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c410e28bc79f09cc/Documents/MCAA T^0F 2022/"/>
    </mc:Choice>
  </mc:AlternateContent>
  <xr:revisionPtr revIDLastSave="2578" documentId="13_ncr:1_{9AEA7B27-B063-4B51-BCDA-05B729FC9FB3}" xr6:coauthVersionLast="47" xr6:coauthVersionMax="47" xr10:uidLastSave="{214E6552-A28E-4BB6-B214-C2A50230AB31}"/>
  <bookViews>
    <workbookView xWindow="-108" yWindow="-108" windowWidth="23256" windowHeight="12456" tabRatio="706" xr2:uid="{00000000-000D-0000-FFFF-FFFF00000000}"/>
  </bookViews>
  <sheets>
    <sheet name="INSTRUCTIONS &amp; SETUP" sheetId="19" r:id="rId1"/>
    <sheet name="SUMMARY" sheetId="12" r:id="rId2"/>
    <sheet name="OFFICIALS POINTS" sheetId="13" r:id="rId3"/>
    <sheet name="PRINTOUT" sheetId="14" r:id="rId4"/>
    <sheet name="Export for virtual" sheetId="26" state="hidden" r:id="rId5"/>
    <sheet name="Men Track input 1" sheetId="9" r:id="rId6"/>
    <sheet name="Women Track input 1" sheetId="24" r:id="rId7"/>
    <sheet name="Men Track input 2" sheetId="10" r:id="rId8"/>
    <sheet name="Women Track input 2" sheetId="16" r:id="rId9"/>
    <sheet name="Men Field input" sheetId="11" r:id="rId10"/>
    <sheet name="Women Field input" sheetId="17" r:id="rId11"/>
    <sheet name="Men D string input" sheetId="27" r:id="rId12"/>
    <sheet name="Women D string input" sheetId="31" r:id="rId13"/>
    <sheet name="RAZA field Params" sheetId="28" state="hidden" r:id="rId14"/>
    <sheet name="RAZA track Params" sheetId="30" state="hidden" r:id="rId15"/>
    <sheet name="Guests and Para" sheetId="18" r:id="rId16"/>
    <sheet name="Declarations Team 1" sheetId="1" r:id="rId17"/>
    <sheet name="Declarations Team 2" sheetId="3" r:id="rId18"/>
    <sheet name="Declarations Team 3" sheetId="4" r:id="rId19"/>
    <sheet name="Declarations Team 4" sheetId="5" r:id="rId20"/>
    <sheet name="Declarations Team 5" sheetId="6" r:id="rId21"/>
    <sheet name="Declarations Team 6" sheetId="7" r:id="rId22"/>
    <sheet name="Declarations Team 7" sheetId="8" r:id="rId23"/>
    <sheet name="Declarations Team 8" sheetId="21" r:id="rId24"/>
    <sheet name="Declarations Team 9" sheetId="22" state="hidden" r:id="rId25"/>
    <sheet name="Declarations Team 10" sheetId="23" state="hidden" r:id="rId26"/>
    <sheet name="ADMIN2026" sheetId="20" r:id="rId27"/>
    <sheet name="Club and ADMIN lookup" sheetId="32" state="hidden" r:id="rId28"/>
    <sheet name="League and Div records" sheetId="33" r:id="rId29"/>
    <sheet name="Height field card A and B+C" sheetId="35" state="hidden" r:id="rId30"/>
    <sheet name="Height field card D" sheetId="36" state="hidden" r:id="rId31"/>
    <sheet name="Distance field card A and B+C" sheetId="37" state="hidden" r:id="rId32"/>
    <sheet name="Distance field card D" sheetId="38" state="hidden" r:id="rId33"/>
    <sheet name="HJ Men ABC string" sheetId="39" r:id="rId34"/>
    <sheet name="HJ Men D string" sheetId="40" r:id="rId35"/>
    <sheet name="HJ Women ABC string" sheetId="41" r:id="rId36"/>
    <sheet name="HJ Women D string" sheetId="42" r:id="rId37"/>
    <sheet name="PV Men ABC string" sheetId="43" r:id="rId38"/>
    <sheet name="PV Women ABC string" sheetId="44" r:id="rId39"/>
    <sheet name="PV M and W ABC string" sheetId="45" r:id="rId40"/>
    <sheet name="LJ Men ABC string" sheetId="46" r:id="rId41"/>
    <sheet name="LJ Men D string" sheetId="47" r:id="rId42"/>
    <sheet name="LJ Women ABC string" sheetId="48" r:id="rId43"/>
    <sheet name="LJ Women D string" sheetId="49" r:id="rId44"/>
    <sheet name="TJ Men ABC string" sheetId="50" r:id="rId45"/>
    <sheet name="TJ Women ABC string" sheetId="51" r:id="rId46"/>
    <sheet name="SP Men ABC string" sheetId="52" r:id="rId47"/>
    <sheet name="SP Men D string" sheetId="53" r:id="rId48"/>
    <sheet name="SP Women ABC string" sheetId="54" r:id="rId49"/>
    <sheet name="SP Women D string" sheetId="55" r:id="rId50"/>
    <sheet name="DT Men ABC string" sheetId="56" r:id="rId51"/>
    <sheet name="DT Men D string" sheetId="57" r:id="rId52"/>
    <sheet name="DT Women ABC string" sheetId="58" r:id="rId53"/>
    <sheet name="DT Women D string" sheetId="59" r:id="rId54"/>
    <sheet name="JT Men ABC string" sheetId="60" r:id="rId55"/>
    <sheet name="JT Men D string" sheetId="61" r:id="rId56"/>
    <sheet name="JT Women ABC string" sheetId="62" r:id="rId57"/>
    <sheet name="JT Women D string" sheetId="63" r:id="rId58"/>
    <sheet name="HT Men ABC string" sheetId="64" r:id="rId59"/>
    <sheet name="HT Women ABC string" sheetId="65" r:id="rId60"/>
    <sheet name="DESIGN NOTES" sheetId="25" state="hidden" r:id="rId61"/>
  </sheets>
  <definedNames>
    <definedName name="_xlnm.Print_Area" localSheetId="31">'Distance field card A and B+C'!$A$1:$V$41</definedName>
    <definedName name="_xlnm.Print_Area" localSheetId="32">'Distance field card D'!$A$1:$V$41</definedName>
    <definedName name="_xlnm.Print_Area" localSheetId="50">'DT Men ABC string'!$A$1:$V$41</definedName>
    <definedName name="_xlnm.Print_Area" localSheetId="51">'DT Men D string'!$A$1:$V$41</definedName>
    <definedName name="_xlnm.Print_Area" localSheetId="52">'DT Women ABC string'!$A$1:$V$41</definedName>
    <definedName name="_xlnm.Print_Area" localSheetId="53">'DT Women D string'!$A$1:$V$41</definedName>
    <definedName name="_xlnm.Print_Area" localSheetId="29">'Height field card A and B+C'!$A$1:$BA$40</definedName>
    <definedName name="_xlnm.Print_Area" localSheetId="33">'HJ Men ABC string'!$A$1:$BA$40</definedName>
    <definedName name="_xlnm.Print_Area" localSheetId="35">'HJ Women ABC string'!$A$1:$BA$40</definedName>
    <definedName name="_xlnm.Print_Area" localSheetId="58">'HT Men ABC string'!$A$1:$V$41</definedName>
    <definedName name="_xlnm.Print_Area" localSheetId="59">'HT Women ABC string'!$A$1:$V$41</definedName>
    <definedName name="_xlnm.Print_Area" localSheetId="54">'JT Men ABC string'!$A$1:$V$41</definedName>
    <definedName name="_xlnm.Print_Area" localSheetId="55">'JT Men D string'!$A$1:$V$41</definedName>
    <definedName name="_xlnm.Print_Area" localSheetId="56">'JT Women ABC string'!$A$1:$V$41</definedName>
    <definedName name="_xlnm.Print_Area" localSheetId="57">'JT Women D string'!$A$1:$V$41</definedName>
    <definedName name="_xlnm.Print_Area" localSheetId="40">'LJ Men ABC string'!$A$1:$V$41</definedName>
    <definedName name="_xlnm.Print_Area" localSheetId="41">'LJ Men D string'!$A$1:$V$41</definedName>
    <definedName name="_xlnm.Print_Area" localSheetId="42">'LJ Women ABC string'!$A$1:$V$41</definedName>
    <definedName name="_xlnm.Print_Area" localSheetId="43">'LJ Women D string'!$A$1:$V$41</definedName>
    <definedName name="_xlnm.Print_Area" localSheetId="39">'PV M and W ABC string'!$A$1:$BA$40</definedName>
    <definedName name="_xlnm.Print_Area" localSheetId="37">'PV Men ABC string'!$A$1:$BA$40</definedName>
    <definedName name="_xlnm.Print_Area" localSheetId="38">'PV Women ABC string'!$A$1:$BA$40</definedName>
    <definedName name="_xlnm.Print_Area" localSheetId="46">'SP Men ABC string'!$A$1:$V$41</definedName>
    <definedName name="_xlnm.Print_Area" localSheetId="47">'SP Men D string'!$A$1:$V$41</definedName>
    <definedName name="_xlnm.Print_Area" localSheetId="48">'SP Women ABC string'!$A$1:$V$41</definedName>
    <definedName name="_xlnm.Print_Area" localSheetId="49">'SP Women D string'!$A$1:$V$41</definedName>
    <definedName name="_xlnm.Print_Area" localSheetId="44">'TJ Men ABC string'!$A$1:$V$41</definedName>
    <definedName name="_xlnm.Print_Area" localSheetId="45">'TJ Women ABC string'!$A$1:$V$41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5" i="65" l="1"/>
  <c r="AG24" i="65"/>
  <c r="AG23" i="65"/>
  <c r="C23" i="65" s="1"/>
  <c r="AG22" i="65"/>
  <c r="C22" i="65" s="1"/>
  <c r="AG21" i="65"/>
  <c r="C21" i="65" s="1"/>
  <c r="AG20" i="65"/>
  <c r="C20" i="65" s="1"/>
  <c r="AG19" i="65"/>
  <c r="C19" i="65" s="1"/>
  <c r="AG18" i="65"/>
  <c r="C18" i="65" s="1"/>
  <c r="AG17" i="65"/>
  <c r="C17" i="65" s="1"/>
  <c r="AG16" i="65"/>
  <c r="C16" i="65" s="1"/>
  <c r="AG15" i="65"/>
  <c r="C15" i="65" s="1"/>
  <c r="AG13" i="65"/>
  <c r="C13" i="65" s="1"/>
  <c r="AG12" i="65"/>
  <c r="C12" i="65" s="1"/>
  <c r="AG11" i="65"/>
  <c r="C11" i="65" s="1"/>
  <c r="AG10" i="65"/>
  <c r="C10" i="65" s="1"/>
  <c r="AG9" i="65"/>
  <c r="C9" i="65" s="1"/>
  <c r="AG8" i="65"/>
  <c r="AG7" i="65"/>
  <c r="C7" i="65" s="1"/>
  <c r="AG25" i="64"/>
  <c r="C25" i="64" s="1"/>
  <c r="AG24" i="64"/>
  <c r="C24" i="64" s="1"/>
  <c r="AG23" i="64"/>
  <c r="C23" i="64" s="1"/>
  <c r="AG22" i="64"/>
  <c r="C22" i="64" s="1"/>
  <c r="AG21" i="64"/>
  <c r="C21" i="64" s="1"/>
  <c r="AG20" i="64"/>
  <c r="C20" i="64" s="1"/>
  <c r="AG19" i="64"/>
  <c r="C19" i="64" s="1"/>
  <c r="AG18" i="64"/>
  <c r="C18" i="64" s="1"/>
  <c r="AG17" i="64"/>
  <c r="C17" i="64" s="1"/>
  <c r="AG16" i="64"/>
  <c r="C16" i="64" s="1"/>
  <c r="AG15" i="64"/>
  <c r="C15" i="64" s="1"/>
  <c r="AG13" i="64"/>
  <c r="C13" i="64" s="1"/>
  <c r="AG12" i="64"/>
  <c r="C12" i="64" s="1"/>
  <c r="AG11" i="64"/>
  <c r="C11" i="64" s="1"/>
  <c r="AG10" i="64"/>
  <c r="C10" i="64" s="1"/>
  <c r="AG9" i="64"/>
  <c r="C9" i="64" s="1"/>
  <c r="AG8" i="64"/>
  <c r="C8" i="64" s="1"/>
  <c r="AG7" i="64"/>
  <c r="C7" i="64" s="1"/>
  <c r="AG25" i="62"/>
  <c r="C25" i="62" s="1"/>
  <c r="AG24" i="62"/>
  <c r="C24" i="62" s="1"/>
  <c r="AG23" i="62"/>
  <c r="C23" i="62" s="1"/>
  <c r="AG22" i="62"/>
  <c r="C22" i="62" s="1"/>
  <c r="AG20" i="62"/>
  <c r="C20" i="62" s="1"/>
  <c r="AG19" i="62"/>
  <c r="C19" i="62" s="1"/>
  <c r="AG18" i="62"/>
  <c r="C18" i="62" s="1"/>
  <c r="AG17" i="62"/>
  <c r="C17" i="62" s="1"/>
  <c r="AG16" i="62"/>
  <c r="C16" i="62" s="1"/>
  <c r="AG15" i="62"/>
  <c r="C15" i="62" s="1"/>
  <c r="AG14" i="62"/>
  <c r="C14" i="62" s="1"/>
  <c r="AG12" i="62"/>
  <c r="C12" i="62" s="1"/>
  <c r="AG11" i="62"/>
  <c r="C11" i="62" s="1"/>
  <c r="AG10" i="62"/>
  <c r="C10" i="62" s="1"/>
  <c r="AG9" i="62"/>
  <c r="C9" i="62" s="1"/>
  <c r="AG8" i="62"/>
  <c r="C8" i="62" s="1"/>
  <c r="AG7" i="62"/>
  <c r="C7" i="62" s="1"/>
  <c r="AG6" i="62"/>
  <c r="C6" i="62" s="1"/>
  <c r="AG25" i="60"/>
  <c r="C25" i="60" s="1"/>
  <c r="AG24" i="60"/>
  <c r="C24" i="60" s="1"/>
  <c r="AG23" i="60"/>
  <c r="C23" i="60" s="1"/>
  <c r="AG22" i="60"/>
  <c r="C22" i="60" s="1"/>
  <c r="AG20" i="60"/>
  <c r="C20" i="60" s="1"/>
  <c r="AG19" i="60"/>
  <c r="C19" i="60" s="1"/>
  <c r="AG18" i="60"/>
  <c r="C18" i="60" s="1"/>
  <c r="AG17" i="60"/>
  <c r="C17" i="60" s="1"/>
  <c r="AG16" i="60"/>
  <c r="C16" i="60" s="1"/>
  <c r="AG15" i="60"/>
  <c r="C15" i="60" s="1"/>
  <c r="AG14" i="60"/>
  <c r="C14" i="60" s="1"/>
  <c r="AG12" i="60"/>
  <c r="C12" i="60" s="1"/>
  <c r="AG11" i="60"/>
  <c r="C11" i="60" s="1"/>
  <c r="AG10" i="60"/>
  <c r="C10" i="60" s="1"/>
  <c r="AG9" i="60"/>
  <c r="C9" i="60" s="1"/>
  <c r="AG8" i="60"/>
  <c r="C8" i="60" s="1"/>
  <c r="AG7" i="60"/>
  <c r="C7" i="60" s="1"/>
  <c r="AG6" i="60"/>
  <c r="C6" i="60" s="1"/>
  <c r="AG25" i="58"/>
  <c r="C25" i="58" s="1"/>
  <c r="AG24" i="58"/>
  <c r="C24" i="58" s="1"/>
  <c r="AG23" i="58"/>
  <c r="C23" i="58" s="1"/>
  <c r="AG22" i="58"/>
  <c r="C22" i="58" s="1"/>
  <c r="AG21" i="58"/>
  <c r="C21" i="58" s="1"/>
  <c r="AG20" i="58"/>
  <c r="C20" i="58" s="1"/>
  <c r="AG19" i="58"/>
  <c r="C19" i="58" s="1"/>
  <c r="AG18" i="58"/>
  <c r="C18" i="58" s="1"/>
  <c r="AG17" i="58"/>
  <c r="C17" i="58" s="1"/>
  <c r="AG16" i="58"/>
  <c r="C16" i="58" s="1"/>
  <c r="AG14" i="58"/>
  <c r="C14" i="58" s="1"/>
  <c r="AG13" i="58"/>
  <c r="C13" i="58" s="1"/>
  <c r="AG12" i="58"/>
  <c r="C12" i="58" s="1"/>
  <c r="AG11" i="58"/>
  <c r="C11" i="58" s="1"/>
  <c r="AG10" i="58"/>
  <c r="C10" i="58" s="1"/>
  <c r="AG9" i="58"/>
  <c r="C9" i="58" s="1"/>
  <c r="AG8" i="58"/>
  <c r="C8" i="58" s="1"/>
  <c r="AG6" i="58"/>
  <c r="C6" i="58" s="1"/>
  <c r="AG25" i="56"/>
  <c r="C25" i="56" s="1"/>
  <c r="AG24" i="56"/>
  <c r="C24" i="56" s="1"/>
  <c r="AG23" i="56"/>
  <c r="C23" i="56" s="1"/>
  <c r="AG22" i="56"/>
  <c r="C22" i="56" s="1"/>
  <c r="AG21" i="56"/>
  <c r="C21" i="56" s="1"/>
  <c r="AG20" i="56"/>
  <c r="C20" i="56" s="1"/>
  <c r="AG19" i="56"/>
  <c r="C19" i="56" s="1"/>
  <c r="AG18" i="56"/>
  <c r="C18" i="56" s="1"/>
  <c r="AG17" i="56"/>
  <c r="C17" i="56" s="1"/>
  <c r="AG16" i="56"/>
  <c r="C16" i="56" s="1"/>
  <c r="AG14" i="56"/>
  <c r="C14" i="56" s="1"/>
  <c r="AG13" i="56"/>
  <c r="C13" i="56" s="1"/>
  <c r="AG12" i="56"/>
  <c r="C12" i="56" s="1"/>
  <c r="AG11" i="56"/>
  <c r="C11" i="56" s="1"/>
  <c r="AG10" i="56"/>
  <c r="C10" i="56" s="1"/>
  <c r="AG9" i="56"/>
  <c r="C9" i="56" s="1"/>
  <c r="AG8" i="56"/>
  <c r="C8" i="56" s="1"/>
  <c r="AG6" i="56"/>
  <c r="C6" i="56" s="1"/>
  <c r="AG25" i="54"/>
  <c r="C25" i="54" s="1"/>
  <c r="AG24" i="54"/>
  <c r="C24" i="54" s="1"/>
  <c r="AG23" i="54"/>
  <c r="C23" i="54" s="1"/>
  <c r="AG22" i="54"/>
  <c r="C22" i="54" s="1"/>
  <c r="AG21" i="54"/>
  <c r="C21" i="54" s="1"/>
  <c r="AG20" i="54"/>
  <c r="C20" i="54" s="1"/>
  <c r="AG19" i="54"/>
  <c r="C19" i="54" s="1"/>
  <c r="AG18" i="54"/>
  <c r="C18" i="54" s="1"/>
  <c r="AG17" i="54"/>
  <c r="C17" i="54" s="1"/>
  <c r="AG15" i="54"/>
  <c r="C15" i="54" s="1"/>
  <c r="AG14" i="54"/>
  <c r="C14" i="54" s="1"/>
  <c r="AG13" i="54"/>
  <c r="C13" i="54" s="1"/>
  <c r="AG12" i="54"/>
  <c r="C12" i="54" s="1"/>
  <c r="AG11" i="54"/>
  <c r="C11" i="54" s="1"/>
  <c r="AG10" i="54"/>
  <c r="C10" i="54" s="1"/>
  <c r="AG9" i="54"/>
  <c r="C9" i="54" s="1"/>
  <c r="AG7" i="54"/>
  <c r="C7" i="54" s="1"/>
  <c r="AG6" i="54"/>
  <c r="C6" i="54" s="1"/>
  <c r="AG25" i="52"/>
  <c r="C25" i="52" s="1"/>
  <c r="AG24" i="52"/>
  <c r="C24" i="52" s="1"/>
  <c r="AG23" i="52"/>
  <c r="C23" i="52" s="1"/>
  <c r="AG22" i="52"/>
  <c r="C22" i="52" s="1"/>
  <c r="AG21" i="52"/>
  <c r="C21" i="52" s="1"/>
  <c r="AG20" i="52"/>
  <c r="C20" i="52" s="1"/>
  <c r="AG19" i="52"/>
  <c r="C19" i="52" s="1"/>
  <c r="AG18" i="52"/>
  <c r="C18" i="52" s="1"/>
  <c r="AG17" i="52"/>
  <c r="C17" i="52" s="1"/>
  <c r="AG15" i="52"/>
  <c r="C15" i="52" s="1"/>
  <c r="AG14" i="52"/>
  <c r="C14" i="52" s="1"/>
  <c r="AG13" i="52"/>
  <c r="C13" i="52" s="1"/>
  <c r="AG12" i="52"/>
  <c r="C12" i="52" s="1"/>
  <c r="AG11" i="52"/>
  <c r="C11" i="52" s="1"/>
  <c r="AG10" i="52"/>
  <c r="C10" i="52" s="1"/>
  <c r="AG9" i="52"/>
  <c r="C9" i="52" s="1"/>
  <c r="AG7" i="52"/>
  <c r="C7" i="52" s="1"/>
  <c r="AG6" i="52"/>
  <c r="C6" i="52" s="1"/>
  <c r="AG25" i="51"/>
  <c r="C25" i="51" s="1"/>
  <c r="AG24" i="51"/>
  <c r="C24" i="51" s="1"/>
  <c r="AG23" i="51"/>
  <c r="C23" i="51" s="1"/>
  <c r="AG22" i="51"/>
  <c r="C22" i="51" s="1"/>
  <c r="AG21" i="51"/>
  <c r="C21" i="51" s="1"/>
  <c r="AG20" i="51"/>
  <c r="C20" i="51" s="1"/>
  <c r="AG19" i="51"/>
  <c r="C19" i="51" s="1"/>
  <c r="AG18" i="51"/>
  <c r="C18" i="51" s="1"/>
  <c r="AG16" i="51"/>
  <c r="C16" i="51" s="1"/>
  <c r="AG15" i="51"/>
  <c r="C15" i="51" s="1"/>
  <c r="AG14" i="51"/>
  <c r="C14" i="51" s="1"/>
  <c r="AG13" i="51"/>
  <c r="C13" i="51" s="1"/>
  <c r="AG12" i="51"/>
  <c r="C12" i="51" s="1"/>
  <c r="AG11" i="51"/>
  <c r="C11" i="51" s="1"/>
  <c r="AG10" i="51"/>
  <c r="C10" i="51" s="1"/>
  <c r="AG8" i="51"/>
  <c r="C8" i="51" s="1"/>
  <c r="AG7" i="51"/>
  <c r="C7" i="51" s="1"/>
  <c r="AG6" i="51"/>
  <c r="C6" i="51" s="1"/>
  <c r="AG25" i="50"/>
  <c r="C25" i="50" s="1"/>
  <c r="AG24" i="50"/>
  <c r="C24" i="50" s="1"/>
  <c r="AG23" i="50"/>
  <c r="C23" i="50" s="1"/>
  <c r="AG22" i="50"/>
  <c r="C22" i="50" s="1"/>
  <c r="AG21" i="50"/>
  <c r="C21" i="50" s="1"/>
  <c r="AG20" i="50"/>
  <c r="C20" i="50" s="1"/>
  <c r="AG19" i="50"/>
  <c r="C19" i="50" s="1"/>
  <c r="AG18" i="50"/>
  <c r="C18" i="50" s="1"/>
  <c r="AG16" i="50"/>
  <c r="C16" i="50" s="1"/>
  <c r="AG15" i="50"/>
  <c r="C15" i="50" s="1"/>
  <c r="AG14" i="50"/>
  <c r="C14" i="50" s="1"/>
  <c r="AG13" i="50"/>
  <c r="C13" i="50" s="1"/>
  <c r="AG12" i="50"/>
  <c r="C12" i="50" s="1"/>
  <c r="AG11" i="50"/>
  <c r="C11" i="50" s="1"/>
  <c r="AG10" i="50"/>
  <c r="C10" i="50" s="1"/>
  <c r="AG8" i="50"/>
  <c r="C8" i="50" s="1"/>
  <c r="AG7" i="50"/>
  <c r="C7" i="50" s="1"/>
  <c r="AG6" i="50"/>
  <c r="C6" i="50" s="1"/>
  <c r="AG25" i="48"/>
  <c r="C25" i="48" s="1"/>
  <c r="AG24" i="48"/>
  <c r="C24" i="48" s="1"/>
  <c r="AG23" i="48"/>
  <c r="C23" i="48" s="1"/>
  <c r="AG22" i="48"/>
  <c r="C22" i="48" s="1"/>
  <c r="AG21" i="48"/>
  <c r="C21" i="48" s="1"/>
  <c r="AG20" i="48"/>
  <c r="C20" i="48" s="1"/>
  <c r="AG19" i="48"/>
  <c r="C19" i="48" s="1"/>
  <c r="AG17" i="48"/>
  <c r="C17" i="48" s="1"/>
  <c r="AG16" i="48"/>
  <c r="C16" i="48" s="1"/>
  <c r="AG15" i="48"/>
  <c r="C15" i="48" s="1"/>
  <c r="AG14" i="48"/>
  <c r="C14" i="48" s="1"/>
  <c r="AG13" i="48"/>
  <c r="C13" i="48" s="1"/>
  <c r="AG12" i="48"/>
  <c r="C12" i="48" s="1"/>
  <c r="AG11" i="48"/>
  <c r="C11" i="48" s="1"/>
  <c r="AG9" i="48"/>
  <c r="C9" i="48" s="1"/>
  <c r="AG8" i="48"/>
  <c r="C8" i="48" s="1"/>
  <c r="AG7" i="48"/>
  <c r="C7" i="48" s="1"/>
  <c r="AG6" i="48"/>
  <c r="C6" i="48" s="1"/>
  <c r="AG25" i="46"/>
  <c r="C25" i="46" s="1"/>
  <c r="AG24" i="46"/>
  <c r="C24" i="46" s="1"/>
  <c r="AG23" i="46"/>
  <c r="C23" i="46" s="1"/>
  <c r="AG22" i="46"/>
  <c r="C22" i="46" s="1"/>
  <c r="AG21" i="46"/>
  <c r="C21" i="46" s="1"/>
  <c r="AG20" i="46"/>
  <c r="C20" i="46" s="1"/>
  <c r="AG19" i="46"/>
  <c r="C19" i="46" s="1"/>
  <c r="AG17" i="46"/>
  <c r="C17" i="46" s="1"/>
  <c r="AG16" i="46"/>
  <c r="C16" i="46" s="1"/>
  <c r="AG15" i="46"/>
  <c r="C15" i="46" s="1"/>
  <c r="AG14" i="46"/>
  <c r="C14" i="46" s="1"/>
  <c r="AG13" i="46"/>
  <c r="C13" i="46" s="1"/>
  <c r="AG12" i="46"/>
  <c r="C12" i="46" s="1"/>
  <c r="AG11" i="46"/>
  <c r="C11" i="46" s="1"/>
  <c r="AG9" i="46"/>
  <c r="C9" i="46" s="1"/>
  <c r="AG8" i="46"/>
  <c r="C8" i="46" s="1"/>
  <c r="AG7" i="46"/>
  <c r="C7" i="46" s="1"/>
  <c r="AG6" i="46"/>
  <c r="C6" i="46" s="1"/>
  <c r="C25" i="65"/>
  <c r="C24" i="65"/>
  <c r="C8" i="65"/>
  <c r="BL24" i="44"/>
  <c r="C24" i="44" s="1"/>
  <c r="BL23" i="44"/>
  <c r="C23" i="44" s="1"/>
  <c r="BL22" i="44"/>
  <c r="C22" i="44" s="1"/>
  <c r="BL21" i="44"/>
  <c r="C21" i="44" s="1"/>
  <c r="BL20" i="44"/>
  <c r="C20" i="44" s="1"/>
  <c r="BL19" i="44"/>
  <c r="C19" i="44" s="1"/>
  <c r="BL17" i="44"/>
  <c r="C17" i="44" s="1"/>
  <c r="BL16" i="44"/>
  <c r="C16" i="44" s="1"/>
  <c r="BL15" i="44"/>
  <c r="C15" i="44" s="1"/>
  <c r="BL14" i="44"/>
  <c r="C14" i="44" s="1"/>
  <c r="BL13" i="44"/>
  <c r="C13" i="44" s="1"/>
  <c r="BL12" i="44"/>
  <c r="C12" i="44" s="1"/>
  <c r="BL11" i="44"/>
  <c r="C11" i="44" s="1"/>
  <c r="BL9" i="44"/>
  <c r="C9" i="44" s="1"/>
  <c r="BL8" i="44"/>
  <c r="C8" i="44" s="1"/>
  <c r="BL7" i="44"/>
  <c r="C7" i="44" s="1"/>
  <c r="BL6" i="44"/>
  <c r="C6" i="44" s="1"/>
  <c r="BL5" i="44"/>
  <c r="C5" i="44" s="1"/>
  <c r="BL24" i="43"/>
  <c r="C24" i="43" s="1"/>
  <c r="BL23" i="43"/>
  <c r="C23" i="43" s="1"/>
  <c r="BL22" i="43"/>
  <c r="C22" i="43" s="1"/>
  <c r="BL21" i="43"/>
  <c r="C21" i="43" s="1"/>
  <c r="BL20" i="43"/>
  <c r="C20" i="43" s="1"/>
  <c r="BL19" i="43"/>
  <c r="C19" i="43" s="1"/>
  <c r="BL17" i="43"/>
  <c r="C17" i="43" s="1"/>
  <c r="BL16" i="43"/>
  <c r="C16" i="43" s="1"/>
  <c r="BL15" i="43"/>
  <c r="C15" i="43" s="1"/>
  <c r="BL14" i="43"/>
  <c r="C14" i="43" s="1"/>
  <c r="BL13" i="43"/>
  <c r="C13" i="43" s="1"/>
  <c r="BL12" i="43"/>
  <c r="C12" i="43" s="1"/>
  <c r="BL11" i="43"/>
  <c r="C11" i="43" s="1"/>
  <c r="BL9" i="43"/>
  <c r="C9" i="43" s="1"/>
  <c r="BL8" i="43"/>
  <c r="C8" i="43" s="1"/>
  <c r="BL7" i="43"/>
  <c r="C7" i="43" s="1"/>
  <c r="BL6" i="43"/>
  <c r="C6" i="43" s="1"/>
  <c r="BL5" i="43"/>
  <c r="C5" i="43" s="1"/>
  <c r="BL24" i="41"/>
  <c r="C24" i="41" s="1"/>
  <c r="BL23" i="41"/>
  <c r="C23" i="41" s="1"/>
  <c r="BL22" i="41"/>
  <c r="C22" i="41" s="1"/>
  <c r="BL21" i="41"/>
  <c r="C21" i="41" s="1"/>
  <c r="BL20" i="41"/>
  <c r="C20" i="41" s="1"/>
  <c r="BL18" i="41"/>
  <c r="C18" i="41" s="1"/>
  <c r="BL17" i="41"/>
  <c r="C17" i="41" s="1"/>
  <c r="BL16" i="41"/>
  <c r="C16" i="41" s="1"/>
  <c r="BL15" i="41"/>
  <c r="C15" i="41" s="1"/>
  <c r="BL14" i="41"/>
  <c r="C14" i="41" s="1"/>
  <c r="BL13" i="41"/>
  <c r="C13" i="41" s="1"/>
  <c r="BL12" i="41"/>
  <c r="C12" i="41" s="1"/>
  <c r="BL10" i="41"/>
  <c r="C10" i="41" s="1"/>
  <c r="BL9" i="41"/>
  <c r="C9" i="41" s="1"/>
  <c r="BL8" i="41"/>
  <c r="C8" i="41" s="1"/>
  <c r="BL7" i="41"/>
  <c r="C7" i="41" s="1"/>
  <c r="BL6" i="41"/>
  <c r="C6" i="41" s="1"/>
  <c r="BL5" i="41"/>
  <c r="C5" i="41" s="1"/>
  <c r="AG25" i="37"/>
  <c r="C25" i="37" s="1"/>
  <c r="AG24" i="37"/>
  <c r="C24" i="37" s="1"/>
  <c r="AG23" i="37"/>
  <c r="C23" i="37" s="1"/>
  <c r="AG22" i="37"/>
  <c r="C22" i="37" s="1"/>
  <c r="AG21" i="37"/>
  <c r="C21" i="37" s="1"/>
  <c r="AG20" i="37"/>
  <c r="C20" i="37" s="1"/>
  <c r="AG19" i="37"/>
  <c r="C19" i="37" s="1"/>
  <c r="AG18" i="37"/>
  <c r="C18" i="37" s="1"/>
  <c r="AG16" i="37"/>
  <c r="C16" i="37" s="1"/>
  <c r="AG15" i="37"/>
  <c r="C15" i="37" s="1"/>
  <c r="AG14" i="37"/>
  <c r="C14" i="37" s="1"/>
  <c r="AG13" i="37"/>
  <c r="C13" i="37" s="1"/>
  <c r="AG12" i="37"/>
  <c r="C12" i="37" s="1"/>
  <c r="AG11" i="37"/>
  <c r="C11" i="37" s="1"/>
  <c r="AG10" i="37"/>
  <c r="C10" i="37" s="1"/>
  <c r="AG8" i="37"/>
  <c r="C8" i="37" s="1"/>
  <c r="AG7" i="37"/>
  <c r="C7" i="37" s="1"/>
  <c r="AG6" i="37"/>
  <c r="C6" i="37" s="1"/>
  <c r="BL24" i="35"/>
  <c r="C24" i="35" s="1"/>
  <c r="BL23" i="35"/>
  <c r="C23" i="35" s="1"/>
  <c r="BL22" i="35"/>
  <c r="C22" i="35" s="1"/>
  <c r="BL21" i="35"/>
  <c r="C21" i="35" s="1"/>
  <c r="BL20" i="35"/>
  <c r="C20" i="35" s="1"/>
  <c r="BL18" i="35"/>
  <c r="C18" i="35" s="1"/>
  <c r="BL17" i="35"/>
  <c r="C17" i="35" s="1"/>
  <c r="BL16" i="35"/>
  <c r="C16" i="35" s="1"/>
  <c r="BL15" i="35"/>
  <c r="C15" i="35" s="1"/>
  <c r="BL14" i="35"/>
  <c r="C14" i="35" s="1"/>
  <c r="BL13" i="35"/>
  <c r="C13" i="35" s="1"/>
  <c r="BL12" i="35"/>
  <c r="C12" i="35" s="1"/>
  <c r="BL10" i="35"/>
  <c r="C10" i="35" s="1"/>
  <c r="BL9" i="35"/>
  <c r="C9" i="35" s="1"/>
  <c r="BL8" i="35"/>
  <c r="C8" i="35" s="1"/>
  <c r="BL7" i="35"/>
  <c r="C7" i="35" s="1"/>
  <c r="BL6" i="35"/>
  <c r="C6" i="35" s="1"/>
  <c r="BL5" i="35"/>
  <c r="C5" i="35" s="1"/>
  <c r="BL6" i="39"/>
  <c r="C6" i="39" s="1"/>
  <c r="BL7" i="39"/>
  <c r="C7" i="39" s="1"/>
  <c r="BL8" i="39"/>
  <c r="C8" i="39" s="1"/>
  <c r="BL9" i="39"/>
  <c r="C9" i="39" s="1"/>
  <c r="BL10" i="39"/>
  <c r="C10" i="39" s="1"/>
  <c r="BL12" i="39"/>
  <c r="C12" i="39" s="1"/>
  <c r="BL13" i="39"/>
  <c r="C13" i="39" s="1"/>
  <c r="BL14" i="39"/>
  <c r="C14" i="39" s="1"/>
  <c r="BL15" i="39"/>
  <c r="C15" i="39" s="1"/>
  <c r="BL16" i="39"/>
  <c r="C16" i="39" s="1"/>
  <c r="BL17" i="39"/>
  <c r="C17" i="39" s="1"/>
  <c r="BL18" i="39"/>
  <c r="C18" i="39" s="1"/>
  <c r="BL20" i="39"/>
  <c r="C20" i="39" s="1"/>
  <c r="BL21" i="39"/>
  <c r="C21" i="39" s="1"/>
  <c r="BL22" i="39"/>
  <c r="C22" i="39" s="1"/>
  <c r="BL23" i="39"/>
  <c r="C23" i="39" s="1"/>
  <c r="BL24" i="39"/>
  <c r="C24" i="39" s="1"/>
  <c r="BL5" i="39"/>
  <c r="C5" i="39" s="1"/>
  <c r="X25" i="65"/>
  <c r="Z25" i="65" s="1"/>
  <c r="X24" i="65"/>
  <c r="X23" i="65"/>
  <c r="Z23" i="65" s="1"/>
  <c r="Z22" i="65"/>
  <c r="Y22" i="65"/>
  <c r="B22" i="65" s="1"/>
  <c r="AA22" i="65" s="1"/>
  <c r="AB22" i="65" s="1"/>
  <c r="X22" i="65"/>
  <c r="X21" i="65"/>
  <c r="Z21" i="65" s="1"/>
  <c r="X20" i="65"/>
  <c r="X19" i="65"/>
  <c r="Z19" i="65" s="1"/>
  <c r="Z18" i="65"/>
  <c r="Y18" i="65"/>
  <c r="X18" i="65"/>
  <c r="X17" i="65"/>
  <c r="Z17" i="65" s="1"/>
  <c r="X16" i="65"/>
  <c r="Z15" i="65"/>
  <c r="Y15" i="65"/>
  <c r="X15" i="65"/>
  <c r="Z14" i="65"/>
  <c r="Y14" i="65"/>
  <c r="X14" i="65"/>
  <c r="X13" i="65"/>
  <c r="Z13" i="65" s="1"/>
  <c r="X12" i="65"/>
  <c r="X11" i="65"/>
  <c r="Z11" i="65" s="1"/>
  <c r="Z10" i="65"/>
  <c r="Y10" i="65"/>
  <c r="X10" i="65"/>
  <c r="X9" i="65"/>
  <c r="Z9" i="65" s="1"/>
  <c r="X8" i="65"/>
  <c r="Z8" i="65" s="1"/>
  <c r="X7" i="65"/>
  <c r="Z7" i="65" s="1"/>
  <c r="Z6" i="65"/>
  <c r="Y6" i="65"/>
  <c r="X6" i="65"/>
  <c r="AD3" i="65"/>
  <c r="AC3" i="65"/>
  <c r="AB3" i="65"/>
  <c r="V3" i="65"/>
  <c r="B6" i="65" s="1"/>
  <c r="C3" i="65"/>
  <c r="U1" i="65"/>
  <c r="O1" i="65"/>
  <c r="L1" i="65"/>
  <c r="I3" i="65" s="1"/>
  <c r="F1" i="65"/>
  <c r="X25" i="64"/>
  <c r="Y25" i="64" s="1"/>
  <c r="B25" i="64" s="1"/>
  <c r="Z24" i="64"/>
  <c r="Y24" i="64"/>
  <c r="B24" i="64" s="1"/>
  <c r="X24" i="64"/>
  <c r="AC23" i="64"/>
  <c r="AA23" i="64"/>
  <c r="AB23" i="64" s="1"/>
  <c r="Z23" i="64"/>
  <c r="Y23" i="64"/>
  <c r="X23" i="64"/>
  <c r="B23" i="64"/>
  <c r="D23" i="64" s="1"/>
  <c r="AC22" i="64"/>
  <c r="X22" i="64"/>
  <c r="Z22" i="64" s="1"/>
  <c r="X21" i="64"/>
  <c r="Y21" i="64" s="1"/>
  <c r="AC20" i="64"/>
  <c r="Z20" i="64"/>
  <c r="Y20" i="64"/>
  <c r="X20" i="64"/>
  <c r="Z19" i="64"/>
  <c r="Y19" i="64"/>
  <c r="X19" i="64"/>
  <c r="X18" i="64"/>
  <c r="Z18" i="64" s="1"/>
  <c r="X17" i="64"/>
  <c r="Z17" i="64" s="1"/>
  <c r="AC16" i="64"/>
  <c r="Z16" i="64"/>
  <c r="Y16" i="64"/>
  <c r="B16" i="64" s="1"/>
  <c r="X16" i="64"/>
  <c r="Z15" i="64"/>
  <c r="Y15" i="64"/>
  <c r="X15" i="64"/>
  <c r="AC14" i="64"/>
  <c r="X14" i="64"/>
  <c r="Z14" i="64" s="1"/>
  <c r="X13" i="64"/>
  <c r="Z13" i="64" s="1"/>
  <c r="Z12" i="64"/>
  <c r="Y12" i="64"/>
  <c r="X12" i="64"/>
  <c r="AC11" i="64"/>
  <c r="Z11" i="64"/>
  <c r="Y11" i="64"/>
  <c r="X11" i="64"/>
  <c r="X10" i="64"/>
  <c r="Y10" i="64" s="1"/>
  <c r="X9" i="64"/>
  <c r="Z9" i="64" s="1"/>
  <c r="AC8" i="64"/>
  <c r="Z8" i="64"/>
  <c r="Y8" i="64"/>
  <c r="X8" i="64"/>
  <c r="Z7" i="64"/>
  <c r="Y7" i="64"/>
  <c r="X7" i="64"/>
  <c r="B7" i="64"/>
  <c r="D7" i="64" s="1"/>
  <c r="X6" i="64"/>
  <c r="Z6" i="64" s="1"/>
  <c r="AD3" i="64"/>
  <c r="AC3" i="64"/>
  <c r="AC25" i="64" s="1"/>
  <c r="V3" i="64"/>
  <c r="B19" i="64" s="1"/>
  <c r="P3" i="64"/>
  <c r="I3" i="64"/>
  <c r="C3" i="64"/>
  <c r="U1" i="64"/>
  <c r="O1" i="64"/>
  <c r="L1" i="64"/>
  <c r="AB3" i="64" s="1"/>
  <c r="F1" i="64"/>
  <c r="V3" i="63"/>
  <c r="C3" i="63"/>
  <c r="U1" i="63"/>
  <c r="O1" i="63"/>
  <c r="L1" i="63"/>
  <c r="F1" i="63"/>
  <c r="X25" i="62"/>
  <c r="AC24" i="62"/>
  <c r="Z24" i="62"/>
  <c r="Y24" i="62"/>
  <c r="B24" i="62" s="1"/>
  <c r="X24" i="62"/>
  <c r="X23" i="62"/>
  <c r="Z23" i="62" s="1"/>
  <c r="X22" i="62"/>
  <c r="Z22" i="62" s="1"/>
  <c r="X21" i="62"/>
  <c r="Z20" i="62"/>
  <c r="Y20" i="62"/>
  <c r="X20" i="62"/>
  <c r="X19" i="62"/>
  <c r="Z19" i="62" s="1"/>
  <c r="AC18" i="62"/>
  <c r="X18" i="62"/>
  <c r="Z18" i="62" s="1"/>
  <c r="Y17" i="62"/>
  <c r="X17" i="62"/>
  <c r="Z17" i="62" s="1"/>
  <c r="Z16" i="62"/>
  <c r="Y16" i="62"/>
  <c r="X16" i="62"/>
  <c r="AC15" i="62"/>
  <c r="X15" i="62"/>
  <c r="Z15" i="62" s="1"/>
  <c r="X14" i="62"/>
  <c r="Z14" i="62" s="1"/>
  <c r="X13" i="62"/>
  <c r="Z13" i="62" s="1"/>
  <c r="Z12" i="62"/>
  <c r="Y12" i="62"/>
  <c r="X12" i="62"/>
  <c r="AC11" i="62"/>
  <c r="X11" i="62"/>
  <c r="Z11" i="62" s="1"/>
  <c r="X10" i="62"/>
  <c r="Z10" i="62" s="1"/>
  <c r="X9" i="62"/>
  <c r="Z9" i="62" s="1"/>
  <c r="Z8" i="62"/>
  <c r="Y8" i="62"/>
  <c r="X8" i="62"/>
  <c r="X7" i="62"/>
  <c r="Z7" i="62" s="1"/>
  <c r="X6" i="62"/>
  <c r="Z6" i="62" s="1"/>
  <c r="AD3" i="62"/>
  <c r="AC3" i="62"/>
  <c r="AC25" i="62" s="1"/>
  <c r="V3" i="62"/>
  <c r="P3" i="62"/>
  <c r="I3" i="62"/>
  <c r="C3" i="62"/>
  <c r="U1" i="62"/>
  <c r="O1" i="62"/>
  <c r="L1" i="62"/>
  <c r="AB3" i="62" s="1"/>
  <c r="F1" i="62"/>
  <c r="V3" i="61"/>
  <c r="C3" i="61"/>
  <c r="U1" i="61"/>
  <c r="O1" i="61"/>
  <c r="L1" i="61"/>
  <c r="F1" i="61"/>
  <c r="X25" i="60"/>
  <c r="Z25" i="60" s="1"/>
  <c r="Z24" i="60"/>
  <c r="Y24" i="60"/>
  <c r="B24" i="60" s="1"/>
  <c r="X24" i="60"/>
  <c r="X23" i="60"/>
  <c r="Z23" i="60" s="1"/>
  <c r="Z22" i="60"/>
  <c r="Y22" i="60"/>
  <c r="X22" i="60"/>
  <c r="B22" i="60"/>
  <c r="AA22" i="60" s="1"/>
  <c r="AB22" i="60" s="1"/>
  <c r="X21" i="60"/>
  <c r="Z21" i="60" s="1"/>
  <c r="Z20" i="60"/>
  <c r="Y20" i="60"/>
  <c r="X20" i="60"/>
  <c r="X19" i="60"/>
  <c r="Z19" i="60" s="1"/>
  <c r="Z18" i="60"/>
  <c r="Y18" i="60"/>
  <c r="X18" i="60"/>
  <c r="B18" i="60"/>
  <c r="AA18" i="60" s="1"/>
  <c r="AB18" i="60" s="1"/>
  <c r="X17" i="60"/>
  <c r="Z17" i="60" s="1"/>
  <c r="Z16" i="60"/>
  <c r="Y16" i="60"/>
  <c r="B16" i="60" s="1"/>
  <c r="X16" i="60"/>
  <c r="X15" i="60"/>
  <c r="Z15" i="60" s="1"/>
  <c r="Z14" i="60"/>
  <c r="Y14" i="60"/>
  <c r="X14" i="60"/>
  <c r="X13" i="60"/>
  <c r="Z13" i="60" s="1"/>
  <c r="Z12" i="60"/>
  <c r="Y12" i="60"/>
  <c r="B12" i="60" s="1"/>
  <c r="X12" i="60"/>
  <c r="X11" i="60"/>
  <c r="Z11" i="60" s="1"/>
  <c r="Z10" i="60"/>
  <c r="Y10" i="60"/>
  <c r="X10" i="60"/>
  <c r="X9" i="60"/>
  <c r="Z9" i="60" s="1"/>
  <c r="Z8" i="60"/>
  <c r="Y8" i="60"/>
  <c r="B8" i="60" s="1"/>
  <c r="X8" i="60"/>
  <c r="X7" i="60"/>
  <c r="Z7" i="60" s="1"/>
  <c r="Z6" i="60"/>
  <c r="Y6" i="60"/>
  <c r="X6" i="60"/>
  <c r="AD3" i="60"/>
  <c r="AC3" i="60"/>
  <c r="AC25" i="60" s="1"/>
  <c r="V3" i="60"/>
  <c r="B14" i="60" s="1"/>
  <c r="AA14" i="60" s="1"/>
  <c r="AB14" i="60" s="1"/>
  <c r="I3" i="60"/>
  <c r="C3" i="60"/>
  <c r="U1" i="60"/>
  <c r="O1" i="60"/>
  <c r="L1" i="60"/>
  <c r="AB3" i="60" s="1"/>
  <c r="F1" i="60"/>
  <c r="V3" i="59"/>
  <c r="C3" i="59"/>
  <c r="U1" i="59"/>
  <c r="O1" i="59"/>
  <c r="L1" i="59"/>
  <c r="F1" i="59"/>
  <c r="X25" i="58"/>
  <c r="Z25" i="58" s="1"/>
  <c r="Y24" i="58"/>
  <c r="B24" i="58" s="1"/>
  <c r="AA24" i="58" s="1"/>
  <c r="AB24" i="58" s="1"/>
  <c r="X24" i="58"/>
  <c r="Z24" i="58" s="1"/>
  <c r="X23" i="58"/>
  <c r="Y23" i="58" s="1"/>
  <c r="B23" i="58" s="1"/>
  <c r="Z22" i="58"/>
  <c r="X22" i="58"/>
  <c r="Y22" i="58" s="1"/>
  <c r="B22" i="58"/>
  <c r="AC21" i="58"/>
  <c r="X21" i="58"/>
  <c r="Z21" i="58" s="1"/>
  <c r="X20" i="58"/>
  <c r="Z20" i="58" s="1"/>
  <c r="X19" i="58"/>
  <c r="Y19" i="58" s="1"/>
  <c r="Z18" i="58"/>
  <c r="X18" i="58"/>
  <c r="Y18" i="58" s="1"/>
  <c r="X17" i="58"/>
  <c r="Z17" i="58" s="1"/>
  <c r="X16" i="58"/>
  <c r="Z16" i="58" s="1"/>
  <c r="X15" i="58"/>
  <c r="Z15" i="58" s="1"/>
  <c r="Z14" i="58"/>
  <c r="X14" i="58"/>
  <c r="Y14" i="58" s="1"/>
  <c r="X13" i="58"/>
  <c r="Z13" i="58" s="1"/>
  <c r="X12" i="58"/>
  <c r="Z12" i="58" s="1"/>
  <c r="Z11" i="58"/>
  <c r="Y11" i="58"/>
  <c r="X11" i="58"/>
  <c r="Z10" i="58"/>
  <c r="X10" i="58"/>
  <c r="Y10" i="58" s="1"/>
  <c r="B10" i="58" s="1"/>
  <c r="X9" i="58"/>
  <c r="X8" i="58"/>
  <c r="Y8" i="58" s="1"/>
  <c r="X7" i="58"/>
  <c r="Z7" i="58" s="1"/>
  <c r="Z6" i="58"/>
  <c r="X6" i="58"/>
  <c r="Y6" i="58" s="1"/>
  <c r="B6" i="58"/>
  <c r="D6" i="58" s="1"/>
  <c r="AD3" i="58"/>
  <c r="AC3" i="58"/>
  <c r="AC22" i="58" s="1"/>
  <c r="AB3" i="58"/>
  <c r="V3" i="58"/>
  <c r="B18" i="58" s="1"/>
  <c r="AA18" i="58" s="1"/>
  <c r="AB18" i="58" s="1"/>
  <c r="C3" i="58"/>
  <c r="U1" i="58"/>
  <c r="O1" i="58"/>
  <c r="L1" i="58"/>
  <c r="I3" i="58" s="1"/>
  <c r="F1" i="58"/>
  <c r="V3" i="57"/>
  <c r="C3" i="57"/>
  <c r="U1" i="57"/>
  <c r="O1" i="57"/>
  <c r="L1" i="57"/>
  <c r="F1" i="57"/>
  <c r="X25" i="56"/>
  <c r="Z25" i="56" s="1"/>
  <c r="Z24" i="56"/>
  <c r="Y24" i="56"/>
  <c r="B24" i="56" s="1"/>
  <c r="X24" i="56"/>
  <c r="AC23" i="56"/>
  <c r="AA23" i="56"/>
  <c r="AB23" i="56" s="1"/>
  <c r="Z23" i="56"/>
  <c r="Y23" i="56"/>
  <c r="X23" i="56"/>
  <c r="B23" i="56"/>
  <c r="AD23" i="56" s="1"/>
  <c r="AC22" i="56"/>
  <c r="X22" i="56"/>
  <c r="Z22" i="56" s="1"/>
  <c r="X21" i="56"/>
  <c r="Z21" i="56" s="1"/>
  <c r="AC20" i="56"/>
  <c r="Z20" i="56"/>
  <c r="Y20" i="56"/>
  <c r="X20" i="56"/>
  <c r="AC19" i="56"/>
  <c r="Z19" i="56"/>
  <c r="Y19" i="56"/>
  <c r="X19" i="56"/>
  <c r="X18" i="56"/>
  <c r="Y18" i="56" s="1"/>
  <c r="X17" i="56"/>
  <c r="Z17" i="56" s="1"/>
  <c r="AC16" i="56"/>
  <c r="Z16" i="56"/>
  <c r="Y16" i="56"/>
  <c r="B16" i="56" s="1"/>
  <c r="X16" i="56"/>
  <c r="Z15" i="56"/>
  <c r="Y15" i="56"/>
  <c r="X15" i="56"/>
  <c r="B15" i="56"/>
  <c r="AD15" i="56" s="1"/>
  <c r="AC14" i="56"/>
  <c r="X14" i="56"/>
  <c r="Y14" i="56" s="1"/>
  <c r="X13" i="56"/>
  <c r="Z13" i="56" s="1"/>
  <c r="Z12" i="56"/>
  <c r="Y12" i="56"/>
  <c r="X12" i="56"/>
  <c r="AC11" i="56"/>
  <c r="Z11" i="56"/>
  <c r="Y11" i="56"/>
  <c r="X11" i="56"/>
  <c r="X10" i="56"/>
  <c r="Y10" i="56" s="1"/>
  <c r="X9" i="56"/>
  <c r="Z9" i="56" s="1"/>
  <c r="AC8" i="56"/>
  <c r="Z8" i="56"/>
  <c r="Y8" i="56"/>
  <c r="B8" i="56" s="1"/>
  <c r="X8" i="56"/>
  <c r="Z7" i="56"/>
  <c r="Y7" i="56"/>
  <c r="X7" i="56"/>
  <c r="B7" i="56"/>
  <c r="AD7" i="56" s="1"/>
  <c r="AC6" i="56"/>
  <c r="X6" i="56"/>
  <c r="Y6" i="56" s="1"/>
  <c r="AD3" i="56"/>
  <c r="AC3" i="56"/>
  <c r="AC25" i="56" s="1"/>
  <c r="V3" i="56"/>
  <c r="B19" i="56" s="1"/>
  <c r="P3" i="56"/>
  <c r="I3" i="56"/>
  <c r="C3" i="56"/>
  <c r="U1" i="56"/>
  <c r="O1" i="56"/>
  <c r="L1" i="56"/>
  <c r="AB3" i="56" s="1"/>
  <c r="F1" i="56"/>
  <c r="V3" i="55"/>
  <c r="C3" i="55"/>
  <c r="U1" i="55"/>
  <c r="O1" i="55"/>
  <c r="L1" i="55"/>
  <c r="F1" i="55"/>
  <c r="X25" i="54"/>
  <c r="Z25" i="54" s="1"/>
  <c r="AC24" i="54"/>
  <c r="X24" i="54"/>
  <c r="Z24" i="54" s="1"/>
  <c r="X23" i="54"/>
  <c r="Z23" i="54" s="1"/>
  <c r="Z22" i="54"/>
  <c r="Y22" i="54"/>
  <c r="B22" i="54" s="1"/>
  <c r="X22" i="54"/>
  <c r="X21" i="54"/>
  <c r="Z21" i="54" s="1"/>
  <c r="AC20" i="54"/>
  <c r="X20" i="54"/>
  <c r="Z20" i="54" s="1"/>
  <c r="X19" i="54"/>
  <c r="Z19" i="54" s="1"/>
  <c r="Z18" i="54"/>
  <c r="Y18" i="54"/>
  <c r="X18" i="54"/>
  <c r="X17" i="54"/>
  <c r="Z17" i="54" s="1"/>
  <c r="AC16" i="54"/>
  <c r="X16" i="54"/>
  <c r="Z16" i="54" s="1"/>
  <c r="X15" i="54"/>
  <c r="Z14" i="54"/>
  <c r="Y14" i="54"/>
  <c r="X14" i="54"/>
  <c r="X13" i="54"/>
  <c r="Z13" i="54" s="1"/>
  <c r="AC12" i="54"/>
  <c r="X12" i="54"/>
  <c r="Z12" i="54" s="1"/>
  <c r="X11" i="54"/>
  <c r="Z10" i="54"/>
  <c r="Y10" i="54"/>
  <c r="X10" i="54"/>
  <c r="X9" i="54"/>
  <c r="Z9" i="54" s="1"/>
  <c r="AC8" i="54"/>
  <c r="X8" i="54"/>
  <c r="Y8" i="54" s="1"/>
  <c r="X7" i="54"/>
  <c r="Z6" i="54"/>
  <c r="Y6" i="54"/>
  <c r="B6" i="54" s="1"/>
  <c r="X6" i="54"/>
  <c r="AD3" i="54"/>
  <c r="AC3" i="54"/>
  <c r="AB3" i="54"/>
  <c r="V3" i="54"/>
  <c r="C3" i="54"/>
  <c r="U1" i="54"/>
  <c r="O1" i="54"/>
  <c r="L1" i="54"/>
  <c r="I3" i="54" s="1"/>
  <c r="F1" i="54"/>
  <c r="V3" i="53"/>
  <c r="C3" i="53"/>
  <c r="U1" i="53"/>
  <c r="O1" i="53"/>
  <c r="L1" i="53"/>
  <c r="F1" i="53"/>
  <c r="X25" i="52"/>
  <c r="Z25" i="52" s="1"/>
  <c r="X24" i="52"/>
  <c r="Z24" i="52" s="1"/>
  <c r="AC23" i="52"/>
  <c r="Z23" i="52"/>
  <c r="X23" i="52"/>
  <c r="Y23" i="52" s="1"/>
  <c r="B23" i="52" s="1"/>
  <c r="AC22" i="52"/>
  <c r="X22" i="52"/>
  <c r="Z22" i="52" s="1"/>
  <c r="X21" i="52"/>
  <c r="Z21" i="52" s="1"/>
  <c r="X20" i="52"/>
  <c r="Y20" i="52" s="1"/>
  <c r="AC19" i="52"/>
  <c r="Z19" i="52"/>
  <c r="X19" i="52"/>
  <c r="Y19" i="52" s="1"/>
  <c r="B19" i="52" s="1"/>
  <c r="AC18" i="52"/>
  <c r="X18" i="52"/>
  <c r="Z18" i="52" s="1"/>
  <c r="X17" i="52"/>
  <c r="Y17" i="52" s="1"/>
  <c r="X16" i="52"/>
  <c r="Y16" i="52" s="1"/>
  <c r="AC15" i="52"/>
  <c r="Z15" i="52"/>
  <c r="X15" i="52"/>
  <c r="Y15" i="52" s="1"/>
  <c r="B15" i="52" s="1"/>
  <c r="AC14" i="52"/>
  <c r="X14" i="52"/>
  <c r="Z14" i="52" s="1"/>
  <c r="X13" i="52"/>
  <c r="Z13" i="52" s="1"/>
  <c r="X12" i="52"/>
  <c r="Z12" i="52" s="1"/>
  <c r="AC11" i="52"/>
  <c r="Z11" i="52"/>
  <c r="X11" i="52"/>
  <c r="Y11" i="52" s="1"/>
  <c r="B11" i="52" s="1"/>
  <c r="AC10" i="52"/>
  <c r="X10" i="52"/>
  <c r="Z10" i="52" s="1"/>
  <c r="X9" i="52"/>
  <c r="Z9" i="52" s="1"/>
  <c r="X8" i="52"/>
  <c r="Z8" i="52" s="1"/>
  <c r="AC7" i="52"/>
  <c r="Z7" i="52"/>
  <c r="X7" i="52"/>
  <c r="Y7" i="52" s="1"/>
  <c r="B7" i="52" s="1"/>
  <c r="AC6" i="52"/>
  <c r="X6" i="52"/>
  <c r="Z6" i="52" s="1"/>
  <c r="AD3" i="52"/>
  <c r="AC3" i="52"/>
  <c r="AC25" i="52" s="1"/>
  <c r="V3" i="52"/>
  <c r="I3" i="52"/>
  <c r="C3" i="52"/>
  <c r="U1" i="52"/>
  <c r="O1" i="52"/>
  <c r="L1" i="52"/>
  <c r="AB3" i="52" s="1"/>
  <c r="F1" i="52"/>
  <c r="X25" i="51"/>
  <c r="Z25" i="51" s="1"/>
  <c r="Z24" i="51"/>
  <c r="Y24" i="51"/>
  <c r="B24" i="51" s="1"/>
  <c r="X24" i="51"/>
  <c r="AC23" i="51"/>
  <c r="AA23" i="51"/>
  <c r="AB23" i="51" s="1"/>
  <c r="Z23" i="51"/>
  <c r="Y23" i="51"/>
  <c r="X23" i="51"/>
  <c r="B23" i="51"/>
  <c r="D23" i="51" s="1"/>
  <c r="AC22" i="51"/>
  <c r="X22" i="51"/>
  <c r="Z22" i="51" s="1"/>
  <c r="X21" i="51"/>
  <c r="Z21" i="51" s="1"/>
  <c r="Z20" i="51"/>
  <c r="Y20" i="51"/>
  <c r="B20" i="51" s="1"/>
  <c r="X20" i="51"/>
  <c r="AC19" i="51"/>
  <c r="AA19" i="51"/>
  <c r="AB19" i="51" s="1"/>
  <c r="Z19" i="51"/>
  <c r="Y19" i="51"/>
  <c r="X19" i="51"/>
  <c r="B19" i="51"/>
  <c r="D19" i="51" s="1"/>
  <c r="AC18" i="51"/>
  <c r="X18" i="51"/>
  <c r="Z18" i="51" s="1"/>
  <c r="X17" i="51"/>
  <c r="Z17" i="51" s="1"/>
  <c r="Z16" i="51"/>
  <c r="Y16" i="51"/>
  <c r="B16" i="51" s="1"/>
  <c r="X16" i="51"/>
  <c r="AC15" i="51"/>
  <c r="AA15" i="51"/>
  <c r="AB15" i="51" s="1"/>
  <c r="Z15" i="51"/>
  <c r="Y15" i="51"/>
  <c r="X15" i="51"/>
  <c r="B15" i="51"/>
  <c r="D15" i="51" s="1"/>
  <c r="AC14" i="51"/>
  <c r="X14" i="51"/>
  <c r="Y14" i="51" s="1"/>
  <c r="X13" i="51"/>
  <c r="Z13" i="51" s="1"/>
  <c r="AC12" i="51"/>
  <c r="Z12" i="51"/>
  <c r="Y12" i="51"/>
  <c r="B12" i="51" s="1"/>
  <c r="X12" i="51"/>
  <c r="AC11" i="51"/>
  <c r="AA11" i="51"/>
  <c r="AB11" i="51" s="1"/>
  <c r="Z11" i="51"/>
  <c r="Y11" i="51"/>
  <c r="X11" i="51"/>
  <c r="B11" i="51"/>
  <c r="D11" i="51" s="1"/>
  <c r="AC10" i="51"/>
  <c r="X10" i="51"/>
  <c r="Y10" i="51" s="1"/>
  <c r="X9" i="51"/>
  <c r="Y9" i="51" s="1"/>
  <c r="AC8" i="51"/>
  <c r="Z8" i="51"/>
  <c r="Y8" i="51"/>
  <c r="B8" i="51" s="1"/>
  <c r="X8" i="51"/>
  <c r="AC7" i="51"/>
  <c r="AA7" i="51"/>
  <c r="AB7" i="51" s="1"/>
  <c r="Z7" i="51"/>
  <c r="Y7" i="51"/>
  <c r="X7" i="51"/>
  <c r="B7" i="51"/>
  <c r="D7" i="51" s="1"/>
  <c r="AC6" i="51"/>
  <c r="X6" i="51"/>
  <c r="Z6" i="51" s="1"/>
  <c r="AD3" i="51"/>
  <c r="AC3" i="51"/>
  <c r="AC25" i="51" s="1"/>
  <c r="V3" i="51"/>
  <c r="P3" i="51"/>
  <c r="I3" i="51"/>
  <c r="C3" i="51"/>
  <c r="U1" i="51"/>
  <c r="O1" i="51"/>
  <c r="L1" i="51"/>
  <c r="AB3" i="51" s="1"/>
  <c r="M3" i="51" s="1"/>
  <c r="F1" i="51"/>
  <c r="X25" i="50"/>
  <c r="Z25" i="50" s="1"/>
  <c r="X24" i="50"/>
  <c r="Z24" i="50" s="1"/>
  <c r="X23" i="50"/>
  <c r="Y23" i="50" s="1"/>
  <c r="B23" i="50" s="1"/>
  <c r="Z22" i="50"/>
  <c r="Y22" i="50"/>
  <c r="B22" i="50" s="1"/>
  <c r="X22" i="50"/>
  <c r="X21" i="50"/>
  <c r="Z21" i="50" s="1"/>
  <c r="AC20" i="50"/>
  <c r="X20" i="50"/>
  <c r="Y20" i="50" s="1"/>
  <c r="X19" i="50"/>
  <c r="Y19" i="50" s="1"/>
  <c r="Z18" i="50"/>
  <c r="Y18" i="50"/>
  <c r="X18" i="50"/>
  <c r="X17" i="50"/>
  <c r="Z17" i="50" s="1"/>
  <c r="AC16" i="50"/>
  <c r="X16" i="50"/>
  <c r="Y16" i="50" s="1"/>
  <c r="X15" i="50"/>
  <c r="Z15" i="50" s="1"/>
  <c r="Z14" i="50"/>
  <c r="Y14" i="50"/>
  <c r="X14" i="50"/>
  <c r="X13" i="50"/>
  <c r="Z13" i="50" s="1"/>
  <c r="AC12" i="50"/>
  <c r="X12" i="50"/>
  <c r="Z12" i="50" s="1"/>
  <c r="X11" i="50"/>
  <c r="Y11" i="50" s="1"/>
  <c r="Z10" i="50"/>
  <c r="Y10" i="50"/>
  <c r="X10" i="50"/>
  <c r="X9" i="50"/>
  <c r="Z9" i="50" s="1"/>
  <c r="AC8" i="50"/>
  <c r="X8" i="50"/>
  <c r="Y8" i="50" s="1"/>
  <c r="X7" i="50"/>
  <c r="Z7" i="50" s="1"/>
  <c r="Z6" i="50"/>
  <c r="Y6" i="50"/>
  <c r="X6" i="50"/>
  <c r="AD3" i="50"/>
  <c r="AC3" i="50"/>
  <c r="AC25" i="50" s="1"/>
  <c r="V3" i="50"/>
  <c r="C3" i="50"/>
  <c r="U1" i="50"/>
  <c r="O1" i="50"/>
  <c r="L1" i="50"/>
  <c r="AB3" i="50" s="1"/>
  <c r="F1" i="50"/>
  <c r="V3" i="49"/>
  <c r="C3" i="49"/>
  <c r="U1" i="49"/>
  <c r="O1" i="49"/>
  <c r="L1" i="49"/>
  <c r="F1" i="49"/>
  <c r="X25" i="48"/>
  <c r="Z25" i="48" s="1"/>
  <c r="AC24" i="48"/>
  <c r="Z24" i="48"/>
  <c r="Y24" i="48"/>
  <c r="B24" i="48" s="1"/>
  <c r="X24" i="48"/>
  <c r="AC23" i="48"/>
  <c r="AA23" i="48"/>
  <c r="AB23" i="48" s="1"/>
  <c r="Z23" i="48"/>
  <c r="Y23" i="48"/>
  <c r="X23" i="48"/>
  <c r="B23" i="48"/>
  <c r="AD23" i="48" s="1"/>
  <c r="AC22" i="48"/>
  <c r="X22" i="48"/>
  <c r="Y22" i="48" s="1"/>
  <c r="B22" i="48" s="1"/>
  <c r="X21" i="48"/>
  <c r="Z21" i="48" s="1"/>
  <c r="AC20" i="48"/>
  <c r="Z20" i="48"/>
  <c r="Y20" i="48"/>
  <c r="X20" i="48"/>
  <c r="Z19" i="48"/>
  <c r="Y19" i="48"/>
  <c r="X19" i="48"/>
  <c r="B19" i="48"/>
  <c r="D19" i="48" s="1"/>
  <c r="X18" i="48"/>
  <c r="Y18" i="48" s="1"/>
  <c r="X17" i="48"/>
  <c r="Z17" i="48" s="1"/>
  <c r="AC16" i="48"/>
  <c r="Z16" i="48"/>
  <c r="Y16" i="48"/>
  <c r="B16" i="48" s="1"/>
  <c r="X16" i="48"/>
  <c r="AC15" i="48"/>
  <c r="Z15" i="48"/>
  <c r="Y15" i="48"/>
  <c r="X15" i="48"/>
  <c r="B15" i="48"/>
  <c r="D15" i="48" s="1"/>
  <c r="AC14" i="48"/>
  <c r="X14" i="48"/>
  <c r="Y14" i="48" s="1"/>
  <c r="X13" i="48"/>
  <c r="Z13" i="48" s="1"/>
  <c r="Z12" i="48"/>
  <c r="Y12" i="48"/>
  <c r="X12" i="48"/>
  <c r="AC11" i="48"/>
  <c r="Z11" i="48"/>
  <c r="Y11" i="48"/>
  <c r="X11" i="48"/>
  <c r="X10" i="48"/>
  <c r="Y10" i="48" s="1"/>
  <c r="X9" i="48"/>
  <c r="Y9" i="48" s="1"/>
  <c r="AC8" i="48"/>
  <c r="Z8" i="48"/>
  <c r="Y8" i="48"/>
  <c r="B8" i="48" s="1"/>
  <c r="X8" i="48"/>
  <c r="AC7" i="48"/>
  <c r="Z7" i="48"/>
  <c r="Y7" i="48"/>
  <c r="X7" i="48"/>
  <c r="B7" i="48"/>
  <c r="D7" i="48" s="1"/>
  <c r="AC6" i="48"/>
  <c r="X6" i="48"/>
  <c r="Y6" i="48" s="1"/>
  <c r="AD3" i="48"/>
  <c r="AC3" i="48"/>
  <c r="AC25" i="48" s="1"/>
  <c r="V3" i="48"/>
  <c r="B11" i="48" s="1"/>
  <c r="P3" i="48"/>
  <c r="I3" i="48"/>
  <c r="C3" i="48"/>
  <c r="U1" i="48"/>
  <c r="O1" i="48"/>
  <c r="L1" i="48"/>
  <c r="AB3" i="48" s="1"/>
  <c r="M3" i="48" s="1"/>
  <c r="F1" i="48"/>
  <c r="V3" i="47"/>
  <c r="C3" i="47"/>
  <c r="U1" i="47"/>
  <c r="O1" i="47"/>
  <c r="L1" i="47"/>
  <c r="F1" i="47"/>
  <c r="X25" i="46"/>
  <c r="Z25" i="46" s="1"/>
  <c r="Z24" i="46"/>
  <c r="Y24" i="46"/>
  <c r="B24" i="46" s="1"/>
  <c r="X24" i="46"/>
  <c r="Z23" i="46"/>
  <c r="Y23" i="46"/>
  <c r="X23" i="46"/>
  <c r="B23" i="46"/>
  <c r="D23" i="46" s="1"/>
  <c r="X22" i="46"/>
  <c r="Z22" i="46" s="1"/>
  <c r="X21" i="46"/>
  <c r="Z21" i="46" s="1"/>
  <c r="Z20" i="46"/>
  <c r="Y20" i="46"/>
  <c r="B20" i="46" s="1"/>
  <c r="X20" i="46"/>
  <c r="Z19" i="46"/>
  <c r="Y19" i="46"/>
  <c r="X19" i="46"/>
  <c r="X18" i="46"/>
  <c r="Z18" i="46" s="1"/>
  <c r="X17" i="46"/>
  <c r="Y17" i="46" s="1"/>
  <c r="Z16" i="46"/>
  <c r="Y16" i="46"/>
  <c r="B16" i="46" s="1"/>
  <c r="X16" i="46"/>
  <c r="Z15" i="46"/>
  <c r="Y15" i="46"/>
  <c r="X15" i="46"/>
  <c r="X14" i="46"/>
  <c r="Z14" i="46" s="1"/>
  <c r="X13" i="46"/>
  <c r="Z13" i="46" s="1"/>
  <c r="Z12" i="46"/>
  <c r="Y12" i="46"/>
  <c r="B12" i="46" s="1"/>
  <c r="X12" i="46"/>
  <c r="Z11" i="46"/>
  <c r="Y11" i="46"/>
  <c r="X11" i="46"/>
  <c r="X10" i="46"/>
  <c r="Z10" i="46" s="1"/>
  <c r="X9" i="46"/>
  <c r="Y9" i="46" s="1"/>
  <c r="Z8" i="46"/>
  <c r="Y8" i="46"/>
  <c r="B8" i="46" s="1"/>
  <c r="X8" i="46"/>
  <c r="Z7" i="46"/>
  <c r="Y7" i="46"/>
  <c r="X7" i="46"/>
  <c r="X6" i="46"/>
  <c r="Z6" i="46" s="1"/>
  <c r="AD3" i="46"/>
  <c r="AC3" i="46"/>
  <c r="AC25" i="46" s="1"/>
  <c r="V3" i="46"/>
  <c r="B15" i="46" s="1"/>
  <c r="I3" i="46"/>
  <c r="C3" i="46"/>
  <c r="U1" i="46"/>
  <c r="O1" i="46"/>
  <c r="L1" i="46"/>
  <c r="AB3" i="46" s="1"/>
  <c r="F1" i="46"/>
  <c r="D19" i="64" l="1"/>
  <c r="AA19" i="64"/>
  <c r="AB19" i="64" s="1"/>
  <c r="M3" i="64"/>
  <c r="AC7" i="64"/>
  <c r="B11" i="64"/>
  <c r="AD11" i="64" s="1"/>
  <c r="AC24" i="64"/>
  <c r="B15" i="64"/>
  <c r="AD15" i="64" s="1"/>
  <c r="AC10" i="64"/>
  <c r="AC12" i="64"/>
  <c r="AC18" i="64"/>
  <c r="B20" i="64"/>
  <c r="AA20" i="64" s="1"/>
  <c r="AB20" i="64" s="1"/>
  <c r="AA7" i="64"/>
  <c r="AB7" i="64" s="1"/>
  <c r="B12" i="64"/>
  <c r="D12" i="64" s="1"/>
  <c r="AC19" i="64"/>
  <c r="AC6" i="64"/>
  <c r="B8" i="64"/>
  <c r="D8" i="64" s="1"/>
  <c r="AC15" i="64"/>
  <c r="B10" i="65"/>
  <c r="AA10" i="65" s="1"/>
  <c r="AB10" i="65" s="1"/>
  <c r="D6" i="65"/>
  <c r="AD6" i="65"/>
  <c r="AA6" i="65"/>
  <c r="AB6" i="65" s="1"/>
  <c r="P3" i="65"/>
  <c r="AC23" i="65"/>
  <c r="AC19" i="65"/>
  <c r="AC15" i="65"/>
  <c r="AC11" i="65"/>
  <c r="AC7" i="65"/>
  <c r="M3" i="65"/>
  <c r="AC22" i="65"/>
  <c r="AC18" i="65"/>
  <c r="AC14" i="65"/>
  <c r="AC6" i="65"/>
  <c r="Z20" i="65"/>
  <c r="Y20" i="65"/>
  <c r="AC21" i="65"/>
  <c r="Y23" i="65"/>
  <c r="B23" i="65" s="1"/>
  <c r="Y8" i="65"/>
  <c r="B8" i="65" s="1"/>
  <c r="Z16" i="65"/>
  <c r="Y16" i="65"/>
  <c r="B16" i="65" s="1"/>
  <c r="AC17" i="65"/>
  <c r="Y7" i="65"/>
  <c r="B7" i="65" s="1"/>
  <c r="AC8" i="65"/>
  <c r="AC9" i="65"/>
  <c r="AC10" i="65"/>
  <c r="AC16" i="65"/>
  <c r="Y19" i="65"/>
  <c r="B19" i="65" s="1"/>
  <c r="D22" i="65"/>
  <c r="AD22" i="65"/>
  <c r="AC20" i="65"/>
  <c r="Z12" i="65"/>
  <c r="Y12" i="65"/>
  <c r="B12" i="65" s="1"/>
  <c r="AC13" i="65"/>
  <c r="AC12" i="65"/>
  <c r="B15" i="65"/>
  <c r="B18" i="65"/>
  <c r="Y11" i="65"/>
  <c r="B11" i="65" s="1"/>
  <c r="Z24" i="65"/>
  <c r="Y24" i="65"/>
  <c r="B24" i="65" s="1"/>
  <c r="AC25" i="65"/>
  <c r="D10" i="65"/>
  <c r="AD10" i="65"/>
  <c r="B14" i="65"/>
  <c r="AC24" i="65"/>
  <c r="Y9" i="65"/>
  <c r="B9" i="65" s="1"/>
  <c r="Y13" i="65"/>
  <c r="B13" i="65" s="1"/>
  <c r="Y17" i="65"/>
  <c r="B17" i="65" s="1"/>
  <c r="Y21" i="65"/>
  <c r="B21" i="65" s="1"/>
  <c r="Y25" i="65"/>
  <c r="B25" i="65" s="1"/>
  <c r="AD12" i="64"/>
  <c r="AA12" i="64"/>
  <c r="AB12" i="64" s="1"/>
  <c r="D16" i="64"/>
  <c r="AA16" i="64"/>
  <c r="AB16" i="64" s="1"/>
  <c r="AD16" i="64"/>
  <c r="D24" i="64"/>
  <c r="AA24" i="64"/>
  <c r="AB24" i="64" s="1"/>
  <c r="AD24" i="64"/>
  <c r="B21" i="64"/>
  <c r="D20" i="64"/>
  <c r="AD20" i="64"/>
  <c r="AD25" i="64"/>
  <c r="AA25" i="64"/>
  <c r="AB25" i="64" s="1"/>
  <c r="D25" i="64"/>
  <c r="Y13" i="64"/>
  <c r="B13" i="64" s="1"/>
  <c r="Y17" i="64"/>
  <c r="B17" i="64" s="1"/>
  <c r="AD19" i="64"/>
  <c r="Z21" i="64"/>
  <c r="AD23" i="64"/>
  <c r="Z25" i="64"/>
  <c r="Y6" i="64"/>
  <c r="B6" i="64" s="1"/>
  <c r="Y14" i="64"/>
  <c r="B14" i="64" s="1"/>
  <c r="Y18" i="64"/>
  <c r="B18" i="64" s="1"/>
  <c r="Y22" i="64"/>
  <c r="B22" i="64" s="1"/>
  <c r="Z10" i="64"/>
  <c r="B10" i="64" s="1"/>
  <c r="AC9" i="64"/>
  <c r="AC13" i="64"/>
  <c r="AC17" i="64"/>
  <c r="AC21" i="64"/>
  <c r="Y9" i="64"/>
  <c r="B9" i="64" s="1"/>
  <c r="AD7" i="64"/>
  <c r="B8" i="62"/>
  <c r="AC8" i="62"/>
  <c r="B16" i="62"/>
  <c r="AC19" i="62"/>
  <c r="AC12" i="62"/>
  <c r="AC23" i="62"/>
  <c r="AC6" i="62"/>
  <c r="AC16" i="62"/>
  <c r="B20" i="62"/>
  <c r="AC22" i="62"/>
  <c r="AC10" i="62"/>
  <c r="M3" i="62"/>
  <c r="AC7" i="62"/>
  <c r="AC14" i="62"/>
  <c r="B17" i="62"/>
  <c r="AD17" i="62" s="1"/>
  <c r="AC20" i="62"/>
  <c r="B6" i="60"/>
  <c r="AA6" i="60" s="1"/>
  <c r="AB6" i="60" s="1"/>
  <c r="AC14" i="60"/>
  <c r="B10" i="60"/>
  <c r="AA10" i="60" s="1"/>
  <c r="AB10" i="60" s="1"/>
  <c r="AC18" i="60"/>
  <c r="AC6" i="60"/>
  <c r="AC22" i="60"/>
  <c r="AC10" i="60"/>
  <c r="B20" i="60"/>
  <c r="AA20" i="60" s="1"/>
  <c r="AB20" i="60" s="1"/>
  <c r="Y9" i="62"/>
  <c r="B9" i="62" s="1"/>
  <c r="Z21" i="62"/>
  <c r="Y21" i="62"/>
  <c r="B21" i="62" s="1"/>
  <c r="D16" i="62"/>
  <c r="AD16" i="62"/>
  <c r="D24" i="62"/>
  <c r="AD24" i="62"/>
  <c r="AA24" i="62"/>
  <c r="AB24" i="62" s="1"/>
  <c r="D8" i="62"/>
  <c r="AD8" i="62"/>
  <c r="AA16" i="62"/>
  <c r="AB16" i="62" s="1"/>
  <c r="D20" i="62"/>
  <c r="AD20" i="62"/>
  <c r="AA20" i="62"/>
  <c r="AB20" i="62" s="1"/>
  <c r="Y13" i="62"/>
  <c r="B13" i="62" s="1"/>
  <c r="AA8" i="62"/>
  <c r="AB8" i="62" s="1"/>
  <c r="B12" i="62"/>
  <c r="Z25" i="62"/>
  <c r="Y25" i="62"/>
  <c r="B25" i="62" s="1"/>
  <c r="Y6" i="62"/>
  <c r="B6" i="62" s="1"/>
  <c r="Y10" i="62"/>
  <c r="B10" i="62" s="1"/>
  <c r="Y14" i="62"/>
  <c r="B14" i="62" s="1"/>
  <c r="Y18" i="62"/>
  <c r="B18" i="62" s="1"/>
  <c r="Y22" i="62"/>
  <c r="B22" i="62" s="1"/>
  <c r="Y7" i="62"/>
  <c r="B7" i="62" s="1"/>
  <c r="AC9" i="62"/>
  <c r="Y11" i="62"/>
  <c r="B11" i="62" s="1"/>
  <c r="AC13" i="62"/>
  <c r="Y15" i="62"/>
  <c r="B15" i="62" s="1"/>
  <c r="AC17" i="62"/>
  <c r="Y19" i="62"/>
  <c r="B19" i="62" s="1"/>
  <c r="AC21" i="62"/>
  <c r="Y23" i="62"/>
  <c r="B23" i="62" s="1"/>
  <c r="D16" i="60"/>
  <c r="AD16" i="60"/>
  <c r="AA16" i="60"/>
  <c r="AB16" i="60" s="1"/>
  <c r="D8" i="60"/>
  <c r="AD8" i="60"/>
  <c r="AA8" i="60"/>
  <c r="AB8" i="60" s="1"/>
  <c r="D12" i="60"/>
  <c r="AD12" i="60"/>
  <c r="AA12" i="60"/>
  <c r="AB12" i="60" s="1"/>
  <c r="AD20" i="60"/>
  <c r="D24" i="60"/>
  <c r="AD24" i="60"/>
  <c r="AA24" i="60"/>
  <c r="AB24" i="60" s="1"/>
  <c r="M3" i="60"/>
  <c r="D6" i="60"/>
  <c r="AC7" i="60"/>
  <c r="Y9" i="60"/>
  <c r="B9" i="60" s="1"/>
  <c r="AC11" i="60"/>
  <c r="Y13" i="60"/>
  <c r="B13" i="60" s="1"/>
  <c r="D14" i="60"/>
  <c r="AC15" i="60"/>
  <c r="Y17" i="60"/>
  <c r="B17" i="60" s="1"/>
  <c r="D18" i="60"/>
  <c r="AC19" i="60"/>
  <c r="Y21" i="60"/>
  <c r="B21" i="60" s="1"/>
  <c r="D22" i="60"/>
  <c r="AC23" i="60"/>
  <c r="Y25" i="60"/>
  <c r="B25" i="60" s="1"/>
  <c r="AD10" i="60"/>
  <c r="AD18" i="60"/>
  <c r="AD22" i="60"/>
  <c r="P3" i="60"/>
  <c r="AC8" i="60"/>
  <c r="AC12" i="60"/>
  <c r="AC16" i="60"/>
  <c r="AC20" i="60"/>
  <c r="AC24" i="60"/>
  <c r="AD6" i="60"/>
  <c r="AD14" i="60"/>
  <c r="Y7" i="60"/>
  <c r="B7" i="60" s="1"/>
  <c r="AC9" i="60"/>
  <c r="Y11" i="60"/>
  <c r="B11" i="60" s="1"/>
  <c r="AC13" i="60"/>
  <c r="Y15" i="60"/>
  <c r="B15" i="60" s="1"/>
  <c r="AC17" i="60"/>
  <c r="Y19" i="60"/>
  <c r="B19" i="60" s="1"/>
  <c r="AC21" i="60"/>
  <c r="Y23" i="60"/>
  <c r="B23" i="60" s="1"/>
  <c r="AA6" i="58"/>
  <c r="AB6" i="58" s="1"/>
  <c r="AD6" i="58"/>
  <c r="B14" i="58"/>
  <c r="D14" i="58" s="1"/>
  <c r="AD19" i="56"/>
  <c r="AA19" i="56"/>
  <c r="AB19" i="56" s="1"/>
  <c r="B12" i="56"/>
  <c r="AC24" i="56"/>
  <c r="M3" i="56"/>
  <c r="AC7" i="56"/>
  <c r="AA7" i="56"/>
  <c r="AB7" i="56" s="1"/>
  <c r="AC10" i="56"/>
  <c r="B11" i="56"/>
  <c r="AC18" i="56"/>
  <c r="B20" i="56"/>
  <c r="D20" i="56" s="1"/>
  <c r="AC12" i="56"/>
  <c r="AC15" i="56"/>
  <c r="AA14" i="58"/>
  <c r="AB14" i="58" s="1"/>
  <c r="D10" i="58"/>
  <c r="AA10" i="58"/>
  <c r="AB10" i="58" s="1"/>
  <c r="AD10" i="58"/>
  <c r="D23" i="58"/>
  <c r="AD23" i="58"/>
  <c r="AA23" i="58"/>
  <c r="AB23" i="58" s="1"/>
  <c r="Y20" i="58"/>
  <c r="B20" i="58" s="1"/>
  <c r="Y7" i="58"/>
  <c r="B7" i="58" s="1"/>
  <c r="Z8" i="58"/>
  <c r="B8" i="58" s="1"/>
  <c r="D18" i="58"/>
  <c r="AD18" i="58"/>
  <c r="Z19" i="58"/>
  <c r="B19" i="58" s="1"/>
  <c r="AD24" i="58"/>
  <c r="AC24" i="58"/>
  <c r="AC20" i="58"/>
  <c r="AC16" i="58"/>
  <c r="AC12" i="58"/>
  <c r="AC8" i="58"/>
  <c r="P3" i="58"/>
  <c r="AC23" i="58"/>
  <c r="AC19" i="58"/>
  <c r="AC15" i="58"/>
  <c r="AC11" i="58"/>
  <c r="AC7" i="58"/>
  <c r="M3" i="58"/>
  <c r="AC6" i="58"/>
  <c r="Z9" i="58"/>
  <c r="Y9" i="58"/>
  <c r="AC18" i="58"/>
  <c r="AC17" i="58"/>
  <c r="D22" i="58"/>
  <c r="AD22" i="58"/>
  <c r="Z23" i="58"/>
  <c r="AC9" i="58"/>
  <c r="AC10" i="58"/>
  <c r="AC14" i="58"/>
  <c r="Y16" i="58"/>
  <c r="B16" i="58" s="1"/>
  <c r="AC13" i="58"/>
  <c r="Y12" i="58"/>
  <c r="B12" i="58" s="1"/>
  <c r="Y15" i="58"/>
  <c r="B15" i="58" s="1"/>
  <c r="AA22" i="58"/>
  <c r="AB22" i="58" s="1"/>
  <c r="D24" i="58"/>
  <c r="B11" i="58"/>
  <c r="AC25" i="58"/>
  <c r="Y13" i="58"/>
  <c r="B13" i="58" s="1"/>
  <c r="Y17" i="58"/>
  <c r="B17" i="58" s="1"/>
  <c r="Y21" i="58"/>
  <c r="B21" i="58" s="1"/>
  <c r="Y25" i="58"/>
  <c r="B25" i="58" s="1"/>
  <c r="AA8" i="56"/>
  <c r="AB8" i="56" s="1"/>
  <c r="D8" i="56"/>
  <c r="AD8" i="56"/>
  <c r="B10" i="56"/>
  <c r="AA12" i="56"/>
  <c r="AB12" i="56" s="1"/>
  <c r="D12" i="56"/>
  <c r="AD12" i="56"/>
  <c r="D16" i="56"/>
  <c r="AD16" i="56"/>
  <c r="AA16" i="56"/>
  <c r="AB16" i="56" s="1"/>
  <c r="D24" i="56"/>
  <c r="AD24" i="56"/>
  <c r="AA24" i="56"/>
  <c r="AB24" i="56" s="1"/>
  <c r="AA20" i="56"/>
  <c r="AB20" i="56" s="1"/>
  <c r="D15" i="56"/>
  <c r="Y22" i="56"/>
  <c r="B22" i="56" s="1"/>
  <c r="D23" i="56"/>
  <c r="Z6" i="56"/>
  <c r="B6" i="56" s="1"/>
  <c r="Z10" i="56"/>
  <c r="Z14" i="56"/>
  <c r="B14" i="56" s="1"/>
  <c r="Z18" i="56"/>
  <c r="B18" i="56" s="1"/>
  <c r="AA15" i="56"/>
  <c r="AB15" i="56" s="1"/>
  <c r="Y21" i="56"/>
  <c r="B21" i="56" s="1"/>
  <c r="Y25" i="56"/>
  <c r="B25" i="56" s="1"/>
  <c r="D7" i="56"/>
  <c r="D11" i="56"/>
  <c r="D19" i="56"/>
  <c r="AC9" i="56"/>
  <c r="AC13" i="56"/>
  <c r="AC17" i="56"/>
  <c r="AC21" i="56"/>
  <c r="Y9" i="56"/>
  <c r="B9" i="56" s="1"/>
  <c r="Y13" i="56"/>
  <c r="B13" i="56" s="1"/>
  <c r="Y17" i="56"/>
  <c r="B17" i="56" s="1"/>
  <c r="P3" i="54"/>
  <c r="B18" i="54"/>
  <c r="AC8" i="52"/>
  <c r="AC12" i="52"/>
  <c r="AC16" i="52"/>
  <c r="AC20" i="52"/>
  <c r="AC24" i="52"/>
  <c r="P3" i="52"/>
  <c r="AD6" i="54"/>
  <c r="D6" i="54"/>
  <c r="AA6" i="54"/>
  <c r="AB6" i="54" s="1"/>
  <c r="AD22" i="54"/>
  <c r="AA22" i="54"/>
  <c r="AB22" i="54" s="1"/>
  <c r="D22" i="54"/>
  <c r="Y11" i="54"/>
  <c r="Z11" i="54"/>
  <c r="B14" i="54"/>
  <c r="Y7" i="54"/>
  <c r="Z7" i="54"/>
  <c r="AD18" i="54"/>
  <c r="AA18" i="54"/>
  <c r="AB18" i="54" s="1"/>
  <c r="D18" i="54"/>
  <c r="B10" i="54"/>
  <c r="Z15" i="54"/>
  <c r="Y15" i="54"/>
  <c r="AC9" i="54"/>
  <c r="AC6" i="54"/>
  <c r="Y12" i="54"/>
  <c r="B12" i="54" s="1"/>
  <c r="Y16" i="54"/>
  <c r="B16" i="54" s="1"/>
  <c r="AC18" i="54"/>
  <c r="Y20" i="54"/>
  <c r="B20" i="54" s="1"/>
  <c r="AC22" i="54"/>
  <c r="Z8" i="54"/>
  <c r="B8" i="54" s="1"/>
  <c r="M3" i="54"/>
  <c r="AC7" i="54"/>
  <c r="Y9" i="54"/>
  <c r="B9" i="54" s="1"/>
  <c r="AC11" i="54"/>
  <c r="Y13" i="54"/>
  <c r="B13" i="54" s="1"/>
  <c r="AC15" i="54"/>
  <c r="Y17" i="54"/>
  <c r="B17" i="54" s="1"/>
  <c r="AC19" i="54"/>
  <c r="Y21" i="54"/>
  <c r="B21" i="54" s="1"/>
  <c r="AC23" i="54"/>
  <c r="Y25" i="54"/>
  <c r="B25" i="54" s="1"/>
  <c r="AC13" i="54"/>
  <c r="AC17" i="54"/>
  <c r="Y19" i="54"/>
  <c r="B19" i="54" s="1"/>
  <c r="AC21" i="54"/>
  <c r="Y23" i="54"/>
  <c r="B23" i="54" s="1"/>
  <c r="AC25" i="54"/>
  <c r="AC10" i="54"/>
  <c r="AC14" i="54"/>
  <c r="Y24" i="54"/>
  <c r="B24" i="54" s="1"/>
  <c r="D7" i="52"/>
  <c r="AA7" i="52"/>
  <c r="AB7" i="52" s="1"/>
  <c r="AD7" i="52"/>
  <c r="D11" i="52"/>
  <c r="AD11" i="52"/>
  <c r="AA11" i="52"/>
  <c r="AB11" i="52" s="1"/>
  <c r="D15" i="52"/>
  <c r="AD15" i="52"/>
  <c r="AA15" i="52"/>
  <c r="AB15" i="52" s="1"/>
  <c r="D19" i="52"/>
  <c r="AD19" i="52"/>
  <c r="AA19" i="52"/>
  <c r="AB19" i="52" s="1"/>
  <c r="AA23" i="52"/>
  <c r="AB23" i="52" s="1"/>
  <c r="D23" i="52"/>
  <c r="AD23" i="52"/>
  <c r="Y8" i="52"/>
  <c r="B8" i="52" s="1"/>
  <c r="Z16" i="52"/>
  <c r="B16" i="52" s="1"/>
  <c r="Z20" i="52"/>
  <c r="B20" i="52" s="1"/>
  <c r="Y9" i="52"/>
  <c r="B9" i="52" s="1"/>
  <c r="Y13" i="52"/>
  <c r="B13" i="52" s="1"/>
  <c r="Y21" i="52"/>
  <c r="B21" i="52" s="1"/>
  <c r="Y25" i="52"/>
  <c r="B25" i="52" s="1"/>
  <c r="Z17" i="52"/>
  <c r="B17" i="52" s="1"/>
  <c r="Y18" i="52"/>
  <c r="B18" i="52" s="1"/>
  <c r="Y22" i="52"/>
  <c r="B22" i="52" s="1"/>
  <c r="Y12" i="52"/>
  <c r="B12" i="52" s="1"/>
  <c r="Y24" i="52"/>
  <c r="B24" i="52" s="1"/>
  <c r="M3" i="52"/>
  <c r="Y6" i="52"/>
  <c r="B6" i="52" s="1"/>
  <c r="Y10" i="52"/>
  <c r="B10" i="52" s="1"/>
  <c r="Y14" i="52"/>
  <c r="B14" i="52" s="1"/>
  <c r="AC9" i="52"/>
  <c r="AC13" i="52"/>
  <c r="AC17" i="52"/>
  <c r="AC21" i="52"/>
  <c r="B18" i="50"/>
  <c r="B14" i="50"/>
  <c r="D14" i="50" s="1"/>
  <c r="B10" i="50"/>
  <c r="AA10" i="50" s="1"/>
  <c r="AB10" i="50" s="1"/>
  <c r="B6" i="50"/>
  <c r="D6" i="50" s="1"/>
  <c r="B10" i="51"/>
  <c r="D12" i="51"/>
  <c r="AA12" i="51"/>
  <c r="AB12" i="51" s="1"/>
  <c r="AD12" i="51"/>
  <c r="D20" i="51"/>
  <c r="AA20" i="51"/>
  <c r="AB20" i="51" s="1"/>
  <c r="AD20" i="51"/>
  <c r="D8" i="51"/>
  <c r="AA8" i="51"/>
  <c r="AB8" i="51" s="1"/>
  <c r="AD8" i="51"/>
  <c r="D16" i="51"/>
  <c r="AA16" i="51"/>
  <c r="AB16" i="51" s="1"/>
  <c r="AD16" i="51"/>
  <c r="D24" i="51"/>
  <c r="AA24" i="51"/>
  <c r="AB24" i="51" s="1"/>
  <c r="AD24" i="51"/>
  <c r="B9" i="51"/>
  <c r="Y17" i="51"/>
  <c r="B17" i="51" s="1"/>
  <c r="Y21" i="51"/>
  <c r="B21" i="51" s="1"/>
  <c r="Y25" i="51"/>
  <c r="B25" i="51" s="1"/>
  <c r="AD7" i="51"/>
  <c r="Z9" i="51"/>
  <c r="AD15" i="51"/>
  <c r="AD19" i="51"/>
  <c r="AD23" i="51"/>
  <c r="Y6" i="51"/>
  <c r="B6" i="51" s="1"/>
  <c r="AC16" i="51"/>
  <c r="Y18" i="51"/>
  <c r="B18" i="51" s="1"/>
  <c r="AC20" i="51"/>
  <c r="Y22" i="51"/>
  <c r="B22" i="51" s="1"/>
  <c r="AC24" i="51"/>
  <c r="Z10" i="51"/>
  <c r="Z14" i="51"/>
  <c r="B14" i="51" s="1"/>
  <c r="Y13" i="51"/>
  <c r="B13" i="51" s="1"/>
  <c r="AD11" i="51"/>
  <c r="AC9" i="51"/>
  <c r="AC13" i="51"/>
  <c r="AC17" i="51"/>
  <c r="AC21" i="51"/>
  <c r="D18" i="50"/>
  <c r="AD18" i="50"/>
  <c r="AA18" i="50"/>
  <c r="AB18" i="50" s="1"/>
  <c r="AD14" i="50"/>
  <c r="AA14" i="50"/>
  <c r="AB14" i="50" s="1"/>
  <c r="D23" i="50"/>
  <c r="AD23" i="50"/>
  <c r="AA23" i="50"/>
  <c r="AB23" i="50" s="1"/>
  <c r="D10" i="50"/>
  <c r="AD10" i="50"/>
  <c r="AA6" i="50"/>
  <c r="AB6" i="50" s="1"/>
  <c r="B20" i="50"/>
  <c r="B11" i="50"/>
  <c r="AA22" i="50"/>
  <c r="AB22" i="50" s="1"/>
  <c r="D22" i="50"/>
  <c r="AD22" i="50"/>
  <c r="AC9" i="50"/>
  <c r="AC13" i="50"/>
  <c r="Y24" i="50"/>
  <c r="B24" i="50" s="1"/>
  <c r="Y7" i="50"/>
  <c r="B7" i="50" s="1"/>
  <c r="Y15" i="50"/>
  <c r="B15" i="50" s="1"/>
  <c r="AC17" i="50"/>
  <c r="Z11" i="50"/>
  <c r="Z19" i="50"/>
  <c r="B19" i="50" s="1"/>
  <c r="Y12" i="50"/>
  <c r="B12" i="50" s="1"/>
  <c r="AC22" i="50"/>
  <c r="I3" i="50"/>
  <c r="Z8" i="50"/>
  <c r="B8" i="50" s="1"/>
  <c r="Z16" i="50"/>
  <c r="B16" i="50" s="1"/>
  <c r="Z20" i="50"/>
  <c r="M3" i="50"/>
  <c r="AC7" i="50"/>
  <c r="Y9" i="50"/>
  <c r="B9" i="50" s="1"/>
  <c r="AC11" i="50"/>
  <c r="Y13" i="50"/>
  <c r="B13" i="50" s="1"/>
  <c r="AC15" i="50"/>
  <c r="Y17" i="50"/>
  <c r="B17" i="50" s="1"/>
  <c r="AC19" i="50"/>
  <c r="Y21" i="50"/>
  <c r="B21" i="50" s="1"/>
  <c r="AC23" i="50"/>
  <c r="Y25" i="50"/>
  <c r="B25" i="50" s="1"/>
  <c r="Z23" i="50"/>
  <c r="AC6" i="50"/>
  <c r="AC10" i="50"/>
  <c r="AC14" i="50"/>
  <c r="AC18" i="50"/>
  <c r="P3" i="50"/>
  <c r="AC24" i="50"/>
  <c r="AC21" i="50"/>
  <c r="D11" i="48"/>
  <c r="AA11" i="48"/>
  <c r="AB11" i="48" s="1"/>
  <c r="AA19" i="48"/>
  <c r="AB19" i="48" s="1"/>
  <c r="AA7" i="48"/>
  <c r="AB7" i="48" s="1"/>
  <c r="AC10" i="48"/>
  <c r="B12" i="48"/>
  <c r="D12" i="48" s="1"/>
  <c r="AC19" i="48"/>
  <c r="AC12" i="48"/>
  <c r="AA15" i="48"/>
  <c r="AB15" i="48" s="1"/>
  <c r="AC18" i="48"/>
  <c r="B20" i="48"/>
  <c r="D20" i="48" s="1"/>
  <c r="D8" i="48"/>
  <c r="AA8" i="48"/>
  <c r="AB8" i="48" s="1"/>
  <c r="AD8" i="48"/>
  <c r="D16" i="48"/>
  <c r="AD16" i="48"/>
  <c r="AA16" i="48"/>
  <c r="AB16" i="48" s="1"/>
  <c r="AA22" i="48"/>
  <c r="AB22" i="48" s="1"/>
  <c r="D22" i="48"/>
  <c r="AD22" i="48"/>
  <c r="B10" i="48"/>
  <c r="AA24" i="48"/>
  <c r="AB24" i="48" s="1"/>
  <c r="D24" i="48"/>
  <c r="AD24" i="48"/>
  <c r="B18" i="48"/>
  <c r="B6" i="48"/>
  <c r="AA20" i="48"/>
  <c r="AB20" i="48" s="1"/>
  <c r="Y13" i="48"/>
  <c r="B13" i="48" s="1"/>
  <c r="Y17" i="48"/>
  <c r="B17" i="48" s="1"/>
  <c r="Y21" i="48"/>
  <c r="B21" i="48" s="1"/>
  <c r="Y25" i="48"/>
  <c r="B25" i="48" s="1"/>
  <c r="AD7" i="48"/>
  <c r="AD19" i="48"/>
  <c r="Z6" i="48"/>
  <c r="Z10" i="48"/>
  <c r="Z14" i="48"/>
  <c r="B14" i="48" s="1"/>
  <c r="Z18" i="48"/>
  <c r="Z22" i="48"/>
  <c r="Z9" i="48"/>
  <c r="B9" i="48" s="1"/>
  <c r="AD11" i="48"/>
  <c r="AD15" i="48"/>
  <c r="D23" i="48"/>
  <c r="AC9" i="48"/>
  <c r="AC13" i="48"/>
  <c r="AC17" i="48"/>
  <c r="AC21" i="48"/>
  <c r="AC15" i="46"/>
  <c r="M3" i="46"/>
  <c r="AC19" i="46"/>
  <c r="AC23" i="46"/>
  <c r="P3" i="46"/>
  <c r="AC7" i="46"/>
  <c r="AC11" i="46"/>
  <c r="D12" i="46"/>
  <c r="AD12" i="46"/>
  <c r="AA12" i="46"/>
  <c r="AB12" i="46" s="1"/>
  <c r="D24" i="46"/>
  <c r="AA24" i="46"/>
  <c r="AB24" i="46" s="1"/>
  <c r="AD24" i="46"/>
  <c r="D20" i="46"/>
  <c r="AA20" i="46"/>
  <c r="AB20" i="46" s="1"/>
  <c r="AD20" i="46"/>
  <c r="D8" i="46"/>
  <c r="AD8" i="46"/>
  <c r="AA8" i="46"/>
  <c r="AB8" i="46" s="1"/>
  <c r="D16" i="46"/>
  <c r="AD16" i="46"/>
  <c r="AA16" i="46"/>
  <c r="AB16" i="46" s="1"/>
  <c r="D15" i="46"/>
  <c r="AA15" i="46"/>
  <c r="AB15" i="46" s="1"/>
  <c r="AD15" i="46"/>
  <c r="B7" i="46"/>
  <c r="Z9" i="46"/>
  <c r="B9" i="46" s="1"/>
  <c r="Z17" i="46"/>
  <c r="B17" i="46" s="1"/>
  <c r="AC6" i="46"/>
  <c r="AC10" i="46"/>
  <c r="AC14" i="46"/>
  <c r="AC18" i="46"/>
  <c r="AC22" i="46"/>
  <c r="AA23" i="46"/>
  <c r="AB23" i="46" s="1"/>
  <c r="Y25" i="46"/>
  <c r="B25" i="46" s="1"/>
  <c r="AD23" i="46"/>
  <c r="Y6" i="46"/>
  <c r="B6" i="46" s="1"/>
  <c r="AC8" i="46"/>
  <c r="Y10" i="46"/>
  <c r="B10" i="46" s="1"/>
  <c r="AC12" i="46"/>
  <c r="Y14" i="46"/>
  <c r="B14" i="46" s="1"/>
  <c r="AC16" i="46"/>
  <c r="Y18" i="46"/>
  <c r="B18" i="46" s="1"/>
  <c r="AC20" i="46"/>
  <c r="Y22" i="46"/>
  <c r="B22" i="46" s="1"/>
  <c r="AC24" i="46"/>
  <c r="Y13" i="46"/>
  <c r="B13" i="46" s="1"/>
  <c r="B19" i="46"/>
  <c r="B11" i="46"/>
  <c r="Y21" i="46"/>
  <c r="B21" i="46" s="1"/>
  <c r="AC9" i="46"/>
  <c r="AC13" i="46"/>
  <c r="AC17" i="46"/>
  <c r="AC21" i="46"/>
  <c r="AD8" i="64" l="1"/>
  <c r="AA8" i="64"/>
  <c r="AB8" i="64" s="1"/>
  <c r="D15" i="64"/>
  <c r="AA15" i="64"/>
  <c r="AB15" i="64" s="1"/>
  <c r="D11" i="64"/>
  <c r="AA11" i="64"/>
  <c r="AB11" i="64" s="1"/>
  <c r="D9" i="65"/>
  <c r="AD9" i="65"/>
  <c r="AA9" i="65"/>
  <c r="AB9" i="65" s="1"/>
  <c r="D14" i="65"/>
  <c r="AD14" i="65"/>
  <c r="AA14" i="65"/>
  <c r="AB14" i="65" s="1"/>
  <c r="AD15" i="65"/>
  <c r="AA15" i="65"/>
  <c r="AB15" i="65" s="1"/>
  <c r="D15" i="65"/>
  <c r="AD19" i="65"/>
  <c r="AA19" i="65"/>
  <c r="AB19" i="65" s="1"/>
  <c r="D19" i="65"/>
  <c r="D13" i="65"/>
  <c r="AD13" i="65"/>
  <c r="AA13" i="65"/>
  <c r="AB13" i="65" s="1"/>
  <c r="AD7" i="65"/>
  <c r="AA7" i="65"/>
  <c r="AB7" i="65" s="1"/>
  <c r="D7" i="65"/>
  <c r="AD11" i="65"/>
  <c r="D11" i="65"/>
  <c r="AA11" i="65"/>
  <c r="AB11" i="65" s="1"/>
  <c r="D18" i="65"/>
  <c r="AD18" i="65"/>
  <c r="AA18" i="65"/>
  <c r="AB18" i="65" s="1"/>
  <c r="AA16" i="65"/>
  <c r="AB16" i="65" s="1"/>
  <c r="AD16" i="65"/>
  <c r="D16" i="65"/>
  <c r="AA8" i="65"/>
  <c r="AB8" i="65" s="1"/>
  <c r="AD8" i="65"/>
  <c r="D8" i="65"/>
  <c r="D25" i="65"/>
  <c r="AD25" i="65"/>
  <c r="AA25" i="65"/>
  <c r="AB25" i="65" s="1"/>
  <c r="AD23" i="65"/>
  <c r="AA23" i="65"/>
  <c r="AB23" i="65" s="1"/>
  <c r="D23" i="65"/>
  <c r="D21" i="65"/>
  <c r="AA21" i="65"/>
  <c r="AB21" i="65" s="1"/>
  <c r="AD21" i="65"/>
  <c r="AA12" i="65"/>
  <c r="AB12" i="65" s="1"/>
  <c r="AD12" i="65"/>
  <c r="D12" i="65"/>
  <c r="D17" i="65"/>
  <c r="AD17" i="65"/>
  <c r="AA17" i="65"/>
  <c r="AB17" i="65" s="1"/>
  <c r="AA24" i="65"/>
  <c r="AB24" i="65" s="1"/>
  <c r="D24" i="65"/>
  <c r="AD24" i="65"/>
  <c r="B20" i="65"/>
  <c r="AA10" i="64"/>
  <c r="AB10" i="64" s="1"/>
  <c r="D10" i="64"/>
  <c r="AD10" i="64"/>
  <c r="AD21" i="64"/>
  <c r="AA21" i="64"/>
  <c r="AB21" i="64" s="1"/>
  <c r="D21" i="64"/>
  <c r="AD22" i="64"/>
  <c r="AA22" i="64"/>
  <c r="AB22" i="64" s="1"/>
  <c r="D22" i="64"/>
  <c r="AA18" i="64"/>
  <c r="AB18" i="64" s="1"/>
  <c r="D18" i="64"/>
  <c r="AD18" i="64"/>
  <c r="AD17" i="64"/>
  <c r="AA17" i="64"/>
  <c r="AB17" i="64" s="1"/>
  <c r="D17" i="64"/>
  <c r="D6" i="64"/>
  <c r="AA6" i="64"/>
  <c r="AB6" i="64" s="1"/>
  <c r="AD6" i="64"/>
  <c r="AD9" i="64"/>
  <c r="AA9" i="64"/>
  <c r="AB9" i="64" s="1"/>
  <c r="D9" i="64"/>
  <c r="AA14" i="64"/>
  <c r="AB14" i="64" s="1"/>
  <c r="D14" i="64"/>
  <c r="AD14" i="64"/>
  <c r="AD13" i="64"/>
  <c r="D13" i="64"/>
  <c r="AA13" i="64"/>
  <c r="AB13" i="64" s="1"/>
  <c r="D17" i="62"/>
  <c r="AA17" i="62"/>
  <c r="AB17" i="62" s="1"/>
  <c r="D20" i="60"/>
  <c r="D10" i="60"/>
  <c r="AD15" i="62"/>
  <c r="D15" i="62"/>
  <c r="AA15" i="62"/>
  <c r="AB15" i="62" s="1"/>
  <c r="AA10" i="62"/>
  <c r="AB10" i="62" s="1"/>
  <c r="D10" i="62"/>
  <c r="AD10" i="62"/>
  <c r="AA6" i="62"/>
  <c r="AB6" i="62" s="1"/>
  <c r="AD6" i="62"/>
  <c r="D6" i="62"/>
  <c r="AD25" i="62"/>
  <c r="AA25" i="62"/>
  <c r="AB25" i="62" s="1"/>
  <c r="D25" i="62"/>
  <c r="AD21" i="62"/>
  <c r="AA21" i="62"/>
  <c r="AB21" i="62" s="1"/>
  <c r="D21" i="62"/>
  <c r="AD23" i="62"/>
  <c r="D23" i="62"/>
  <c r="AA23" i="62"/>
  <c r="AB23" i="62" s="1"/>
  <c r="D12" i="62"/>
  <c r="AD12" i="62"/>
  <c r="AA12" i="62"/>
  <c r="AB12" i="62" s="1"/>
  <c r="D19" i="62"/>
  <c r="AD19" i="62"/>
  <c r="AA19" i="62"/>
  <c r="AB19" i="62" s="1"/>
  <c r="AA18" i="62"/>
  <c r="AB18" i="62" s="1"/>
  <c r="AD18" i="62"/>
  <c r="D18" i="62"/>
  <c r="D11" i="62"/>
  <c r="AD11" i="62"/>
  <c r="AA11" i="62"/>
  <c r="AB11" i="62" s="1"/>
  <c r="D7" i="62"/>
  <c r="AD7" i="62"/>
  <c r="AA7" i="62"/>
  <c r="AB7" i="62" s="1"/>
  <c r="AA22" i="62"/>
  <c r="AB22" i="62" s="1"/>
  <c r="D22" i="62"/>
  <c r="AD22" i="62"/>
  <c r="AD9" i="62"/>
  <c r="AA9" i="62"/>
  <c r="AB9" i="62" s="1"/>
  <c r="D9" i="62"/>
  <c r="AA14" i="62"/>
  <c r="AB14" i="62" s="1"/>
  <c r="AD14" i="62"/>
  <c r="D14" i="62"/>
  <c r="AD13" i="62"/>
  <c r="AA13" i="62"/>
  <c r="AB13" i="62" s="1"/>
  <c r="D13" i="62"/>
  <c r="AD21" i="60"/>
  <c r="AA21" i="60"/>
  <c r="AB21" i="60" s="1"/>
  <c r="D21" i="60"/>
  <c r="D23" i="60"/>
  <c r="AD23" i="60"/>
  <c r="AA23" i="60"/>
  <c r="AB23" i="60" s="1"/>
  <c r="AA7" i="60"/>
  <c r="AB7" i="60" s="1"/>
  <c r="D7" i="60"/>
  <c r="AD7" i="60"/>
  <c r="AD9" i="60"/>
  <c r="AA9" i="60"/>
  <c r="AB9" i="60" s="1"/>
  <c r="D9" i="60"/>
  <c r="D19" i="60"/>
  <c r="AD19" i="60"/>
  <c r="AA19" i="60"/>
  <c r="AB19" i="60" s="1"/>
  <c r="AD17" i="60"/>
  <c r="AA17" i="60"/>
  <c r="AB17" i="60" s="1"/>
  <c r="D17" i="60"/>
  <c r="D15" i="60"/>
  <c r="AD15" i="60"/>
  <c r="AA15" i="60"/>
  <c r="AB15" i="60" s="1"/>
  <c r="AD25" i="60"/>
  <c r="AA25" i="60"/>
  <c r="AB25" i="60" s="1"/>
  <c r="D25" i="60"/>
  <c r="AD13" i="60"/>
  <c r="AA13" i="60"/>
  <c r="AB13" i="60" s="1"/>
  <c r="D13" i="60"/>
  <c r="D11" i="60"/>
  <c r="AD11" i="60"/>
  <c r="AA11" i="60"/>
  <c r="AB11" i="60" s="1"/>
  <c r="AD14" i="58"/>
  <c r="AD20" i="56"/>
  <c r="AD11" i="56"/>
  <c r="AA11" i="56"/>
  <c r="AB11" i="56" s="1"/>
  <c r="D19" i="58"/>
  <c r="AD19" i="58"/>
  <c r="AA19" i="58"/>
  <c r="AB19" i="58" s="1"/>
  <c r="AA8" i="58"/>
  <c r="AB8" i="58" s="1"/>
  <c r="AD8" i="58"/>
  <c r="D8" i="58"/>
  <c r="AA12" i="58"/>
  <c r="AB12" i="58" s="1"/>
  <c r="AD12" i="58"/>
  <c r="D12" i="58"/>
  <c r="AA20" i="58"/>
  <c r="AB20" i="58" s="1"/>
  <c r="AD20" i="58"/>
  <c r="D20" i="58"/>
  <c r="AA17" i="58"/>
  <c r="AB17" i="58" s="1"/>
  <c r="AD17" i="58"/>
  <c r="D17" i="58"/>
  <c r="AA13" i="58"/>
  <c r="AB13" i="58" s="1"/>
  <c r="AD13" i="58"/>
  <c r="D13" i="58"/>
  <c r="AA16" i="58"/>
  <c r="AB16" i="58" s="1"/>
  <c r="AD16" i="58"/>
  <c r="D16" i="58"/>
  <c r="B9" i="58"/>
  <c r="D15" i="58"/>
  <c r="AD15" i="58"/>
  <c r="AA15" i="58"/>
  <c r="AB15" i="58" s="1"/>
  <c r="D7" i="58"/>
  <c r="AD7" i="58"/>
  <c r="AA7" i="58"/>
  <c r="AB7" i="58" s="1"/>
  <c r="D11" i="58"/>
  <c r="AD11" i="58"/>
  <c r="AA11" i="58"/>
  <c r="AB11" i="58" s="1"/>
  <c r="AA25" i="58"/>
  <c r="AB25" i="58" s="1"/>
  <c r="AD25" i="58"/>
  <c r="D25" i="58"/>
  <c r="AA21" i="58"/>
  <c r="AB21" i="58" s="1"/>
  <c r="D21" i="58"/>
  <c r="AD21" i="58"/>
  <c r="D14" i="56"/>
  <c r="AA14" i="56"/>
  <c r="AB14" i="56" s="1"/>
  <c r="AD14" i="56"/>
  <c r="AA6" i="56"/>
  <c r="AB6" i="56" s="1"/>
  <c r="D6" i="56"/>
  <c r="AD6" i="56"/>
  <c r="AA18" i="56"/>
  <c r="AB18" i="56" s="1"/>
  <c r="AD18" i="56"/>
  <c r="D18" i="56"/>
  <c r="AA22" i="56"/>
  <c r="AB22" i="56" s="1"/>
  <c r="D22" i="56"/>
  <c r="AD22" i="56"/>
  <c r="AD9" i="56"/>
  <c r="AA9" i="56"/>
  <c r="AB9" i="56" s="1"/>
  <c r="D9" i="56"/>
  <c r="AD21" i="56"/>
  <c r="AA21" i="56"/>
  <c r="AB21" i="56" s="1"/>
  <c r="D21" i="56"/>
  <c r="AD13" i="56"/>
  <c r="D13" i="56"/>
  <c r="AA13" i="56"/>
  <c r="AB13" i="56" s="1"/>
  <c r="AD25" i="56"/>
  <c r="AA25" i="56"/>
  <c r="AB25" i="56" s="1"/>
  <c r="D25" i="56"/>
  <c r="D10" i="56"/>
  <c r="AA10" i="56"/>
  <c r="AB10" i="56" s="1"/>
  <c r="AD10" i="56"/>
  <c r="AD17" i="56"/>
  <c r="AA17" i="56"/>
  <c r="AB17" i="56" s="1"/>
  <c r="D17" i="56"/>
  <c r="D13" i="54"/>
  <c r="AD13" i="54"/>
  <c r="AA13" i="54"/>
  <c r="AB13" i="54" s="1"/>
  <c r="AD17" i="54"/>
  <c r="D17" i="54"/>
  <c r="AA17" i="54"/>
  <c r="AB17" i="54" s="1"/>
  <c r="B11" i="54"/>
  <c r="AD24" i="54"/>
  <c r="D24" i="54"/>
  <c r="AA24" i="54"/>
  <c r="AB24" i="54" s="1"/>
  <c r="D16" i="54"/>
  <c r="AD16" i="54"/>
  <c r="AA16" i="54"/>
  <c r="AB16" i="54" s="1"/>
  <c r="AD10" i="54"/>
  <c r="D10" i="54"/>
  <c r="AA10" i="54"/>
  <c r="AB10" i="54" s="1"/>
  <c r="AA25" i="54"/>
  <c r="AB25" i="54" s="1"/>
  <c r="AD25" i="54"/>
  <c r="D25" i="54"/>
  <c r="D9" i="54"/>
  <c r="AD9" i="54"/>
  <c r="AA9" i="54"/>
  <c r="AB9" i="54" s="1"/>
  <c r="AA12" i="54"/>
  <c r="AB12" i="54" s="1"/>
  <c r="D12" i="54"/>
  <c r="AD12" i="54"/>
  <c r="AD19" i="54"/>
  <c r="AA19" i="54"/>
  <c r="AB19" i="54" s="1"/>
  <c r="D19" i="54"/>
  <c r="D20" i="54"/>
  <c r="AA20" i="54"/>
  <c r="AB20" i="54" s="1"/>
  <c r="AD20" i="54"/>
  <c r="AD21" i="54"/>
  <c r="D21" i="54"/>
  <c r="AA21" i="54"/>
  <c r="AB21" i="54" s="1"/>
  <c r="B7" i="54"/>
  <c r="AD23" i="54"/>
  <c r="AA23" i="54"/>
  <c r="AB23" i="54" s="1"/>
  <c r="D23" i="54"/>
  <c r="AA8" i="54"/>
  <c r="AB8" i="54" s="1"/>
  <c r="D8" i="54"/>
  <c r="AD8" i="54"/>
  <c r="B15" i="54"/>
  <c r="AD14" i="54"/>
  <c r="D14" i="54"/>
  <c r="AA14" i="54"/>
  <c r="AB14" i="54" s="1"/>
  <c r="AA17" i="52"/>
  <c r="AB17" i="52" s="1"/>
  <c r="AD17" i="52"/>
  <c r="D17" i="52"/>
  <c r="D20" i="52"/>
  <c r="AA20" i="52"/>
  <c r="AB20" i="52" s="1"/>
  <c r="AD20" i="52"/>
  <c r="D16" i="52"/>
  <c r="AD16" i="52"/>
  <c r="AA16" i="52"/>
  <c r="AB16" i="52" s="1"/>
  <c r="D21" i="52"/>
  <c r="AD21" i="52"/>
  <c r="AA21" i="52"/>
  <c r="AB21" i="52" s="1"/>
  <c r="AA9" i="52"/>
  <c r="AB9" i="52" s="1"/>
  <c r="D9" i="52"/>
  <c r="AD9" i="52"/>
  <c r="AA22" i="52"/>
  <c r="AB22" i="52" s="1"/>
  <c r="D22" i="52"/>
  <c r="AD22" i="52"/>
  <c r="AA18" i="52"/>
  <c r="AB18" i="52" s="1"/>
  <c r="D18" i="52"/>
  <c r="AD18" i="52"/>
  <c r="D8" i="52"/>
  <c r="AA8" i="52"/>
  <c r="AB8" i="52" s="1"/>
  <c r="AD8" i="52"/>
  <c r="AA14" i="52"/>
  <c r="AB14" i="52" s="1"/>
  <c r="D14" i="52"/>
  <c r="AD14" i="52"/>
  <c r="AA6" i="52"/>
  <c r="AB6" i="52" s="1"/>
  <c r="D6" i="52"/>
  <c r="AD6" i="52"/>
  <c r="AA13" i="52"/>
  <c r="AB13" i="52" s="1"/>
  <c r="D13" i="52"/>
  <c r="AD13" i="52"/>
  <c r="D24" i="52"/>
  <c r="AA24" i="52"/>
  <c r="AB24" i="52" s="1"/>
  <c r="AD24" i="52"/>
  <c r="D12" i="52"/>
  <c r="AA12" i="52"/>
  <c r="AB12" i="52" s="1"/>
  <c r="AD12" i="52"/>
  <c r="AA10" i="52"/>
  <c r="AB10" i="52" s="1"/>
  <c r="D10" i="52"/>
  <c r="AD10" i="52"/>
  <c r="AD25" i="52"/>
  <c r="AA25" i="52"/>
  <c r="AB25" i="52" s="1"/>
  <c r="D25" i="52"/>
  <c r="AD6" i="50"/>
  <c r="AA14" i="51"/>
  <c r="AB14" i="51" s="1"/>
  <c r="D14" i="51"/>
  <c r="AD14" i="51"/>
  <c r="AA18" i="51"/>
  <c r="AB18" i="51" s="1"/>
  <c r="D18" i="51"/>
  <c r="AD18" i="51"/>
  <c r="AD25" i="51"/>
  <c r="D25" i="51"/>
  <c r="AA25" i="51"/>
  <c r="AB25" i="51" s="1"/>
  <c r="AD21" i="51"/>
  <c r="D21" i="51"/>
  <c r="AA21" i="51"/>
  <c r="AB21" i="51" s="1"/>
  <c r="AD13" i="51"/>
  <c r="D13" i="51"/>
  <c r="AA13" i="51"/>
  <c r="AB13" i="51" s="1"/>
  <c r="AD6" i="51"/>
  <c r="AA6" i="51"/>
  <c r="AB6" i="51" s="1"/>
  <c r="D6" i="51"/>
  <c r="AD17" i="51"/>
  <c r="D17" i="51"/>
  <c r="AA17" i="51"/>
  <c r="AB17" i="51" s="1"/>
  <c r="AD9" i="51"/>
  <c r="AA9" i="51"/>
  <c r="AB9" i="51" s="1"/>
  <c r="D9" i="51"/>
  <c r="AD22" i="51"/>
  <c r="AA22" i="51"/>
  <c r="AB22" i="51" s="1"/>
  <c r="D22" i="51"/>
  <c r="AA10" i="51"/>
  <c r="AB10" i="51" s="1"/>
  <c r="D10" i="51"/>
  <c r="AD10" i="51"/>
  <c r="AD19" i="50"/>
  <c r="AA19" i="50"/>
  <c r="AB19" i="50" s="1"/>
  <c r="D19" i="50"/>
  <c r="AA16" i="50"/>
  <c r="AB16" i="50" s="1"/>
  <c r="D16" i="50"/>
  <c r="AD16" i="50"/>
  <c r="AA8" i="50"/>
  <c r="AB8" i="50" s="1"/>
  <c r="AD8" i="50"/>
  <c r="D8" i="50"/>
  <c r="D17" i="50"/>
  <c r="AA17" i="50"/>
  <c r="AB17" i="50" s="1"/>
  <c r="AD17" i="50"/>
  <c r="AD7" i="50"/>
  <c r="AA7" i="50"/>
  <c r="AB7" i="50" s="1"/>
  <c r="D7" i="50"/>
  <c r="D13" i="50"/>
  <c r="AD13" i="50"/>
  <c r="AA13" i="50"/>
  <c r="AB13" i="50" s="1"/>
  <c r="AD25" i="50"/>
  <c r="AA25" i="50"/>
  <c r="AB25" i="50" s="1"/>
  <c r="D25" i="50"/>
  <c r="AA9" i="50"/>
  <c r="AB9" i="50" s="1"/>
  <c r="D9" i="50"/>
  <c r="AD9" i="50"/>
  <c r="AA12" i="50"/>
  <c r="AB12" i="50" s="1"/>
  <c r="AD12" i="50"/>
  <c r="D12" i="50"/>
  <c r="AD21" i="50"/>
  <c r="D21" i="50"/>
  <c r="AA21" i="50"/>
  <c r="AB21" i="50" s="1"/>
  <c r="AD15" i="50"/>
  <c r="D15" i="50"/>
  <c r="AA15" i="50"/>
  <c r="AB15" i="50" s="1"/>
  <c r="D24" i="50"/>
  <c r="AD24" i="50"/>
  <c r="AA24" i="50"/>
  <c r="AB24" i="50" s="1"/>
  <c r="D11" i="50"/>
  <c r="AD11" i="50"/>
  <c r="AA11" i="50"/>
  <c r="AB11" i="50" s="1"/>
  <c r="D20" i="50"/>
  <c r="AA20" i="50"/>
  <c r="AB20" i="50" s="1"/>
  <c r="AD20" i="50"/>
  <c r="AD20" i="48"/>
  <c r="AA12" i="48"/>
  <c r="AB12" i="48" s="1"/>
  <c r="AD12" i="48"/>
  <c r="AA14" i="48"/>
  <c r="AB14" i="48" s="1"/>
  <c r="D14" i="48"/>
  <c r="AD14" i="48"/>
  <c r="AD9" i="48"/>
  <c r="AA9" i="48"/>
  <c r="AB9" i="48" s="1"/>
  <c r="D9" i="48"/>
  <c r="AD25" i="48"/>
  <c r="AA25" i="48"/>
  <c r="AB25" i="48" s="1"/>
  <c r="D25" i="48"/>
  <c r="D6" i="48"/>
  <c r="AA6" i="48"/>
  <c r="AB6" i="48" s="1"/>
  <c r="AD6" i="48"/>
  <c r="AD21" i="48"/>
  <c r="AA21" i="48"/>
  <c r="AB21" i="48" s="1"/>
  <c r="D21" i="48"/>
  <c r="AA18" i="48"/>
  <c r="AB18" i="48" s="1"/>
  <c r="D18" i="48"/>
  <c r="AD18" i="48"/>
  <c r="AD17" i="48"/>
  <c r="AA17" i="48"/>
  <c r="AB17" i="48" s="1"/>
  <c r="D17" i="48"/>
  <c r="D10" i="48"/>
  <c r="AA10" i="48"/>
  <c r="AB10" i="48" s="1"/>
  <c r="AD10" i="48"/>
  <c r="AD13" i="48"/>
  <c r="AA13" i="48"/>
  <c r="AB13" i="48" s="1"/>
  <c r="D13" i="48"/>
  <c r="AD9" i="46"/>
  <c r="AA9" i="46"/>
  <c r="AB9" i="46" s="1"/>
  <c r="D9" i="46"/>
  <c r="AD17" i="46"/>
  <c r="AA17" i="46"/>
  <c r="AB17" i="46" s="1"/>
  <c r="D17" i="46"/>
  <c r="AD22" i="46"/>
  <c r="AA22" i="46"/>
  <c r="AB22" i="46" s="1"/>
  <c r="D22" i="46"/>
  <c r="AA6" i="46"/>
  <c r="AB6" i="46" s="1"/>
  <c r="D6" i="46"/>
  <c r="AD6" i="46"/>
  <c r="AA18" i="46"/>
  <c r="AB18" i="46" s="1"/>
  <c r="D18" i="46"/>
  <c r="AD18" i="46"/>
  <c r="AD25" i="46"/>
  <c r="AA25" i="46"/>
  <c r="AB25" i="46" s="1"/>
  <c r="D25" i="46"/>
  <c r="AD21" i="46"/>
  <c r="AA21" i="46"/>
  <c r="AB21" i="46" s="1"/>
  <c r="D21" i="46"/>
  <c r="D7" i="46"/>
  <c r="AA7" i="46"/>
  <c r="AB7" i="46" s="1"/>
  <c r="AD7" i="46"/>
  <c r="AD11" i="46"/>
  <c r="D11" i="46"/>
  <c r="AA11" i="46"/>
  <c r="AB11" i="46" s="1"/>
  <c r="AA14" i="46"/>
  <c r="AB14" i="46" s="1"/>
  <c r="AD14" i="46"/>
  <c r="D14" i="46"/>
  <c r="D19" i="46"/>
  <c r="AA19" i="46"/>
  <c r="AB19" i="46" s="1"/>
  <c r="AD19" i="46"/>
  <c r="AD13" i="46"/>
  <c r="AA13" i="46"/>
  <c r="AB13" i="46" s="1"/>
  <c r="D13" i="46"/>
  <c r="AA10" i="46"/>
  <c r="AB10" i="46" s="1"/>
  <c r="AD10" i="46"/>
  <c r="D10" i="46"/>
  <c r="AA20" i="65" l="1"/>
  <c r="AB20" i="65" s="1"/>
  <c r="D20" i="65"/>
  <c r="AD20" i="65"/>
  <c r="AA9" i="58"/>
  <c r="AB9" i="58" s="1"/>
  <c r="AD9" i="58"/>
  <c r="D9" i="58"/>
  <c r="AD15" i="54"/>
  <c r="AA15" i="54"/>
  <c r="AB15" i="54" s="1"/>
  <c r="D15" i="54"/>
  <c r="AD11" i="54"/>
  <c r="AA11" i="54"/>
  <c r="AB11" i="54" s="1"/>
  <c r="D11" i="54"/>
  <c r="AD7" i="54"/>
  <c r="AA7" i="54"/>
  <c r="AB7" i="54" s="1"/>
  <c r="D7" i="54"/>
  <c r="AA3" i="45" l="1"/>
  <c r="U3" i="45"/>
  <c r="BA3" i="45"/>
  <c r="BI3" i="45" l="1"/>
  <c r="BH3" i="45"/>
  <c r="AP3" i="45"/>
  <c r="C3" i="45"/>
  <c r="AZ1" i="45"/>
  <c r="AI1" i="45"/>
  <c r="Y1" i="45"/>
  <c r="BG3" i="45" s="1"/>
  <c r="N1" i="45"/>
  <c r="BC24" i="44"/>
  <c r="BH23" i="44"/>
  <c r="BE23" i="44"/>
  <c r="BD23" i="44"/>
  <c r="B23" i="44" s="1"/>
  <c r="BC23" i="44"/>
  <c r="BC22" i="44"/>
  <c r="BE22" i="44" s="1"/>
  <c r="BH21" i="44"/>
  <c r="BC21" i="44"/>
  <c r="BE21" i="44" s="1"/>
  <c r="BC20" i="44"/>
  <c r="BH19" i="44"/>
  <c r="BE19" i="44"/>
  <c r="BD19" i="44"/>
  <c r="B19" i="44" s="1"/>
  <c r="BC19" i="44"/>
  <c r="BC18" i="44"/>
  <c r="BE18" i="44" s="1"/>
  <c r="BH17" i="44"/>
  <c r="BC17" i="44"/>
  <c r="BE17" i="44" s="1"/>
  <c r="BC16" i="44"/>
  <c r="BH15" i="44"/>
  <c r="BE15" i="44"/>
  <c r="BD15" i="44"/>
  <c r="BC15" i="44"/>
  <c r="BH14" i="44"/>
  <c r="BC14" i="44"/>
  <c r="BE14" i="44" s="1"/>
  <c r="BH13" i="44"/>
  <c r="BC13" i="44"/>
  <c r="BE13" i="44" s="1"/>
  <c r="BC12" i="44"/>
  <c r="BH11" i="44"/>
  <c r="BE11" i="44"/>
  <c r="BD11" i="44"/>
  <c r="BC11" i="44"/>
  <c r="BH10" i="44"/>
  <c r="BC10" i="44"/>
  <c r="BE10" i="44" s="1"/>
  <c r="BH9" i="44"/>
  <c r="BC9" i="44"/>
  <c r="BE9" i="44" s="1"/>
  <c r="BC8" i="44"/>
  <c r="BE8" i="44" s="1"/>
  <c r="BE7" i="44"/>
  <c r="BD7" i="44"/>
  <c r="BC7" i="44"/>
  <c r="BH6" i="44"/>
  <c r="BC6" i="44"/>
  <c r="BE6" i="44" s="1"/>
  <c r="BH5" i="44"/>
  <c r="BC5" i="44"/>
  <c r="BD5" i="44" s="1"/>
  <c r="BI3" i="44"/>
  <c r="BH3" i="44"/>
  <c r="BH24" i="44" s="1"/>
  <c r="BA3" i="44"/>
  <c r="AP3" i="44"/>
  <c r="AI3" i="44"/>
  <c r="T3" i="44"/>
  <c r="C3" i="44"/>
  <c r="AZ1" i="44"/>
  <c r="AI1" i="44"/>
  <c r="Y1" i="44"/>
  <c r="BG3" i="44" s="1"/>
  <c r="N1" i="44"/>
  <c r="BC24" i="43"/>
  <c r="BE24" i="43" s="1"/>
  <c r="BE23" i="43"/>
  <c r="BD23" i="43"/>
  <c r="B23" i="43" s="1"/>
  <c r="BC23" i="43"/>
  <c r="BH22" i="43"/>
  <c r="BE22" i="43"/>
  <c r="BD22" i="43"/>
  <c r="BC22" i="43"/>
  <c r="B22" i="43"/>
  <c r="BI22" i="43" s="1"/>
  <c r="BH21" i="43"/>
  <c r="BC21" i="43"/>
  <c r="BE21" i="43" s="1"/>
  <c r="BC20" i="43"/>
  <c r="BE20" i="43" s="1"/>
  <c r="BE19" i="43"/>
  <c r="BD19" i="43"/>
  <c r="BC19" i="43"/>
  <c r="BH18" i="43"/>
  <c r="BE18" i="43"/>
  <c r="BD18" i="43"/>
  <c r="BC18" i="43"/>
  <c r="BH17" i="43"/>
  <c r="BC17" i="43"/>
  <c r="BE17" i="43" s="1"/>
  <c r="BC16" i="43"/>
  <c r="BE16" i="43" s="1"/>
  <c r="BE15" i="43"/>
  <c r="BD15" i="43"/>
  <c r="B15" i="43" s="1"/>
  <c r="BC15" i="43"/>
  <c r="BH14" i="43"/>
  <c r="BE14" i="43"/>
  <c r="BD14" i="43"/>
  <c r="BC14" i="43"/>
  <c r="B14" i="43"/>
  <c r="BI14" i="43" s="1"/>
  <c r="BH13" i="43"/>
  <c r="BC13" i="43"/>
  <c r="BE13" i="43" s="1"/>
  <c r="BC12" i="43"/>
  <c r="BE12" i="43" s="1"/>
  <c r="BE11" i="43"/>
  <c r="BD11" i="43"/>
  <c r="BC11" i="43"/>
  <c r="BH10" i="43"/>
  <c r="BE10" i="43"/>
  <c r="BD10" i="43"/>
  <c r="BC10" i="43"/>
  <c r="BH9" i="43"/>
  <c r="BC9" i="43"/>
  <c r="BE9" i="43" s="1"/>
  <c r="BC8" i="43"/>
  <c r="BE8" i="43" s="1"/>
  <c r="BE7" i="43"/>
  <c r="BD7" i="43"/>
  <c r="B7" i="43" s="1"/>
  <c r="BC7" i="43"/>
  <c r="BH6" i="43"/>
  <c r="BE6" i="43"/>
  <c r="BD6" i="43"/>
  <c r="BC6" i="43"/>
  <c r="B6" i="43"/>
  <c r="BI6" i="43" s="1"/>
  <c r="BH5" i="43"/>
  <c r="BC5" i="43"/>
  <c r="BE5" i="43" s="1"/>
  <c r="BI3" i="43"/>
  <c r="AP3" i="43" s="1"/>
  <c r="BH3" i="43"/>
  <c r="BH24" i="43" s="1"/>
  <c r="BA3" i="43"/>
  <c r="B18" i="43" s="1"/>
  <c r="T3" i="43"/>
  <c r="C3" i="43"/>
  <c r="AZ1" i="43"/>
  <c r="AI1" i="43"/>
  <c r="Y1" i="43"/>
  <c r="BG3" i="43" s="1"/>
  <c r="AI3" i="43" s="1"/>
  <c r="N1" i="43"/>
  <c r="B24" i="42"/>
  <c r="B23" i="42"/>
  <c r="B22" i="42"/>
  <c r="B21" i="42"/>
  <c r="B20" i="42"/>
  <c r="B19" i="42"/>
  <c r="B18" i="42"/>
  <c r="B17" i="42"/>
  <c r="B16" i="42"/>
  <c r="B15" i="42"/>
  <c r="B14" i="42"/>
  <c r="B13" i="42"/>
  <c r="B12" i="42"/>
  <c r="B11" i="42"/>
  <c r="B10" i="42"/>
  <c r="B9" i="42"/>
  <c r="B8" i="42"/>
  <c r="B7" i="42"/>
  <c r="B6" i="42"/>
  <c r="B5" i="42"/>
  <c r="BB3" i="42"/>
  <c r="C3" i="42"/>
  <c r="BA1" i="42"/>
  <c r="AJ1" i="42"/>
  <c r="Z1" i="42"/>
  <c r="O1" i="42"/>
  <c r="BC24" i="41"/>
  <c r="BD24" i="41" s="1"/>
  <c r="B24" i="41" s="1"/>
  <c r="BE23" i="41"/>
  <c r="BD23" i="41"/>
  <c r="B23" i="41" s="1"/>
  <c r="BC23" i="41"/>
  <c r="BH22" i="41"/>
  <c r="BF22" i="41"/>
  <c r="BG22" i="41" s="1"/>
  <c r="BE22" i="41"/>
  <c r="BD22" i="41"/>
  <c r="BC22" i="41"/>
  <c r="B22" i="41"/>
  <c r="D22" i="41" s="1"/>
  <c r="BH21" i="41"/>
  <c r="BC21" i="41"/>
  <c r="BD21" i="41" s="1"/>
  <c r="B21" i="41" s="1"/>
  <c r="BC20" i="41"/>
  <c r="BD20" i="41" s="1"/>
  <c r="BH19" i="41"/>
  <c r="BE19" i="41"/>
  <c r="BD19" i="41"/>
  <c r="BC19" i="41"/>
  <c r="BE18" i="41"/>
  <c r="BD18" i="41"/>
  <c r="BC18" i="41"/>
  <c r="B18" i="41"/>
  <c r="D18" i="41" s="1"/>
  <c r="BC17" i="41"/>
  <c r="BE17" i="41" s="1"/>
  <c r="BC16" i="41"/>
  <c r="BD16" i="41" s="1"/>
  <c r="BH15" i="41"/>
  <c r="BE15" i="41"/>
  <c r="BD15" i="41"/>
  <c r="B15" i="41" s="1"/>
  <c r="BC15" i="41"/>
  <c r="BH14" i="41"/>
  <c r="BE14" i="41"/>
  <c r="BD14" i="41"/>
  <c r="BC14" i="41"/>
  <c r="B14" i="41"/>
  <c r="D14" i="41" s="1"/>
  <c r="BH13" i="41"/>
  <c r="BC13" i="41"/>
  <c r="BD13" i="41" s="1"/>
  <c r="BC12" i="41"/>
  <c r="BE12" i="41" s="1"/>
  <c r="BE11" i="41"/>
  <c r="BD11" i="41"/>
  <c r="BC11" i="41"/>
  <c r="BH10" i="41"/>
  <c r="BE10" i="41"/>
  <c r="BD10" i="41"/>
  <c r="BC10" i="41"/>
  <c r="BC9" i="41"/>
  <c r="BD9" i="41" s="1"/>
  <c r="BC8" i="41"/>
  <c r="BE8" i="41" s="1"/>
  <c r="BH7" i="41"/>
  <c r="BE7" i="41"/>
  <c r="BD7" i="41"/>
  <c r="B7" i="41" s="1"/>
  <c r="BC7" i="41"/>
  <c r="BE6" i="41"/>
  <c r="BD6" i="41"/>
  <c r="BC6" i="41"/>
  <c r="B6" i="41"/>
  <c r="BI6" i="41" s="1"/>
  <c r="BH5" i="41"/>
  <c r="BC5" i="41"/>
  <c r="BD5" i="41" s="1"/>
  <c r="BI3" i="41"/>
  <c r="BH3" i="41"/>
  <c r="BH24" i="41" s="1"/>
  <c r="BA3" i="41"/>
  <c r="B10" i="41" s="1"/>
  <c r="AP3" i="41"/>
  <c r="T3" i="41"/>
  <c r="C3" i="41"/>
  <c r="AZ1" i="41"/>
  <c r="AI1" i="41"/>
  <c r="Y1" i="41"/>
  <c r="BG3" i="41" s="1"/>
  <c r="AI3" i="41" s="1"/>
  <c r="N1" i="41"/>
  <c r="B24" i="40"/>
  <c r="B23" i="40"/>
  <c r="B22" i="40"/>
  <c r="B21" i="40"/>
  <c r="B20" i="40"/>
  <c r="B19" i="40"/>
  <c r="B18" i="40"/>
  <c r="B17" i="40"/>
  <c r="B16" i="40"/>
  <c r="B15" i="40"/>
  <c r="B14" i="40"/>
  <c r="B13" i="40"/>
  <c r="B12" i="40"/>
  <c r="B11" i="40"/>
  <c r="B10" i="40"/>
  <c r="B9" i="40"/>
  <c r="B8" i="40"/>
  <c r="B7" i="40"/>
  <c r="B6" i="40"/>
  <c r="B5" i="40"/>
  <c r="BB3" i="40"/>
  <c r="C3" i="40"/>
  <c r="BA1" i="40"/>
  <c r="AJ1" i="40"/>
  <c r="Z1" i="40"/>
  <c r="O1" i="40"/>
  <c r="BC24" i="39"/>
  <c r="BE24" i="39" s="1"/>
  <c r="BC23" i="39"/>
  <c r="BE23" i="39" s="1"/>
  <c r="BC22" i="39"/>
  <c r="BD22" i="39" s="1"/>
  <c r="B22" i="39" s="1"/>
  <c r="BE21" i="39"/>
  <c r="BC21" i="39"/>
  <c r="BD21" i="39" s="1"/>
  <c r="B21" i="39" s="1"/>
  <c r="BC20" i="39"/>
  <c r="BE20" i="39" s="1"/>
  <c r="BE19" i="39"/>
  <c r="BC19" i="39"/>
  <c r="BD19" i="39" s="1"/>
  <c r="BC18" i="39"/>
  <c r="BD18" i="39" s="1"/>
  <c r="BE17" i="39"/>
  <c r="BC17" i="39"/>
  <c r="BD17" i="39" s="1"/>
  <c r="BC16" i="39"/>
  <c r="BE16" i="39" s="1"/>
  <c r="BE15" i="39"/>
  <c r="BC15" i="39"/>
  <c r="BD15" i="39" s="1"/>
  <c r="BC14" i="39"/>
  <c r="BD14" i="39" s="1"/>
  <c r="BE13" i="39"/>
  <c r="BC13" i="39"/>
  <c r="BD13" i="39" s="1"/>
  <c r="BC12" i="39"/>
  <c r="BE12" i="39" s="1"/>
  <c r="BE11" i="39"/>
  <c r="BC11" i="39"/>
  <c r="BD11" i="39" s="1"/>
  <c r="BC10" i="39"/>
  <c r="BD10" i="39" s="1"/>
  <c r="BE9" i="39"/>
  <c r="BC9" i="39"/>
  <c r="BD9" i="39" s="1"/>
  <c r="BC8" i="39"/>
  <c r="BE8" i="39" s="1"/>
  <c r="BE7" i="39"/>
  <c r="BC7" i="39"/>
  <c r="BD7" i="39" s="1"/>
  <c r="BC6" i="39"/>
  <c r="BD6" i="39" s="1"/>
  <c r="BE5" i="39"/>
  <c r="BC5" i="39"/>
  <c r="BD5" i="39" s="1"/>
  <c r="BI3" i="39"/>
  <c r="BH3" i="39"/>
  <c r="BH24" i="39" s="1"/>
  <c r="BA3" i="39"/>
  <c r="T3" i="39"/>
  <c r="C3" i="39"/>
  <c r="AZ1" i="39"/>
  <c r="AI1" i="39"/>
  <c r="Y1" i="39"/>
  <c r="BG3" i="39" s="1"/>
  <c r="N1" i="39"/>
  <c r="B22" i="37"/>
  <c r="AD22" i="37" s="1"/>
  <c r="AD25" i="37"/>
  <c r="AC25" i="37"/>
  <c r="AA25" i="37"/>
  <c r="AB25" i="37" s="1"/>
  <c r="AD24" i="37"/>
  <c r="AC24" i="37"/>
  <c r="AA24" i="37"/>
  <c r="AB24" i="37" s="1"/>
  <c r="AD23" i="37"/>
  <c r="AC23" i="37"/>
  <c r="AA23" i="37"/>
  <c r="AB23" i="37" s="1"/>
  <c r="AC22" i="37"/>
  <c r="AD21" i="37"/>
  <c r="AC21" i="37"/>
  <c r="AA21" i="37"/>
  <c r="AB21" i="37" s="1"/>
  <c r="AD20" i="37"/>
  <c r="AC20" i="37"/>
  <c r="AA20" i="37"/>
  <c r="AB20" i="37" s="1"/>
  <c r="AD19" i="37"/>
  <c r="AC19" i="37"/>
  <c r="AA19" i="37"/>
  <c r="AB19" i="37" s="1"/>
  <c r="AD18" i="37"/>
  <c r="AC18" i="37"/>
  <c r="AA18" i="37"/>
  <c r="AB18" i="37" s="1"/>
  <c r="AD17" i="37"/>
  <c r="AC17" i="37"/>
  <c r="AA17" i="37"/>
  <c r="AB17" i="37" s="1"/>
  <c r="AD16" i="37"/>
  <c r="AC16" i="37"/>
  <c r="AA16" i="37"/>
  <c r="AB16" i="37" s="1"/>
  <c r="AD15" i="37"/>
  <c r="AC15" i="37"/>
  <c r="AA15" i="37"/>
  <c r="AB15" i="37" s="1"/>
  <c r="AD14" i="37"/>
  <c r="AC14" i="37"/>
  <c r="AA14" i="37"/>
  <c r="AB14" i="37" s="1"/>
  <c r="AD13" i="37"/>
  <c r="AC13" i="37"/>
  <c r="AA13" i="37"/>
  <c r="AB13" i="37" s="1"/>
  <c r="AD12" i="37"/>
  <c r="AC12" i="37"/>
  <c r="AA12" i="37"/>
  <c r="AB12" i="37" s="1"/>
  <c r="AD11" i="37"/>
  <c r="AC11" i="37"/>
  <c r="AA11" i="37"/>
  <c r="AB11" i="37" s="1"/>
  <c r="AD10" i="37"/>
  <c r="AC10" i="37"/>
  <c r="AA10" i="37"/>
  <c r="AB10" i="37" s="1"/>
  <c r="AD9" i="37"/>
  <c r="AC9" i="37"/>
  <c r="AA9" i="37"/>
  <c r="AB9" i="37" s="1"/>
  <c r="AD8" i="37"/>
  <c r="AC8" i="37"/>
  <c r="AA8" i="37"/>
  <c r="AB8" i="37" s="1"/>
  <c r="AD7" i="37"/>
  <c r="AC7" i="37"/>
  <c r="AA7" i="37"/>
  <c r="AB7" i="37" s="1"/>
  <c r="AB6" i="37"/>
  <c r="AD6" i="37"/>
  <c r="AC6" i="37"/>
  <c r="AA6" i="37"/>
  <c r="BF5" i="35"/>
  <c r="BG5" i="35" s="1"/>
  <c r="BH5" i="35"/>
  <c r="BI5" i="35"/>
  <c r="V3" i="38"/>
  <c r="C3" i="38"/>
  <c r="U1" i="38"/>
  <c r="O1" i="38"/>
  <c r="L1" i="38"/>
  <c r="F1" i="38"/>
  <c r="M3" i="37"/>
  <c r="X25" i="37"/>
  <c r="Z25" i="37" s="1"/>
  <c r="Y24" i="37"/>
  <c r="X24" i="37"/>
  <c r="Z24" i="37" s="1"/>
  <c r="B24" i="37"/>
  <c r="D24" i="37" s="1"/>
  <c r="X23" i="37"/>
  <c r="Z23" i="37" s="1"/>
  <c r="X22" i="37"/>
  <c r="Y22" i="37" s="1"/>
  <c r="Z21" i="37"/>
  <c r="X21" i="37"/>
  <c r="Y21" i="37" s="1"/>
  <c r="X20" i="37"/>
  <c r="Z20" i="37" s="1"/>
  <c r="X19" i="37"/>
  <c r="Z19" i="37" s="1"/>
  <c r="Z18" i="37"/>
  <c r="Y18" i="37"/>
  <c r="X18" i="37"/>
  <c r="X17" i="37"/>
  <c r="Z17" i="37" s="1"/>
  <c r="X16" i="37"/>
  <c r="Z16" i="37" s="1"/>
  <c r="X15" i="37"/>
  <c r="Z15" i="37" s="1"/>
  <c r="X14" i="37"/>
  <c r="Y14" i="37" s="1"/>
  <c r="Z13" i="37"/>
  <c r="X13" i="37"/>
  <c r="Y13" i="37" s="1"/>
  <c r="X12" i="37"/>
  <c r="Z12" i="37" s="1"/>
  <c r="X11" i="37"/>
  <c r="Z11" i="37" s="1"/>
  <c r="Z10" i="37"/>
  <c r="Y10" i="37"/>
  <c r="X10" i="37"/>
  <c r="X9" i="37"/>
  <c r="Z9" i="37" s="1"/>
  <c r="Y8" i="37"/>
  <c r="X8" i="37"/>
  <c r="Z8" i="37" s="1"/>
  <c r="X7" i="37"/>
  <c r="Z7" i="37" s="1"/>
  <c r="X6" i="37"/>
  <c r="Y6" i="37" s="1"/>
  <c r="AD3" i="37"/>
  <c r="AC3" i="37"/>
  <c r="P3" i="37" s="1"/>
  <c r="V3" i="37"/>
  <c r="C3" i="37"/>
  <c r="U1" i="37"/>
  <c r="O1" i="37"/>
  <c r="L1" i="37"/>
  <c r="AB3" i="37" s="1"/>
  <c r="F1" i="37"/>
  <c r="AI3" i="45" l="1"/>
  <c r="B11" i="44"/>
  <c r="BH18" i="44"/>
  <c r="B7" i="44"/>
  <c r="D7" i="44" s="1"/>
  <c r="BH7" i="44"/>
  <c r="B15" i="44"/>
  <c r="BI15" i="44" s="1"/>
  <c r="BH22" i="44"/>
  <c r="BI18" i="43"/>
  <c r="BF18" i="43"/>
  <c r="BG18" i="43" s="1"/>
  <c r="B11" i="43"/>
  <c r="BI11" i="43" s="1"/>
  <c r="B19" i="43"/>
  <c r="D19" i="43" s="1"/>
  <c r="BF6" i="43"/>
  <c r="BG6" i="43" s="1"/>
  <c r="B10" i="43"/>
  <c r="BF14" i="43"/>
  <c r="BG14" i="43" s="1"/>
  <c r="BF22" i="43"/>
  <c r="BG22" i="43" s="1"/>
  <c r="BE20" i="44"/>
  <c r="BD20" i="44"/>
  <c r="B20" i="44" s="1"/>
  <c r="BE16" i="44"/>
  <c r="BD16" i="44"/>
  <c r="B16" i="44" s="1"/>
  <c r="BD12" i="44"/>
  <c r="BE12" i="44"/>
  <c r="BI23" i="44"/>
  <c r="D23" i="44"/>
  <c r="BF23" i="44"/>
  <c r="BG23" i="44" s="1"/>
  <c r="D19" i="44"/>
  <c r="BI19" i="44"/>
  <c r="BF19" i="44"/>
  <c r="BG19" i="44" s="1"/>
  <c r="BF15" i="44"/>
  <c r="BG15" i="44" s="1"/>
  <c r="D11" i="44"/>
  <c r="BI11" i="44"/>
  <c r="BF11" i="44"/>
  <c r="BG11" i="44" s="1"/>
  <c r="BD8" i="44"/>
  <c r="B8" i="44" s="1"/>
  <c r="BI7" i="44"/>
  <c r="BF7" i="44"/>
  <c r="BG7" i="44" s="1"/>
  <c r="BD24" i="44"/>
  <c r="B24" i="44" s="1"/>
  <c r="BE24" i="44"/>
  <c r="BD9" i="44"/>
  <c r="B9" i="44" s="1"/>
  <c r="BD13" i="44"/>
  <c r="B13" i="44" s="1"/>
  <c r="BD17" i="44"/>
  <c r="B17" i="44" s="1"/>
  <c r="BD21" i="44"/>
  <c r="B21" i="44" s="1"/>
  <c r="BE5" i="44"/>
  <c r="B5" i="44" s="1"/>
  <c r="BD6" i="44"/>
  <c r="B6" i="44" s="1"/>
  <c r="BH8" i="44"/>
  <c r="BD10" i="44"/>
  <c r="B10" i="44" s="1"/>
  <c r="BH12" i="44"/>
  <c r="BD14" i="44"/>
  <c r="B14" i="44" s="1"/>
  <c r="BH16" i="44"/>
  <c r="BD18" i="44"/>
  <c r="B18" i="44" s="1"/>
  <c r="BH20" i="44"/>
  <c r="BD22" i="44"/>
  <c r="B22" i="44" s="1"/>
  <c r="D11" i="43"/>
  <c r="D7" i="43"/>
  <c r="BF7" i="43"/>
  <c r="BG7" i="43" s="1"/>
  <c r="BI7" i="43"/>
  <c r="D15" i="43"/>
  <c r="BI15" i="43"/>
  <c r="BF15" i="43"/>
  <c r="BG15" i="43" s="1"/>
  <c r="D23" i="43"/>
  <c r="BF23" i="43"/>
  <c r="BG23" i="43" s="1"/>
  <c r="BI23" i="43"/>
  <c r="BI19" i="43"/>
  <c r="BF19" i="43"/>
  <c r="BG19" i="43" s="1"/>
  <c r="BD5" i="43"/>
  <c r="B5" i="43" s="1"/>
  <c r="D6" i="43"/>
  <c r="BH7" i="43"/>
  <c r="BD9" i="43"/>
  <c r="B9" i="43" s="1"/>
  <c r="BH11" i="43"/>
  <c r="BD13" i="43"/>
  <c r="B13" i="43" s="1"/>
  <c r="D14" i="43"/>
  <c r="BH15" i="43"/>
  <c r="BD17" i="43"/>
  <c r="B17" i="43" s="1"/>
  <c r="D18" i="43"/>
  <c r="BH19" i="43"/>
  <c r="BD21" i="43"/>
  <c r="B21" i="43" s="1"/>
  <c r="D22" i="43"/>
  <c r="BH23" i="43"/>
  <c r="BD12" i="43"/>
  <c r="B12" i="43" s="1"/>
  <c r="BD16" i="43"/>
  <c r="B16" i="43" s="1"/>
  <c r="BD20" i="43"/>
  <c r="B20" i="43" s="1"/>
  <c r="BD24" i="43"/>
  <c r="B24" i="43" s="1"/>
  <c r="BH8" i="43"/>
  <c r="BH12" i="43"/>
  <c r="BH16" i="43"/>
  <c r="BH20" i="43"/>
  <c r="BD8" i="43"/>
  <c r="B8" i="43" s="1"/>
  <c r="BI10" i="41"/>
  <c r="BF10" i="41"/>
  <c r="BG10" i="41" s="1"/>
  <c r="BF18" i="41"/>
  <c r="BG18" i="41" s="1"/>
  <c r="BF6" i="41"/>
  <c r="BG6" i="41" s="1"/>
  <c r="BH9" i="41"/>
  <c r="B11" i="41"/>
  <c r="BF11" i="41" s="1"/>
  <c r="BG11" i="41" s="1"/>
  <c r="BH18" i="41"/>
  <c r="BH6" i="41"/>
  <c r="BH23" i="41"/>
  <c r="BH11" i="41"/>
  <c r="BF14" i="41"/>
  <c r="BG14" i="41" s="1"/>
  <c r="BH17" i="41"/>
  <c r="B19" i="41"/>
  <c r="D19" i="41" s="1"/>
  <c r="BF7" i="41"/>
  <c r="BG7" i="41" s="1"/>
  <c r="D7" i="41"/>
  <c r="BI7" i="41"/>
  <c r="B13" i="41"/>
  <c r="D15" i="41"/>
  <c r="BI15" i="41"/>
  <c r="BF15" i="41"/>
  <c r="BG15" i="41" s="1"/>
  <c r="B20" i="41"/>
  <c r="BI21" i="41"/>
  <c r="BF21" i="41"/>
  <c r="BG21" i="41" s="1"/>
  <c r="D21" i="41"/>
  <c r="B9" i="41"/>
  <c r="D23" i="41"/>
  <c r="BF23" i="41"/>
  <c r="BG23" i="41" s="1"/>
  <c r="BI23" i="41"/>
  <c r="D11" i="41"/>
  <c r="BI11" i="41"/>
  <c r="B5" i="41"/>
  <c r="BI19" i="41"/>
  <c r="BI24" i="41"/>
  <c r="BF24" i="41"/>
  <c r="BG24" i="41" s="1"/>
  <c r="D24" i="41"/>
  <c r="BI22" i="41"/>
  <c r="D6" i="41"/>
  <c r="BD17" i="41"/>
  <c r="B17" i="41" s="1"/>
  <c r="BE5" i="41"/>
  <c r="BE9" i="41"/>
  <c r="BE13" i="41"/>
  <c r="BE21" i="41"/>
  <c r="BD8" i="41"/>
  <c r="B8" i="41" s="1"/>
  <c r="BD12" i="41"/>
  <c r="B12" i="41" s="1"/>
  <c r="BI14" i="41"/>
  <c r="BE16" i="41"/>
  <c r="B16" i="41" s="1"/>
  <c r="BI18" i="41"/>
  <c r="BE20" i="41"/>
  <c r="BE24" i="41"/>
  <c r="D10" i="41"/>
  <c r="BH8" i="41"/>
  <c r="BH12" i="41"/>
  <c r="BH16" i="41"/>
  <c r="BH20" i="41"/>
  <c r="B9" i="39"/>
  <c r="B15" i="39"/>
  <c r="BI15" i="39" s="1"/>
  <c r="B5" i="39"/>
  <c r="B11" i="39"/>
  <c r="D11" i="39" s="1"/>
  <c r="B17" i="39"/>
  <c r="BF17" i="39" s="1"/>
  <c r="BG17" i="39" s="1"/>
  <c r="B19" i="39"/>
  <c r="BF19" i="39" s="1"/>
  <c r="BG19" i="39" s="1"/>
  <c r="B7" i="39"/>
  <c r="D7" i="39" s="1"/>
  <c r="B13" i="39"/>
  <c r="BF13" i="39" s="1"/>
  <c r="BG13" i="39" s="1"/>
  <c r="B18" i="39"/>
  <c r="D19" i="39"/>
  <c r="BF9" i="39"/>
  <c r="BG9" i="39" s="1"/>
  <c r="D9" i="39"/>
  <c r="BI9" i="39"/>
  <c r="B14" i="39"/>
  <c r="D15" i="39"/>
  <c r="BF15" i="39"/>
  <c r="BG15" i="39" s="1"/>
  <c r="BF5" i="39"/>
  <c r="BG5" i="39" s="1"/>
  <c r="D5" i="39"/>
  <c r="BI5" i="39"/>
  <c r="B10" i="39"/>
  <c r="BF21" i="39"/>
  <c r="BG21" i="39" s="1"/>
  <c r="D21" i="39"/>
  <c r="BI21" i="39"/>
  <c r="BF11" i="39"/>
  <c r="BG11" i="39" s="1"/>
  <c r="B6" i="39"/>
  <c r="D17" i="39"/>
  <c r="BI17" i="39"/>
  <c r="D22" i="39"/>
  <c r="BI22" i="39"/>
  <c r="BF22" i="39"/>
  <c r="BG22" i="39" s="1"/>
  <c r="BE6" i="39"/>
  <c r="BE10" i="39"/>
  <c r="BE14" i="39"/>
  <c r="BE18" i="39"/>
  <c r="BE22" i="39"/>
  <c r="BH5" i="39"/>
  <c r="BH9" i="39"/>
  <c r="BH13" i="39"/>
  <c r="BH17" i="39"/>
  <c r="BH21" i="39"/>
  <c r="BD23" i="39"/>
  <c r="B23" i="39" s="1"/>
  <c r="AI3" i="39"/>
  <c r="BD8" i="39"/>
  <c r="B8" i="39" s="1"/>
  <c r="BD12" i="39"/>
  <c r="B12" i="39" s="1"/>
  <c r="BH14" i="39"/>
  <c r="BH18" i="39"/>
  <c r="BD24" i="39"/>
  <c r="B24" i="39" s="1"/>
  <c r="BH6" i="39"/>
  <c r="BH10" i="39"/>
  <c r="BD16" i="39"/>
  <c r="B16" i="39" s="1"/>
  <c r="BD20" i="39"/>
  <c r="B20" i="39" s="1"/>
  <c r="BH22" i="39"/>
  <c r="AP3" i="39"/>
  <c r="BH7" i="39"/>
  <c r="BH11" i="39"/>
  <c r="BH15" i="39"/>
  <c r="BH19" i="39"/>
  <c r="BH23" i="39"/>
  <c r="BH8" i="39"/>
  <c r="BH12" i="39"/>
  <c r="BH16" i="39"/>
  <c r="BH20" i="39"/>
  <c r="AA22" i="37"/>
  <c r="AB22" i="37" s="1"/>
  <c r="D22" i="37"/>
  <c r="B18" i="37"/>
  <c r="D18" i="37" s="1"/>
  <c r="B8" i="37"/>
  <c r="D8" i="37" s="1"/>
  <c r="B13" i="37"/>
  <c r="D13" i="37" s="1"/>
  <c r="B21" i="37"/>
  <c r="D21" i="37" s="1"/>
  <c r="B10" i="37"/>
  <c r="D10" i="37" s="1"/>
  <c r="Y7" i="37"/>
  <c r="B7" i="37" s="1"/>
  <c r="D7" i="37" s="1"/>
  <c r="Y15" i="37"/>
  <c r="B15" i="37" s="1"/>
  <c r="D15" i="37" s="1"/>
  <c r="Y12" i="37"/>
  <c r="B12" i="37" s="1"/>
  <c r="D12" i="37" s="1"/>
  <c r="Y20" i="37"/>
  <c r="B20" i="37" s="1"/>
  <c r="D20" i="37" s="1"/>
  <c r="Y9" i="37"/>
  <c r="B9" i="37" s="1"/>
  <c r="D9" i="37" s="1"/>
  <c r="Y17" i="37"/>
  <c r="B17" i="37" s="1"/>
  <c r="D17" i="37" s="1"/>
  <c r="Y25" i="37"/>
  <c r="B25" i="37" s="1"/>
  <c r="D25" i="37" s="1"/>
  <c r="I3" i="37"/>
  <c r="Z6" i="37"/>
  <c r="B6" i="37" s="1"/>
  <c r="D6" i="37" s="1"/>
  <c r="Y11" i="37"/>
  <c r="B11" i="37" s="1"/>
  <c r="D11" i="37" s="1"/>
  <c r="Z14" i="37"/>
  <c r="B14" i="37" s="1"/>
  <c r="D14" i="37" s="1"/>
  <c r="Y19" i="37"/>
  <c r="B19" i="37" s="1"/>
  <c r="D19" i="37" s="1"/>
  <c r="Z22" i="37"/>
  <c r="Y23" i="37"/>
  <c r="B23" i="37" s="1"/>
  <c r="D23" i="37" s="1"/>
  <c r="Y16" i="37"/>
  <c r="B16" i="37" s="1"/>
  <c r="D16" i="37" s="1"/>
  <c r="D15" i="44" l="1"/>
  <c r="BI10" i="43"/>
  <c r="BF10" i="43"/>
  <c r="BG10" i="43" s="1"/>
  <c r="D10" i="43"/>
  <c r="BF11" i="43"/>
  <c r="BG11" i="43" s="1"/>
  <c r="D10" i="44"/>
  <c r="BI10" i="44"/>
  <c r="BF10" i="44"/>
  <c r="BG10" i="44" s="1"/>
  <c r="D6" i="44"/>
  <c r="BI6" i="44"/>
  <c r="BF6" i="44"/>
  <c r="BG6" i="44" s="1"/>
  <c r="BF5" i="44"/>
  <c r="BG5" i="44" s="1"/>
  <c r="D5" i="44"/>
  <c r="BI5" i="44"/>
  <c r="B12" i="44"/>
  <c r="D18" i="44"/>
  <c r="BI18" i="44"/>
  <c r="BF18" i="44"/>
  <c r="BG18" i="44" s="1"/>
  <c r="BF21" i="44"/>
  <c r="BG21" i="44" s="1"/>
  <c r="D21" i="44"/>
  <c r="BI21" i="44"/>
  <c r="BI16" i="44"/>
  <c r="BF16" i="44"/>
  <c r="BG16" i="44" s="1"/>
  <c r="D16" i="44"/>
  <c r="BI8" i="44"/>
  <c r="BF8" i="44"/>
  <c r="BG8" i="44" s="1"/>
  <c r="D8" i="44"/>
  <c r="D14" i="44"/>
  <c r="BI14" i="44"/>
  <c r="BF14" i="44"/>
  <c r="BG14" i="44" s="1"/>
  <c r="BF13" i="44"/>
  <c r="BG13" i="44" s="1"/>
  <c r="D13" i="44"/>
  <c r="BI13" i="44"/>
  <c r="BI20" i="44"/>
  <c r="BF20" i="44"/>
  <c r="BG20" i="44" s="1"/>
  <c r="D20" i="44"/>
  <c r="BI24" i="44"/>
  <c r="BF24" i="44"/>
  <c r="BG24" i="44" s="1"/>
  <c r="D24" i="44"/>
  <c r="D22" i="44"/>
  <c r="BI22" i="44"/>
  <c r="BF22" i="44"/>
  <c r="BG22" i="44" s="1"/>
  <c r="BF17" i="44"/>
  <c r="BG17" i="44" s="1"/>
  <c r="D17" i="44"/>
  <c r="BI17" i="44"/>
  <c r="BF9" i="44"/>
  <c r="BG9" i="44" s="1"/>
  <c r="D9" i="44"/>
  <c r="BI9" i="44"/>
  <c r="BI21" i="43"/>
  <c r="BF21" i="43"/>
  <c r="BG21" i="43" s="1"/>
  <c r="D21" i="43"/>
  <c r="D9" i="43"/>
  <c r="BF9" i="43"/>
  <c r="BG9" i="43" s="1"/>
  <c r="BI9" i="43"/>
  <c r="BI20" i="43"/>
  <c r="D20" i="43"/>
  <c r="BF20" i="43"/>
  <c r="BG20" i="43" s="1"/>
  <c r="BI17" i="43"/>
  <c r="BF17" i="43"/>
  <c r="BG17" i="43" s="1"/>
  <c r="D17" i="43"/>
  <c r="BI16" i="43"/>
  <c r="D16" i="43"/>
  <c r="BF16" i="43"/>
  <c r="BG16" i="43" s="1"/>
  <c r="BF13" i="43"/>
  <c r="BG13" i="43" s="1"/>
  <c r="D13" i="43"/>
  <c r="BI13" i="43"/>
  <c r="BI24" i="43"/>
  <c r="D24" i="43"/>
  <c r="BF24" i="43"/>
  <c r="BG24" i="43" s="1"/>
  <c r="D5" i="43"/>
  <c r="BF5" i="43"/>
  <c r="BG5" i="43" s="1"/>
  <c r="BI5" i="43"/>
  <c r="BI8" i="43"/>
  <c r="D8" i="43"/>
  <c r="BF8" i="43"/>
  <c r="BG8" i="43" s="1"/>
  <c r="BI12" i="43"/>
  <c r="D12" i="43"/>
  <c r="BF12" i="43"/>
  <c r="BG12" i="43" s="1"/>
  <c r="BF19" i="41"/>
  <c r="BG19" i="41" s="1"/>
  <c r="BI16" i="41"/>
  <c r="BF16" i="41"/>
  <c r="BG16" i="41" s="1"/>
  <c r="D16" i="41"/>
  <c r="D17" i="41"/>
  <c r="BF17" i="41"/>
  <c r="BG17" i="41" s="1"/>
  <c r="BI17" i="41"/>
  <c r="BI20" i="41"/>
  <c r="D20" i="41"/>
  <c r="BF20" i="41"/>
  <c r="BG20" i="41" s="1"/>
  <c r="BI12" i="41"/>
  <c r="D12" i="41"/>
  <c r="BF12" i="41"/>
  <c r="BG12" i="41" s="1"/>
  <c r="BF5" i="41"/>
  <c r="BG5" i="41" s="1"/>
  <c r="D5" i="41"/>
  <c r="BI5" i="41"/>
  <c r="BI8" i="41"/>
  <c r="BF8" i="41"/>
  <c r="BG8" i="41" s="1"/>
  <c r="D8" i="41"/>
  <c r="D9" i="41"/>
  <c r="BF9" i="41"/>
  <c r="BG9" i="41" s="1"/>
  <c r="BI9" i="41"/>
  <c r="BF13" i="41"/>
  <c r="BG13" i="41" s="1"/>
  <c r="D13" i="41"/>
  <c r="BI13" i="41"/>
  <c r="BI13" i="39"/>
  <c r="D13" i="39"/>
  <c r="BI11" i="39"/>
  <c r="BI7" i="39"/>
  <c r="BI19" i="39"/>
  <c r="BF7" i="39"/>
  <c r="BG7" i="39" s="1"/>
  <c r="BF12" i="39"/>
  <c r="BG12" i="39" s="1"/>
  <c r="D12" i="39"/>
  <c r="BI12" i="39"/>
  <c r="BF8" i="39"/>
  <c r="BG8" i="39" s="1"/>
  <c r="D8" i="39"/>
  <c r="BI8" i="39"/>
  <c r="BF16" i="39"/>
  <c r="BG16" i="39" s="1"/>
  <c r="D16" i="39"/>
  <c r="BI16" i="39"/>
  <c r="D14" i="39"/>
  <c r="BI14" i="39"/>
  <c r="BF14" i="39"/>
  <c r="BG14" i="39" s="1"/>
  <c r="D23" i="39"/>
  <c r="BI23" i="39"/>
  <c r="BF23" i="39"/>
  <c r="BG23" i="39" s="1"/>
  <c r="D10" i="39"/>
  <c r="BI10" i="39"/>
  <c r="BF10" i="39"/>
  <c r="BG10" i="39" s="1"/>
  <c r="D6" i="39"/>
  <c r="BI6" i="39"/>
  <c r="BF6" i="39"/>
  <c r="BG6" i="39" s="1"/>
  <c r="BI24" i="39"/>
  <c r="BF24" i="39"/>
  <c r="BG24" i="39" s="1"/>
  <c r="D24" i="39"/>
  <c r="BF20" i="39"/>
  <c r="BG20" i="39" s="1"/>
  <c r="D20" i="39"/>
  <c r="BI20" i="39"/>
  <c r="D18" i="39"/>
  <c r="BI18" i="39"/>
  <c r="BF18" i="39"/>
  <c r="BG18" i="39" s="1"/>
  <c r="AI1" i="35"/>
  <c r="Y1" i="35"/>
  <c r="AJ1" i="36"/>
  <c r="Z1" i="36"/>
  <c r="B24" i="36"/>
  <c r="B5" i="36"/>
  <c r="BB3" i="36"/>
  <c r="C3" i="36"/>
  <c r="BA1" i="36"/>
  <c r="O1" i="36"/>
  <c r="BI12" i="44" l="1"/>
  <c r="BF12" i="44"/>
  <c r="BG12" i="44" s="1"/>
  <c r="D12" i="44"/>
  <c r="B11" i="36"/>
  <c r="B16" i="36"/>
  <c r="B21" i="36"/>
  <c r="B19" i="36"/>
  <c r="B8" i="36"/>
  <c r="B13" i="36"/>
  <c r="B23" i="36"/>
  <c r="B10" i="36"/>
  <c r="B20" i="36"/>
  <c r="B9" i="36"/>
  <c r="B12" i="36"/>
  <c r="B17" i="36"/>
  <c r="B7" i="36"/>
  <c r="B18" i="36"/>
  <c r="B6" i="36"/>
  <c r="B14" i="36"/>
  <c r="B22" i="36"/>
  <c r="B15" i="36"/>
  <c r="BE24" i="35" l="1"/>
  <c r="BD24" i="35"/>
  <c r="BC24" i="35"/>
  <c r="B24" i="35"/>
  <c r="BI24" i="35" s="1"/>
  <c r="BC23" i="35"/>
  <c r="BE23" i="35" s="1"/>
  <c r="BC22" i="35"/>
  <c r="BE22" i="35" s="1"/>
  <c r="BE21" i="35"/>
  <c r="BC21" i="35"/>
  <c r="BD21" i="35" s="1"/>
  <c r="B21" i="35" s="1"/>
  <c r="BI21" i="35" s="1"/>
  <c r="BC20" i="35"/>
  <c r="BD20" i="35" s="1"/>
  <c r="BE19" i="35"/>
  <c r="BD19" i="35"/>
  <c r="BC19" i="35"/>
  <c r="B19" i="35"/>
  <c r="BI19" i="35" s="1"/>
  <c r="BE18" i="35"/>
  <c r="BD18" i="35"/>
  <c r="BC18" i="35"/>
  <c r="BC17" i="35"/>
  <c r="BE17" i="35" s="1"/>
  <c r="BE16" i="35"/>
  <c r="BD16" i="35"/>
  <c r="BC16" i="35"/>
  <c r="B16" i="35"/>
  <c r="BI16" i="35" s="1"/>
  <c r="BC15" i="35"/>
  <c r="BE15" i="35" s="1"/>
  <c r="BC14" i="35"/>
  <c r="BE14" i="35" s="1"/>
  <c r="BE13" i="35"/>
  <c r="BC13" i="35"/>
  <c r="BD13" i="35" s="1"/>
  <c r="BC12" i="35"/>
  <c r="BE12" i="35" s="1"/>
  <c r="BE11" i="35"/>
  <c r="BD11" i="35"/>
  <c r="BC11" i="35"/>
  <c r="B11" i="35"/>
  <c r="BI11" i="35" s="1"/>
  <c r="BC10" i="35"/>
  <c r="BE10" i="35" s="1"/>
  <c r="BE9" i="35"/>
  <c r="BD9" i="35"/>
  <c r="BC9" i="35"/>
  <c r="B9" i="35"/>
  <c r="BI9" i="35" s="1"/>
  <c r="BC8" i="35"/>
  <c r="BE8" i="35" s="1"/>
  <c r="BE7" i="35"/>
  <c r="BD7" i="35"/>
  <c r="BC7" i="35"/>
  <c r="BC6" i="35"/>
  <c r="BE6" i="35" s="1"/>
  <c r="BE5" i="35"/>
  <c r="BD5" i="35"/>
  <c r="BC5" i="35"/>
  <c r="B5" i="35"/>
  <c r="BI3" i="35"/>
  <c r="BH3" i="35"/>
  <c r="BG3" i="35"/>
  <c r="BA3" i="35"/>
  <c r="B7" i="35" s="1"/>
  <c r="BI7" i="35" s="1"/>
  <c r="T3" i="35"/>
  <c r="C3" i="35"/>
  <c r="AZ1" i="35"/>
  <c r="N1" i="35"/>
  <c r="D5" i="35"/>
  <c r="FM70" i="32"/>
  <c r="FN70" i="32" s="1"/>
  <c r="FO70" i="32" s="1"/>
  <c r="FP70" i="32" s="1"/>
  <c r="FQ70" i="32" s="1"/>
  <c r="FR70" i="32" s="1"/>
  <c r="FS70" i="32" s="1"/>
  <c r="FM69" i="32"/>
  <c r="FN69" i="32" s="1"/>
  <c r="FO69" i="32" s="1"/>
  <c r="FP69" i="32" s="1"/>
  <c r="FQ69" i="32" s="1"/>
  <c r="FR69" i="32" s="1"/>
  <c r="FS69" i="32" s="1"/>
  <c r="FM68" i="32"/>
  <c r="FN68" i="32" s="1"/>
  <c r="FO68" i="32" s="1"/>
  <c r="FP68" i="32" s="1"/>
  <c r="FQ68" i="32" s="1"/>
  <c r="FR68" i="32" s="1"/>
  <c r="FS68" i="32" s="1"/>
  <c r="FM67" i="32"/>
  <c r="FN67" i="32" s="1"/>
  <c r="FO67" i="32" s="1"/>
  <c r="FP67" i="32" s="1"/>
  <c r="FQ67" i="32" s="1"/>
  <c r="FR67" i="32" s="1"/>
  <c r="FS67" i="32" s="1"/>
  <c r="FM66" i="32"/>
  <c r="FN66" i="32" s="1"/>
  <c r="FO66" i="32" s="1"/>
  <c r="FP66" i="32" s="1"/>
  <c r="FQ66" i="32" s="1"/>
  <c r="FR66" i="32" s="1"/>
  <c r="FS66" i="32" s="1"/>
  <c r="FM65" i="32"/>
  <c r="FN65" i="32" s="1"/>
  <c r="FO65" i="32" s="1"/>
  <c r="FP65" i="32" s="1"/>
  <c r="FQ65" i="32" s="1"/>
  <c r="FR65" i="32" s="1"/>
  <c r="FS65" i="32" s="1"/>
  <c r="FN64" i="32"/>
  <c r="FO64" i="32" s="1"/>
  <c r="FP64" i="32" s="1"/>
  <c r="FQ64" i="32" s="1"/>
  <c r="FR64" i="32" s="1"/>
  <c r="FS64" i="32" s="1"/>
  <c r="FM64" i="32"/>
  <c r="FM63" i="32"/>
  <c r="FN63" i="32" s="1"/>
  <c r="FO63" i="32" s="1"/>
  <c r="FP63" i="32" s="1"/>
  <c r="FQ63" i="32" s="1"/>
  <c r="FR63" i="32" s="1"/>
  <c r="FS63" i="32" s="1"/>
  <c r="FM62" i="32"/>
  <c r="FN62" i="32" s="1"/>
  <c r="FO62" i="32" s="1"/>
  <c r="FP62" i="32" s="1"/>
  <c r="FQ62" i="32" s="1"/>
  <c r="FR62" i="32" s="1"/>
  <c r="FS62" i="32" s="1"/>
  <c r="FM61" i="32"/>
  <c r="FN61" i="32" s="1"/>
  <c r="FO61" i="32" s="1"/>
  <c r="FP61" i="32" s="1"/>
  <c r="FQ61" i="32" s="1"/>
  <c r="FR61" i="32" s="1"/>
  <c r="FS61" i="32" s="1"/>
  <c r="FM60" i="32"/>
  <c r="FN60" i="32" s="1"/>
  <c r="FO60" i="32" s="1"/>
  <c r="FP60" i="32" s="1"/>
  <c r="FQ60" i="32" s="1"/>
  <c r="FR60" i="32" s="1"/>
  <c r="FS60" i="32" s="1"/>
  <c r="FM59" i="32"/>
  <c r="FN59" i="32" s="1"/>
  <c r="FO59" i="32" s="1"/>
  <c r="FP59" i="32" s="1"/>
  <c r="FQ59" i="32" s="1"/>
  <c r="FR59" i="32" s="1"/>
  <c r="FS59" i="32" s="1"/>
  <c r="FM58" i="32"/>
  <c r="FN58" i="32" s="1"/>
  <c r="FO58" i="32" s="1"/>
  <c r="FP58" i="32" s="1"/>
  <c r="FQ58" i="32" s="1"/>
  <c r="FR58" i="32" s="1"/>
  <c r="FS58" i="32" s="1"/>
  <c r="FM57" i="32"/>
  <c r="FN57" i="32" s="1"/>
  <c r="FO57" i="32" s="1"/>
  <c r="FP57" i="32" s="1"/>
  <c r="FQ57" i="32" s="1"/>
  <c r="FR57" i="32" s="1"/>
  <c r="FS57" i="32" s="1"/>
  <c r="FM56" i="32"/>
  <c r="FN56" i="32" s="1"/>
  <c r="FO56" i="32" s="1"/>
  <c r="FP56" i="32" s="1"/>
  <c r="FQ56" i="32" s="1"/>
  <c r="FR56" i="32" s="1"/>
  <c r="FS56" i="32" s="1"/>
  <c r="FM55" i="32"/>
  <c r="FN55" i="32" s="1"/>
  <c r="FO55" i="32" s="1"/>
  <c r="FP55" i="32" s="1"/>
  <c r="FQ55" i="32" s="1"/>
  <c r="FR55" i="32" s="1"/>
  <c r="FS55" i="32" s="1"/>
  <c r="FM54" i="32"/>
  <c r="FN54" i="32" s="1"/>
  <c r="FO54" i="32" s="1"/>
  <c r="FP54" i="32" s="1"/>
  <c r="FQ54" i="32" s="1"/>
  <c r="FR54" i="32" s="1"/>
  <c r="FS54" i="32" s="1"/>
  <c r="FM53" i="32"/>
  <c r="FN53" i="32" s="1"/>
  <c r="FO53" i="32" s="1"/>
  <c r="FP53" i="32" s="1"/>
  <c r="FQ53" i="32" s="1"/>
  <c r="FR53" i="32" s="1"/>
  <c r="FS53" i="32" s="1"/>
  <c r="FR52" i="32"/>
  <c r="FS52" i="32" s="1"/>
  <c r="FM52" i="32"/>
  <c r="FN52" i="32" s="1"/>
  <c r="FO52" i="32" s="1"/>
  <c r="FP52" i="32" s="1"/>
  <c r="FQ52" i="32" s="1"/>
  <c r="FM51" i="32"/>
  <c r="FN51" i="32" s="1"/>
  <c r="FO51" i="32" s="1"/>
  <c r="FP51" i="32" s="1"/>
  <c r="FQ51" i="32" s="1"/>
  <c r="FR51" i="32" s="1"/>
  <c r="FS51" i="32" s="1"/>
  <c r="FM50" i="32"/>
  <c r="FN50" i="32" s="1"/>
  <c r="FO50" i="32" s="1"/>
  <c r="FP50" i="32" s="1"/>
  <c r="FQ50" i="32" s="1"/>
  <c r="FR50" i="32" s="1"/>
  <c r="FS50" i="32" s="1"/>
  <c r="FM49" i="32"/>
  <c r="FN49" i="32" s="1"/>
  <c r="FO49" i="32" s="1"/>
  <c r="FP49" i="32" s="1"/>
  <c r="FQ49" i="32" s="1"/>
  <c r="FR49" i="32" s="1"/>
  <c r="FS49" i="32" s="1"/>
  <c r="FB70" i="32"/>
  <c r="FC70" i="32" s="1"/>
  <c r="FD70" i="32" s="1"/>
  <c r="FE70" i="32" s="1"/>
  <c r="FF70" i="32" s="1"/>
  <c r="FG70" i="32" s="1"/>
  <c r="FH70" i="32" s="1"/>
  <c r="FB69" i="32"/>
  <c r="FC69" i="32" s="1"/>
  <c r="FD69" i="32" s="1"/>
  <c r="FE69" i="32" s="1"/>
  <c r="FF69" i="32" s="1"/>
  <c r="FG69" i="32" s="1"/>
  <c r="FH69" i="32" s="1"/>
  <c r="FB68" i="32"/>
  <c r="FC68" i="32" s="1"/>
  <c r="FD68" i="32" s="1"/>
  <c r="FE68" i="32" s="1"/>
  <c r="FF68" i="32" s="1"/>
  <c r="FG68" i="32" s="1"/>
  <c r="FH68" i="32" s="1"/>
  <c r="FB67" i="32"/>
  <c r="FC67" i="32" s="1"/>
  <c r="FD67" i="32" s="1"/>
  <c r="FE67" i="32" s="1"/>
  <c r="FF67" i="32" s="1"/>
  <c r="FG67" i="32" s="1"/>
  <c r="FH67" i="32" s="1"/>
  <c r="FB66" i="32"/>
  <c r="FC66" i="32" s="1"/>
  <c r="FD66" i="32" s="1"/>
  <c r="FE66" i="32" s="1"/>
  <c r="FF66" i="32" s="1"/>
  <c r="FG66" i="32" s="1"/>
  <c r="FH66" i="32" s="1"/>
  <c r="FB65" i="32"/>
  <c r="FC65" i="32" s="1"/>
  <c r="FD65" i="32" s="1"/>
  <c r="FE65" i="32" s="1"/>
  <c r="FF65" i="32" s="1"/>
  <c r="FG65" i="32" s="1"/>
  <c r="FH65" i="32" s="1"/>
  <c r="FB64" i="32"/>
  <c r="FC64" i="32" s="1"/>
  <c r="FD64" i="32" s="1"/>
  <c r="FE64" i="32" s="1"/>
  <c r="FF64" i="32" s="1"/>
  <c r="FG64" i="32" s="1"/>
  <c r="FH64" i="32" s="1"/>
  <c r="FB63" i="32"/>
  <c r="FC63" i="32" s="1"/>
  <c r="FD63" i="32" s="1"/>
  <c r="FE63" i="32" s="1"/>
  <c r="FF63" i="32" s="1"/>
  <c r="FG63" i="32" s="1"/>
  <c r="FH63" i="32" s="1"/>
  <c r="FB62" i="32"/>
  <c r="FC62" i="32" s="1"/>
  <c r="FD62" i="32" s="1"/>
  <c r="FE62" i="32" s="1"/>
  <c r="FF62" i="32" s="1"/>
  <c r="FG62" i="32" s="1"/>
  <c r="FH62" i="32" s="1"/>
  <c r="FB61" i="32"/>
  <c r="FC61" i="32" s="1"/>
  <c r="FD61" i="32" s="1"/>
  <c r="FE61" i="32" s="1"/>
  <c r="FF61" i="32" s="1"/>
  <c r="FG61" i="32" s="1"/>
  <c r="FH61" i="32" s="1"/>
  <c r="FB60" i="32"/>
  <c r="FC60" i="32" s="1"/>
  <c r="FD60" i="32" s="1"/>
  <c r="FE60" i="32" s="1"/>
  <c r="FF60" i="32" s="1"/>
  <c r="FG60" i="32" s="1"/>
  <c r="FH60" i="32" s="1"/>
  <c r="FB59" i="32"/>
  <c r="FC59" i="32" s="1"/>
  <c r="FD59" i="32" s="1"/>
  <c r="FE59" i="32" s="1"/>
  <c r="FF59" i="32" s="1"/>
  <c r="FG59" i="32" s="1"/>
  <c r="FH59" i="32" s="1"/>
  <c r="FB58" i="32"/>
  <c r="FC58" i="32" s="1"/>
  <c r="FD58" i="32" s="1"/>
  <c r="FE58" i="32" s="1"/>
  <c r="FF58" i="32" s="1"/>
  <c r="FG58" i="32" s="1"/>
  <c r="FH58" i="32" s="1"/>
  <c r="FB57" i="32"/>
  <c r="FC57" i="32" s="1"/>
  <c r="FD57" i="32" s="1"/>
  <c r="FE57" i="32" s="1"/>
  <c r="FF57" i="32" s="1"/>
  <c r="FG57" i="32" s="1"/>
  <c r="FH57" i="32" s="1"/>
  <c r="FC56" i="32"/>
  <c r="FD56" i="32" s="1"/>
  <c r="FE56" i="32" s="1"/>
  <c r="FF56" i="32" s="1"/>
  <c r="FG56" i="32" s="1"/>
  <c r="FH56" i="32" s="1"/>
  <c r="FB56" i="32"/>
  <c r="FB55" i="32"/>
  <c r="FC55" i="32" s="1"/>
  <c r="FD55" i="32" s="1"/>
  <c r="FE55" i="32" s="1"/>
  <c r="FF55" i="32" s="1"/>
  <c r="FG55" i="32" s="1"/>
  <c r="FH55" i="32" s="1"/>
  <c r="FB54" i="32"/>
  <c r="FC54" i="32" s="1"/>
  <c r="FD54" i="32" s="1"/>
  <c r="FE54" i="32" s="1"/>
  <c r="FF54" i="32" s="1"/>
  <c r="FG54" i="32" s="1"/>
  <c r="FH54" i="32" s="1"/>
  <c r="FB53" i="32"/>
  <c r="FC53" i="32" s="1"/>
  <c r="FD53" i="32" s="1"/>
  <c r="FE53" i="32" s="1"/>
  <c r="FF53" i="32" s="1"/>
  <c r="FG53" i="32" s="1"/>
  <c r="FH53" i="32" s="1"/>
  <c r="FB52" i="32"/>
  <c r="FC52" i="32" s="1"/>
  <c r="FD52" i="32" s="1"/>
  <c r="FE52" i="32" s="1"/>
  <c r="FF52" i="32" s="1"/>
  <c r="FG52" i="32" s="1"/>
  <c r="FH52" i="32" s="1"/>
  <c r="FB51" i="32"/>
  <c r="FC51" i="32" s="1"/>
  <c r="FD51" i="32" s="1"/>
  <c r="FE51" i="32" s="1"/>
  <c r="FF51" i="32" s="1"/>
  <c r="FG51" i="32" s="1"/>
  <c r="FH51" i="32" s="1"/>
  <c r="FB50" i="32"/>
  <c r="FC50" i="32" s="1"/>
  <c r="FD50" i="32" s="1"/>
  <c r="FE50" i="32" s="1"/>
  <c r="FF50" i="32" s="1"/>
  <c r="FG50" i="32" s="1"/>
  <c r="FH50" i="32" s="1"/>
  <c r="FB49" i="32"/>
  <c r="FC49" i="32" s="1"/>
  <c r="FD49" i="32" s="1"/>
  <c r="FE49" i="32" s="1"/>
  <c r="FF49" i="32" s="1"/>
  <c r="FG49" i="32" s="1"/>
  <c r="FH49" i="32" s="1"/>
  <c r="EQ70" i="32"/>
  <c r="ER70" i="32" s="1"/>
  <c r="ES70" i="32" s="1"/>
  <c r="ET70" i="32" s="1"/>
  <c r="EU70" i="32" s="1"/>
  <c r="EV70" i="32" s="1"/>
  <c r="EW70" i="32" s="1"/>
  <c r="EQ69" i="32"/>
  <c r="ER69" i="32" s="1"/>
  <c r="ES69" i="32" s="1"/>
  <c r="ET69" i="32" s="1"/>
  <c r="EU69" i="32" s="1"/>
  <c r="EV69" i="32" s="1"/>
  <c r="EW69" i="32" s="1"/>
  <c r="EQ68" i="32"/>
  <c r="ER68" i="32" s="1"/>
  <c r="ES68" i="32" s="1"/>
  <c r="ET68" i="32" s="1"/>
  <c r="EU68" i="32" s="1"/>
  <c r="EV68" i="32" s="1"/>
  <c r="EW68" i="32" s="1"/>
  <c r="EQ67" i="32"/>
  <c r="ER67" i="32" s="1"/>
  <c r="ES67" i="32" s="1"/>
  <c r="ET67" i="32" s="1"/>
  <c r="EU67" i="32" s="1"/>
  <c r="EV67" i="32" s="1"/>
  <c r="EW67" i="32" s="1"/>
  <c r="EQ66" i="32"/>
  <c r="ER66" i="32" s="1"/>
  <c r="ES66" i="32" s="1"/>
  <c r="ET66" i="32" s="1"/>
  <c r="EU66" i="32" s="1"/>
  <c r="EV66" i="32" s="1"/>
  <c r="EW66" i="32" s="1"/>
  <c r="EQ65" i="32"/>
  <c r="ER65" i="32" s="1"/>
  <c r="ES65" i="32" s="1"/>
  <c r="ET65" i="32" s="1"/>
  <c r="EU65" i="32" s="1"/>
  <c r="EV65" i="32" s="1"/>
  <c r="EW65" i="32" s="1"/>
  <c r="ER64" i="32"/>
  <c r="ES64" i="32" s="1"/>
  <c r="ET64" i="32" s="1"/>
  <c r="EU64" i="32" s="1"/>
  <c r="EV64" i="32" s="1"/>
  <c r="EW64" i="32" s="1"/>
  <c r="EQ64" i="32"/>
  <c r="EQ63" i="32"/>
  <c r="ER63" i="32" s="1"/>
  <c r="ES63" i="32" s="1"/>
  <c r="ET63" i="32" s="1"/>
  <c r="EU63" i="32" s="1"/>
  <c r="EV63" i="32" s="1"/>
  <c r="EW63" i="32" s="1"/>
  <c r="EQ62" i="32"/>
  <c r="ER62" i="32" s="1"/>
  <c r="ES62" i="32" s="1"/>
  <c r="ET62" i="32" s="1"/>
  <c r="EU62" i="32" s="1"/>
  <c r="EV62" i="32" s="1"/>
  <c r="EW62" i="32" s="1"/>
  <c r="EQ61" i="32"/>
  <c r="ER61" i="32" s="1"/>
  <c r="ES61" i="32" s="1"/>
  <c r="ET61" i="32" s="1"/>
  <c r="EU61" i="32" s="1"/>
  <c r="EV61" i="32" s="1"/>
  <c r="EW61" i="32" s="1"/>
  <c r="EQ60" i="32"/>
  <c r="ER60" i="32" s="1"/>
  <c r="ES60" i="32" s="1"/>
  <c r="ET60" i="32" s="1"/>
  <c r="EU60" i="32" s="1"/>
  <c r="EV60" i="32" s="1"/>
  <c r="EW60" i="32" s="1"/>
  <c r="EQ59" i="32"/>
  <c r="ER59" i="32" s="1"/>
  <c r="ES59" i="32" s="1"/>
  <c r="ET59" i="32" s="1"/>
  <c r="EU59" i="32" s="1"/>
  <c r="EV59" i="32" s="1"/>
  <c r="EW59" i="32" s="1"/>
  <c r="EQ58" i="32"/>
  <c r="ER58" i="32" s="1"/>
  <c r="ES58" i="32" s="1"/>
  <c r="ET58" i="32" s="1"/>
  <c r="EU58" i="32" s="1"/>
  <c r="EV58" i="32" s="1"/>
  <c r="EW58" i="32" s="1"/>
  <c r="EQ57" i="32"/>
  <c r="ER57" i="32" s="1"/>
  <c r="ES57" i="32" s="1"/>
  <c r="ET57" i="32" s="1"/>
  <c r="EU57" i="32" s="1"/>
  <c r="EV57" i="32" s="1"/>
  <c r="EW57" i="32" s="1"/>
  <c r="EQ56" i="32"/>
  <c r="ER56" i="32" s="1"/>
  <c r="ES56" i="32" s="1"/>
  <c r="ET56" i="32" s="1"/>
  <c r="EU56" i="32" s="1"/>
  <c r="EV56" i="32" s="1"/>
  <c r="EW56" i="32" s="1"/>
  <c r="EQ55" i="32"/>
  <c r="ER55" i="32" s="1"/>
  <c r="ES55" i="32" s="1"/>
  <c r="ET55" i="32" s="1"/>
  <c r="EU55" i="32" s="1"/>
  <c r="EV55" i="32" s="1"/>
  <c r="EW55" i="32" s="1"/>
  <c r="EQ54" i="32"/>
  <c r="ER54" i="32" s="1"/>
  <c r="ES54" i="32" s="1"/>
  <c r="ET54" i="32" s="1"/>
  <c r="EU54" i="32" s="1"/>
  <c r="EV54" i="32" s="1"/>
  <c r="EW54" i="32" s="1"/>
  <c r="EQ53" i="32"/>
  <c r="ER53" i="32" s="1"/>
  <c r="ES53" i="32" s="1"/>
  <c r="ET53" i="32" s="1"/>
  <c r="EU53" i="32" s="1"/>
  <c r="EV53" i="32" s="1"/>
  <c r="EW53" i="32" s="1"/>
  <c r="EQ52" i="32"/>
  <c r="ER52" i="32" s="1"/>
  <c r="ES52" i="32" s="1"/>
  <c r="ET52" i="32" s="1"/>
  <c r="EU52" i="32" s="1"/>
  <c r="EV52" i="32" s="1"/>
  <c r="EW52" i="32" s="1"/>
  <c r="EQ51" i="32"/>
  <c r="ER51" i="32" s="1"/>
  <c r="ES51" i="32" s="1"/>
  <c r="ET51" i="32" s="1"/>
  <c r="EU51" i="32" s="1"/>
  <c r="EV51" i="32" s="1"/>
  <c r="EW51" i="32" s="1"/>
  <c r="EQ50" i="32"/>
  <c r="ER50" i="32" s="1"/>
  <c r="ES50" i="32" s="1"/>
  <c r="ET50" i="32" s="1"/>
  <c r="EU50" i="32" s="1"/>
  <c r="EV50" i="32" s="1"/>
  <c r="EW50" i="32" s="1"/>
  <c r="EQ49" i="32"/>
  <c r="ER49" i="32" s="1"/>
  <c r="ES49" i="32" s="1"/>
  <c r="ET49" i="32" s="1"/>
  <c r="EU49" i="32" s="1"/>
  <c r="EV49" i="32" s="1"/>
  <c r="EW49" i="32" s="1"/>
  <c r="EF50" i="32"/>
  <c r="EG50" i="32" s="1"/>
  <c r="EH50" i="32" s="1"/>
  <c r="EI50" i="32" s="1"/>
  <c r="EJ50" i="32" s="1"/>
  <c r="EK50" i="32" s="1"/>
  <c r="EL50" i="32" s="1"/>
  <c r="EF51" i="32"/>
  <c r="EG51" i="32" s="1"/>
  <c r="EH51" i="32" s="1"/>
  <c r="EI51" i="32" s="1"/>
  <c r="EJ51" i="32" s="1"/>
  <c r="EK51" i="32" s="1"/>
  <c r="EL51" i="32" s="1"/>
  <c r="EF52" i="32"/>
  <c r="EG52" i="32"/>
  <c r="EH52" i="32" s="1"/>
  <c r="EI52" i="32" s="1"/>
  <c r="EJ52" i="32" s="1"/>
  <c r="EK52" i="32" s="1"/>
  <c r="EL52" i="32" s="1"/>
  <c r="EF53" i="32"/>
  <c r="EG53" i="32"/>
  <c r="EH53" i="32"/>
  <c r="EI53" i="32" s="1"/>
  <c r="EJ53" i="32" s="1"/>
  <c r="EK53" i="32" s="1"/>
  <c r="EL53" i="32" s="1"/>
  <c r="EF54" i="32"/>
  <c r="EG54" i="32" s="1"/>
  <c r="EH54" i="32" s="1"/>
  <c r="EI54" i="32" s="1"/>
  <c r="EJ54" i="32" s="1"/>
  <c r="EK54" i="32" s="1"/>
  <c r="EL54" i="32" s="1"/>
  <c r="EF55" i="32"/>
  <c r="EG55" i="32" s="1"/>
  <c r="EH55" i="32" s="1"/>
  <c r="EI55" i="32" s="1"/>
  <c r="EJ55" i="32" s="1"/>
  <c r="EK55" i="32" s="1"/>
  <c r="EL55" i="32" s="1"/>
  <c r="EF56" i="32"/>
  <c r="EG56" i="32"/>
  <c r="EH56" i="32"/>
  <c r="EI56" i="32"/>
  <c r="EJ56" i="32"/>
  <c r="EK56" i="32"/>
  <c r="EL56" i="32" s="1"/>
  <c r="EF57" i="32"/>
  <c r="EG57" i="32" s="1"/>
  <c r="EH57" i="32" s="1"/>
  <c r="EI57" i="32" s="1"/>
  <c r="EJ57" i="32" s="1"/>
  <c r="EK57" i="32" s="1"/>
  <c r="EL57" i="32" s="1"/>
  <c r="EF58" i="32"/>
  <c r="EG58" i="32" s="1"/>
  <c r="EH58" i="32" s="1"/>
  <c r="EI58" i="32" s="1"/>
  <c r="EJ58" i="32" s="1"/>
  <c r="EK58" i="32" s="1"/>
  <c r="EL58" i="32" s="1"/>
  <c r="EF59" i="32"/>
  <c r="EG59" i="32" s="1"/>
  <c r="EH59" i="32" s="1"/>
  <c r="EI59" i="32" s="1"/>
  <c r="EJ59" i="32" s="1"/>
  <c r="EK59" i="32" s="1"/>
  <c r="EL59" i="32" s="1"/>
  <c r="EF60" i="32"/>
  <c r="EG60" i="32"/>
  <c r="EH60" i="32" s="1"/>
  <c r="EI60" i="32" s="1"/>
  <c r="EJ60" i="32" s="1"/>
  <c r="EK60" i="32" s="1"/>
  <c r="EL60" i="32" s="1"/>
  <c r="EF61" i="32"/>
  <c r="EG61" i="32"/>
  <c r="EH61" i="32"/>
  <c r="EI61" i="32" s="1"/>
  <c r="EJ61" i="32" s="1"/>
  <c r="EK61" i="32" s="1"/>
  <c r="EL61" i="32" s="1"/>
  <c r="EF62" i="32"/>
  <c r="EG62" i="32" s="1"/>
  <c r="EH62" i="32" s="1"/>
  <c r="EI62" i="32" s="1"/>
  <c r="EJ62" i="32" s="1"/>
  <c r="EK62" i="32" s="1"/>
  <c r="EL62" i="32" s="1"/>
  <c r="EF63" i="32"/>
  <c r="EG63" i="32"/>
  <c r="EH63" i="32"/>
  <c r="EI63" i="32"/>
  <c r="EJ63" i="32"/>
  <c r="EK63" i="32" s="1"/>
  <c r="EL63" i="32" s="1"/>
  <c r="EF64" i="32"/>
  <c r="EG64" i="32"/>
  <c r="EH64" i="32" s="1"/>
  <c r="EI64" i="32" s="1"/>
  <c r="EJ64" i="32" s="1"/>
  <c r="EK64" i="32" s="1"/>
  <c r="EL64" i="32" s="1"/>
  <c r="EF65" i="32"/>
  <c r="EG65" i="32" s="1"/>
  <c r="EH65" i="32" s="1"/>
  <c r="EI65" i="32" s="1"/>
  <c r="EJ65" i="32" s="1"/>
  <c r="EK65" i="32" s="1"/>
  <c r="EL65" i="32" s="1"/>
  <c r="EF66" i="32"/>
  <c r="EG66" i="32" s="1"/>
  <c r="EH66" i="32" s="1"/>
  <c r="EI66" i="32" s="1"/>
  <c r="EJ66" i="32" s="1"/>
  <c r="EK66" i="32" s="1"/>
  <c r="EL66" i="32" s="1"/>
  <c r="EF67" i="32"/>
  <c r="EG67" i="32" s="1"/>
  <c r="EH67" i="32" s="1"/>
  <c r="EI67" i="32" s="1"/>
  <c r="EJ67" i="32" s="1"/>
  <c r="EK67" i="32" s="1"/>
  <c r="EL67" i="32" s="1"/>
  <c r="EF68" i="32"/>
  <c r="EG68" i="32"/>
  <c r="EH68" i="32" s="1"/>
  <c r="EI68" i="32" s="1"/>
  <c r="EJ68" i="32" s="1"/>
  <c r="EK68" i="32" s="1"/>
  <c r="EL68" i="32" s="1"/>
  <c r="EF69" i="32"/>
  <c r="EG69" i="32"/>
  <c r="EH69" i="32"/>
  <c r="EI69" i="32" s="1"/>
  <c r="EJ69" i="32" s="1"/>
  <c r="EK69" i="32" s="1"/>
  <c r="EL69" i="32" s="1"/>
  <c r="EF70" i="32"/>
  <c r="EG70" i="32" s="1"/>
  <c r="EH70" i="32" s="1"/>
  <c r="EI70" i="32" s="1"/>
  <c r="EJ70" i="32" s="1"/>
  <c r="EK70" i="32" s="1"/>
  <c r="EL70" i="32" s="1"/>
  <c r="EF49" i="32"/>
  <c r="EG49" i="32" s="1"/>
  <c r="EH49" i="32" s="1"/>
  <c r="EI49" i="32" s="1"/>
  <c r="EJ49" i="32" s="1"/>
  <c r="EK49" i="32" s="1"/>
  <c r="EL49" i="32" s="1"/>
  <c r="DU70" i="32"/>
  <c r="DV70" i="32" s="1"/>
  <c r="DW70" i="32" s="1"/>
  <c r="DX70" i="32" s="1"/>
  <c r="DY70" i="32" s="1"/>
  <c r="DZ70" i="32" s="1"/>
  <c r="DV69" i="32"/>
  <c r="DW69" i="32" s="1"/>
  <c r="DX69" i="32" s="1"/>
  <c r="DY69" i="32" s="1"/>
  <c r="DZ69" i="32" s="1"/>
  <c r="DU69" i="32"/>
  <c r="DU68" i="32"/>
  <c r="DV68" i="32" s="1"/>
  <c r="DW68" i="32" s="1"/>
  <c r="DX68" i="32" s="1"/>
  <c r="DY68" i="32" s="1"/>
  <c r="DZ68" i="32" s="1"/>
  <c r="DU67" i="32"/>
  <c r="DV67" i="32" s="1"/>
  <c r="DW67" i="32" s="1"/>
  <c r="DX67" i="32" s="1"/>
  <c r="DY67" i="32" s="1"/>
  <c r="DZ67" i="32" s="1"/>
  <c r="DU66" i="32"/>
  <c r="DV66" i="32" s="1"/>
  <c r="DW66" i="32" s="1"/>
  <c r="DX66" i="32" s="1"/>
  <c r="DY66" i="32" s="1"/>
  <c r="DZ66" i="32" s="1"/>
  <c r="DU65" i="32"/>
  <c r="DV65" i="32" s="1"/>
  <c r="DW65" i="32" s="1"/>
  <c r="DX65" i="32" s="1"/>
  <c r="DY65" i="32" s="1"/>
  <c r="DZ65" i="32" s="1"/>
  <c r="DU64" i="32"/>
  <c r="DV64" i="32" s="1"/>
  <c r="DW64" i="32" s="1"/>
  <c r="DX64" i="32" s="1"/>
  <c r="DY64" i="32" s="1"/>
  <c r="DZ64" i="32" s="1"/>
  <c r="DU63" i="32"/>
  <c r="DV63" i="32" s="1"/>
  <c r="DW63" i="32" s="1"/>
  <c r="DX63" i="32" s="1"/>
  <c r="DY63" i="32" s="1"/>
  <c r="DZ63" i="32" s="1"/>
  <c r="DU62" i="32"/>
  <c r="DV62" i="32" s="1"/>
  <c r="DW62" i="32" s="1"/>
  <c r="DX62" i="32" s="1"/>
  <c r="DY62" i="32" s="1"/>
  <c r="DZ62" i="32" s="1"/>
  <c r="DV61" i="32"/>
  <c r="DW61" i="32" s="1"/>
  <c r="DX61" i="32" s="1"/>
  <c r="DY61" i="32" s="1"/>
  <c r="DZ61" i="32" s="1"/>
  <c r="DU61" i="32"/>
  <c r="DU60" i="32"/>
  <c r="DV60" i="32" s="1"/>
  <c r="DW60" i="32" s="1"/>
  <c r="DX60" i="32" s="1"/>
  <c r="DY60" i="32" s="1"/>
  <c r="DZ60" i="32" s="1"/>
  <c r="DU59" i="32"/>
  <c r="DV59" i="32" s="1"/>
  <c r="DW59" i="32" s="1"/>
  <c r="DX59" i="32" s="1"/>
  <c r="DY59" i="32" s="1"/>
  <c r="DZ59" i="32" s="1"/>
  <c r="DU58" i="32"/>
  <c r="DV58" i="32" s="1"/>
  <c r="DW58" i="32" s="1"/>
  <c r="DX58" i="32" s="1"/>
  <c r="DY58" i="32" s="1"/>
  <c r="DZ58" i="32" s="1"/>
  <c r="DU57" i="32"/>
  <c r="DV57" i="32" s="1"/>
  <c r="DW57" i="32" s="1"/>
  <c r="DX57" i="32" s="1"/>
  <c r="DY57" i="32" s="1"/>
  <c r="DZ57" i="32" s="1"/>
  <c r="DV56" i="32"/>
  <c r="DW56" i="32" s="1"/>
  <c r="DX56" i="32" s="1"/>
  <c r="DY56" i="32" s="1"/>
  <c r="DZ56" i="32" s="1"/>
  <c r="DU56" i="32"/>
  <c r="DU55" i="32"/>
  <c r="DV55" i="32" s="1"/>
  <c r="DW55" i="32" s="1"/>
  <c r="DX55" i="32" s="1"/>
  <c r="DY55" i="32" s="1"/>
  <c r="DZ55" i="32" s="1"/>
  <c r="DU54" i="32"/>
  <c r="DV54" i="32" s="1"/>
  <c r="DW54" i="32" s="1"/>
  <c r="DX54" i="32" s="1"/>
  <c r="DY54" i="32" s="1"/>
  <c r="DZ54" i="32" s="1"/>
  <c r="DU53" i="32"/>
  <c r="DV53" i="32" s="1"/>
  <c r="DW53" i="32" s="1"/>
  <c r="DX53" i="32" s="1"/>
  <c r="DY53" i="32" s="1"/>
  <c r="DZ53" i="32" s="1"/>
  <c r="DU52" i="32"/>
  <c r="DV52" i="32" s="1"/>
  <c r="DW52" i="32" s="1"/>
  <c r="DX52" i="32" s="1"/>
  <c r="DY52" i="32" s="1"/>
  <c r="DZ52" i="32" s="1"/>
  <c r="DU51" i="32"/>
  <c r="DV51" i="32" s="1"/>
  <c r="DW51" i="32" s="1"/>
  <c r="DX51" i="32" s="1"/>
  <c r="DY51" i="32" s="1"/>
  <c r="DZ51" i="32" s="1"/>
  <c r="DU50" i="32"/>
  <c r="DV50" i="32" s="1"/>
  <c r="DW50" i="32" s="1"/>
  <c r="DX50" i="32" s="1"/>
  <c r="DY50" i="32" s="1"/>
  <c r="DZ50" i="32" s="1"/>
  <c r="DU49" i="32"/>
  <c r="DV49" i="32" s="1"/>
  <c r="DW49" i="32" s="1"/>
  <c r="DX49" i="32" s="1"/>
  <c r="DY49" i="32" s="1"/>
  <c r="DZ49" i="32" s="1"/>
  <c r="DJ70" i="32"/>
  <c r="DK70" i="32" s="1"/>
  <c r="DL70" i="32" s="1"/>
  <c r="DM70" i="32" s="1"/>
  <c r="DN70" i="32" s="1"/>
  <c r="DO70" i="32" s="1"/>
  <c r="DK69" i="32"/>
  <c r="DL69" i="32" s="1"/>
  <c r="DM69" i="32" s="1"/>
  <c r="DN69" i="32" s="1"/>
  <c r="DO69" i="32" s="1"/>
  <c r="DJ69" i="32"/>
  <c r="DJ68" i="32"/>
  <c r="DK68" i="32" s="1"/>
  <c r="DL68" i="32" s="1"/>
  <c r="DM68" i="32" s="1"/>
  <c r="DN68" i="32" s="1"/>
  <c r="DO68" i="32" s="1"/>
  <c r="DJ67" i="32"/>
  <c r="DK67" i="32" s="1"/>
  <c r="DL67" i="32" s="1"/>
  <c r="DM67" i="32" s="1"/>
  <c r="DN67" i="32" s="1"/>
  <c r="DO67" i="32" s="1"/>
  <c r="DJ66" i="32"/>
  <c r="DK66" i="32" s="1"/>
  <c r="DL66" i="32" s="1"/>
  <c r="DM66" i="32" s="1"/>
  <c r="DN66" i="32" s="1"/>
  <c r="DO66" i="32" s="1"/>
  <c r="DJ65" i="32"/>
  <c r="DK65" i="32" s="1"/>
  <c r="DL65" i="32" s="1"/>
  <c r="DM65" i="32" s="1"/>
  <c r="DN65" i="32" s="1"/>
  <c r="DO65" i="32" s="1"/>
  <c r="DK64" i="32"/>
  <c r="DL64" i="32" s="1"/>
  <c r="DM64" i="32" s="1"/>
  <c r="DN64" i="32" s="1"/>
  <c r="DO64" i="32" s="1"/>
  <c r="DJ64" i="32"/>
  <c r="DJ63" i="32"/>
  <c r="DK63" i="32" s="1"/>
  <c r="DL63" i="32" s="1"/>
  <c r="DM63" i="32" s="1"/>
  <c r="DN63" i="32" s="1"/>
  <c r="DO63" i="32" s="1"/>
  <c r="DJ62" i="32"/>
  <c r="DK62" i="32" s="1"/>
  <c r="DL62" i="32" s="1"/>
  <c r="DM62" i="32" s="1"/>
  <c r="DN62" i="32" s="1"/>
  <c r="DO62" i="32" s="1"/>
  <c r="DJ61" i="32"/>
  <c r="DK61" i="32" s="1"/>
  <c r="DL61" i="32" s="1"/>
  <c r="DM61" i="32" s="1"/>
  <c r="DN61" i="32" s="1"/>
  <c r="DO61" i="32" s="1"/>
  <c r="DJ60" i="32"/>
  <c r="DK60" i="32" s="1"/>
  <c r="DL60" i="32" s="1"/>
  <c r="DM60" i="32" s="1"/>
  <c r="DN60" i="32" s="1"/>
  <c r="DO60" i="32" s="1"/>
  <c r="DJ59" i="32"/>
  <c r="DK59" i="32" s="1"/>
  <c r="DL59" i="32" s="1"/>
  <c r="DM59" i="32" s="1"/>
  <c r="DN59" i="32" s="1"/>
  <c r="DO59" i="32" s="1"/>
  <c r="DJ58" i="32"/>
  <c r="DK58" i="32" s="1"/>
  <c r="DL58" i="32" s="1"/>
  <c r="DM58" i="32" s="1"/>
  <c r="DN58" i="32" s="1"/>
  <c r="DO58" i="32" s="1"/>
  <c r="DJ57" i="32"/>
  <c r="DK57" i="32" s="1"/>
  <c r="DL57" i="32" s="1"/>
  <c r="DM57" i="32" s="1"/>
  <c r="DN57" i="32" s="1"/>
  <c r="DO57" i="32" s="1"/>
  <c r="DK56" i="32"/>
  <c r="DL56" i="32" s="1"/>
  <c r="DM56" i="32" s="1"/>
  <c r="DN56" i="32" s="1"/>
  <c r="DO56" i="32" s="1"/>
  <c r="DJ56" i="32"/>
  <c r="DJ55" i="32"/>
  <c r="DK55" i="32" s="1"/>
  <c r="DL55" i="32" s="1"/>
  <c r="DM55" i="32" s="1"/>
  <c r="DN55" i="32" s="1"/>
  <c r="DO55" i="32" s="1"/>
  <c r="DJ54" i="32"/>
  <c r="DK54" i="32" s="1"/>
  <c r="DL54" i="32" s="1"/>
  <c r="DM54" i="32" s="1"/>
  <c r="DN54" i="32" s="1"/>
  <c r="DO54" i="32" s="1"/>
  <c r="DJ53" i="32"/>
  <c r="DK53" i="32" s="1"/>
  <c r="DL53" i="32" s="1"/>
  <c r="DM53" i="32" s="1"/>
  <c r="DN53" i="32" s="1"/>
  <c r="DO53" i="32" s="1"/>
  <c r="DJ52" i="32"/>
  <c r="DK52" i="32" s="1"/>
  <c r="DL52" i="32" s="1"/>
  <c r="DM52" i="32" s="1"/>
  <c r="DN52" i="32" s="1"/>
  <c r="DO52" i="32" s="1"/>
  <c r="DJ51" i="32"/>
  <c r="DK51" i="32" s="1"/>
  <c r="DL51" i="32" s="1"/>
  <c r="DM51" i="32" s="1"/>
  <c r="DN51" i="32" s="1"/>
  <c r="DO51" i="32" s="1"/>
  <c r="DJ50" i="32"/>
  <c r="DK50" i="32" s="1"/>
  <c r="DL50" i="32" s="1"/>
  <c r="DM50" i="32" s="1"/>
  <c r="DN50" i="32" s="1"/>
  <c r="DO50" i="32" s="1"/>
  <c r="DJ49" i="32"/>
  <c r="DK49" i="32" s="1"/>
  <c r="DL49" i="32" s="1"/>
  <c r="DM49" i="32" s="1"/>
  <c r="DN49" i="32" s="1"/>
  <c r="DO49" i="32" s="1"/>
  <c r="CY70" i="32"/>
  <c r="CZ70" i="32" s="1"/>
  <c r="DA70" i="32" s="1"/>
  <c r="DB70" i="32" s="1"/>
  <c r="DC70" i="32" s="1"/>
  <c r="DD70" i="32" s="1"/>
  <c r="CY69" i="32"/>
  <c r="CZ69" i="32" s="1"/>
  <c r="DA69" i="32" s="1"/>
  <c r="DB69" i="32" s="1"/>
  <c r="DC69" i="32" s="1"/>
  <c r="DD69" i="32" s="1"/>
  <c r="CY68" i="32"/>
  <c r="CZ68" i="32" s="1"/>
  <c r="DA68" i="32" s="1"/>
  <c r="DB68" i="32" s="1"/>
  <c r="DC68" i="32" s="1"/>
  <c r="DD68" i="32" s="1"/>
  <c r="CY67" i="32"/>
  <c r="CZ67" i="32" s="1"/>
  <c r="DA67" i="32" s="1"/>
  <c r="DB67" i="32" s="1"/>
  <c r="DC67" i="32" s="1"/>
  <c r="DD67" i="32" s="1"/>
  <c r="CY66" i="32"/>
  <c r="CZ66" i="32" s="1"/>
  <c r="DA66" i="32" s="1"/>
  <c r="DB66" i="32" s="1"/>
  <c r="DC66" i="32" s="1"/>
  <c r="DD66" i="32" s="1"/>
  <c r="CZ65" i="32"/>
  <c r="DA65" i="32" s="1"/>
  <c r="DB65" i="32" s="1"/>
  <c r="DC65" i="32" s="1"/>
  <c r="DD65" i="32" s="1"/>
  <c r="CY65" i="32"/>
  <c r="CY64" i="32"/>
  <c r="CZ64" i="32" s="1"/>
  <c r="DA64" i="32" s="1"/>
  <c r="DB64" i="32" s="1"/>
  <c r="DC64" i="32" s="1"/>
  <c r="DD64" i="32" s="1"/>
  <c r="CY63" i="32"/>
  <c r="CZ63" i="32" s="1"/>
  <c r="DA63" i="32" s="1"/>
  <c r="DB63" i="32" s="1"/>
  <c r="DC63" i="32" s="1"/>
  <c r="DD63" i="32" s="1"/>
  <c r="CY62" i="32"/>
  <c r="CZ62" i="32" s="1"/>
  <c r="DA62" i="32" s="1"/>
  <c r="DB62" i="32" s="1"/>
  <c r="DC62" i="32" s="1"/>
  <c r="DD62" i="32" s="1"/>
  <c r="CZ61" i="32"/>
  <c r="DA61" i="32" s="1"/>
  <c r="DB61" i="32" s="1"/>
  <c r="DC61" i="32" s="1"/>
  <c r="DD61" i="32" s="1"/>
  <c r="CY61" i="32"/>
  <c r="CY60" i="32"/>
  <c r="CZ60" i="32" s="1"/>
  <c r="DA60" i="32" s="1"/>
  <c r="DB60" i="32" s="1"/>
  <c r="DC60" i="32" s="1"/>
  <c r="DD60" i="32" s="1"/>
  <c r="CY59" i="32"/>
  <c r="CZ59" i="32" s="1"/>
  <c r="DA59" i="32" s="1"/>
  <c r="DB59" i="32" s="1"/>
  <c r="DC59" i="32" s="1"/>
  <c r="DD59" i="32" s="1"/>
  <c r="CY58" i="32"/>
  <c r="CZ58" i="32" s="1"/>
  <c r="DA58" i="32" s="1"/>
  <c r="DB58" i="32" s="1"/>
  <c r="DC58" i="32" s="1"/>
  <c r="DD58" i="32" s="1"/>
  <c r="CY57" i="32"/>
  <c r="CZ57" i="32" s="1"/>
  <c r="DA57" i="32" s="1"/>
  <c r="DB57" i="32" s="1"/>
  <c r="DC57" i="32" s="1"/>
  <c r="DD57" i="32" s="1"/>
  <c r="CY56" i="32"/>
  <c r="CZ56" i="32" s="1"/>
  <c r="DA56" i="32" s="1"/>
  <c r="DB56" i="32" s="1"/>
  <c r="DC56" i="32" s="1"/>
  <c r="DD56" i="32" s="1"/>
  <c r="CY55" i="32"/>
  <c r="CZ55" i="32" s="1"/>
  <c r="DA55" i="32" s="1"/>
  <c r="DB55" i="32" s="1"/>
  <c r="DC55" i="32" s="1"/>
  <c r="DD55" i="32" s="1"/>
  <c r="CY54" i="32"/>
  <c r="CZ54" i="32" s="1"/>
  <c r="DA54" i="32" s="1"/>
  <c r="DB54" i="32" s="1"/>
  <c r="DC54" i="32" s="1"/>
  <c r="DD54" i="32" s="1"/>
  <c r="CZ53" i="32"/>
  <c r="DA53" i="32" s="1"/>
  <c r="DB53" i="32" s="1"/>
  <c r="DC53" i="32" s="1"/>
  <c r="DD53" i="32" s="1"/>
  <c r="CY53" i="32"/>
  <c r="CY52" i="32"/>
  <c r="CZ52" i="32" s="1"/>
  <c r="DA52" i="32" s="1"/>
  <c r="DB52" i="32" s="1"/>
  <c r="DC52" i="32" s="1"/>
  <c r="DD52" i="32" s="1"/>
  <c r="CY51" i="32"/>
  <c r="CZ51" i="32" s="1"/>
  <c r="DA51" i="32" s="1"/>
  <c r="DB51" i="32" s="1"/>
  <c r="DC51" i="32" s="1"/>
  <c r="DD51" i="32" s="1"/>
  <c r="CY50" i="32"/>
  <c r="CZ50" i="32" s="1"/>
  <c r="DA50" i="32" s="1"/>
  <c r="DB50" i="32" s="1"/>
  <c r="DC50" i="32" s="1"/>
  <c r="DD50" i="32" s="1"/>
  <c r="CY49" i="32"/>
  <c r="CZ49" i="32" s="1"/>
  <c r="DA49" i="32" s="1"/>
  <c r="DB49" i="32" s="1"/>
  <c r="DC49" i="32" s="1"/>
  <c r="DD49" i="32" s="1"/>
  <c r="CN50" i="32"/>
  <c r="CO50" i="32" s="1"/>
  <c r="CP50" i="32" s="1"/>
  <c r="CQ50" i="32" s="1"/>
  <c r="CR50" i="32" s="1"/>
  <c r="CS50" i="32" s="1"/>
  <c r="CN51" i="32"/>
  <c r="CO51" i="32" s="1"/>
  <c r="CP51" i="32" s="1"/>
  <c r="CQ51" i="32" s="1"/>
  <c r="CR51" i="32" s="1"/>
  <c r="CS51" i="32" s="1"/>
  <c r="CN52" i="32"/>
  <c r="CO52" i="32" s="1"/>
  <c r="CP52" i="32" s="1"/>
  <c r="CQ52" i="32" s="1"/>
  <c r="CR52" i="32" s="1"/>
  <c r="CS52" i="32" s="1"/>
  <c r="CN53" i="32"/>
  <c r="CO53" i="32"/>
  <c r="CP53" i="32"/>
  <c r="CQ53" i="32"/>
  <c r="CR53" i="32"/>
  <c r="CS53" i="32" s="1"/>
  <c r="CN54" i="32"/>
  <c r="CO54" i="32" s="1"/>
  <c r="CP54" i="32" s="1"/>
  <c r="CQ54" i="32" s="1"/>
  <c r="CR54" i="32" s="1"/>
  <c r="CS54" i="32" s="1"/>
  <c r="CN55" i="32"/>
  <c r="CO55" i="32" s="1"/>
  <c r="CP55" i="32" s="1"/>
  <c r="CQ55" i="32" s="1"/>
  <c r="CR55" i="32" s="1"/>
  <c r="CS55" i="32" s="1"/>
  <c r="CN56" i="32"/>
  <c r="CO56" i="32"/>
  <c r="CP56" i="32"/>
  <c r="CQ56" i="32"/>
  <c r="CR56" i="32" s="1"/>
  <c r="CS56" i="32" s="1"/>
  <c r="CN57" i="32"/>
  <c r="CO57" i="32"/>
  <c r="CP57" i="32" s="1"/>
  <c r="CQ57" i="32" s="1"/>
  <c r="CR57" i="32" s="1"/>
  <c r="CS57" i="32" s="1"/>
  <c r="CN58" i="32"/>
  <c r="CO58" i="32" s="1"/>
  <c r="CP58" i="32" s="1"/>
  <c r="CQ58" i="32" s="1"/>
  <c r="CR58" i="32" s="1"/>
  <c r="CS58" i="32" s="1"/>
  <c r="CN59" i="32"/>
  <c r="CO59" i="32" s="1"/>
  <c r="CP59" i="32" s="1"/>
  <c r="CQ59" i="32" s="1"/>
  <c r="CR59" i="32" s="1"/>
  <c r="CS59" i="32" s="1"/>
  <c r="CN60" i="32"/>
  <c r="CO60" i="32" s="1"/>
  <c r="CP60" i="32" s="1"/>
  <c r="CQ60" i="32" s="1"/>
  <c r="CR60" i="32" s="1"/>
  <c r="CS60" i="32" s="1"/>
  <c r="CN61" i="32"/>
  <c r="CO61" i="32"/>
  <c r="CP61" i="32"/>
  <c r="CQ61" i="32"/>
  <c r="CR61" i="32"/>
  <c r="CS61" i="32" s="1"/>
  <c r="CN62" i="32"/>
  <c r="CO62" i="32"/>
  <c r="CP62" i="32" s="1"/>
  <c r="CQ62" i="32" s="1"/>
  <c r="CR62" i="32" s="1"/>
  <c r="CS62" i="32" s="1"/>
  <c r="CN63" i="32"/>
  <c r="CO63" i="32"/>
  <c r="CP63" i="32" s="1"/>
  <c r="CQ63" i="32" s="1"/>
  <c r="CR63" i="32" s="1"/>
  <c r="CS63" i="32" s="1"/>
  <c r="CN64" i="32"/>
  <c r="CO64" i="32"/>
  <c r="CP64" i="32"/>
  <c r="CQ64" i="32"/>
  <c r="CR64" i="32" s="1"/>
  <c r="CS64" i="32" s="1"/>
  <c r="CN65" i="32"/>
  <c r="CO65" i="32" s="1"/>
  <c r="CP65" i="32" s="1"/>
  <c r="CQ65" i="32" s="1"/>
  <c r="CR65" i="32" s="1"/>
  <c r="CS65" i="32" s="1"/>
  <c r="CN66" i="32"/>
  <c r="CO66" i="32" s="1"/>
  <c r="CP66" i="32" s="1"/>
  <c r="CQ66" i="32" s="1"/>
  <c r="CR66" i="32" s="1"/>
  <c r="CS66" i="32" s="1"/>
  <c r="CN67" i="32"/>
  <c r="CO67" i="32"/>
  <c r="CP67" i="32" s="1"/>
  <c r="CQ67" i="32" s="1"/>
  <c r="CR67" i="32" s="1"/>
  <c r="CS67" i="32" s="1"/>
  <c r="CN68" i="32"/>
  <c r="CO68" i="32"/>
  <c r="CP68" i="32"/>
  <c r="CQ68" i="32"/>
  <c r="CR68" i="32" s="1"/>
  <c r="CS68" i="32" s="1"/>
  <c r="CN69" i="32"/>
  <c r="CO69" i="32"/>
  <c r="CP69" i="32"/>
  <c r="CQ69" i="32"/>
  <c r="CR69" i="32"/>
  <c r="CS69" i="32"/>
  <c r="CN70" i="32"/>
  <c r="CO70" i="32"/>
  <c r="CP70" i="32" s="1"/>
  <c r="CQ70" i="32" s="1"/>
  <c r="CR70" i="32" s="1"/>
  <c r="CS70" i="32" s="1"/>
  <c r="CN49" i="32"/>
  <c r="CO49" i="32" s="1"/>
  <c r="CP49" i="32" s="1"/>
  <c r="CQ49" i="32" s="1"/>
  <c r="CR49" i="32" s="1"/>
  <c r="CS49" i="32" s="1"/>
  <c r="CC70" i="32"/>
  <c r="CD70" i="32" s="1"/>
  <c r="CE70" i="32" s="1"/>
  <c r="CF70" i="32" s="1"/>
  <c r="CG70" i="32" s="1"/>
  <c r="CC69" i="32"/>
  <c r="CD69" i="32" s="1"/>
  <c r="CE69" i="32" s="1"/>
  <c r="CF69" i="32" s="1"/>
  <c r="CG69" i="32" s="1"/>
  <c r="CC68" i="32"/>
  <c r="CD68" i="32" s="1"/>
  <c r="CE68" i="32" s="1"/>
  <c r="CF68" i="32" s="1"/>
  <c r="CG68" i="32" s="1"/>
  <c r="CC67" i="32"/>
  <c r="CD67" i="32" s="1"/>
  <c r="CE67" i="32" s="1"/>
  <c r="CF67" i="32" s="1"/>
  <c r="CG67" i="32" s="1"/>
  <c r="CC66" i="32"/>
  <c r="CD66" i="32" s="1"/>
  <c r="CE66" i="32" s="1"/>
  <c r="CF66" i="32" s="1"/>
  <c r="CG66" i="32" s="1"/>
  <c r="CC65" i="32"/>
  <c r="CD65" i="32" s="1"/>
  <c r="CE65" i="32" s="1"/>
  <c r="CF65" i="32" s="1"/>
  <c r="CG65" i="32" s="1"/>
  <c r="CD64" i="32"/>
  <c r="CE64" i="32" s="1"/>
  <c r="CF64" i="32" s="1"/>
  <c r="CG64" i="32" s="1"/>
  <c r="CC64" i="32"/>
  <c r="CC63" i="32"/>
  <c r="CD63" i="32" s="1"/>
  <c r="CE63" i="32" s="1"/>
  <c r="CF63" i="32" s="1"/>
  <c r="CG63" i="32" s="1"/>
  <c r="CC62" i="32"/>
  <c r="CD62" i="32" s="1"/>
  <c r="CE62" i="32" s="1"/>
  <c r="CF62" i="32" s="1"/>
  <c r="CG62" i="32" s="1"/>
  <c r="CC61" i="32"/>
  <c r="CD61" i="32" s="1"/>
  <c r="CE61" i="32" s="1"/>
  <c r="CF61" i="32" s="1"/>
  <c r="CG61" i="32" s="1"/>
  <c r="CC60" i="32"/>
  <c r="CD60" i="32" s="1"/>
  <c r="CE60" i="32" s="1"/>
  <c r="CF60" i="32" s="1"/>
  <c r="CG60" i="32" s="1"/>
  <c r="CC59" i="32"/>
  <c r="CD59" i="32" s="1"/>
  <c r="CE59" i="32" s="1"/>
  <c r="CF59" i="32" s="1"/>
  <c r="CG59" i="32" s="1"/>
  <c r="CC58" i="32"/>
  <c r="CD58" i="32" s="1"/>
  <c r="CE58" i="32" s="1"/>
  <c r="CF58" i="32" s="1"/>
  <c r="CG58" i="32" s="1"/>
  <c r="CC57" i="32"/>
  <c r="CD57" i="32" s="1"/>
  <c r="CE57" i="32" s="1"/>
  <c r="CF57" i="32" s="1"/>
  <c r="CG57" i="32" s="1"/>
  <c r="CC56" i="32"/>
  <c r="CD56" i="32" s="1"/>
  <c r="CE56" i="32" s="1"/>
  <c r="CF56" i="32" s="1"/>
  <c r="CG56" i="32" s="1"/>
  <c r="CC55" i="32"/>
  <c r="CD55" i="32" s="1"/>
  <c r="CE55" i="32" s="1"/>
  <c r="CF55" i="32" s="1"/>
  <c r="CG55" i="32" s="1"/>
  <c r="CC54" i="32"/>
  <c r="CD54" i="32" s="1"/>
  <c r="CE54" i="32" s="1"/>
  <c r="CF54" i="32" s="1"/>
  <c r="CG54" i="32" s="1"/>
  <c r="CC53" i="32"/>
  <c r="CD53" i="32" s="1"/>
  <c r="CE53" i="32" s="1"/>
  <c r="CF53" i="32" s="1"/>
  <c r="CG53" i="32" s="1"/>
  <c r="CC52" i="32"/>
  <c r="CD52" i="32" s="1"/>
  <c r="CE52" i="32" s="1"/>
  <c r="CF52" i="32" s="1"/>
  <c r="CG52" i="32" s="1"/>
  <c r="CD51" i="32"/>
  <c r="CE51" i="32" s="1"/>
  <c r="CF51" i="32" s="1"/>
  <c r="CG51" i="32" s="1"/>
  <c r="CC51" i="32"/>
  <c r="CC50" i="32"/>
  <c r="CD50" i="32" s="1"/>
  <c r="CE50" i="32" s="1"/>
  <c r="CF50" i="32" s="1"/>
  <c r="CG50" i="32" s="1"/>
  <c r="CC49" i="32"/>
  <c r="CD49" i="32" s="1"/>
  <c r="CE49" i="32" s="1"/>
  <c r="CF49" i="32" s="1"/>
  <c r="CG49" i="32" s="1"/>
  <c r="BR70" i="32"/>
  <c r="BS70" i="32" s="1"/>
  <c r="BT70" i="32" s="1"/>
  <c r="BU70" i="32" s="1"/>
  <c r="BV70" i="32" s="1"/>
  <c r="BR69" i="32"/>
  <c r="BS69" i="32" s="1"/>
  <c r="BT69" i="32" s="1"/>
  <c r="BU69" i="32" s="1"/>
  <c r="BV69" i="32" s="1"/>
  <c r="BR68" i="32"/>
  <c r="BS68" i="32" s="1"/>
  <c r="BT68" i="32" s="1"/>
  <c r="BU68" i="32" s="1"/>
  <c r="BV68" i="32" s="1"/>
  <c r="BR67" i="32"/>
  <c r="BS67" i="32" s="1"/>
  <c r="BT67" i="32" s="1"/>
  <c r="BU67" i="32" s="1"/>
  <c r="BV67" i="32" s="1"/>
  <c r="BR66" i="32"/>
  <c r="BS66" i="32" s="1"/>
  <c r="BT66" i="32" s="1"/>
  <c r="BU66" i="32" s="1"/>
  <c r="BV66" i="32" s="1"/>
  <c r="BR65" i="32"/>
  <c r="BS65" i="32" s="1"/>
  <c r="BT65" i="32" s="1"/>
  <c r="BU65" i="32" s="1"/>
  <c r="BV65" i="32" s="1"/>
  <c r="BR64" i="32"/>
  <c r="BS64" i="32" s="1"/>
  <c r="BT64" i="32" s="1"/>
  <c r="BU64" i="32" s="1"/>
  <c r="BV64" i="32" s="1"/>
  <c r="BR63" i="32"/>
  <c r="BS63" i="32" s="1"/>
  <c r="BT63" i="32" s="1"/>
  <c r="BU63" i="32" s="1"/>
  <c r="BV63" i="32" s="1"/>
  <c r="BR62" i="32"/>
  <c r="BS62" i="32" s="1"/>
  <c r="BT62" i="32" s="1"/>
  <c r="BU62" i="32" s="1"/>
  <c r="BV62" i="32" s="1"/>
  <c r="BR61" i="32"/>
  <c r="BS61" i="32" s="1"/>
  <c r="BT61" i="32" s="1"/>
  <c r="BU61" i="32" s="1"/>
  <c r="BV61" i="32" s="1"/>
  <c r="BR60" i="32"/>
  <c r="BS60" i="32" s="1"/>
  <c r="BT60" i="32" s="1"/>
  <c r="BU60" i="32" s="1"/>
  <c r="BV60" i="32" s="1"/>
  <c r="BR59" i="32"/>
  <c r="BS59" i="32" s="1"/>
  <c r="BT59" i="32" s="1"/>
  <c r="BU59" i="32" s="1"/>
  <c r="BV59" i="32" s="1"/>
  <c r="BR58" i="32"/>
  <c r="BS58" i="32" s="1"/>
  <c r="BT58" i="32" s="1"/>
  <c r="BU58" i="32" s="1"/>
  <c r="BV58" i="32" s="1"/>
  <c r="BR57" i="32"/>
  <c r="BS57" i="32" s="1"/>
  <c r="BT57" i="32" s="1"/>
  <c r="BU57" i="32" s="1"/>
  <c r="BV57" i="32" s="1"/>
  <c r="BR56" i="32"/>
  <c r="BS56" i="32" s="1"/>
  <c r="BT56" i="32" s="1"/>
  <c r="BU56" i="32" s="1"/>
  <c r="BV56" i="32" s="1"/>
  <c r="BR55" i="32"/>
  <c r="BS55" i="32" s="1"/>
  <c r="BT55" i="32" s="1"/>
  <c r="BU55" i="32" s="1"/>
  <c r="BV55" i="32" s="1"/>
  <c r="BR54" i="32"/>
  <c r="BS54" i="32" s="1"/>
  <c r="BT54" i="32" s="1"/>
  <c r="BU54" i="32" s="1"/>
  <c r="BV54" i="32" s="1"/>
  <c r="BR53" i="32"/>
  <c r="BS53" i="32" s="1"/>
  <c r="BT53" i="32" s="1"/>
  <c r="BU53" i="32" s="1"/>
  <c r="BV53" i="32" s="1"/>
  <c r="BR52" i="32"/>
  <c r="BS52" i="32" s="1"/>
  <c r="BT52" i="32" s="1"/>
  <c r="BU52" i="32" s="1"/>
  <c r="BV52" i="32" s="1"/>
  <c r="BR51" i="32"/>
  <c r="BS51" i="32" s="1"/>
  <c r="BT51" i="32" s="1"/>
  <c r="BU51" i="32" s="1"/>
  <c r="BV51" i="32" s="1"/>
  <c r="BR50" i="32"/>
  <c r="BS50" i="32" s="1"/>
  <c r="BT50" i="32" s="1"/>
  <c r="BU50" i="32" s="1"/>
  <c r="BV50" i="32" s="1"/>
  <c r="BR49" i="32"/>
  <c r="BS49" i="32" s="1"/>
  <c r="BT49" i="32" s="1"/>
  <c r="BU49" i="32" s="1"/>
  <c r="BV49" i="32" s="1"/>
  <c r="BG70" i="32"/>
  <c r="BH70" i="32" s="1"/>
  <c r="BI70" i="32" s="1"/>
  <c r="BJ70" i="32" s="1"/>
  <c r="BK70" i="32" s="1"/>
  <c r="BG69" i="32"/>
  <c r="BH69" i="32" s="1"/>
  <c r="BI69" i="32" s="1"/>
  <c r="BJ69" i="32" s="1"/>
  <c r="BK69" i="32" s="1"/>
  <c r="BG68" i="32"/>
  <c r="BH68" i="32" s="1"/>
  <c r="BI68" i="32" s="1"/>
  <c r="BJ68" i="32" s="1"/>
  <c r="BK68" i="32" s="1"/>
  <c r="BG67" i="32"/>
  <c r="BH67" i="32" s="1"/>
  <c r="BI67" i="32" s="1"/>
  <c r="BJ67" i="32" s="1"/>
  <c r="BK67" i="32" s="1"/>
  <c r="BG66" i="32"/>
  <c r="BH66" i="32" s="1"/>
  <c r="BI66" i="32" s="1"/>
  <c r="BJ66" i="32" s="1"/>
  <c r="BK66" i="32" s="1"/>
  <c r="BG65" i="32"/>
  <c r="BH65" i="32" s="1"/>
  <c r="BI65" i="32" s="1"/>
  <c r="BJ65" i="32" s="1"/>
  <c r="BK65" i="32" s="1"/>
  <c r="BG64" i="32"/>
  <c r="BH64" i="32" s="1"/>
  <c r="BI64" i="32" s="1"/>
  <c r="BJ64" i="32" s="1"/>
  <c r="BK64" i="32" s="1"/>
  <c r="BG63" i="32"/>
  <c r="BH63" i="32" s="1"/>
  <c r="BI63" i="32" s="1"/>
  <c r="BJ63" i="32" s="1"/>
  <c r="BK63" i="32" s="1"/>
  <c r="BG62" i="32"/>
  <c r="BH62" i="32" s="1"/>
  <c r="BI62" i="32" s="1"/>
  <c r="BJ62" i="32" s="1"/>
  <c r="BK62" i="32" s="1"/>
  <c r="BG61" i="32"/>
  <c r="BH61" i="32" s="1"/>
  <c r="BI61" i="32" s="1"/>
  <c r="BJ61" i="32" s="1"/>
  <c r="BK61" i="32" s="1"/>
  <c r="BG60" i="32"/>
  <c r="BH60" i="32" s="1"/>
  <c r="BI60" i="32" s="1"/>
  <c r="BJ60" i="32" s="1"/>
  <c r="BK60" i="32" s="1"/>
  <c r="BG59" i="32"/>
  <c r="BH59" i="32" s="1"/>
  <c r="BI59" i="32" s="1"/>
  <c r="BJ59" i="32" s="1"/>
  <c r="BK59" i="32" s="1"/>
  <c r="BH58" i="32"/>
  <c r="BI58" i="32" s="1"/>
  <c r="BJ58" i="32" s="1"/>
  <c r="BK58" i="32" s="1"/>
  <c r="BG58" i="32"/>
  <c r="BG57" i="32"/>
  <c r="BH57" i="32" s="1"/>
  <c r="BI57" i="32" s="1"/>
  <c r="BJ57" i="32" s="1"/>
  <c r="BK57" i="32" s="1"/>
  <c r="BG56" i="32"/>
  <c r="BH56" i="32" s="1"/>
  <c r="BI56" i="32" s="1"/>
  <c r="BJ56" i="32" s="1"/>
  <c r="BK56" i="32" s="1"/>
  <c r="BG55" i="32"/>
  <c r="BH55" i="32" s="1"/>
  <c r="BI55" i="32" s="1"/>
  <c r="BJ55" i="32" s="1"/>
  <c r="BK55" i="32" s="1"/>
  <c r="BG54" i="32"/>
  <c r="BH54" i="32" s="1"/>
  <c r="BI54" i="32" s="1"/>
  <c r="BJ54" i="32" s="1"/>
  <c r="BK54" i="32" s="1"/>
  <c r="BG53" i="32"/>
  <c r="BH53" i="32" s="1"/>
  <c r="BI53" i="32" s="1"/>
  <c r="BJ53" i="32" s="1"/>
  <c r="BK53" i="32" s="1"/>
  <c r="BG52" i="32"/>
  <c r="BH52" i="32" s="1"/>
  <c r="BI52" i="32" s="1"/>
  <c r="BJ52" i="32" s="1"/>
  <c r="BK52" i="32" s="1"/>
  <c r="BH51" i="32"/>
  <c r="BI51" i="32" s="1"/>
  <c r="BJ51" i="32" s="1"/>
  <c r="BK51" i="32" s="1"/>
  <c r="BG51" i="32"/>
  <c r="BG50" i="32"/>
  <c r="BH50" i="32" s="1"/>
  <c r="BI50" i="32" s="1"/>
  <c r="BJ50" i="32" s="1"/>
  <c r="BK50" i="32" s="1"/>
  <c r="BG49" i="32"/>
  <c r="BH49" i="32" s="1"/>
  <c r="BI49" i="32" s="1"/>
  <c r="BJ49" i="32" s="1"/>
  <c r="BK49" i="32" s="1"/>
  <c r="AV50" i="32"/>
  <c r="AW50" i="32" s="1"/>
  <c r="AX50" i="32" s="1"/>
  <c r="AY50" i="32" s="1"/>
  <c r="AZ50" i="32" s="1"/>
  <c r="AV51" i="32"/>
  <c r="AW51" i="32"/>
  <c r="AX51" i="32"/>
  <c r="AY51" i="32" s="1"/>
  <c r="AZ51" i="32" s="1"/>
  <c r="AV52" i="32"/>
  <c r="AW52" i="32" s="1"/>
  <c r="AX52" i="32" s="1"/>
  <c r="AY52" i="32" s="1"/>
  <c r="AZ52" i="32" s="1"/>
  <c r="AV53" i="32"/>
  <c r="AW53" i="32" s="1"/>
  <c r="AX53" i="32" s="1"/>
  <c r="AY53" i="32" s="1"/>
  <c r="AZ53" i="32" s="1"/>
  <c r="AV54" i="32"/>
  <c r="AW54" i="32"/>
  <c r="AX54" i="32"/>
  <c r="AY54" i="32"/>
  <c r="AZ54" i="32" s="1"/>
  <c r="AV55" i="32"/>
  <c r="AW55" i="32" s="1"/>
  <c r="AX55" i="32" s="1"/>
  <c r="AY55" i="32" s="1"/>
  <c r="AZ55" i="32" s="1"/>
  <c r="AV56" i="32"/>
  <c r="AW56" i="32" s="1"/>
  <c r="AX56" i="32" s="1"/>
  <c r="AY56" i="32" s="1"/>
  <c r="AZ56" i="32" s="1"/>
  <c r="AV57" i="32"/>
  <c r="AW57" i="32" s="1"/>
  <c r="AX57" i="32" s="1"/>
  <c r="AY57" i="32" s="1"/>
  <c r="AZ57" i="32" s="1"/>
  <c r="AV58" i="32"/>
  <c r="AW58" i="32" s="1"/>
  <c r="AX58" i="32" s="1"/>
  <c r="AY58" i="32" s="1"/>
  <c r="AZ58" i="32" s="1"/>
  <c r="AV59" i="32"/>
  <c r="AW59" i="32"/>
  <c r="AX59" i="32"/>
  <c r="AY59" i="32" s="1"/>
  <c r="AZ59" i="32" s="1"/>
  <c r="AV60" i="32"/>
  <c r="AW60" i="32" s="1"/>
  <c r="AX60" i="32" s="1"/>
  <c r="AY60" i="32" s="1"/>
  <c r="AZ60" i="32" s="1"/>
  <c r="AV61" i="32"/>
  <c r="AW61" i="32" s="1"/>
  <c r="AX61" i="32" s="1"/>
  <c r="AY61" i="32" s="1"/>
  <c r="AZ61" i="32" s="1"/>
  <c r="AV62" i="32"/>
  <c r="AW62" i="32" s="1"/>
  <c r="AX62" i="32" s="1"/>
  <c r="AY62" i="32" s="1"/>
  <c r="AZ62" i="32" s="1"/>
  <c r="AV63" i="32"/>
  <c r="AW63" i="32" s="1"/>
  <c r="AX63" i="32" s="1"/>
  <c r="AY63" i="32" s="1"/>
  <c r="AZ63" i="32" s="1"/>
  <c r="AV64" i="32"/>
  <c r="AW64" i="32" s="1"/>
  <c r="AX64" i="32" s="1"/>
  <c r="AY64" i="32" s="1"/>
  <c r="AZ64" i="32" s="1"/>
  <c r="AV65" i="32"/>
  <c r="AW65" i="32"/>
  <c r="AX65" i="32"/>
  <c r="AY65" i="32"/>
  <c r="AZ65" i="32"/>
  <c r="AV66" i="32"/>
  <c r="AW66" i="32" s="1"/>
  <c r="AX66" i="32" s="1"/>
  <c r="AY66" i="32" s="1"/>
  <c r="AZ66" i="32" s="1"/>
  <c r="AV67" i="32"/>
  <c r="AW67" i="32" s="1"/>
  <c r="AX67" i="32" s="1"/>
  <c r="AY67" i="32" s="1"/>
  <c r="AZ67" i="32" s="1"/>
  <c r="AV68" i="32"/>
  <c r="AW68" i="32" s="1"/>
  <c r="AX68" i="32" s="1"/>
  <c r="AY68" i="32" s="1"/>
  <c r="AZ68" i="32" s="1"/>
  <c r="AV69" i="32"/>
  <c r="AW69" i="32" s="1"/>
  <c r="AX69" i="32" s="1"/>
  <c r="AY69" i="32" s="1"/>
  <c r="AZ69" i="32" s="1"/>
  <c r="AV70" i="32"/>
  <c r="AW70" i="32" s="1"/>
  <c r="AX70" i="32" s="1"/>
  <c r="AY70" i="32" s="1"/>
  <c r="AZ70" i="32" s="1"/>
  <c r="AV49" i="32"/>
  <c r="AW49" i="32" s="1"/>
  <c r="AX49" i="32" s="1"/>
  <c r="AY49" i="32" s="1"/>
  <c r="AZ49" i="32" s="1"/>
  <c r="AK70" i="32"/>
  <c r="AL70" i="32" s="1"/>
  <c r="AM70" i="32" s="1"/>
  <c r="AN70" i="32" s="1"/>
  <c r="AK69" i="32"/>
  <c r="AL69" i="32" s="1"/>
  <c r="AM69" i="32" s="1"/>
  <c r="AN69" i="32" s="1"/>
  <c r="AK68" i="32"/>
  <c r="AL68" i="32" s="1"/>
  <c r="AM68" i="32" s="1"/>
  <c r="AN68" i="32" s="1"/>
  <c r="AK67" i="32"/>
  <c r="AL67" i="32" s="1"/>
  <c r="AM67" i="32" s="1"/>
  <c r="AN67" i="32" s="1"/>
  <c r="AK66" i="32"/>
  <c r="AL66" i="32" s="1"/>
  <c r="AM66" i="32" s="1"/>
  <c r="AN66" i="32" s="1"/>
  <c r="AK65" i="32"/>
  <c r="AL65" i="32" s="1"/>
  <c r="AM65" i="32" s="1"/>
  <c r="AN65" i="32" s="1"/>
  <c r="AK64" i="32"/>
  <c r="AL64" i="32" s="1"/>
  <c r="AM64" i="32" s="1"/>
  <c r="AN64" i="32" s="1"/>
  <c r="AK63" i="32"/>
  <c r="AL63" i="32" s="1"/>
  <c r="AM63" i="32" s="1"/>
  <c r="AN63" i="32" s="1"/>
  <c r="AK62" i="32"/>
  <c r="AL62" i="32" s="1"/>
  <c r="AM62" i="32" s="1"/>
  <c r="AN62" i="32" s="1"/>
  <c r="AK61" i="32"/>
  <c r="AL61" i="32" s="1"/>
  <c r="AM61" i="32" s="1"/>
  <c r="AN61" i="32" s="1"/>
  <c r="AK60" i="32"/>
  <c r="AL60" i="32" s="1"/>
  <c r="AM60" i="32" s="1"/>
  <c r="AN60" i="32" s="1"/>
  <c r="AK59" i="32"/>
  <c r="AL59" i="32" s="1"/>
  <c r="AM59" i="32" s="1"/>
  <c r="AN59" i="32" s="1"/>
  <c r="AK58" i="32"/>
  <c r="AL58" i="32" s="1"/>
  <c r="AM58" i="32" s="1"/>
  <c r="AN58" i="32" s="1"/>
  <c r="AK57" i="32"/>
  <c r="AL57" i="32" s="1"/>
  <c r="AM57" i="32" s="1"/>
  <c r="AN57" i="32" s="1"/>
  <c r="AK56" i="32"/>
  <c r="AL56" i="32" s="1"/>
  <c r="AM56" i="32" s="1"/>
  <c r="AN56" i="32" s="1"/>
  <c r="AK55" i="32"/>
  <c r="AL55" i="32" s="1"/>
  <c r="AM55" i="32" s="1"/>
  <c r="AN55" i="32" s="1"/>
  <c r="AK54" i="32"/>
  <c r="AL54" i="32" s="1"/>
  <c r="AM54" i="32" s="1"/>
  <c r="AN54" i="32" s="1"/>
  <c r="AK53" i="32"/>
  <c r="AL53" i="32" s="1"/>
  <c r="AM53" i="32" s="1"/>
  <c r="AN53" i="32" s="1"/>
  <c r="AK52" i="32"/>
  <c r="AL52" i="32" s="1"/>
  <c r="AM52" i="32" s="1"/>
  <c r="AN52" i="32" s="1"/>
  <c r="AK51" i="32"/>
  <c r="AL51" i="32" s="1"/>
  <c r="AM51" i="32" s="1"/>
  <c r="AN51" i="32" s="1"/>
  <c r="AK50" i="32"/>
  <c r="AL50" i="32" s="1"/>
  <c r="AM50" i="32" s="1"/>
  <c r="AN50" i="32" s="1"/>
  <c r="AK49" i="32"/>
  <c r="AL49" i="32" s="1"/>
  <c r="AM49" i="32" s="1"/>
  <c r="AN49" i="32" s="1"/>
  <c r="Z70" i="32"/>
  <c r="AA70" i="32" s="1"/>
  <c r="AB70" i="32" s="1"/>
  <c r="AC70" i="32" s="1"/>
  <c r="Z69" i="32"/>
  <c r="AA69" i="32" s="1"/>
  <c r="AB69" i="32" s="1"/>
  <c r="AC69" i="32" s="1"/>
  <c r="Z68" i="32"/>
  <c r="AA68" i="32" s="1"/>
  <c r="AB68" i="32" s="1"/>
  <c r="AC68" i="32" s="1"/>
  <c r="Z67" i="32"/>
  <c r="AA67" i="32" s="1"/>
  <c r="AB67" i="32" s="1"/>
  <c r="AC67" i="32" s="1"/>
  <c r="Z66" i="32"/>
  <c r="AA66" i="32" s="1"/>
  <c r="AB66" i="32" s="1"/>
  <c r="AC66" i="32" s="1"/>
  <c r="Z65" i="32"/>
  <c r="AA65" i="32" s="1"/>
  <c r="AB65" i="32" s="1"/>
  <c r="AC65" i="32" s="1"/>
  <c r="Z64" i="32"/>
  <c r="AA64" i="32" s="1"/>
  <c r="AB64" i="32" s="1"/>
  <c r="AC64" i="32" s="1"/>
  <c r="Z63" i="32"/>
  <c r="AA63" i="32" s="1"/>
  <c r="AB63" i="32" s="1"/>
  <c r="AC63" i="32" s="1"/>
  <c r="Z62" i="32"/>
  <c r="AA62" i="32" s="1"/>
  <c r="AB62" i="32" s="1"/>
  <c r="AC62" i="32" s="1"/>
  <c r="Z61" i="32"/>
  <c r="AA61" i="32" s="1"/>
  <c r="AB61" i="32" s="1"/>
  <c r="AC61" i="32" s="1"/>
  <c r="Z60" i="32"/>
  <c r="AA60" i="32" s="1"/>
  <c r="AB60" i="32" s="1"/>
  <c r="AC60" i="32" s="1"/>
  <c r="Z59" i="32"/>
  <c r="AA59" i="32" s="1"/>
  <c r="AB59" i="32" s="1"/>
  <c r="AC59" i="32" s="1"/>
  <c r="Z58" i="32"/>
  <c r="AA58" i="32" s="1"/>
  <c r="AB58" i="32" s="1"/>
  <c r="AC58" i="32" s="1"/>
  <c r="Z57" i="32"/>
  <c r="AA57" i="32" s="1"/>
  <c r="AB57" i="32" s="1"/>
  <c r="AC57" i="32" s="1"/>
  <c r="Z56" i="32"/>
  <c r="AA56" i="32" s="1"/>
  <c r="AB56" i="32" s="1"/>
  <c r="AC56" i="32" s="1"/>
  <c r="Z55" i="32"/>
  <c r="AA55" i="32" s="1"/>
  <c r="AB55" i="32" s="1"/>
  <c r="AC55" i="32" s="1"/>
  <c r="Z54" i="32"/>
  <c r="AA54" i="32" s="1"/>
  <c r="AB54" i="32" s="1"/>
  <c r="AC54" i="32" s="1"/>
  <c r="Z53" i="32"/>
  <c r="AA53" i="32" s="1"/>
  <c r="AB53" i="32" s="1"/>
  <c r="AC53" i="32" s="1"/>
  <c r="Z52" i="32"/>
  <c r="AA52" i="32" s="1"/>
  <c r="AB52" i="32" s="1"/>
  <c r="AC52" i="32" s="1"/>
  <c r="Z51" i="32"/>
  <c r="AA51" i="32" s="1"/>
  <c r="AB51" i="32" s="1"/>
  <c r="AC51" i="32" s="1"/>
  <c r="Z50" i="32"/>
  <c r="AA50" i="32" s="1"/>
  <c r="AB50" i="32" s="1"/>
  <c r="AC50" i="32" s="1"/>
  <c r="Z49" i="32"/>
  <c r="AA49" i="32" s="1"/>
  <c r="AB49" i="32" s="1"/>
  <c r="AC49" i="32" s="1"/>
  <c r="O70" i="32"/>
  <c r="P70" i="32" s="1"/>
  <c r="Q70" i="32" s="1"/>
  <c r="R70" i="32" s="1"/>
  <c r="O50" i="32"/>
  <c r="P50" i="32"/>
  <c r="Q50" i="32" s="1"/>
  <c r="R50" i="32" s="1"/>
  <c r="O51" i="32"/>
  <c r="P51" i="32"/>
  <c r="Q51" i="32"/>
  <c r="R51" i="32"/>
  <c r="O52" i="32"/>
  <c r="P52" i="32"/>
  <c r="Q52" i="32" s="1"/>
  <c r="R52" i="32" s="1"/>
  <c r="O53" i="32"/>
  <c r="P53" i="32"/>
  <c r="Q53" i="32"/>
  <c r="R53" i="32"/>
  <c r="O54" i="32"/>
  <c r="P54" i="32"/>
  <c r="Q54" i="32" s="1"/>
  <c r="R54" i="32" s="1"/>
  <c r="O55" i="32"/>
  <c r="P55" i="32"/>
  <c r="Q55" i="32"/>
  <c r="R55" i="32"/>
  <c r="O56" i="32"/>
  <c r="P56" i="32"/>
  <c r="Q56" i="32" s="1"/>
  <c r="R56" i="32" s="1"/>
  <c r="O57" i="32"/>
  <c r="P57" i="32"/>
  <c r="Q57" i="32"/>
  <c r="R57" i="32"/>
  <c r="O58" i="32"/>
  <c r="P58" i="32"/>
  <c r="Q58" i="32" s="1"/>
  <c r="R58" i="32" s="1"/>
  <c r="O59" i="32"/>
  <c r="P59" i="32"/>
  <c r="Q59" i="32"/>
  <c r="R59" i="32"/>
  <c r="O60" i="32"/>
  <c r="P60" i="32"/>
  <c r="Q60" i="32" s="1"/>
  <c r="R60" i="32" s="1"/>
  <c r="O61" i="32"/>
  <c r="P61" i="32"/>
  <c r="Q61" i="32"/>
  <c r="R61" i="32"/>
  <c r="O62" i="32"/>
  <c r="P62" i="32"/>
  <c r="Q62" i="32" s="1"/>
  <c r="R62" i="32" s="1"/>
  <c r="O63" i="32"/>
  <c r="P63" i="32"/>
  <c r="Q63" i="32"/>
  <c r="R63" i="32"/>
  <c r="O64" i="32"/>
  <c r="P64" i="32"/>
  <c r="Q64" i="32" s="1"/>
  <c r="R64" i="32" s="1"/>
  <c r="O65" i="32"/>
  <c r="P65" i="32"/>
  <c r="Q65" i="32"/>
  <c r="R65" i="32"/>
  <c r="O66" i="32"/>
  <c r="P66" i="32"/>
  <c r="Q66" i="32" s="1"/>
  <c r="R66" i="32" s="1"/>
  <c r="O67" i="32"/>
  <c r="P67" i="32"/>
  <c r="Q67" i="32"/>
  <c r="R67" i="32"/>
  <c r="O68" i="32"/>
  <c r="P68" i="32"/>
  <c r="Q68" i="32" s="1"/>
  <c r="R68" i="32" s="1"/>
  <c r="O69" i="32"/>
  <c r="P69" i="32"/>
  <c r="Q69" i="32"/>
  <c r="R69" i="32"/>
  <c r="P49" i="32"/>
  <c r="Q49" i="32"/>
  <c r="R49" i="32"/>
  <c r="O49" i="32"/>
  <c r="M40" i="32"/>
  <c r="L40" i="32"/>
  <c r="K40" i="32"/>
  <c r="J40" i="32"/>
  <c r="I40" i="32"/>
  <c r="H40" i="32"/>
  <c r="G40" i="32"/>
  <c r="F40" i="32"/>
  <c r="E40" i="32"/>
  <c r="D40" i="32"/>
  <c r="C40" i="32"/>
  <c r="B40" i="32"/>
  <c r="M39" i="32"/>
  <c r="L39" i="32"/>
  <c r="K39" i="32"/>
  <c r="J39" i="32"/>
  <c r="I39" i="32"/>
  <c r="H39" i="32"/>
  <c r="G39" i="32"/>
  <c r="F39" i="32"/>
  <c r="E39" i="32"/>
  <c r="D39" i="32"/>
  <c r="C39" i="32"/>
  <c r="B39" i="32"/>
  <c r="M38" i="32"/>
  <c r="L38" i="32"/>
  <c r="K38" i="32"/>
  <c r="J38" i="32"/>
  <c r="I38" i="32"/>
  <c r="H38" i="32"/>
  <c r="G38" i="32"/>
  <c r="F38" i="32"/>
  <c r="E38" i="32"/>
  <c r="D38" i="32"/>
  <c r="C38" i="32"/>
  <c r="B38" i="32"/>
  <c r="M37" i="32"/>
  <c r="L37" i="32"/>
  <c r="K37" i="32"/>
  <c r="J37" i="32"/>
  <c r="I37" i="32"/>
  <c r="H37" i="32"/>
  <c r="G37" i="32"/>
  <c r="F37" i="32"/>
  <c r="E37" i="32"/>
  <c r="D37" i="32"/>
  <c r="C37" i="32"/>
  <c r="B37" i="32"/>
  <c r="M36" i="32"/>
  <c r="L36" i="32"/>
  <c r="K36" i="32"/>
  <c r="J36" i="32"/>
  <c r="I36" i="32"/>
  <c r="H36" i="32"/>
  <c r="G36" i="32"/>
  <c r="F36" i="32"/>
  <c r="E36" i="32"/>
  <c r="D36" i="32"/>
  <c r="C36" i="32"/>
  <c r="B36" i="32"/>
  <c r="M35" i="32"/>
  <c r="L35" i="32"/>
  <c r="K35" i="32"/>
  <c r="J35" i="32"/>
  <c r="I35" i="32"/>
  <c r="H35" i="32"/>
  <c r="G35" i="32"/>
  <c r="F35" i="32"/>
  <c r="E35" i="32"/>
  <c r="D35" i="32"/>
  <c r="C35" i="32"/>
  <c r="B35" i="32"/>
  <c r="M34" i="32"/>
  <c r="L34" i="32"/>
  <c r="K34" i="32"/>
  <c r="J34" i="32"/>
  <c r="I34" i="32"/>
  <c r="H34" i="32"/>
  <c r="G34" i="32"/>
  <c r="F34" i="32"/>
  <c r="E34" i="32"/>
  <c r="D34" i="32"/>
  <c r="C34" i="32"/>
  <c r="B34" i="32"/>
  <c r="M33" i="32"/>
  <c r="B6" i="32" s="1"/>
  <c r="L33" i="32"/>
  <c r="K33" i="32"/>
  <c r="J33" i="32"/>
  <c r="I33" i="32"/>
  <c r="H33" i="32"/>
  <c r="G33" i="32"/>
  <c r="F33" i="32"/>
  <c r="E33" i="32"/>
  <c r="D33" i="32"/>
  <c r="C33" i="32"/>
  <c r="B33" i="32"/>
  <c r="M32" i="32"/>
  <c r="L32" i="32"/>
  <c r="K32" i="32"/>
  <c r="J32" i="32"/>
  <c r="I32" i="32"/>
  <c r="H32" i="32"/>
  <c r="G32" i="32"/>
  <c r="F32" i="32"/>
  <c r="E32" i="32"/>
  <c r="D32" i="32"/>
  <c r="C32" i="32"/>
  <c r="B32" i="32"/>
  <c r="M31" i="32"/>
  <c r="L31" i="32"/>
  <c r="K31" i="32"/>
  <c r="J31" i="32"/>
  <c r="I31" i="32"/>
  <c r="H31" i="32"/>
  <c r="G31" i="32"/>
  <c r="F31" i="32"/>
  <c r="E31" i="32"/>
  <c r="D31" i="32"/>
  <c r="C31" i="32"/>
  <c r="B31" i="32"/>
  <c r="M30" i="32"/>
  <c r="L30" i="32"/>
  <c r="K30" i="32"/>
  <c r="J30" i="32"/>
  <c r="I30" i="32"/>
  <c r="H30" i="32"/>
  <c r="G30" i="32"/>
  <c r="F30" i="32"/>
  <c r="E30" i="32"/>
  <c r="D30" i="32"/>
  <c r="C30" i="32"/>
  <c r="B30" i="32"/>
  <c r="M29" i="32"/>
  <c r="L29" i="32"/>
  <c r="K29" i="32"/>
  <c r="J29" i="32"/>
  <c r="I29" i="32"/>
  <c r="H29" i="32"/>
  <c r="G29" i="32"/>
  <c r="F29" i="32"/>
  <c r="E29" i="32"/>
  <c r="D29" i="32"/>
  <c r="C29" i="32"/>
  <c r="B29" i="32"/>
  <c r="J2" i="32"/>
  <c r="J1" i="32"/>
  <c r="H2" i="32"/>
  <c r="H1" i="32"/>
  <c r="F89" i="32"/>
  <c r="E89" i="32"/>
  <c r="F88" i="32"/>
  <c r="E88" i="32"/>
  <c r="F87" i="32"/>
  <c r="E87" i="32"/>
  <c r="F86" i="32"/>
  <c r="E86" i="32"/>
  <c r="F85" i="32"/>
  <c r="E85" i="32"/>
  <c r="F84" i="32"/>
  <c r="E84" i="32"/>
  <c r="F81" i="32"/>
  <c r="E81" i="32"/>
  <c r="F80" i="32"/>
  <c r="E80" i="32"/>
  <c r="F79" i="32"/>
  <c r="E79" i="32"/>
  <c r="F78" i="32"/>
  <c r="E78" i="32"/>
  <c r="F77" i="32"/>
  <c r="E77" i="32"/>
  <c r="F76" i="32"/>
  <c r="E76" i="32"/>
  <c r="FU70" i="32"/>
  <c r="FT70" i="32"/>
  <c r="FK70" i="32"/>
  <c r="FJ70" i="32"/>
  <c r="FI70" i="32"/>
  <c r="EZ70" i="32"/>
  <c r="EY70" i="32"/>
  <c r="EX70" i="32"/>
  <c r="EO70" i="32"/>
  <c r="EN70" i="32"/>
  <c r="EM70" i="32"/>
  <c r="EC70" i="32"/>
  <c r="EB70" i="32"/>
  <c r="EA70" i="32"/>
  <c r="DR70" i="32"/>
  <c r="DQ70" i="32"/>
  <c r="DP70" i="32"/>
  <c r="DH70" i="32"/>
  <c r="DS70" i="32" s="1"/>
  <c r="DG70" i="32"/>
  <c r="DF70" i="32"/>
  <c r="DE70" i="32"/>
  <c r="CW70" i="32"/>
  <c r="CV70" i="32"/>
  <c r="CU70" i="32"/>
  <c r="CT70" i="32"/>
  <c r="CK70" i="32"/>
  <c r="CJ70" i="32"/>
  <c r="CI70" i="32"/>
  <c r="CH70" i="32"/>
  <c r="BZ70" i="32"/>
  <c r="BY70" i="32"/>
  <c r="BX70" i="32"/>
  <c r="BW70" i="32"/>
  <c r="BO70" i="32"/>
  <c r="BN70" i="32"/>
  <c r="BM70" i="32"/>
  <c r="BL70" i="32"/>
  <c r="BE70" i="32"/>
  <c r="BP70" i="32" s="1"/>
  <c r="CA70" i="32" s="1"/>
  <c r="BD70" i="32"/>
  <c r="BC70" i="32"/>
  <c r="BB70" i="32"/>
  <c r="BA70" i="32"/>
  <c r="M70" i="32"/>
  <c r="X70" i="32" s="1"/>
  <c r="AI70" i="32" s="1"/>
  <c r="FU69" i="32"/>
  <c r="FT69" i="32"/>
  <c r="FJ69" i="32"/>
  <c r="FI69" i="32"/>
  <c r="EZ69" i="32"/>
  <c r="FK69" i="32" s="1"/>
  <c r="EY69" i="32"/>
  <c r="EX69" i="32"/>
  <c r="EO69" i="32"/>
  <c r="EN69" i="32"/>
  <c r="EM69" i="32"/>
  <c r="EC69" i="32"/>
  <c r="EB69" i="32"/>
  <c r="EA69" i="32"/>
  <c r="DR69" i="32"/>
  <c r="DQ69" i="32"/>
  <c r="DP69" i="32"/>
  <c r="DG69" i="32"/>
  <c r="DF69" i="32"/>
  <c r="DE69" i="32"/>
  <c r="CW69" i="32"/>
  <c r="DH69" i="32" s="1"/>
  <c r="DS69" i="32" s="1"/>
  <c r="CV69" i="32"/>
  <c r="CU69" i="32"/>
  <c r="CT69" i="32"/>
  <c r="CK69" i="32"/>
  <c r="CJ69" i="32"/>
  <c r="CI69" i="32"/>
  <c r="CH69" i="32"/>
  <c r="BZ69" i="32"/>
  <c r="BY69" i="32"/>
  <c r="BX69" i="32"/>
  <c r="BW69" i="32"/>
  <c r="BO69" i="32"/>
  <c r="BN69" i="32"/>
  <c r="BM69" i="32"/>
  <c r="BL69" i="32"/>
  <c r="BE69" i="32"/>
  <c r="BP69" i="32" s="1"/>
  <c r="CA69" i="32" s="1"/>
  <c r="BD69" i="32"/>
  <c r="BC69" i="32"/>
  <c r="BB69" i="32"/>
  <c r="BA69" i="32"/>
  <c r="AI69" i="32"/>
  <c r="X69" i="32"/>
  <c r="M69" i="32"/>
  <c r="FU68" i="32"/>
  <c r="FT68" i="32"/>
  <c r="FJ68" i="32"/>
  <c r="FI68" i="32"/>
  <c r="EZ68" i="32"/>
  <c r="FK68" i="32" s="1"/>
  <c r="EY68" i="32"/>
  <c r="EX68" i="32"/>
  <c r="EO68" i="32"/>
  <c r="EN68" i="32"/>
  <c r="EM68" i="32"/>
  <c r="EC68" i="32"/>
  <c r="EB68" i="32"/>
  <c r="EA68" i="32"/>
  <c r="DR68" i="32"/>
  <c r="DQ68" i="32"/>
  <c r="DP68" i="32"/>
  <c r="DG68" i="32"/>
  <c r="DF68" i="32"/>
  <c r="DE68" i="32"/>
  <c r="CW68" i="32"/>
  <c r="DH68" i="32" s="1"/>
  <c r="DS68" i="32" s="1"/>
  <c r="CV68" i="32"/>
  <c r="CU68" i="32"/>
  <c r="CT68" i="32"/>
  <c r="CK68" i="32"/>
  <c r="CJ68" i="32"/>
  <c r="CI68" i="32"/>
  <c r="CH68" i="32"/>
  <c r="BZ68" i="32"/>
  <c r="BY68" i="32"/>
  <c r="BX68" i="32"/>
  <c r="BW68" i="32"/>
  <c r="BO68" i="32"/>
  <c r="BN68" i="32"/>
  <c r="BM68" i="32"/>
  <c r="BL68" i="32"/>
  <c r="BE68" i="32"/>
  <c r="BP68" i="32" s="1"/>
  <c r="CA68" i="32" s="1"/>
  <c r="BD68" i="32"/>
  <c r="BC68" i="32"/>
  <c r="BB68" i="32"/>
  <c r="BA68" i="32"/>
  <c r="M68" i="32"/>
  <c r="X68" i="32" s="1"/>
  <c r="AI68" i="32" s="1"/>
  <c r="FU67" i="32"/>
  <c r="FT67" i="32"/>
  <c r="FK67" i="32"/>
  <c r="FJ67" i="32"/>
  <c r="FI67" i="32"/>
  <c r="EZ67" i="32"/>
  <c r="EY67" i="32"/>
  <c r="EX67" i="32"/>
  <c r="EO67" i="32"/>
  <c r="EN67" i="32"/>
  <c r="EM67" i="32"/>
  <c r="EC67" i="32"/>
  <c r="EB67" i="32"/>
  <c r="EA67" i="32"/>
  <c r="DR67" i="32"/>
  <c r="DQ67" i="32"/>
  <c r="DP67" i="32"/>
  <c r="DG67" i="32"/>
  <c r="DF67" i="32"/>
  <c r="DE67" i="32"/>
  <c r="CW67" i="32"/>
  <c r="DH67" i="32" s="1"/>
  <c r="DS67" i="32" s="1"/>
  <c r="CV67" i="32"/>
  <c r="CU67" i="32"/>
  <c r="CT67" i="32"/>
  <c r="CK67" i="32"/>
  <c r="CJ67" i="32"/>
  <c r="CI67" i="32"/>
  <c r="CH67" i="32"/>
  <c r="BZ67" i="32"/>
  <c r="BY67" i="32"/>
  <c r="BX67" i="32"/>
  <c r="BW67" i="32"/>
  <c r="BO67" i="32"/>
  <c r="BN67" i="32"/>
  <c r="BM67" i="32"/>
  <c r="BL67" i="32"/>
  <c r="BE67" i="32"/>
  <c r="BP67" i="32" s="1"/>
  <c r="CA67" i="32" s="1"/>
  <c r="BD67" i="32"/>
  <c r="BC67" i="32"/>
  <c r="BB67" i="32"/>
  <c r="BA67" i="32"/>
  <c r="AI67" i="32"/>
  <c r="X67" i="32"/>
  <c r="M67" i="32"/>
  <c r="FU66" i="32"/>
  <c r="FT66" i="32"/>
  <c r="FJ66" i="32"/>
  <c r="FI66" i="32"/>
  <c r="EZ66" i="32"/>
  <c r="FK66" i="32" s="1"/>
  <c r="EY66" i="32"/>
  <c r="EX66" i="32"/>
  <c r="EO66" i="32"/>
  <c r="EN66" i="32"/>
  <c r="EM66" i="32"/>
  <c r="EC66" i="32"/>
  <c r="EB66" i="32"/>
  <c r="EA66" i="32"/>
  <c r="DR66" i="32"/>
  <c r="DQ66" i="32"/>
  <c r="DP66" i="32"/>
  <c r="DG66" i="32"/>
  <c r="DF66" i="32"/>
  <c r="DE66" i="32"/>
  <c r="CW66" i="32"/>
  <c r="DH66" i="32" s="1"/>
  <c r="DS66" i="32" s="1"/>
  <c r="CV66" i="32"/>
  <c r="CU66" i="32"/>
  <c r="CT66" i="32"/>
  <c r="CK66" i="32"/>
  <c r="CJ66" i="32"/>
  <c r="CI66" i="32"/>
  <c r="CH66" i="32"/>
  <c r="BZ66" i="32"/>
  <c r="BY66" i="32"/>
  <c r="BX66" i="32"/>
  <c r="BW66" i="32"/>
  <c r="BP66" i="32"/>
  <c r="CA66" i="32" s="1"/>
  <c r="BO66" i="32"/>
  <c r="BN66" i="32"/>
  <c r="BM66" i="32"/>
  <c r="BL66" i="32"/>
  <c r="BE66" i="32"/>
  <c r="BD66" i="32"/>
  <c r="BC66" i="32"/>
  <c r="BB66" i="32"/>
  <c r="BA66" i="32"/>
  <c r="AI66" i="32"/>
  <c r="X66" i="32"/>
  <c r="M66" i="32"/>
  <c r="FU65" i="32"/>
  <c r="FT65" i="32"/>
  <c r="FJ65" i="32"/>
  <c r="FI65" i="32"/>
  <c r="EZ65" i="32"/>
  <c r="FK65" i="32" s="1"/>
  <c r="EY65" i="32"/>
  <c r="EX65" i="32"/>
  <c r="EO65" i="32"/>
  <c r="EN65" i="32"/>
  <c r="EM65" i="32"/>
  <c r="EC65" i="32"/>
  <c r="EB65" i="32"/>
  <c r="EA65" i="32"/>
  <c r="DR65" i="32"/>
  <c r="DQ65" i="32"/>
  <c r="DP65" i="32"/>
  <c r="DG65" i="32"/>
  <c r="DF65" i="32"/>
  <c r="DE65" i="32"/>
  <c r="CW65" i="32"/>
  <c r="DH65" i="32" s="1"/>
  <c r="DS65" i="32" s="1"/>
  <c r="CV65" i="32"/>
  <c r="CU65" i="32"/>
  <c r="CT65" i="32"/>
  <c r="CK65" i="32"/>
  <c r="CJ65" i="32"/>
  <c r="CI65" i="32"/>
  <c r="CH65" i="32"/>
  <c r="BZ65" i="32"/>
  <c r="BY65" i="32"/>
  <c r="BX65" i="32"/>
  <c r="BW65" i="32"/>
  <c r="BO65" i="32"/>
  <c r="BN65" i="32"/>
  <c r="BM65" i="32"/>
  <c r="BL65" i="32"/>
  <c r="BE65" i="32"/>
  <c r="BP65" i="32" s="1"/>
  <c r="CA65" i="32" s="1"/>
  <c r="BD65" i="32"/>
  <c r="BC65" i="32"/>
  <c r="BB65" i="32"/>
  <c r="BA65" i="32"/>
  <c r="AI65" i="32"/>
  <c r="X65" i="32"/>
  <c r="M65" i="32"/>
  <c r="FU64" i="32"/>
  <c r="FT64" i="32"/>
  <c r="FJ64" i="32"/>
  <c r="FI64" i="32"/>
  <c r="EY64" i="32"/>
  <c r="EX64" i="32"/>
  <c r="EO64" i="32"/>
  <c r="EZ64" i="32" s="1"/>
  <c r="FK64" i="32" s="1"/>
  <c r="EN64" i="32"/>
  <c r="EM64" i="32"/>
  <c r="EC64" i="32"/>
  <c r="EB64" i="32"/>
  <c r="EA64" i="32"/>
  <c r="DR64" i="32"/>
  <c r="DQ64" i="32"/>
  <c r="DP64" i="32"/>
  <c r="DG64" i="32"/>
  <c r="DF64" i="32"/>
  <c r="DE64" i="32"/>
  <c r="CW64" i="32"/>
  <c r="DH64" i="32" s="1"/>
  <c r="DS64" i="32" s="1"/>
  <c r="CV64" i="32"/>
  <c r="CU64" i="32"/>
  <c r="CT64" i="32"/>
  <c r="CK64" i="32"/>
  <c r="CJ64" i="32"/>
  <c r="CI64" i="32"/>
  <c r="CH64" i="32"/>
  <c r="BZ64" i="32"/>
  <c r="BY64" i="32"/>
  <c r="BX64" i="32"/>
  <c r="BW64" i="32"/>
  <c r="BP64" i="32"/>
  <c r="CA64" i="32" s="1"/>
  <c r="BO64" i="32"/>
  <c r="BN64" i="32"/>
  <c r="BM64" i="32"/>
  <c r="BL64" i="32"/>
  <c r="BE64" i="32"/>
  <c r="BD64" i="32"/>
  <c r="BC64" i="32"/>
  <c r="BB64" i="32"/>
  <c r="BA64" i="32"/>
  <c r="AI64" i="32"/>
  <c r="M64" i="32"/>
  <c r="X64" i="32" s="1"/>
  <c r="FU63" i="32"/>
  <c r="FT63" i="32"/>
  <c r="FJ63" i="32"/>
  <c r="FI63" i="32"/>
  <c r="EY63" i="32"/>
  <c r="EX63" i="32"/>
  <c r="EO63" i="32"/>
  <c r="EZ63" i="32" s="1"/>
  <c r="FK63" i="32" s="1"/>
  <c r="EN63" i="32"/>
  <c r="EM63" i="32"/>
  <c r="EC63" i="32"/>
  <c r="EB63" i="32"/>
  <c r="EA63" i="32"/>
  <c r="DR63" i="32"/>
  <c r="DQ63" i="32"/>
  <c r="DP63" i="32"/>
  <c r="DG63" i="32"/>
  <c r="DF63" i="32"/>
  <c r="DE63" i="32"/>
  <c r="CW63" i="32"/>
  <c r="DH63" i="32" s="1"/>
  <c r="DS63" i="32" s="1"/>
  <c r="CV63" i="32"/>
  <c r="CU63" i="32"/>
  <c r="CT63" i="32"/>
  <c r="CK63" i="32"/>
  <c r="CJ63" i="32"/>
  <c r="CI63" i="32"/>
  <c r="CH63" i="32"/>
  <c r="BZ63" i="32"/>
  <c r="BY63" i="32"/>
  <c r="BX63" i="32"/>
  <c r="BW63" i="32"/>
  <c r="BP63" i="32"/>
  <c r="CA63" i="32" s="1"/>
  <c r="BO63" i="32"/>
  <c r="BN63" i="32"/>
  <c r="BM63" i="32"/>
  <c r="BL63" i="32"/>
  <c r="BE63" i="32"/>
  <c r="BD63" i="32"/>
  <c r="BC63" i="32"/>
  <c r="BB63" i="32"/>
  <c r="BA63" i="32"/>
  <c r="AI63" i="32"/>
  <c r="X63" i="32"/>
  <c r="M63" i="32"/>
  <c r="FU62" i="32"/>
  <c r="FT62" i="32"/>
  <c r="FJ62" i="32"/>
  <c r="FI62" i="32"/>
  <c r="EY62" i="32"/>
  <c r="EX62" i="32"/>
  <c r="EO62" i="32"/>
  <c r="EZ62" i="32" s="1"/>
  <c r="FK62" i="32" s="1"/>
  <c r="EN62" i="32"/>
  <c r="EM62" i="32"/>
  <c r="EC62" i="32"/>
  <c r="EB62" i="32"/>
  <c r="EA62" i="32"/>
  <c r="DR62" i="32"/>
  <c r="DQ62" i="32"/>
  <c r="DP62" i="32"/>
  <c r="DG62" i="32"/>
  <c r="DF62" i="32"/>
  <c r="DE62" i="32"/>
  <c r="CW62" i="32"/>
  <c r="DH62" i="32" s="1"/>
  <c r="DS62" i="32" s="1"/>
  <c r="CV62" i="32"/>
  <c r="CU62" i="32"/>
  <c r="CT62" i="32"/>
  <c r="CK62" i="32"/>
  <c r="CJ62" i="32"/>
  <c r="CI62" i="32"/>
  <c r="CH62" i="32"/>
  <c r="BZ62" i="32"/>
  <c r="BY62" i="32"/>
  <c r="BX62" i="32"/>
  <c r="BW62" i="32"/>
  <c r="BO62" i="32"/>
  <c r="BN62" i="32"/>
  <c r="BM62" i="32"/>
  <c r="BL62" i="32"/>
  <c r="BE62" i="32"/>
  <c r="BP62" i="32" s="1"/>
  <c r="CA62" i="32" s="1"/>
  <c r="BD62" i="32"/>
  <c r="BC62" i="32"/>
  <c r="BB62" i="32"/>
  <c r="BA62" i="32"/>
  <c r="AI62" i="32"/>
  <c r="X62" i="32"/>
  <c r="M62" i="32"/>
  <c r="FU61" i="32"/>
  <c r="FT61" i="32"/>
  <c r="FJ61" i="32"/>
  <c r="FI61" i="32"/>
  <c r="EZ61" i="32"/>
  <c r="FK61" i="32" s="1"/>
  <c r="EY61" i="32"/>
  <c r="EX61" i="32"/>
  <c r="EO61" i="32"/>
  <c r="EN61" i="32"/>
  <c r="EM61" i="32"/>
  <c r="EC61" i="32"/>
  <c r="EB61" i="32"/>
  <c r="EA61" i="32"/>
  <c r="DR61" i="32"/>
  <c r="DQ61" i="32"/>
  <c r="DP61" i="32"/>
  <c r="DH61" i="32"/>
  <c r="DS61" i="32" s="1"/>
  <c r="DG61" i="32"/>
  <c r="DF61" i="32"/>
  <c r="DE61" i="32"/>
  <c r="CW61" i="32"/>
  <c r="CV61" i="32"/>
  <c r="CU61" i="32"/>
  <c r="CT61" i="32"/>
  <c r="CK61" i="32"/>
  <c r="CJ61" i="32"/>
  <c r="CI61" i="32"/>
  <c r="CH61" i="32"/>
  <c r="BZ61" i="32"/>
  <c r="BY61" i="32"/>
  <c r="BX61" i="32"/>
  <c r="BW61" i="32"/>
  <c r="BO61" i="32"/>
  <c r="BN61" i="32"/>
  <c r="BM61" i="32"/>
  <c r="BL61" i="32"/>
  <c r="BE61" i="32"/>
  <c r="BP61" i="32" s="1"/>
  <c r="CA61" i="32" s="1"/>
  <c r="BD61" i="32"/>
  <c r="BC61" i="32"/>
  <c r="BB61" i="32"/>
  <c r="BA61" i="32"/>
  <c r="AI61" i="32"/>
  <c r="X61" i="32"/>
  <c r="M61" i="32"/>
  <c r="FU60" i="32"/>
  <c r="FT60" i="32"/>
  <c r="FJ60" i="32"/>
  <c r="FI60" i="32"/>
  <c r="EY60" i="32"/>
  <c r="EX60" i="32"/>
  <c r="EO60" i="32"/>
  <c r="EZ60" i="32" s="1"/>
  <c r="FK60" i="32" s="1"/>
  <c r="EN60" i="32"/>
  <c r="EM60" i="32"/>
  <c r="EC60" i="32"/>
  <c r="EB60" i="32"/>
  <c r="EA60" i="32"/>
  <c r="DR60" i="32"/>
  <c r="DQ60" i="32"/>
  <c r="DP60" i="32"/>
  <c r="DG60" i="32"/>
  <c r="DF60" i="32"/>
  <c r="DE60" i="32"/>
  <c r="CW60" i="32"/>
  <c r="DH60" i="32" s="1"/>
  <c r="DS60" i="32" s="1"/>
  <c r="CV60" i="32"/>
  <c r="CU60" i="32"/>
  <c r="CT60" i="32"/>
  <c r="CK60" i="32"/>
  <c r="CJ60" i="32"/>
  <c r="CI60" i="32"/>
  <c r="CH60" i="32"/>
  <c r="BZ60" i="32"/>
  <c r="BY60" i="32"/>
  <c r="BX60" i="32"/>
  <c r="BW60" i="32"/>
  <c r="BO60" i="32"/>
  <c r="BN60" i="32"/>
  <c r="BM60" i="32"/>
  <c r="BL60" i="32"/>
  <c r="BE60" i="32"/>
  <c r="BP60" i="32" s="1"/>
  <c r="CA60" i="32" s="1"/>
  <c r="BD60" i="32"/>
  <c r="BC60" i="32"/>
  <c r="BB60" i="32"/>
  <c r="BA60" i="32"/>
  <c r="M60" i="32"/>
  <c r="X60" i="32" s="1"/>
  <c r="AI60" i="32" s="1"/>
  <c r="FU59" i="32"/>
  <c r="FT59" i="32"/>
  <c r="FJ59" i="32"/>
  <c r="FI59" i="32"/>
  <c r="EZ59" i="32"/>
  <c r="FK59" i="32" s="1"/>
  <c r="EY59" i="32"/>
  <c r="EX59" i="32"/>
  <c r="EO59" i="32"/>
  <c r="EN59" i="32"/>
  <c r="EM59" i="32"/>
  <c r="EC59" i="32"/>
  <c r="EB59" i="32"/>
  <c r="EA59" i="32"/>
  <c r="DR59" i="32"/>
  <c r="DQ59" i="32"/>
  <c r="DP59" i="32"/>
  <c r="DG59" i="32"/>
  <c r="DF59" i="32"/>
  <c r="DE59" i="32"/>
  <c r="CW59" i="32"/>
  <c r="DH59" i="32" s="1"/>
  <c r="DS59" i="32" s="1"/>
  <c r="CV59" i="32"/>
  <c r="CU59" i="32"/>
  <c r="CT59" i="32"/>
  <c r="CK59" i="32"/>
  <c r="CJ59" i="32"/>
  <c r="CI59" i="32"/>
  <c r="CH59" i="32"/>
  <c r="BZ59" i="32"/>
  <c r="BY59" i="32"/>
  <c r="BX59" i="32"/>
  <c r="BW59" i="32"/>
  <c r="BO59" i="32"/>
  <c r="BN59" i="32"/>
  <c r="BM59" i="32"/>
  <c r="BL59" i="32"/>
  <c r="BE59" i="32"/>
  <c r="BP59" i="32" s="1"/>
  <c r="CA59" i="32" s="1"/>
  <c r="BD59" i="32"/>
  <c r="BC59" i="32"/>
  <c r="BB59" i="32"/>
  <c r="BA59" i="32"/>
  <c r="M59" i="32"/>
  <c r="X59" i="32" s="1"/>
  <c r="AI59" i="32" s="1"/>
  <c r="FU58" i="32"/>
  <c r="FT58" i="32"/>
  <c r="FJ58" i="32"/>
  <c r="FI58" i="32"/>
  <c r="EZ58" i="32"/>
  <c r="FK58" i="32" s="1"/>
  <c r="EY58" i="32"/>
  <c r="EX58" i="32"/>
  <c r="EO58" i="32"/>
  <c r="EN58" i="32"/>
  <c r="EM58" i="32"/>
  <c r="EC58" i="32"/>
  <c r="EB58" i="32"/>
  <c r="EA58" i="32"/>
  <c r="DR58" i="32"/>
  <c r="DQ58" i="32"/>
  <c r="DP58" i="32"/>
  <c r="DH58" i="32"/>
  <c r="DS58" i="32" s="1"/>
  <c r="DG58" i="32"/>
  <c r="DF58" i="32"/>
  <c r="DE58" i="32"/>
  <c r="CW58" i="32"/>
  <c r="CV58" i="32"/>
  <c r="CU58" i="32"/>
  <c r="CT58" i="32"/>
  <c r="CK58" i="32"/>
  <c r="CJ58" i="32"/>
  <c r="CI58" i="32"/>
  <c r="CH58" i="32"/>
  <c r="CA58" i="32"/>
  <c r="BZ58" i="32"/>
  <c r="BY58" i="32"/>
  <c r="BX58" i="32"/>
  <c r="BW58" i="32"/>
  <c r="BO58" i="32"/>
  <c r="BN58" i="32"/>
  <c r="BM58" i="32"/>
  <c r="BL58" i="32"/>
  <c r="BE58" i="32"/>
  <c r="BP58" i="32" s="1"/>
  <c r="BD58" i="32"/>
  <c r="BC58" i="32"/>
  <c r="BB58" i="32"/>
  <c r="BA58" i="32"/>
  <c r="X58" i="32"/>
  <c r="AI58" i="32" s="1"/>
  <c r="M58" i="32"/>
  <c r="FU57" i="32"/>
  <c r="FT57" i="32"/>
  <c r="FJ57" i="32"/>
  <c r="FI57" i="32"/>
  <c r="EZ57" i="32"/>
  <c r="FK57" i="32" s="1"/>
  <c r="EY57" i="32"/>
  <c r="EX57" i="32"/>
  <c r="EO57" i="32"/>
  <c r="EN57" i="32"/>
  <c r="EM57" i="32"/>
  <c r="EC57" i="32"/>
  <c r="EB57" i="32"/>
  <c r="EA57" i="32"/>
  <c r="DR57" i="32"/>
  <c r="DQ57" i="32"/>
  <c r="DP57" i="32"/>
  <c r="DH57" i="32"/>
  <c r="DS57" i="32" s="1"/>
  <c r="DG57" i="32"/>
  <c r="DF57" i="32"/>
  <c r="DE57" i="32"/>
  <c r="CW57" i="32"/>
  <c r="CV57" i="32"/>
  <c r="CU57" i="32"/>
  <c r="CT57" i="32"/>
  <c r="CK57" i="32"/>
  <c r="CJ57" i="32"/>
  <c r="CI57" i="32"/>
  <c r="CH57" i="32"/>
  <c r="CA57" i="32"/>
  <c r="BZ57" i="32"/>
  <c r="BY57" i="32"/>
  <c r="BX57" i="32"/>
  <c r="BW57" i="32"/>
  <c r="BO57" i="32"/>
  <c r="BN57" i="32"/>
  <c r="BM57" i="32"/>
  <c r="BL57" i="32"/>
  <c r="BE57" i="32"/>
  <c r="BP57" i="32" s="1"/>
  <c r="BD57" i="32"/>
  <c r="BC57" i="32"/>
  <c r="BB57" i="32"/>
  <c r="BA57" i="32"/>
  <c r="M57" i="32"/>
  <c r="X57" i="32" s="1"/>
  <c r="AI57" i="32" s="1"/>
  <c r="FU56" i="32"/>
  <c r="FT56" i="32"/>
  <c r="FJ56" i="32"/>
  <c r="FI56" i="32"/>
  <c r="EZ56" i="32"/>
  <c r="FK56" i="32" s="1"/>
  <c r="EY56" i="32"/>
  <c r="EX56" i="32"/>
  <c r="EO56" i="32"/>
  <c r="EN56" i="32"/>
  <c r="EM56" i="32"/>
  <c r="EC56" i="32"/>
  <c r="EB56" i="32"/>
  <c r="EA56" i="32"/>
  <c r="DR56" i="32"/>
  <c r="DQ56" i="32"/>
  <c r="DP56" i="32"/>
  <c r="DG56" i="32"/>
  <c r="DF56" i="32"/>
  <c r="DE56" i="32"/>
  <c r="CW56" i="32"/>
  <c r="DH56" i="32" s="1"/>
  <c r="DS56" i="32" s="1"/>
  <c r="CV56" i="32"/>
  <c r="CU56" i="32"/>
  <c r="CT56" i="32"/>
  <c r="CK56" i="32"/>
  <c r="CJ56" i="32"/>
  <c r="CI56" i="32"/>
  <c r="CH56" i="32"/>
  <c r="CA56" i="32"/>
  <c r="BZ56" i="32"/>
  <c r="BY56" i="32"/>
  <c r="BX56" i="32"/>
  <c r="BW56" i="32"/>
  <c r="BP56" i="32"/>
  <c r="BO56" i="32"/>
  <c r="BN56" i="32"/>
  <c r="BM56" i="32"/>
  <c r="BL56" i="32"/>
  <c r="BE56" i="32"/>
  <c r="BD56" i="32"/>
  <c r="BC56" i="32"/>
  <c r="BB56" i="32"/>
  <c r="BA56" i="32"/>
  <c r="M56" i="32"/>
  <c r="X56" i="32" s="1"/>
  <c r="AI56" i="32" s="1"/>
  <c r="FU55" i="32"/>
  <c r="FT55" i="32"/>
  <c r="FJ55" i="32"/>
  <c r="FI55" i="32"/>
  <c r="EY55" i="32"/>
  <c r="EX55" i="32"/>
  <c r="EO55" i="32"/>
  <c r="EZ55" i="32" s="1"/>
  <c r="FK55" i="32" s="1"/>
  <c r="EN55" i="32"/>
  <c r="EM55" i="32"/>
  <c r="EC55" i="32"/>
  <c r="EB55" i="32"/>
  <c r="EA55" i="32"/>
  <c r="DS55" i="32"/>
  <c r="DR55" i="32"/>
  <c r="DQ55" i="32"/>
  <c r="DP55" i="32"/>
  <c r="DH55" i="32"/>
  <c r="DG55" i="32"/>
  <c r="DF55" i="32"/>
  <c r="DE55" i="32"/>
  <c r="CW55" i="32"/>
  <c r="CV55" i="32"/>
  <c r="CU55" i="32"/>
  <c r="CT55" i="32"/>
  <c r="CK55" i="32"/>
  <c r="CJ55" i="32"/>
  <c r="CI55" i="32"/>
  <c r="CH55" i="32"/>
  <c r="BZ55" i="32"/>
  <c r="BY55" i="32"/>
  <c r="BX55" i="32"/>
  <c r="BW55" i="32"/>
  <c r="BP55" i="32"/>
  <c r="CA55" i="32" s="1"/>
  <c r="BO55" i="32"/>
  <c r="BN55" i="32"/>
  <c r="BM55" i="32"/>
  <c r="BL55" i="32"/>
  <c r="BE55" i="32"/>
  <c r="BD55" i="32"/>
  <c r="BC55" i="32"/>
  <c r="BB55" i="32"/>
  <c r="BA55" i="32"/>
  <c r="AI55" i="32"/>
  <c r="M55" i="32"/>
  <c r="X55" i="32" s="1"/>
  <c r="FU54" i="32"/>
  <c r="FT54" i="32"/>
  <c r="FJ54" i="32"/>
  <c r="FI54" i="32"/>
  <c r="EY54" i="32"/>
  <c r="EX54" i="32"/>
  <c r="EO54" i="32"/>
  <c r="EZ54" i="32" s="1"/>
  <c r="FK54" i="32" s="1"/>
  <c r="EN54" i="32"/>
  <c r="EM54" i="32"/>
  <c r="EC54" i="32"/>
  <c r="EB54" i="32"/>
  <c r="EA54" i="32"/>
  <c r="DS54" i="32"/>
  <c r="DR54" i="32"/>
  <c r="DQ54" i="32"/>
  <c r="DP54" i="32"/>
  <c r="DH54" i="32"/>
  <c r="DG54" i="32"/>
  <c r="DF54" i="32"/>
  <c r="DE54" i="32"/>
  <c r="CW54" i="32"/>
  <c r="CV54" i="32"/>
  <c r="CU54" i="32"/>
  <c r="CT54" i="32"/>
  <c r="CK54" i="32"/>
  <c r="CJ54" i="32"/>
  <c r="CI54" i="32"/>
  <c r="CH54" i="32"/>
  <c r="BZ54" i="32"/>
  <c r="BY54" i="32"/>
  <c r="BX54" i="32"/>
  <c r="BW54" i="32"/>
  <c r="BO54" i="32"/>
  <c r="BN54" i="32"/>
  <c r="BM54" i="32"/>
  <c r="BL54" i="32"/>
  <c r="BE54" i="32"/>
  <c r="BP54" i="32" s="1"/>
  <c r="CA54" i="32" s="1"/>
  <c r="BD54" i="32"/>
  <c r="BC54" i="32"/>
  <c r="BB54" i="32"/>
  <c r="BA54" i="32"/>
  <c r="AI54" i="32"/>
  <c r="M54" i="32"/>
  <c r="X54" i="32" s="1"/>
  <c r="FU53" i="32"/>
  <c r="FT53" i="32"/>
  <c r="FJ53" i="32"/>
  <c r="FI53" i="32"/>
  <c r="EZ53" i="32"/>
  <c r="FK53" i="32" s="1"/>
  <c r="EY53" i="32"/>
  <c r="EX53" i="32"/>
  <c r="EO53" i="32"/>
  <c r="EN53" i="32"/>
  <c r="EM53" i="32"/>
  <c r="EC53" i="32"/>
  <c r="EB53" i="32"/>
  <c r="EA53" i="32"/>
  <c r="DR53" i="32"/>
  <c r="DQ53" i="32"/>
  <c r="DP53" i="32"/>
  <c r="DH53" i="32"/>
  <c r="DS53" i="32" s="1"/>
  <c r="DG53" i="32"/>
  <c r="DF53" i="32"/>
  <c r="DE53" i="32"/>
  <c r="CW53" i="32"/>
  <c r="CV53" i="32"/>
  <c r="CU53" i="32"/>
  <c r="CT53" i="32"/>
  <c r="CK53" i="32"/>
  <c r="CJ53" i="32"/>
  <c r="CI53" i="32"/>
  <c r="CH53" i="32"/>
  <c r="BZ53" i="32"/>
  <c r="BY53" i="32"/>
  <c r="BX53" i="32"/>
  <c r="BW53" i="32"/>
  <c r="BO53" i="32"/>
  <c r="BN53" i="32"/>
  <c r="BM53" i="32"/>
  <c r="BL53" i="32"/>
  <c r="BE53" i="32"/>
  <c r="BP53" i="32" s="1"/>
  <c r="CA53" i="32" s="1"/>
  <c r="BD53" i="32"/>
  <c r="BC53" i="32"/>
  <c r="BB53" i="32"/>
  <c r="BA53" i="32"/>
  <c r="AI53" i="32"/>
  <c r="M53" i="32"/>
  <c r="X53" i="32" s="1"/>
  <c r="FU52" i="32"/>
  <c r="FT52" i="32"/>
  <c r="FJ52" i="32"/>
  <c r="FI52" i="32"/>
  <c r="EY52" i="32"/>
  <c r="EX52" i="32"/>
  <c r="EO52" i="32"/>
  <c r="EZ52" i="32" s="1"/>
  <c r="FK52" i="32" s="1"/>
  <c r="EN52" i="32"/>
  <c r="EM52" i="32"/>
  <c r="EC52" i="32"/>
  <c r="EB52" i="32"/>
  <c r="EA52" i="32"/>
  <c r="DR52" i="32"/>
  <c r="DQ52" i="32"/>
  <c r="DP52" i="32"/>
  <c r="DH52" i="32"/>
  <c r="DS52" i="32" s="1"/>
  <c r="DG52" i="32"/>
  <c r="DF52" i="32"/>
  <c r="DE52" i="32"/>
  <c r="CW52" i="32"/>
  <c r="CV52" i="32"/>
  <c r="CU52" i="32"/>
  <c r="CT52" i="32"/>
  <c r="CK52" i="32"/>
  <c r="CJ52" i="32"/>
  <c r="CI52" i="32"/>
  <c r="CH52" i="32"/>
  <c r="BZ52" i="32"/>
  <c r="BY52" i="32"/>
  <c r="BX52" i="32"/>
  <c r="BW52" i="32"/>
  <c r="BO52" i="32"/>
  <c r="BN52" i="32"/>
  <c r="BM52" i="32"/>
  <c r="BL52" i="32"/>
  <c r="BE52" i="32"/>
  <c r="BP52" i="32" s="1"/>
  <c r="CA52" i="32" s="1"/>
  <c r="BD52" i="32"/>
  <c r="BC52" i="32"/>
  <c r="BB52" i="32"/>
  <c r="BA52" i="32"/>
  <c r="M52" i="32"/>
  <c r="X52" i="32" s="1"/>
  <c r="AI52" i="32" s="1"/>
  <c r="FU51" i="32"/>
  <c r="FT51" i="32"/>
  <c r="FK51" i="32"/>
  <c r="FJ51" i="32"/>
  <c r="FI51" i="32"/>
  <c r="EZ51" i="32"/>
  <c r="EY51" i="32"/>
  <c r="EX51" i="32"/>
  <c r="EO51" i="32"/>
  <c r="EN51" i="32"/>
  <c r="EM51" i="32"/>
  <c r="EC51" i="32"/>
  <c r="EB51" i="32"/>
  <c r="EA51" i="32"/>
  <c r="DR51" i="32"/>
  <c r="DQ51" i="32"/>
  <c r="DP51" i="32"/>
  <c r="DG51" i="32"/>
  <c r="DF51" i="32"/>
  <c r="DE51" i="32"/>
  <c r="CW51" i="32"/>
  <c r="DH51" i="32" s="1"/>
  <c r="DS51" i="32" s="1"/>
  <c r="CV51" i="32"/>
  <c r="CU51" i="32"/>
  <c r="CT51" i="32"/>
  <c r="CK51" i="32"/>
  <c r="CJ51" i="32"/>
  <c r="CI51" i="32"/>
  <c r="CH51" i="32"/>
  <c r="BZ51" i="32"/>
  <c r="BY51" i="32"/>
  <c r="BX51" i="32"/>
  <c r="BW51" i="32"/>
  <c r="BO51" i="32"/>
  <c r="BN51" i="32"/>
  <c r="BM51" i="32"/>
  <c r="BL51" i="32"/>
  <c r="BE51" i="32"/>
  <c r="BP51" i="32" s="1"/>
  <c r="CA51" i="32" s="1"/>
  <c r="BD51" i="32"/>
  <c r="BC51" i="32"/>
  <c r="BB51" i="32"/>
  <c r="BA51" i="32"/>
  <c r="AI51" i="32"/>
  <c r="M51" i="32"/>
  <c r="X51" i="32" s="1"/>
  <c r="FU50" i="32"/>
  <c r="FT50" i="32"/>
  <c r="FJ50" i="32"/>
  <c r="FI50" i="32"/>
  <c r="EY50" i="32"/>
  <c r="EX50" i="32"/>
  <c r="EO50" i="32"/>
  <c r="EZ50" i="32" s="1"/>
  <c r="FK50" i="32" s="1"/>
  <c r="EN50" i="32"/>
  <c r="EM50" i="32"/>
  <c r="EC50" i="32"/>
  <c r="EB50" i="32"/>
  <c r="EA50" i="32"/>
  <c r="DS50" i="32"/>
  <c r="DR50" i="32"/>
  <c r="DQ50" i="32"/>
  <c r="DP50" i="32"/>
  <c r="DH50" i="32"/>
  <c r="DG50" i="32"/>
  <c r="DF50" i="32"/>
  <c r="DE50" i="32"/>
  <c r="CW50" i="32"/>
  <c r="CV50" i="32"/>
  <c r="CU50" i="32"/>
  <c r="CT50" i="32"/>
  <c r="CK50" i="32"/>
  <c r="CJ50" i="32"/>
  <c r="CI50" i="32"/>
  <c r="CH50" i="32"/>
  <c r="BZ50" i="32"/>
  <c r="BY50" i="32"/>
  <c r="BX50" i="32"/>
  <c r="BW50" i="32"/>
  <c r="BP50" i="32"/>
  <c r="CA50" i="32" s="1"/>
  <c r="BO50" i="32"/>
  <c r="BN50" i="32"/>
  <c r="BM50" i="32"/>
  <c r="BL50" i="32"/>
  <c r="BE50" i="32"/>
  <c r="BD50" i="32"/>
  <c r="BC50" i="32"/>
  <c r="BB50" i="32"/>
  <c r="BA50" i="32"/>
  <c r="M50" i="32"/>
  <c r="X50" i="32" s="1"/>
  <c r="AI50" i="32" s="1"/>
  <c r="FU49" i="32"/>
  <c r="FT49" i="32"/>
  <c r="FK49" i="32"/>
  <c r="FJ49" i="32"/>
  <c r="FI49" i="32"/>
  <c r="EZ49" i="32"/>
  <c r="EY49" i="32"/>
  <c r="EX49" i="32"/>
  <c r="EO49" i="32"/>
  <c r="EN49" i="32"/>
  <c r="EM49" i="32"/>
  <c r="EC49" i="32"/>
  <c r="EB49" i="32"/>
  <c r="EA49" i="32"/>
  <c r="DR49" i="32"/>
  <c r="DQ49" i="32"/>
  <c r="DP49" i="32"/>
  <c r="DG49" i="32"/>
  <c r="DF49" i="32"/>
  <c r="DE49" i="32"/>
  <c r="CW49" i="32"/>
  <c r="DH49" i="32" s="1"/>
  <c r="DS49" i="32" s="1"/>
  <c r="CV49" i="32"/>
  <c r="CU49" i="32"/>
  <c r="CT49" i="32"/>
  <c r="CK49" i="32"/>
  <c r="CJ49" i="32"/>
  <c r="CI49" i="32"/>
  <c r="CH49" i="32"/>
  <c r="BZ49" i="32"/>
  <c r="BY49" i="32"/>
  <c r="BX49" i="32"/>
  <c r="BW49" i="32"/>
  <c r="BO49" i="32"/>
  <c r="BN49" i="32"/>
  <c r="BM49" i="32"/>
  <c r="BL49" i="32"/>
  <c r="BE49" i="32"/>
  <c r="BP49" i="32" s="1"/>
  <c r="CA49" i="32" s="1"/>
  <c r="BD49" i="32"/>
  <c r="BC49" i="32"/>
  <c r="BB49" i="32"/>
  <c r="BA49" i="32"/>
  <c r="AI49" i="32"/>
  <c r="M49" i="32"/>
  <c r="X49" i="32" s="1"/>
  <c r="F46" i="32"/>
  <c r="G46" i="32" s="1"/>
  <c r="H46" i="32" s="1"/>
  <c r="I46" i="32" s="1"/>
  <c r="J46" i="32" s="1"/>
  <c r="K46" i="32" s="1"/>
  <c r="L46" i="32" s="1"/>
  <c r="M46" i="32" s="1"/>
  <c r="N46" i="32" s="1"/>
  <c r="O46" i="32" s="1"/>
  <c r="P46" i="32" s="1"/>
  <c r="Q46" i="32" s="1"/>
  <c r="R46" i="32" s="1"/>
  <c r="S46" i="32" s="1"/>
  <c r="T46" i="32" s="1"/>
  <c r="U46" i="32" s="1"/>
  <c r="V46" i="32" s="1"/>
  <c r="W46" i="32" s="1"/>
  <c r="X46" i="32" s="1"/>
  <c r="Y46" i="32" s="1"/>
  <c r="Z46" i="32" s="1"/>
  <c r="AA46" i="32" s="1"/>
  <c r="AB46" i="32" s="1"/>
  <c r="AC46" i="32" s="1"/>
  <c r="AD46" i="32" s="1"/>
  <c r="AE46" i="32" s="1"/>
  <c r="AF46" i="32" s="1"/>
  <c r="AG46" i="32" s="1"/>
  <c r="AH46" i="32" s="1"/>
  <c r="AI46" i="32" s="1"/>
  <c r="AJ46" i="32" s="1"/>
  <c r="AK46" i="32" s="1"/>
  <c r="AL46" i="32" s="1"/>
  <c r="AM46" i="32" s="1"/>
  <c r="AN46" i="32" s="1"/>
  <c r="AO46" i="32" s="1"/>
  <c r="AP46" i="32" s="1"/>
  <c r="AQ46" i="32" s="1"/>
  <c r="AR46" i="32" s="1"/>
  <c r="AS46" i="32" s="1"/>
  <c r="AT46" i="32" s="1"/>
  <c r="AU46" i="32" s="1"/>
  <c r="AV46" i="32" s="1"/>
  <c r="AW46" i="32" s="1"/>
  <c r="AX46" i="32" s="1"/>
  <c r="AY46" i="32" s="1"/>
  <c r="AZ46" i="32" s="1"/>
  <c r="BA46" i="32" s="1"/>
  <c r="BB46" i="32" s="1"/>
  <c r="BC46" i="32" s="1"/>
  <c r="BD46" i="32" s="1"/>
  <c r="BE46" i="32" s="1"/>
  <c r="BF46" i="32" s="1"/>
  <c r="BG46" i="32" s="1"/>
  <c r="BH46" i="32" s="1"/>
  <c r="BI46" i="32" s="1"/>
  <c r="BJ46" i="32" s="1"/>
  <c r="BK46" i="32" s="1"/>
  <c r="BL46" i="32" s="1"/>
  <c r="BM46" i="32" s="1"/>
  <c r="BN46" i="32" s="1"/>
  <c r="BO46" i="32" s="1"/>
  <c r="BP46" i="32" s="1"/>
  <c r="BQ46" i="32" s="1"/>
  <c r="BR46" i="32" s="1"/>
  <c r="BS46" i="32" s="1"/>
  <c r="BT46" i="32" s="1"/>
  <c r="BU46" i="32" s="1"/>
  <c r="BV46" i="32" s="1"/>
  <c r="BW46" i="32" s="1"/>
  <c r="BX46" i="32" s="1"/>
  <c r="BY46" i="32" s="1"/>
  <c r="BZ46" i="32" s="1"/>
  <c r="CA46" i="32" s="1"/>
  <c r="CB46" i="32" s="1"/>
  <c r="CC46" i="32" s="1"/>
  <c r="CD46" i="32" s="1"/>
  <c r="CE46" i="32" s="1"/>
  <c r="CF46" i="32" s="1"/>
  <c r="CG46" i="32" s="1"/>
  <c r="CH46" i="32" s="1"/>
  <c r="CI46" i="32" s="1"/>
  <c r="CJ46" i="32" s="1"/>
  <c r="CK46" i="32" s="1"/>
  <c r="CL46" i="32" s="1"/>
  <c r="CM46" i="32" s="1"/>
  <c r="CN46" i="32" s="1"/>
  <c r="CO46" i="32" s="1"/>
  <c r="CP46" i="32" s="1"/>
  <c r="CQ46" i="32" s="1"/>
  <c r="CR46" i="32" s="1"/>
  <c r="CS46" i="32" s="1"/>
  <c r="CT46" i="32" s="1"/>
  <c r="CU46" i="32" s="1"/>
  <c r="CV46" i="32" s="1"/>
  <c r="CW46" i="32" s="1"/>
  <c r="CX46" i="32" s="1"/>
  <c r="CY46" i="32" s="1"/>
  <c r="CZ46" i="32" s="1"/>
  <c r="DA46" i="32" s="1"/>
  <c r="DB46" i="32" s="1"/>
  <c r="DC46" i="32" s="1"/>
  <c r="DD46" i="32" s="1"/>
  <c r="DE46" i="32" s="1"/>
  <c r="DF46" i="32" s="1"/>
  <c r="DG46" i="32" s="1"/>
  <c r="DH46" i="32" s="1"/>
  <c r="DI46" i="32" s="1"/>
  <c r="DJ46" i="32" s="1"/>
  <c r="DK46" i="32" s="1"/>
  <c r="DL46" i="32" s="1"/>
  <c r="DM46" i="32" s="1"/>
  <c r="DN46" i="32" s="1"/>
  <c r="DO46" i="32" s="1"/>
  <c r="DP46" i="32" s="1"/>
  <c r="DQ46" i="32" s="1"/>
  <c r="DR46" i="32" s="1"/>
  <c r="DS46" i="32" s="1"/>
  <c r="DT46" i="32" s="1"/>
  <c r="DU46" i="32" s="1"/>
  <c r="DV46" i="32" s="1"/>
  <c r="DW46" i="32" s="1"/>
  <c r="DX46" i="32" s="1"/>
  <c r="DY46" i="32" s="1"/>
  <c r="DZ46" i="32" s="1"/>
  <c r="EA46" i="32" s="1"/>
  <c r="EB46" i="32" s="1"/>
  <c r="EC46" i="32" s="1"/>
  <c r="ED46" i="32" s="1"/>
  <c r="EE46" i="32" s="1"/>
  <c r="EF46" i="32" s="1"/>
  <c r="EG46" i="32" s="1"/>
  <c r="EH46" i="32" s="1"/>
  <c r="EI46" i="32" s="1"/>
  <c r="EJ46" i="32" s="1"/>
  <c r="EK46" i="32" s="1"/>
  <c r="EL46" i="32" s="1"/>
  <c r="EM46" i="32" s="1"/>
  <c r="EN46" i="32" s="1"/>
  <c r="EO46" i="32" s="1"/>
  <c r="EP46" i="32" s="1"/>
  <c r="EQ46" i="32" s="1"/>
  <c r="ER46" i="32" s="1"/>
  <c r="ES46" i="32" s="1"/>
  <c r="ET46" i="32" s="1"/>
  <c r="EU46" i="32" s="1"/>
  <c r="EV46" i="32" s="1"/>
  <c r="EW46" i="32" s="1"/>
  <c r="EX46" i="32" s="1"/>
  <c r="EY46" i="32" s="1"/>
  <c r="EZ46" i="32" s="1"/>
  <c r="FA46" i="32" s="1"/>
  <c r="FB46" i="32" s="1"/>
  <c r="FC46" i="32" s="1"/>
  <c r="FD46" i="32" s="1"/>
  <c r="FE46" i="32" s="1"/>
  <c r="FF46" i="32" s="1"/>
  <c r="FG46" i="32" s="1"/>
  <c r="FH46" i="32" s="1"/>
  <c r="FI46" i="32" s="1"/>
  <c r="FJ46" i="32" s="1"/>
  <c r="FK46" i="32" s="1"/>
  <c r="FL46" i="32" s="1"/>
  <c r="FM46" i="32" s="1"/>
  <c r="FN46" i="32" s="1"/>
  <c r="FO46" i="32" s="1"/>
  <c r="FP46" i="32" s="1"/>
  <c r="FQ46" i="32" s="1"/>
  <c r="FR46" i="32" s="1"/>
  <c r="FS46" i="32" s="1"/>
  <c r="FT46" i="32" s="1"/>
  <c r="FU46" i="32" s="1"/>
  <c r="E46" i="32"/>
  <c r="D46" i="32"/>
  <c r="C46" i="32"/>
  <c r="I9" i="32"/>
  <c r="I10" i="32" s="1"/>
  <c r="I11" i="32" s="1"/>
  <c r="I12" i="32" s="1"/>
  <c r="I13" i="32" s="1"/>
  <c r="I14" i="32" s="1"/>
  <c r="I15" i="32" s="1"/>
  <c r="I16" i="32" s="1"/>
  <c r="I17" i="32" s="1"/>
  <c r="I18" i="32" s="1"/>
  <c r="I19" i="32" s="1"/>
  <c r="I20" i="32" s="1"/>
  <c r="I21" i="32" s="1"/>
  <c r="I22" i="32" s="1"/>
  <c r="I23" i="32" s="1"/>
  <c r="I24" i="32" s="1"/>
  <c r="I25" i="32" s="1"/>
  <c r="I26" i="32" s="1"/>
  <c r="I8" i="32"/>
  <c r="BH6" i="35" l="1"/>
  <c r="BH14" i="35"/>
  <c r="BH22" i="35"/>
  <c r="BH7" i="35"/>
  <c r="BH15" i="35"/>
  <c r="BH23" i="35"/>
  <c r="BH13" i="35"/>
  <c r="BH8" i="35"/>
  <c r="BH16" i="35"/>
  <c r="BH24" i="35"/>
  <c r="BH9" i="35"/>
  <c r="BH17" i="35"/>
  <c r="BH10" i="35"/>
  <c r="BH18" i="35"/>
  <c r="BH11" i="35"/>
  <c r="BH19" i="35"/>
  <c r="BH12" i="35"/>
  <c r="BH20" i="35"/>
  <c r="BH21" i="35"/>
  <c r="D7" i="35"/>
  <c r="BF7" i="35"/>
  <c r="BG7" i="35" s="1"/>
  <c r="D11" i="35"/>
  <c r="BF11" i="35"/>
  <c r="BG11" i="35" s="1"/>
  <c r="D16" i="35"/>
  <c r="BF16" i="35"/>
  <c r="BG16" i="35" s="1"/>
  <c r="D9" i="35"/>
  <c r="BF9" i="35"/>
  <c r="BG9" i="35" s="1"/>
  <c r="D19" i="35"/>
  <c r="BF19" i="35"/>
  <c r="BG19" i="35" s="1"/>
  <c r="B13" i="35"/>
  <c r="BI13" i="35" s="1"/>
  <c r="D21" i="35"/>
  <c r="BF21" i="35"/>
  <c r="BG21" i="35" s="1"/>
  <c r="D24" i="35"/>
  <c r="BF24" i="35"/>
  <c r="BG24" i="35" s="1"/>
  <c r="AP3" i="35"/>
  <c r="B18" i="35"/>
  <c r="BI18" i="35" s="1"/>
  <c r="BD6" i="35"/>
  <c r="B6" i="35" s="1"/>
  <c r="BI6" i="35" s="1"/>
  <c r="BD8" i="35"/>
  <c r="B8" i="35" s="1"/>
  <c r="BI8" i="35" s="1"/>
  <c r="BD10" i="35"/>
  <c r="B10" i="35" s="1"/>
  <c r="BI10" i="35" s="1"/>
  <c r="BD15" i="35"/>
  <c r="B15" i="35" s="1"/>
  <c r="BI15" i="35" s="1"/>
  <c r="BD23" i="35"/>
  <c r="B23" i="35" s="1"/>
  <c r="BI23" i="35" s="1"/>
  <c r="BD12" i="35"/>
  <c r="B12" i="35" s="1"/>
  <c r="BI12" i="35" s="1"/>
  <c r="BD17" i="35"/>
  <c r="B17" i="35" s="1"/>
  <c r="BI17" i="35" s="1"/>
  <c r="BD14" i="35"/>
  <c r="B14" i="35" s="1"/>
  <c r="BI14" i="35" s="1"/>
  <c r="BD22" i="35"/>
  <c r="B22" i="35" s="1"/>
  <c r="BI22" i="35" s="1"/>
  <c r="AI3" i="35"/>
  <c r="BE20" i="35"/>
  <c r="B20" i="35" s="1"/>
  <c r="BI20" i="35" s="1"/>
  <c r="P15" i="32"/>
  <c r="P16" i="32" s="1"/>
  <c r="P17" i="32" s="1"/>
  <c r="P18" i="32" s="1"/>
  <c r="P19" i="32" s="1"/>
  <c r="P20" i="32" s="1"/>
  <c r="P21" i="32" s="1"/>
  <c r="P22" i="32" s="1"/>
  <c r="J12" i="32"/>
  <c r="J13" i="32" s="1"/>
  <c r="J14" i="32" s="1"/>
  <c r="J15" i="32" s="1"/>
  <c r="J16" i="32" s="1"/>
  <c r="P7" i="32"/>
  <c r="P8" i="32" s="1"/>
  <c r="P9" i="32" s="1"/>
  <c r="P10" i="32" s="1"/>
  <c r="P11" i="32" s="1"/>
  <c r="P12" i="32" s="1"/>
  <c r="P13" i="32" s="1"/>
  <c r="P14" i="32" s="1"/>
  <c r="N14" i="32"/>
  <c r="N15" i="32" s="1"/>
  <c r="N16" i="32" s="1"/>
  <c r="N17" i="32" s="1"/>
  <c r="N18" i="32" s="1"/>
  <c r="N19" i="32" s="1"/>
  <c r="N20" i="32" s="1"/>
  <c r="N7" i="32"/>
  <c r="N8" i="32" s="1"/>
  <c r="N9" i="32" s="1"/>
  <c r="N10" i="32" s="1"/>
  <c r="N11" i="32" s="1"/>
  <c r="N12" i="32" s="1"/>
  <c r="N13" i="32" s="1"/>
  <c r="L7" i="32"/>
  <c r="L8" i="32" s="1"/>
  <c r="L9" i="32" s="1"/>
  <c r="L10" i="32" s="1"/>
  <c r="L11" i="32" s="1"/>
  <c r="L12" i="32" s="1"/>
  <c r="L13" i="32"/>
  <c r="L14" i="32" s="1"/>
  <c r="L15" i="32" s="1"/>
  <c r="L16" i="32" s="1"/>
  <c r="L17" i="32" s="1"/>
  <c r="L18" i="32" s="1"/>
  <c r="J7" i="32"/>
  <c r="J8" i="32" s="1"/>
  <c r="J9" i="32" s="1"/>
  <c r="J10" i="32" s="1"/>
  <c r="J11" i="32" s="1"/>
  <c r="B14" i="32"/>
  <c r="B22" i="32" s="1"/>
  <c r="C6" i="32"/>
  <c r="B3" i="32"/>
  <c r="B7" i="32"/>
  <c r="B8" i="32"/>
  <c r="B9" i="32"/>
  <c r="B5" i="32"/>
  <c r="B2" i="32"/>
  <c r="B4" i="32"/>
  <c r="D15" i="35" l="1"/>
  <c r="BF15" i="35"/>
  <c r="BG15" i="35" s="1"/>
  <c r="D20" i="35"/>
  <c r="BF20" i="35"/>
  <c r="BG20" i="35" s="1"/>
  <c r="D8" i="35"/>
  <c r="BF8" i="35"/>
  <c r="BG8" i="35" s="1"/>
  <c r="D22" i="35"/>
  <c r="BF22" i="35"/>
  <c r="BG22" i="35" s="1"/>
  <c r="D14" i="35"/>
  <c r="BF14" i="35"/>
  <c r="BG14" i="35" s="1"/>
  <c r="D12" i="35"/>
  <c r="BF12" i="35"/>
  <c r="BG12" i="35" s="1"/>
  <c r="D23" i="35"/>
  <c r="BF23" i="35"/>
  <c r="BG23" i="35" s="1"/>
  <c r="D10" i="35"/>
  <c r="BF10" i="35"/>
  <c r="BG10" i="35" s="1"/>
  <c r="D6" i="35"/>
  <c r="BF6" i="35"/>
  <c r="BG6" i="35" s="1"/>
  <c r="D13" i="35"/>
  <c r="BF13" i="35"/>
  <c r="BG13" i="35" s="1"/>
  <c r="D18" i="35"/>
  <c r="BF18" i="35"/>
  <c r="BG18" i="35" s="1"/>
  <c r="D17" i="35"/>
  <c r="BF17" i="35"/>
  <c r="BG17" i="35" s="1"/>
  <c r="C2" i="32"/>
  <c r="B10" i="32"/>
  <c r="B18" i="32" s="1"/>
  <c r="B17" i="32"/>
  <c r="B25" i="32" s="1"/>
  <c r="C9" i="32"/>
  <c r="C8" i="32"/>
  <c r="B16" i="32"/>
  <c r="B24" i="32" s="1"/>
  <c r="C3" i="32"/>
  <c r="B11" i="32"/>
  <c r="B19" i="32" s="1"/>
  <c r="B15" i="32"/>
  <c r="B23" i="32" s="1"/>
  <c r="C7" i="32"/>
  <c r="B13" i="32"/>
  <c r="B21" i="32" s="1"/>
  <c r="C5" i="32"/>
  <c r="C4" i="32"/>
  <c r="B12" i="32"/>
  <c r="B20" i="32" s="1"/>
  <c r="J3" i="32" l="1"/>
  <c r="I16" i="20" l="1"/>
  <c r="AH240" i="17" s="1"/>
  <c r="AH241" i="17" s="1"/>
  <c r="AH242" i="17" s="1"/>
  <c r="AH243" i="17" s="1"/>
  <c r="AH244" i="17" s="1"/>
  <c r="AH245" i="17" s="1"/>
  <c r="AH246" i="17" s="1"/>
  <c r="AH247" i="17" s="1"/>
  <c r="AH248" i="17" s="1"/>
  <c r="AH249" i="17" s="1"/>
  <c r="AH250" i="17" s="1"/>
  <c r="AH251" i="17" s="1"/>
  <c r="AH252" i="17" s="1"/>
  <c r="AH253" i="17" s="1"/>
  <c r="AH254" i="17" s="1"/>
  <c r="AH255" i="17" s="1"/>
  <c r="I15" i="20"/>
  <c r="AH208" i="17" s="1"/>
  <c r="AH209" i="17" s="1"/>
  <c r="AH210" i="17" s="1"/>
  <c r="AH211" i="17" s="1"/>
  <c r="AH212" i="17" s="1"/>
  <c r="AH213" i="17" s="1"/>
  <c r="AH214" i="17" s="1"/>
  <c r="AH215" i="17" s="1"/>
  <c r="AH216" i="17" s="1"/>
  <c r="AH217" i="17" s="1"/>
  <c r="AH218" i="17" s="1"/>
  <c r="AH219" i="17" s="1"/>
  <c r="AH220" i="17" s="1"/>
  <c r="AH221" i="17" s="1"/>
  <c r="AH222" i="17" s="1"/>
  <c r="AH223" i="17" s="1"/>
  <c r="I14" i="20"/>
  <c r="AH176" i="17" s="1"/>
  <c r="AH177" i="17" s="1"/>
  <c r="AH178" i="17" s="1"/>
  <c r="AH179" i="17" s="1"/>
  <c r="AH180" i="17" s="1"/>
  <c r="AH181" i="17" s="1"/>
  <c r="AH182" i="17" s="1"/>
  <c r="AH183" i="17" s="1"/>
  <c r="AH184" i="17" s="1"/>
  <c r="AH185" i="17" s="1"/>
  <c r="AH186" i="17" s="1"/>
  <c r="AH187" i="17" s="1"/>
  <c r="AH188" i="17" s="1"/>
  <c r="AH189" i="17" s="1"/>
  <c r="AH190" i="17" s="1"/>
  <c r="AH191" i="17" s="1"/>
  <c r="I13" i="20"/>
  <c r="AH144" i="17" s="1"/>
  <c r="AH145" i="17" s="1"/>
  <c r="AH146" i="17" s="1"/>
  <c r="AH147" i="17" s="1"/>
  <c r="AH148" i="17" s="1"/>
  <c r="AH149" i="17" s="1"/>
  <c r="AH150" i="17" s="1"/>
  <c r="AH151" i="17" s="1"/>
  <c r="AH152" i="17" s="1"/>
  <c r="AH153" i="17" s="1"/>
  <c r="AH154" i="17" s="1"/>
  <c r="AH155" i="17" s="1"/>
  <c r="AH156" i="17" s="1"/>
  <c r="AH157" i="17" s="1"/>
  <c r="AH158" i="17" s="1"/>
  <c r="AH159" i="17" s="1"/>
  <c r="H16" i="20"/>
  <c r="AH240" i="11" s="1"/>
  <c r="AH241" i="11" s="1"/>
  <c r="AH242" i="11" s="1"/>
  <c r="AH243" i="11" s="1"/>
  <c r="AH244" i="11" s="1"/>
  <c r="AH245" i="11" s="1"/>
  <c r="AH246" i="11" s="1"/>
  <c r="AH247" i="11" s="1"/>
  <c r="AH248" i="11" s="1"/>
  <c r="AH249" i="11" s="1"/>
  <c r="AH250" i="11" s="1"/>
  <c r="AH251" i="11" s="1"/>
  <c r="AH252" i="11" s="1"/>
  <c r="AH253" i="11" s="1"/>
  <c r="AH254" i="11" s="1"/>
  <c r="AH255" i="11" s="1"/>
  <c r="H15" i="20"/>
  <c r="AH197" i="11" s="1"/>
  <c r="AH198" i="11" s="1"/>
  <c r="AH199" i="11" s="1"/>
  <c r="AH200" i="11" s="1"/>
  <c r="AH201" i="11" s="1"/>
  <c r="AH202" i="11" s="1"/>
  <c r="AH203" i="11" s="1"/>
  <c r="AH204" i="11" s="1"/>
  <c r="H14" i="20"/>
  <c r="AH176" i="11" s="1"/>
  <c r="AH177" i="11" s="1"/>
  <c r="AH178" i="11" s="1"/>
  <c r="AH179" i="11" s="1"/>
  <c r="AH180" i="11" s="1"/>
  <c r="AH181" i="11" s="1"/>
  <c r="AH182" i="11" s="1"/>
  <c r="AH183" i="11" s="1"/>
  <c r="AH184" i="11" s="1"/>
  <c r="AH185" i="11" s="1"/>
  <c r="AH186" i="11" s="1"/>
  <c r="AH187" i="11" s="1"/>
  <c r="AH188" i="11" s="1"/>
  <c r="AH189" i="11" s="1"/>
  <c r="AH190" i="11" s="1"/>
  <c r="AH191" i="11" s="1"/>
  <c r="H13" i="20"/>
  <c r="AH144" i="11" s="1"/>
  <c r="AH145" i="11" s="1"/>
  <c r="AH146" i="11" s="1"/>
  <c r="AH147" i="11" s="1"/>
  <c r="AH148" i="11" s="1"/>
  <c r="AH149" i="11" s="1"/>
  <c r="AH150" i="11" s="1"/>
  <c r="AH151" i="11" s="1"/>
  <c r="AH152" i="11" s="1"/>
  <c r="AH153" i="11" s="1"/>
  <c r="AH154" i="11" s="1"/>
  <c r="AH155" i="11" s="1"/>
  <c r="AH156" i="11" s="1"/>
  <c r="AH157" i="11" s="1"/>
  <c r="AH158" i="11" s="1"/>
  <c r="AH159" i="11" s="1"/>
  <c r="I53" i="9"/>
  <c r="I52" i="9"/>
  <c r="I51" i="9"/>
  <c r="I50" i="9"/>
  <c r="I49" i="9"/>
  <c r="I48" i="9"/>
  <c r="I47" i="9"/>
  <c r="I46" i="9"/>
  <c r="I45" i="9"/>
  <c r="I44" i="9"/>
  <c r="I43" i="9"/>
  <c r="I42" i="9"/>
  <c r="I41" i="9"/>
  <c r="I40" i="9"/>
  <c r="I39" i="9"/>
  <c r="I38" i="9"/>
  <c r="J53" i="9"/>
  <c r="J52" i="9"/>
  <c r="J51" i="9"/>
  <c r="J45" i="9"/>
  <c r="D268" i="9"/>
  <c r="H857" i="14"/>
  <c r="G857" i="14"/>
  <c r="E857" i="14"/>
  <c r="B857" i="14"/>
  <c r="A857" i="14"/>
  <c r="H856" i="14"/>
  <c r="G856" i="14"/>
  <c r="E856" i="14"/>
  <c r="B856" i="14"/>
  <c r="A856" i="14"/>
  <c r="H855" i="14"/>
  <c r="G855" i="14"/>
  <c r="E855" i="14"/>
  <c r="B855" i="14"/>
  <c r="A855" i="14"/>
  <c r="H854" i="14"/>
  <c r="G854" i="14"/>
  <c r="E854" i="14"/>
  <c r="B854" i="14"/>
  <c r="A854" i="14"/>
  <c r="H853" i="14"/>
  <c r="G853" i="14"/>
  <c r="E853" i="14"/>
  <c r="B853" i="14"/>
  <c r="A853" i="14"/>
  <c r="H852" i="14"/>
  <c r="G852" i="14"/>
  <c r="E852" i="14"/>
  <c r="B852" i="14"/>
  <c r="A852" i="14"/>
  <c r="H851" i="14"/>
  <c r="G851" i="14"/>
  <c r="E851" i="14"/>
  <c r="B851" i="14"/>
  <c r="A851" i="14"/>
  <c r="H850" i="14"/>
  <c r="G850" i="14"/>
  <c r="E850" i="14"/>
  <c r="B850" i="14"/>
  <c r="A850" i="14"/>
  <c r="H849" i="14"/>
  <c r="G849" i="14"/>
  <c r="F849" i="14"/>
  <c r="E849" i="14"/>
  <c r="D849" i="14"/>
  <c r="C849" i="14"/>
  <c r="B849" i="14"/>
  <c r="A849" i="14"/>
  <c r="H848" i="14"/>
  <c r="G848" i="14"/>
  <c r="F848" i="14"/>
  <c r="E848" i="14"/>
  <c r="D848" i="14"/>
  <c r="C848" i="14"/>
  <c r="B848" i="14"/>
  <c r="A848" i="14"/>
  <c r="H847" i="14"/>
  <c r="G847" i="14"/>
  <c r="F847" i="14"/>
  <c r="E847" i="14"/>
  <c r="D847" i="14"/>
  <c r="C847" i="14"/>
  <c r="B847" i="14"/>
  <c r="A847" i="14"/>
  <c r="H846" i="14"/>
  <c r="G846" i="14"/>
  <c r="E846" i="14"/>
  <c r="B846" i="14"/>
  <c r="A846" i="14"/>
  <c r="H845" i="14"/>
  <c r="G845" i="14"/>
  <c r="E845" i="14"/>
  <c r="B845" i="14"/>
  <c r="A845" i="14"/>
  <c r="H844" i="14"/>
  <c r="G844" i="14"/>
  <c r="E844" i="14"/>
  <c r="B844" i="14"/>
  <c r="A844" i="14"/>
  <c r="H843" i="14"/>
  <c r="G843" i="14"/>
  <c r="E843" i="14"/>
  <c r="B843" i="14"/>
  <c r="A843" i="14"/>
  <c r="H842" i="14"/>
  <c r="G842" i="14"/>
  <c r="E842" i="14"/>
  <c r="B842" i="14"/>
  <c r="A842" i="14"/>
  <c r="H841" i="14"/>
  <c r="G841" i="14"/>
  <c r="E841" i="14"/>
  <c r="B841" i="14"/>
  <c r="A841" i="14"/>
  <c r="H840" i="14"/>
  <c r="G840" i="14"/>
  <c r="E840" i="14"/>
  <c r="B840" i="14"/>
  <c r="A840" i="14"/>
  <c r="H839" i="14"/>
  <c r="G839" i="14"/>
  <c r="E839" i="14"/>
  <c r="B839" i="14"/>
  <c r="A839" i="14"/>
  <c r="H838" i="14"/>
  <c r="G838" i="14"/>
  <c r="F838" i="14"/>
  <c r="E838" i="14"/>
  <c r="D838" i="14"/>
  <c r="C838" i="14"/>
  <c r="B838" i="14"/>
  <c r="A838" i="14"/>
  <c r="H837" i="14"/>
  <c r="G837" i="14"/>
  <c r="F837" i="14"/>
  <c r="E837" i="14"/>
  <c r="D837" i="14"/>
  <c r="C837" i="14"/>
  <c r="B837" i="14"/>
  <c r="A837" i="14"/>
  <c r="H836" i="14"/>
  <c r="G836" i="14"/>
  <c r="F836" i="14"/>
  <c r="E836" i="14"/>
  <c r="D836" i="14"/>
  <c r="C836" i="14"/>
  <c r="B836" i="14"/>
  <c r="A836" i="14"/>
  <c r="H739" i="14"/>
  <c r="G739" i="14"/>
  <c r="E739" i="14"/>
  <c r="B739" i="14"/>
  <c r="A739" i="14"/>
  <c r="H738" i="14"/>
  <c r="G738" i="14"/>
  <c r="E738" i="14"/>
  <c r="B738" i="14"/>
  <c r="A738" i="14"/>
  <c r="H737" i="14"/>
  <c r="G737" i="14"/>
  <c r="E737" i="14"/>
  <c r="B737" i="14"/>
  <c r="A737" i="14"/>
  <c r="H736" i="14"/>
  <c r="G736" i="14"/>
  <c r="E736" i="14"/>
  <c r="B736" i="14"/>
  <c r="A736" i="14"/>
  <c r="H735" i="14"/>
  <c r="G735" i="14"/>
  <c r="E735" i="14"/>
  <c r="B735" i="14"/>
  <c r="A735" i="14"/>
  <c r="H734" i="14"/>
  <c r="G734" i="14"/>
  <c r="E734" i="14"/>
  <c r="B734" i="14"/>
  <c r="A734" i="14"/>
  <c r="H733" i="14"/>
  <c r="G733" i="14"/>
  <c r="E733" i="14"/>
  <c r="B733" i="14"/>
  <c r="A733" i="14"/>
  <c r="H732" i="14"/>
  <c r="G732" i="14"/>
  <c r="E732" i="14"/>
  <c r="B732" i="14"/>
  <c r="A732" i="14"/>
  <c r="H731" i="14"/>
  <c r="G731" i="14"/>
  <c r="F731" i="14"/>
  <c r="E731" i="14"/>
  <c r="D731" i="14"/>
  <c r="C731" i="14"/>
  <c r="B731" i="14"/>
  <c r="A731" i="14"/>
  <c r="H730" i="14"/>
  <c r="G730" i="14"/>
  <c r="F730" i="14"/>
  <c r="E730" i="14"/>
  <c r="D730" i="14"/>
  <c r="C730" i="14"/>
  <c r="B730" i="14"/>
  <c r="A730" i="14"/>
  <c r="H729" i="14"/>
  <c r="G729" i="14"/>
  <c r="F729" i="14"/>
  <c r="E729" i="14"/>
  <c r="D729" i="14"/>
  <c r="C729" i="14"/>
  <c r="B729" i="14"/>
  <c r="A729" i="14"/>
  <c r="H728" i="14"/>
  <c r="G728" i="14"/>
  <c r="E728" i="14"/>
  <c r="B728" i="14"/>
  <c r="A728" i="14"/>
  <c r="H727" i="14"/>
  <c r="G727" i="14"/>
  <c r="E727" i="14"/>
  <c r="B727" i="14"/>
  <c r="A727" i="14"/>
  <c r="H726" i="14"/>
  <c r="G726" i="14"/>
  <c r="E726" i="14"/>
  <c r="B726" i="14"/>
  <c r="A726" i="14"/>
  <c r="H725" i="14"/>
  <c r="G725" i="14"/>
  <c r="E725" i="14"/>
  <c r="B725" i="14"/>
  <c r="A725" i="14"/>
  <c r="H724" i="14"/>
  <c r="G724" i="14"/>
  <c r="E724" i="14"/>
  <c r="B724" i="14"/>
  <c r="A724" i="14"/>
  <c r="H723" i="14"/>
  <c r="G723" i="14"/>
  <c r="E723" i="14"/>
  <c r="B723" i="14"/>
  <c r="A723" i="14"/>
  <c r="H722" i="14"/>
  <c r="G722" i="14"/>
  <c r="E722" i="14"/>
  <c r="B722" i="14"/>
  <c r="A722" i="14"/>
  <c r="H721" i="14"/>
  <c r="G721" i="14"/>
  <c r="E721" i="14"/>
  <c r="B721" i="14"/>
  <c r="A721" i="14"/>
  <c r="H720" i="14"/>
  <c r="G720" i="14"/>
  <c r="F720" i="14"/>
  <c r="E720" i="14"/>
  <c r="D720" i="14"/>
  <c r="C720" i="14"/>
  <c r="B720" i="14"/>
  <c r="A720" i="14"/>
  <c r="H719" i="14"/>
  <c r="G719" i="14"/>
  <c r="F719" i="14"/>
  <c r="E719" i="14"/>
  <c r="D719" i="14"/>
  <c r="C719" i="14"/>
  <c r="B719" i="14"/>
  <c r="A719" i="14"/>
  <c r="H718" i="14"/>
  <c r="G718" i="14"/>
  <c r="F718" i="14"/>
  <c r="E718" i="14"/>
  <c r="D718" i="14"/>
  <c r="C718" i="14"/>
  <c r="B718" i="14"/>
  <c r="A718" i="14"/>
  <c r="H685" i="14"/>
  <c r="G685" i="14"/>
  <c r="E685" i="14"/>
  <c r="B685" i="14"/>
  <c r="A685" i="14"/>
  <c r="H684" i="14"/>
  <c r="G684" i="14"/>
  <c r="E684" i="14"/>
  <c r="B684" i="14"/>
  <c r="A684" i="14"/>
  <c r="H683" i="14"/>
  <c r="G683" i="14"/>
  <c r="E683" i="14"/>
  <c r="B683" i="14"/>
  <c r="A683" i="14"/>
  <c r="H682" i="14"/>
  <c r="G682" i="14"/>
  <c r="E682" i="14"/>
  <c r="B682" i="14"/>
  <c r="A682" i="14"/>
  <c r="H681" i="14"/>
  <c r="G681" i="14"/>
  <c r="E681" i="14"/>
  <c r="B681" i="14"/>
  <c r="A681" i="14"/>
  <c r="H680" i="14"/>
  <c r="G680" i="14"/>
  <c r="E680" i="14"/>
  <c r="B680" i="14"/>
  <c r="A680" i="14"/>
  <c r="H679" i="14"/>
  <c r="G679" i="14"/>
  <c r="E679" i="14"/>
  <c r="B679" i="14"/>
  <c r="A679" i="14"/>
  <c r="H678" i="14"/>
  <c r="G678" i="14"/>
  <c r="E678" i="14"/>
  <c r="B678" i="14"/>
  <c r="A678" i="14"/>
  <c r="H677" i="14"/>
  <c r="G677" i="14"/>
  <c r="F677" i="14"/>
  <c r="E677" i="14"/>
  <c r="D677" i="14"/>
  <c r="C677" i="14"/>
  <c r="B677" i="14"/>
  <c r="A677" i="14"/>
  <c r="H676" i="14"/>
  <c r="G676" i="14"/>
  <c r="F676" i="14"/>
  <c r="E676" i="14"/>
  <c r="D676" i="14"/>
  <c r="C676" i="14"/>
  <c r="B676" i="14"/>
  <c r="A676" i="14"/>
  <c r="H675" i="14"/>
  <c r="G675" i="14"/>
  <c r="F675" i="14"/>
  <c r="E675" i="14"/>
  <c r="D675" i="14"/>
  <c r="C675" i="14"/>
  <c r="B675" i="14"/>
  <c r="A675" i="14"/>
  <c r="H674" i="14"/>
  <c r="G674" i="14"/>
  <c r="E674" i="14"/>
  <c r="B674" i="14"/>
  <c r="A674" i="14"/>
  <c r="H673" i="14"/>
  <c r="G673" i="14"/>
  <c r="E673" i="14"/>
  <c r="B673" i="14"/>
  <c r="A673" i="14"/>
  <c r="H672" i="14"/>
  <c r="G672" i="14"/>
  <c r="E672" i="14"/>
  <c r="B672" i="14"/>
  <c r="A672" i="14"/>
  <c r="H671" i="14"/>
  <c r="G671" i="14"/>
  <c r="E671" i="14"/>
  <c r="B671" i="14"/>
  <c r="A671" i="14"/>
  <c r="H670" i="14"/>
  <c r="G670" i="14"/>
  <c r="E670" i="14"/>
  <c r="B670" i="14"/>
  <c r="A670" i="14"/>
  <c r="H669" i="14"/>
  <c r="G669" i="14"/>
  <c r="E669" i="14"/>
  <c r="B669" i="14"/>
  <c r="A669" i="14"/>
  <c r="H668" i="14"/>
  <c r="G668" i="14"/>
  <c r="E668" i="14"/>
  <c r="B668" i="14"/>
  <c r="A668" i="14"/>
  <c r="H667" i="14"/>
  <c r="G667" i="14"/>
  <c r="E667" i="14"/>
  <c r="B667" i="14"/>
  <c r="A667" i="14"/>
  <c r="H666" i="14"/>
  <c r="G666" i="14"/>
  <c r="F666" i="14"/>
  <c r="E666" i="14"/>
  <c r="D666" i="14"/>
  <c r="C666" i="14"/>
  <c r="B666" i="14"/>
  <c r="A666" i="14"/>
  <c r="H665" i="14"/>
  <c r="G665" i="14"/>
  <c r="F665" i="14"/>
  <c r="E665" i="14"/>
  <c r="D665" i="14"/>
  <c r="C665" i="14"/>
  <c r="B665" i="14"/>
  <c r="A665" i="14"/>
  <c r="H664" i="14"/>
  <c r="G664" i="14"/>
  <c r="F664" i="14"/>
  <c r="E664" i="14"/>
  <c r="D664" i="14"/>
  <c r="C664" i="14"/>
  <c r="B664" i="14"/>
  <c r="A664" i="14"/>
  <c r="H268" i="24"/>
  <c r="H130" i="24"/>
  <c r="H56" i="24"/>
  <c r="H215" i="24"/>
  <c r="H269" i="24"/>
  <c r="G269" i="24"/>
  <c r="F269" i="24"/>
  <c r="A269" i="24"/>
  <c r="I268" i="24"/>
  <c r="G268" i="24"/>
  <c r="F268" i="24"/>
  <c r="D268" i="24"/>
  <c r="A268" i="24"/>
  <c r="I267" i="24"/>
  <c r="H267" i="24"/>
  <c r="I265" i="24"/>
  <c r="G265" i="24"/>
  <c r="F265" i="24"/>
  <c r="E265" i="24"/>
  <c r="G264" i="24"/>
  <c r="F264" i="24"/>
  <c r="E264" i="24"/>
  <c r="I263" i="24"/>
  <c r="G263" i="24"/>
  <c r="J263" i="24" s="1"/>
  <c r="H263" i="24" s="1"/>
  <c r="F263" i="24"/>
  <c r="E263" i="24"/>
  <c r="I262" i="24"/>
  <c r="G262" i="24"/>
  <c r="F262" i="24"/>
  <c r="E262" i="24"/>
  <c r="G261" i="24"/>
  <c r="F261" i="24"/>
  <c r="E261" i="24"/>
  <c r="I260" i="24"/>
  <c r="G260" i="24"/>
  <c r="F260" i="24"/>
  <c r="E260" i="24"/>
  <c r="I259" i="24"/>
  <c r="G259" i="24"/>
  <c r="F259" i="24"/>
  <c r="E259" i="24"/>
  <c r="J258" i="24"/>
  <c r="H258" i="24" s="1"/>
  <c r="I258" i="24"/>
  <c r="G258" i="24"/>
  <c r="F258" i="24"/>
  <c r="E258" i="24"/>
  <c r="I257" i="24"/>
  <c r="G257" i="24"/>
  <c r="J257" i="24" s="1"/>
  <c r="H257" i="24" s="1"/>
  <c r="F257" i="24"/>
  <c r="E257" i="24"/>
  <c r="I256" i="24"/>
  <c r="G256" i="24"/>
  <c r="J256" i="24" s="1"/>
  <c r="H256" i="24" s="1"/>
  <c r="F256" i="24"/>
  <c r="E256" i="24"/>
  <c r="I255" i="24"/>
  <c r="G255" i="24"/>
  <c r="F255" i="24"/>
  <c r="E255" i="24"/>
  <c r="G254" i="24"/>
  <c r="J254" i="24" s="1"/>
  <c r="H254" i="24" s="1"/>
  <c r="F254" i="24"/>
  <c r="E254" i="24"/>
  <c r="G253" i="24"/>
  <c r="J253" i="24" s="1"/>
  <c r="H253" i="24" s="1"/>
  <c r="F253" i="24"/>
  <c r="E253" i="24"/>
  <c r="I252" i="24"/>
  <c r="G252" i="24"/>
  <c r="J252" i="24" s="1"/>
  <c r="H252" i="24" s="1"/>
  <c r="F252" i="24"/>
  <c r="E252" i="24"/>
  <c r="I251" i="24"/>
  <c r="G251" i="24"/>
  <c r="J251" i="24" s="1"/>
  <c r="H251" i="24" s="1"/>
  <c r="F251" i="24"/>
  <c r="E251" i="24"/>
  <c r="I250" i="24"/>
  <c r="G250" i="24"/>
  <c r="F250" i="24"/>
  <c r="E250" i="24"/>
  <c r="I249" i="24"/>
  <c r="Y246" i="24"/>
  <c r="R246" i="24"/>
  <c r="Q246" i="24"/>
  <c r="N246" i="24"/>
  <c r="O246" i="24" s="1"/>
  <c r="T246" i="24" s="1"/>
  <c r="M246" i="24"/>
  <c r="H246" i="24"/>
  <c r="D246" i="24"/>
  <c r="C246" i="24" s="1"/>
  <c r="C857" i="14" s="1"/>
  <c r="Y245" i="24"/>
  <c r="S245" i="24"/>
  <c r="R245" i="24"/>
  <c r="Q245" i="24"/>
  <c r="M245" i="24"/>
  <c r="N245" i="24" s="1"/>
  <c r="H245" i="24"/>
  <c r="D245" i="24"/>
  <c r="D856" i="14" s="1"/>
  <c r="Y244" i="24"/>
  <c r="Q244" i="24"/>
  <c r="M244" i="24"/>
  <c r="H244" i="24"/>
  <c r="D244" i="24"/>
  <c r="W244" i="24" s="1"/>
  <c r="Y243" i="24"/>
  <c r="Q243" i="24"/>
  <c r="M243" i="24"/>
  <c r="N243" i="24" s="1"/>
  <c r="S243" i="24" s="1"/>
  <c r="H243" i="24"/>
  <c r="D243" i="24"/>
  <c r="D854" i="14" s="1"/>
  <c r="Y242" i="24"/>
  <c r="Q242" i="24"/>
  <c r="M242" i="24"/>
  <c r="H242" i="24"/>
  <c r="D242" i="24"/>
  <c r="D853" i="14" s="1"/>
  <c r="Y241" i="24"/>
  <c r="Q241" i="24"/>
  <c r="M241" i="24"/>
  <c r="H241" i="24"/>
  <c r="Y240" i="24"/>
  <c r="Q240" i="24"/>
  <c r="M240" i="24"/>
  <c r="N240" i="24" s="1"/>
  <c r="S240" i="24" s="1"/>
  <c r="Y239" i="24"/>
  <c r="Q239" i="24"/>
  <c r="M239" i="24"/>
  <c r="R239" i="24" s="1"/>
  <c r="I237" i="24"/>
  <c r="Y235" i="24"/>
  <c r="S235" i="24"/>
  <c r="R235" i="24"/>
  <c r="Q235" i="24"/>
  <c r="M235" i="24"/>
  <c r="N235" i="24" s="1"/>
  <c r="H235" i="24"/>
  <c r="D235" i="24"/>
  <c r="W235" i="24" s="1"/>
  <c r="Y234" i="24"/>
  <c r="R234" i="24"/>
  <c r="Q234" i="24"/>
  <c r="N234" i="24"/>
  <c r="M234" i="24"/>
  <c r="H234" i="24"/>
  <c r="D234" i="24"/>
  <c r="V234" i="24" s="1"/>
  <c r="Y233" i="24"/>
  <c r="Q233" i="24"/>
  <c r="M233" i="24"/>
  <c r="H233" i="24"/>
  <c r="D233" i="24"/>
  <c r="D844" i="14" s="1"/>
  <c r="Y232" i="24"/>
  <c r="Q232" i="24"/>
  <c r="M232" i="24"/>
  <c r="N232" i="24" s="1"/>
  <c r="S232" i="24" s="1"/>
  <c r="H232" i="24"/>
  <c r="D232" i="24"/>
  <c r="D843" i="14" s="1"/>
  <c r="Y231" i="24"/>
  <c r="Q231" i="24"/>
  <c r="M231" i="24"/>
  <c r="N231" i="24" s="1"/>
  <c r="S231" i="24" s="1"/>
  <c r="Y230" i="24"/>
  <c r="Q230" i="24"/>
  <c r="M230" i="24"/>
  <c r="N230" i="24" s="1"/>
  <c r="Y229" i="24"/>
  <c r="Q229" i="24"/>
  <c r="M229" i="24"/>
  <c r="R229" i="24" s="1"/>
  <c r="Y228" i="24"/>
  <c r="Q228" i="24"/>
  <c r="M228" i="24"/>
  <c r="R228" i="24" s="1"/>
  <c r="I226" i="24"/>
  <c r="A226" i="24"/>
  <c r="A237" i="24" s="1"/>
  <c r="H237" i="24" s="1"/>
  <c r="H131" i="24"/>
  <c r="G131" i="24"/>
  <c r="F131" i="24"/>
  <c r="A131" i="24"/>
  <c r="I130" i="24"/>
  <c r="G130" i="24"/>
  <c r="F130" i="24"/>
  <c r="D130" i="24"/>
  <c r="A130" i="24"/>
  <c r="I129" i="24"/>
  <c r="H129" i="24"/>
  <c r="G127" i="24"/>
  <c r="J127" i="24" s="1"/>
  <c r="H127" i="24" s="1"/>
  <c r="F127" i="24"/>
  <c r="E127" i="24"/>
  <c r="G126" i="24"/>
  <c r="F126" i="24"/>
  <c r="J126" i="24" s="1"/>
  <c r="H126" i="24" s="1"/>
  <c r="E126" i="24"/>
  <c r="J125" i="24"/>
  <c r="H125" i="24" s="1"/>
  <c r="G125" i="24"/>
  <c r="F125" i="24"/>
  <c r="E125" i="24"/>
  <c r="I124" i="24"/>
  <c r="G124" i="24"/>
  <c r="F124" i="24"/>
  <c r="E124" i="24"/>
  <c r="G123" i="24"/>
  <c r="F123" i="24"/>
  <c r="E123" i="24"/>
  <c r="G122" i="24"/>
  <c r="F122" i="24"/>
  <c r="J122" i="24" s="1"/>
  <c r="H122" i="24" s="1"/>
  <c r="E122" i="24"/>
  <c r="G121" i="24"/>
  <c r="F121" i="24"/>
  <c r="E121" i="24"/>
  <c r="I120" i="24"/>
  <c r="G120" i="24"/>
  <c r="F120" i="24"/>
  <c r="E120" i="24"/>
  <c r="G119" i="24"/>
  <c r="F119" i="24"/>
  <c r="E119" i="24"/>
  <c r="G118" i="24"/>
  <c r="F118" i="24"/>
  <c r="E118" i="24"/>
  <c r="G117" i="24"/>
  <c r="F117" i="24"/>
  <c r="E117" i="24"/>
  <c r="G116" i="24"/>
  <c r="F116" i="24"/>
  <c r="E116" i="24"/>
  <c r="G115" i="24"/>
  <c r="F115" i="24"/>
  <c r="E115" i="24"/>
  <c r="G114" i="24"/>
  <c r="J114" i="24" s="1"/>
  <c r="H114" i="24" s="1"/>
  <c r="F114" i="24"/>
  <c r="E114" i="24"/>
  <c r="G113" i="24"/>
  <c r="F113" i="24"/>
  <c r="J113" i="24" s="1"/>
  <c r="H113" i="24" s="1"/>
  <c r="E113" i="24"/>
  <c r="G112" i="24"/>
  <c r="F112" i="24"/>
  <c r="E112" i="24"/>
  <c r="I111" i="24"/>
  <c r="Y108" i="24"/>
  <c r="R108" i="24"/>
  <c r="Q108" i="24"/>
  <c r="N108" i="24"/>
  <c r="M108" i="24"/>
  <c r="H108" i="24"/>
  <c r="D108" i="24"/>
  <c r="W108" i="24" s="1"/>
  <c r="Y107" i="24"/>
  <c r="Q107" i="24"/>
  <c r="M107" i="24"/>
  <c r="H107" i="24"/>
  <c r="D107" i="24"/>
  <c r="V107" i="24" s="1"/>
  <c r="Y106" i="24"/>
  <c r="T106" i="24"/>
  <c r="S106" i="24"/>
  <c r="R106" i="24"/>
  <c r="Q106" i="24"/>
  <c r="M106" i="24"/>
  <c r="N106" i="24" s="1"/>
  <c r="O106" i="24" s="1"/>
  <c r="H106" i="24"/>
  <c r="D106" i="24"/>
  <c r="D737" i="14" s="1"/>
  <c r="Y105" i="24"/>
  <c r="R105" i="24"/>
  <c r="Q105" i="24"/>
  <c r="M105" i="24"/>
  <c r="N105" i="24" s="1"/>
  <c r="H105" i="24"/>
  <c r="D105" i="24"/>
  <c r="V105" i="24" s="1"/>
  <c r="Y104" i="24"/>
  <c r="Q104" i="24"/>
  <c r="M104" i="24"/>
  <c r="H104" i="24"/>
  <c r="D104" i="24"/>
  <c r="D735" i="14" s="1"/>
  <c r="Y103" i="24"/>
  <c r="Q103" i="24"/>
  <c r="N103" i="24"/>
  <c r="M103" i="24"/>
  <c r="R103" i="24" s="1"/>
  <c r="H103" i="24"/>
  <c r="D103" i="24"/>
  <c r="D734" i="14" s="1"/>
  <c r="Y102" i="24"/>
  <c r="Q102" i="24"/>
  <c r="M102" i="24"/>
  <c r="R102" i="24" s="1"/>
  <c r="Y101" i="24"/>
  <c r="Q101" i="24"/>
  <c r="M101" i="24"/>
  <c r="N101" i="24" s="1"/>
  <c r="I99" i="24"/>
  <c r="Y97" i="24"/>
  <c r="S97" i="24"/>
  <c r="Q97" i="24"/>
  <c r="M97" i="24"/>
  <c r="N97" i="24" s="1"/>
  <c r="O97" i="24" s="1"/>
  <c r="T97" i="24" s="1"/>
  <c r="H97" i="24"/>
  <c r="D97" i="24"/>
  <c r="D728" i="14" s="1"/>
  <c r="Y96" i="24"/>
  <c r="R96" i="24"/>
  <c r="Q96" i="24"/>
  <c r="N96" i="24"/>
  <c r="M96" i="24"/>
  <c r="H96" i="24"/>
  <c r="D96" i="24"/>
  <c r="W96" i="24" s="1"/>
  <c r="Y95" i="24"/>
  <c r="Q95" i="24"/>
  <c r="M95" i="24"/>
  <c r="R95" i="24" s="1"/>
  <c r="H95" i="24"/>
  <c r="D95" i="24"/>
  <c r="W95" i="24" s="1"/>
  <c r="Y94" i="24"/>
  <c r="Q94" i="24"/>
  <c r="M94" i="24"/>
  <c r="H94" i="24"/>
  <c r="D94" i="24"/>
  <c r="W94" i="24" s="1"/>
  <c r="Y93" i="24"/>
  <c r="Q93" i="24"/>
  <c r="M93" i="24"/>
  <c r="Y92" i="24"/>
  <c r="Q92" i="24"/>
  <c r="M92" i="24"/>
  <c r="R92" i="24" s="1"/>
  <c r="Y91" i="24"/>
  <c r="Q91" i="24"/>
  <c r="M91" i="24"/>
  <c r="N91" i="24" s="1"/>
  <c r="Y90" i="24"/>
  <c r="Q90" i="24"/>
  <c r="M90" i="24"/>
  <c r="R90" i="24" s="1"/>
  <c r="I88" i="24"/>
  <c r="A88" i="24"/>
  <c r="A99" i="24" s="1"/>
  <c r="H99" i="24" s="1"/>
  <c r="H102" i="24" s="1"/>
  <c r="H57" i="24"/>
  <c r="G57" i="24"/>
  <c r="F57" i="24"/>
  <c r="A57" i="24"/>
  <c r="I56" i="24"/>
  <c r="G56" i="24"/>
  <c r="F56" i="24"/>
  <c r="D56" i="24"/>
  <c r="A56" i="24"/>
  <c r="I55" i="24"/>
  <c r="H55" i="24"/>
  <c r="J53" i="24"/>
  <c r="H53" i="24" s="1"/>
  <c r="I53" i="24"/>
  <c r="G53" i="24"/>
  <c r="F53" i="24"/>
  <c r="E53" i="24"/>
  <c r="J52" i="24"/>
  <c r="H52" i="24" s="1"/>
  <c r="I52" i="24"/>
  <c r="G52" i="24"/>
  <c r="F52" i="24"/>
  <c r="E52" i="24"/>
  <c r="I51" i="24"/>
  <c r="G51" i="24"/>
  <c r="J51" i="24" s="1"/>
  <c r="H51" i="24" s="1"/>
  <c r="F51" i="24"/>
  <c r="E51" i="24"/>
  <c r="I50" i="24"/>
  <c r="G50" i="24"/>
  <c r="F50" i="24"/>
  <c r="E50" i="24"/>
  <c r="I49" i="24"/>
  <c r="G49" i="24"/>
  <c r="F49" i="24"/>
  <c r="E49" i="24"/>
  <c r="I48" i="24"/>
  <c r="G48" i="24"/>
  <c r="F48" i="24"/>
  <c r="E48" i="24"/>
  <c r="I47" i="24"/>
  <c r="G47" i="24"/>
  <c r="F47" i="24"/>
  <c r="E47" i="24"/>
  <c r="J46" i="24"/>
  <c r="H46" i="24" s="1"/>
  <c r="I46" i="24"/>
  <c r="G46" i="24"/>
  <c r="F46" i="24"/>
  <c r="E46" i="24"/>
  <c r="J45" i="24"/>
  <c r="H45" i="24" s="1"/>
  <c r="I45" i="24"/>
  <c r="G45" i="24"/>
  <c r="F45" i="24"/>
  <c r="E45" i="24"/>
  <c r="J44" i="24"/>
  <c r="H44" i="24" s="1"/>
  <c r="I44" i="24"/>
  <c r="G44" i="24"/>
  <c r="F44" i="24"/>
  <c r="E44" i="24"/>
  <c r="I43" i="24"/>
  <c r="G43" i="24"/>
  <c r="J43" i="24" s="1"/>
  <c r="H43" i="24" s="1"/>
  <c r="F43" i="24"/>
  <c r="E43" i="24"/>
  <c r="I42" i="24"/>
  <c r="G42" i="24"/>
  <c r="F42" i="24"/>
  <c r="E42" i="24"/>
  <c r="I41" i="24"/>
  <c r="G41" i="24"/>
  <c r="F41" i="24"/>
  <c r="E41" i="24"/>
  <c r="I40" i="24"/>
  <c r="G40" i="24"/>
  <c r="F40" i="24"/>
  <c r="E40" i="24"/>
  <c r="I39" i="24"/>
  <c r="G39" i="24"/>
  <c r="J39" i="24" s="1"/>
  <c r="H39" i="24" s="1"/>
  <c r="F39" i="24"/>
  <c r="E39" i="24"/>
  <c r="I38" i="24"/>
  <c r="G38" i="24"/>
  <c r="J38" i="24" s="1"/>
  <c r="H38" i="24" s="1"/>
  <c r="F38" i="24"/>
  <c r="E38" i="24"/>
  <c r="I37" i="24"/>
  <c r="Y34" i="24"/>
  <c r="R34" i="24"/>
  <c r="Q34" i="24"/>
  <c r="M34" i="24"/>
  <c r="N34" i="24" s="1"/>
  <c r="H34" i="24"/>
  <c r="D34" i="24"/>
  <c r="W34" i="24" s="1"/>
  <c r="Y33" i="24"/>
  <c r="Q33" i="24"/>
  <c r="M33" i="24"/>
  <c r="R33" i="24" s="1"/>
  <c r="H33" i="24"/>
  <c r="D33" i="24"/>
  <c r="W33" i="24" s="1"/>
  <c r="Y32" i="24"/>
  <c r="R32" i="24"/>
  <c r="Q32" i="24"/>
  <c r="M32" i="24"/>
  <c r="N32" i="24" s="1"/>
  <c r="H32" i="24"/>
  <c r="D32" i="24"/>
  <c r="W32" i="24" s="1"/>
  <c r="Y31" i="24"/>
  <c r="Q31" i="24"/>
  <c r="M31" i="24"/>
  <c r="R31" i="24" s="1"/>
  <c r="H31" i="24"/>
  <c r="D31" i="24"/>
  <c r="W31" i="24" s="1"/>
  <c r="Y30" i="24"/>
  <c r="R30" i="24"/>
  <c r="Q30" i="24"/>
  <c r="M30" i="24"/>
  <c r="N30" i="24" s="1"/>
  <c r="S30" i="24" s="1"/>
  <c r="H30" i="24"/>
  <c r="D30" i="24"/>
  <c r="W30" i="24" s="1"/>
  <c r="Y29" i="24"/>
  <c r="Q29" i="24"/>
  <c r="M29" i="24"/>
  <c r="N29" i="24" s="1"/>
  <c r="H29" i="24"/>
  <c r="D29" i="24"/>
  <c r="W29" i="24" s="1"/>
  <c r="Y28" i="24"/>
  <c r="Q28" i="24"/>
  <c r="M28" i="24"/>
  <c r="N28" i="24" s="1"/>
  <c r="Y27" i="24"/>
  <c r="Q27" i="24"/>
  <c r="M27" i="24"/>
  <c r="N27" i="24" s="1"/>
  <c r="I25" i="24"/>
  <c r="A25" i="24"/>
  <c r="H25" i="24" s="1"/>
  <c r="Y23" i="24"/>
  <c r="R23" i="24"/>
  <c r="Q23" i="24"/>
  <c r="M23" i="24"/>
  <c r="N23" i="24" s="1"/>
  <c r="H23" i="24"/>
  <c r="D23" i="24"/>
  <c r="W23" i="24" s="1"/>
  <c r="Y22" i="24"/>
  <c r="Q22" i="24"/>
  <c r="M22" i="24"/>
  <c r="R22" i="24" s="1"/>
  <c r="H22" i="24"/>
  <c r="D22" i="24"/>
  <c r="D673" i="14" s="1"/>
  <c r="Y21" i="24"/>
  <c r="R21" i="24"/>
  <c r="Q21" i="24"/>
  <c r="M21" i="24"/>
  <c r="N21" i="24" s="1"/>
  <c r="H21" i="24"/>
  <c r="D21" i="24"/>
  <c r="W21" i="24" s="1"/>
  <c r="Y20" i="24"/>
  <c r="Q20" i="24"/>
  <c r="M20" i="24"/>
  <c r="R20" i="24" s="1"/>
  <c r="H20" i="24"/>
  <c r="D20" i="24"/>
  <c r="Y19" i="24"/>
  <c r="Q19" i="24"/>
  <c r="M19" i="24"/>
  <c r="N19" i="24" s="1"/>
  <c r="S19" i="24" s="1"/>
  <c r="Y18" i="24"/>
  <c r="R18" i="24"/>
  <c r="Q18" i="24"/>
  <c r="M18" i="24"/>
  <c r="N18" i="24" s="1"/>
  <c r="Y17" i="24"/>
  <c r="Q17" i="24"/>
  <c r="M17" i="24"/>
  <c r="R17" i="24" s="1"/>
  <c r="Y16" i="24"/>
  <c r="Q16" i="24"/>
  <c r="M16" i="24"/>
  <c r="N16" i="24" s="1"/>
  <c r="A14" i="24"/>
  <c r="H14" i="24" s="1"/>
  <c r="H19" i="24" s="1"/>
  <c r="I14" i="24"/>
  <c r="AH165" i="11" l="1"/>
  <c r="AH166" i="11" s="1"/>
  <c r="AH167" i="11" s="1"/>
  <c r="AH168" i="11" s="1"/>
  <c r="AH169" i="11" s="1"/>
  <c r="AH170" i="11" s="1"/>
  <c r="AH171" i="11" s="1"/>
  <c r="AH172" i="11" s="1"/>
  <c r="AH165" i="17"/>
  <c r="AH166" i="17" s="1"/>
  <c r="AH167" i="17" s="1"/>
  <c r="AH168" i="17" s="1"/>
  <c r="AH169" i="17" s="1"/>
  <c r="AH170" i="17" s="1"/>
  <c r="AH171" i="17" s="1"/>
  <c r="AH172" i="17" s="1"/>
  <c r="AH197" i="17"/>
  <c r="AH198" i="17" s="1"/>
  <c r="AH199" i="17" s="1"/>
  <c r="AH200" i="17" s="1"/>
  <c r="AH201" i="17" s="1"/>
  <c r="AH202" i="17" s="1"/>
  <c r="AH203" i="17" s="1"/>
  <c r="AH204" i="17" s="1"/>
  <c r="AH208" i="11"/>
  <c r="AH209" i="11" s="1"/>
  <c r="AH210" i="11" s="1"/>
  <c r="AH211" i="11" s="1"/>
  <c r="AH212" i="11" s="1"/>
  <c r="AH213" i="11" s="1"/>
  <c r="AH214" i="11" s="1"/>
  <c r="AH215" i="11" s="1"/>
  <c r="AH216" i="11" s="1"/>
  <c r="AH217" i="11" s="1"/>
  <c r="AH218" i="11" s="1"/>
  <c r="AH219" i="11" s="1"/>
  <c r="AH220" i="11" s="1"/>
  <c r="AH221" i="11" s="1"/>
  <c r="AH222" i="11" s="1"/>
  <c r="AH223" i="11" s="1"/>
  <c r="AH229" i="11"/>
  <c r="AH230" i="11" s="1"/>
  <c r="AH231" i="11" s="1"/>
  <c r="AH232" i="11" s="1"/>
  <c r="AH233" i="11" s="1"/>
  <c r="AH234" i="11" s="1"/>
  <c r="AH235" i="11" s="1"/>
  <c r="AH236" i="11" s="1"/>
  <c r="AH229" i="17"/>
  <c r="AH230" i="17" s="1"/>
  <c r="AH231" i="17" s="1"/>
  <c r="AH232" i="17" s="1"/>
  <c r="AH233" i="17" s="1"/>
  <c r="AH234" i="17" s="1"/>
  <c r="AH235" i="17" s="1"/>
  <c r="AH236" i="17" s="1"/>
  <c r="W103" i="24"/>
  <c r="AH133" i="11"/>
  <c r="AH134" i="11" s="1"/>
  <c r="AH135" i="11" s="1"/>
  <c r="AH136" i="11" s="1"/>
  <c r="AH137" i="11" s="1"/>
  <c r="AH138" i="11" s="1"/>
  <c r="AH139" i="11" s="1"/>
  <c r="AH140" i="11" s="1"/>
  <c r="AH133" i="17"/>
  <c r="AH134" i="17" s="1"/>
  <c r="AH135" i="17" s="1"/>
  <c r="AH136" i="17" s="1"/>
  <c r="AH137" i="17" s="1"/>
  <c r="AH138" i="17" s="1"/>
  <c r="AH139" i="17" s="1"/>
  <c r="AH140" i="17" s="1"/>
  <c r="V103" i="24"/>
  <c r="C34" i="24"/>
  <c r="C685" i="14" s="1"/>
  <c r="C106" i="24"/>
  <c r="C737" i="14" s="1"/>
  <c r="C244" i="24"/>
  <c r="C855" i="14" s="1"/>
  <c r="C30" i="24"/>
  <c r="C681" i="14" s="1"/>
  <c r="C105" i="24"/>
  <c r="C736" i="14" s="1"/>
  <c r="C107" i="24"/>
  <c r="C738" i="14" s="1"/>
  <c r="V22" i="24"/>
  <c r="C94" i="24"/>
  <c r="C725" i="14" s="1"/>
  <c r="C31" i="24"/>
  <c r="C682" i="14" s="1"/>
  <c r="W22" i="24"/>
  <c r="V23" i="24"/>
  <c r="C22" i="24"/>
  <c r="C673" i="14" s="1"/>
  <c r="C23" i="24"/>
  <c r="C674" i="14" s="1"/>
  <c r="C33" i="24"/>
  <c r="C684" i="14" s="1"/>
  <c r="C96" i="24"/>
  <c r="C727" i="14" s="1"/>
  <c r="C97" i="24"/>
  <c r="C728" i="14" s="1"/>
  <c r="V246" i="24"/>
  <c r="D727" i="14"/>
  <c r="W104" i="24"/>
  <c r="C108" i="24"/>
  <c r="C739" i="14" s="1"/>
  <c r="C245" i="24"/>
  <c r="C856" i="14" s="1"/>
  <c r="D857" i="14"/>
  <c r="C103" i="24"/>
  <c r="C734" i="14" s="1"/>
  <c r="V31" i="24"/>
  <c r="V29" i="24"/>
  <c r="V30" i="24"/>
  <c r="C235" i="24"/>
  <c r="C846" i="14" s="1"/>
  <c r="C243" i="24"/>
  <c r="C854" i="14" s="1"/>
  <c r="D739" i="14"/>
  <c r="V33" i="24"/>
  <c r="V34" i="24"/>
  <c r="W234" i="24"/>
  <c r="D738" i="14"/>
  <c r="D685" i="14"/>
  <c r="D672" i="14"/>
  <c r="C95" i="24"/>
  <c r="C726" i="14" s="1"/>
  <c r="W107" i="24"/>
  <c r="D846" i="14"/>
  <c r="N239" i="24"/>
  <c r="S239" i="24" s="1"/>
  <c r="J259" i="24"/>
  <c r="H259" i="24" s="1"/>
  <c r="R243" i="24"/>
  <c r="D855" i="14"/>
  <c r="R230" i="24"/>
  <c r="R232" i="24"/>
  <c r="J250" i="24"/>
  <c r="H250" i="24" s="1"/>
  <c r="J121" i="24"/>
  <c r="H121" i="24" s="1"/>
  <c r="J120" i="24"/>
  <c r="H120" i="24" s="1"/>
  <c r="R101" i="24"/>
  <c r="J112" i="24"/>
  <c r="H112" i="24" s="1"/>
  <c r="J115" i="24"/>
  <c r="H115" i="24" s="1"/>
  <c r="D726" i="14"/>
  <c r="D725" i="14"/>
  <c r="V94" i="24"/>
  <c r="V95" i="24"/>
  <c r="J49" i="24"/>
  <c r="H49" i="24" s="1"/>
  <c r="J47" i="24"/>
  <c r="H47" i="24" s="1"/>
  <c r="R29" i="24"/>
  <c r="J48" i="24"/>
  <c r="H48" i="24" s="1"/>
  <c r="J50" i="24"/>
  <c r="H50" i="24" s="1"/>
  <c r="J42" i="24"/>
  <c r="H42" i="24" s="1"/>
  <c r="R16" i="24"/>
  <c r="J40" i="24"/>
  <c r="H40" i="24" s="1"/>
  <c r="R19" i="24"/>
  <c r="J41" i="24"/>
  <c r="H41" i="24" s="1"/>
  <c r="C20" i="24"/>
  <c r="C671" i="14" s="1"/>
  <c r="W20" i="24"/>
  <c r="V20" i="24"/>
  <c r="D671" i="14"/>
  <c r="C232" i="24"/>
  <c r="C843" i="14" s="1"/>
  <c r="D674" i="14"/>
  <c r="D680" i="14"/>
  <c r="D681" i="14"/>
  <c r="D682" i="14"/>
  <c r="D683" i="14"/>
  <c r="D684" i="14"/>
  <c r="D736" i="14"/>
  <c r="D845" i="14"/>
  <c r="C234" i="24"/>
  <c r="C845" i="14" s="1"/>
  <c r="H101" i="24"/>
  <c r="W246" i="24"/>
  <c r="R240" i="24"/>
  <c r="O239" i="24"/>
  <c r="T239" i="24" s="1"/>
  <c r="R231" i="24"/>
  <c r="O230" i="24"/>
  <c r="T230" i="24" s="1"/>
  <c r="S230" i="24"/>
  <c r="H240" i="24"/>
  <c r="H239" i="24"/>
  <c r="C233" i="24"/>
  <c r="C844" i="14" s="1"/>
  <c r="W233" i="24"/>
  <c r="S234" i="24"/>
  <c r="W243" i="24"/>
  <c r="V243" i="24"/>
  <c r="P235" i="24"/>
  <c r="U235" i="24" s="1"/>
  <c r="O235" i="24"/>
  <c r="T235" i="24" s="1"/>
  <c r="R241" i="24"/>
  <c r="N241" i="24"/>
  <c r="V245" i="24"/>
  <c r="W245" i="24"/>
  <c r="N242" i="24"/>
  <c r="R242" i="24"/>
  <c r="W232" i="24"/>
  <c r="V232" i="24"/>
  <c r="J264" i="24"/>
  <c r="H264" i="24" s="1"/>
  <c r="N244" i="24"/>
  <c r="R244" i="24"/>
  <c r="J261" i="24"/>
  <c r="H261" i="24" s="1"/>
  <c r="P230" i="24"/>
  <c r="U230" i="24" s="1"/>
  <c r="O231" i="24"/>
  <c r="T231" i="24" s="1"/>
  <c r="O232" i="24"/>
  <c r="T232" i="24" s="1"/>
  <c r="R233" i="24"/>
  <c r="N233" i="24"/>
  <c r="N228" i="24"/>
  <c r="O234" i="24"/>
  <c r="T234" i="24" s="1"/>
  <c r="N229" i="24"/>
  <c r="V233" i="24"/>
  <c r="V235" i="24"/>
  <c r="J255" i="24"/>
  <c r="H255" i="24" s="1"/>
  <c r="O240" i="24"/>
  <c r="T240" i="24" s="1"/>
  <c r="P245" i="24"/>
  <c r="U245" i="24" s="1"/>
  <c r="H226" i="24"/>
  <c r="O243" i="24"/>
  <c r="T243" i="24" s="1"/>
  <c r="O245" i="24"/>
  <c r="T245" i="24" s="1"/>
  <c r="J262" i="24"/>
  <c r="H262" i="24" s="1"/>
  <c r="P246" i="24"/>
  <c r="U246" i="24" s="1"/>
  <c r="J260" i="24"/>
  <c r="H260" i="24" s="1"/>
  <c r="C242" i="24"/>
  <c r="C853" i="14" s="1"/>
  <c r="W242" i="24"/>
  <c r="V242" i="24"/>
  <c r="V244" i="24"/>
  <c r="S246" i="24"/>
  <c r="J265" i="24"/>
  <c r="H265" i="24" s="1"/>
  <c r="I261" i="24"/>
  <c r="I253" i="24"/>
  <c r="I254" i="24"/>
  <c r="I264" i="24"/>
  <c r="N102" i="24"/>
  <c r="S102" i="24" s="1"/>
  <c r="R91" i="24"/>
  <c r="S91" i="24"/>
  <c r="O91" i="24"/>
  <c r="T91" i="24" s="1"/>
  <c r="O101" i="24"/>
  <c r="T101" i="24" s="1"/>
  <c r="S105" i="24"/>
  <c r="N95" i="24"/>
  <c r="W97" i="24"/>
  <c r="V97" i="24"/>
  <c r="S96" i="24"/>
  <c r="N104" i="24"/>
  <c r="R104" i="24"/>
  <c r="O96" i="24"/>
  <c r="T96" i="24" s="1"/>
  <c r="O108" i="24"/>
  <c r="T108" i="24" s="1"/>
  <c r="S108" i="24"/>
  <c r="N93" i="24"/>
  <c r="W106" i="24"/>
  <c r="V106" i="24"/>
  <c r="J119" i="24"/>
  <c r="H119" i="24" s="1"/>
  <c r="H88" i="24"/>
  <c r="R94" i="24"/>
  <c r="N94" i="24"/>
  <c r="R93" i="24"/>
  <c r="O105" i="24"/>
  <c r="T105" i="24" s="1"/>
  <c r="I123" i="24"/>
  <c r="I115" i="24"/>
  <c r="I127" i="24"/>
  <c r="I122" i="24"/>
  <c r="I117" i="24"/>
  <c r="I112" i="24"/>
  <c r="I125" i="24"/>
  <c r="I114" i="24"/>
  <c r="I126" i="24"/>
  <c r="I119" i="24"/>
  <c r="I116" i="24"/>
  <c r="I113" i="24"/>
  <c r="I118" i="24"/>
  <c r="I121" i="24"/>
  <c r="S101" i="24"/>
  <c r="O103" i="24"/>
  <c r="T103" i="24" s="1"/>
  <c r="S103" i="24"/>
  <c r="N107" i="24"/>
  <c r="R107" i="24"/>
  <c r="J118" i="24"/>
  <c r="H118" i="24" s="1"/>
  <c r="J123" i="24"/>
  <c r="H123" i="24" s="1"/>
  <c r="N92" i="24"/>
  <c r="V108" i="24"/>
  <c r="V96" i="24"/>
  <c r="P106" i="24"/>
  <c r="U106" i="24" s="1"/>
  <c r="P97" i="24"/>
  <c r="U97" i="24" s="1"/>
  <c r="C104" i="24"/>
  <c r="C735" i="14" s="1"/>
  <c r="V104" i="24"/>
  <c r="N90" i="24"/>
  <c r="R97" i="24"/>
  <c r="W105" i="24"/>
  <c r="J117" i="24"/>
  <c r="H117" i="24" s="1"/>
  <c r="J124" i="24"/>
  <c r="H124" i="24" s="1"/>
  <c r="J116" i="24"/>
  <c r="H116" i="24" s="1"/>
  <c r="H16" i="24"/>
  <c r="H18" i="24"/>
  <c r="H17" i="24"/>
  <c r="R27" i="24"/>
  <c r="H27" i="24"/>
  <c r="H28" i="24"/>
  <c r="O34" i="24"/>
  <c r="T34" i="24" s="1"/>
  <c r="P34" i="24"/>
  <c r="U34" i="24" s="1"/>
  <c r="S34" i="24"/>
  <c r="S28" i="24"/>
  <c r="O28" i="24"/>
  <c r="T28" i="24" s="1"/>
  <c r="S27" i="24"/>
  <c r="O27" i="24"/>
  <c r="T27" i="24" s="1"/>
  <c r="O29" i="24"/>
  <c r="T29" i="24" s="1"/>
  <c r="S29" i="24"/>
  <c r="O32" i="24"/>
  <c r="T32" i="24" s="1"/>
  <c r="S32" i="24"/>
  <c r="N31" i="24"/>
  <c r="P30" i="24"/>
  <c r="U30" i="24" s="1"/>
  <c r="R28" i="24"/>
  <c r="C29" i="24"/>
  <c r="C680" i="14" s="1"/>
  <c r="V32" i="24"/>
  <c r="O30" i="24"/>
  <c r="T30" i="24" s="1"/>
  <c r="N33" i="24"/>
  <c r="C32" i="24"/>
  <c r="C683" i="14" s="1"/>
  <c r="S16" i="24"/>
  <c r="O16" i="24"/>
  <c r="T16" i="24" s="1"/>
  <c r="O21" i="24"/>
  <c r="T21" i="24" s="1"/>
  <c r="S21" i="24"/>
  <c r="P21" i="24"/>
  <c r="U21" i="24" s="1"/>
  <c r="O18" i="24"/>
  <c r="T18" i="24" s="1"/>
  <c r="S18" i="24"/>
  <c r="O23" i="24"/>
  <c r="T23" i="24" s="1"/>
  <c r="S23" i="24"/>
  <c r="O19" i="24"/>
  <c r="T19" i="24" s="1"/>
  <c r="N22" i="24"/>
  <c r="N17" i="24"/>
  <c r="N20" i="24"/>
  <c r="V21" i="24"/>
  <c r="C21" i="24"/>
  <c r="C672" i="14" s="1"/>
  <c r="H221" i="14"/>
  <c r="G221" i="14"/>
  <c r="H220" i="14"/>
  <c r="G220" i="14"/>
  <c r="H219" i="14"/>
  <c r="G219" i="14"/>
  <c r="H218" i="14"/>
  <c r="G218" i="14"/>
  <c r="H217" i="14"/>
  <c r="G217" i="14"/>
  <c r="H216" i="14"/>
  <c r="G216" i="14"/>
  <c r="H215" i="14"/>
  <c r="G215" i="14"/>
  <c r="H214" i="14"/>
  <c r="G214" i="14"/>
  <c r="H213" i="14"/>
  <c r="G213" i="14"/>
  <c r="F213" i="14"/>
  <c r="H212" i="14"/>
  <c r="G212" i="14"/>
  <c r="F212" i="14"/>
  <c r="H211" i="14"/>
  <c r="G211" i="14"/>
  <c r="F211" i="14"/>
  <c r="H210" i="14"/>
  <c r="G210" i="14"/>
  <c r="H209" i="14"/>
  <c r="G209" i="14"/>
  <c r="H208" i="14"/>
  <c r="G208" i="14"/>
  <c r="H207" i="14"/>
  <c r="G207" i="14"/>
  <c r="H206" i="14"/>
  <c r="G206" i="14"/>
  <c r="H205" i="14"/>
  <c r="G205" i="14"/>
  <c r="H204" i="14"/>
  <c r="G204" i="14"/>
  <c r="H203" i="14"/>
  <c r="G203" i="14"/>
  <c r="H202" i="14"/>
  <c r="G202" i="14"/>
  <c r="F202" i="14"/>
  <c r="H201" i="14"/>
  <c r="G201" i="14"/>
  <c r="F201" i="14"/>
  <c r="H200" i="14"/>
  <c r="G200" i="14"/>
  <c r="F200" i="14"/>
  <c r="E211" i="14"/>
  <c r="D211" i="14"/>
  <c r="C211" i="14"/>
  <c r="B211" i="14"/>
  <c r="E200" i="14"/>
  <c r="D200" i="14"/>
  <c r="C200" i="14"/>
  <c r="A200" i="14"/>
  <c r="B200" i="14"/>
  <c r="E221" i="14"/>
  <c r="B221" i="14"/>
  <c r="A221" i="14"/>
  <c r="E220" i="14"/>
  <c r="B220" i="14"/>
  <c r="A220" i="14"/>
  <c r="E219" i="14"/>
  <c r="B219" i="14"/>
  <c r="A219" i="14"/>
  <c r="E218" i="14"/>
  <c r="B218" i="14"/>
  <c r="A218" i="14"/>
  <c r="E217" i="14"/>
  <c r="B217" i="14"/>
  <c r="A217" i="14"/>
  <c r="E216" i="14"/>
  <c r="B216" i="14"/>
  <c r="A216" i="14"/>
  <c r="E215" i="14"/>
  <c r="B215" i="14"/>
  <c r="A215" i="14"/>
  <c r="E214" i="14"/>
  <c r="B214" i="14"/>
  <c r="A214" i="14"/>
  <c r="E213" i="14"/>
  <c r="D213" i="14"/>
  <c r="C213" i="14"/>
  <c r="B213" i="14"/>
  <c r="A213" i="14"/>
  <c r="E212" i="14"/>
  <c r="D212" i="14"/>
  <c r="C212" i="14"/>
  <c r="B212" i="14"/>
  <c r="A212" i="14"/>
  <c r="A211" i="14"/>
  <c r="E210" i="14"/>
  <c r="B210" i="14"/>
  <c r="A210" i="14"/>
  <c r="E209" i="14"/>
  <c r="B209" i="14"/>
  <c r="A209" i="14"/>
  <c r="E208" i="14"/>
  <c r="B208" i="14"/>
  <c r="A208" i="14"/>
  <c r="E207" i="14"/>
  <c r="B207" i="14"/>
  <c r="A207" i="14"/>
  <c r="E206" i="14"/>
  <c r="B206" i="14"/>
  <c r="A206" i="14"/>
  <c r="E205" i="14"/>
  <c r="B205" i="14"/>
  <c r="A205" i="14"/>
  <c r="E204" i="14"/>
  <c r="B204" i="14"/>
  <c r="A204" i="14"/>
  <c r="E203" i="14"/>
  <c r="B203" i="14"/>
  <c r="A203" i="14"/>
  <c r="E202" i="14"/>
  <c r="D202" i="14"/>
  <c r="C202" i="14"/>
  <c r="B202" i="14"/>
  <c r="A202" i="14"/>
  <c r="E201" i="14"/>
  <c r="D201" i="14"/>
  <c r="C201" i="14"/>
  <c r="B201" i="14"/>
  <c r="A201" i="14"/>
  <c r="H269" i="9"/>
  <c r="G269" i="9"/>
  <c r="F269" i="9"/>
  <c r="I265" i="9"/>
  <c r="G265" i="9"/>
  <c r="J265" i="9" s="1"/>
  <c r="H265" i="9" s="1"/>
  <c r="F265" i="9"/>
  <c r="E265" i="9"/>
  <c r="G264" i="9"/>
  <c r="F264" i="9"/>
  <c r="J264" i="9" s="1"/>
  <c r="H264" i="9" s="1"/>
  <c r="E264" i="9"/>
  <c r="I263" i="9"/>
  <c r="G263" i="9"/>
  <c r="J263" i="9" s="1"/>
  <c r="H263" i="9" s="1"/>
  <c r="F263" i="9"/>
  <c r="E263" i="9"/>
  <c r="I262" i="9"/>
  <c r="G262" i="9"/>
  <c r="J262" i="9" s="1"/>
  <c r="H262" i="9" s="1"/>
  <c r="F262" i="9"/>
  <c r="E262" i="9"/>
  <c r="I261" i="9"/>
  <c r="G261" i="9"/>
  <c r="J261" i="9" s="1"/>
  <c r="H261" i="9" s="1"/>
  <c r="F261" i="9"/>
  <c r="E261" i="9"/>
  <c r="I260" i="9"/>
  <c r="G260" i="9"/>
  <c r="F260" i="9"/>
  <c r="E260" i="9"/>
  <c r="I259" i="9"/>
  <c r="G259" i="9"/>
  <c r="J259" i="9" s="1"/>
  <c r="H259" i="9" s="1"/>
  <c r="F259" i="9"/>
  <c r="E259" i="9"/>
  <c r="I258" i="9"/>
  <c r="G258" i="9"/>
  <c r="F258" i="9"/>
  <c r="E258" i="9"/>
  <c r="I257" i="9"/>
  <c r="G257" i="9"/>
  <c r="J257" i="9" s="1"/>
  <c r="H257" i="9" s="1"/>
  <c r="F257" i="9"/>
  <c r="E257" i="9"/>
  <c r="G256" i="9"/>
  <c r="F256" i="9"/>
  <c r="J256" i="9" s="1"/>
  <c r="H256" i="9" s="1"/>
  <c r="E256" i="9"/>
  <c r="J255" i="9"/>
  <c r="H255" i="9" s="1"/>
  <c r="I255" i="9"/>
  <c r="G255" i="9"/>
  <c r="F255" i="9"/>
  <c r="E255" i="9"/>
  <c r="I254" i="9"/>
  <c r="G254" i="9"/>
  <c r="F254" i="9"/>
  <c r="E254" i="9"/>
  <c r="J253" i="9"/>
  <c r="H253" i="9" s="1"/>
  <c r="I253" i="9"/>
  <c r="G253" i="9"/>
  <c r="F253" i="9"/>
  <c r="E253" i="9"/>
  <c r="I252" i="9"/>
  <c r="G252" i="9"/>
  <c r="F252" i="9"/>
  <c r="E252" i="9"/>
  <c r="I251" i="9"/>
  <c r="G251" i="9"/>
  <c r="F251" i="9"/>
  <c r="E251" i="9"/>
  <c r="I250" i="9"/>
  <c r="G250" i="9"/>
  <c r="F250" i="9"/>
  <c r="E250" i="9"/>
  <c r="I249" i="9"/>
  <c r="I264" i="9" s="1"/>
  <c r="I116" i="9"/>
  <c r="E116" i="9"/>
  <c r="H56" i="9"/>
  <c r="H226" i="9"/>
  <c r="H230" i="9" s="1"/>
  <c r="H215" i="9"/>
  <c r="Y246" i="9"/>
  <c r="R246" i="9"/>
  <c r="Q246" i="9"/>
  <c r="M246" i="9"/>
  <c r="N246" i="9" s="1"/>
  <c r="H246" i="9"/>
  <c r="D246" i="9"/>
  <c r="W246" i="9" s="1"/>
  <c r="Y245" i="9"/>
  <c r="R245" i="9"/>
  <c r="Q245" i="9"/>
  <c r="M245" i="9"/>
  <c r="N245" i="9" s="1"/>
  <c r="H245" i="9"/>
  <c r="D245" i="9"/>
  <c r="W245" i="9" s="1"/>
  <c r="Y244" i="9"/>
  <c r="Q244" i="9"/>
  <c r="M244" i="9"/>
  <c r="N244" i="9" s="1"/>
  <c r="H244" i="9"/>
  <c r="D244" i="9"/>
  <c r="W244" i="9" s="1"/>
  <c r="Y243" i="9"/>
  <c r="Q243" i="9"/>
  <c r="M243" i="9"/>
  <c r="N243" i="9" s="1"/>
  <c r="H243" i="9"/>
  <c r="D243" i="9"/>
  <c r="W243" i="9" s="1"/>
  <c r="Y242" i="9"/>
  <c r="Q242" i="9"/>
  <c r="M242" i="9"/>
  <c r="N242" i="9" s="1"/>
  <c r="H242" i="9"/>
  <c r="Y241" i="9"/>
  <c r="Q241" i="9"/>
  <c r="M241" i="9"/>
  <c r="N241" i="9" s="1"/>
  <c r="Y240" i="9"/>
  <c r="Q240" i="9"/>
  <c r="M240" i="9"/>
  <c r="N240" i="9" s="1"/>
  <c r="Y239" i="9"/>
  <c r="Q239" i="9"/>
  <c r="M239" i="9"/>
  <c r="N239" i="9" s="1"/>
  <c r="H238" i="9"/>
  <c r="G238" i="9"/>
  <c r="F238" i="9"/>
  <c r="A238" i="9"/>
  <c r="I237" i="9"/>
  <c r="H237" i="9"/>
  <c r="H241" i="9" s="1"/>
  <c r="G237" i="9"/>
  <c r="F237" i="9"/>
  <c r="A237" i="9"/>
  <c r="I236" i="9"/>
  <c r="H236" i="9"/>
  <c r="Y235" i="9"/>
  <c r="Q235" i="9"/>
  <c r="M235" i="9"/>
  <c r="R235" i="9" s="1"/>
  <c r="H235" i="9"/>
  <c r="D235" i="9"/>
  <c r="C235" i="9" s="1"/>
  <c r="C210" i="14" s="1"/>
  <c r="Y234" i="9"/>
  <c r="Q234" i="9"/>
  <c r="M234" i="9"/>
  <c r="R234" i="9" s="1"/>
  <c r="H234" i="9"/>
  <c r="D234" i="9"/>
  <c r="C234" i="9" s="1"/>
  <c r="C209" i="14" s="1"/>
  <c r="Y233" i="9"/>
  <c r="Q233" i="9"/>
  <c r="M233" i="9"/>
  <c r="R233" i="9" s="1"/>
  <c r="H233" i="9"/>
  <c r="D233" i="9"/>
  <c r="C233" i="9" s="1"/>
  <c r="C208" i="14" s="1"/>
  <c r="Y232" i="9"/>
  <c r="Q232" i="9"/>
  <c r="M232" i="9"/>
  <c r="R232" i="9" s="1"/>
  <c r="Y231" i="9"/>
  <c r="Q231" i="9"/>
  <c r="M231" i="9"/>
  <c r="R231" i="9" s="1"/>
  <c r="Y230" i="9"/>
  <c r="Q230" i="9"/>
  <c r="M230" i="9"/>
  <c r="Y229" i="9"/>
  <c r="Q229" i="9"/>
  <c r="M229" i="9"/>
  <c r="R229" i="9" s="1"/>
  <c r="Y228" i="9"/>
  <c r="Q228" i="9"/>
  <c r="M228" i="9"/>
  <c r="R228" i="9" s="1"/>
  <c r="H227" i="9"/>
  <c r="G227" i="9"/>
  <c r="F227" i="9"/>
  <c r="A227" i="9"/>
  <c r="I226" i="9"/>
  <c r="G226" i="9"/>
  <c r="F226" i="9"/>
  <c r="A226" i="9"/>
  <c r="I225" i="9"/>
  <c r="H225" i="9"/>
  <c r="H88" i="9"/>
  <c r="H103" i="14"/>
  <c r="G103" i="14"/>
  <c r="E103" i="14"/>
  <c r="B103" i="14"/>
  <c r="A103" i="14"/>
  <c r="H102" i="14"/>
  <c r="G102" i="14"/>
  <c r="E102" i="14"/>
  <c r="B102" i="14"/>
  <c r="A102" i="14"/>
  <c r="H101" i="14"/>
  <c r="G101" i="14"/>
  <c r="E101" i="14"/>
  <c r="B101" i="14"/>
  <c r="A101" i="14"/>
  <c r="H100" i="14"/>
  <c r="G100" i="14"/>
  <c r="E100" i="14"/>
  <c r="B100" i="14"/>
  <c r="A100" i="14"/>
  <c r="H99" i="14"/>
  <c r="G99" i="14"/>
  <c r="E99" i="14"/>
  <c r="B99" i="14"/>
  <c r="A99" i="14"/>
  <c r="H98" i="14"/>
  <c r="G98" i="14"/>
  <c r="E98" i="14"/>
  <c r="B98" i="14"/>
  <c r="A98" i="14"/>
  <c r="H97" i="14"/>
  <c r="G97" i="14"/>
  <c r="E97" i="14"/>
  <c r="B97" i="14"/>
  <c r="A97" i="14"/>
  <c r="H96" i="14"/>
  <c r="G96" i="14"/>
  <c r="E96" i="14"/>
  <c r="B96" i="14"/>
  <c r="A96" i="14"/>
  <c r="H95" i="14"/>
  <c r="G95" i="14"/>
  <c r="F95" i="14"/>
  <c r="E95" i="14"/>
  <c r="D95" i="14"/>
  <c r="C95" i="14"/>
  <c r="B95" i="14"/>
  <c r="H94" i="14"/>
  <c r="G94" i="14"/>
  <c r="E94" i="14"/>
  <c r="D94" i="14"/>
  <c r="C94" i="14"/>
  <c r="B94" i="14"/>
  <c r="H93" i="14"/>
  <c r="G93" i="14"/>
  <c r="F93" i="14"/>
  <c r="D93" i="14"/>
  <c r="C93" i="14"/>
  <c r="B93" i="14"/>
  <c r="A93" i="14"/>
  <c r="H92" i="14"/>
  <c r="G92" i="14"/>
  <c r="E92" i="14"/>
  <c r="B92" i="14"/>
  <c r="A92" i="14"/>
  <c r="H91" i="14"/>
  <c r="G91" i="14"/>
  <c r="E91" i="14"/>
  <c r="B91" i="14"/>
  <c r="A91" i="14"/>
  <c r="H90" i="14"/>
  <c r="G90" i="14"/>
  <c r="E90" i="14"/>
  <c r="B90" i="14"/>
  <c r="A90" i="14"/>
  <c r="H89" i="14"/>
  <c r="G89" i="14"/>
  <c r="E89" i="14"/>
  <c r="B89" i="14"/>
  <c r="A89" i="14"/>
  <c r="H88" i="14"/>
  <c r="G88" i="14"/>
  <c r="E88" i="14"/>
  <c r="B88" i="14"/>
  <c r="A88" i="14"/>
  <c r="H87" i="14"/>
  <c r="G87" i="14"/>
  <c r="E87" i="14"/>
  <c r="B87" i="14"/>
  <c r="A87" i="14"/>
  <c r="H86" i="14"/>
  <c r="G86" i="14"/>
  <c r="E86" i="14"/>
  <c r="B86" i="14"/>
  <c r="A86" i="14"/>
  <c r="H85" i="14"/>
  <c r="G85" i="14"/>
  <c r="E85" i="14"/>
  <c r="B85" i="14"/>
  <c r="A85" i="14"/>
  <c r="H84" i="14"/>
  <c r="G84" i="14"/>
  <c r="F84" i="14"/>
  <c r="E84" i="14"/>
  <c r="D84" i="14"/>
  <c r="C84" i="14"/>
  <c r="B84" i="14"/>
  <c r="H83" i="14"/>
  <c r="G83" i="14"/>
  <c r="E83" i="14"/>
  <c r="D83" i="14"/>
  <c r="C83" i="14"/>
  <c r="B83" i="14"/>
  <c r="H82" i="14"/>
  <c r="G82" i="14"/>
  <c r="F82" i="14"/>
  <c r="D82" i="14"/>
  <c r="C82" i="14"/>
  <c r="B82" i="14"/>
  <c r="A82" i="14"/>
  <c r="I37" i="9"/>
  <c r="I111" i="9"/>
  <c r="I120" i="9" s="1"/>
  <c r="E112" i="9"/>
  <c r="F112" i="9"/>
  <c r="G112" i="9"/>
  <c r="E113" i="9"/>
  <c r="F113" i="9"/>
  <c r="G113" i="9"/>
  <c r="E114" i="9"/>
  <c r="F114" i="9"/>
  <c r="G114" i="9"/>
  <c r="E115" i="9"/>
  <c r="F115" i="9"/>
  <c r="G115" i="9"/>
  <c r="J115" i="9" s="1"/>
  <c r="H115" i="9" s="1"/>
  <c r="F116" i="9"/>
  <c r="G116" i="9"/>
  <c r="E117" i="9"/>
  <c r="F117" i="9"/>
  <c r="G117" i="9"/>
  <c r="E118" i="9"/>
  <c r="F118" i="9"/>
  <c r="G118" i="9"/>
  <c r="E119" i="9"/>
  <c r="F119" i="9"/>
  <c r="G119" i="9"/>
  <c r="E120" i="9"/>
  <c r="F120" i="9"/>
  <c r="G120" i="9"/>
  <c r="E121" i="9"/>
  <c r="F121" i="9"/>
  <c r="G121" i="9"/>
  <c r="E122" i="9"/>
  <c r="F122" i="9"/>
  <c r="G122" i="9"/>
  <c r="E123" i="9"/>
  <c r="F123" i="9"/>
  <c r="G123" i="9"/>
  <c r="J123" i="9" s="1"/>
  <c r="H123" i="9" s="1"/>
  <c r="E124" i="9"/>
  <c r="F124" i="9"/>
  <c r="G124" i="9"/>
  <c r="E125" i="9"/>
  <c r="F125" i="9"/>
  <c r="G125" i="9"/>
  <c r="E126" i="9"/>
  <c r="F126" i="9"/>
  <c r="G126" i="9"/>
  <c r="E127" i="9"/>
  <c r="F127" i="9"/>
  <c r="G127" i="9"/>
  <c r="D130" i="9"/>
  <c r="Y108" i="9"/>
  <c r="Q108" i="9"/>
  <c r="M108" i="9"/>
  <c r="N108" i="9" s="1"/>
  <c r="S108" i="9" s="1"/>
  <c r="H108" i="9"/>
  <c r="D108" i="9"/>
  <c r="D103" i="14" s="1"/>
  <c r="Y107" i="9"/>
  <c r="Q107" i="9"/>
  <c r="M107" i="9"/>
  <c r="N107" i="9" s="1"/>
  <c r="S107" i="9" s="1"/>
  <c r="H107" i="9"/>
  <c r="D107" i="9"/>
  <c r="D102" i="14" s="1"/>
  <c r="Y106" i="9"/>
  <c r="Q106" i="9"/>
  <c r="M106" i="9"/>
  <c r="N106" i="9" s="1"/>
  <c r="H106" i="9"/>
  <c r="D106" i="9"/>
  <c r="C106" i="9" s="1"/>
  <c r="C101" i="14" s="1"/>
  <c r="Y105" i="9"/>
  <c r="Q105" i="9"/>
  <c r="M105" i="9"/>
  <c r="N105" i="9" s="1"/>
  <c r="H105" i="9"/>
  <c r="D105" i="9"/>
  <c r="C105" i="9" s="1"/>
  <c r="C100" i="14" s="1"/>
  <c r="Y104" i="9"/>
  <c r="Q104" i="9"/>
  <c r="M104" i="9"/>
  <c r="N104" i="9" s="1"/>
  <c r="H104" i="9"/>
  <c r="D104" i="9"/>
  <c r="D99" i="14" s="1"/>
  <c r="Y103" i="9"/>
  <c r="Q103" i="9"/>
  <c r="M103" i="9"/>
  <c r="N103" i="9" s="1"/>
  <c r="Y102" i="9"/>
  <c r="Q102" i="9"/>
  <c r="M102" i="9"/>
  <c r="N102" i="9" s="1"/>
  <c r="S102" i="9" s="1"/>
  <c r="Y101" i="9"/>
  <c r="Q101" i="9"/>
  <c r="M101" i="9"/>
  <c r="N101" i="9" s="1"/>
  <c r="H100" i="9"/>
  <c r="G100" i="9"/>
  <c r="F100" i="9"/>
  <c r="A100" i="9"/>
  <c r="A95" i="14" s="1"/>
  <c r="E93" i="14" s="1"/>
  <c r="G99" i="9"/>
  <c r="F99" i="9"/>
  <c r="A99" i="9"/>
  <c r="A94" i="14" s="1"/>
  <c r="I98" i="9"/>
  <c r="H98" i="9"/>
  <c r="Y97" i="9"/>
  <c r="Q97" i="9"/>
  <c r="M97" i="9"/>
  <c r="R97" i="9" s="1"/>
  <c r="H97" i="9"/>
  <c r="D97" i="9"/>
  <c r="W97" i="9" s="1"/>
  <c r="Y96" i="9"/>
  <c r="Q96" i="9"/>
  <c r="M96" i="9"/>
  <c r="R96" i="9" s="1"/>
  <c r="D96" i="9"/>
  <c r="D91" i="14" s="1"/>
  <c r="Y95" i="9"/>
  <c r="Q95" i="9"/>
  <c r="M95" i="9"/>
  <c r="R95" i="9" s="1"/>
  <c r="D95" i="9"/>
  <c r="D90" i="14" s="1"/>
  <c r="Y94" i="9"/>
  <c r="Q94" i="9"/>
  <c r="M94" i="9"/>
  <c r="R94" i="9" s="1"/>
  <c r="Y93" i="9"/>
  <c r="Q93" i="9"/>
  <c r="M93" i="9"/>
  <c r="R93" i="9" s="1"/>
  <c r="Y92" i="9"/>
  <c r="Q92" i="9"/>
  <c r="M92" i="9"/>
  <c r="R92" i="9" s="1"/>
  <c r="Y91" i="9"/>
  <c r="Q91" i="9"/>
  <c r="M91" i="9"/>
  <c r="R91" i="9" s="1"/>
  <c r="Y90" i="9"/>
  <c r="Q90" i="9"/>
  <c r="M90" i="9"/>
  <c r="R90" i="9" s="1"/>
  <c r="H89" i="9"/>
  <c r="G89" i="9"/>
  <c r="F89" i="9"/>
  <c r="A89" i="9"/>
  <c r="A84" i="14" s="1"/>
  <c r="E82" i="14" s="1"/>
  <c r="G88" i="9"/>
  <c r="F88" i="9"/>
  <c r="A88" i="9"/>
  <c r="A83" i="14" s="1"/>
  <c r="I87" i="9"/>
  <c r="H87" i="9"/>
  <c r="H49" i="14"/>
  <c r="G49" i="14"/>
  <c r="E49" i="14"/>
  <c r="B49" i="14"/>
  <c r="A49" i="14"/>
  <c r="H48" i="14"/>
  <c r="G48" i="14"/>
  <c r="E48" i="14"/>
  <c r="B48" i="14"/>
  <c r="A48" i="14"/>
  <c r="H47" i="14"/>
  <c r="G47" i="14"/>
  <c r="E47" i="14"/>
  <c r="B47" i="14"/>
  <c r="A47" i="14"/>
  <c r="H46" i="14"/>
  <c r="G46" i="14"/>
  <c r="E46" i="14"/>
  <c r="B46" i="14"/>
  <c r="A46" i="14"/>
  <c r="H45" i="14"/>
  <c r="G45" i="14"/>
  <c r="E45" i="14"/>
  <c r="B45" i="14"/>
  <c r="A45" i="14"/>
  <c r="H44" i="14"/>
  <c r="G44" i="14"/>
  <c r="E44" i="14"/>
  <c r="B44" i="14"/>
  <c r="A44" i="14"/>
  <c r="H43" i="14"/>
  <c r="G43" i="14"/>
  <c r="E43" i="14"/>
  <c r="B43" i="14"/>
  <c r="A43" i="14"/>
  <c r="H42" i="14"/>
  <c r="G42" i="14"/>
  <c r="E42" i="14"/>
  <c r="B42" i="14"/>
  <c r="A42" i="14"/>
  <c r="H41" i="14"/>
  <c r="G41" i="14"/>
  <c r="F41" i="14"/>
  <c r="E41" i="14"/>
  <c r="D41" i="14"/>
  <c r="C41" i="14"/>
  <c r="B41" i="14"/>
  <c r="H40" i="14"/>
  <c r="G40" i="14"/>
  <c r="E40" i="14"/>
  <c r="D40" i="14"/>
  <c r="C40" i="14"/>
  <c r="B40" i="14"/>
  <c r="H39" i="14"/>
  <c r="G39" i="14"/>
  <c r="F39" i="14"/>
  <c r="D39" i="14"/>
  <c r="C39" i="14"/>
  <c r="B39" i="14"/>
  <c r="A39" i="14"/>
  <c r="H38" i="14"/>
  <c r="G38" i="14"/>
  <c r="E38" i="14"/>
  <c r="B38" i="14"/>
  <c r="A38" i="14"/>
  <c r="H37" i="14"/>
  <c r="G37" i="14"/>
  <c r="E37" i="14"/>
  <c r="B37" i="14"/>
  <c r="A37" i="14"/>
  <c r="H36" i="14"/>
  <c r="G36" i="14"/>
  <c r="E36" i="14"/>
  <c r="B36" i="14"/>
  <c r="A36" i="14"/>
  <c r="H35" i="14"/>
  <c r="G35" i="14"/>
  <c r="E35" i="14"/>
  <c r="B35" i="14"/>
  <c r="A35" i="14"/>
  <c r="H34" i="14"/>
  <c r="G34" i="14"/>
  <c r="E34" i="14"/>
  <c r="B34" i="14"/>
  <c r="A34" i="14"/>
  <c r="H33" i="14"/>
  <c r="G33" i="14"/>
  <c r="E33" i="14"/>
  <c r="B33" i="14"/>
  <c r="A33" i="14"/>
  <c r="H32" i="14"/>
  <c r="G32" i="14"/>
  <c r="E32" i="14"/>
  <c r="B32" i="14"/>
  <c r="A32" i="14"/>
  <c r="H31" i="14"/>
  <c r="G31" i="14"/>
  <c r="E31" i="14"/>
  <c r="B31" i="14"/>
  <c r="A31" i="14"/>
  <c r="H30" i="14"/>
  <c r="G30" i="14"/>
  <c r="F30" i="14"/>
  <c r="E30" i="14"/>
  <c r="D30" i="14"/>
  <c r="C30" i="14"/>
  <c r="B30" i="14"/>
  <c r="H29" i="14"/>
  <c r="G29" i="14"/>
  <c r="E29" i="14"/>
  <c r="D29" i="14"/>
  <c r="C29" i="14"/>
  <c r="B29" i="14"/>
  <c r="H28" i="14"/>
  <c r="G28" i="14"/>
  <c r="F28" i="14"/>
  <c r="D28" i="14"/>
  <c r="C28" i="14"/>
  <c r="B28" i="14"/>
  <c r="A28" i="14"/>
  <c r="C50" i="14"/>
  <c r="D56" i="9"/>
  <c r="F38" i="9"/>
  <c r="E38" i="9"/>
  <c r="G38" i="9"/>
  <c r="J38" i="9" s="1"/>
  <c r="E39" i="9"/>
  <c r="F39" i="9"/>
  <c r="G39" i="9"/>
  <c r="J39" i="9" s="1"/>
  <c r="E40" i="9"/>
  <c r="F40" i="9"/>
  <c r="G40" i="9"/>
  <c r="J40" i="9" s="1"/>
  <c r="E41" i="9"/>
  <c r="F41" i="9"/>
  <c r="G41" i="9"/>
  <c r="J41" i="9" s="1"/>
  <c r="E42" i="9"/>
  <c r="F42" i="9"/>
  <c r="G42" i="9"/>
  <c r="J42" i="9" s="1"/>
  <c r="E43" i="9"/>
  <c r="F43" i="9"/>
  <c r="G43" i="9"/>
  <c r="J43" i="9" s="1"/>
  <c r="E44" i="9"/>
  <c r="F44" i="9"/>
  <c r="G44" i="9"/>
  <c r="E45" i="9"/>
  <c r="F45" i="9"/>
  <c r="G45" i="9"/>
  <c r="G53" i="9"/>
  <c r="F53" i="9"/>
  <c r="E53" i="9"/>
  <c r="G52" i="9"/>
  <c r="F52" i="9"/>
  <c r="E52" i="9"/>
  <c r="G51" i="9"/>
  <c r="F51" i="9"/>
  <c r="E51" i="9"/>
  <c r="G50" i="9"/>
  <c r="F50" i="9"/>
  <c r="E50" i="9"/>
  <c r="G49" i="9"/>
  <c r="F49" i="9"/>
  <c r="E49" i="9"/>
  <c r="G48" i="9"/>
  <c r="F48" i="9"/>
  <c r="E48" i="9"/>
  <c r="G47" i="9"/>
  <c r="F47" i="9"/>
  <c r="E47" i="9"/>
  <c r="G46" i="9"/>
  <c r="F46" i="9"/>
  <c r="E46" i="9"/>
  <c r="Y34" i="9"/>
  <c r="Q34" i="9"/>
  <c r="M34" i="9"/>
  <c r="R34" i="9" s="1"/>
  <c r="D34" i="9"/>
  <c r="D49" i="14" s="1"/>
  <c r="Y33" i="9"/>
  <c r="Q33" i="9"/>
  <c r="M33" i="9"/>
  <c r="R33" i="9" s="1"/>
  <c r="D33" i="9"/>
  <c r="D48" i="14" s="1"/>
  <c r="Y32" i="9"/>
  <c r="Q32" i="9"/>
  <c r="M32" i="9"/>
  <c r="N32" i="9" s="1"/>
  <c r="D32" i="9"/>
  <c r="D47" i="14" s="1"/>
  <c r="Y31" i="9"/>
  <c r="Q31" i="9"/>
  <c r="M31" i="9"/>
  <c r="R31" i="9" s="1"/>
  <c r="D31" i="9"/>
  <c r="D46" i="14" s="1"/>
  <c r="Y30" i="9"/>
  <c r="Q30" i="9"/>
  <c r="M30" i="9"/>
  <c r="R30" i="9" s="1"/>
  <c r="D30" i="9"/>
  <c r="D45" i="14" s="1"/>
  <c r="Y29" i="9"/>
  <c r="Q29" i="9"/>
  <c r="M29" i="9"/>
  <c r="R29" i="9" s="1"/>
  <c r="Y28" i="9"/>
  <c r="Q28" i="9"/>
  <c r="M28" i="9"/>
  <c r="Y27" i="9"/>
  <c r="Q27" i="9"/>
  <c r="M27" i="9"/>
  <c r="N27" i="9" s="1"/>
  <c r="Y23" i="9"/>
  <c r="Q23" i="9"/>
  <c r="M23" i="9"/>
  <c r="R23" i="9" s="1"/>
  <c r="D23" i="9"/>
  <c r="D38" i="14" s="1"/>
  <c r="Y22" i="9"/>
  <c r="Q22" i="9"/>
  <c r="M22" i="9"/>
  <c r="R22" i="9" s="1"/>
  <c r="Y21" i="9"/>
  <c r="Q21" i="9"/>
  <c r="M21" i="9"/>
  <c r="N21" i="9" s="1"/>
  <c r="Y20" i="9"/>
  <c r="Q20" i="9"/>
  <c r="M20" i="9"/>
  <c r="R20" i="9" s="1"/>
  <c r="Y19" i="9"/>
  <c r="Q19" i="9"/>
  <c r="M19" i="9"/>
  <c r="R19" i="9" s="1"/>
  <c r="Y18" i="9"/>
  <c r="Q18" i="9"/>
  <c r="M18" i="9"/>
  <c r="R18" i="9" s="1"/>
  <c r="Y17" i="9"/>
  <c r="Q17" i="9"/>
  <c r="M17" i="9"/>
  <c r="R17" i="9" s="1"/>
  <c r="Y16" i="9"/>
  <c r="Q16" i="9"/>
  <c r="M16" i="9"/>
  <c r="N16" i="9" s="1"/>
  <c r="H57" i="9"/>
  <c r="G57" i="9"/>
  <c r="F57" i="9"/>
  <c r="A57" i="9"/>
  <c r="G56" i="9"/>
  <c r="F56" i="9"/>
  <c r="A56" i="9"/>
  <c r="I55" i="9"/>
  <c r="H55" i="9"/>
  <c r="H15" i="9"/>
  <c r="G15" i="9"/>
  <c r="F15" i="9"/>
  <c r="A15" i="9"/>
  <c r="A30" i="14" s="1"/>
  <c r="E28" i="14" s="1"/>
  <c r="G14" i="9"/>
  <c r="F14" i="9"/>
  <c r="A14" i="9"/>
  <c r="A29" i="14" s="1"/>
  <c r="I13" i="9"/>
  <c r="H13" i="9"/>
  <c r="H26" i="9"/>
  <c r="G26" i="9"/>
  <c r="F26" i="9"/>
  <c r="A26" i="9"/>
  <c r="A41" i="14" s="1"/>
  <c r="E39" i="14" s="1"/>
  <c r="G25" i="9"/>
  <c r="F25" i="9"/>
  <c r="A25" i="9"/>
  <c r="A40" i="14" s="1"/>
  <c r="I24" i="9"/>
  <c r="H24" i="9"/>
  <c r="F1450" i="26"/>
  <c r="F1449" i="26"/>
  <c r="F1433" i="26"/>
  <c r="F1432" i="26"/>
  <c r="F1416" i="26"/>
  <c r="F1415" i="26"/>
  <c r="F1399" i="26"/>
  <c r="F1398" i="26"/>
  <c r="F1382" i="26"/>
  <c r="F1381" i="26"/>
  <c r="F1246" i="26"/>
  <c r="F1245" i="26"/>
  <c r="F1229" i="26"/>
  <c r="F1228" i="26"/>
  <c r="F1212" i="26"/>
  <c r="F1211" i="26"/>
  <c r="F1195" i="26"/>
  <c r="F1194" i="26"/>
  <c r="F1178" i="26"/>
  <c r="F1177" i="26"/>
  <c r="J1552" i="26"/>
  <c r="J1551" i="26"/>
  <c r="J1550" i="26"/>
  <c r="J1549" i="26"/>
  <c r="J1548" i="26"/>
  <c r="J1535" i="26"/>
  <c r="J1534" i="26"/>
  <c r="J1533" i="26"/>
  <c r="J1532" i="26"/>
  <c r="J1531" i="26"/>
  <c r="J1518" i="26"/>
  <c r="J1517" i="26"/>
  <c r="J1516" i="26"/>
  <c r="J1515" i="26"/>
  <c r="J1514" i="26"/>
  <c r="J1501" i="26"/>
  <c r="J1500" i="26"/>
  <c r="J1499" i="26"/>
  <c r="J1498" i="26"/>
  <c r="J1497" i="26"/>
  <c r="J1484" i="26"/>
  <c r="J1483" i="26"/>
  <c r="J1482" i="26"/>
  <c r="J1481" i="26"/>
  <c r="J1480" i="26"/>
  <c r="J1467" i="26"/>
  <c r="J1466" i="26"/>
  <c r="J1465" i="26"/>
  <c r="J1464" i="26"/>
  <c r="J1463" i="26"/>
  <c r="J1450" i="26"/>
  <c r="J1449" i="26"/>
  <c r="J1448" i="26"/>
  <c r="J1447" i="26"/>
  <c r="J1446" i="26"/>
  <c r="J1433" i="26"/>
  <c r="J1432" i="26"/>
  <c r="J1431" i="26"/>
  <c r="J1430" i="26"/>
  <c r="J1429" i="26"/>
  <c r="J1416" i="26"/>
  <c r="J1415" i="26"/>
  <c r="J1414" i="26"/>
  <c r="J1413" i="26"/>
  <c r="J1412" i="26"/>
  <c r="J1399" i="26"/>
  <c r="J1398" i="26"/>
  <c r="J1397" i="26"/>
  <c r="J1396" i="26"/>
  <c r="J1395" i="26"/>
  <c r="J1382" i="26"/>
  <c r="J1381" i="26"/>
  <c r="J1380" i="26"/>
  <c r="J1379" i="26"/>
  <c r="J1378" i="26"/>
  <c r="J1365" i="26"/>
  <c r="J1364" i="26"/>
  <c r="J1363" i="26"/>
  <c r="J1348" i="26"/>
  <c r="J1347" i="26"/>
  <c r="J1346" i="26"/>
  <c r="J1345" i="26"/>
  <c r="J1344" i="26"/>
  <c r="J1331" i="26"/>
  <c r="J1330" i="26"/>
  <c r="J1329" i="26"/>
  <c r="J1328" i="26"/>
  <c r="J1327" i="26"/>
  <c r="J1314" i="26"/>
  <c r="J1313" i="26"/>
  <c r="J1312" i="26"/>
  <c r="J1311" i="26"/>
  <c r="J1310" i="26"/>
  <c r="J1297" i="26"/>
  <c r="J1296" i="26"/>
  <c r="J1295" i="26"/>
  <c r="J1294" i="26"/>
  <c r="J1293" i="26"/>
  <c r="J1280" i="26"/>
  <c r="J1279" i="26"/>
  <c r="J1278" i="26"/>
  <c r="J1277" i="26"/>
  <c r="J1276" i="26"/>
  <c r="J1263" i="26"/>
  <c r="J1262" i="26"/>
  <c r="J1261" i="26"/>
  <c r="J1260" i="26"/>
  <c r="J1259" i="26"/>
  <c r="J1246" i="26"/>
  <c r="J1245" i="26"/>
  <c r="J1244" i="26"/>
  <c r="J1243" i="26"/>
  <c r="J1242" i="26"/>
  <c r="J1229" i="26"/>
  <c r="J1228" i="26"/>
  <c r="J1227" i="26"/>
  <c r="J1226" i="26"/>
  <c r="J1225" i="26"/>
  <c r="J1212" i="26"/>
  <c r="J1211" i="26"/>
  <c r="J1210" i="26"/>
  <c r="J1209" i="26"/>
  <c r="J1208" i="26"/>
  <c r="J1195" i="26"/>
  <c r="J1194" i="26"/>
  <c r="J1193" i="26"/>
  <c r="J1192" i="26"/>
  <c r="J1191" i="26"/>
  <c r="J1178" i="26"/>
  <c r="J1177" i="26"/>
  <c r="J1176" i="26"/>
  <c r="J1175" i="26"/>
  <c r="J1174" i="26"/>
  <c r="J1161" i="26"/>
  <c r="J1160" i="26"/>
  <c r="F1564" i="26"/>
  <c r="E1564" i="26"/>
  <c r="B1564" i="26"/>
  <c r="A1564" i="26"/>
  <c r="F1563" i="26"/>
  <c r="E1563" i="26"/>
  <c r="B1563" i="26"/>
  <c r="A1563" i="26"/>
  <c r="F1562" i="26"/>
  <c r="E1562" i="26"/>
  <c r="B1562" i="26"/>
  <c r="A1562" i="26"/>
  <c r="F1561" i="26"/>
  <c r="E1561" i="26"/>
  <c r="B1561" i="26"/>
  <c r="A1561" i="26"/>
  <c r="E1560" i="26"/>
  <c r="B1560" i="26"/>
  <c r="A1560" i="26"/>
  <c r="E1559" i="26"/>
  <c r="B1559" i="26"/>
  <c r="A1559" i="26"/>
  <c r="E1558" i="26"/>
  <c r="B1558" i="26"/>
  <c r="A1558" i="26"/>
  <c r="E1557" i="26"/>
  <c r="B1557" i="26"/>
  <c r="A1557" i="26"/>
  <c r="E1556" i="26"/>
  <c r="B1556" i="26"/>
  <c r="A1556" i="26"/>
  <c r="E1555" i="26"/>
  <c r="B1555" i="26"/>
  <c r="A1555" i="26"/>
  <c r="E1554" i="26"/>
  <c r="B1554" i="26"/>
  <c r="A1554" i="26"/>
  <c r="E1553" i="26"/>
  <c r="B1553" i="26"/>
  <c r="A1553" i="26"/>
  <c r="H1552" i="26"/>
  <c r="G1552" i="26"/>
  <c r="F1552" i="26"/>
  <c r="E1552" i="26"/>
  <c r="D1552" i="26"/>
  <c r="C1552" i="26"/>
  <c r="B1552" i="26"/>
  <c r="A1552" i="26"/>
  <c r="H1551" i="26"/>
  <c r="G1551" i="26"/>
  <c r="F1551" i="26"/>
  <c r="E1551" i="26"/>
  <c r="D1551" i="26"/>
  <c r="C1551" i="26"/>
  <c r="B1551" i="26"/>
  <c r="A1551" i="26"/>
  <c r="H1550" i="26"/>
  <c r="G1550" i="26"/>
  <c r="F1550" i="26"/>
  <c r="E1550" i="26"/>
  <c r="D1550" i="26"/>
  <c r="C1550" i="26"/>
  <c r="B1550" i="26"/>
  <c r="A1550" i="26"/>
  <c r="H1549" i="26"/>
  <c r="G1549" i="26"/>
  <c r="F1549" i="26"/>
  <c r="E1549" i="26"/>
  <c r="D1549" i="26"/>
  <c r="C1549" i="26"/>
  <c r="B1549" i="26"/>
  <c r="A1549" i="26"/>
  <c r="H1548" i="26"/>
  <c r="G1548" i="26"/>
  <c r="F1548" i="26"/>
  <c r="E1548" i="26"/>
  <c r="D1548" i="26"/>
  <c r="C1548" i="26"/>
  <c r="B1548" i="26"/>
  <c r="A1548" i="26"/>
  <c r="F1547" i="26"/>
  <c r="E1547" i="26"/>
  <c r="B1547" i="26"/>
  <c r="A1547" i="26"/>
  <c r="F1546" i="26"/>
  <c r="E1546" i="26"/>
  <c r="B1546" i="26"/>
  <c r="A1546" i="26"/>
  <c r="F1545" i="26"/>
  <c r="E1545" i="26"/>
  <c r="B1545" i="26"/>
  <c r="A1545" i="26"/>
  <c r="E1544" i="26"/>
  <c r="B1544" i="26"/>
  <c r="A1544" i="26"/>
  <c r="E1543" i="26"/>
  <c r="B1543" i="26"/>
  <c r="A1543" i="26"/>
  <c r="E1542" i="26"/>
  <c r="B1542" i="26"/>
  <c r="A1542" i="26"/>
  <c r="E1541" i="26"/>
  <c r="B1541" i="26"/>
  <c r="A1541" i="26"/>
  <c r="E1540" i="26"/>
  <c r="B1540" i="26"/>
  <c r="A1540" i="26"/>
  <c r="E1539" i="26"/>
  <c r="B1539" i="26"/>
  <c r="A1539" i="26"/>
  <c r="E1538" i="26"/>
  <c r="B1538" i="26"/>
  <c r="A1538" i="26"/>
  <c r="E1537" i="26"/>
  <c r="B1537" i="26"/>
  <c r="A1537" i="26"/>
  <c r="F1536" i="26"/>
  <c r="E1536" i="26"/>
  <c r="B1536" i="26"/>
  <c r="A1536" i="26"/>
  <c r="H1535" i="26"/>
  <c r="G1535" i="26"/>
  <c r="F1535" i="26"/>
  <c r="E1535" i="26"/>
  <c r="D1535" i="26"/>
  <c r="C1535" i="26"/>
  <c r="B1535" i="26"/>
  <c r="A1535" i="26"/>
  <c r="H1534" i="26"/>
  <c r="G1534" i="26"/>
  <c r="F1534" i="26"/>
  <c r="E1534" i="26"/>
  <c r="D1534" i="26"/>
  <c r="C1534" i="26"/>
  <c r="B1534" i="26"/>
  <c r="A1534" i="26"/>
  <c r="H1533" i="26"/>
  <c r="G1533" i="26"/>
  <c r="F1533" i="26"/>
  <c r="E1533" i="26"/>
  <c r="D1533" i="26"/>
  <c r="C1533" i="26"/>
  <c r="B1533" i="26"/>
  <c r="A1533" i="26"/>
  <c r="H1532" i="26"/>
  <c r="G1532" i="26"/>
  <c r="F1532" i="26"/>
  <c r="E1532" i="26"/>
  <c r="D1532" i="26"/>
  <c r="C1532" i="26"/>
  <c r="B1532" i="26"/>
  <c r="A1532" i="26"/>
  <c r="H1531" i="26"/>
  <c r="G1531" i="26"/>
  <c r="F1531" i="26"/>
  <c r="E1531" i="26"/>
  <c r="D1531" i="26"/>
  <c r="C1531" i="26"/>
  <c r="B1531" i="26"/>
  <c r="A1531" i="26"/>
  <c r="F1530" i="26"/>
  <c r="E1530" i="26"/>
  <c r="B1530" i="26"/>
  <c r="A1530" i="26"/>
  <c r="F1529" i="26"/>
  <c r="E1529" i="26"/>
  <c r="B1529" i="26"/>
  <c r="A1529" i="26"/>
  <c r="F1528" i="26"/>
  <c r="E1528" i="26"/>
  <c r="B1528" i="26"/>
  <c r="A1528" i="26"/>
  <c r="F1527" i="26"/>
  <c r="E1527" i="26"/>
  <c r="B1527" i="26"/>
  <c r="A1527" i="26"/>
  <c r="E1526" i="26"/>
  <c r="B1526" i="26"/>
  <c r="A1526" i="26"/>
  <c r="E1525" i="26"/>
  <c r="B1525" i="26"/>
  <c r="A1525" i="26"/>
  <c r="F1524" i="26"/>
  <c r="E1524" i="26"/>
  <c r="B1524" i="26"/>
  <c r="A1524" i="26"/>
  <c r="E1523" i="26"/>
  <c r="B1523" i="26"/>
  <c r="A1523" i="26"/>
  <c r="E1522" i="26"/>
  <c r="B1522" i="26"/>
  <c r="A1522" i="26"/>
  <c r="E1521" i="26"/>
  <c r="B1521" i="26"/>
  <c r="A1521" i="26"/>
  <c r="F1520" i="26"/>
  <c r="E1520" i="26"/>
  <c r="B1520" i="26"/>
  <c r="A1520" i="26"/>
  <c r="E1519" i="26"/>
  <c r="B1519" i="26"/>
  <c r="A1519" i="26"/>
  <c r="H1518" i="26"/>
  <c r="G1518" i="26"/>
  <c r="F1518" i="26"/>
  <c r="E1518" i="26"/>
  <c r="D1518" i="26"/>
  <c r="C1518" i="26"/>
  <c r="B1518" i="26"/>
  <c r="A1518" i="26"/>
  <c r="H1517" i="26"/>
  <c r="G1517" i="26"/>
  <c r="F1517" i="26"/>
  <c r="E1517" i="26"/>
  <c r="D1517" i="26"/>
  <c r="C1517" i="26"/>
  <c r="B1517" i="26"/>
  <c r="A1517" i="26"/>
  <c r="H1516" i="26"/>
  <c r="G1516" i="26"/>
  <c r="F1516" i="26"/>
  <c r="E1516" i="26"/>
  <c r="D1516" i="26"/>
  <c r="C1516" i="26"/>
  <c r="B1516" i="26"/>
  <c r="A1516" i="26"/>
  <c r="H1515" i="26"/>
  <c r="G1515" i="26"/>
  <c r="F1515" i="26"/>
  <c r="E1515" i="26"/>
  <c r="D1515" i="26"/>
  <c r="C1515" i="26"/>
  <c r="B1515" i="26"/>
  <c r="A1515" i="26"/>
  <c r="H1514" i="26"/>
  <c r="G1514" i="26"/>
  <c r="F1514" i="26"/>
  <c r="E1514" i="26"/>
  <c r="D1514" i="26"/>
  <c r="C1514" i="26"/>
  <c r="B1514" i="26"/>
  <c r="A1514" i="26"/>
  <c r="F1513" i="26"/>
  <c r="E1513" i="26"/>
  <c r="B1513" i="26"/>
  <c r="A1513" i="26"/>
  <c r="F1512" i="26"/>
  <c r="E1512" i="26"/>
  <c r="B1512" i="26"/>
  <c r="A1512" i="26"/>
  <c r="F1511" i="26"/>
  <c r="E1511" i="26"/>
  <c r="B1511" i="26"/>
  <c r="A1511" i="26"/>
  <c r="F1510" i="26"/>
  <c r="E1510" i="26"/>
  <c r="B1510" i="26"/>
  <c r="A1510" i="26"/>
  <c r="E1509" i="26"/>
  <c r="B1509" i="26"/>
  <c r="A1509" i="26"/>
  <c r="E1508" i="26"/>
  <c r="B1508" i="26"/>
  <c r="A1508" i="26"/>
  <c r="F1507" i="26"/>
  <c r="E1507" i="26"/>
  <c r="B1507" i="26"/>
  <c r="A1507" i="26"/>
  <c r="F1506" i="26"/>
  <c r="E1506" i="26"/>
  <c r="B1506" i="26"/>
  <c r="A1506" i="26"/>
  <c r="E1505" i="26"/>
  <c r="B1505" i="26"/>
  <c r="A1505" i="26"/>
  <c r="F1504" i="26"/>
  <c r="E1504" i="26"/>
  <c r="B1504" i="26"/>
  <c r="A1504" i="26"/>
  <c r="E1503" i="26"/>
  <c r="B1503" i="26"/>
  <c r="A1503" i="26"/>
  <c r="E1502" i="26"/>
  <c r="B1502" i="26"/>
  <c r="A1502" i="26"/>
  <c r="H1501" i="26"/>
  <c r="G1501" i="26"/>
  <c r="F1501" i="26"/>
  <c r="E1501" i="26"/>
  <c r="D1501" i="26"/>
  <c r="C1501" i="26"/>
  <c r="B1501" i="26"/>
  <c r="A1501" i="26"/>
  <c r="H1500" i="26"/>
  <c r="G1500" i="26"/>
  <c r="F1500" i="26"/>
  <c r="E1500" i="26"/>
  <c r="D1500" i="26"/>
  <c r="C1500" i="26"/>
  <c r="B1500" i="26"/>
  <c r="A1500" i="26"/>
  <c r="H1499" i="26"/>
  <c r="G1499" i="26"/>
  <c r="F1499" i="26"/>
  <c r="E1499" i="26"/>
  <c r="D1499" i="26"/>
  <c r="C1499" i="26"/>
  <c r="B1499" i="26"/>
  <c r="A1499" i="26"/>
  <c r="H1498" i="26"/>
  <c r="G1498" i="26"/>
  <c r="F1498" i="26"/>
  <c r="E1498" i="26"/>
  <c r="D1498" i="26"/>
  <c r="C1498" i="26"/>
  <c r="B1498" i="26"/>
  <c r="A1498" i="26"/>
  <c r="H1497" i="26"/>
  <c r="G1497" i="26"/>
  <c r="F1497" i="26"/>
  <c r="E1497" i="26"/>
  <c r="D1497" i="26"/>
  <c r="C1497" i="26"/>
  <c r="B1497" i="26"/>
  <c r="A1497" i="26"/>
  <c r="F1496" i="26"/>
  <c r="E1496" i="26"/>
  <c r="B1496" i="26"/>
  <c r="A1496" i="26"/>
  <c r="F1495" i="26"/>
  <c r="E1495" i="26"/>
  <c r="B1495" i="26"/>
  <c r="A1495" i="26"/>
  <c r="E1494" i="26"/>
  <c r="B1494" i="26"/>
  <c r="A1494" i="26"/>
  <c r="E1493" i="26"/>
  <c r="B1493" i="26"/>
  <c r="A1493" i="26"/>
  <c r="E1492" i="26"/>
  <c r="B1492" i="26"/>
  <c r="A1492" i="26"/>
  <c r="E1491" i="26"/>
  <c r="B1491" i="26"/>
  <c r="A1491" i="26"/>
  <c r="E1490" i="26"/>
  <c r="B1490" i="26"/>
  <c r="A1490" i="26"/>
  <c r="F1489" i="26"/>
  <c r="E1489" i="26"/>
  <c r="B1489" i="26"/>
  <c r="A1489" i="26"/>
  <c r="F1488" i="26"/>
  <c r="E1488" i="26"/>
  <c r="B1488" i="26"/>
  <c r="A1488" i="26"/>
  <c r="E1487" i="26"/>
  <c r="B1487" i="26"/>
  <c r="A1487" i="26"/>
  <c r="E1486" i="26"/>
  <c r="B1486" i="26"/>
  <c r="A1486" i="26"/>
  <c r="E1485" i="26"/>
  <c r="B1485" i="26"/>
  <c r="A1485" i="26"/>
  <c r="H1484" i="26"/>
  <c r="G1484" i="26"/>
  <c r="F1484" i="26"/>
  <c r="E1484" i="26"/>
  <c r="D1484" i="26"/>
  <c r="C1484" i="26"/>
  <c r="B1484" i="26"/>
  <c r="A1484" i="26"/>
  <c r="H1483" i="26"/>
  <c r="G1483" i="26"/>
  <c r="F1483" i="26"/>
  <c r="E1483" i="26"/>
  <c r="D1483" i="26"/>
  <c r="C1483" i="26"/>
  <c r="B1483" i="26"/>
  <c r="A1483" i="26"/>
  <c r="H1482" i="26"/>
  <c r="G1482" i="26"/>
  <c r="F1482" i="26"/>
  <c r="E1482" i="26"/>
  <c r="D1482" i="26"/>
  <c r="C1482" i="26"/>
  <c r="B1482" i="26"/>
  <c r="A1482" i="26"/>
  <c r="H1481" i="26"/>
  <c r="G1481" i="26"/>
  <c r="F1481" i="26"/>
  <c r="E1481" i="26"/>
  <c r="D1481" i="26"/>
  <c r="C1481" i="26"/>
  <c r="B1481" i="26"/>
  <c r="A1481" i="26"/>
  <c r="H1480" i="26"/>
  <c r="G1480" i="26"/>
  <c r="F1480" i="26"/>
  <c r="E1480" i="26"/>
  <c r="D1480" i="26"/>
  <c r="C1480" i="26"/>
  <c r="B1480" i="26"/>
  <c r="A1480" i="26"/>
  <c r="F1479" i="26"/>
  <c r="E1479" i="26"/>
  <c r="B1479" i="26"/>
  <c r="A1479" i="26"/>
  <c r="F1478" i="26"/>
  <c r="E1478" i="26"/>
  <c r="B1478" i="26"/>
  <c r="A1478" i="26"/>
  <c r="F1477" i="26"/>
  <c r="E1477" i="26"/>
  <c r="B1477" i="26"/>
  <c r="A1477" i="26"/>
  <c r="F1476" i="26"/>
  <c r="E1476" i="26"/>
  <c r="B1476" i="26"/>
  <c r="A1476" i="26"/>
  <c r="E1475" i="26"/>
  <c r="B1475" i="26"/>
  <c r="A1475" i="26"/>
  <c r="E1474" i="26"/>
  <c r="B1474" i="26"/>
  <c r="A1474" i="26"/>
  <c r="E1473" i="26"/>
  <c r="B1473" i="26"/>
  <c r="A1473" i="26"/>
  <c r="F1472" i="26"/>
  <c r="E1472" i="26"/>
  <c r="B1472" i="26"/>
  <c r="A1472" i="26"/>
  <c r="E1471" i="26"/>
  <c r="B1471" i="26"/>
  <c r="A1471" i="26"/>
  <c r="E1470" i="26"/>
  <c r="B1470" i="26"/>
  <c r="A1470" i="26"/>
  <c r="E1469" i="26"/>
  <c r="B1469" i="26"/>
  <c r="A1469" i="26"/>
  <c r="F1468" i="26"/>
  <c r="E1468" i="26"/>
  <c r="B1468" i="26"/>
  <c r="A1468" i="26"/>
  <c r="H1467" i="26"/>
  <c r="G1467" i="26"/>
  <c r="F1467" i="26"/>
  <c r="E1467" i="26"/>
  <c r="D1467" i="26"/>
  <c r="C1467" i="26"/>
  <c r="B1467" i="26"/>
  <c r="A1467" i="26"/>
  <c r="H1466" i="26"/>
  <c r="G1466" i="26"/>
  <c r="F1466" i="26"/>
  <c r="E1466" i="26"/>
  <c r="D1466" i="26"/>
  <c r="C1466" i="26"/>
  <c r="B1466" i="26"/>
  <c r="A1466" i="26"/>
  <c r="H1465" i="26"/>
  <c r="G1465" i="26"/>
  <c r="E1465" i="26"/>
  <c r="D1465" i="26"/>
  <c r="C1465" i="26"/>
  <c r="B1465" i="26"/>
  <c r="A1465" i="26"/>
  <c r="H1464" i="26"/>
  <c r="G1464" i="26"/>
  <c r="E1464" i="26"/>
  <c r="D1464" i="26"/>
  <c r="C1464" i="26"/>
  <c r="B1464" i="26"/>
  <c r="A1464" i="26"/>
  <c r="H1463" i="26"/>
  <c r="G1463" i="26"/>
  <c r="E1463" i="26"/>
  <c r="D1463" i="26"/>
  <c r="C1463" i="26"/>
  <c r="B1463" i="26"/>
  <c r="A1463" i="26"/>
  <c r="E1462" i="26"/>
  <c r="B1462" i="26"/>
  <c r="A1462" i="26"/>
  <c r="E1461" i="26"/>
  <c r="B1461" i="26"/>
  <c r="A1461" i="26"/>
  <c r="E1460" i="26"/>
  <c r="B1460" i="26"/>
  <c r="A1460" i="26"/>
  <c r="E1459" i="26"/>
  <c r="B1459" i="26"/>
  <c r="A1459" i="26"/>
  <c r="E1458" i="26"/>
  <c r="B1458" i="26"/>
  <c r="A1458" i="26"/>
  <c r="E1457" i="26"/>
  <c r="B1457" i="26"/>
  <c r="A1457" i="26"/>
  <c r="E1456" i="26"/>
  <c r="B1456" i="26"/>
  <c r="A1456" i="26"/>
  <c r="E1455" i="26"/>
  <c r="B1455" i="26"/>
  <c r="A1455" i="26"/>
  <c r="E1454" i="26"/>
  <c r="B1454" i="26"/>
  <c r="A1454" i="26"/>
  <c r="E1453" i="26"/>
  <c r="B1453" i="26"/>
  <c r="A1453" i="26"/>
  <c r="E1452" i="26"/>
  <c r="B1452" i="26"/>
  <c r="A1452" i="26"/>
  <c r="E1451" i="26"/>
  <c r="B1451" i="26"/>
  <c r="A1451" i="26"/>
  <c r="H1450" i="26"/>
  <c r="G1450" i="26"/>
  <c r="E1450" i="26"/>
  <c r="D1450" i="26"/>
  <c r="C1450" i="26"/>
  <c r="B1450" i="26"/>
  <c r="A1450" i="26"/>
  <c r="H1449" i="26"/>
  <c r="G1449" i="26"/>
  <c r="E1449" i="26"/>
  <c r="D1449" i="26"/>
  <c r="C1449" i="26"/>
  <c r="B1449" i="26"/>
  <c r="H1448" i="26"/>
  <c r="G1448" i="26"/>
  <c r="E1448" i="26"/>
  <c r="D1448" i="26"/>
  <c r="B1448" i="26"/>
  <c r="A1448" i="26"/>
  <c r="H1447" i="26"/>
  <c r="G1447" i="26"/>
  <c r="E1447" i="26"/>
  <c r="D1447" i="26"/>
  <c r="C1447" i="26"/>
  <c r="B1447" i="26"/>
  <c r="A1447" i="26"/>
  <c r="H1446" i="26"/>
  <c r="G1446" i="26"/>
  <c r="E1446" i="26"/>
  <c r="D1446" i="26"/>
  <c r="C1446" i="26"/>
  <c r="B1446" i="26"/>
  <c r="A1446" i="26"/>
  <c r="E1445" i="26"/>
  <c r="B1445" i="26"/>
  <c r="A1445" i="26"/>
  <c r="E1444" i="26"/>
  <c r="B1444" i="26"/>
  <c r="A1444" i="26"/>
  <c r="E1443" i="26"/>
  <c r="B1443" i="26"/>
  <c r="A1443" i="26"/>
  <c r="E1442" i="26"/>
  <c r="B1442" i="26"/>
  <c r="A1442" i="26"/>
  <c r="E1441" i="26"/>
  <c r="B1441" i="26"/>
  <c r="A1441" i="26"/>
  <c r="E1440" i="26"/>
  <c r="B1440" i="26"/>
  <c r="A1440" i="26"/>
  <c r="E1439" i="26"/>
  <c r="B1439" i="26"/>
  <c r="A1439" i="26"/>
  <c r="E1438" i="26"/>
  <c r="B1438" i="26"/>
  <c r="A1438" i="26"/>
  <c r="E1437" i="26"/>
  <c r="B1437" i="26"/>
  <c r="A1437" i="26"/>
  <c r="E1436" i="26"/>
  <c r="B1436" i="26"/>
  <c r="A1436" i="26"/>
  <c r="E1435" i="26"/>
  <c r="B1435" i="26"/>
  <c r="A1435" i="26"/>
  <c r="E1434" i="26"/>
  <c r="B1434" i="26"/>
  <c r="A1434" i="26"/>
  <c r="H1433" i="26"/>
  <c r="G1433" i="26"/>
  <c r="E1433" i="26"/>
  <c r="D1433" i="26"/>
  <c r="C1433" i="26"/>
  <c r="B1433" i="26"/>
  <c r="A1433" i="26"/>
  <c r="H1432" i="26"/>
  <c r="G1432" i="26"/>
  <c r="E1432" i="26"/>
  <c r="D1432" i="26"/>
  <c r="C1432" i="26"/>
  <c r="B1432" i="26"/>
  <c r="A1432" i="26"/>
  <c r="H1431" i="26"/>
  <c r="G1431" i="26"/>
  <c r="E1431" i="26"/>
  <c r="D1431" i="26"/>
  <c r="C1431" i="26"/>
  <c r="B1431" i="26"/>
  <c r="A1431" i="26"/>
  <c r="H1430" i="26"/>
  <c r="G1430" i="26"/>
  <c r="E1430" i="26"/>
  <c r="D1430" i="26"/>
  <c r="C1430" i="26"/>
  <c r="B1430" i="26"/>
  <c r="A1430" i="26"/>
  <c r="H1429" i="26"/>
  <c r="G1429" i="26"/>
  <c r="E1429" i="26"/>
  <c r="D1429" i="26"/>
  <c r="C1429" i="26"/>
  <c r="B1429" i="26"/>
  <c r="A1429" i="26"/>
  <c r="E1428" i="26"/>
  <c r="B1428" i="26"/>
  <c r="A1428" i="26"/>
  <c r="E1427" i="26"/>
  <c r="B1427" i="26"/>
  <c r="A1427" i="26"/>
  <c r="E1426" i="26"/>
  <c r="B1426" i="26"/>
  <c r="A1426" i="26"/>
  <c r="E1425" i="26"/>
  <c r="B1425" i="26"/>
  <c r="A1425" i="26"/>
  <c r="E1424" i="26"/>
  <c r="B1424" i="26"/>
  <c r="A1424" i="26"/>
  <c r="E1423" i="26"/>
  <c r="B1423" i="26"/>
  <c r="A1423" i="26"/>
  <c r="E1422" i="26"/>
  <c r="B1422" i="26"/>
  <c r="A1422" i="26"/>
  <c r="E1421" i="26"/>
  <c r="B1421" i="26"/>
  <c r="A1421" i="26"/>
  <c r="E1420" i="26"/>
  <c r="B1420" i="26"/>
  <c r="A1420" i="26"/>
  <c r="E1419" i="26"/>
  <c r="B1419" i="26"/>
  <c r="A1419" i="26"/>
  <c r="E1418" i="26"/>
  <c r="B1418" i="26"/>
  <c r="A1418" i="26"/>
  <c r="E1417" i="26"/>
  <c r="B1417" i="26"/>
  <c r="A1417" i="26"/>
  <c r="H1416" i="26"/>
  <c r="G1416" i="26"/>
  <c r="E1416" i="26"/>
  <c r="D1416" i="26"/>
  <c r="C1416" i="26"/>
  <c r="B1416" i="26"/>
  <c r="A1416" i="26"/>
  <c r="H1415" i="26"/>
  <c r="G1415" i="26"/>
  <c r="E1415" i="26"/>
  <c r="D1415" i="26"/>
  <c r="C1415" i="26"/>
  <c r="B1415" i="26"/>
  <c r="A1415" i="26"/>
  <c r="H1414" i="26"/>
  <c r="G1414" i="26"/>
  <c r="E1414" i="26"/>
  <c r="D1414" i="26"/>
  <c r="C1414" i="26"/>
  <c r="B1414" i="26"/>
  <c r="A1414" i="26"/>
  <c r="H1413" i="26"/>
  <c r="G1413" i="26"/>
  <c r="E1413" i="26"/>
  <c r="D1413" i="26"/>
  <c r="C1413" i="26"/>
  <c r="B1413" i="26"/>
  <c r="A1413" i="26"/>
  <c r="H1412" i="26"/>
  <c r="G1412" i="26"/>
  <c r="E1412" i="26"/>
  <c r="D1412" i="26"/>
  <c r="C1412" i="26"/>
  <c r="B1412" i="26"/>
  <c r="A1412" i="26"/>
  <c r="E1411" i="26"/>
  <c r="B1411" i="26"/>
  <c r="A1411" i="26"/>
  <c r="E1410" i="26"/>
  <c r="B1410" i="26"/>
  <c r="A1410" i="26"/>
  <c r="E1409" i="26"/>
  <c r="B1409" i="26"/>
  <c r="A1409" i="26"/>
  <c r="E1408" i="26"/>
  <c r="B1408" i="26"/>
  <c r="A1408" i="26"/>
  <c r="E1407" i="26"/>
  <c r="B1407" i="26"/>
  <c r="A1407" i="26"/>
  <c r="E1406" i="26"/>
  <c r="B1406" i="26"/>
  <c r="A1406" i="26"/>
  <c r="E1405" i="26"/>
  <c r="B1405" i="26"/>
  <c r="A1405" i="26"/>
  <c r="E1404" i="26"/>
  <c r="B1404" i="26"/>
  <c r="A1404" i="26"/>
  <c r="E1403" i="26"/>
  <c r="B1403" i="26"/>
  <c r="A1403" i="26"/>
  <c r="E1402" i="26"/>
  <c r="B1402" i="26"/>
  <c r="A1402" i="26"/>
  <c r="E1401" i="26"/>
  <c r="B1401" i="26"/>
  <c r="A1401" i="26"/>
  <c r="E1400" i="26"/>
  <c r="B1400" i="26"/>
  <c r="A1400" i="26"/>
  <c r="H1399" i="26"/>
  <c r="G1399" i="26"/>
  <c r="E1399" i="26"/>
  <c r="D1399" i="26"/>
  <c r="C1399" i="26"/>
  <c r="B1399" i="26"/>
  <c r="A1399" i="26"/>
  <c r="H1398" i="26"/>
  <c r="G1398" i="26"/>
  <c r="E1398" i="26"/>
  <c r="D1398" i="26"/>
  <c r="C1398" i="26"/>
  <c r="B1398" i="26"/>
  <c r="A1398" i="26"/>
  <c r="H1397" i="26"/>
  <c r="G1397" i="26"/>
  <c r="E1397" i="26"/>
  <c r="D1397" i="26"/>
  <c r="C1397" i="26"/>
  <c r="B1397" i="26"/>
  <c r="A1397" i="26"/>
  <c r="H1396" i="26"/>
  <c r="G1396" i="26"/>
  <c r="E1396" i="26"/>
  <c r="D1396" i="26"/>
  <c r="C1396" i="26"/>
  <c r="B1396" i="26"/>
  <c r="A1396" i="26"/>
  <c r="H1395" i="26"/>
  <c r="G1395" i="26"/>
  <c r="E1395" i="26"/>
  <c r="D1395" i="26"/>
  <c r="C1395" i="26"/>
  <c r="B1395" i="26"/>
  <c r="A1395" i="26"/>
  <c r="E1394" i="26"/>
  <c r="B1394" i="26"/>
  <c r="A1394" i="26"/>
  <c r="E1393" i="26"/>
  <c r="B1393" i="26"/>
  <c r="A1393" i="26"/>
  <c r="E1392" i="26"/>
  <c r="B1392" i="26"/>
  <c r="A1392" i="26"/>
  <c r="E1391" i="26"/>
  <c r="B1391" i="26"/>
  <c r="A1391" i="26"/>
  <c r="E1390" i="26"/>
  <c r="B1390" i="26"/>
  <c r="A1390" i="26"/>
  <c r="E1389" i="26"/>
  <c r="B1389" i="26"/>
  <c r="A1389" i="26"/>
  <c r="E1388" i="26"/>
  <c r="B1388" i="26"/>
  <c r="A1388" i="26"/>
  <c r="E1387" i="26"/>
  <c r="B1387" i="26"/>
  <c r="A1387" i="26"/>
  <c r="E1386" i="26"/>
  <c r="B1386" i="26"/>
  <c r="A1386" i="26"/>
  <c r="E1385" i="26"/>
  <c r="B1385" i="26"/>
  <c r="A1385" i="26"/>
  <c r="E1384" i="26"/>
  <c r="B1384" i="26"/>
  <c r="A1384" i="26"/>
  <c r="E1383" i="26"/>
  <c r="B1383" i="26"/>
  <c r="A1383" i="26"/>
  <c r="H1382" i="26"/>
  <c r="G1382" i="26"/>
  <c r="E1382" i="26"/>
  <c r="D1382" i="26"/>
  <c r="C1382" i="26"/>
  <c r="B1382" i="26"/>
  <c r="A1382" i="26"/>
  <c r="H1381" i="26"/>
  <c r="G1381" i="26"/>
  <c r="E1381" i="26"/>
  <c r="D1381" i="26"/>
  <c r="C1381" i="26"/>
  <c r="B1381" i="26"/>
  <c r="A1381" i="26"/>
  <c r="H1380" i="26"/>
  <c r="G1380" i="26"/>
  <c r="E1380" i="26"/>
  <c r="D1380" i="26"/>
  <c r="C1380" i="26"/>
  <c r="B1380" i="26"/>
  <c r="A1380" i="26"/>
  <c r="H1379" i="26"/>
  <c r="G1379" i="26"/>
  <c r="E1379" i="26"/>
  <c r="D1379" i="26"/>
  <c r="C1379" i="26"/>
  <c r="B1379" i="26"/>
  <c r="A1379" i="26"/>
  <c r="H1378" i="26"/>
  <c r="G1378" i="26"/>
  <c r="E1378" i="26"/>
  <c r="D1378" i="26"/>
  <c r="C1378" i="26"/>
  <c r="B1378" i="26"/>
  <c r="A1378" i="26"/>
  <c r="E1377" i="26"/>
  <c r="B1377" i="26"/>
  <c r="A1377" i="26"/>
  <c r="E1376" i="26"/>
  <c r="B1376" i="26"/>
  <c r="A1376" i="26"/>
  <c r="E1375" i="26"/>
  <c r="B1375" i="26"/>
  <c r="A1375" i="26"/>
  <c r="E1374" i="26"/>
  <c r="B1374" i="26"/>
  <c r="A1374" i="26"/>
  <c r="E1373" i="26"/>
  <c r="B1373" i="26"/>
  <c r="A1373" i="26"/>
  <c r="E1372" i="26"/>
  <c r="B1372" i="26"/>
  <c r="A1372" i="26"/>
  <c r="E1371" i="26"/>
  <c r="B1371" i="26"/>
  <c r="A1371" i="26"/>
  <c r="E1370" i="26"/>
  <c r="B1370" i="26"/>
  <c r="A1370" i="26"/>
  <c r="E1369" i="26"/>
  <c r="B1369" i="26"/>
  <c r="A1369" i="26"/>
  <c r="E1368" i="26"/>
  <c r="B1368" i="26"/>
  <c r="A1368" i="26"/>
  <c r="E1367" i="26"/>
  <c r="B1367" i="26"/>
  <c r="A1367" i="26"/>
  <c r="E1366" i="26"/>
  <c r="B1366" i="26"/>
  <c r="A1366" i="26"/>
  <c r="H1365" i="26"/>
  <c r="G1365" i="26"/>
  <c r="F1365" i="26"/>
  <c r="E1365" i="26"/>
  <c r="D1365" i="26"/>
  <c r="C1365" i="26"/>
  <c r="B1365" i="26"/>
  <c r="A1365" i="26"/>
  <c r="H1364" i="26"/>
  <c r="G1364" i="26"/>
  <c r="F1364" i="26"/>
  <c r="E1364" i="26"/>
  <c r="D1364" i="26"/>
  <c r="C1364" i="26"/>
  <c r="B1364" i="26"/>
  <c r="A1364" i="26"/>
  <c r="H1363" i="26"/>
  <c r="G1363" i="26"/>
  <c r="F1363" i="26"/>
  <c r="E1363" i="26"/>
  <c r="D1363" i="26"/>
  <c r="C1363" i="26"/>
  <c r="B1363" i="26"/>
  <c r="A1363" i="26"/>
  <c r="A1362" i="26"/>
  <c r="F1360" i="26"/>
  <c r="E1360" i="26"/>
  <c r="B1360" i="26"/>
  <c r="A1360" i="26"/>
  <c r="F1359" i="26"/>
  <c r="E1359" i="26"/>
  <c r="B1359" i="26"/>
  <c r="A1359" i="26"/>
  <c r="F1358" i="26"/>
  <c r="E1358" i="26"/>
  <c r="B1358" i="26"/>
  <c r="A1358" i="26"/>
  <c r="F1357" i="26"/>
  <c r="E1357" i="26"/>
  <c r="B1357" i="26"/>
  <c r="A1357" i="26"/>
  <c r="E1356" i="26"/>
  <c r="B1356" i="26"/>
  <c r="A1356" i="26"/>
  <c r="E1355" i="26"/>
  <c r="B1355" i="26"/>
  <c r="A1355" i="26"/>
  <c r="F1354" i="26"/>
  <c r="E1354" i="26"/>
  <c r="B1354" i="26"/>
  <c r="A1354" i="26"/>
  <c r="E1353" i="26"/>
  <c r="B1353" i="26"/>
  <c r="A1353" i="26"/>
  <c r="E1352" i="26"/>
  <c r="B1352" i="26"/>
  <c r="A1352" i="26"/>
  <c r="E1351" i="26"/>
  <c r="B1351" i="26"/>
  <c r="A1351" i="26"/>
  <c r="E1350" i="26"/>
  <c r="B1350" i="26"/>
  <c r="A1350" i="26"/>
  <c r="E1349" i="26"/>
  <c r="B1349" i="26"/>
  <c r="A1349" i="26"/>
  <c r="H1348" i="26"/>
  <c r="G1348" i="26"/>
  <c r="F1348" i="26"/>
  <c r="E1348" i="26"/>
  <c r="D1348" i="26"/>
  <c r="C1348" i="26"/>
  <c r="B1348" i="26"/>
  <c r="A1348" i="26"/>
  <c r="H1347" i="26"/>
  <c r="G1347" i="26"/>
  <c r="F1347" i="26"/>
  <c r="E1347" i="26"/>
  <c r="D1347" i="26"/>
  <c r="C1347" i="26"/>
  <c r="B1347" i="26"/>
  <c r="A1347" i="26"/>
  <c r="H1346" i="26"/>
  <c r="G1346" i="26"/>
  <c r="F1346" i="26"/>
  <c r="E1346" i="26"/>
  <c r="D1346" i="26"/>
  <c r="C1346" i="26"/>
  <c r="B1346" i="26"/>
  <c r="A1346" i="26"/>
  <c r="H1345" i="26"/>
  <c r="G1345" i="26"/>
  <c r="F1345" i="26"/>
  <c r="E1345" i="26"/>
  <c r="D1345" i="26"/>
  <c r="C1345" i="26"/>
  <c r="B1345" i="26"/>
  <c r="A1345" i="26"/>
  <c r="H1344" i="26"/>
  <c r="G1344" i="26"/>
  <c r="F1344" i="26"/>
  <c r="E1344" i="26"/>
  <c r="D1344" i="26"/>
  <c r="C1344" i="26"/>
  <c r="B1344" i="26"/>
  <c r="A1344" i="26"/>
  <c r="F1343" i="26"/>
  <c r="E1343" i="26"/>
  <c r="B1343" i="26"/>
  <c r="A1343" i="26"/>
  <c r="F1342" i="26"/>
  <c r="E1342" i="26"/>
  <c r="B1342" i="26"/>
  <c r="A1342" i="26"/>
  <c r="F1341" i="26"/>
  <c r="E1341" i="26"/>
  <c r="B1341" i="26"/>
  <c r="A1341" i="26"/>
  <c r="E1340" i="26"/>
  <c r="B1340" i="26"/>
  <c r="A1340" i="26"/>
  <c r="E1339" i="26"/>
  <c r="B1339" i="26"/>
  <c r="A1339" i="26"/>
  <c r="F1338" i="26"/>
  <c r="E1338" i="26"/>
  <c r="B1338" i="26"/>
  <c r="A1338" i="26"/>
  <c r="E1337" i="26"/>
  <c r="B1337" i="26"/>
  <c r="A1337" i="26"/>
  <c r="F1336" i="26"/>
  <c r="E1336" i="26"/>
  <c r="B1336" i="26"/>
  <c r="A1336" i="26"/>
  <c r="F1335" i="26"/>
  <c r="E1335" i="26"/>
  <c r="B1335" i="26"/>
  <c r="A1335" i="26"/>
  <c r="E1334" i="26"/>
  <c r="B1334" i="26"/>
  <c r="A1334" i="26"/>
  <c r="E1333" i="26"/>
  <c r="B1333" i="26"/>
  <c r="A1333" i="26"/>
  <c r="E1332" i="26"/>
  <c r="B1332" i="26"/>
  <c r="A1332" i="26"/>
  <c r="H1331" i="26"/>
  <c r="G1331" i="26"/>
  <c r="F1331" i="26"/>
  <c r="E1331" i="26"/>
  <c r="D1331" i="26"/>
  <c r="C1331" i="26"/>
  <c r="B1331" i="26"/>
  <c r="A1331" i="26"/>
  <c r="H1330" i="26"/>
  <c r="G1330" i="26"/>
  <c r="F1330" i="26"/>
  <c r="E1330" i="26"/>
  <c r="D1330" i="26"/>
  <c r="C1330" i="26"/>
  <c r="B1330" i="26"/>
  <c r="A1330" i="26"/>
  <c r="H1329" i="26"/>
  <c r="G1329" i="26"/>
  <c r="F1329" i="26"/>
  <c r="E1329" i="26"/>
  <c r="D1329" i="26"/>
  <c r="C1329" i="26"/>
  <c r="B1329" i="26"/>
  <c r="A1329" i="26"/>
  <c r="H1328" i="26"/>
  <c r="G1328" i="26"/>
  <c r="F1328" i="26"/>
  <c r="E1328" i="26"/>
  <c r="D1328" i="26"/>
  <c r="C1328" i="26"/>
  <c r="B1328" i="26"/>
  <c r="A1328" i="26"/>
  <c r="H1327" i="26"/>
  <c r="G1327" i="26"/>
  <c r="F1327" i="26"/>
  <c r="E1327" i="26"/>
  <c r="D1327" i="26"/>
  <c r="C1327" i="26"/>
  <c r="B1327" i="26"/>
  <c r="A1327" i="26"/>
  <c r="F1326" i="26"/>
  <c r="E1326" i="26"/>
  <c r="B1326" i="26"/>
  <c r="A1326" i="26"/>
  <c r="F1325" i="26"/>
  <c r="E1325" i="26"/>
  <c r="B1325" i="26"/>
  <c r="A1325" i="26"/>
  <c r="F1324" i="26"/>
  <c r="E1324" i="26"/>
  <c r="B1324" i="26"/>
  <c r="A1324" i="26"/>
  <c r="F1323" i="26"/>
  <c r="E1323" i="26"/>
  <c r="B1323" i="26"/>
  <c r="A1323" i="26"/>
  <c r="E1322" i="26"/>
  <c r="B1322" i="26"/>
  <c r="A1322" i="26"/>
  <c r="E1321" i="26"/>
  <c r="B1321" i="26"/>
  <c r="A1321" i="26"/>
  <c r="E1320" i="26"/>
  <c r="B1320" i="26"/>
  <c r="A1320" i="26"/>
  <c r="F1319" i="26"/>
  <c r="E1319" i="26"/>
  <c r="B1319" i="26"/>
  <c r="A1319" i="26"/>
  <c r="E1318" i="26"/>
  <c r="B1318" i="26"/>
  <c r="A1318" i="26"/>
  <c r="E1317" i="26"/>
  <c r="B1317" i="26"/>
  <c r="A1317" i="26"/>
  <c r="E1316" i="26"/>
  <c r="B1316" i="26"/>
  <c r="A1316" i="26"/>
  <c r="E1315" i="26"/>
  <c r="B1315" i="26"/>
  <c r="A1315" i="26"/>
  <c r="H1314" i="26"/>
  <c r="G1314" i="26"/>
  <c r="F1314" i="26"/>
  <c r="E1314" i="26"/>
  <c r="D1314" i="26"/>
  <c r="C1314" i="26"/>
  <c r="B1314" i="26"/>
  <c r="A1314" i="26"/>
  <c r="H1313" i="26"/>
  <c r="G1313" i="26"/>
  <c r="F1313" i="26"/>
  <c r="E1313" i="26"/>
  <c r="D1313" i="26"/>
  <c r="C1313" i="26"/>
  <c r="B1313" i="26"/>
  <c r="A1313" i="26"/>
  <c r="H1312" i="26"/>
  <c r="G1312" i="26"/>
  <c r="F1312" i="26"/>
  <c r="E1312" i="26"/>
  <c r="D1312" i="26"/>
  <c r="C1312" i="26"/>
  <c r="B1312" i="26"/>
  <c r="A1312" i="26"/>
  <c r="H1311" i="26"/>
  <c r="G1311" i="26"/>
  <c r="F1311" i="26"/>
  <c r="E1311" i="26"/>
  <c r="D1311" i="26"/>
  <c r="C1311" i="26"/>
  <c r="B1311" i="26"/>
  <c r="A1311" i="26"/>
  <c r="H1310" i="26"/>
  <c r="G1310" i="26"/>
  <c r="F1310" i="26"/>
  <c r="E1310" i="26"/>
  <c r="D1310" i="26"/>
  <c r="C1310" i="26"/>
  <c r="B1310" i="26"/>
  <c r="A1310" i="26"/>
  <c r="F1309" i="26"/>
  <c r="E1309" i="26"/>
  <c r="B1309" i="26"/>
  <c r="A1309" i="26"/>
  <c r="F1308" i="26"/>
  <c r="E1308" i="26"/>
  <c r="B1308" i="26"/>
  <c r="A1308" i="26"/>
  <c r="F1307" i="26"/>
  <c r="E1307" i="26"/>
  <c r="B1307" i="26"/>
  <c r="A1307" i="26"/>
  <c r="F1306" i="26"/>
  <c r="E1306" i="26"/>
  <c r="B1306" i="26"/>
  <c r="A1306" i="26"/>
  <c r="F1305" i="26"/>
  <c r="E1305" i="26"/>
  <c r="B1305" i="26"/>
  <c r="A1305" i="26"/>
  <c r="E1304" i="26"/>
  <c r="B1304" i="26"/>
  <c r="A1304" i="26"/>
  <c r="F1303" i="26"/>
  <c r="E1303" i="26"/>
  <c r="B1303" i="26"/>
  <c r="A1303" i="26"/>
  <c r="E1302" i="26"/>
  <c r="B1302" i="26"/>
  <c r="A1302" i="26"/>
  <c r="E1301" i="26"/>
  <c r="B1301" i="26"/>
  <c r="A1301" i="26"/>
  <c r="E1300" i="26"/>
  <c r="B1300" i="26"/>
  <c r="A1300" i="26"/>
  <c r="F1299" i="26"/>
  <c r="E1299" i="26"/>
  <c r="B1299" i="26"/>
  <c r="A1299" i="26"/>
  <c r="F1298" i="26"/>
  <c r="E1298" i="26"/>
  <c r="B1298" i="26"/>
  <c r="A1298" i="26"/>
  <c r="H1297" i="26"/>
  <c r="G1297" i="26"/>
  <c r="F1297" i="26"/>
  <c r="E1297" i="26"/>
  <c r="D1297" i="26"/>
  <c r="C1297" i="26"/>
  <c r="B1297" i="26"/>
  <c r="A1297" i="26"/>
  <c r="H1296" i="26"/>
  <c r="G1296" i="26"/>
  <c r="F1296" i="26"/>
  <c r="E1296" i="26"/>
  <c r="D1296" i="26"/>
  <c r="C1296" i="26"/>
  <c r="B1296" i="26"/>
  <c r="A1296" i="26"/>
  <c r="H1295" i="26"/>
  <c r="G1295" i="26"/>
  <c r="F1295" i="26"/>
  <c r="E1295" i="26"/>
  <c r="D1295" i="26"/>
  <c r="C1295" i="26"/>
  <c r="B1295" i="26"/>
  <c r="A1295" i="26"/>
  <c r="H1294" i="26"/>
  <c r="G1294" i="26"/>
  <c r="F1294" i="26"/>
  <c r="E1294" i="26"/>
  <c r="D1294" i="26"/>
  <c r="C1294" i="26"/>
  <c r="B1294" i="26"/>
  <c r="A1294" i="26"/>
  <c r="H1293" i="26"/>
  <c r="G1293" i="26"/>
  <c r="F1293" i="26"/>
  <c r="E1293" i="26"/>
  <c r="D1293" i="26"/>
  <c r="C1293" i="26"/>
  <c r="B1293" i="26"/>
  <c r="A1293" i="26"/>
  <c r="F1292" i="26"/>
  <c r="E1292" i="26"/>
  <c r="B1292" i="26"/>
  <c r="A1292" i="26"/>
  <c r="F1291" i="26"/>
  <c r="E1291" i="26"/>
  <c r="B1291" i="26"/>
  <c r="A1291" i="26"/>
  <c r="F1290" i="26"/>
  <c r="E1290" i="26"/>
  <c r="B1290" i="26"/>
  <c r="A1290" i="26"/>
  <c r="E1289" i="26"/>
  <c r="B1289" i="26"/>
  <c r="A1289" i="26"/>
  <c r="F1288" i="26"/>
  <c r="E1288" i="26"/>
  <c r="B1288" i="26"/>
  <c r="A1288" i="26"/>
  <c r="F1287" i="26"/>
  <c r="E1287" i="26"/>
  <c r="B1287" i="26"/>
  <c r="A1287" i="26"/>
  <c r="E1286" i="26"/>
  <c r="B1286" i="26"/>
  <c r="A1286" i="26"/>
  <c r="E1285" i="26"/>
  <c r="B1285" i="26"/>
  <c r="A1285" i="26"/>
  <c r="F1284" i="26"/>
  <c r="E1284" i="26"/>
  <c r="B1284" i="26"/>
  <c r="A1284" i="26"/>
  <c r="E1283" i="26"/>
  <c r="B1283" i="26"/>
  <c r="A1283" i="26"/>
  <c r="E1282" i="26"/>
  <c r="B1282" i="26"/>
  <c r="A1282" i="26"/>
  <c r="E1281" i="26"/>
  <c r="B1281" i="26"/>
  <c r="A1281" i="26"/>
  <c r="H1280" i="26"/>
  <c r="G1280" i="26"/>
  <c r="F1280" i="26"/>
  <c r="E1280" i="26"/>
  <c r="D1280" i="26"/>
  <c r="C1280" i="26"/>
  <c r="B1280" i="26"/>
  <c r="A1280" i="26"/>
  <c r="H1279" i="26"/>
  <c r="G1279" i="26"/>
  <c r="F1279" i="26"/>
  <c r="E1279" i="26"/>
  <c r="D1279" i="26"/>
  <c r="C1279" i="26"/>
  <c r="B1279" i="26"/>
  <c r="A1279" i="26"/>
  <c r="H1278" i="26"/>
  <c r="G1278" i="26"/>
  <c r="F1278" i="26"/>
  <c r="E1278" i="26"/>
  <c r="D1278" i="26"/>
  <c r="C1278" i="26"/>
  <c r="B1278" i="26"/>
  <c r="A1278" i="26"/>
  <c r="H1277" i="26"/>
  <c r="G1277" i="26"/>
  <c r="F1277" i="26"/>
  <c r="E1277" i="26"/>
  <c r="D1277" i="26"/>
  <c r="C1277" i="26"/>
  <c r="B1277" i="26"/>
  <c r="A1277" i="26"/>
  <c r="H1276" i="26"/>
  <c r="G1276" i="26"/>
  <c r="F1276" i="26"/>
  <c r="E1276" i="26"/>
  <c r="D1276" i="26"/>
  <c r="C1276" i="26"/>
  <c r="B1276" i="26"/>
  <c r="A1276" i="26"/>
  <c r="F1275" i="26"/>
  <c r="E1275" i="26"/>
  <c r="B1275" i="26"/>
  <c r="A1275" i="26"/>
  <c r="F1274" i="26"/>
  <c r="E1274" i="26"/>
  <c r="B1274" i="26"/>
  <c r="A1274" i="26"/>
  <c r="F1273" i="26"/>
  <c r="E1273" i="26"/>
  <c r="B1273" i="26"/>
  <c r="A1273" i="26"/>
  <c r="F1272" i="26"/>
  <c r="E1272" i="26"/>
  <c r="B1272" i="26"/>
  <c r="A1272" i="26"/>
  <c r="F1271" i="26"/>
  <c r="E1271" i="26"/>
  <c r="B1271" i="26"/>
  <c r="A1271" i="26"/>
  <c r="E1270" i="26"/>
  <c r="B1270" i="26"/>
  <c r="A1270" i="26"/>
  <c r="E1269" i="26"/>
  <c r="B1269" i="26"/>
  <c r="A1269" i="26"/>
  <c r="E1268" i="26"/>
  <c r="B1268" i="26"/>
  <c r="A1268" i="26"/>
  <c r="E1267" i="26"/>
  <c r="B1267" i="26"/>
  <c r="A1267" i="26"/>
  <c r="E1266" i="26"/>
  <c r="B1266" i="26"/>
  <c r="A1266" i="26"/>
  <c r="E1265" i="26"/>
  <c r="B1265" i="26"/>
  <c r="A1265" i="26"/>
  <c r="F1264" i="26"/>
  <c r="E1264" i="26"/>
  <c r="B1264" i="26"/>
  <c r="A1264" i="26"/>
  <c r="H1263" i="26"/>
  <c r="G1263" i="26"/>
  <c r="F1263" i="26"/>
  <c r="E1263" i="26"/>
  <c r="D1263" i="26"/>
  <c r="C1263" i="26"/>
  <c r="B1263" i="26"/>
  <c r="A1263" i="26"/>
  <c r="H1262" i="26"/>
  <c r="G1262" i="26"/>
  <c r="F1262" i="26"/>
  <c r="E1262" i="26"/>
  <c r="D1262" i="26"/>
  <c r="C1262" i="26"/>
  <c r="B1262" i="26"/>
  <c r="A1262" i="26"/>
  <c r="H1261" i="26"/>
  <c r="G1261" i="26"/>
  <c r="E1261" i="26"/>
  <c r="D1261" i="26"/>
  <c r="C1261" i="26"/>
  <c r="B1261" i="26"/>
  <c r="A1261" i="26"/>
  <c r="H1260" i="26"/>
  <c r="G1260" i="26"/>
  <c r="E1260" i="26"/>
  <c r="D1260" i="26"/>
  <c r="C1260" i="26"/>
  <c r="B1260" i="26"/>
  <c r="A1260" i="26"/>
  <c r="H1259" i="26"/>
  <c r="G1259" i="26"/>
  <c r="E1259" i="26"/>
  <c r="D1259" i="26"/>
  <c r="C1259" i="26"/>
  <c r="B1259" i="26"/>
  <c r="A1259" i="26"/>
  <c r="E1258" i="26"/>
  <c r="B1258" i="26"/>
  <c r="A1258" i="26"/>
  <c r="E1257" i="26"/>
  <c r="B1257" i="26"/>
  <c r="A1257" i="26"/>
  <c r="E1256" i="26"/>
  <c r="B1256" i="26"/>
  <c r="A1256" i="26"/>
  <c r="E1255" i="26"/>
  <c r="B1255" i="26"/>
  <c r="A1255" i="26"/>
  <c r="E1254" i="26"/>
  <c r="B1254" i="26"/>
  <c r="A1254" i="26"/>
  <c r="E1253" i="26"/>
  <c r="B1253" i="26"/>
  <c r="A1253" i="26"/>
  <c r="E1252" i="26"/>
  <c r="B1252" i="26"/>
  <c r="A1252" i="26"/>
  <c r="E1251" i="26"/>
  <c r="B1251" i="26"/>
  <c r="A1251" i="26"/>
  <c r="E1250" i="26"/>
  <c r="B1250" i="26"/>
  <c r="A1250" i="26"/>
  <c r="E1249" i="26"/>
  <c r="B1249" i="26"/>
  <c r="A1249" i="26"/>
  <c r="E1248" i="26"/>
  <c r="B1248" i="26"/>
  <c r="A1248" i="26"/>
  <c r="E1247" i="26"/>
  <c r="B1247" i="26"/>
  <c r="A1247" i="26"/>
  <c r="H1246" i="26"/>
  <c r="G1246" i="26"/>
  <c r="E1246" i="26"/>
  <c r="D1246" i="26"/>
  <c r="C1246" i="26"/>
  <c r="B1246" i="26"/>
  <c r="A1246" i="26"/>
  <c r="H1245" i="26"/>
  <c r="G1245" i="26"/>
  <c r="E1245" i="26"/>
  <c r="D1245" i="26"/>
  <c r="C1245" i="26"/>
  <c r="B1245" i="26"/>
  <c r="H1244" i="26"/>
  <c r="G1244" i="26"/>
  <c r="E1244" i="26"/>
  <c r="D1244" i="26"/>
  <c r="B1244" i="26"/>
  <c r="A1244" i="26"/>
  <c r="H1243" i="26"/>
  <c r="G1243" i="26"/>
  <c r="E1243" i="26"/>
  <c r="D1243" i="26"/>
  <c r="C1243" i="26"/>
  <c r="B1243" i="26"/>
  <c r="A1243" i="26"/>
  <c r="H1242" i="26"/>
  <c r="G1242" i="26"/>
  <c r="E1242" i="26"/>
  <c r="D1242" i="26"/>
  <c r="C1242" i="26"/>
  <c r="B1242" i="26"/>
  <c r="A1242" i="26"/>
  <c r="E1241" i="26"/>
  <c r="B1241" i="26"/>
  <c r="A1241" i="26"/>
  <c r="E1240" i="26"/>
  <c r="B1240" i="26"/>
  <c r="A1240" i="26"/>
  <c r="E1239" i="26"/>
  <c r="B1239" i="26"/>
  <c r="A1239" i="26"/>
  <c r="E1238" i="26"/>
  <c r="B1238" i="26"/>
  <c r="A1238" i="26"/>
  <c r="E1237" i="26"/>
  <c r="B1237" i="26"/>
  <c r="A1237" i="26"/>
  <c r="E1236" i="26"/>
  <c r="B1236" i="26"/>
  <c r="A1236" i="26"/>
  <c r="E1235" i="26"/>
  <c r="B1235" i="26"/>
  <c r="A1235" i="26"/>
  <c r="E1234" i="26"/>
  <c r="B1234" i="26"/>
  <c r="A1234" i="26"/>
  <c r="E1233" i="26"/>
  <c r="B1233" i="26"/>
  <c r="A1233" i="26"/>
  <c r="E1232" i="26"/>
  <c r="B1232" i="26"/>
  <c r="A1232" i="26"/>
  <c r="E1231" i="26"/>
  <c r="B1231" i="26"/>
  <c r="A1231" i="26"/>
  <c r="E1230" i="26"/>
  <c r="B1230" i="26"/>
  <c r="A1230" i="26"/>
  <c r="H1229" i="26"/>
  <c r="G1229" i="26"/>
  <c r="E1229" i="26"/>
  <c r="D1229" i="26"/>
  <c r="C1229" i="26"/>
  <c r="B1229" i="26"/>
  <c r="A1229" i="26"/>
  <c r="H1228" i="26"/>
  <c r="G1228" i="26"/>
  <c r="E1228" i="26"/>
  <c r="D1228" i="26"/>
  <c r="C1228" i="26"/>
  <c r="B1228" i="26"/>
  <c r="A1228" i="26"/>
  <c r="H1227" i="26"/>
  <c r="G1227" i="26"/>
  <c r="E1227" i="26"/>
  <c r="D1227" i="26"/>
  <c r="C1227" i="26"/>
  <c r="B1227" i="26"/>
  <c r="A1227" i="26"/>
  <c r="H1226" i="26"/>
  <c r="G1226" i="26"/>
  <c r="E1226" i="26"/>
  <c r="D1226" i="26"/>
  <c r="C1226" i="26"/>
  <c r="B1226" i="26"/>
  <c r="A1226" i="26"/>
  <c r="H1225" i="26"/>
  <c r="G1225" i="26"/>
  <c r="E1225" i="26"/>
  <c r="D1225" i="26"/>
  <c r="C1225" i="26"/>
  <c r="B1225" i="26"/>
  <c r="A1225" i="26"/>
  <c r="E1224" i="26"/>
  <c r="B1224" i="26"/>
  <c r="A1224" i="26"/>
  <c r="E1223" i="26"/>
  <c r="B1223" i="26"/>
  <c r="A1223" i="26"/>
  <c r="E1222" i="26"/>
  <c r="B1222" i="26"/>
  <c r="A1222" i="26"/>
  <c r="E1221" i="26"/>
  <c r="B1221" i="26"/>
  <c r="A1221" i="26"/>
  <c r="E1220" i="26"/>
  <c r="B1220" i="26"/>
  <c r="A1220" i="26"/>
  <c r="E1219" i="26"/>
  <c r="B1219" i="26"/>
  <c r="A1219" i="26"/>
  <c r="E1218" i="26"/>
  <c r="B1218" i="26"/>
  <c r="A1218" i="26"/>
  <c r="E1217" i="26"/>
  <c r="B1217" i="26"/>
  <c r="A1217" i="26"/>
  <c r="E1216" i="26"/>
  <c r="B1216" i="26"/>
  <c r="A1216" i="26"/>
  <c r="E1215" i="26"/>
  <c r="B1215" i="26"/>
  <c r="A1215" i="26"/>
  <c r="E1214" i="26"/>
  <c r="B1214" i="26"/>
  <c r="A1214" i="26"/>
  <c r="E1213" i="26"/>
  <c r="B1213" i="26"/>
  <c r="A1213" i="26"/>
  <c r="H1212" i="26"/>
  <c r="G1212" i="26"/>
  <c r="E1212" i="26"/>
  <c r="D1212" i="26"/>
  <c r="C1212" i="26"/>
  <c r="B1212" i="26"/>
  <c r="A1212" i="26"/>
  <c r="H1211" i="26"/>
  <c r="G1211" i="26"/>
  <c r="E1211" i="26"/>
  <c r="D1211" i="26"/>
  <c r="C1211" i="26"/>
  <c r="B1211" i="26"/>
  <c r="A1211" i="26"/>
  <c r="H1210" i="26"/>
  <c r="G1210" i="26"/>
  <c r="E1210" i="26"/>
  <c r="D1210" i="26"/>
  <c r="C1210" i="26"/>
  <c r="B1210" i="26"/>
  <c r="A1210" i="26"/>
  <c r="H1209" i="26"/>
  <c r="G1209" i="26"/>
  <c r="E1209" i="26"/>
  <c r="D1209" i="26"/>
  <c r="C1209" i="26"/>
  <c r="B1209" i="26"/>
  <c r="A1209" i="26"/>
  <c r="H1208" i="26"/>
  <c r="G1208" i="26"/>
  <c r="E1208" i="26"/>
  <c r="D1208" i="26"/>
  <c r="C1208" i="26"/>
  <c r="B1208" i="26"/>
  <c r="A1208" i="26"/>
  <c r="E1207" i="26"/>
  <c r="B1207" i="26"/>
  <c r="A1207" i="26"/>
  <c r="E1206" i="26"/>
  <c r="B1206" i="26"/>
  <c r="A1206" i="26"/>
  <c r="E1205" i="26"/>
  <c r="B1205" i="26"/>
  <c r="A1205" i="26"/>
  <c r="E1204" i="26"/>
  <c r="B1204" i="26"/>
  <c r="A1204" i="26"/>
  <c r="E1203" i="26"/>
  <c r="B1203" i="26"/>
  <c r="A1203" i="26"/>
  <c r="E1202" i="26"/>
  <c r="B1202" i="26"/>
  <c r="A1202" i="26"/>
  <c r="E1201" i="26"/>
  <c r="B1201" i="26"/>
  <c r="A1201" i="26"/>
  <c r="E1200" i="26"/>
  <c r="B1200" i="26"/>
  <c r="A1200" i="26"/>
  <c r="E1199" i="26"/>
  <c r="B1199" i="26"/>
  <c r="A1199" i="26"/>
  <c r="E1198" i="26"/>
  <c r="B1198" i="26"/>
  <c r="A1198" i="26"/>
  <c r="E1197" i="26"/>
  <c r="B1197" i="26"/>
  <c r="A1197" i="26"/>
  <c r="E1196" i="26"/>
  <c r="B1196" i="26"/>
  <c r="A1196" i="26"/>
  <c r="H1195" i="26"/>
  <c r="G1195" i="26"/>
  <c r="E1195" i="26"/>
  <c r="D1195" i="26"/>
  <c r="C1195" i="26"/>
  <c r="B1195" i="26"/>
  <c r="A1195" i="26"/>
  <c r="H1194" i="26"/>
  <c r="G1194" i="26"/>
  <c r="E1194" i="26"/>
  <c r="D1194" i="26"/>
  <c r="C1194" i="26"/>
  <c r="B1194" i="26"/>
  <c r="A1194" i="26"/>
  <c r="H1193" i="26"/>
  <c r="G1193" i="26"/>
  <c r="E1193" i="26"/>
  <c r="D1193" i="26"/>
  <c r="C1193" i="26"/>
  <c r="B1193" i="26"/>
  <c r="A1193" i="26"/>
  <c r="H1192" i="26"/>
  <c r="G1192" i="26"/>
  <c r="E1192" i="26"/>
  <c r="D1192" i="26"/>
  <c r="C1192" i="26"/>
  <c r="B1192" i="26"/>
  <c r="A1192" i="26"/>
  <c r="H1191" i="26"/>
  <c r="G1191" i="26"/>
  <c r="E1191" i="26"/>
  <c r="D1191" i="26"/>
  <c r="C1191" i="26"/>
  <c r="B1191" i="26"/>
  <c r="A1191" i="26"/>
  <c r="E1190" i="26"/>
  <c r="B1190" i="26"/>
  <c r="A1190" i="26"/>
  <c r="E1189" i="26"/>
  <c r="B1189" i="26"/>
  <c r="A1189" i="26"/>
  <c r="E1188" i="26"/>
  <c r="B1188" i="26"/>
  <c r="A1188" i="26"/>
  <c r="E1187" i="26"/>
  <c r="B1187" i="26"/>
  <c r="A1187" i="26"/>
  <c r="E1186" i="26"/>
  <c r="B1186" i="26"/>
  <c r="A1186" i="26"/>
  <c r="E1185" i="26"/>
  <c r="B1185" i="26"/>
  <c r="A1185" i="26"/>
  <c r="E1184" i="26"/>
  <c r="B1184" i="26"/>
  <c r="A1184" i="26"/>
  <c r="E1183" i="26"/>
  <c r="B1183" i="26"/>
  <c r="A1183" i="26"/>
  <c r="E1182" i="26"/>
  <c r="B1182" i="26"/>
  <c r="A1182" i="26"/>
  <c r="E1181" i="26"/>
  <c r="B1181" i="26"/>
  <c r="A1181" i="26"/>
  <c r="E1180" i="26"/>
  <c r="B1180" i="26"/>
  <c r="A1180" i="26"/>
  <c r="E1179" i="26"/>
  <c r="B1179" i="26"/>
  <c r="A1179" i="26"/>
  <c r="H1178" i="26"/>
  <c r="G1178" i="26"/>
  <c r="E1178" i="26"/>
  <c r="D1178" i="26"/>
  <c r="C1178" i="26"/>
  <c r="B1178" i="26"/>
  <c r="A1178" i="26"/>
  <c r="H1177" i="26"/>
  <c r="G1177" i="26"/>
  <c r="E1177" i="26"/>
  <c r="D1177" i="26"/>
  <c r="C1177" i="26"/>
  <c r="B1177" i="26"/>
  <c r="A1177" i="26"/>
  <c r="H1176" i="26"/>
  <c r="G1176" i="26"/>
  <c r="E1176" i="26"/>
  <c r="D1176" i="26"/>
  <c r="C1176" i="26"/>
  <c r="B1176" i="26"/>
  <c r="A1176" i="26"/>
  <c r="H1175" i="26"/>
  <c r="G1175" i="26"/>
  <c r="E1175" i="26"/>
  <c r="D1175" i="26"/>
  <c r="C1175" i="26"/>
  <c r="B1175" i="26"/>
  <c r="A1175" i="26"/>
  <c r="H1174" i="26"/>
  <c r="G1174" i="26"/>
  <c r="E1174" i="26"/>
  <c r="D1174" i="26"/>
  <c r="C1174" i="26"/>
  <c r="B1174" i="26"/>
  <c r="A1174" i="26"/>
  <c r="E1173" i="26"/>
  <c r="B1173" i="26"/>
  <c r="A1173" i="26"/>
  <c r="E1172" i="26"/>
  <c r="B1172" i="26"/>
  <c r="A1172" i="26"/>
  <c r="E1171" i="26"/>
  <c r="B1171" i="26"/>
  <c r="A1171" i="26"/>
  <c r="E1170" i="26"/>
  <c r="B1170" i="26"/>
  <c r="A1170" i="26"/>
  <c r="E1169" i="26"/>
  <c r="B1169" i="26"/>
  <c r="A1169" i="26"/>
  <c r="E1168" i="26"/>
  <c r="B1168" i="26"/>
  <c r="A1168" i="26"/>
  <c r="E1167" i="26"/>
  <c r="B1167" i="26"/>
  <c r="A1167" i="26"/>
  <c r="E1166" i="26"/>
  <c r="B1166" i="26"/>
  <c r="A1166" i="26"/>
  <c r="E1165" i="26"/>
  <c r="B1165" i="26"/>
  <c r="A1165" i="26"/>
  <c r="E1164" i="26"/>
  <c r="B1164" i="26"/>
  <c r="A1164" i="26"/>
  <c r="E1163" i="26"/>
  <c r="B1163" i="26"/>
  <c r="A1163" i="26"/>
  <c r="E1162" i="26"/>
  <c r="B1162" i="26"/>
  <c r="A1162" i="26"/>
  <c r="H1161" i="26"/>
  <c r="G1161" i="26"/>
  <c r="F1161" i="26"/>
  <c r="E1161" i="26"/>
  <c r="D1161" i="26"/>
  <c r="C1161" i="26"/>
  <c r="B1161" i="26"/>
  <c r="A1161" i="26"/>
  <c r="H1160" i="26"/>
  <c r="G1160" i="26"/>
  <c r="F1160" i="26"/>
  <c r="E1160" i="26"/>
  <c r="D1160" i="26"/>
  <c r="C1160" i="26"/>
  <c r="B1160" i="26"/>
  <c r="A1160" i="26"/>
  <c r="I1159" i="26"/>
  <c r="H1159" i="26"/>
  <c r="G1159" i="26"/>
  <c r="F1159" i="26"/>
  <c r="E1159" i="26"/>
  <c r="D1159" i="26"/>
  <c r="C1159" i="26"/>
  <c r="B1159" i="26"/>
  <c r="A1159" i="26"/>
  <c r="A1158" i="26"/>
  <c r="F1800" i="14"/>
  <c r="E1800" i="14"/>
  <c r="B1800" i="14"/>
  <c r="F1799" i="14"/>
  <c r="E1799" i="14"/>
  <c r="B1799" i="14"/>
  <c r="F1798" i="14"/>
  <c r="E1798" i="14"/>
  <c r="B1798" i="14"/>
  <c r="F1797" i="14"/>
  <c r="E1797" i="14"/>
  <c r="B1797" i="14"/>
  <c r="F1796" i="14"/>
  <c r="E1796" i="14"/>
  <c r="B1796" i="14"/>
  <c r="F1795" i="14"/>
  <c r="E1795" i="14"/>
  <c r="B1795" i="14"/>
  <c r="F1794" i="14"/>
  <c r="E1794" i="14"/>
  <c r="B1794" i="14"/>
  <c r="F1793" i="14"/>
  <c r="E1793" i="14"/>
  <c r="B1793" i="14"/>
  <c r="F1792" i="14"/>
  <c r="E1792" i="14"/>
  <c r="B1792" i="14"/>
  <c r="F1791" i="14"/>
  <c r="E1791" i="14"/>
  <c r="B1791" i="14"/>
  <c r="F1790" i="14"/>
  <c r="E1790" i="14"/>
  <c r="B1790" i="14"/>
  <c r="F1789" i="14"/>
  <c r="E1789" i="14"/>
  <c r="B1789" i="14"/>
  <c r="F1788" i="14"/>
  <c r="E1788" i="14"/>
  <c r="B1788" i="14"/>
  <c r="F1787" i="14"/>
  <c r="E1787" i="14"/>
  <c r="B1787" i="14"/>
  <c r="F1786" i="14"/>
  <c r="E1786" i="14"/>
  <c r="B1786" i="14"/>
  <c r="F1785" i="14"/>
  <c r="E1785" i="14"/>
  <c r="B1785" i="14"/>
  <c r="F1784" i="14"/>
  <c r="E1784" i="14"/>
  <c r="B1784" i="14"/>
  <c r="F1783" i="14"/>
  <c r="E1783" i="14"/>
  <c r="B1783" i="14"/>
  <c r="F1782" i="14"/>
  <c r="E1782" i="14"/>
  <c r="B1782" i="14"/>
  <c r="F1781" i="14"/>
  <c r="E1781" i="14"/>
  <c r="B1781" i="14"/>
  <c r="F1780" i="14"/>
  <c r="E1780" i="14"/>
  <c r="B1780" i="14"/>
  <c r="F1779" i="14"/>
  <c r="E1779" i="14"/>
  <c r="B1779" i="14"/>
  <c r="F1778" i="14"/>
  <c r="E1778" i="14"/>
  <c r="B1778" i="14"/>
  <c r="F1777" i="14"/>
  <c r="E1777" i="14"/>
  <c r="B1777" i="14"/>
  <c r="F1776" i="14"/>
  <c r="E1776" i="14"/>
  <c r="B1776" i="14"/>
  <c r="F1775" i="14"/>
  <c r="E1775" i="14"/>
  <c r="B1775" i="14"/>
  <c r="F1774" i="14"/>
  <c r="E1774" i="14"/>
  <c r="B1774" i="14"/>
  <c r="F1773" i="14"/>
  <c r="E1773" i="14"/>
  <c r="B1773" i="14"/>
  <c r="F1772" i="14"/>
  <c r="E1772" i="14"/>
  <c r="B1772" i="14"/>
  <c r="F1771" i="14"/>
  <c r="E1771" i="14"/>
  <c r="B1771" i="14"/>
  <c r="F1770" i="14"/>
  <c r="E1770" i="14"/>
  <c r="B1770" i="14"/>
  <c r="F1769" i="14"/>
  <c r="E1769" i="14"/>
  <c r="B1769" i="14"/>
  <c r="F1768" i="14"/>
  <c r="E1768" i="14"/>
  <c r="B1768" i="14"/>
  <c r="F1767" i="14"/>
  <c r="E1767" i="14"/>
  <c r="B1767" i="14"/>
  <c r="F1766" i="14"/>
  <c r="E1766" i="14"/>
  <c r="B1766" i="14"/>
  <c r="F1765" i="14"/>
  <c r="E1765" i="14"/>
  <c r="B1765" i="14"/>
  <c r="F1764" i="14"/>
  <c r="E1764" i="14"/>
  <c r="B1764" i="14"/>
  <c r="F1763" i="14"/>
  <c r="E1763" i="14"/>
  <c r="B1763" i="14"/>
  <c r="F1762" i="14"/>
  <c r="E1762" i="14"/>
  <c r="B1762" i="14"/>
  <c r="F1761" i="14"/>
  <c r="E1761" i="14"/>
  <c r="B1761" i="14"/>
  <c r="F1760" i="14"/>
  <c r="E1760" i="14"/>
  <c r="B1760" i="14"/>
  <c r="F1759" i="14"/>
  <c r="E1759" i="14"/>
  <c r="B1759" i="14"/>
  <c r="F1758" i="14"/>
  <c r="E1758" i="14"/>
  <c r="B1758" i="14"/>
  <c r="F1757" i="14"/>
  <c r="E1757" i="14"/>
  <c r="B1757" i="14"/>
  <c r="F1756" i="14"/>
  <c r="E1756" i="14"/>
  <c r="B1756" i="14"/>
  <c r="F1755" i="14"/>
  <c r="E1755" i="14"/>
  <c r="B1755" i="14"/>
  <c r="F1754" i="14"/>
  <c r="E1754" i="14"/>
  <c r="B1754" i="14"/>
  <c r="F1753" i="14"/>
  <c r="E1753" i="14"/>
  <c r="B1753" i="14"/>
  <c r="F1752" i="14"/>
  <c r="E1752" i="14"/>
  <c r="B1752" i="14"/>
  <c r="F1751" i="14"/>
  <c r="E1751" i="14"/>
  <c r="B1751" i="14"/>
  <c r="F1750" i="14"/>
  <c r="E1750" i="14"/>
  <c r="B1750" i="14"/>
  <c r="F1749" i="14"/>
  <c r="E1749" i="14"/>
  <c r="B1749" i="14"/>
  <c r="F1748" i="14"/>
  <c r="E1748" i="14"/>
  <c r="B1748" i="14"/>
  <c r="F1747" i="14"/>
  <c r="E1747" i="14"/>
  <c r="B1747" i="14"/>
  <c r="F1746" i="14"/>
  <c r="E1746" i="14"/>
  <c r="B1746" i="14"/>
  <c r="F1745" i="14"/>
  <c r="E1745" i="14"/>
  <c r="B1745" i="14"/>
  <c r="F1744" i="14"/>
  <c r="E1744" i="14"/>
  <c r="B1744" i="14"/>
  <c r="F1743" i="14"/>
  <c r="E1743" i="14"/>
  <c r="B1743" i="14"/>
  <c r="F1742" i="14"/>
  <c r="E1742" i="14"/>
  <c r="B1742" i="14"/>
  <c r="F1741" i="14"/>
  <c r="E1741" i="14"/>
  <c r="B1741" i="14"/>
  <c r="F1740" i="14"/>
  <c r="E1740" i="14"/>
  <c r="B1740" i="14"/>
  <c r="F1739" i="14"/>
  <c r="E1739" i="14"/>
  <c r="B1739" i="14"/>
  <c r="F1738" i="14"/>
  <c r="E1738" i="14"/>
  <c r="B1738" i="14"/>
  <c r="F1737" i="14"/>
  <c r="E1737" i="14"/>
  <c r="B1737" i="14"/>
  <c r="F1736" i="14"/>
  <c r="E1736" i="14"/>
  <c r="B1736" i="14"/>
  <c r="F1735" i="14"/>
  <c r="E1735" i="14"/>
  <c r="B1735" i="14"/>
  <c r="F1734" i="14"/>
  <c r="E1734" i="14"/>
  <c r="B1734" i="14"/>
  <c r="F1733" i="14"/>
  <c r="E1733" i="14"/>
  <c r="B1733" i="14"/>
  <c r="F1732" i="14"/>
  <c r="E1732" i="14"/>
  <c r="B1732" i="14"/>
  <c r="F1731" i="14"/>
  <c r="E1731" i="14"/>
  <c r="B1731" i="14"/>
  <c r="F1730" i="14"/>
  <c r="E1730" i="14"/>
  <c r="B1730" i="14"/>
  <c r="F1729" i="14"/>
  <c r="E1729" i="14"/>
  <c r="B1729" i="14"/>
  <c r="F1728" i="14"/>
  <c r="E1728" i="14"/>
  <c r="B1728" i="14"/>
  <c r="F1727" i="14"/>
  <c r="E1727" i="14"/>
  <c r="B1727" i="14"/>
  <c r="F1726" i="14"/>
  <c r="E1726" i="14"/>
  <c r="B1726" i="14"/>
  <c r="F1725" i="14"/>
  <c r="E1725" i="14"/>
  <c r="B1725" i="14"/>
  <c r="F1724" i="14"/>
  <c r="E1724" i="14"/>
  <c r="B1724" i="14"/>
  <c r="F1723" i="14"/>
  <c r="E1723" i="14"/>
  <c r="B1723" i="14"/>
  <c r="F1722" i="14"/>
  <c r="E1722" i="14"/>
  <c r="B1722" i="14"/>
  <c r="F1721" i="14"/>
  <c r="E1721" i="14"/>
  <c r="B1721" i="14"/>
  <c r="F1720" i="14"/>
  <c r="E1720" i="14"/>
  <c r="B1720" i="14"/>
  <c r="F1719" i="14"/>
  <c r="E1719" i="14"/>
  <c r="B1719" i="14"/>
  <c r="F1718" i="14"/>
  <c r="E1718" i="14"/>
  <c r="B1718" i="14"/>
  <c r="F1717" i="14"/>
  <c r="E1717" i="14"/>
  <c r="B1717" i="14"/>
  <c r="F1716" i="14"/>
  <c r="E1716" i="14"/>
  <c r="B1716" i="14"/>
  <c r="F1715" i="14"/>
  <c r="E1715" i="14"/>
  <c r="B1715" i="14"/>
  <c r="F1714" i="14"/>
  <c r="E1714" i="14"/>
  <c r="B1714" i="14"/>
  <c r="F1713" i="14"/>
  <c r="E1713" i="14"/>
  <c r="B1713" i="14"/>
  <c r="F1712" i="14"/>
  <c r="E1712" i="14"/>
  <c r="B1712" i="14"/>
  <c r="F1711" i="14"/>
  <c r="E1711" i="14"/>
  <c r="B1711" i="14"/>
  <c r="F1710" i="14"/>
  <c r="E1710" i="14"/>
  <c r="B1710" i="14"/>
  <c r="F1709" i="14"/>
  <c r="E1709" i="14"/>
  <c r="B1709" i="14"/>
  <c r="F1708" i="14"/>
  <c r="E1708" i="14"/>
  <c r="B1708" i="14"/>
  <c r="F1707" i="14"/>
  <c r="E1707" i="14"/>
  <c r="B1707" i="14"/>
  <c r="F1706" i="14"/>
  <c r="E1706" i="14"/>
  <c r="B1706" i="14"/>
  <c r="F1705" i="14"/>
  <c r="E1705" i="14"/>
  <c r="B1705" i="14"/>
  <c r="F1704" i="14"/>
  <c r="E1704" i="14"/>
  <c r="B1704" i="14"/>
  <c r="F1703" i="14"/>
  <c r="E1703" i="14"/>
  <c r="B1703" i="14"/>
  <c r="F1702" i="14"/>
  <c r="E1702" i="14"/>
  <c r="B1702" i="14"/>
  <c r="F1701" i="14"/>
  <c r="E1701" i="14"/>
  <c r="B1701" i="14"/>
  <c r="F1700" i="14"/>
  <c r="J1645" i="14"/>
  <c r="J1644" i="14"/>
  <c r="J1643" i="14"/>
  <c r="J1642" i="14"/>
  <c r="J1641" i="14"/>
  <c r="J1640" i="14"/>
  <c r="J1639" i="14"/>
  <c r="J1638" i="14"/>
  <c r="J1637" i="14"/>
  <c r="J1636" i="14"/>
  <c r="J1635" i="14"/>
  <c r="J1634" i="14"/>
  <c r="J1633" i="14"/>
  <c r="J1632" i="14"/>
  <c r="J1628" i="14"/>
  <c r="J1627" i="14"/>
  <c r="J1626" i="14"/>
  <c r="J1625" i="14"/>
  <c r="J1624" i="14"/>
  <c r="J1623" i="14"/>
  <c r="J1622" i="14"/>
  <c r="J1621" i="14"/>
  <c r="J1620" i="14"/>
  <c r="J1619" i="14"/>
  <c r="J1618" i="14"/>
  <c r="J1617" i="14"/>
  <c r="J1616" i="14"/>
  <c r="J1615" i="14"/>
  <c r="J1411" i="14"/>
  <c r="F1696" i="14"/>
  <c r="E1696" i="14"/>
  <c r="B1696" i="14"/>
  <c r="A1696" i="14"/>
  <c r="F1695" i="14"/>
  <c r="E1695" i="14"/>
  <c r="B1695" i="14"/>
  <c r="A1695" i="14"/>
  <c r="F1694" i="14"/>
  <c r="E1694" i="14"/>
  <c r="B1694" i="14"/>
  <c r="A1694" i="14"/>
  <c r="F1693" i="14"/>
  <c r="E1693" i="14"/>
  <c r="B1693" i="14"/>
  <c r="A1693" i="14"/>
  <c r="E1692" i="14"/>
  <c r="B1692" i="14"/>
  <c r="A1692" i="14"/>
  <c r="E1691" i="14"/>
  <c r="B1691" i="14"/>
  <c r="A1691" i="14"/>
  <c r="E1690" i="14"/>
  <c r="B1690" i="14"/>
  <c r="A1690" i="14"/>
  <c r="E1689" i="14"/>
  <c r="B1689" i="14"/>
  <c r="A1689" i="14"/>
  <c r="F1688" i="14"/>
  <c r="E1688" i="14"/>
  <c r="B1688" i="14"/>
  <c r="A1688" i="14"/>
  <c r="E1687" i="14"/>
  <c r="B1687" i="14"/>
  <c r="A1687" i="14"/>
  <c r="E1686" i="14"/>
  <c r="B1686" i="14"/>
  <c r="A1686" i="14"/>
  <c r="E1685" i="14"/>
  <c r="B1685" i="14"/>
  <c r="A1685" i="14"/>
  <c r="I1684" i="14"/>
  <c r="H1684" i="14"/>
  <c r="G1684" i="14"/>
  <c r="F1684" i="14"/>
  <c r="E1684" i="14"/>
  <c r="D1684" i="14"/>
  <c r="C1684" i="14"/>
  <c r="B1684" i="14"/>
  <c r="A1684" i="14"/>
  <c r="I1683" i="14"/>
  <c r="H1683" i="14"/>
  <c r="G1683" i="14"/>
  <c r="F1683" i="14"/>
  <c r="E1683" i="14"/>
  <c r="D1683" i="14"/>
  <c r="C1683" i="14"/>
  <c r="B1683" i="14"/>
  <c r="A1683" i="14"/>
  <c r="I1682" i="14"/>
  <c r="H1682" i="14"/>
  <c r="G1682" i="14"/>
  <c r="F1682" i="14"/>
  <c r="E1682" i="14"/>
  <c r="D1682" i="14"/>
  <c r="C1682" i="14"/>
  <c r="B1682" i="14"/>
  <c r="A1682" i="14"/>
  <c r="I1681" i="14"/>
  <c r="H1681" i="14"/>
  <c r="G1681" i="14"/>
  <c r="F1681" i="14"/>
  <c r="E1681" i="14"/>
  <c r="D1681" i="14"/>
  <c r="C1681" i="14"/>
  <c r="B1681" i="14"/>
  <c r="A1681" i="14"/>
  <c r="I1680" i="14"/>
  <c r="H1680" i="14"/>
  <c r="G1680" i="14"/>
  <c r="F1680" i="14"/>
  <c r="E1680" i="14"/>
  <c r="D1680" i="14"/>
  <c r="C1680" i="14"/>
  <c r="B1680" i="14"/>
  <c r="A1680" i="14"/>
  <c r="F1679" i="14"/>
  <c r="E1679" i="14"/>
  <c r="B1679" i="14"/>
  <c r="A1679" i="14"/>
  <c r="F1678" i="14"/>
  <c r="E1678" i="14"/>
  <c r="B1678" i="14"/>
  <c r="A1678" i="14"/>
  <c r="F1677" i="14"/>
  <c r="E1677" i="14"/>
  <c r="B1677" i="14"/>
  <c r="A1677" i="14"/>
  <c r="F1676" i="14"/>
  <c r="E1676" i="14"/>
  <c r="B1676" i="14"/>
  <c r="A1676" i="14"/>
  <c r="E1675" i="14"/>
  <c r="B1675" i="14"/>
  <c r="A1675" i="14"/>
  <c r="E1674" i="14"/>
  <c r="B1674" i="14"/>
  <c r="A1674" i="14"/>
  <c r="F1673" i="14"/>
  <c r="E1673" i="14"/>
  <c r="B1673" i="14"/>
  <c r="A1673" i="14"/>
  <c r="E1672" i="14"/>
  <c r="B1672" i="14"/>
  <c r="A1672" i="14"/>
  <c r="E1671" i="14"/>
  <c r="B1671" i="14"/>
  <c r="A1671" i="14"/>
  <c r="E1670" i="14"/>
  <c r="B1670" i="14"/>
  <c r="A1670" i="14"/>
  <c r="F1669" i="14"/>
  <c r="E1669" i="14"/>
  <c r="B1669" i="14"/>
  <c r="A1669" i="14"/>
  <c r="E1668" i="14"/>
  <c r="B1668" i="14"/>
  <c r="A1668" i="14"/>
  <c r="I1667" i="14"/>
  <c r="H1667" i="14"/>
  <c r="G1667" i="14"/>
  <c r="F1667" i="14"/>
  <c r="E1667" i="14"/>
  <c r="D1667" i="14"/>
  <c r="C1667" i="14"/>
  <c r="B1667" i="14"/>
  <c r="A1667" i="14"/>
  <c r="I1666" i="14"/>
  <c r="H1666" i="14"/>
  <c r="G1666" i="14"/>
  <c r="F1666" i="14"/>
  <c r="E1666" i="14"/>
  <c r="D1666" i="14"/>
  <c r="C1666" i="14"/>
  <c r="B1666" i="14"/>
  <c r="A1666" i="14"/>
  <c r="I1665" i="14"/>
  <c r="H1665" i="14"/>
  <c r="G1665" i="14"/>
  <c r="F1665" i="14"/>
  <c r="E1665" i="14"/>
  <c r="D1665" i="14"/>
  <c r="C1665" i="14"/>
  <c r="B1665" i="14"/>
  <c r="A1665" i="14"/>
  <c r="I1664" i="14"/>
  <c r="H1664" i="14"/>
  <c r="G1664" i="14"/>
  <c r="F1664" i="14"/>
  <c r="E1664" i="14"/>
  <c r="D1664" i="14"/>
  <c r="C1664" i="14"/>
  <c r="B1664" i="14"/>
  <c r="A1664" i="14"/>
  <c r="I1663" i="14"/>
  <c r="H1663" i="14"/>
  <c r="G1663" i="14"/>
  <c r="F1663" i="14"/>
  <c r="E1663" i="14"/>
  <c r="D1663" i="14"/>
  <c r="C1663" i="14"/>
  <c r="B1663" i="14"/>
  <c r="A1663" i="14"/>
  <c r="F1662" i="14"/>
  <c r="E1662" i="14"/>
  <c r="B1662" i="14"/>
  <c r="A1662" i="14"/>
  <c r="F1661" i="14"/>
  <c r="E1661" i="14"/>
  <c r="B1661" i="14"/>
  <c r="A1661" i="14"/>
  <c r="F1660" i="14"/>
  <c r="E1660" i="14"/>
  <c r="B1660" i="14"/>
  <c r="A1660" i="14"/>
  <c r="F1659" i="14"/>
  <c r="E1659" i="14"/>
  <c r="B1659" i="14"/>
  <c r="A1659" i="14"/>
  <c r="E1658" i="14"/>
  <c r="B1658" i="14"/>
  <c r="A1658" i="14"/>
  <c r="E1657" i="14"/>
  <c r="B1657" i="14"/>
  <c r="A1657" i="14"/>
  <c r="F1656" i="14"/>
  <c r="E1656" i="14"/>
  <c r="B1656" i="14"/>
  <c r="A1656" i="14"/>
  <c r="E1655" i="14"/>
  <c r="B1655" i="14"/>
  <c r="A1655" i="14"/>
  <c r="E1654" i="14"/>
  <c r="B1654" i="14"/>
  <c r="A1654" i="14"/>
  <c r="E1653" i="14"/>
  <c r="B1653" i="14"/>
  <c r="A1653" i="14"/>
  <c r="F1652" i="14"/>
  <c r="E1652" i="14"/>
  <c r="B1652" i="14"/>
  <c r="A1652" i="14"/>
  <c r="E1651" i="14"/>
  <c r="B1651" i="14"/>
  <c r="A1651" i="14"/>
  <c r="I1650" i="14"/>
  <c r="H1650" i="14"/>
  <c r="G1650" i="14"/>
  <c r="F1650" i="14"/>
  <c r="E1650" i="14"/>
  <c r="D1650" i="14"/>
  <c r="C1650" i="14"/>
  <c r="B1650" i="14"/>
  <c r="A1650" i="14"/>
  <c r="I1649" i="14"/>
  <c r="H1649" i="14"/>
  <c r="G1649" i="14"/>
  <c r="F1649" i="14"/>
  <c r="E1649" i="14"/>
  <c r="D1649" i="14"/>
  <c r="C1649" i="14"/>
  <c r="B1649" i="14"/>
  <c r="A1649" i="14"/>
  <c r="I1648" i="14"/>
  <c r="H1648" i="14"/>
  <c r="G1648" i="14"/>
  <c r="F1648" i="14"/>
  <c r="E1648" i="14"/>
  <c r="D1648" i="14"/>
  <c r="C1648" i="14"/>
  <c r="B1648" i="14"/>
  <c r="A1648" i="14"/>
  <c r="I1647" i="14"/>
  <c r="H1647" i="14"/>
  <c r="G1647" i="14"/>
  <c r="F1647" i="14"/>
  <c r="E1647" i="14"/>
  <c r="D1647" i="14"/>
  <c r="C1647" i="14"/>
  <c r="B1647" i="14"/>
  <c r="A1647" i="14"/>
  <c r="I1646" i="14"/>
  <c r="H1646" i="14"/>
  <c r="G1646" i="14"/>
  <c r="F1646" i="14"/>
  <c r="E1646" i="14"/>
  <c r="D1646" i="14"/>
  <c r="C1646" i="14"/>
  <c r="B1646" i="14"/>
  <c r="A1646" i="14"/>
  <c r="F1645" i="14"/>
  <c r="E1645" i="14"/>
  <c r="B1645" i="14"/>
  <c r="A1645" i="14"/>
  <c r="F1644" i="14"/>
  <c r="E1644" i="14"/>
  <c r="B1644" i="14"/>
  <c r="A1644" i="14"/>
  <c r="F1643" i="14"/>
  <c r="E1643" i="14"/>
  <c r="B1643" i="14"/>
  <c r="A1643" i="14"/>
  <c r="F1642" i="14"/>
  <c r="E1642" i="14"/>
  <c r="B1642" i="14"/>
  <c r="A1642" i="14"/>
  <c r="E1641" i="14"/>
  <c r="B1641" i="14"/>
  <c r="A1641" i="14"/>
  <c r="E1640" i="14"/>
  <c r="B1640" i="14"/>
  <c r="A1640" i="14"/>
  <c r="E1639" i="14"/>
  <c r="B1639" i="14"/>
  <c r="A1639" i="14"/>
  <c r="E1638" i="14"/>
  <c r="B1638" i="14"/>
  <c r="A1638" i="14"/>
  <c r="E1637" i="14"/>
  <c r="B1637" i="14"/>
  <c r="A1637" i="14"/>
  <c r="F1636" i="14"/>
  <c r="E1636" i="14"/>
  <c r="B1636" i="14"/>
  <c r="A1636" i="14"/>
  <c r="E1635" i="14"/>
  <c r="B1635" i="14"/>
  <c r="A1635" i="14"/>
  <c r="E1634" i="14"/>
  <c r="B1634" i="14"/>
  <c r="A1634" i="14"/>
  <c r="I1633" i="14"/>
  <c r="H1633" i="14"/>
  <c r="G1633" i="14"/>
  <c r="F1633" i="14"/>
  <c r="E1633" i="14"/>
  <c r="D1633" i="14"/>
  <c r="C1633" i="14"/>
  <c r="B1633" i="14"/>
  <c r="A1633" i="14"/>
  <c r="I1632" i="14"/>
  <c r="H1632" i="14"/>
  <c r="G1632" i="14"/>
  <c r="F1632" i="14"/>
  <c r="E1632" i="14"/>
  <c r="D1632" i="14"/>
  <c r="C1632" i="14"/>
  <c r="B1632" i="14"/>
  <c r="A1632" i="14"/>
  <c r="I1631" i="14"/>
  <c r="H1631" i="14"/>
  <c r="G1631" i="14"/>
  <c r="F1631" i="14"/>
  <c r="E1631" i="14"/>
  <c r="D1631" i="14"/>
  <c r="C1631" i="14"/>
  <c r="B1631" i="14"/>
  <c r="A1631" i="14"/>
  <c r="I1630" i="14"/>
  <c r="H1630" i="14"/>
  <c r="G1630" i="14"/>
  <c r="F1630" i="14"/>
  <c r="E1630" i="14"/>
  <c r="D1630" i="14"/>
  <c r="C1630" i="14"/>
  <c r="B1630" i="14"/>
  <c r="A1630" i="14"/>
  <c r="I1629" i="14"/>
  <c r="H1629" i="14"/>
  <c r="G1629" i="14"/>
  <c r="F1629" i="14"/>
  <c r="E1629" i="14"/>
  <c r="D1629" i="14"/>
  <c r="C1629" i="14"/>
  <c r="B1629" i="14"/>
  <c r="A1629" i="14"/>
  <c r="F1628" i="14"/>
  <c r="E1628" i="14"/>
  <c r="B1628" i="14"/>
  <c r="A1628" i="14"/>
  <c r="E1627" i="14"/>
  <c r="B1627" i="14"/>
  <c r="A1627" i="14"/>
  <c r="E1626" i="14"/>
  <c r="B1626" i="14"/>
  <c r="A1626" i="14"/>
  <c r="F1625" i="14"/>
  <c r="E1625" i="14"/>
  <c r="B1625" i="14"/>
  <c r="A1625" i="14"/>
  <c r="E1624" i="14"/>
  <c r="B1624" i="14"/>
  <c r="A1624" i="14"/>
  <c r="E1623" i="14"/>
  <c r="B1623" i="14"/>
  <c r="A1623" i="14"/>
  <c r="E1622" i="14"/>
  <c r="B1622" i="14"/>
  <c r="A1622" i="14"/>
  <c r="F1621" i="14"/>
  <c r="E1621" i="14"/>
  <c r="B1621" i="14"/>
  <c r="A1621" i="14"/>
  <c r="E1620" i="14"/>
  <c r="B1620" i="14"/>
  <c r="A1620" i="14"/>
  <c r="E1619" i="14"/>
  <c r="B1619" i="14"/>
  <c r="A1619" i="14"/>
  <c r="E1618" i="14"/>
  <c r="B1618" i="14"/>
  <c r="A1618" i="14"/>
  <c r="F1617" i="14"/>
  <c r="E1617" i="14"/>
  <c r="B1617" i="14"/>
  <c r="A1617" i="14"/>
  <c r="I1616" i="14"/>
  <c r="H1616" i="14"/>
  <c r="G1616" i="14"/>
  <c r="F1616" i="14"/>
  <c r="E1616" i="14"/>
  <c r="D1616" i="14"/>
  <c r="C1616" i="14"/>
  <c r="B1616" i="14"/>
  <c r="A1616" i="14"/>
  <c r="I1615" i="14"/>
  <c r="H1615" i="14"/>
  <c r="G1615" i="14"/>
  <c r="F1615" i="14"/>
  <c r="E1615" i="14"/>
  <c r="D1615" i="14"/>
  <c r="C1615" i="14"/>
  <c r="B1615" i="14"/>
  <c r="A1615" i="14"/>
  <c r="I1614" i="14"/>
  <c r="H1614" i="14"/>
  <c r="G1614" i="14"/>
  <c r="F1614" i="14"/>
  <c r="E1614" i="14"/>
  <c r="D1614" i="14"/>
  <c r="C1614" i="14"/>
  <c r="B1614" i="14"/>
  <c r="A1614" i="14"/>
  <c r="I1613" i="14"/>
  <c r="H1613" i="14"/>
  <c r="G1613" i="14"/>
  <c r="F1613" i="14"/>
  <c r="E1613" i="14"/>
  <c r="D1613" i="14"/>
  <c r="C1613" i="14"/>
  <c r="B1613" i="14"/>
  <c r="A1613" i="14"/>
  <c r="I1612" i="14"/>
  <c r="H1612" i="14"/>
  <c r="G1612" i="14"/>
  <c r="F1612" i="14"/>
  <c r="E1612" i="14"/>
  <c r="D1612" i="14"/>
  <c r="C1612" i="14"/>
  <c r="B1612" i="14"/>
  <c r="A1612" i="14"/>
  <c r="F1611" i="14"/>
  <c r="E1611" i="14"/>
  <c r="B1611" i="14"/>
  <c r="A1611" i="14"/>
  <c r="F1610" i="14"/>
  <c r="E1610" i="14"/>
  <c r="B1610" i="14"/>
  <c r="A1610" i="14"/>
  <c r="F1609" i="14"/>
  <c r="E1609" i="14"/>
  <c r="B1609" i="14"/>
  <c r="A1609" i="14"/>
  <c r="F1608" i="14"/>
  <c r="E1608" i="14"/>
  <c r="B1608" i="14"/>
  <c r="A1608" i="14"/>
  <c r="E1607" i="14"/>
  <c r="B1607" i="14"/>
  <c r="A1607" i="14"/>
  <c r="E1606" i="14"/>
  <c r="B1606" i="14"/>
  <c r="A1606" i="14"/>
  <c r="E1605" i="14"/>
  <c r="B1605" i="14"/>
  <c r="A1605" i="14"/>
  <c r="F1604" i="14"/>
  <c r="E1604" i="14"/>
  <c r="B1604" i="14"/>
  <c r="A1604" i="14"/>
  <c r="E1603" i="14"/>
  <c r="B1603" i="14"/>
  <c r="A1603" i="14"/>
  <c r="E1602" i="14"/>
  <c r="B1602" i="14"/>
  <c r="A1602" i="14"/>
  <c r="E1601" i="14"/>
  <c r="B1601" i="14"/>
  <c r="A1601" i="14"/>
  <c r="F1600" i="14"/>
  <c r="E1600" i="14"/>
  <c r="B1600" i="14"/>
  <c r="A1600" i="14"/>
  <c r="I1599" i="14"/>
  <c r="H1599" i="14"/>
  <c r="G1599" i="14"/>
  <c r="F1599" i="14"/>
  <c r="E1599" i="14"/>
  <c r="D1599" i="14"/>
  <c r="C1599" i="14"/>
  <c r="B1599" i="14"/>
  <c r="A1599" i="14"/>
  <c r="I1598" i="14"/>
  <c r="H1598" i="14"/>
  <c r="G1598" i="14"/>
  <c r="F1598" i="14"/>
  <c r="E1598" i="14"/>
  <c r="D1598" i="14"/>
  <c r="C1598" i="14"/>
  <c r="B1598" i="14"/>
  <c r="A1598" i="14"/>
  <c r="I1597" i="14"/>
  <c r="H1597" i="14"/>
  <c r="G1597" i="14"/>
  <c r="F1597" i="14"/>
  <c r="E1597" i="14"/>
  <c r="D1597" i="14"/>
  <c r="C1597" i="14"/>
  <c r="B1597" i="14"/>
  <c r="A1597" i="14"/>
  <c r="I1596" i="14"/>
  <c r="H1596" i="14"/>
  <c r="G1596" i="14"/>
  <c r="F1596" i="14"/>
  <c r="E1596" i="14"/>
  <c r="D1596" i="14"/>
  <c r="C1596" i="14"/>
  <c r="B1596" i="14"/>
  <c r="A1596" i="14"/>
  <c r="I1595" i="14"/>
  <c r="H1595" i="14"/>
  <c r="G1595" i="14"/>
  <c r="F1595" i="14"/>
  <c r="E1595" i="14"/>
  <c r="D1595" i="14"/>
  <c r="C1595" i="14"/>
  <c r="B1595" i="14"/>
  <c r="A1595" i="14"/>
  <c r="E1594" i="14"/>
  <c r="B1594" i="14"/>
  <c r="A1594" i="14"/>
  <c r="E1593" i="14"/>
  <c r="B1593" i="14"/>
  <c r="A1593" i="14"/>
  <c r="E1592" i="14"/>
  <c r="B1592" i="14"/>
  <c r="A1592" i="14"/>
  <c r="E1591" i="14"/>
  <c r="B1591" i="14"/>
  <c r="A1591" i="14"/>
  <c r="E1590" i="14"/>
  <c r="B1590" i="14"/>
  <c r="A1590" i="14"/>
  <c r="E1589" i="14"/>
  <c r="B1589" i="14"/>
  <c r="A1589" i="14"/>
  <c r="E1588" i="14"/>
  <c r="B1588" i="14"/>
  <c r="A1588" i="14"/>
  <c r="E1587" i="14"/>
  <c r="B1587" i="14"/>
  <c r="A1587" i="14"/>
  <c r="E1586" i="14"/>
  <c r="B1586" i="14"/>
  <c r="A1586" i="14"/>
  <c r="E1585" i="14"/>
  <c r="B1585" i="14"/>
  <c r="A1585" i="14"/>
  <c r="E1584" i="14"/>
  <c r="B1584" i="14"/>
  <c r="A1584" i="14"/>
  <c r="E1583" i="14"/>
  <c r="B1583" i="14"/>
  <c r="A1583" i="14"/>
  <c r="I1582" i="14"/>
  <c r="H1582" i="14"/>
  <c r="G1582" i="14"/>
  <c r="F1582" i="14"/>
  <c r="E1582" i="14"/>
  <c r="D1582" i="14"/>
  <c r="C1582" i="14"/>
  <c r="B1582" i="14"/>
  <c r="A1582" i="14"/>
  <c r="I1581" i="14"/>
  <c r="H1581" i="14"/>
  <c r="G1581" i="14"/>
  <c r="F1581" i="14"/>
  <c r="E1581" i="14"/>
  <c r="D1581" i="14"/>
  <c r="C1581" i="14"/>
  <c r="B1581" i="14"/>
  <c r="I1580" i="14"/>
  <c r="H1580" i="14"/>
  <c r="G1580" i="14"/>
  <c r="F1580" i="14"/>
  <c r="E1580" i="14"/>
  <c r="D1580" i="14"/>
  <c r="B1580" i="14"/>
  <c r="A1580" i="14"/>
  <c r="I1579" i="14"/>
  <c r="H1579" i="14"/>
  <c r="G1579" i="14"/>
  <c r="F1579" i="14"/>
  <c r="E1579" i="14"/>
  <c r="D1579" i="14"/>
  <c r="C1579" i="14"/>
  <c r="B1579" i="14"/>
  <c r="A1579" i="14"/>
  <c r="I1578" i="14"/>
  <c r="H1578" i="14"/>
  <c r="G1578" i="14"/>
  <c r="F1578" i="14"/>
  <c r="E1578" i="14"/>
  <c r="D1578" i="14"/>
  <c r="C1578" i="14"/>
  <c r="B1578" i="14"/>
  <c r="A1578" i="14"/>
  <c r="E1577" i="14"/>
  <c r="B1577" i="14"/>
  <c r="A1577" i="14"/>
  <c r="E1576" i="14"/>
  <c r="B1576" i="14"/>
  <c r="A1576" i="14"/>
  <c r="E1575" i="14"/>
  <c r="B1575" i="14"/>
  <c r="A1575" i="14"/>
  <c r="E1574" i="14"/>
  <c r="B1574" i="14"/>
  <c r="A1574" i="14"/>
  <c r="E1573" i="14"/>
  <c r="B1573" i="14"/>
  <c r="A1573" i="14"/>
  <c r="E1572" i="14"/>
  <c r="B1572" i="14"/>
  <c r="A1572" i="14"/>
  <c r="E1571" i="14"/>
  <c r="B1571" i="14"/>
  <c r="A1571" i="14"/>
  <c r="E1570" i="14"/>
  <c r="B1570" i="14"/>
  <c r="A1570" i="14"/>
  <c r="E1569" i="14"/>
  <c r="B1569" i="14"/>
  <c r="A1569" i="14"/>
  <c r="E1568" i="14"/>
  <c r="B1568" i="14"/>
  <c r="A1568" i="14"/>
  <c r="E1567" i="14"/>
  <c r="B1567" i="14"/>
  <c r="A1567" i="14"/>
  <c r="E1566" i="14"/>
  <c r="B1566" i="14"/>
  <c r="A1566" i="14"/>
  <c r="I1565" i="14"/>
  <c r="H1565" i="14"/>
  <c r="G1565" i="14"/>
  <c r="F1565" i="14"/>
  <c r="E1565" i="14"/>
  <c r="D1565" i="14"/>
  <c r="C1565" i="14"/>
  <c r="B1565" i="14"/>
  <c r="A1565" i="14"/>
  <c r="I1564" i="14"/>
  <c r="H1564" i="14"/>
  <c r="G1564" i="14"/>
  <c r="F1564" i="14"/>
  <c r="E1564" i="14"/>
  <c r="D1564" i="14"/>
  <c r="C1564" i="14"/>
  <c r="B1564" i="14"/>
  <c r="A1564" i="14"/>
  <c r="I1563" i="14"/>
  <c r="H1563" i="14"/>
  <c r="G1563" i="14"/>
  <c r="F1563" i="14"/>
  <c r="E1563" i="14"/>
  <c r="D1563" i="14"/>
  <c r="C1563" i="14"/>
  <c r="B1563" i="14"/>
  <c r="A1563" i="14"/>
  <c r="I1562" i="14"/>
  <c r="H1562" i="14"/>
  <c r="G1562" i="14"/>
  <c r="F1562" i="14"/>
  <c r="E1562" i="14"/>
  <c r="D1562" i="14"/>
  <c r="C1562" i="14"/>
  <c r="B1562" i="14"/>
  <c r="A1562" i="14"/>
  <c r="I1561" i="14"/>
  <c r="H1561" i="14"/>
  <c r="G1561" i="14"/>
  <c r="F1561" i="14"/>
  <c r="E1561" i="14"/>
  <c r="D1561" i="14"/>
  <c r="C1561" i="14"/>
  <c r="B1561" i="14"/>
  <c r="A1561" i="14"/>
  <c r="E1560" i="14"/>
  <c r="B1560" i="14"/>
  <c r="A1560" i="14"/>
  <c r="E1559" i="14"/>
  <c r="B1559" i="14"/>
  <c r="A1559" i="14"/>
  <c r="E1558" i="14"/>
  <c r="B1558" i="14"/>
  <c r="A1558" i="14"/>
  <c r="E1557" i="14"/>
  <c r="B1557" i="14"/>
  <c r="A1557" i="14"/>
  <c r="E1556" i="14"/>
  <c r="B1556" i="14"/>
  <c r="A1556" i="14"/>
  <c r="E1555" i="14"/>
  <c r="B1555" i="14"/>
  <c r="A1555" i="14"/>
  <c r="E1554" i="14"/>
  <c r="B1554" i="14"/>
  <c r="A1554" i="14"/>
  <c r="E1553" i="14"/>
  <c r="B1553" i="14"/>
  <c r="A1553" i="14"/>
  <c r="E1552" i="14"/>
  <c r="B1552" i="14"/>
  <c r="A1552" i="14"/>
  <c r="E1551" i="14"/>
  <c r="B1551" i="14"/>
  <c r="A1551" i="14"/>
  <c r="E1550" i="14"/>
  <c r="B1550" i="14"/>
  <c r="A1550" i="14"/>
  <c r="E1549" i="14"/>
  <c r="B1549" i="14"/>
  <c r="A1549" i="14"/>
  <c r="I1548" i="14"/>
  <c r="H1548" i="14"/>
  <c r="G1548" i="14"/>
  <c r="F1548" i="14"/>
  <c r="E1548" i="14"/>
  <c r="D1548" i="14"/>
  <c r="C1548" i="14"/>
  <c r="B1548" i="14"/>
  <c r="A1548" i="14"/>
  <c r="I1547" i="14"/>
  <c r="H1547" i="14"/>
  <c r="G1547" i="14"/>
  <c r="F1547" i="14"/>
  <c r="E1547" i="14"/>
  <c r="D1547" i="14"/>
  <c r="C1547" i="14"/>
  <c r="B1547" i="14"/>
  <c r="A1547" i="14"/>
  <c r="I1546" i="14"/>
  <c r="H1546" i="14"/>
  <c r="G1546" i="14"/>
  <c r="F1546" i="14"/>
  <c r="E1546" i="14"/>
  <c r="D1546" i="14"/>
  <c r="C1546" i="14"/>
  <c r="B1546" i="14"/>
  <c r="A1546" i="14"/>
  <c r="I1545" i="14"/>
  <c r="H1545" i="14"/>
  <c r="G1545" i="14"/>
  <c r="F1545" i="14"/>
  <c r="E1545" i="14"/>
  <c r="D1545" i="14"/>
  <c r="C1545" i="14"/>
  <c r="B1545" i="14"/>
  <c r="A1545" i="14"/>
  <c r="I1544" i="14"/>
  <c r="H1544" i="14"/>
  <c r="G1544" i="14"/>
  <c r="F1544" i="14"/>
  <c r="E1544" i="14"/>
  <c r="D1544" i="14"/>
  <c r="C1544" i="14"/>
  <c r="B1544" i="14"/>
  <c r="A1544" i="14"/>
  <c r="E1543" i="14"/>
  <c r="B1543" i="14"/>
  <c r="A1543" i="14"/>
  <c r="E1542" i="14"/>
  <c r="B1542" i="14"/>
  <c r="A1542" i="14"/>
  <c r="E1541" i="14"/>
  <c r="B1541" i="14"/>
  <c r="A1541" i="14"/>
  <c r="E1540" i="14"/>
  <c r="B1540" i="14"/>
  <c r="A1540" i="14"/>
  <c r="E1539" i="14"/>
  <c r="B1539" i="14"/>
  <c r="A1539" i="14"/>
  <c r="E1538" i="14"/>
  <c r="B1538" i="14"/>
  <c r="A1538" i="14"/>
  <c r="E1537" i="14"/>
  <c r="B1537" i="14"/>
  <c r="A1537" i="14"/>
  <c r="E1536" i="14"/>
  <c r="B1536" i="14"/>
  <c r="A1536" i="14"/>
  <c r="E1535" i="14"/>
  <c r="B1535" i="14"/>
  <c r="A1535" i="14"/>
  <c r="E1534" i="14"/>
  <c r="B1534" i="14"/>
  <c r="A1534" i="14"/>
  <c r="E1533" i="14"/>
  <c r="B1533" i="14"/>
  <c r="A1533" i="14"/>
  <c r="E1532" i="14"/>
  <c r="B1532" i="14"/>
  <c r="A1532" i="14"/>
  <c r="I1531" i="14"/>
  <c r="H1531" i="14"/>
  <c r="G1531" i="14"/>
  <c r="F1531" i="14"/>
  <c r="E1531" i="14"/>
  <c r="D1531" i="14"/>
  <c r="C1531" i="14"/>
  <c r="B1531" i="14"/>
  <c r="A1531" i="14"/>
  <c r="I1530" i="14"/>
  <c r="H1530" i="14"/>
  <c r="G1530" i="14"/>
  <c r="F1530" i="14"/>
  <c r="E1530" i="14"/>
  <c r="D1530" i="14"/>
  <c r="C1530" i="14"/>
  <c r="B1530" i="14"/>
  <c r="A1530" i="14"/>
  <c r="I1529" i="14"/>
  <c r="H1529" i="14"/>
  <c r="G1529" i="14"/>
  <c r="F1529" i="14"/>
  <c r="E1529" i="14"/>
  <c r="D1529" i="14"/>
  <c r="C1529" i="14"/>
  <c r="B1529" i="14"/>
  <c r="A1529" i="14"/>
  <c r="I1528" i="14"/>
  <c r="H1528" i="14"/>
  <c r="G1528" i="14"/>
  <c r="F1528" i="14"/>
  <c r="E1528" i="14"/>
  <c r="D1528" i="14"/>
  <c r="C1528" i="14"/>
  <c r="B1528" i="14"/>
  <c r="A1528" i="14"/>
  <c r="I1527" i="14"/>
  <c r="H1527" i="14"/>
  <c r="G1527" i="14"/>
  <c r="F1527" i="14"/>
  <c r="E1527" i="14"/>
  <c r="D1527" i="14"/>
  <c r="C1527" i="14"/>
  <c r="B1527" i="14"/>
  <c r="A1527" i="14"/>
  <c r="E1526" i="14"/>
  <c r="B1526" i="14"/>
  <c r="A1526" i="14"/>
  <c r="E1525" i="14"/>
  <c r="B1525" i="14"/>
  <c r="A1525" i="14"/>
  <c r="E1524" i="14"/>
  <c r="B1524" i="14"/>
  <c r="A1524" i="14"/>
  <c r="E1523" i="14"/>
  <c r="B1523" i="14"/>
  <c r="A1523" i="14"/>
  <c r="E1522" i="14"/>
  <c r="B1522" i="14"/>
  <c r="A1522" i="14"/>
  <c r="E1521" i="14"/>
  <c r="B1521" i="14"/>
  <c r="A1521" i="14"/>
  <c r="E1520" i="14"/>
  <c r="B1520" i="14"/>
  <c r="A1520" i="14"/>
  <c r="E1519" i="14"/>
  <c r="B1519" i="14"/>
  <c r="A1519" i="14"/>
  <c r="E1518" i="14"/>
  <c r="B1518" i="14"/>
  <c r="A1518" i="14"/>
  <c r="E1517" i="14"/>
  <c r="B1517" i="14"/>
  <c r="A1517" i="14"/>
  <c r="E1516" i="14"/>
  <c r="B1516" i="14"/>
  <c r="A1516" i="14"/>
  <c r="E1515" i="14"/>
  <c r="B1515" i="14"/>
  <c r="A1515" i="14"/>
  <c r="I1514" i="14"/>
  <c r="H1514" i="14"/>
  <c r="G1514" i="14"/>
  <c r="F1514" i="14"/>
  <c r="E1514" i="14"/>
  <c r="D1514" i="14"/>
  <c r="C1514" i="14"/>
  <c r="B1514" i="14"/>
  <c r="A1514" i="14"/>
  <c r="I1513" i="14"/>
  <c r="H1513" i="14"/>
  <c r="G1513" i="14"/>
  <c r="F1513" i="14"/>
  <c r="E1513" i="14"/>
  <c r="D1513" i="14"/>
  <c r="C1513" i="14"/>
  <c r="B1513" i="14"/>
  <c r="A1513" i="14"/>
  <c r="I1512" i="14"/>
  <c r="H1512" i="14"/>
  <c r="G1512" i="14"/>
  <c r="F1512" i="14"/>
  <c r="E1512" i="14"/>
  <c r="D1512" i="14"/>
  <c r="C1512" i="14"/>
  <c r="B1512" i="14"/>
  <c r="A1512" i="14"/>
  <c r="I1511" i="14"/>
  <c r="H1511" i="14"/>
  <c r="G1511" i="14"/>
  <c r="F1511" i="14"/>
  <c r="E1511" i="14"/>
  <c r="D1511" i="14"/>
  <c r="C1511" i="14"/>
  <c r="B1511" i="14"/>
  <c r="A1511" i="14"/>
  <c r="I1510" i="14"/>
  <c r="H1510" i="14"/>
  <c r="G1510" i="14"/>
  <c r="F1510" i="14"/>
  <c r="E1510" i="14"/>
  <c r="D1510" i="14"/>
  <c r="C1510" i="14"/>
  <c r="B1510" i="14"/>
  <c r="A1510" i="14"/>
  <c r="E1509" i="14"/>
  <c r="B1509" i="14"/>
  <c r="A1509" i="14"/>
  <c r="E1508" i="14"/>
  <c r="B1508" i="14"/>
  <c r="A1508" i="14"/>
  <c r="E1507" i="14"/>
  <c r="B1507" i="14"/>
  <c r="A1507" i="14"/>
  <c r="E1506" i="14"/>
  <c r="B1506" i="14"/>
  <c r="A1506" i="14"/>
  <c r="E1505" i="14"/>
  <c r="B1505" i="14"/>
  <c r="A1505" i="14"/>
  <c r="E1504" i="14"/>
  <c r="B1504" i="14"/>
  <c r="A1504" i="14"/>
  <c r="E1503" i="14"/>
  <c r="B1503" i="14"/>
  <c r="A1503" i="14"/>
  <c r="E1502" i="14"/>
  <c r="B1502" i="14"/>
  <c r="A1502" i="14"/>
  <c r="E1501" i="14"/>
  <c r="B1501" i="14"/>
  <c r="A1501" i="14"/>
  <c r="E1500" i="14"/>
  <c r="B1500" i="14"/>
  <c r="A1500" i="14"/>
  <c r="E1499" i="14"/>
  <c r="B1499" i="14"/>
  <c r="A1499" i="14"/>
  <c r="E1498" i="14"/>
  <c r="B1498" i="14"/>
  <c r="A1498" i="14"/>
  <c r="I1497" i="14"/>
  <c r="H1497" i="14"/>
  <c r="G1497" i="14"/>
  <c r="F1497" i="14"/>
  <c r="E1497" i="14"/>
  <c r="D1497" i="14"/>
  <c r="C1497" i="14"/>
  <c r="B1497" i="14"/>
  <c r="A1497" i="14"/>
  <c r="I1496" i="14"/>
  <c r="H1496" i="14"/>
  <c r="G1496" i="14"/>
  <c r="F1496" i="14"/>
  <c r="E1496" i="14"/>
  <c r="D1496" i="14"/>
  <c r="C1496" i="14"/>
  <c r="B1496" i="14"/>
  <c r="A1496" i="14"/>
  <c r="I1495" i="14"/>
  <c r="H1495" i="14"/>
  <c r="G1495" i="14"/>
  <c r="F1495" i="14"/>
  <c r="E1495" i="14"/>
  <c r="D1495" i="14"/>
  <c r="C1495" i="14"/>
  <c r="B1495" i="14"/>
  <c r="A1495" i="14"/>
  <c r="A1494" i="14"/>
  <c r="I1291" i="14"/>
  <c r="H1291" i="14"/>
  <c r="G1291" i="14"/>
  <c r="F1291" i="14"/>
  <c r="E1291" i="14"/>
  <c r="D1291" i="14"/>
  <c r="C1291" i="14"/>
  <c r="B1291" i="14"/>
  <c r="A1291" i="14"/>
  <c r="A1290" i="14"/>
  <c r="J1441" i="14"/>
  <c r="J1440" i="14"/>
  <c r="J1439" i="14"/>
  <c r="J1438" i="14"/>
  <c r="J1437" i="14"/>
  <c r="J1436" i="14"/>
  <c r="J1435" i="14"/>
  <c r="J1434" i="14"/>
  <c r="J1433" i="14"/>
  <c r="J1432" i="14"/>
  <c r="J1431" i="14"/>
  <c r="J1430" i="14"/>
  <c r="J1429" i="14"/>
  <c r="J1428" i="14"/>
  <c r="J1424" i="14"/>
  <c r="J1423" i="14"/>
  <c r="J1422" i="14"/>
  <c r="J1421" i="14"/>
  <c r="J1420" i="14"/>
  <c r="J1419" i="14"/>
  <c r="J1418" i="14"/>
  <c r="J1417" i="14"/>
  <c r="J1416" i="14"/>
  <c r="J1415" i="14"/>
  <c r="J1414" i="14"/>
  <c r="J1413" i="14"/>
  <c r="J1412" i="14"/>
  <c r="E1413" i="14"/>
  <c r="F1492" i="14"/>
  <c r="E1492" i="14"/>
  <c r="B1492" i="14"/>
  <c r="A1492" i="14"/>
  <c r="F1491" i="14"/>
  <c r="E1491" i="14"/>
  <c r="B1491" i="14"/>
  <c r="A1491" i="14"/>
  <c r="F1490" i="14"/>
  <c r="E1490" i="14"/>
  <c r="B1490" i="14"/>
  <c r="A1490" i="14"/>
  <c r="E1489" i="14"/>
  <c r="B1489" i="14"/>
  <c r="A1489" i="14"/>
  <c r="E1488" i="14"/>
  <c r="B1488" i="14"/>
  <c r="A1488" i="14"/>
  <c r="E1487" i="14"/>
  <c r="B1487" i="14"/>
  <c r="A1487" i="14"/>
  <c r="F1486" i="14"/>
  <c r="E1486" i="14"/>
  <c r="B1486" i="14"/>
  <c r="A1486" i="14"/>
  <c r="E1485" i="14"/>
  <c r="B1485" i="14"/>
  <c r="A1485" i="14"/>
  <c r="E1484" i="14"/>
  <c r="B1484" i="14"/>
  <c r="A1484" i="14"/>
  <c r="E1483" i="14"/>
  <c r="B1483" i="14"/>
  <c r="A1483" i="14"/>
  <c r="E1482" i="14"/>
  <c r="B1482" i="14"/>
  <c r="A1482" i="14"/>
  <c r="E1481" i="14"/>
  <c r="B1481" i="14"/>
  <c r="A1481" i="14"/>
  <c r="I1480" i="14"/>
  <c r="H1480" i="14"/>
  <c r="G1480" i="14"/>
  <c r="F1480" i="14"/>
  <c r="E1480" i="14"/>
  <c r="D1480" i="14"/>
  <c r="C1480" i="14"/>
  <c r="B1480" i="14"/>
  <c r="A1480" i="14"/>
  <c r="I1479" i="14"/>
  <c r="H1479" i="14"/>
  <c r="G1479" i="14"/>
  <c r="F1479" i="14"/>
  <c r="E1479" i="14"/>
  <c r="D1479" i="14"/>
  <c r="C1479" i="14"/>
  <c r="B1479" i="14"/>
  <c r="A1479" i="14"/>
  <c r="I1478" i="14"/>
  <c r="H1478" i="14"/>
  <c r="G1478" i="14"/>
  <c r="F1478" i="14"/>
  <c r="E1478" i="14"/>
  <c r="D1478" i="14"/>
  <c r="C1478" i="14"/>
  <c r="B1478" i="14"/>
  <c r="A1478" i="14"/>
  <c r="I1477" i="14"/>
  <c r="H1477" i="14"/>
  <c r="G1477" i="14"/>
  <c r="F1477" i="14"/>
  <c r="E1477" i="14"/>
  <c r="D1477" i="14"/>
  <c r="C1477" i="14"/>
  <c r="B1477" i="14"/>
  <c r="A1477" i="14"/>
  <c r="I1476" i="14"/>
  <c r="H1476" i="14"/>
  <c r="G1476" i="14"/>
  <c r="F1476" i="14"/>
  <c r="E1476" i="14"/>
  <c r="D1476" i="14"/>
  <c r="C1476" i="14"/>
  <c r="B1476" i="14"/>
  <c r="A1476" i="14"/>
  <c r="F1475" i="14"/>
  <c r="E1475" i="14"/>
  <c r="B1475" i="14"/>
  <c r="A1475" i="14"/>
  <c r="F1474" i="14"/>
  <c r="E1474" i="14"/>
  <c r="B1474" i="14"/>
  <c r="A1474" i="14"/>
  <c r="F1473" i="14"/>
  <c r="E1473" i="14"/>
  <c r="B1473" i="14"/>
  <c r="A1473" i="14"/>
  <c r="E1472" i="14"/>
  <c r="B1472" i="14"/>
  <c r="A1472" i="14"/>
  <c r="E1471" i="14"/>
  <c r="B1471" i="14"/>
  <c r="A1471" i="14"/>
  <c r="E1470" i="14"/>
  <c r="B1470" i="14"/>
  <c r="A1470" i="14"/>
  <c r="E1469" i="14"/>
  <c r="B1469" i="14"/>
  <c r="A1469" i="14"/>
  <c r="E1468" i="14"/>
  <c r="B1468" i="14"/>
  <c r="A1468" i="14"/>
  <c r="E1467" i="14"/>
  <c r="B1467" i="14"/>
  <c r="A1467" i="14"/>
  <c r="F1466" i="14"/>
  <c r="E1466" i="14"/>
  <c r="B1466" i="14"/>
  <c r="A1466" i="14"/>
  <c r="E1465" i="14"/>
  <c r="B1465" i="14"/>
  <c r="A1465" i="14"/>
  <c r="E1464" i="14"/>
  <c r="B1464" i="14"/>
  <c r="A1464" i="14"/>
  <c r="I1463" i="14"/>
  <c r="H1463" i="14"/>
  <c r="G1463" i="14"/>
  <c r="F1463" i="14"/>
  <c r="E1463" i="14"/>
  <c r="D1463" i="14"/>
  <c r="C1463" i="14"/>
  <c r="B1463" i="14"/>
  <c r="A1463" i="14"/>
  <c r="I1462" i="14"/>
  <c r="H1462" i="14"/>
  <c r="G1462" i="14"/>
  <c r="F1462" i="14"/>
  <c r="E1462" i="14"/>
  <c r="D1462" i="14"/>
  <c r="C1462" i="14"/>
  <c r="B1462" i="14"/>
  <c r="A1462" i="14"/>
  <c r="I1461" i="14"/>
  <c r="H1461" i="14"/>
  <c r="G1461" i="14"/>
  <c r="F1461" i="14"/>
  <c r="E1461" i="14"/>
  <c r="D1461" i="14"/>
  <c r="C1461" i="14"/>
  <c r="B1461" i="14"/>
  <c r="A1461" i="14"/>
  <c r="I1460" i="14"/>
  <c r="H1460" i="14"/>
  <c r="G1460" i="14"/>
  <c r="F1460" i="14"/>
  <c r="E1460" i="14"/>
  <c r="D1460" i="14"/>
  <c r="C1460" i="14"/>
  <c r="B1460" i="14"/>
  <c r="A1460" i="14"/>
  <c r="I1459" i="14"/>
  <c r="H1459" i="14"/>
  <c r="G1459" i="14"/>
  <c r="F1459" i="14"/>
  <c r="E1459" i="14"/>
  <c r="D1459" i="14"/>
  <c r="C1459" i="14"/>
  <c r="B1459" i="14"/>
  <c r="A1459" i="14"/>
  <c r="F1458" i="14"/>
  <c r="E1458" i="14"/>
  <c r="B1458" i="14"/>
  <c r="A1458" i="14"/>
  <c r="F1457" i="14"/>
  <c r="E1457" i="14"/>
  <c r="B1457" i="14"/>
  <c r="A1457" i="14"/>
  <c r="F1456" i="14"/>
  <c r="E1456" i="14"/>
  <c r="B1456" i="14"/>
  <c r="A1456" i="14"/>
  <c r="E1455" i="14"/>
  <c r="B1455" i="14"/>
  <c r="A1455" i="14"/>
  <c r="F1454" i="14"/>
  <c r="E1454" i="14"/>
  <c r="B1454" i="14"/>
  <c r="A1454" i="14"/>
  <c r="E1453" i="14"/>
  <c r="B1453" i="14"/>
  <c r="A1453" i="14"/>
  <c r="E1452" i="14"/>
  <c r="B1452" i="14"/>
  <c r="A1452" i="14"/>
  <c r="E1451" i="14"/>
  <c r="B1451" i="14"/>
  <c r="A1451" i="14"/>
  <c r="E1450" i="14"/>
  <c r="B1450" i="14"/>
  <c r="A1450" i="14"/>
  <c r="E1449" i="14"/>
  <c r="B1449" i="14"/>
  <c r="A1449" i="14"/>
  <c r="E1448" i="14"/>
  <c r="B1448" i="14"/>
  <c r="A1448" i="14"/>
  <c r="E1447" i="14"/>
  <c r="B1447" i="14"/>
  <c r="A1447" i="14"/>
  <c r="I1446" i="14"/>
  <c r="H1446" i="14"/>
  <c r="G1446" i="14"/>
  <c r="F1446" i="14"/>
  <c r="E1446" i="14"/>
  <c r="D1446" i="14"/>
  <c r="C1446" i="14"/>
  <c r="B1446" i="14"/>
  <c r="A1446" i="14"/>
  <c r="I1445" i="14"/>
  <c r="H1445" i="14"/>
  <c r="G1445" i="14"/>
  <c r="F1445" i="14"/>
  <c r="E1445" i="14"/>
  <c r="D1445" i="14"/>
  <c r="C1445" i="14"/>
  <c r="B1445" i="14"/>
  <c r="A1445" i="14"/>
  <c r="I1444" i="14"/>
  <c r="H1444" i="14"/>
  <c r="G1444" i="14"/>
  <c r="F1444" i="14"/>
  <c r="E1444" i="14"/>
  <c r="D1444" i="14"/>
  <c r="C1444" i="14"/>
  <c r="B1444" i="14"/>
  <c r="A1444" i="14"/>
  <c r="I1443" i="14"/>
  <c r="H1443" i="14"/>
  <c r="G1443" i="14"/>
  <c r="F1443" i="14"/>
  <c r="E1443" i="14"/>
  <c r="D1443" i="14"/>
  <c r="C1443" i="14"/>
  <c r="B1443" i="14"/>
  <c r="A1443" i="14"/>
  <c r="I1442" i="14"/>
  <c r="H1442" i="14"/>
  <c r="G1442" i="14"/>
  <c r="F1442" i="14"/>
  <c r="E1442" i="14"/>
  <c r="D1442" i="14"/>
  <c r="C1442" i="14"/>
  <c r="B1442" i="14"/>
  <c r="A1442" i="14"/>
  <c r="F1441" i="14"/>
  <c r="E1441" i="14"/>
  <c r="B1441" i="14"/>
  <c r="A1441" i="14"/>
  <c r="F1440" i="14"/>
  <c r="E1440" i="14"/>
  <c r="B1440" i="14"/>
  <c r="A1440" i="14"/>
  <c r="F1439" i="14"/>
  <c r="E1439" i="14"/>
  <c r="B1439" i="14"/>
  <c r="A1439" i="14"/>
  <c r="F1438" i="14"/>
  <c r="E1438" i="14"/>
  <c r="B1438" i="14"/>
  <c r="A1438" i="14"/>
  <c r="E1437" i="14"/>
  <c r="B1437" i="14"/>
  <c r="A1437" i="14"/>
  <c r="E1436" i="14"/>
  <c r="B1436" i="14"/>
  <c r="A1436" i="14"/>
  <c r="F1435" i="14"/>
  <c r="E1435" i="14"/>
  <c r="B1435" i="14"/>
  <c r="A1435" i="14"/>
  <c r="F1434" i="14"/>
  <c r="E1434" i="14"/>
  <c r="B1434" i="14"/>
  <c r="A1434" i="14"/>
  <c r="E1433" i="14"/>
  <c r="B1433" i="14"/>
  <c r="A1433" i="14"/>
  <c r="E1432" i="14"/>
  <c r="B1432" i="14"/>
  <c r="A1432" i="14"/>
  <c r="F1431" i="14"/>
  <c r="E1431" i="14"/>
  <c r="B1431" i="14"/>
  <c r="A1431" i="14"/>
  <c r="F1430" i="14"/>
  <c r="E1430" i="14"/>
  <c r="B1430" i="14"/>
  <c r="A1430" i="14"/>
  <c r="I1429" i="14"/>
  <c r="H1429" i="14"/>
  <c r="G1429" i="14"/>
  <c r="F1429" i="14"/>
  <c r="E1429" i="14"/>
  <c r="D1429" i="14"/>
  <c r="C1429" i="14"/>
  <c r="B1429" i="14"/>
  <c r="A1429" i="14"/>
  <c r="I1428" i="14"/>
  <c r="H1428" i="14"/>
  <c r="G1428" i="14"/>
  <c r="F1428" i="14"/>
  <c r="E1428" i="14"/>
  <c r="D1428" i="14"/>
  <c r="C1428" i="14"/>
  <c r="B1428" i="14"/>
  <c r="A1428" i="14"/>
  <c r="I1427" i="14"/>
  <c r="H1427" i="14"/>
  <c r="G1427" i="14"/>
  <c r="F1427" i="14"/>
  <c r="E1427" i="14"/>
  <c r="D1427" i="14"/>
  <c r="C1427" i="14"/>
  <c r="B1427" i="14"/>
  <c r="A1427" i="14"/>
  <c r="I1426" i="14"/>
  <c r="H1426" i="14"/>
  <c r="G1426" i="14"/>
  <c r="F1426" i="14"/>
  <c r="E1426" i="14"/>
  <c r="D1426" i="14"/>
  <c r="C1426" i="14"/>
  <c r="B1426" i="14"/>
  <c r="A1426" i="14"/>
  <c r="I1425" i="14"/>
  <c r="H1425" i="14"/>
  <c r="G1425" i="14"/>
  <c r="F1425" i="14"/>
  <c r="E1425" i="14"/>
  <c r="D1425" i="14"/>
  <c r="C1425" i="14"/>
  <c r="B1425" i="14"/>
  <c r="A1425" i="14"/>
  <c r="F1424" i="14"/>
  <c r="E1424" i="14"/>
  <c r="B1424" i="14"/>
  <c r="A1424" i="14"/>
  <c r="F1423" i="14"/>
  <c r="E1423" i="14"/>
  <c r="B1423" i="14"/>
  <c r="A1423" i="14"/>
  <c r="F1422" i="14"/>
  <c r="E1422" i="14"/>
  <c r="B1422" i="14"/>
  <c r="A1422" i="14"/>
  <c r="E1421" i="14"/>
  <c r="B1421" i="14"/>
  <c r="A1421" i="14"/>
  <c r="F1420" i="14"/>
  <c r="E1420" i="14"/>
  <c r="B1420" i="14"/>
  <c r="A1420" i="14"/>
  <c r="F1419" i="14"/>
  <c r="E1419" i="14"/>
  <c r="B1419" i="14"/>
  <c r="A1419" i="14"/>
  <c r="E1418" i="14"/>
  <c r="B1418" i="14"/>
  <c r="A1418" i="14"/>
  <c r="E1417" i="14"/>
  <c r="B1417" i="14"/>
  <c r="A1417" i="14"/>
  <c r="E1416" i="14"/>
  <c r="B1416" i="14"/>
  <c r="A1416" i="14"/>
  <c r="E1415" i="14"/>
  <c r="B1415" i="14"/>
  <c r="A1415" i="14"/>
  <c r="E1414" i="14"/>
  <c r="B1414" i="14"/>
  <c r="A1414" i="14"/>
  <c r="B1413" i="14"/>
  <c r="A1413" i="14"/>
  <c r="I1412" i="14"/>
  <c r="H1412" i="14"/>
  <c r="G1412" i="14"/>
  <c r="F1412" i="14"/>
  <c r="E1412" i="14"/>
  <c r="D1412" i="14"/>
  <c r="C1412" i="14"/>
  <c r="B1412" i="14"/>
  <c r="A1412" i="14"/>
  <c r="I1411" i="14"/>
  <c r="H1411" i="14"/>
  <c r="G1411" i="14"/>
  <c r="F1411" i="14"/>
  <c r="E1411" i="14"/>
  <c r="D1411" i="14"/>
  <c r="C1411" i="14"/>
  <c r="B1411" i="14"/>
  <c r="A1411" i="14"/>
  <c r="I1410" i="14"/>
  <c r="H1410" i="14"/>
  <c r="G1410" i="14"/>
  <c r="F1410" i="14"/>
  <c r="E1410" i="14"/>
  <c r="D1410" i="14"/>
  <c r="C1410" i="14"/>
  <c r="B1410" i="14"/>
  <c r="A1410" i="14"/>
  <c r="I1409" i="14"/>
  <c r="H1409" i="14"/>
  <c r="G1409" i="14"/>
  <c r="F1409" i="14"/>
  <c r="E1409" i="14"/>
  <c r="D1409" i="14"/>
  <c r="C1409" i="14"/>
  <c r="B1409" i="14"/>
  <c r="A1409" i="14"/>
  <c r="I1408" i="14"/>
  <c r="H1408" i="14"/>
  <c r="G1408" i="14"/>
  <c r="F1408" i="14"/>
  <c r="E1408" i="14"/>
  <c r="D1408" i="14"/>
  <c r="C1408" i="14"/>
  <c r="B1408" i="14"/>
  <c r="A1408" i="14"/>
  <c r="F1407" i="14"/>
  <c r="E1407" i="14"/>
  <c r="B1407" i="14"/>
  <c r="A1407" i="14"/>
  <c r="F1406" i="14"/>
  <c r="E1406" i="14"/>
  <c r="B1406" i="14"/>
  <c r="A1406" i="14"/>
  <c r="F1405" i="14"/>
  <c r="E1405" i="14"/>
  <c r="B1405" i="14"/>
  <c r="A1405" i="14"/>
  <c r="F1404" i="14"/>
  <c r="E1404" i="14"/>
  <c r="B1404" i="14"/>
  <c r="A1404" i="14"/>
  <c r="F1403" i="14"/>
  <c r="E1403" i="14"/>
  <c r="B1403" i="14"/>
  <c r="A1403" i="14"/>
  <c r="E1402" i="14"/>
  <c r="B1402" i="14"/>
  <c r="A1402" i="14"/>
  <c r="E1401" i="14"/>
  <c r="B1401" i="14"/>
  <c r="A1401" i="14"/>
  <c r="F1400" i="14"/>
  <c r="E1400" i="14"/>
  <c r="B1400" i="14"/>
  <c r="A1400" i="14"/>
  <c r="F1399" i="14"/>
  <c r="E1399" i="14"/>
  <c r="B1399" i="14"/>
  <c r="A1399" i="14"/>
  <c r="E1398" i="14"/>
  <c r="B1398" i="14"/>
  <c r="A1398" i="14"/>
  <c r="E1397" i="14"/>
  <c r="B1397" i="14"/>
  <c r="A1397" i="14"/>
  <c r="E1396" i="14"/>
  <c r="B1396" i="14"/>
  <c r="A1396" i="14"/>
  <c r="I1395" i="14"/>
  <c r="H1395" i="14"/>
  <c r="G1395" i="14"/>
  <c r="F1395" i="14"/>
  <c r="E1395" i="14"/>
  <c r="D1395" i="14"/>
  <c r="C1395" i="14"/>
  <c r="B1395" i="14"/>
  <c r="A1395" i="14"/>
  <c r="I1394" i="14"/>
  <c r="H1394" i="14"/>
  <c r="G1394" i="14"/>
  <c r="F1394" i="14"/>
  <c r="E1394" i="14"/>
  <c r="D1394" i="14"/>
  <c r="C1394" i="14"/>
  <c r="B1394" i="14"/>
  <c r="A1394" i="14"/>
  <c r="I1393" i="14"/>
  <c r="H1393" i="14"/>
  <c r="G1393" i="14"/>
  <c r="F1393" i="14"/>
  <c r="E1393" i="14"/>
  <c r="D1393" i="14"/>
  <c r="C1393" i="14"/>
  <c r="B1393" i="14"/>
  <c r="A1393" i="14"/>
  <c r="I1392" i="14"/>
  <c r="H1392" i="14"/>
  <c r="G1392" i="14"/>
  <c r="F1392" i="14"/>
  <c r="E1392" i="14"/>
  <c r="D1392" i="14"/>
  <c r="C1392" i="14"/>
  <c r="B1392" i="14"/>
  <c r="A1392" i="14"/>
  <c r="I1391" i="14"/>
  <c r="H1391" i="14"/>
  <c r="G1391" i="14"/>
  <c r="F1391" i="14"/>
  <c r="E1391" i="14"/>
  <c r="D1391" i="14"/>
  <c r="C1391" i="14"/>
  <c r="B1391" i="14"/>
  <c r="A1391" i="14"/>
  <c r="E1390" i="14"/>
  <c r="B1390" i="14"/>
  <c r="A1390" i="14"/>
  <c r="E1389" i="14"/>
  <c r="B1389" i="14"/>
  <c r="A1389" i="14"/>
  <c r="E1388" i="14"/>
  <c r="B1388" i="14"/>
  <c r="A1388" i="14"/>
  <c r="E1387" i="14"/>
  <c r="B1387" i="14"/>
  <c r="A1387" i="14"/>
  <c r="E1386" i="14"/>
  <c r="B1386" i="14"/>
  <c r="A1386" i="14"/>
  <c r="E1385" i="14"/>
  <c r="B1385" i="14"/>
  <c r="A1385" i="14"/>
  <c r="E1384" i="14"/>
  <c r="B1384" i="14"/>
  <c r="A1384" i="14"/>
  <c r="E1383" i="14"/>
  <c r="B1383" i="14"/>
  <c r="A1383" i="14"/>
  <c r="E1382" i="14"/>
  <c r="B1382" i="14"/>
  <c r="A1382" i="14"/>
  <c r="E1381" i="14"/>
  <c r="B1381" i="14"/>
  <c r="A1381" i="14"/>
  <c r="E1380" i="14"/>
  <c r="B1380" i="14"/>
  <c r="A1380" i="14"/>
  <c r="E1379" i="14"/>
  <c r="B1379" i="14"/>
  <c r="A1379" i="14"/>
  <c r="I1378" i="14"/>
  <c r="H1378" i="14"/>
  <c r="G1378" i="14"/>
  <c r="F1378" i="14"/>
  <c r="E1378" i="14"/>
  <c r="D1378" i="14"/>
  <c r="C1378" i="14"/>
  <c r="B1378" i="14"/>
  <c r="A1378" i="14"/>
  <c r="I1377" i="14"/>
  <c r="H1377" i="14"/>
  <c r="G1377" i="14"/>
  <c r="F1377" i="14"/>
  <c r="E1377" i="14"/>
  <c r="D1377" i="14"/>
  <c r="C1377" i="14"/>
  <c r="B1377" i="14"/>
  <c r="I1376" i="14"/>
  <c r="H1376" i="14"/>
  <c r="G1376" i="14"/>
  <c r="F1376" i="14"/>
  <c r="E1376" i="14"/>
  <c r="D1376" i="14"/>
  <c r="B1376" i="14"/>
  <c r="A1376" i="14"/>
  <c r="I1375" i="14"/>
  <c r="H1375" i="14"/>
  <c r="G1375" i="14"/>
  <c r="F1375" i="14"/>
  <c r="E1375" i="14"/>
  <c r="D1375" i="14"/>
  <c r="C1375" i="14"/>
  <c r="B1375" i="14"/>
  <c r="A1375" i="14"/>
  <c r="I1374" i="14"/>
  <c r="H1374" i="14"/>
  <c r="G1374" i="14"/>
  <c r="F1374" i="14"/>
  <c r="E1374" i="14"/>
  <c r="D1374" i="14"/>
  <c r="C1374" i="14"/>
  <c r="B1374" i="14"/>
  <c r="A1374" i="14"/>
  <c r="E1373" i="14"/>
  <c r="B1373" i="14"/>
  <c r="A1373" i="14"/>
  <c r="E1372" i="14"/>
  <c r="B1372" i="14"/>
  <c r="A1372" i="14"/>
  <c r="E1371" i="14"/>
  <c r="B1371" i="14"/>
  <c r="A1371" i="14"/>
  <c r="E1370" i="14"/>
  <c r="B1370" i="14"/>
  <c r="A1370" i="14"/>
  <c r="E1369" i="14"/>
  <c r="B1369" i="14"/>
  <c r="A1369" i="14"/>
  <c r="E1368" i="14"/>
  <c r="B1368" i="14"/>
  <c r="A1368" i="14"/>
  <c r="E1367" i="14"/>
  <c r="B1367" i="14"/>
  <c r="A1367" i="14"/>
  <c r="E1366" i="14"/>
  <c r="B1366" i="14"/>
  <c r="A1366" i="14"/>
  <c r="E1365" i="14"/>
  <c r="B1365" i="14"/>
  <c r="A1365" i="14"/>
  <c r="E1364" i="14"/>
  <c r="B1364" i="14"/>
  <c r="A1364" i="14"/>
  <c r="E1363" i="14"/>
  <c r="B1363" i="14"/>
  <c r="A1363" i="14"/>
  <c r="E1362" i="14"/>
  <c r="B1362" i="14"/>
  <c r="A1362" i="14"/>
  <c r="I1361" i="14"/>
  <c r="H1361" i="14"/>
  <c r="G1361" i="14"/>
  <c r="F1361" i="14"/>
  <c r="E1361" i="14"/>
  <c r="D1361" i="14"/>
  <c r="C1361" i="14"/>
  <c r="B1361" i="14"/>
  <c r="A1361" i="14"/>
  <c r="I1360" i="14"/>
  <c r="H1360" i="14"/>
  <c r="G1360" i="14"/>
  <c r="F1360" i="14"/>
  <c r="E1360" i="14"/>
  <c r="D1360" i="14"/>
  <c r="C1360" i="14"/>
  <c r="B1360" i="14"/>
  <c r="A1360" i="14"/>
  <c r="I1359" i="14"/>
  <c r="H1359" i="14"/>
  <c r="G1359" i="14"/>
  <c r="F1359" i="14"/>
  <c r="E1359" i="14"/>
  <c r="D1359" i="14"/>
  <c r="C1359" i="14"/>
  <c r="B1359" i="14"/>
  <c r="A1359" i="14"/>
  <c r="I1358" i="14"/>
  <c r="H1358" i="14"/>
  <c r="G1358" i="14"/>
  <c r="F1358" i="14"/>
  <c r="E1358" i="14"/>
  <c r="D1358" i="14"/>
  <c r="C1358" i="14"/>
  <c r="B1358" i="14"/>
  <c r="A1358" i="14"/>
  <c r="I1357" i="14"/>
  <c r="H1357" i="14"/>
  <c r="G1357" i="14"/>
  <c r="F1357" i="14"/>
  <c r="E1357" i="14"/>
  <c r="D1357" i="14"/>
  <c r="C1357" i="14"/>
  <c r="B1357" i="14"/>
  <c r="A1357" i="14"/>
  <c r="E1356" i="14"/>
  <c r="B1356" i="14"/>
  <c r="A1356" i="14"/>
  <c r="E1355" i="14"/>
  <c r="B1355" i="14"/>
  <c r="A1355" i="14"/>
  <c r="E1354" i="14"/>
  <c r="B1354" i="14"/>
  <c r="A1354" i="14"/>
  <c r="E1353" i="14"/>
  <c r="B1353" i="14"/>
  <c r="A1353" i="14"/>
  <c r="E1352" i="14"/>
  <c r="B1352" i="14"/>
  <c r="A1352" i="14"/>
  <c r="E1351" i="14"/>
  <c r="B1351" i="14"/>
  <c r="A1351" i="14"/>
  <c r="E1350" i="14"/>
  <c r="B1350" i="14"/>
  <c r="A1350" i="14"/>
  <c r="E1349" i="14"/>
  <c r="B1349" i="14"/>
  <c r="A1349" i="14"/>
  <c r="E1348" i="14"/>
  <c r="B1348" i="14"/>
  <c r="A1348" i="14"/>
  <c r="E1347" i="14"/>
  <c r="B1347" i="14"/>
  <c r="A1347" i="14"/>
  <c r="E1346" i="14"/>
  <c r="B1346" i="14"/>
  <c r="A1346" i="14"/>
  <c r="E1345" i="14"/>
  <c r="B1345" i="14"/>
  <c r="A1345" i="14"/>
  <c r="I1344" i="14"/>
  <c r="H1344" i="14"/>
  <c r="G1344" i="14"/>
  <c r="F1344" i="14"/>
  <c r="E1344" i="14"/>
  <c r="D1344" i="14"/>
  <c r="C1344" i="14"/>
  <c r="B1344" i="14"/>
  <c r="A1344" i="14"/>
  <c r="I1343" i="14"/>
  <c r="H1343" i="14"/>
  <c r="G1343" i="14"/>
  <c r="F1343" i="14"/>
  <c r="E1343" i="14"/>
  <c r="D1343" i="14"/>
  <c r="C1343" i="14"/>
  <c r="B1343" i="14"/>
  <c r="A1343" i="14"/>
  <c r="I1342" i="14"/>
  <c r="H1342" i="14"/>
  <c r="G1342" i="14"/>
  <c r="F1342" i="14"/>
  <c r="E1342" i="14"/>
  <c r="D1342" i="14"/>
  <c r="C1342" i="14"/>
  <c r="B1342" i="14"/>
  <c r="A1342" i="14"/>
  <c r="I1341" i="14"/>
  <c r="H1341" i="14"/>
  <c r="G1341" i="14"/>
  <c r="F1341" i="14"/>
  <c r="E1341" i="14"/>
  <c r="D1341" i="14"/>
  <c r="C1341" i="14"/>
  <c r="B1341" i="14"/>
  <c r="A1341" i="14"/>
  <c r="I1340" i="14"/>
  <c r="H1340" i="14"/>
  <c r="G1340" i="14"/>
  <c r="F1340" i="14"/>
  <c r="E1340" i="14"/>
  <c r="D1340" i="14"/>
  <c r="C1340" i="14"/>
  <c r="B1340" i="14"/>
  <c r="A1340" i="14"/>
  <c r="E1339" i="14"/>
  <c r="B1339" i="14"/>
  <c r="A1339" i="14"/>
  <c r="E1338" i="14"/>
  <c r="B1338" i="14"/>
  <c r="A1338" i="14"/>
  <c r="E1337" i="14"/>
  <c r="B1337" i="14"/>
  <c r="A1337" i="14"/>
  <c r="E1336" i="14"/>
  <c r="B1336" i="14"/>
  <c r="A1336" i="14"/>
  <c r="E1335" i="14"/>
  <c r="B1335" i="14"/>
  <c r="A1335" i="14"/>
  <c r="E1334" i="14"/>
  <c r="B1334" i="14"/>
  <c r="A1334" i="14"/>
  <c r="E1333" i="14"/>
  <c r="B1333" i="14"/>
  <c r="A1333" i="14"/>
  <c r="E1332" i="14"/>
  <c r="B1332" i="14"/>
  <c r="A1332" i="14"/>
  <c r="E1331" i="14"/>
  <c r="B1331" i="14"/>
  <c r="A1331" i="14"/>
  <c r="E1330" i="14"/>
  <c r="B1330" i="14"/>
  <c r="A1330" i="14"/>
  <c r="E1329" i="14"/>
  <c r="B1329" i="14"/>
  <c r="A1329" i="14"/>
  <c r="E1328" i="14"/>
  <c r="B1328" i="14"/>
  <c r="A1328" i="14"/>
  <c r="I1327" i="14"/>
  <c r="H1327" i="14"/>
  <c r="G1327" i="14"/>
  <c r="F1327" i="14"/>
  <c r="E1327" i="14"/>
  <c r="D1327" i="14"/>
  <c r="C1327" i="14"/>
  <c r="B1327" i="14"/>
  <c r="A1327" i="14"/>
  <c r="I1326" i="14"/>
  <c r="H1326" i="14"/>
  <c r="G1326" i="14"/>
  <c r="F1326" i="14"/>
  <c r="E1326" i="14"/>
  <c r="D1326" i="14"/>
  <c r="C1326" i="14"/>
  <c r="B1326" i="14"/>
  <c r="A1326" i="14"/>
  <c r="I1325" i="14"/>
  <c r="H1325" i="14"/>
  <c r="G1325" i="14"/>
  <c r="F1325" i="14"/>
  <c r="E1325" i="14"/>
  <c r="D1325" i="14"/>
  <c r="C1325" i="14"/>
  <c r="B1325" i="14"/>
  <c r="A1325" i="14"/>
  <c r="I1324" i="14"/>
  <c r="H1324" i="14"/>
  <c r="G1324" i="14"/>
  <c r="F1324" i="14"/>
  <c r="E1324" i="14"/>
  <c r="D1324" i="14"/>
  <c r="C1324" i="14"/>
  <c r="B1324" i="14"/>
  <c r="A1324" i="14"/>
  <c r="I1323" i="14"/>
  <c r="H1323" i="14"/>
  <c r="G1323" i="14"/>
  <c r="F1323" i="14"/>
  <c r="E1323" i="14"/>
  <c r="D1323" i="14"/>
  <c r="C1323" i="14"/>
  <c r="B1323" i="14"/>
  <c r="A1323" i="14"/>
  <c r="E1322" i="14"/>
  <c r="B1322" i="14"/>
  <c r="A1322" i="14"/>
  <c r="E1321" i="14"/>
  <c r="B1321" i="14"/>
  <c r="A1321" i="14"/>
  <c r="E1320" i="14"/>
  <c r="B1320" i="14"/>
  <c r="A1320" i="14"/>
  <c r="E1319" i="14"/>
  <c r="B1319" i="14"/>
  <c r="A1319" i="14"/>
  <c r="E1318" i="14"/>
  <c r="B1318" i="14"/>
  <c r="A1318" i="14"/>
  <c r="E1317" i="14"/>
  <c r="B1317" i="14"/>
  <c r="A1317" i="14"/>
  <c r="E1316" i="14"/>
  <c r="B1316" i="14"/>
  <c r="A1316" i="14"/>
  <c r="E1315" i="14"/>
  <c r="B1315" i="14"/>
  <c r="A1315" i="14"/>
  <c r="E1314" i="14"/>
  <c r="B1314" i="14"/>
  <c r="A1314" i="14"/>
  <c r="E1313" i="14"/>
  <c r="B1313" i="14"/>
  <c r="A1313" i="14"/>
  <c r="E1312" i="14"/>
  <c r="B1312" i="14"/>
  <c r="A1312" i="14"/>
  <c r="E1311" i="14"/>
  <c r="B1311" i="14"/>
  <c r="A1311" i="14"/>
  <c r="I1310" i="14"/>
  <c r="H1310" i="14"/>
  <c r="G1310" i="14"/>
  <c r="F1310" i="14"/>
  <c r="E1310" i="14"/>
  <c r="D1310" i="14"/>
  <c r="C1310" i="14"/>
  <c r="B1310" i="14"/>
  <c r="A1310" i="14"/>
  <c r="I1309" i="14"/>
  <c r="H1309" i="14"/>
  <c r="G1309" i="14"/>
  <c r="F1309" i="14"/>
  <c r="E1309" i="14"/>
  <c r="D1309" i="14"/>
  <c r="C1309" i="14"/>
  <c r="B1309" i="14"/>
  <c r="A1309" i="14"/>
  <c r="I1308" i="14"/>
  <c r="H1308" i="14"/>
  <c r="G1308" i="14"/>
  <c r="F1308" i="14"/>
  <c r="E1308" i="14"/>
  <c r="D1308" i="14"/>
  <c r="C1308" i="14"/>
  <c r="B1308" i="14"/>
  <c r="A1308" i="14"/>
  <c r="I1307" i="14"/>
  <c r="H1307" i="14"/>
  <c r="G1307" i="14"/>
  <c r="F1307" i="14"/>
  <c r="E1307" i="14"/>
  <c r="D1307" i="14"/>
  <c r="C1307" i="14"/>
  <c r="B1307" i="14"/>
  <c r="A1307" i="14"/>
  <c r="I1306" i="14"/>
  <c r="H1306" i="14"/>
  <c r="G1306" i="14"/>
  <c r="F1306" i="14"/>
  <c r="E1306" i="14"/>
  <c r="D1306" i="14"/>
  <c r="C1306" i="14"/>
  <c r="B1306" i="14"/>
  <c r="A1306" i="14"/>
  <c r="I1293" i="14"/>
  <c r="H1293" i="14"/>
  <c r="G1293" i="14"/>
  <c r="F1293" i="14"/>
  <c r="I1292" i="14"/>
  <c r="H1292" i="14"/>
  <c r="G1292" i="14"/>
  <c r="F1292" i="14"/>
  <c r="A1292" i="14"/>
  <c r="B1292" i="14"/>
  <c r="C1292" i="14"/>
  <c r="D1292" i="14"/>
  <c r="E1292" i="14"/>
  <c r="A1293" i="14"/>
  <c r="B1293" i="14"/>
  <c r="C1293" i="14"/>
  <c r="D1293" i="14"/>
  <c r="E1293" i="14"/>
  <c r="A1294" i="14"/>
  <c r="B1294" i="14"/>
  <c r="E1294" i="14"/>
  <c r="A1295" i="14"/>
  <c r="B1295" i="14"/>
  <c r="E1295" i="14"/>
  <c r="A1296" i="14"/>
  <c r="B1296" i="14"/>
  <c r="E1296" i="14"/>
  <c r="A1297" i="14"/>
  <c r="B1297" i="14"/>
  <c r="E1297" i="14"/>
  <c r="A1298" i="14"/>
  <c r="B1298" i="14"/>
  <c r="E1298" i="14"/>
  <c r="A1299" i="14"/>
  <c r="B1299" i="14"/>
  <c r="E1299" i="14"/>
  <c r="A1300" i="14"/>
  <c r="B1300" i="14"/>
  <c r="E1300" i="14"/>
  <c r="A1301" i="14"/>
  <c r="B1301" i="14"/>
  <c r="E1301" i="14"/>
  <c r="A1302" i="14"/>
  <c r="B1302" i="14"/>
  <c r="E1302" i="14"/>
  <c r="A1303" i="14"/>
  <c r="B1303" i="14"/>
  <c r="E1303" i="14"/>
  <c r="A1304" i="14"/>
  <c r="B1304" i="14"/>
  <c r="E1304" i="14"/>
  <c r="A1305" i="14"/>
  <c r="B1305" i="14"/>
  <c r="E1305" i="14"/>
  <c r="Y203" i="31"/>
  <c r="X203" i="31"/>
  <c r="Y202" i="31"/>
  <c r="X202" i="31"/>
  <c r="Y201" i="31"/>
  <c r="X201" i="31"/>
  <c r="Y200" i="31"/>
  <c r="X200" i="31"/>
  <c r="Y199" i="31"/>
  <c r="X199" i="31"/>
  <c r="F1692" i="14" s="1"/>
  <c r="Y198" i="31"/>
  <c r="X198" i="31"/>
  <c r="F1559" i="26" s="1"/>
  <c r="Y197" i="31"/>
  <c r="X197" i="31"/>
  <c r="F1690" i="14" s="1"/>
  <c r="Y196" i="31"/>
  <c r="X196" i="31"/>
  <c r="F1557" i="26" s="1"/>
  <c r="Y195" i="31"/>
  <c r="X195" i="31"/>
  <c r="F1556" i="26" s="1"/>
  <c r="Y194" i="31"/>
  <c r="X194" i="31"/>
  <c r="F1555" i="26" s="1"/>
  <c r="Y193" i="31"/>
  <c r="X193" i="31"/>
  <c r="F1554" i="26" s="1"/>
  <c r="Y192" i="31"/>
  <c r="X192" i="31"/>
  <c r="F1685" i="14" s="1"/>
  <c r="Y186" i="31"/>
  <c r="X186" i="31"/>
  <c r="Y185" i="31"/>
  <c r="X185" i="31"/>
  <c r="Y184" i="31"/>
  <c r="X184" i="31"/>
  <c r="Y183" i="31"/>
  <c r="X183" i="31"/>
  <c r="F1544" i="26" s="1"/>
  <c r="Y182" i="31"/>
  <c r="X182" i="31"/>
  <c r="F1543" i="26" s="1"/>
  <c r="Y181" i="31"/>
  <c r="X181" i="31"/>
  <c r="F1542" i="26" s="1"/>
  <c r="Y180" i="31"/>
  <c r="X180" i="31"/>
  <c r="F1541" i="26" s="1"/>
  <c r="Y179" i="31"/>
  <c r="X179" i="31"/>
  <c r="F1540" i="26" s="1"/>
  <c r="Y178" i="31"/>
  <c r="X178" i="31"/>
  <c r="F1539" i="26" s="1"/>
  <c r="Y177" i="31"/>
  <c r="X177" i="31"/>
  <c r="F1538" i="26" s="1"/>
  <c r="Y176" i="31"/>
  <c r="X176" i="31"/>
  <c r="F1537" i="26" s="1"/>
  <c r="Y175" i="31"/>
  <c r="X175" i="31"/>
  <c r="F1668" i="14" s="1"/>
  <c r="Y169" i="31"/>
  <c r="X169" i="31"/>
  <c r="Y168" i="31"/>
  <c r="X168" i="31"/>
  <c r="Y167" i="31"/>
  <c r="X167" i="31"/>
  <c r="Y166" i="31"/>
  <c r="X166" i="31"/>
  <c r="Y165" i="31"/>
  <c r="X165" i="31"/>
  <c r="F1526" i="26" s="1"/>
  <c r="Y164" i="31"/>
  <c r="X164" i="31"/>
  <c r="F1525" i="26" s="1"/>
  <c r="Y163" i="31"/>
  <c r="X163" i="31"/>
  <c r="Y162" i="31"/>
  <c r="X162" i="31"/>
  <c r="F1523" i="26" s="1"/>
  <c r="Y161" i="31"/>
  <c r="X161" i="31"/>
  <c r="F1522" i="26" s="1"/>
  <c r="Y160" i="31"/>
  <c r="X160" i="31"/>
  <c r="F1521" i="26" s="1"/>
  <c r="Y159" i="31"/>
  <c r="X159" i="31"/>
  <c r="Y158" i="31"/>
  <c r="X158" i="31"/>
  <c r="F1519" i="26" s="1"/>
  <c r="Y152" i="31"/>
  <c r="X152" i="31"/>
  <c r="Y151" i="31"/>
  <c r="X151" i="31"/>
  <c r="Y150" i="31"/>
  <c r="X150" i="31"/>
  <c r="Y149" i="31"/>
  <c r="X149" i="31"/>
  <c r="Y148" i="31"/>
  <c r="X148" i="31"/>
  <c r="F1641" i="14" s="1"/>
  <c r="Y147" i="31"/>
  <c r="X147" i="31"/>
  <c r="F1640" i="14" s="1"/>
  <c r="Y146" i="31"/>
  <c r="X146" i="31"/>
  <c r="F1639" i="14" s="1"/>
  <c r="Y145" i="31"/>
  <c r="X145" i="31"/>
  <c r="F1638" i="14" s="1"/>
  <c r="Y144" i="31"/>
  <c r="X144" i="31"/>
  <c r="F1637" i="14" s="1"/>
  <c r="Y143" i="31"/>
  <c r="X143" i="31"/>
  <c r="Y142" i="31"/>
  <c r="X142" i="31"/>
  <c r="F1503" i="26" s="1"/>
  <c r="Y141" i="31"/>
  <c r="X141" i="31"/>
  <c r="F1634" i="14" s="1"/>
  <c r="Y135" i="31"/>
  <c r="X135" i="31"/>
  <c r="Y134" i="31"/>
  <c r="X134" i="31"/>
  <c r="F1627" i="14" s="1"/>
  <c r="Y133" i="31"/>
  <c r="X133" i="31"/>
  <c r="F1626" i="14" s="1"/>
  <c r="Y132" i="31"/>
  <c r="X132" i="31"/>
  <c r="F1493" i="26" s="1"/>
  <c r="Y131" i="31"/>
  <c r="X131" i="31"/>
  <c r="F1624" i="14" s="1"/>
  <c r="Y130" i="31"/>
  <c r="X130" i="31"/>
  <c r="F1623" i="14" s="1"/>
  <c r="Y129" i="31"/>
  <c r="X129" i="31"/>
  <c r="F1622" i="14" s="1"/>
  <c r="Y128" i="31"/>
  <c r="X128" i="31"/>
  <c r="Y127" i="31"/>
  <c r="X127" i="31"/>
  <c r="F1620" i="14" s="1"/>
  <c r="Y126" i="31"/>
  <c r="X126" i="31"/>
  <c r="F1487" i="26" s="1"/>
  <c r="Y125" i="31"/>
  <c r="X125" i="31"/>
  <c r="F1618" i="14" s="1"/>
  <c r="Y124" i="31"/>
  <c r="X124" i="31"/>
  <c r="F1485" i="26" s="1"/>
  <c r="Y118" i="31"/>
  <c r="X118" i="31"/>
  <c r="Y117" i="31"/>
  <c r="X117" i="31"/>
  <c r="Y116" i="31"/>
  <c r="X116" i="31"/>
  <c r="Y115" i="31"/>
  <c r="X115" i="31"/>
  <c r="Y114" i="31"/>
  <c r="X114" i="31"/>
  <c r="F1475" i="26" s="1"/>
  <c r="Y113" i="31"/>
  <c r="X113" i="31"/>
  <c r="F1474" i="26" s="1"/>
  <c r="Y112" i="31"/>
  <c r="X112" i="31"/>
  <c r="F1473" i="26" s="1"/>
  <c r="Y111" i="31"/>
  <c r="X111" i="31"/>
  <c r="Y110" i="31"/>
  <c r="X110" i="31"/>
  <c r="F1471" i="26" s="1"/>
  <c r="Y109" i="31"/>
  <c r="X109" i="31"/>
  <c r="F1470" i="26" s="1"/>
  <c r="Y108" i="31"/>
  <c r="X108" i="31"/>
  <c r="F1469" i="26" s="1"/>
  <c r="Y107" i="31"/>
  <c r="X107" i="31"/>
  <c r="Y203" i="27"/>
  <c r="X203" i="27"/>
  <c r="Y202" i="27"/>
  <c r="X202" i="27"/>
  <c r="Y201" i="27"/>
  <c r="X201" i="27"/>
  <c r="Y200" i="27"/>
  <c r="X200" i="27"/>
  <c r="F1489" i="14" s="1"/>
  <c r="Y199" i="27"/>
  <c r="X199" i="27"/>
  <c r="Y198" i="27"/>
  <c r="X198" i="27"/>
  <c r="F1355" i="26" s="1"/>
  <c r="Y197" i="27"/>
  <c r="X197" i="27"/>
  <c r="Y196" i="27"/>
  <c r="X196" i="27"/>
  <c r="F1353" i="26" s="1"/>
  <c r="Y195" i="27"/>
  <c r="X195" i="27"/>
  <c r="Y194" i="27"/>
  <c r="X194" i="27"/>
  <c r="F1483" i="14" s="1"/>
  <c r="Y193" i="27"/>
  <c r="X193" i="27"/>
  <c r="F1350" i="26" s="1"/>
  <c r="Y192" i="27"/>
  <c r="X192" i="27"/>
  <c r="F1349" i="26" s="1"/>
  <c r="Y186" i="27"/>
  <c r="X186" i="27"/>
  <c r="Y185" i="27"/>
  <c r="X185" i="27"/>
  <c r="Y184" i="27"/>
  <c r="X184" i="27"/>
  <c r="Y183" i="27"/>
  <c r="X183" i="27"/>
  <c r="F1472" i="14" s="1"/>
  <c r="Y182" i="27"/>
  <c r="X182" i="27"/>
  <c r="F1339" i="26" s="1"/>
  <c r="Y181" i="27"/>
  <c r="X181" i="27"/>
  <c r="F1470" i="14" s="1"/>
  <c r="Y180" i="27"/>
  <c r="X180" i="27"/>
  <c r="F1337" i="26" s="1"/>
  <c r="Y179" i="27"/>
  <c r="X179" i="27"/>
  <c r="F1468" i="14" s="1"/>
  <c r="Y178" i="27"/>
  <c r="X178" i="27"/>
  <c r="F1467" i="14" s="1"/>
  <c r="Y177" i="27"/>
  <c r="X177" i="27"/>
  <c r="F1334" i="26" s="1"/>
  <c r="Y176" i="27"/>
  <c r="X176" i="27"/>
  <c r="F1333" i="26" s="1"/>
  <c r="Y175" i="27"/>
  <c r="X175" i="27"/>
  <c r="F1464" i="14" s="1"/>
  <c r="Y169" i="27"/>
  <c r="X169" i="27"/>
  <c r="Y168" i="27"/>
  <c r="X168" i="27"/>
  <c r="Y167" i="27"/>
  <c r="X167" i="27"/>
  <c r="Y166" i="27"/>
  <c r="X166" i="27"/>
  <c r="F1455" i="14" s="1"/>
  <c r="Y165" i="27"/>
  <c r="X165" i="27"/>
  <c r="F1322" i="26" s="1"/>
  <c r="Y164" i="27"/>
  <c r="X164" i="27"/>
  <c r="F1453" i="14" s="1"/>
  <c r="Y163" i="27"/>
  <c r="X163" i="27"/>
  <c r="F1452" i="14" s="1"/>
  <c r="Y162" i="27"/>
  <c r="X162" i="27"/>
  <c r="F1451" i="14" s="1"/>
  <c r="Y161" i="27"/>
  <c r="X161" i="27"/>
  <c r="F1318" i="26" s="1"/>
  <c r="Y160" i="27"/>
  <c r="X160" i="27"/>
  <c r="F1317" i="26" s="1"/>
  <c r="Y159" i="27"/>
  <c r="X159" i="27"/>
  <c r="F1316" i="26" s="1"/>
  <c r="Y158" i="27"/>
  <c r="X158" i="27"/>
  <c r="F1447" i="14" s="1"/>
  <c r="Y152" i="27"/>
  <c r="X152" i="27"/>
  <c r="Y151" i="27"/>
  <c r="X151" i="27"/>
  <c r="Y150" i="27"/>
  <c r="X150" i="27"/>
  <c r="Y149" i="27"/>
  <c r="X149" i="27"/>
  <c r="Y148" i="27"/>
  <c r="X148" i="27"/>
  <c r="F1437" i="14" s="1"/>
  <c r="Y147" i="27"/>
  <c r="X147" i="27"/>
  <c r="F1436" i="14" s="1"/>
  <c r="Y146" i="27"/>
  <c r="X146" i="27"/>
  <c r="Y145" i="27"/>
  <c r="X145" i="27"/>
  <c r="F1302" i="26" s="1"/>
  <c r="Y144" i="27"/>
  <c r="X144" i="27"/>
  <c r="F1433" i="14" s="1"/>
  <c r="Y143" i="27"/>
  <c r="X143" i="27"/>
  <c r="Y142" i="27"/>
  <c r="X142" i="27"/>
  <c r="Y141" i="27"/>
  <c r="X141" i="27"/>
  <c r="Y135" i="27"/>
  <c r="X135" i="27"/>
  <c r="Y134" i="27"/>
  <c r="X134" i="27"/>
  <c r="Y133" i="27"/>
  <c r="X133" i="27"/>
  <c r="Y132" i="27"/>
  <c r="X132" i="27"/>
  <c r="F1421" i="14" s="1"/>
  <c r="Y131" i="27"/>
  <c r="X131" i="27"/>
  <c r="Y130" i="27"/>
  <c r="X130" i="27"/>
  <c r="Y129" i="27"/>
  <c r="X129" i="27"/>
  <c r="F1286" i="26" s="1"/>
  <c r="Y128" i="27"/>
  <c r="X128" i="27"/>
  <c r="Y127" i="27"/>
  <c r="X127" i="27"/>
  <c r="F1416" i="14" s="1"/>
  <c r="Y126" i="27"/>
  <c r="X126" i="27"/>
  <c r="F1415" i="14" s="1"/>
  <c r="Y125" i="27"/>
  <c r="X125" i="27"/>
  <c r="Y124" i="27"/>
  <c r="X124" i="27"/>
  <c r="F1413" i="14" s="1"/>
  <c r="Y118" i="27"/>
  <c r="X118" i="27"/>
  <c r="Y117" i="27"/>
  <c r="X117" i="27"/>
  <c r="Y116" i="27"/>
  <c r="X116" i="27"/>
  <c r="Y115" i="27"/>
  <c r="X115" i="27"/>
  <c r="Y114" i="27"/>
  <c r="X114" i="27"/>
  <c r="Y113" i="27"/>
  <c r="X113" i="27"/>
  <c r="F1270" i="26" s="1"/>
  <c r="Y112" i="27"/>
  <c r="X112" i="27"/>
  <c r="F1401" i="14" s="1"/>
  <c r="Y111" i="27"/>
  <c r="X111" i="27"/>
  <c r="F1268" i="26" s="1"/>
  <c r="Y110" i="27"/>
  <c r="X110" i="27"/>
  <c r="F1267" i="26" s="1"/>
  <c r="Y109" i="27"/>
  <c r="X109" i="27"/>
  <c r="F1266" i="26" s="1"/>
  <c r="Y108" i="27"/>
  <c r="X108" i="27"/>
  <c r="F1265" i="26" s="1"/>
  <c r="Y107" i="27"/>
  <c r="X107" i="27"/>
  <c r="F1396" i="14" s="1"/>
  <c r="BA203" i="31"/>
  <c r="AZ203" i="31"/>
  <c r="AY203" i="31"/>
  <c r="AV203" i="31" s="1"/>
  <c r="AL203" i="31" s="1"/>
  <c r="AN203" i="31" s="1"/>
  <c r="BA202" i="31"/>
  <c r="AZ202" i="31"/>
  <c r="AY202" i="31"/>
  <c r="AV202" i="31" s="1"/>
  <c r="BA201" i="31"/>
  <c r="AZ201" i="31"/>
  <c r="AY201" i="31"/>
  <c r="AV201" i="31" s="1"/>
  <c r="L201" i="31" s="1"/>
  <c r="BA200" i="31"/>
  <c r="AZ200" i="31"/>
  <c r="AY200" i="31"/>
  <c r="AV200" i="31" s="1"/>
  <c r="BA199" i="31"/>
  <c r="AZ199" i="31"/>
  <c r="AY199" i="31"/>
  <c r="AV199" i="31" s="1"/>
  <c r="AL199" i="31" s="1"/>
  <c r="BA198" i="31"/>
  <c r="AZ198" i="31"/>
  <c r="AY198" i="31"/>
  <c r="BA197" i="31"/>
  <c r="AZ197" i="31"/>
  <c r="AY197" i="31"/>
  <c r="BA196" i="31"/>
  <c r="AZ196" i="31"/>
  <c r="AY196" i="31"/>
  <c r="BA195" i="31"/>
  <c r="AZ195" i="31"/>
  <c r="AY195" i="31"/>
  <c r="BA194" i="31"/>
  <c r="AZ194" i="31"/>
  <c r="AY194" i="31"/>
  <c r="BA193" i="31"/>
  <c r="AZ193" i="31"/>
  <c r="AY193" i="31"/>
  <c r="BA192" i="31"/>
  <c r="AZ192" i="31"/>
  <c r="AY192" i="31"/>
  <c r="BA186" i="31"/>
  <c r="AZ186" i="31"/>
  <c r="AY186" i="31"/>
  <c r="AV186" i="31" s="1"/>
  <c r="AL186" i="31" s="1"/>
  <c r="BA185" i="31"/>
  <c r="AZ185" i="31"/>
  <c r="AY185" i="31"/>
  <c r="AV185" i="31" s="1"/>
  <c r="L185" i="31" s="1"/>
  <c r="BA184" i="31"/>
  <c r="AZ184" i="31"/>
  <c r="AY184" i="31"/>
  <c r="AV184" i="31" s="1"/>
  <c r="AL184" i="31" s="1"/>
  <c r="BA183" i="31"/>
  <c r="AZ183" i="31"/>
  <c r="AY183" i="31"/>
  <c r="AV183" i="31" s="1"/>
  <c r="BA182" i="31"/>
  <c r="AZ182" i="31"/>
  <c r="AY182" i="31"/>
  <c r="AV182" i="31" s="1"/>
  <c r="AL182" i="31" s="1"/>
  <c r="BA181" i="31"/>
  <c r="AZ181" i="31"/>
  <c r="AY181" i="31"/>
  <c r="BA180" i="31"/>
  <c r="AZ180" i="31"/>
  <c r="AY180" i="31"/>
  <c r="BA179" i="31"/>
  <c r="AZ179" i="31"/>
  <c r="AY179" i="31"/>
  <c r="BA178" i="31"/>
  <c r="AZ178" i="31"/>
  <c r="AY178" i="31"/>
  <c r="BA177" i="31"/>
  <c r="AZ177" i="31"/>
  <c r="AY177" i="31"/>
  <c r="BA176" i="31"/>
  <c r="AZ176" i="31"/>
  <c r="AY176" i="31"/>
  <c r="BA175" i="31"/>
  <c r="AZ175" i="31"/>
  <c r="AY175" i="31"/>
  <c r="BA169" i="31"/>
  <c r="AZ169" i="31"/>
  <c r="AY169" i="31"/>
  <c r="AV169" i="31" s="1"/>
  <c r="BA168" i="31"/>
  <c r="AZ168" i="31"/>
  <c r="AY168" i="31"/>
  <c r="AV168" i="31" s="1"/>
  <c r="BA167" i="31"/>
  <c r="AZ167" i="31"/>
  <c r="AY167" i="31"/>
  <c r="AV167" i="31" s="1"/>
  <c r="BA166" i="31"/>
  <c r="AZ166" i="31"/>
  <c r="AY166" i="31"/>
  <c r="AV166" i="31" s="1"/>
  <c r="BA165" i="31"/>
  <c r="AZ165" i="31"/>
  <c r="AY165" i="31"/>
  <c r="AV165" i="31" s="1"/>
  <c r="AL165" i="31" s="1"/>
  <c r="BA164" i="31"/>
  <c r="AZ164" i="31"/>
  <c r="AY164" i="31"/>
  <c r="BA163" i="31"/>
  <c r="AZ163" i="31"/>
  <c r="AY163" i="31"/>
  <c r="BA162" i="31"/>
  <c r="AZ162" i="31"/>
  <c r="AY162" i="31"/>
  <c r="BA161" i="31"/>
  <c r="AZ161" i="31"/>
  <c r="AY161" i="31"/>
  <c r="BA160" i="31"/>
  <c r="AZ160" i="31"/>
  <c r="AY160" i="31"/>
  <c r="BA159" i="31"/>
  <c r="AZ159" i="31"/>
  <c r="AY159" i="31"/>
  <c r="BA158" i="31"/>
  <c r="AZ158" i="31"/>
  <c r="AY158" i="31"/>
  <c r="BA152" i="31"/>
  <c r="AZ152" i="31"/>
  <c r="AY152" i="31"/>
  <c r="AV152" i="31" s="1"/>
  <c r="BA151" i="31"/>
  <c r="AZ151" i="31"/>
  <c r="AY151" i="31"/>
  <c r="AV151" i="31" s="1"/>
  <c r="L151" i="31" s="1"/>
  <c r="BA150" i="31"/>
  <c r="AZ150" i="31"/>
  <c r="AY150" i="31"/>
  <c r="AV150" i="31" s="1"/>
  <c r="BA149" i="31"/>
  <c r="AZ149" i="31"/>
  <c r="AY149" i="31"/>
  <c r="AV149" i="31" s="1"/>
  <c r="BA148" i="31"/>
  <c r="AZ148" i="31"/>
  <c r="AY148" i="31"/>
  <c r="AV148" i="31" s="1"/>
  <c r="BA147" i="31"/>
  <c r="AZ147" i="31"/>
  <c r="AY147" i="31"/>
  <c r="BA146" i="31"/>
  <c r="AZ146" i="31"/>
  <c r="AY146" i="31"/>
  <c r="BA145" i="31"/>
  <c r="AZ145" i="31"/>
  <c r="AY145" i="31"/>
  <c r="BA144" i="31"/>
  <c r="AZ144" i="31"/>
  <c r="AY144" i="31"/>
  <c r="BA143" i="31"/>
  <c r="AZ143" i="31"/>
  <c r="AY143" i="31"/>
  <c r="BA142" i="31"/>
  <c r="AZ142" i="31"/>
  <c r="AY142" i="31"/>
  <c r="BA141" i="31"/>
  <c r="AZ141" i="31"/>
  <c r="AY141" i="31"/>
  <c r="BA135" i="31"/>
  <c r="AZ135" i="31"/>
  <c r="AY135" i="31"/>
  <c r="AV135" i="31" s="1"/>
  <c r="AL135" i="31" s="1"/>
  <c r="BA134" i="31"/>
  <c r="AZ134" i="31"/>
  <c r="AY134" i="31"/>
  <c r="AV134" i="31" s="1"/>
  <c r="BA133" i="31"/>
  <c r="AZ133" i="31"/>
  <c r="AY133" i="31"/>
  <c r="AV133" i="31" s="1"/>
  <c r="AL133" i="31" s="1"/>
  <c r="BA132" i="31"/>
  <c r="AZ132" i="31"/>
  <c r="AY132" i="31"/>
  <c r="AV132" i="31" s="1"/>
  <c r="AL132" i="31" s="1"/>
  <c r="BA131" i="31"/>
  <c r="AZ131" i="31"/>
  <c r="AY131" i="31"/>
  <c r="AV131" i="31" s="1"/>
  <c r="L131" i="31" s="1"/>
  <c r="H1492" i="26" s="1"/>
  <c r="BA130" i="31"/>
  <c r="AZ130" i="31"/>
  <c r="AY130" i="31"/>
  <c r="BA129" i="31"/>
  <c r="AZ129" i="31"/>
  <c r="AY129" i="31"/>
  <c r="BA128" i="31"/>
  <c r="AZ128" i="31"/>
  <c r="AY128" i="31"/>
  <c r="BA127" i="31"/>
  <c r="AZ127" i="31"/>
  <c r="AY127" i="31"/>
  <c r="BA126" i="31"/>
  <c r="AZ126" i="31"/>
  <c r="AY126" i="31"/>
  <c r="BA125" i="31"/>
  <c r="AZ125" i="31"/>
  <c r="AY125" i="31"/>
  <c r="BA124" i="31"/>
  <c r="AZ124" i="31"/>
  <c r="AY124" i="31"/>
  <c r="A191" i="31"/>
  <c r="A174" i="31"/>
  <c r="A157" i="31"/>
  <c r="A140" i="31"/>
  <c r="A123" i="31"/>
  <c r="A106" i="31"/>
  <c r="AY107" i="31"/>
  <c r="BA118" i="31"/>
  <c r="AZ118" i="31"/>
  <c r="AY118" i="31"/>
  <c r="AV118" i="31" s="1"/>
  <c r="L118" i="31" s="1"/>
  <c r="BA117" i="31"/>
  <c r="AZ117" i="31"/>
  <c r="AY117" i="31"/>
  <c r="AV117" i="31" s="1"/>
  <c r="AL117" i="31" s="1"/>
  <c r="BA116" i="31"/>
  <c r="AZ116" i="31"/>
  <c r="AY116" i="31"/>
  <c r="AV116" i="31" s="1"/>
  <c r="BA115" i="31"/>
  <c r="AZ115" i="31"/>
  <c r="AY115" i="31"/>
  <c r="AV115" i="31" s="1"/>
  <c r="BA114" i="31"/>
  <c r="AZ114" i="31"/>
  <c r="AY114" i="31"/>
  <c r="AV114" i="31" s="1"/>
  <c r="BA113" i="31"/>
  <c r="AZ113" i="31"/>
  <c r="AY113" i="31"/>
  <c r="BA112" i="31"/>
  <c r="AZ112" i="31"/>
  <c r="AY112" i="31"/>
  <c r="BA111" i="31"/>
  <c r="AZ111" i="31"/>
  <c r="AY111" i="31"/>
  <c r="BA110" i="31"/>
  <c r="AZ110" i="31"/>
  <c r="AY110" i="31"/>
  <c r="BA109" i="31"/>
  <c r="AZ109" i="31"/>
  <c r="AY109" i="31"/>
  <c r="BA108" i="31"/>
  <c r="AZ108" i="31"/>
  <c r="AY108" i="31"/>
  <c r="BA107" i="31"/>
  <c r="AZ107" i="31"/>
  <c r="BA101" i="31"/>
  <c r="AZ101" i="31"/>
  <c r="AY101" i="31"/>
  <c r="AV101" i="31" s="1"/>
  <c r="BA100" i="31"/>
  <c r="AZ100" i="31"/>
  <c r="AY100" i="31"/>
  <c r="AV100" i="31" s="1"/>
  <c r="BA99" i="31"/>
  <c r="AZ99" i="31"/>
  <c r="AY99" i="31"/>
  <c r="AV99" i="31" s="1"/>
  <c r="BA98" i="31"/>
  <c r="AZ98" i="31"/>
  <c r="AY98" i="31"/>
  <c r="AV98" i="31" s="1"/>
  <c r="BA97" i="31"/>
  <c r="AZ97" i="31"/>
  <c r="AY97" i="31"/>
  <c r="AV97" i="31" s="1"/>
  <c r="BA84" i="31"/>
  <c r="AZ84" i="31"/>
  <c r="AY84" i="31"/>
  <c r="AV84" i="31" s="1"/>
  <c r="AL84" i="31" s="1"/>
  <c r="BA83" i="31"/>
  <c r="AZ83" i="31"/>
  <c r="AY83" i="31"/>
  <c r="AV83" i="31" s="1"/>
  <c r="BA82" i="31"/>
  <c r="AZ82" i="31"/>
  <c r="AY82" i="31"/>
  <c r="AV82" i="31" s="1"/>
  <c r="L82" i="31" s="1"/>
  <c r="BA81" i="31"/>
  <c r="AZ81" i="31"/>
  <c r="AY81" i="31"/>
  <c r="AV81" i="31" s="1"/>
  <c r="BA80" i="31"/>
  <c r="AZ80" i="31"/>
  <c r="AY80" i="31"/>
  <c r="AV80" i="31" s="1"/>
  <c r="L80" i="31" s="1"/>
  <c r="AZ76" i="31"/>
  <c r="AY76" i="31"/>
  <c r="BA67" i="31"/>
  <c r="AZ67" i="31"/>
  <c r="AY67" i="31"/>
  <c r="AV67" i="31" s="1"/>
  <c r="BA66" i="31"/>
  <c r="AZ66" i="31"/>
  <c r="AY66" i="31"/>
  <c r="AV66" i="31" s="1"/>
  <c r="BA65" i="31"/>
  <c r="AZ65" i="31"/>
  <c r="AY65" i="31"/>
  <c r="AV65" i="31" s="1"/>
  <c r="BA64" i="31"/>
  <c r="AZ64" i="31"/>
  <c r="AY64" i="31"/>
  <c r="AV64" i="31" s="1"/>
  <c r="BA63" i="31"/>
  <c r="AZ63" i="31"/>
  <c r="AY63" i="31"/>
  <c r="AV63" i="31" s="1"/>
  <c r="BA57" i="31"/>
  <c r="BA50" i="31"/>
  <c r="AZ50" i="31"/>
  <c r="AY50" i="31"/>
  <c r="AV50" i="31" s="1"/>
  <c r="L50" i="31" s="1"/>
  <c r="H1411" i="26" s="1"/>
  <c r="BA49" i="31"/>
  <c r="AZ49" i="31"/>
  <c r="AY49" i="31"/>
  <c r="AV49" i="31" s="1"/>
  <c r="BA48" i="31"/>
  <c r="AZ48" i="31"/>
  <c r="AY48" i="31"/>
  <c r="AV48" i="31" s="1"/>
  <c r="AL48" i="31" s="1"/>
  <c r="BA47" i="31"/>
  <c r="AZ47" i="31"/>
  <c r="AY47" i="31"/>
  <c r="AV47" i="31" s="1"/>
  <c r="BA46" i="31"/>
  <c r="AZ46" i="31"/>
  <c r="AY46" i="31"/>
  <c r="AV46" i="31" s="1"/>
  <c r="BA33" i="31"/>
  <c r="AZ33" i="31"/>
  <c r="AY33" i="31"/>
  <c r="AV33" i="31" s="1"/>
  <c r="L33" i="31" s="1"/>
  <c r="BA32" i="31"/>
  <c r="AZ32" i="31"/>
  <c r="AY32" i="31"/>
  <c r="AV32" i="31" s="1"/>
  <c r="BA31" i="31"/>
  <c r="AZ31" i="31"/>
  <c r="AY31" i="31"/>
  <c r="AV31" i="31" s="1"/>
  <c r="BA30" i="31"/>
  <c r="AZ30" i="31"/>
  <c r="AY30" i="31"/>
  <c r="AV30" i="31" s="1"/>
  <c r="L30" i="31" s="1"/>
  <c r="H1391" i="26" s="1"/>
  <c r="BA16" i="31"/>
  <c r="AZ16" i="31"/>
  <c r="AY16" i="31"/>
  <c r="AV16" i="31" s="1"/>
  <c r="BA15" i="31"/>
  <c r="AZ15" i="31"/>
  <c r="AY15" i="31"/>
  <c r="AV15" i="31" s="1"/>
  <c r="BA14" i="31"/>
  <c r="AZ14" i="31"/>
  <c r="AY14" i="31"/>
  <c r="AV14" i="31" s="1"/>
  <c r="BA13" i="31"/>
  <c r="AZ13" i="31"/>
  <c r="AY13" i="31"/>
  <c r="AV13" i="31" s="1"/>
  <c r="L13" i="31" s="1"/>
  <c r="BA12" i="31"/>
  <c r="AZ12" i="31"/>
  <c r="AY12" i="31"/>
  <c r="AV12" i="31" s="1"/>
  <c r="BA10" i="31"/>
  <c r="AZ10" i="31"/>
  <c r="BA8" i="31"/>
  <c r="AW203" i="31"/>
  <c r="AO203" i="31"/>
  <c r="I203" i="31"/>
  <c r="H203" i="31"/>
  <c r="J1564" i="26" s="1"/>
  <c r="D203" i="31"/>
  <c r="C203" i="31"/>
  <c r="AX202" i="31"/>
  <c r="AW202" i="31"/>
  <c r="AO202" i="31"/>
  <c r="I202" i="31"/>
  <c r="H202" i="31"/>
  <c r="I1695" i="14" s="1"/>
  <c r="D202" i="31"/>
  <c r="C202" i="31"/>
  <c r="AX201" i="31"/>
  <c r="AW201" i="31"/>
  <c r="AO201" i="31"/>
  <c r="I201" i="31"/>
  <c r="H201" i="31"/>
  <c r="J1562" i="26" s="1"/>
  <c r="D201" i="31"/>
  <c r="C201" i="31"/>
  <c r="C1562" i="26" s="1"/>
  <c r="AW200" i="31"/>
  <c r="AO200" i="31"/>
  <c r="I200" i="31"/>
  <c r="H200" i="31"/>
  <c r="I1693" i="14" s="1"/>
  <c r="D200" i="31"/>
  <c r="C200" i="31"/>
  <c r="AW199" i="31"/>
  <c r="AO199" i="31"/>
  <c r="I199" i="31"/>
  <c r="H199" i="31"/>
  <c r="J1560" i="26" s="1"/>
  <c r="D199" i="31"/>
  <c r="D1692" i="14" s="1"/>
  <c r="C199" i="31"/>
  <c r="C1560" i="26" s="1"/>
  <c r="AX198" i="31"/>
  <c r="AW198" i="31"/>
  <c r="AO198" i="31"/>
  <c r="I198" i="31"/>
  <c r="H198" i="31"/>
  <c r="D198" i="31"/>
  <c r="D1559" i="26" s="1"/>
  <c r="C198" i="31"/>
  <c r="C1559" i="26" s="1"/>
  <c r="AW197" i="31"/>
  <c r="AO197" i="31"/>
  <c r="I197" i="31"/>
  <c r="H197" i="31"/>
  <c r="J1558" i="26" s="1"/>
  <c r="D197" i="31"/>
  <c r="D1558" i="26" s="1"/>
  <c r="C197" i="31"/>
  <c r="C1558" i="26" s="1"/>
  <c r="AW196" i="31"/>
  <c r="AO196" i="31"/>
  <c r="I196" i="31"/>
  <c r="H196" i="31"/>
  <c r="J1557" i="26" s="1"/>
  <c r="D196" i="31"/>
  <c r="C196" i="31"/>
  <c r="C1557" i="26" s="1"/>
  <c r="AW195" i="31"/>
  <c r="AO195" i="31"/>
  <c r="I195" i="31"/>
  <c r="H195" i="31"/>
  <c r="J1556" i="26" s="1"/>
  <c r="D195" i="31"/>
  <c r="D1556" i="26" s="1"/>
  <c r="C195" i="31"/>
  <c r="AW194" i="31"/>
  <c r="AO194" i="31"/>
  <c r="AM194" i="31"/>
  <c r="AM195" i="31" s="1"/>
  <c r="AM196" i="31" s="1"/>
  <c r="AM197" i="31" s="1"/>
  <c r="AM198" i="31" s="1"/>
  <c r="AM199" i="31" s="1"/>
  <c r="AM200" i="31" s="1"/>
  <c r="AM201" i="31" s="1"/>
  <c r="AM202" i="31" s="1"/>
  <c r="AM203" i="31" s="1"/>
  <c r="I194" i="31"/>
  <c r="H194" i="31"/>
  <c r="I1687" i="14" s="1"/>
  <c r="D194" i="31"/>
  <c r="D1687" i="14" s="1"/>
  <c r="C194" i="31"/>
  <c r="C1555" i="26" s="1"/>
  <c r="AW193" i="31"/>
  <c r="AO193" i="31"/>
  <c r="AM193" i="31"/>
  <c r="I193" i="31"/>
  <c r="H193" i="31"/>
  <c r="J1554" i="26" s="1"/>
  <c r="D193" i="31"/>
  <c r="C193" i="31"/>
  <c r="C1554" i="26" s="1"/>
  <c r="AX192" i="31"/>
  <c r="AW192" i="31"/>
  <c r="AO192" i="31"/>
  <c r="I192" i="31"/>
  <c r="H192" i="31"/>
  <c r="J1553" i="26" s="1"/>
  <c r="D192" i="31"/>
  <c r="D1553" i="26" s="1"/>
  <c r="C192" i="31"/>
  <c r="C1685" i="14" s="1"/>
  <c r="A190" i="31"/>
  <c r="AW186" i="31"/>
  <c r="AO186" i="31"/>
  <c r="I186" i="31"/>
  <c r="H186" i="31"/>
  <c r="D186" i="31"/>
  <c r="C186" i="31"/>
  <c r="C1547" i="26" s="1"/>
  <c r="AW185" i="31"/>
  <c r="AO185" i="31"/>
  <c r="I185" i="31"/>
  <c r="H185" i="31"/>
  <c r="J1546" i="26" s="1"/>
  <c r="D185" i="31"/>
  <c r="C185" i="31"/>
  <c r="AW184" i="31"/>
  <c r="AO184" i="31"/>
  <c r="I184" i="31"/>
  <c r="H184" i="31"/>
  <c r="J1545" i="26" s="1"/>
  <c r="D184" i="31"/>
  <c r="C184" i="31"/>
  <c r="AX183" i="31"/>
  <c r="AW183" i="31"/>
  <c r="AO183" i="31"/>
  <c r="I183" i="31"/>
  <c r="H183" i="31"/>
  <c r="J1544" i="26" s="1"/>
  <c r="D183" i="31"/>
  <c r="D1544" i="26" s="1"/>
  <c r="C183" i="31"/>
  <c r="C1544" i="26" s="1"/>
  <c r="AW182" i="31"/>
  <c r="AO182" i="31"/>
  <c r="AM182" i="31"/>
  <c r="AM183" i="31" s="1"/>
  <c r="AM184" i="31" s="1"/>
  <c r="AM185" i="31" s="1"/>
  <c r="AM186" i="31" s="1"/>
  <c r="I182" i="31"/>
  <c r="H182" i="31"/>
  <c r="J1543" i="26" s="1"/>
  <c r="D182" i="31"/>
  <c r="D1675" i="14" s="1"/>
  <c r="C182" i="31"/>
  <c r="C1543" i="26" s="1"/>
  <c r="AX181" i="31"/>
  <c r="AW181" i="31"/>
  <c r="AO181" i="31"/>
  <c r="I181" i="31"/>
  <c r="H181" i="31"/>
  <c r="J1542" i="26" s="1"/>
  <c r="D181" i="31"/>
  <c r="C181" i="31"/>
  <c r="AW180" i="31"/>
  <c r="AO180" i="31"/>
  <c r="I180" i="31"/>
  <c r="H180" i="31"/>
  <c r="J1541" i="26" s="1"/>
  <c r="D180" i="31"/>
  <c r="D1541" i="26" s="1"/>
  <c r="C180" i="31"/>
  <c r="AW179" i="31"/>
  <c r="AO179" i="31"/>
  <c r="AM179" i="31"/>
  <c r="AM180" i="31" s="1"/>
  <c r="AM181" i="31" s="1"/>
  <c r="I179" i="31"/>
  <c r="H179" i="31"/>
  <c r="J1540" i="26" s="1"/>
  <c r="D179" i="31"/>
  <c r="D1540" i="26" s="1"/>
  <c r="C179" i="31"/>
  <c r="AX178" i="31"/>
  <c r="AW178" i="31"/>
  <c r="AO178" i="31"/>
  <c r="I178" i="31"/>
  <c r="H178" i="31"/>
  <c r="J1539" i="26" s="1"/>
  <c r="D178" i="31"/>
  <c r="D1539" i="26" s="1"/>
  <c r="C178" i="31"/>
  <c r="C1539" i="26" s="1"/>
  <c r="AW177" i="31"/>
  <c r="AO177" i="31"/>
  <c r="I177" i="31"/>
  <c r="H177" i="31"/>
  <c r="J1538" i="26" s="1"/>
  <c r="D177" i="31"/>
  <c r="C177" i="31"/>
  <c r="C1538" i="26" s="1"/>
  <c r="AX176" i="31"/>
  <c r="AW176" i="31"/>
  <c r="AO176" i="31"/>
  <c r="AM176" i="31"/>
  <c r="AM177" i="31" s="1"/>
  <c r="AM178" i="31" s="1"/>
  <c r="I176" i="31"/>
  <c r="H176" i="31"/>
  <c r="J1537" i="26" s="1"/>
  <c r="D176" i="31"/>
  <c r="D1537" i="26" s="1"/>
  <c r="C176" i="31"/>
  <c r="C1537" i="26" s="1"/>
  <c r="AX175" i="31"/>
  <c r="AW175" i="31"/>
  <c r="AO175" i="31"/>
  <c r="I175" i="31"/>
  <c r="H175" i="31"/>
  <c r="D175" i="31"/>
  <c r="D1536" i="26" s="1"/>
  <c r="C175" i="31"/>
  <c r="C1536" i="26" s="1"/>
  <c r="A173" i="31"/>
  <c r="AW169" i="31"/>
  <c r="AO169" i="31"/>
  <c r="I169" i="31"/>
  <c r="H169" i="31"/>
  <c r="J1530" i="26" s="1"/>
  <c r="D169" i="31"/>
  <c r="C169" i="31"/>
  <c r="C1662" i="14" s="1"/>
  <c r="AW168" i="31"/>
  <c r="AO168" i="31"/>
  <c r="I168" i="31"/>
  <c r="H168" i="31"/>
  <c r="J1529" i="26" s="1"/>
  <c r="D168" i="31"/>
  <c r="C168" i="31"/>
  <c r="C1661" i="14" s="1"/>
  <c r="AW167" i="31"/>
  <c r="AO167" i="31"/>
  <c r="I167" i="31"/>
  <c r="H167" i="31"/>
  <c r="J1528" i="26" s="1"/>
  <c r="D167" i="31"/>
  <c r="C167" i="31"/>
  <c r="AW166" i="31"/>
  <c r="AO166" i="31"/>
  <c r="I166" i="31"/>
  <c r="H166" i="31"/>
  <c r="J1527" i="26" s="1"/>
  <c r="D166" i="31"/>
  <c r="C166" i="31"/>
  <c r="AW165" i="31"/>
  <c r="AO165" i="31"/>
  <c r="I165" i="31"/>
  <c r="H165" i="31"/>
  <c r="J1526" i="26" s="1"/>
  <c r="D165" i="31"/>
  <c r="C165" i="31"/>
  <c r="AW164" i="31"/>
  <c r="AO164" i="31"/>
  <c r="I164" i="31"/>
  <c r="H164" i="31"/>
  <c r="J1525" i="26" s="1"/>
  <c r="D164" i="31"/>
  <c r="D1525" i="26" s="1"/>
  <c r="C164" i="31"/>
  <c r="AW163" i="31"/>
  <c r="AO163" i="31"/>
  <c r="I163" i="31"/>
  <c r="H163" i="31"/>
  <c r="J1524" i="26" s="1"/>
  <c r="D163" i="31"/>
  <c r="D1524" i="26" s="1"/>
  <c r="C163" i="31"/>
  <c r="C1524" i="26" s="1"/>
  <c r="AW162" i="31"/>
  <c r="AO162" i="31"/>
  <c r="I162" i="31"/>
  <c r="H162" i="31"/>
  <c r="J1523" i="26" s="1"/>
  <c r="D162" i="31"/>
  <c r="C162" i="31"/>
  <c r="AW161" i="31"/>
  <c r="AO161" i="31"/>
  <c r="AM161" i="31"/>
  <c r="AM162" i="31" s="1"/>
  <c r="AM163" i="31" s="1"/>
  <c r="AM164" i="31" s="1"/>
  <c r="AM165" i="31" s="1"/>
  <c r="AM166" i="31" s="1"/>
  <c r="AM167" i="31" s="1"/>
  <c r="AM168" i="31" s="1"/>
  <c r="AM169" i="31" s="1"/>
  <c r="I161" i="31"/>
  <c r="H161" i="31"/>
  <c r="J1522" i="26" s="1"/>
  <c r="D161" i="31"/>
  <c r="C161" i="31"/>
  <c r="C1522" i="26" s="1"/>
  <c r="AW160" i="31"/>
  <c r="AO160" i="31"/>
  <c r="I160" i="31"/>
  <c r="H160" i="31"/>
  <c r="J1521" i="26" s="1"/>
  <c r="D160" i="31"/>
  <c r="D1521" i="26" s="1"/>
  <c r="C160" i="31"/>
  <c r="C1521" i="26" s="1"/>
  <c r="AW159" i="31"/>
  <c r="AO159" i="31"/>
  <c r="AM159" i="31"/>
  <c r="AM160" i="31" s="1"/>
  <c r="I159" i="31"/>
  <c r="H159" i="31"/>
  <c r="J1520" i="26" s="1"/>
  <c r="D159" i="31"/>
  <c r="D1520" i="26" s="1"/>
  <c r="C159" i="31"/>
  <c r="AW158" i="31"/>
  <c r="AO158" i="31"/>
  <c r="AO155" i="31" s="1"/>
  <c r="I158" i="31"/>
  <c r="H158" i="31"/>
  <c r="J1519" i="26" s="1"/>
  <c r="D158" i="31"/>
  <c r="D1519" i="26" s="1"/>
  <c r="C158" i="31"/>
  <c r="C1519" i="26" s="1"/>
  <c r="A156" i="31"/>
  <c r="AW152" i="31"/>
  <c r="AO152" i="31"/>
  <c r="I152" i="31"/>
  <c r="H152" i="31"/>
  <c r="J1513" i="26" s="1"/>
  <c r="D152" i="31"/>
  <c r="C152" i="31"/>
  <c r="C1513" i="26" s="1"/>
  <c r="AW151" i="31"/>
  <c r="AO151" i="31"/>
  <c r="AM151" i="31"/>
  <c r="AM152" i="31" s="1"/>
  <c r="I151" i="31"/>
  <c r="H151" i="31"/>
  <c r="J1512" i="26" s="1"/>
  <c r="D151" i="31"/>
  <c r="C151" i="31"/>
  <c r="AW150" i="31"/>
  <c r="AO150" i="31"/>
  <c r="I150" i="31"/>
  <c r="H150" i="31"/>
  <c r="J1511" i="26" s="1"/>
  <c r="D150" i="31"/>
  <c r="C150" i="31"/>
  <c r="AW149" i="31"/>
  <c r="AO149" i="31"/>
  <c r="I149" i="31"/>
  <c r="H149" i="31"/>
  <c r="J1510" i="26" s="1"/>
  <c r="D149" i="31"/>
  <c r="D1642" i="14" s="1"/>
  <c r="C149" i="31"/>
  <c r="AW148" i="31"/>
  <c r="AO148" i="31"/>
  <c r="I148" i="31"/>
  <c r="H148" i="31"/>
  <c r="J1509" i="26" s="1"/>
  <c r="D148" i="31"/>
  <c r="C148" i="31"/>
  <c r="AX147" i="31"/>
  <c r="AW147" i="31"/>
  <c r="AO147" i="31"/>
  <c r="I147" i="31"/>
  <c r="H147" i="31"/>
  <c r="J1508" i="26" s="1"/>
  <c r="D147" i="31"/>
  <c r="D1508" i="26" s="1"/>
  <c r="C147" i="31"/>
  <c r="AW146" i="31"/>
  <c r="AO146" i="31"/>
  <c r="I146" i="31"/>
  <c r="H146" i="31"/>
  <c r="I1639" i="14" s="1"/>
  <c r="D146" i="31"/>
  <c r="D1639" i="14" s="1"/>
  <c r="C146" i="31"/>
  <c r="C1639" i="14" s="1"/>
  <c r="AW145" i="31"/>
  <c r="AO145" i="31"/>
  <c r="AM145" i="31"/>
  <c r="AM146" i="31" s="1"/>
  <c r="AM147" i="31" s="1"/>
  <c r="AM148" i="31" s="1"/>
  <c r="AM149" i="31" s="1"/>
  <c r="AM150" i="31" s="1"/>
  <c r="I145" i="31"/>
  <c r="H145" i="31"/>
  <c r="I1638" i="14" s="1"/>
  <c r="D145" i="31"/>
  <c r="C145" i="31"/>
  <c r="AW144" i="31"/>
  <c r="AO144" i="31"/>
  <c r="I144" i="31"/>
  <c r="H144" i="31"/>
  <c r="J1505" i="26" s="1"/>
  <c r="D144" i="31"/>
  <c r="C144" i="31"/>
  <c r="C1637" i="14" s="1"/>
  <c r="AW143" i="31"/>
  <c r="AO143" i="31"/>
  <c r="I143" i="31"/>
  <c r="H143" i="31"/>
  <c r="J1504" i="26" s="1"/>
  <c r="D143" i="31"/>
  <c r="D1636" i="14" s="1"/>
  <c r="C143" i="31"/>
  <c r="C1636" i="14" s="1"/>
  <c r="AW142" i="31"/>
  <c r="AO142" i="31"/>
  <c r="AM142" i="31"/>
  <c r="AM143" i="31" s="1"/>
  <c r="AM144" i="31" s="1"/>
  <c r="I142" i="31"/>
  <c r="H142" i="31"/>
  <c r="D142" i="31"/>
  <c r="D1635" i="14" s="1"/>
  <c r="C142" i="31"/>
  <c r="AW141" i="31"/>
  <c r="AO141" i="31"/>
  <c r="I141" i="31"/>
  <c r="H141" i="31"/>
  <c r="D141" i="31"/>
  <c r="C141" i="31"/>
  <c r="C1634" i="14" s="1"/>
  <c r="A139" i="31"/>
  <c r="AW135" i="31"/>
  <c r="AO135" i="31"/>
  <c r="I135" i="31"/>
  <c r="H135" i="31"/>
  <c r="D135" i="31"/>
  <c r="C135" i="31"/>
  <c r="AX134" i="31"/>
  <c r="AW134" i="31"/>
  <c r="AO134" i="31"/>
  <c r="I134" i="31"/>
  <c r="H134" i="31"/>
  <c r="D134" i="31"/>
  <c r="D1495" i="26" s="1"/>
  <c r="C134" i="31"/>
  <c r="C1627" i="14" s="1"/>
  <c r="AW133" i="31"/>
  <c r="AO133" i="31"/>
  <c r="I133" i="31"/>
  <c r="H133" i="31"/>
  <c r="J1494" i="26" s="1"/>
  <c r="D133" i="31"/>
  <c r="D1626" i="14" s="1"/>
  <c r="C133" i="31"/>
  <c r="AX132" i="31"/>
  <c r="AW132" i="31"/>
  <c r="AO132" i="31"/>
  <c r="I132" i="31"/>
  <c r="H132" i="31"/>
  <c r="J1493" i="26" s="1"/>
  <c r="D132" i="31"/>
  <c r="D1625" i="14" s="1"/>
  <c r="C132" i="31"/>
  <c r="C1625" i="14" s="1"/>
  <c r="AW131" i="31"/>
  <c r="AO131" i="31"/>
  <c r="I131" i="31"/>
  <c r="H131" i="31"/>
  <c r="J1492" i="26" s="1"/>
  <c r="D131" i="31"/>
  <c r="D1624" i="14" s="1"/>
  <c r="C131" i="31"/>
  <c r="AW130" i="31"/>
  <c r="AO130" i="31"/>
  <c r="I130" i="31"/>
  <c r="H130" i="31"/>
  <c r="J1491" i="26" s="1"/>
  <c r="D130" i="31"/>
  <c r="C130" i="31"/>
  <c r="AW129" i="31"/>
  <c r="AO129" i="31"/>
  <c r="I129" i="31"/>
  <c r="H129" i="31"/>
  <c r="J1490" i="26" s="1"/>
  <c r="D129" i="31"/>
  <c r="C129" i="31"/>
  <c r="C1490" i="26" s="1"/>
  <c r="AX128" i="31"/>
  <c r="AW128" i="31"/>
  <c r="AO128" i="31"/>
  <c r="I128" i="31"/>
  <c r="H128" i="31"/>
  <c r="D128" i="31"/>
  <c r="D1489" i="26" s="1"/>
  <c r="C128" i="31"/>
  <c r="C1489" i="26" s="1"/>
  <c r="AW127" i="31"/>
  <c r="AO127" i="31"/>
  <c r="I127" i="31"/>
  <c r="H127" i="31"/>
  <c r="D127" i="31"/>
  <c r="C127" i="31"/>
  <c r="AX126" i="31"/>
  <c r="AW126" i="31"/>
  <c r="AO126" i="31"/>
  <c r="I126" i="31"/>
  <c r="H126" i="31"/>
  <c r="J1487" i="26" s="1"/>
  <c r="D126" i="31"/>
  <c r="C126" i="31"/>
  <c r="C1619" i="14" s="1"/>
  <c r="AW125" i="31"/>
  <c r="AO125" i="31"/>
  <c r="AM125" i="31"/>
  <c r="AM126" i="31" s="1"/>
  <c r="AM127" i="31" s="1"/>
  <c r="AM128" i="31" s="1"/>
  <c r="AM129" i="31" s="1"/>
  <c r="AM130" i="31" s="1"/>
  <c r="AM131" i="31" s="1"/>
  <c r="AM132" i="31" s="1"/>
  <c r="AM133" i="31" s="1"/>
  <c r="I125" i="31"/>
  <c r="H125" i="31"/>
  <c r="D125" i="31"/>
  <c r="D1618" i="14" s="1"/>
  <c r="C125" i="31"/>
  <c r="C1618" i="14" s="1"/>
  <c r="AX124" i="31"/>
  <c r="AW124" i="31"/>
  <c r="AO124" i="31"/>
  <c r="AO121" i="31" s="1"/>
  <c r="I124" i="31"/>
  <c r="H124" i="31"/>
  <c r="J1485" i="26" s="1"/>
  <c r="D124" i="31"/>
  <c r="C124" i="31"/>
  <c r="A122" i="31"/>
  <c r="AX130" i="31" s="1"/>
  <c r="AW118" i="31"/>
  <c r="AO118" i="31"/>
  <c r="I118" i="31"/>
  <c r="H118" i="31"/>
  <c r="J1479" i="26" s="1"/>
  <c r="D118" i="31"/>
  <c r="C118" i="31"/>
  <c r="AX117" i="31"/>
  <c r="AW117" i="31"/>
  <c r="AO117" i="31"/>
  <c r="I117" i="31"/>
  <c r="H117" i="31"/>
  <c r="D117" i="31"/>
  <c r="C117" i="31"/>
  <c r="AW116" i="31"/>
  <c r="AO116" i="31"/>
  <c r="I116" i="31"/>
  <c r="H116" i="31"/>
  <c r="J1477" i="26" s="1"/>
  <c r="D116" i="31"/>
  <c r="C116" i="31"/>
  <c r="AX115" i="31"/>
  <c r="AW115" i="31"/>
  <c r="AO115" i="31"/>
  <c r="I115" i="31"/>
  <c r="H115" i="31"/>
  <c r="J1476" i="26" s="1"/>
  <c r="D115" i="31"/>
  <c r="C115" i="31"/>
  <c r="AW114" i="31"/>
  <c r="AO114" i="31"/>
  <c r="I114" i="31"/>
  <c r="H114" i="31"/>
  <c r="J1475" i="26" s="1"/>
  <c r="D114" i="31"/>
  <c r="C114" i="31"/>
  <c r="AW113" i="31"/>
  <c r="AO113" i="31"/>
  <c r="I113" i="31"/>
  <c r="H113" i="31"/>
  <c r="J1474" i="26" s="1"/>
  <c r="D113" i="31"/>
  <c r="C113" i="31"/>
  <c r="C1474" i="26" s="1"/>
  <c r="AW112" i="31"/>
  <c r="AO112" i="31"/>
  <c r="I112" i="31"/>
  <c r="H112" i="31"/>
  <c r="J1473" i="26" s="1"/>
  <c r="D112" i="31"/>
  <c r="D1473" i="26" s="1"/>
  <c r="C112" i="31"/>
  <c r="C1473" i="26" s="1"/>
  <c r="AX111" i="31"/>
  <c r="AW111" i="31"/>
  <c r="AO111" i="31"/>
  <c r="I111" i="31"/>
  <c r="H111" i="31"/>
  <c r="J1472" i="26" s="1"/>
  <c r="D111" i="31"/>
  <c r="D1472" i="26" s="1"/>
  <c r="C111" i="31"/>
  <c r="C1472" i="26" s="1"/>
  <c r="AW110" i="31"/>
  <c r="AO110" i="31"/>
  <c r="I110" i="31"/>
  <c r="H110" i="31"/>
  <c r="D110" i="31"/>
  <c r="D1471" i="26" s="1"/>
  <c r="C110" i="31"/>
  <c r="C1471" i="26" s="1"/>
  <c r="AX109" i="31"/>
  <c r="AW109" i="31"/>
  <c r="AO109" i="31"/>
  <c r="AM109" i="31"/>
  <c r="AM110" i="31" s="1"/>
  <c r="AM111" i="31" s="1"/>
  <c r="AM112" i="31" s="1"/>
  <c r="AM113" i="31" s="1"/>
  <c r="AM114" i="31" s="1"/>
  <c r="AM115" i="31" s="1"/>
  <c r="AM116" i="31" s="1"/>
  <c r="AM117" i="31" s="1"/>
  <c r="AM118" i="31" s="1"/>
  <c r="I109" i="31"/>
  <c r="H109" i="31"/>
  <c r="J1470" i="26" s="1"/>
  <c r="D109" i="31"/>
  <c r="C109" i="31"/>
  <c r="C1470" i="26" s="1"/>
  <c r="AX108" i="31"/>
  <c r="AW108" i="31"/>
  <c r="AO108" i="31"/>
  <c r="AM108" i="31"/>
  <c r="I108" i="31"/>
  <c r="H108" i="31"/>
  <c r="I1601" i="14" s="1"/>
  <c r="D108" i="31"/>
  <c r="C108" i="31"/>
  <c r="AW107" i="31"/>
  <c r="AO107" i="31"/>
  <c r="I107" i="31"/>
  <c r="H107" i="31"/>
  <c r="J1468" i="26" s="1"/>
  <c r="D107" i="31"/>
  <c r="D1468" i="26" s="1"/>
  <c r="C107" i="31"/>
  <c r="C1600" i="14" s="1"/>
  <c r="A105" i="31"/>
  <c r="AX113" i="31" s="1"/>
  <c r="AW101" i="31"/>
  <c r="AO101" i="31"/>
  <c r="Y101" i="31"/>
  <c r="Q101" i="31"/>
  <c r="O101" i="31"/>
  <c r="N101" i="31"/>
  <c r="S101" i="31" s="1"/>
  <c r="M101" i="31"/>
  <c r="R101" i="31" s="1"/>
  <c r="I101" i="31"/>
  <c r="H101" i="31"/>
  <c r="D101" i="31"/>
  <c r="C101" i="31"/>
  <c r="AW100" i="31"/>
  <c r="AO100" i="31"/>
  <c r="Y100" i="31"/>
  <c r="T100" i="31"/>
  <c r="S100" i="31"/>
  <c r="R100" i="31"/>
  <c r="Q100" i="31"/>
  <c r="P100" i="31"/>
  <c r="U100" i="31" s="1"/>
  <c r="O100" i="31"/>
  <c r="N100" i="31"/>
  <c r="M100" i="31"/>
  <c r="I100" i="31"/>
  <c r="H100" i="31"/>
  <c r="J1461" i="26" s="1"/>
  <c r="D100" i="31"/>
  <c r="D1593" i="14" s="1"/>
  <c r="C100" i="31"/>
  <c r="AW99" i="31"/>
  <c r="AO99" i="31"/>
  <c r="Y99" i="31"/>
  <c r="Q99" i="31"/>
  <c r="M99" i="31"/>
  <c r="I99" i="31"/>
  <c r="H99" i="31"/>
  <c r="J1460" i="26" s="1"/>
  <c r="D99" i="31"/>
  <c r="W99" i="31" s="1"/>
  <c r="C99" i="31"/>
  <c r="C1460" i="26" s="1"/>
  <c r="AW98" i="31"/>
  <c r="AO98" i="31"/>
  <c r="Y98" i="31"/>
  <c r="Q98" i="31"/>
  <c r="M98" i="31"/>
  <c r="R98" i="31" s="1"/>
  <c r="I98" i="31"/>
  <c r="H98" i="31"/>
  <c r="I1591" i="14" s="1"/>
  <c r="D98" i="31"/>
  <c r="W98" i="31" s="1"/>
  <c r="C98" i="31"/>
  <c r="C1459" i="26" s="1"/>
  <c r="AW97" i="31"/>
  <c r="AO97" i="31"/>
  <c r="Y97" i="31"/>
  <c r="Q97" i="31"/>
  <c r="M97" i="31"/>
  <c r="I97" i="31"/>
  <c r="H97" i="31"/>
  <c r="J1458" i="26" s="1"/>
  <c r="D97" i="31"/>
  <c r="C97" i="31"/>
  <c r="AO96" i="31"/>
  <c r="Y96" i="31"/>
  <c r="Q96" i="31"/>
  <c r="M96" i="31"/>
  <c r="R96" i="31" s="1"/>
  <c r="I96" i="31"/>
  <c r="H96" i="31"/>
  <c r="D96" i="31"/>
  <c r="D1457" i="26" s="1"/>
  <c r="C96" i="31"/>
  <c r="AO95" i="31"/>
  <c r="Y95" i="31"/>
  <c r="R95" i="31"/>
  <c r="Q95" i="31"/>
  <c r="O95" i="31"/>
  <c r="T95" i="31" s="1"/>
  <c r="M95" i="31"/>
  <c r="N95" i="31" s="1"/>
  <c r="I95" i="31"/>
  <c r="H95" i="31"/>
  <c r="J1456" i="26" s="1"/>
  <c r="D95" i="31"/>
  <c r="C95" i="31"/>
  <c r="C1588" i="14" s="1"/>
  <c r="AO94" i="31"/>
  <c r="Y94" i="31"/>
  <c r="Q94" i="31"/>
  <c r="M94" i="31"/>
  <c r="I94" i="31"/>
  <c r="H94" i="31"/>
  <c r="J1455" i="26" s="1"/>
  <c r="D94" i="31"/>
  <c r="D1587" i="14" s="1"/>
  <c r="C94" i="31"/>
  <c r="C1587" i="14" s="1"/>
  <c r="AO93" i="31"/>
  <c r="Y93" i="31"/>
  <c r="Q93" i="31"/>
  <c r="M93" i="31"/>
  <c r="R93" i="31" s="1"/>
  <c r="I93" i="31"/>
  <c r="H93" i="31"/>
  <c r="J1454" i="26" s="1"/>
  <c r="D93" i="31"/>
  <c r="D1586" i="14" s="1"/>
  <c r="C93" i="31"/>
  <c r="C1586" i="14" s="1"/>
  <c r="AO92" i="31"/>
  <c r="AM92" i="31"/>
  <c r="AM93" i="31" s="1"/>
  <c r="AM94" i="31" s="1"/>
  <c r="AM95" i="31" s="1"/>
  <c r="AM96" i="31" s="1"/>
  <c r="AM97" i="31" s="1"/>
  <c r="AM98" i="31" s="1"/>
  <c r="AM99" i="31" s="1"/>
  <c r="AM100" i="31" s="1"/>
  <c r="AM101" i="31" s="1"/>
  <c r="Y92" i="31"/>
  <c r="Q92" i="31"/>
  <c r="M92" i="31"/>
  <c r="N92" i="31" s="1"/>
  <c r="I92" i="31"/>
  <c r="H92" i="31"/>
  <c r="J1453" i="26" s="1"/>
  <c r="D92" i="31"/>
  <c r="C92" i="31"/>
  <c r="C1453" i="26" s="1"/>
  <c r="AO91" i="31"/>
  <c r="AM91" i="31"/>
  <c r="Y91" i="31"/>
  <c r="Q91" i="31"/>
  <c r="M91" i="31"/>
  <c r="R91" i="31" s="1"/>
  <c r="I91" i="31"/>
  <c r="H91" i="31"/>
  <c r="J1452" i="26" s="1"/>
  <c r="D91" i="31"/>
  <c r="C91" i="31"/>
  <c r="C1584" i="14" s="1"/>
  <c r="AO90" i="31"/>
  <c r="Y90" i="31"/>
  <c r="Q90" i="31"/>
  <c r="M90" i="31"/>
  <c r="R90" i="31" s="1"/>
  <c r="I90" i="31"/>
  <c r="H90" i="31"/>
  <c r="J1451" i="26" s="1"/>
  <c r="D90" i="31"/>
  <c r="C90" i="31"/>
  <c r="A89" i="31"/>
  <c r="C87" i="31"/>
  <c r="A88" i="31" s="1"/>
  <c r="A1449" i="26" s="1"/>
  <c r="AW84" i="31"/>
  <c r="AO84" i="31"/>
  <c r="Y84" i="31"/>
  <c r="Q84" i="31"/>
  <c r="N84" i="31"/>
  <c r="M84" i="31"/>
  <c r="R84" i="31" s="1"/>
  <c r="I84" i="31"/>
  <c r="H84" i="31"/>
  <c r="J1445" i="26" s="1"/>
  <c r="D84" i="31"/>
  <c r="C84" i="31"/>
  <c r="AW83" i="31"/>
  <c r="AO83" i="31"/>
  <c r="Y83" i="31"/>
  <c r="R83" i="31"/>
  <c r="Q83" i="31"/>
  <c r="N83" i="31"/>
  <c r="S83" i="31" s="1"/>
  <c r="M83" i="31"/>
  <c r="I83" i="31"/>
  <c r="H83" i="31"/>
  <c r="J1444" i="26" s="1"/>
  <c r="D83" i="31"/>
  <c r="C83" i="31"/>
  <c r="AW82" i="31"/>
  <c r="AO82" i="31"/>
  <c r="Y82" i="31"/>
  <c r="S82" i="31"/>
  <c r="Q82" i="31"/>
  <c r="N82" i="31"/>
  <c r="M82" i="31"/>
  <c r="R82" i="31" s="1"/>
  <c r="I82" i="31"/>
  <c r="H82" i="31"/>
  <c r="J1443" i="26" s="1"/>
  <c r="D82" i="31"/>
  <c r="V82" i="31" s="1"/>
  <c r="C82" i="31"/>
  <c r="C1575" i="14" s="1"/>
  <c r="AX81" i="31"/>
  <c r="AW81" i="31"/>
  <c r="AO81" i="31"/>
  <c r="Y81" i="31"/>
  <c r="Q81" i="31"/>
  <c r="N81" i="31"/>
  <c r="S81" i="31" s="1"/>
  <c r="M81" i="31"/>
  <c r="R81" i="31" s="1"/>
  <c r="I81" i="31"/>
  <c r="H81" i="31"/>
  <c r="J1442" i="26" s="1"/>
  <c r="D81" i="31"/>
  <c r="D1442" i="26" s="1"/>
  <c r="C81" i="31"/>
  <c r="AW80" i="31"/>
  <c r="AO80" i="31"/>
  <c r="Y80" i="31"/>
  <c r="R80" i="31"/>
  <c r="Q80" i="31"/>
  <c r="N80" i="31"/>
  <c r="M80" i="31"/>
  <c r="I80" i="31"/>
  <c r="H80" i="31"/>
  <c r="J1441" i="26" s="1"/>
  <c r="D80" i="31"/>
  <c r="D1441" i="26" s="1"/>
  <c r="C80" i="31"/>
  <c r="C1441" i="26" s="1"/>
  <c r="AO79" i="31"/>
  <c r="Y79" i="31"/>
  <c r="Q79" i="31"/>
  <c r="M79" i="31"/>
  <c r="I79" i="31"/>
  <c r="H79" i="31"/>
  <c r="J1440" i="26" s="1"/>
  <c r="D79" i="31"/>
  <c r="D1440" i="26" s="1"/>
  <c r="C79" i="31"/>
  <c r="C1440" i="26" s="1"/>
  <c r="AO78" i="31"/>
  <c r="Y78" i="31"/>
  <c r="Q78" i="31"/>
  <c r="M78" i="31"/>
  <c r="I78" i="31"/>
  <c r="H78" i="31"/>
  <c r="J1439" i="26" s="1"/>
  <c r="D78" i="31"/>
  <c r="C78" i="31"/>
  <c r="AO77" i="31"/>
  <c r="Y77" i="31"/>
  <c r="R77" i="31"/>
  <c r="Q77" i="31"/>
  <c r="O77" i="31"/>
  <c r="T77" i="31" s="1"/>
  <c r="N77" i="31"/>
  <c r="M77" i="31"/>
  <c r="I77" i="31"/>
  <c r="H77" i="31"/>
  <c r="J1438" i="26" s="1"/>
  <c r="D77" i="31"/>
  <c r="D1438" i="26" s="1"/>
  <c r="C77" i="31"/>
  <c r="C1438" i="26" s="1"/>
  <c r="AX76" i="31"/>
  <c r="BA76" i="31" s="1"/>
  <c r="AO76" i="31"/>
  <c r="Y76" i="31"/>
  <c r="Q76" i="31"/>
  <c r="M76" i="31"/>
  <c r="R76" i="31" s="1"/>
  <c r="I76" i="31"/>
  <c r="H76" i="31"/>
  <c r="J1437" i="26" s="1"/>
  <c r="D76" i="31"/>
  <c r="C76" i="31"/>
  <c r="C1437" i="26" s="1"/>
  <c r="AX75" i="31"/>
  <c r="AZ75" i="31" s="1"/>
  <c r="AO75" i="31"/>
  <c r="Y75" i="31"/>
  <c r="Q75" i="31"/>
  <c r="M75" i="31"/>
  <c r="R75" i="31" s="1"/>
  <c r="I75" i="31"/>
  <c r="H75" i="31"/>
  <c r="J1436" i="26" s="1"/>
  <c r="D75" i="31"/>
  <c r="D1436" i="26" s="1"/>
  <c r="C75" i="31"/>
  <c r="C1436" i="26" s="1"/>
  <c r="AO74" i="31"/>
  <c r="AM74" i="31"/>
  <c r="AM75" i="31" s="1"/>
  <c r="AM76" i="31" s="1"/>
  <c r="AM77" i="31" s="1"/>
  <c r="AM78" i="31" s="1"/>
  <c r="AM79" i="31" s="1"/>
  <c r="AM80" i="31" s="1"/>
  <c r="AM81" i="31" s="1"/>
  <c r="AM82" i="31" s="1"/>
  <c r="AM83" i="31" s="1"/>
  <c r="AM84" i="31" s="1"/>
  <c r="Y74" i="31"/>
  <c r="Q74" i="31"/>
  <c r="M74" i="31"/>
  <c r="I74" i="31"/>
  <c r="H74" i="31"/>
  <c r="J1435" i="26" s="1"/>
  <c r="D74" i="31"/>
  <c r="C74" i="31"/>
  <c r="AO73" i="31"/>
  <c r="Y73" i="31"/>
  <c r="Q73" i="31"/>
  <c r="M73" i="31"/>
  <c r="N73" i="31" s="1"/>
  <c r="I73" i="31"/>
  <c r="H73" i="31"/>
  <c r="J1434" i="26" s="1"/>
  <c r="D73" i="31"/>
  <c r="C73" i="31"/>
  <c r="A72" i="31"/>
  <c r="A71" i="31"/>
  <c r="AX82" i="31" s="1"/>
  <c r="AX67" i="31"/>
  <c r="AW67" i="31"/>
  <c r="AO67" i="31"/>
  <c r="Y67" i="31"/>
  <c r="Q67" i="31"/>
  <c r="M67" i="31"/>
  <c r="R67" i="31" s="1"/>
  <c r="I67" i="31"/>
  <c r="H67" i="31"/>
  <c r="I1560" i="14" s="1"/>
  <c r="D67" i="31"/>
  <c r="C67" i="31"/>
  <c r="AX66" i="31"/>
  <c r="AW66" i="31"/>
  <c r="AO66" i="31"/>
  <c r="Y66" i="31"/>
  <c r="Q66" i="31"/>
  <c r="M66" i="31"/>
  <c r="I66" i="31"/>
  <c r="H66" i="31"/>
  <c r="J1427" i="26" s="1"/>
  <c r="D66" i="31"/>
  <c r="C66" i="31"/>
  <c r="AW65" i="31"/>
  <c r="AO65" i="31"/>
  <c r="Y65" i="31"/>
  <c r="T65" i="31"/>
  <c r="S65" i="31"/>
  <c r="R65" i="31"/>
  <c r="Q65" i="31"/>
  <c r="P65" i="31"/>
  <c r="U65" i="31" s="1"/>
  <c r="N65" i="31"/>
  <c r="O65" i="31" s="1"/>
  <c r="M65" i="31"/>
  <c r="I65" i="31"/>
  <c r="H65" i="31"/>
  <c r="J1426" i="26" s="1"/>
  <c r="D65" i="31"/>
  <c r="C65" i="31"/>
  <c r="AX64" i="31"/>
  <c r="AW64" i="31"/>
  <c r="AO64" i="31"/>
  <c r="Y64" i="31"/>
  <c r="S64" i="31"/>
  <c r="Q64" i="31"/>
  <c r="N64" i="31"/>
  <c r="M64" i="31"/>
  <c r="R64" i="31" s="1"/>
  <c r="I64" i="31"/>
  <c r="H64" i="31"/>
  <c r="J1425" i="26" s="1"/>
  <c r="D64" i="31"/>
  <c r="C64" i="31"/>
  <c r="AW63" i="31"/>
  <c r="AO63" i="31"/>
  <c r="Y63" i="31"/>
  <c r="Q63" i="31"/>
  <c r="M63" i="31"/>
  <c r="I63" i="31"/>
  <c r="H63" i="31"/>
  <c r="J1424" i="26" s="1"/>
  <c r="D63" i="31"/>
  <c r="C63" i="31"/>
  <c r="AO62" i="31"/>
  <c r="Y62" i="31"/>
  <c r="Q62" i="31"/>
  <c r="M62" i="31"/>
  <c r="N62" i="31" s="1"/>
  <c r="S62" i="31" s="1"/>
  <c r="I62" i="31"/>
  <c r="H62" i="31"/>
  <c r="J1423" i="26" s="1"/>
  <c r="D62" i="31"/>
  <c r="C62" i="31"/>
  <c r="C1423" i="26" s="1"/>
  <c r="AO61" i="31"/>
  <c r="Y61" i="31"/>
  <c r="Q61" i="31"/>
  <c r="N61" i="31"/>
  <c r="S61" i="31" s="1"/>
  <c r="M61" i="31"/>
  <c r="R61" i="31" s="1"/>
  <c r="I61" i="31"/>
  <c r="H61" i="31"/>
  <c r="J1422" i="26" s="1"/>
  <c r="D61" i="31"/>
  <c r="D1422" i="26" s="1"/>
  <c r="C61" i="31"/>
  <c r="AO60" i="31"/>
  <c r="Y60" i="31"/>
  <c r="Q60" i="31"/>
  <c r="M60" i="31"/>
  <c r="R60" i="31" s="1"/>
  <c r="I60" i="31"/>
  <c r="H60" i="31"/>
  <c r="J1421" i="26" s="1"/>
  <c r="D60" i="31"/>
  <c r="D1421" i="26" s="1"/>
  <c r="C60" i="31"/>
  <c r="AW59" i="31"/>
  <c r="AO59" i="31"/>
  <c r="Y59" i="31"/>
  <c r="R59" i="31"/>
  <c r="Q59" i="31"/>
  <c r="M59" i="31"/>
  <c r="N59" i="31" s="1"/>
  <c r="I59" i="31"/>
  <c r="H59" i="31"/>
  <c r="J1420" i="26" s="1"/>
  <c r="D59" i="31"/>
  <c r="C59" i="31"/>
  <c r="AO58" i="31"/>
  <c r="Y58" i="31"/>
  <c r="Q58" i="31"/>
  <c r="M58" i="31"/>
  <c r="I58" i="31"/>
  <c r="H58" i="31"/>
  <c r="J1419" i="26" s="1"/>
  <c r="D58" i="31"/>
  <c r="C58" i="31"/>
  <c r="AX57" i="31"/>
  <c r="AY57" i="31" s="1"/>
  <c r="AO57" i="31"/>
  <c r="AM57" i="31"/>
  <c r="AM58" i="31" s="1"/>
  <c r="AM59" i="31" s="1"/>
  <c r="AM60" i="31" s="1"/>
  <c r="AM61" i="31" s="1"/>
  <c r="AM62" i="31" s="1"/>
  <c r="AM63" i="31" s="1"/>
  <c r="AM64" i="31" s="1"/>
  <c r="AM65" i="31" s="1"/>
  <c r="AM66" i="31" s="1"/>
  <c r="AM67" i="31" s="1"/>
  <c r="Y57" i="31"/>
  <c r="R57" i="31"/>
  <c r="Q57" i="31"/>
  <c r="M57" i="31"/>
  <c r="N57" i="31" s="1"/>
  <c r="I57" i="31"/>
  <c r="H57" i="31"/>
  <c r="J1418" i="26" s="1"/>
  <c r="D57" i="31"/>
  <c r="D1550" i="14" s="1"/>
  <c r="C57" i="31"/>
  <c r="C1418" i="26" s="1"/>
  <c r="AX56" i="31"/>
  <c r="AW56" i="31"/>
  <c r="AO56" i="31"/>
  <c r="Y56" i="31"/>
  <c r="Q56" i="31"/>
  <c r="M56" i="31"/>
  <c r="R56" i="31" s="1"/>
  <c r="A55" i="31"/>
  <c r="A54" i="31"/>
  <c r="AW50" i="31"/>
  <c r="AO50" i="31"/>
  <c r="Y50" i="31"/>
  <c r="Q50" i="31"/>
  <c r="M50" i="31"/>
  <c r="I50" i="31"/>
  <c r="H50" i="31"/>
  <c r="J1411" i="26" s="1"/>
  <c r="D50" i="31"/>
  <c r="C50" i="31"/>
  <c r="AW49" i="31"/>
  <c r="AO49" i="31"/>
  <c r="Y49" i="31"/>
  <c r="Q49" i="31"/>
  <c r="M49" i="31"/>
  <c r="R49" i="31" s="1"/>
  <c r="I49" i="31"/>
  <c r="H49" i="31"/>
  <c r="J1410" i="26" s="1"/>
  <c r="D49" i="31"/>
  <c r="C49" i="31"/>
  <c r="C1410" i="26" s="1"/>
  <c r="AW48" i="31"/>
  <c r="AO48" i="31"/>
  <c r="Y48" i="31"/>
  <c r="Q48" i="31"/>
  <c r="M48" i="31"/>
  <c r="R48" i="31" s="1"/>
  <c r="I48" i="31"/>
  <c r="H48" i="31"/>
  <c r="J1409" i="26" s="1"/>
  <c r="D48" i="31"/>
  <c r="C48" i="31"/>
  <c r="C1541" i="14" s="1"/>
  <c r="AW47" i="31"/>
  <c r="AO47" i="31"/>
  <c r="Y47" i="31"/>
  <c r="Q47" i="31"/>
  <c r="M47" i="31"/>
  <c r="N47" i="31" s="1"/>
  <c r="O47" i="31" s="1"/>
  <c r="T47" i="31" s="1"/>
  <c r="I47" i="31"/>
  <c r="H47" i="31"/>
  <c r="J1408" i="26" s="1"/>
  <c r="D47" i="31"/>
  <c r="D1540" i="14" s="1"/>
  <c r="C47" i="31"/>
  <c r="C1408" i="26" s="1"/>
  <c r="AX46" i="31"/>
  <c r="AW46" i="31"/>
  <c r="AO46" i="31"/>
  <c r="Y46" i="31"/>
  <c r="Q46" i="31"/>
  <c r="M46" i="31"/>
  <c r="R46" i="31" s="1"/>
  <c r="I46" i="31"/>
  <c r="H46" i="31"/>
  <c r="D46" i="31"/>
  <c r="C46" i="31"/>
  <c r="AO45" i="31"/>
  <c r="Y45" i="31"/>
  <c r="S45" i="31"/>
  <c r="Q45" i="31"/>
  <c r="M45" i="31"/>
  <c r="N45" i="31" s="1"/>
  <c r="O45" i="31" s="1"/>
  <c r="T45" i="31" s="1"/>
  <c r="I45" i="31"/>
  <c r="H45" i="31"/>
  <c r="J1406" i="26" s="1"/>
  <c r="D45" i="31"/>
  <c r="C45" i="31"/>
  <c r="C1406" i="26" s="1"/>
  <c r="AW44" i="31"/>
  <c r="AO44" i="31"/>
  <c r="Y44" i="31"/>
  <c r="Q44" i="31"/>
  <c r="M44" i="31"/>
  <c r="N44" i="31" s="1"/>
  <c r="I44" i="31"/>
  <c r="H44" i="31"/>
  <c r="I1537" i="14" s="1"/>
  <c r="D44" i="31"/>
  <c r="C44" i="31"/>
  <c r="C1405" i="26" s="1"/>
  <c r="AX43" i="31"/>
  <c r="AZ43" i="31" s="1"/>
  <c r="AW43" i="31"/>
  <c r="AO43" i="31"/>
  <c r="Y43" i="31"/>
  <c r="Q43" i="31"/>
  <c r="M43" i="31"/>
  <c r="R43" i="31" s="1"/>
  <c r="I43" i="31"/>
  <c r="H43" i="31"/>
  <c r="J1404" i="26" s="1"/>
  <c r="D43" i="31"/>
  <c r="D1536" i="14" s="1"/>
  <c r="C43" i="31"/>
  <c r="AO42" i="31"/>
  <c r="Y42" i="31"/>
  <c r="Q42" i="31"/>
  <c r="M42" i="31"/>
  <c r="R42" i="31" s="1"/>
  <c r="I42" i="31"/>
  <c r="H42" i="31"/>
  <c r="J1403" i="26" s="1"/>
  <c r="D42" i="31"/>
  <c r="C42" i="31"/>
  <c r="AO41" i="31"/>
  <c r="Y41" i="31"/>
  <c r="Q41" i="31"/>
  <c r="M41" i="31"/>
  <c r="R41" i="31" s="1"/>
  <c r="I41" i="31"/>
  <c r="H41" i="31"/>
  <c r="J1402" i="26" s="1"/>
  <c r="D41" i="31"/>
  <c r="C41" i="31"/>
  <c r="C1402" i="26" s="1"/>
  <c r="AX40" i="31"/>
  <c r="BA40" i="31" s="1"/>
  <c r="AO40" i="31"/>
  <c r="AM40" i="31"/>
  <c r="AM41" i="31" s="1"/>
  <c r="AM42" i="31" s="1"/>
  <c r="AM43" i="31" s="1"/>
  <c r="AM44" i="31" s="1"/>
  <c r="AM45" i="31" s="1"/>
  <c r="AM46" i="31" s="1"/>
  <c r="AM47" i="31" s="1"/>
  <c r="AM48" i="31" s="1"/>
  <c r="AM49" i="31" s="1"/>
  <c r="AM50" i="31" s="1"/>
  <c r="Y40" i="31"/>
  <c r="Q40" i="31"/>
  <c r="M40" i="31"/>
  <c r="R40" i="31" s="1"/>
  <c r="I40" i="31"/>
  <c r="H40" i="31"/>
  <c r="J1401" i="26" s="1"/>
  <c r="D40" i="31"/>
  <c r="C40" i="31"/>
  <c r="C1401" i="26" s="1"/>
  <c r="AO39" i="31"/>
  <c r="Y39" i="31"/>
  <c r="Q39" i="31"/>
  <c r="M39" i="31"/>
  <c r="R39" i="31" s="1"/>
  <c r="I39" i="31"/>
  <c r="H39" i="31"/>
  <c r="J1400" i="26" s="1"/>
  <c r="D39" i="31"/>
  <c r="D1400" i="26" s="1"/>
  <c r="C39" i="31"/>
  <c r="A38" i="31"/>
  <c r="A37" i="31"/>
  <c r="AW33" i="31"/>
  <c r="AO33" i="31"/>
  <c r="Y33" i="31"/>
  <c r="Q33" i="31"/>
  <c r="M33" i="31"/>
  <c r="I33" i="31"/>
  <c r="H33" i="31"/>
  <c r="J1394" i="26" s="1"/>
  <c r="D33" i="31"/>
  <c r="W33" i="31" s="1"/>
  <c r="C33" i="31"/>
  <c r="C1394" i="26" s="1"/>
  <c r="AW32" i="31"/>
  <c r="AO32" i="31"/>
  <c r="Y32" i="31"/>
  <c r="Q32" i="31"/>
  <c r="N32" i="31"/>
  <c r="M32" i="31"/>
  <c r="R32" i="31" s="1"/>
  <c r="I32" i="31"/>
  <c r="H32" i="31"/>
  <c r="J1393" i="26" s="1"/>
  <c r="D32" i="31"/>
  <c r="C32" i="31"/>
  <c r="C1393" i="26" s="1"/>
  <c r="AW31" i="31"/>
  <c r="AO31" i="31"/>
  <c r="Y31" i="31"/>
  <c r="S31" i="31"/>
  <c r="R31" i="31"/>
  <c r="Q31" i="31"/>
  <c r="P31" i="31"/>
  <c r="U31" i="31" s="1"/>
  <c r="O31" i="31"/>
  <c r="T31" i="31" s="1"/>
  <c r="N31" i="31"/>
  <c r="M31" i="31"/>
  <c r="I31" i="31"/>
  <c r="H31" i="31"/>
  <c r="D31" i="31"/>
  <c r="C31" i="31"/>
  <c r="AW30" i="31"/>
  <c r="AO30" i="31"/>
  <c r="Y30" i="31"/>
  <c r="Q30" i="31"/>
  <c r="M30" i="31"/>
  <c r="N30" i="31" s="1"/>
  <c r="S30" i="31" s="1"/>
  <c r="I30" i="31"/>
  <c r="H30" i="31"/>
  <c r="J1391" i="26" s="1"/>
  <c r="D30" i="31"/>
  <c r="D1391" i="26" s="1"/>
  <c r="C30" i="31"/>
  <c r="AW29" i="31"/>
  <c r="AO29" i="31"/>
  <c r="Y29" i="31"/>
  <c r="Q29" i="31"/>
  <c r="M29" i="31"/>
  <c r="R29" i="31" s="1"/>
  <c r="I29" i="31"/>
  <c r="H29" i="31"/>
  <c r="J1390" i="26" s="1"/>
  <c r="D29" i="31"/>
  <c r="C29" i="31"/>
  <c r="C1522" i="14" s="1"/>
  <c r="AO28" i="31"/>
  <c r="Y28" i="31"/>
  <c r="R28" i="31"/>
  <c r="Q28" i="31"/>
  <c r="N28" i="31"/>
  <c r="M28" i="31"/>
  <c r="I28" i="31"/>
  <c r="H28" i="31"/>
  <c r="J1389" i="26" s="1"/>
  <c r="D28" i="31"/>
  <c r="C28" i="31"/>
  <c r="AO27" i="31"/>
  <c r="AM27" i="31"/>
  <c r="AM28" i="31" s="1"/>
  <c r="AM29" i="31" s="1"/>
  <c r="AM30" i="31" s="1"/>
  <c r="AM31" i="31" s="1"/>
  <c r="AM32" i="31" s="1"/>
  <c r="AM33" i="31" s="1"/>
  <c r="Y27" i="31"/>
  <c r="Q27" i="31"/>
  <c r="M27" i="31"/>
  <c r="I27" i="31"/>
  <c r="H27" i="31"/>
  <c r="J1388" i="26" s="1"/>
  <c r="D27" i="31"/>
  <c r="C27" i="31"/>
  <c r="C1520" i="14" s="1"/>
  <c r="AO26" i="31"/>
  <c r="Y26" i="31"/>
  <c r="R26" i="31"/>
  <c r="Q26" i="31"/>
  <c r="N26" i="31"/>
  <c r="S26" i="31" s="1"/>
  <c r="M26" i="31"/>
  <c r="I26" i="31"/>
  <c r="H26" i="31"/>
  <c r="I1519" i="14" s="1"/>
  <c r="D26" i="31"/>
  <c r="D1387" i="26" s="1"/>
  <c r="C26" i="31"/>
  <c r="AO25" i="31"/>
  <c r="Y25" i="31"/>
  <c r="Q25" i="31"/>
  <c r="M25" i="31"/>
  <c r="N25" i="31" s="1"/>
  <c r="S25" i="31" s="1"/>
  <c r="I25" i="31"/>
  <c r="H25" i="31"/>
  <c r="I1518" i="14" s="1"/>
  <c r="D25" i="31"/>
  <c r="D1518" i="14" s="1"/>
  <c r="C25" i="31"/>
  <c r="C1386" i="26" s="1"/>
  <c r="AX24" i="31"/>
  <c r="BA24" i="31" s="1"/>
  <c r="AW24" i="31"/>
  <c r="AO24" i="31"/>
  <c r="AM24" i="31"/>
  <c r="AM25" i="31" s="1"/>
  <c r="AM26" i="31" s="1"/>
  <c r="Y24" i="31"/>
  <c r="Q24" i="31"/>
  <c r="M24" i="31"/>
  <c r="R24" i="31" s="1"/>
  <c r="I24" i="31"/>
  <c r="H24" i="31"/>
  <c r="I1517" i="14" s="1"/>
  <c r="D24" i="31"/>
  <c r="C24" i="31"/>
  <c r="C1517" i="14" s="1"/>
  <c r="AO23" i="31"/>
  <c r="AM23" i="31"/>
  <c r="Y23" i="31"/>
  <c r="Q23" i="31"/>
  <c r="M23" i="31"/>
  <c r="N23" i="31" s="1"/>
  <c r="S23" i="31" s="1"/>
  <c r="I23" i="31"/>
  <c r="H23" i="31"/>
  <c r="D23" i="31"/>
  <c r="C23" i="31"/>
  <c r="AO22" i="31"/>
  <c r="Y22" i="31"/>
  <c r="R22" i="31"/>
  <c r="Q22" i="31"/>
  <c r="M22" i="31"/>
  <c r="N22" i="31" s="1"/>
  <c r="I22" i="31"/>
  <c r="H22" i="31"/>
  <c r="D22" i="31"/>
  <c r="C22" i="31"/>
  <c r="C1383" i="26" s="1"/>
  <c r="A21" i="31"/>
  <c r="A20" i="31"/>
  <c r="AX29" i="31" s="1"/>
  <c r="BA29" i="31" s="1"/>
  <c r="AX16" i="31"/>
  <c r="AW16" i="31"/>
  <c r="AO16" i="31"/>
  <c r="Y16" i="31"/>
  <c r="S16" i="31"/>
  <c r="R16" i="31"/>
  <c r="Q16" i="31"/>
  <c r="N16" i="31"/>
  <c r="O16" i="31" s="1"/>
  <c r="T16" i="31" s="1"/>
  <c r="M16" i="31"/>
  <c r="I16" i="31"/>
  <c r="H16" i="31"/>
  <c r="J1377" i="26" s="1"/>
  <c r="D16" i="31"/>
  <c r="C16" i="31"/>
  <c r="AX15" i="31"/>
  <c r="AW15" i="31"/>
  <c r="AO15" i="31"/>
  <c r="Y15" i="31"/>
  <c r="S15" i="31"/>
  <c r="Q15" i="31"/>
  <c r="N15" i="31"/>
  <c r="M15" i="31"/>
  <c r="R15" i="31" s="1"/>
  <c r="I15" i="31"/>
  <c r="H15" i="31"/>
  <c r="J1376" i="26" s="1"/>
  <c r="D15" i="31"/>
  <c r="D1508" i="14" s="1"/>
  <c r="C15" i="31"/>
  <c r="AX14" i="31"/>
  <c r="AW14" i="31"/>
  <c r="AO14" i="31"/>
  <c r="Y14" i="31"/>
  <c r="R14" i="31"/>
  <c r="Q14" i="31"/>
  <c r="N14" i="31"/>
  <c r="S14" i="31" s="1"/>
  <c r="M14" i="31"/>
  <c r="I14" i="31"/>
  <c r="H14" i="31"/>
  <c r="J1375" i="26" s="1"/>
  <c r="D14" i="31"/>
  <c r="C14" i="31"/>
  <c r="C1375" i="26" s="1"/>
  <c r="AW13" i="31"/>
  <c r="AO13" i="31"/>
  <c r="Y13" i="31"/>
  <c r="Q13" i="31"/>
  <c r="M13" i="31"/>
  <c r="N13" i="31" s="1"/>
  <c r="S13" i="31" s="1"/>
  <c r="I13" i="31"/>
  <c r="H13" i="31"/>
  <c r="J1374" i="26" s="1"/>
  <c r="D13" i="31"/>
  <c r="C13" i="31"/>
  <c r="C1506" i="14" s="1"/>
  <c r="AX12" i="31"/>
  <c r="AW12" i="31"/>
  <c r="AO12" i="31"/>
  <c r="Y12" i="31"/>
  <c r="Q12" i="31"/>
  <c r="M12" i="31"/>
  <c r="R12" i="31" s="1"/>
  <c r="I12" i="31"/>
  <c r="H12" i="31"/>
  <c r="J1373" i="26" s="1"/>
  <c r="D12" i="31"/>
  <c r="D1373" i="26" s="1"/>
  <c r="C12" i="31"/>
  <c r="C1373" i="26" s="1"/>
  <c r="AX11" i="31"/>
  <c r="BA11" i="31" s="1"/>
  <c r="AW11" i="31"/>
  <c r="AO11" i="31"/>
  <c r="Y11" i="31"/>
  <c r="Q11" i="31"/>
  <c r="M11" i="31"/>
  <c r="N11" i="31" s="1"/>
  <c r="S11" i="31" s="1"/>
  <c r="I11" i="31"/>
  <c r="H11" i="31"/>
  <c r="J1372" i="26" s="1"/>
  <c r="D11" i="31"/>
  <c r="C11" i="31"/>
  <c r="C1504" i="14" s="1"/>
  <c r="AX10" i="31"/>
  <c r="AY10" i="31" s="1"/>
  <c r="AW10" i="31"/>
  <c r="AO10" i="31"/>
  <c r="Y10" i="31"/>
  <c r="Q10" i="31"/>
  <c r="M10" i="31"/>
  <c r="R10" i="31" s="1"/>
  <c r="I10" i="31"/>
  <c r="H10" i="31"/>
  <c r="J1371" i="26" s="1"/>
  <c r="D10" i="31"/>
  <c r="C10" i="31"/>
  <c r="C1503" i="14" s="1"/>
  <c r="AX9" i="31"/>
  <c r="AZ9" i="31" s="1"/>
  <c r="AW9" i="31"/>
  <c r="AO9" i="31"/>
  <c r="Y9" i="31"/>
  <c r="Q9" i="31"/>
  <c r="M9" i="31"/>
  <c r="R9" i="31" s="1"/>
  <c r="I9" i="31"/>
  <c r="H9" i="31"/>
  <c r="J1370" i="26" s="1"/>
  <c r="D9" i="31"/>
  <c r="C9" i="31"/>
  <c r="C1370" i="26" s="1"/>
  <c r="AX8" i="31"/>
  <c r="AZ8" i="31" s="1"/>
  <c r="AO8" i="31"/>
  <c r="Y8" i="31"/>
  <c r="Q8" i="31"/>
  <c r="M8" i="31"/>
  <c r="R8" i="31" s="1"/>
  <c r="I8" i="31"/>
  <c r="H8" i="31"/>
  <c r="J1369" i="26" s="1"/>
  <c r="D8" i="31"/>
  <c r="C8" i="31"/>
  <c r="C1369" i="26" s="1"/>
  <c r="AX7" i="31"/>
  <c r="AZ7" i="31" s="1"/>
  <c r="AW7" i="31"/>
  <c r="AO7" i="31"/>
  <c r="AM7" i="31"/>
  <c r="AM8" i="31" s="1"/>
  <c r="AM9" i="31" s="1"/>
  <c r="AM10" i="31" s="1"/>
  <c r="AM11" i="31" s="1"/>
  <c r="AM12" i="31" s="1"/>
  <c r="AM13" i="31" s="1"/>
  <c r="AM14" i="31" s="1"/>
  <c r="AM15" i="31" s="1"/>
  <c r="AM16" i="31" s="1"/>
  <c r="Y7" i="31"/>
  <c r="Q7" i="31"/>
  <c r="M7" i="31"/>
  <c r="R7" i="31" s="1"/>
  <c r="I7" i="31"/>
  <c r="H7" i="31"/>
  <c r="I1500" i="14" s="1"/>
  <c r="D7" i="31"/>
  <c r="C7" i="31"/>
  <c r="AX6" i="31"/>
  <c r="BA6" i="31" s="1"/>
  <c r="AW6" i="31"/>
  <c r="AO6" i="31"/>
  <c r="AM6" i="31"/>
  <c r="Y6" i="31"/>
  <c r="Q6" i="31"/>
  <c r="M6" i="31"/>
  <c r="R6" i="31" s="1"/>
  <c r="I6" i="31"/>
  <c r="H6" i="31"/>
  <c r="D6" i="31"/>
  <c r="C6" i="31"/>
  <c r="C1499" i="14" s="1"/>
  <c r="AW5" i="31"/>
  <c r="AO5" i="31"/>
  <c r="Y5" i="31"/>
  <c r="R5" i="31"/>
  <c r="Q5" i="31"/>
  <c r="M5" i="31"/>
  <c r="N5" i="31" s="1"/>
  <c r="I5" i="31"/>
  <c r="H5" i="31"/>
  <c r="D5" i="31"/>
  <c r="D1498" i="14" s="1"/>
  <c r="C5" i="31"/>
  <c r="C1366" i="26" s="1"/>
  <c r="A3" i="31"/>
  <c r="AX13" i="31" s="1"/>
  <c r="C87" i="27"/>
  <c r="C1376" i="14" s="1"/>
  <c r="A71" i="27"/>
  <c r="BA203" i="27"/>
  <c r="AZ203" i="27"/>
  <c r="AY203" i="27"/>
  <c r="AV203" i="27" s="1"/>
  <c r="AX203" i="27"/>
  <c r="AW203" i="27"/>
  <c r="AO203" i="27"/>
  <c r="I203" i="27"/>
  <c r="H203" i="27"/>
  <c r="D203" i="27"/>
  <c r="C203" i="27"/>
  <c r="BA202" i="27"/>
  <c r="AZ202" i="27"/>
  <c r="AY202" i="27"/>
  <c r="AV202" i="27" s="1"/>
  <c r="AL202" i="27" s="1"/>
  <c r="AW202" i="27"/>
  <c r="AO202" i="27"/>
  <c r="I202" i="27"/>
  <c r="H202" i="27"/>
  <c r="I1491" i="14" s="1"/>
  <c r="D202" i="27"/>
  <c r="C202" i="27"/>
  <c r="BA201" i="27"/>
  <c r="AZ201" i="27"/>
  <c r="AY201" i="27"/>
  <c r="AV201" i="27" s="1"/>
  <c r="L201" i="27" s="1"/>
  <c r="AW201" i="27"/>
  <c r="AO201" i="27"/>
  <c r="I201" i="27"/>
  <c r="H201" i="27"/>
  <c r="J1358" i="26" s="1"/>
  <c r="D201" i="27"/>
  <c r="C201" i="27"/>
  <c r="C1358" i="26" s="1"/>
  <c r="BA200" i="27"/>
  <c r="AZ200" i="27"/>
  <c r="AY200" i="27"/>
  <c r="AV200" i="27" s="1"/>
  <c r="L200" i="27" s="1"/>
  <c r="AX200" i="27"/>
  <c r="AW200" i="27"/>
  <c r="AO200" i="27"/>
  <c r="I200" i="27"/>
  <c r="H200" i="27"/>
  <c r="J1357" i="26" s="1"/>
  <c r="D200" i="27"/>
  <c r="C200" i="27"/>
  <c r="BA199" i="27"/>
  <c r="AZ199" i="27"/>
  <c r="AY199" i="27"/>
  <c r="AV199" i="27" s="1"/>
  <c r="AW199" i="27"/>
  <c r="AO199" i="27"/>
  <c r="I199" i="27"/>
  <c r="H199" i="27"/>
  <c r="D199" i="27"/>
  <c r="C199" i="27"/>
  <c r="C1488" i="14" s="1"/>
  <c r="AW198" i="27"/>
  <c r="AO198" i="27"/>
  <c r="I198" i="27"/>
  <c r="H198" i="27"/>
  <c r="J1355" i="26" s="1"/>
  <c r="D198" i="27"/>
  <c r="C198" i="27"/>
  <c r="AW197" i="27"/>
  <c r="AO197" i="27"/>
  <c r="I197" i="27"/>
  <c r="H197" i="27"/>
  <c r="J1354" i="26" s="1"/>
  <c r="D197" i="27"/>
  <c r="C197" i="27"/>
  <c r="AX196" i="27"/>
  <c r="AZ196" i="27" s="1"/>
  <c r="AW196" i="27"/>
  <c r="AO196" i="27"/>
  <c r="I196" i="27"/>
  <c r="H196" i="27"/>
  <c r="J1353" i="26" s="1"/>
  <c r="D196" i="27"/>
  <c r="C196" i="27"/>
  <c r="C1353" i="26" s="1"/>
  <c r="AW195" i="27"/>
  <c r="AO195" i="27"/>
  <c r="I195" i="27"/>
  <c r="H195" i="27"/>
  <c r="J1352" i="26" s="1"/>
  <c r="D195" i="27"/>
  <c r="C195" i="27"/>
  <c r="C1352" i="26" s="1"/>
  <c r="AW194" i="27"/>
  <c r="AO194" i="27"/>
  <c r="AM194" i="27"/>
  <c r="AM195" i="27" s="1"/>
  <c r="AM196" i="27" s="1"/>
  <c r="AM197" i="27" s="1"/>
  <c r="AM198" i="27" s="1"/>
  <c r="AM199" i="27" s="1"/>
  <c r="AM200" i="27" s="1"/>
  <c r="AM201" i="27" s="1"/>
  <c r="AM202" i="27" s="1"/>
  <c r="AM203" i="27" s="1"/>
  <c r="I194" i="27"/>
  <c r="H194" i="27"/>
  <c r="J1351" i="26" s="1"/>
  <c r="D194" i="27"/>
  <c r="C194" i="27"/>
  <c r="AW193" i="27"/>
  <c r="AO193" i="27"/>
  <c r="AM193" i="27"/>
  <c r="I193" i="27"/>
  <c r="H193" i="27"/>
  <c r="I1482" i="14" s="1"/>
  <c r="D193" i="27"/>
  <c r="C193" i="27"/>
  <c r="AW192" i="27"/>
  <c r="AO192" i="27"/>
  <c r="I192" i="27"/>
  <c r="H192" i="27"/>
  <c r="I1481" i="14" s="1"/>
  <c r="D192" i="27"/>
  <c r="C192" i="27"/>
  <c r="A190" i="27"/>
  <c r="AX202" i="27" s="1"/>
  <c r="BA186" i="27"/>
  <c r="AZ186" i="27"/>
  <c r="AY186" i="27"/>
  <c r="AV186" i="27" s="1"/>
  <c r="AL186" i="27" s="1"/>
  <c r="AX186" i="27"/>
  <c r="AW186" i="27"/>
  <c r="AO186" i="27"/>
  <c r="I186" i="27"/>
  <c r="H186" i="27"/>
  <c r="J1343" i="26" s="1"/>
  <c r="D186" i="27"/>
  <c r="C186" i="27"/>
  <c r="BA185" i="27"/>
  <c r="AZ185" i="27"/>
  <c r="AY185" i="27"/>
  <c r="AV185" i="27" s="1"/>
  <c r="L185" i="27" s="1"/>
  <c r="H1342" i="26" s="1"/>
  <c r="AW185" i="27"/>
  <c r="AO185" i="27"/>
  <c r="AM185" i="27"/>
  <c r="AM186" i="27" s="1"/>
  <c r="I185" i="27"/>
  <c r="H185" i="27"/>
  <c r="J1342" i="26" s="1"/>
  <c r="D185" i="27"/>
  <c r="C185" i="27"/>
  <c r="C1474" i="14" s="1"/>
  <c r="BA184" i="27"/>
  <c r="AZ184" i="27"/>
  <c r="AY184" i="27"/>
  <c r="AV184" i="27" s="1"/>
  <c r="AL184" i="27" s="1"/>
  <c r="AW184" i="27"/>
  <c r="AO184" i="27"/>
  <c r="I184" i="27"/>
  <c r="H184" i="27"/>
  <c r="J1341" i="26" s="1"/>
  <c r="D184" i="27"/>
  <c r="C184" i="27"/>
  <c r="BA183" i="27"/>
  <c r="AZ183" i="27"/>
  <c r="AY183" i="27"/>
  <c r="AV183" i="27" s="1"/>
  <c r="AL183" i="27" s="1"/>
  <c r="AN183" i="27" s="1"/>
  <c r="AW183" i="27"/>
  <c r="AO183" i="27"/>
  <c r="AM183" i="27"/>
  <c r="AM184" i="27" s="1"/>
  <c r="I183" i="27"/>
  <c r="H183" i="27"/>
  <c r="J1340" i="26" s="1"/>
  <c r="D183" i="27"/>
  <c r="C183" i="27"/>
  <c r="BA182" i="27"/>
  <c r="AZ182" i="27"/>
  <c r="AY182" i="27"/>
  <c r="AV182" i="27" s="1"/>
  <c r="AL182" i="27" s="1"/>
  <c r="AW182" i="27"/>
  <c r="AO182" i="27"/>
  <c r="I182" i="27"/>
  <c r="H182" i="27"/>
  <c r="J1339" i="26" s="1"/>
  <c r="D182" i="27"/>
  <c r="C182" i="27"/>
  <c r="AW181" i="27"/>
  <c r="AO181" i="27"/>
  <c r="I181" i="27"/>
  <c r="H181" i="27"/>
  <c r="J1338" i="26" s="1"/>
  <c r="D181" i="27"/>
  <c r="C181" i="27"/>
  <c r="AW180" i="27"/>
  <c r="AO180" i="27"/>
  <c r="I180" i="27"/>
  <c r="H180" i="27"/>
  <c r="J1337" i="26" s="1"/>
  <c r="D180" i="27"/>
  <c r="C180" i="27"/>
  <c r="AX179" i="27"/>
  <c r="AZ179" i="27" s="1"/>
  <c r="AW179" i="27"/>
  <c r="AO179" i="27"/>
  <c r="I179" i="27"/>
  <c r="H179" i="27"/>
  <c r="J1336" i="26" s="1"/>
  <c r="D179" i="27"/>
  <c r="D1336" i="26" s="1"/>
  <c r="C179" i="27"/>
  <c r="AW178" i="27"/>
  <c r="AO178" i="27"/>
  <c r="I178" i="27"/>
  <c r="H178" i="27"/>
  <c r="I1467" i="14" s="1"/>
  <c r="D178" i="27"/>
  <c r="C178" i="27"/>
  <c r="C1467" i="14" s="1"/>
  <c r="AX177" i="27"/>
  <c r="AZ177" i="27" s="1"/>
  <c r="AW177" i="27"/>
  <c r="AO177" i="27"/>
  <c r="AM177" i="27"/>
  <c r="AM178" i="27" s="1"/>
  <c r="AM179" i="27" s="1"/>
  <c r="AM180" i="27" s="1"/>
  <c r="AM181" i="27" s="1"/>
  <c r="AM182" i="27" s="1"/>
  <c r="I177" i="27"/>
  <c r="H177" i="27"/>
  <c r="J1334" i="26" s="1"/>
  <c r="D177" i="27"/>
  <c r="C177" i="27"/>
  <c r="AW176" i="27"/>
  <c r="AO176" i="27"/>
  <c r="AM176" i="27"/>
  <c r="I176" i="27"/>
  <c r="H176" i="27"/>
  <c r="J1333" i="26" s="1"/>
  <c r="D176" i="27"/>
  <c r="C176" i="27"/>
  <c r="AX175" i="27"/>
  <c r="AY175" i="27" s="1"/>
  <c r="AW175" i="27"/>
  <c r="AO175" i="27"/>
  <c r="I175" i="27"/>
  <c r="H175" i="27"/>
  <c r="J1332" i="26" s="1"/>
  <c r="D175" i="27"/>
  <c r="C175" i="27"/>
  <c r="A173" i="27"/>
  <c r="AX181" i="27" s="1"/>
  <c r="AZ181" i="27" s="1"/>
  <c r="BA169" i="27"/>
  <c r="AZ169" i="27"/>
  <c r="AY169" i="27"/>
  <c r="AV169" i="27" s="1"/>
  <c r="AX169" i="27"/>
  <c r="AW169" i="27"/>
  <c r="AO169" i="27"/>
  <c r="I169" i="27"/>
  <c r="H169" i="27"/>
  <c r="J1326" i="26" s="1"/>
  <c r="D169" i="27"/>
  <c r="C169" i="27"/>
  <c r="BA168" i="27"/>
  <c r="AZ168" i="27"/>
  <c r="AY168" i="27"/>
  <c r="AV168" i="27" s="1"/>
  <c r="AW168" i="27"/>
  <c r="AO168" i="27"/>
  <c r="I168" i="27"/>
  <c r="H168" i="27"/>
  <c r="I1457" i="14" s="1"/>
  <c r="D168" i="27"/>
  <c r="D1457" i="14" s="1"/>
  <c r="C168" i="27"/>
  <c r="BA167" i="27"/>
  <c r="AZ167" i="27"/>
  <c r="AY167" i="27"/>
  <c r="AV167" i="27" s="1"/>
  <c r="AL167" i="27" s="1"/>
  <c r="AN167" i="27" s="1"/>
  <c r="AW167" i="27"/>
  <c r="AO167" i="27"/>
  <c r="I167" i="27"/>
  <c r="H167" i="27"/>
  <c r="J1324" i="26" s="1"/>
  <c r="D167" i="27"/>
  <c r="C167" i="27"/>
  <c r="C1324" i="26" s="1"/>
  <c r="BA166" i="27"/>
  <c r="AZ166" i="27"/>
  <c r="AY166" i="27"/>
  <c r="AV166" i="27" s="1"/>
  <c r="L166" i="27" s="1"/>
  <c r="AX166" i="27"/>
  <c r="AW166" i="27"/>
  <c r="AO166" i="27"/>
  <c r="I166" i="27"/>
  <c r="H166" i="27"/>
  <c r="J1323" i="26" s="1"/>
  <c r="D166" i="27"/>
  <c r="C166" i="27"/>
  <c r="C1323" i="26" s="1"/>
  <c r="BA165" i="27"/>
  <c r="AZ165" i="27"/>
  <c r="AY165" i="27"/>
  <c r="AV165" i="27" s="1"/>
  <c r="AW165" i="27"/>
  <c r="AO165" i="27"/>
  <c r="I165" i="27"/>
  <c r="H165" i="27"/>
  <c r="I1454" i="14" s="1"/>
  <c r="D165" i="27"/>
  <c r="C165" i="27"/>
  <c r="AW164" i="27"/>
  <c r="AO164" i="27"/>
  <c r="I164" i="27"/>
  <c r="H164" i="27"/>
  <c r="J1321" i="26" s="1"/>
  <c r="D164" i="27"/>
  <c r="C164" i="27"/>
  <c r="AW163" i="27"/>
  <c r="AO163" i="27"/>
  <c r="I163" i="27"/>
  <c r="H163" i="27"/>
  <c r="I1452" i="14" s="1"/>
  <c r="D163" i="27"/>
  <c r="D1320" i="26" s="1"/>
  <c r="C163" i="27"/>
  <c r="C1452" i="14" s="1"/>
  <c r="AX162" i="27"/>
  <c r="AW162" i="27"/>
  <c r="AO162" i="27"/>
  <c r="I162" i="27"/>
  <c r="H162" i="27"/>
  <c r="J1319" i="26" s="1"/>
  <c r="D162" i="27"/>
  <c r="C162" i="27"/>
  <c r="AW161" i="27"/>
  <c r="AO161" i="27"/>
  <c r="AM161" i="27"/>
  <c r="AM162" i="27" s="1"/>
  <c r="AM163" i="27" s="1"/>
  <c r="AM164" i="27" s="1"/>
  <c r="AM165" i="27" s="1"/>
  <c r="AM166" i="27" s="1"/>
  <c r="AM167" i="27" s="1"/>
  <c r="AM168" i="27" s="1"/>
  <c r="AM169" i="27" s="1"/>
  <c r="I161" i="27"/>
  <c r="H161" i="27"/>
  <c r="I1450" i="14" s="1"/>
  <c r="D161" i="27"/>
  <c r="C161" i="27"/>
  <c r="AX160" i="27"/>
  <c r="AY160" i="27" s="1"/>
  <c r="AW160" i="27"/>
  <c r="AO160" i="27"/>
  <c r="AM160" i="27"/>
  <c r="I160" i="27"/>
  <c r="H160" i="27"/>
  <c r="I1449" i="14" s="1"/>
  <c r="D160" i="27"/>
  <c r="C160" i="27"/>
  <c r="AW159" i="27"/>
  <c r="AO159" i="27"/>
  <c r="AM159" i="27"/>
  <c r="I159" i="27"/>
  <c r="H159" i="27"/>
  <c r="J1316" i="26" s="1"/>
  <c r="D159" i="27"/>
  <c r="D1316" i="26" s="1"/>
  <c r="C159" i="27"/>
  <c r="C1316" i="26" s="1"/>
  <c r="AX158" i="27"/>
  <c r="AW158" i="27"/>
  <c r="AO158" i="27"/>
  <c r="I158" i="27"/>
  <c r="H158" i="27"/>
  <c r="J1315" i="26" s="1"/>
  <c r="D158" i="27"/>
  <c r="C158" i="27"/>
  <c r="A156" i="27"/>
  <c r="AX161" i="27" s="1"/>
  <c r="BA161" i="27" s="1"/>
  <c r="BA152" i="27"/>
  <c r="AZ152" i="27"/>
  <c r="AY152" i="27"/>
  <c r="AV152" i="27" s="1"/>
  <c r="AL152" i="27" s="1"/>
  <c r="AW152" i="27"/>
  <c r="AO152" i="27"/>
  <c r="I152" i="27"/>
  <c r="H152" i="27"/>
  <c r="J1309" i="26" s="1"/>
  <c r="D152" i="27"/>
  <c r="C152" i="27"/>
  <c r="BA151" i="27"/>
  <c r="AZ151" i="27"/>
  <c r="AY151" i="27"/>
  <c r="AV151" i="27" s="1"/>
  <c r="L151" i="27" s="1"/>
  <c r="AX151" i="27"/>
  <c r="AW151" i="27"/>
  <c r="AO151" i="27"/>
  <c r="I151" i="27"/>
  <c r="H151" i="27"/>
  <c r="D151" i="27"/>
  <c r="C151" i="27"/>
  <c r="C1308" i="26" s="1"/>
  <c r="BA150" i="27"/>
  <c r="AZ150" i="27"/>
  <c r="AY150" i="27"/>
  <c r="AV150" i="27" s="1"/>
  <c r="AW150" i="27"/>
  <c r="AO150" i="27"/>
  <c r="I150" i="27"/>
  <c r="H150" i="27"/>
  <c r="J1307" i="26" s="1"/>
  <c r="D150" i="27"/>
  <c r="D1307" i="26" s="1"/>
  <c r="C150" i="27"/>
  <c r="C1307" i="26" s="1"/>
  <c r="BA149" i="27"/>
  <c r="AZ149" i="27"/>
  <c r="AY149" i="27"/>
  <c r="AV149" i="27" s="1"/>
  <c r="AW149" i="27"/>
  <c r="AO149" i="27"/>
  <c r="I149" i="27"/>
  <c r="H149" i="27"/>
  <c r="J1306" i="26" s="1"/>
  <c r="D149" i="27"/>
  <c r="C149" i="27"/>
  <c r="C1438" i="14" s="1"/>
  <c r="BA148" i="27"/>
  <c r="AZ148" i="27"/>
  <c r="AY148" i="27"/>
  <c r="AV148" i="27" s="1"/>
  <c r="AX148" i="27"/>
  <c r="AW148" i="27"/>
  <c r="AO148" i="27"/>
  <c r="I148" i="27"/>
  <c r="H148" i="27"/>
  <c r="J1305" i="26" s="1"/>
  <c r="D148" i="27"/>
  <c r="D1305" i="26" s="1"/>
  <c r="C148" i="27"/>
  <c r="AW147" i="27"/>
  <c r="AO147" i="27"/>
  <c r="I147" i="27"/>
  <c r="H147" i="27"/>
  <c r="J1304" i="26" s="1"/>
  <c r="D147" i="27"/>
  <c r="C147" i="27"/>
  <c r="C1436" i="14" s="1"/>
  <c r="AW146" i="27"/>
  <c r="AO146" i="27"/>
  <c r="I146" i="27"/>
  <c r="H146" i="27"/>
  <c r="J1303" i="26" s="1"/>
  <c r="D146" i="27"/>
  <c r="C146" i="27"/>
  <c r="C1435" i="14" s="1"/>
  <c r="AW145" i="27"/>
  <c r="AO145" i="27"/>
  <c r="I145" i="27"/>
  <c r="H145" i="27"/>
  <c r="I1434" i="14" s="1"/>
  <c r="D145" i="27"/>
  <c r="C145" i="27"/>
  <c r="AX144" i="27"/>
  <c r="AW144" i="27"/>
  <c r="AO144" i="27"/>
  <c r="I144" i="27"/>
  <c r="H144" i="27"/>
  <c r="I1433" i="14" s="1"/>
  <c r="D144" i="27"/>
  <c r="C144" i="27"/>
  <c r="AW143" i="27"/>
  <c r="AO143" i="27"/>
  <c r="I143" i="27"/>
  <c r="H143" i="27"/>
  <c r="D143" i="27"/>
  <c r="C143" i="27"/>
  <c r="C1432" i="14" s="1"/>
  <c r="AW142" i="27"/>
  <c r="AO142" i="27"/>
  <c r="AM142" i="27"/>
  <c r="AM143" i="27" s="1"/>
  <c r="AM144" i="27" s="1"/>
  <c r="AM145" i="27" s="1"/>
  <c r="AM146" i="27" s="1"/>
  <c r="AM147" i="27" s="1"/>
  <c r="AM148" i="27" s="1"/>
  <c r="AM149" i="27" s="1"/>
  <c r="AM150" i="27" s="1"/>
  <c r="AM151" i="27" s="1"/>
  <c r="AM152" i="27" s="1"/>
  <c r="I142" i="27"/>
  <c r="H142" i="27"/>
  <c r="J1299" i="26" s="1"/>
  <c r="D142" i="27"/>
  <c r="C142" i="27"/>
  <c r="AX141" i="27"/>
  <c r="AY141" i="27" s="1"/>
  <c r="AW141" i="27"/>
  <c r="AO141" i="27"/>
  <c r="I141" i="27"/>
  <c r="H141" i="27"/>
  <c r="J1298" i="26" s="1"/>
  <c r="D141" i="27"/>
  <c r="C141" i="27"/>
  <c r="C1298" i="26" s="1"/>
  <c r="A139" i="27"/>
  <c r="BA135" i="27"/>
  <c r="AZ135" i="27"/>
  <c r="AY135" i="27"/>
  <c r="AV135" i="27" s="1"/>
  <c r="L135" i="27" s="1"/>
  <c r="H1292" i="26" s="1"/>
  <c r="AW135" i="27"/>
  <c r="AO135" i="27"/>
  <c r="I135" i="27"/>
  <c r="H135" i="27"/>
  <c r="J1292" i="26" s="1"/>
  <c r="D135" i="27"/>
  <c r="C135" i="27"/>
  <c r="BA134" i="27"/>
  <c r="AZ134" i="27"/>
  <c r="AY134" i="27"/>
  <c r="AV134" i="27" s="1"/>
  <c r="AW134" i="27"/>
  <c r="AO134" i="27"/>
  <c r="I134" i="27"/>
  <c r="H134" i="27"/>
  <c r="J1291" i="26" s="1"/>
  <c r="D134" i="27"/>
  <c r="C134" i="27"/>
  <c r="C1423" i="14" s="1"/>
  <c r="BA133" i="27"/>
  <c r="AZ133" i="27"/>
  <c r="AY133" i="27"/>
  <c r="AV133" i="27" s="1"/>
  <c r="AW133" i="27"/>
  <c r="AO133" i="27"/>
  <c r="I133" i="27"/>
  <c r="H133" i="27"/>
  <c r="J1290" i="26" s="1"/>
  <c r="D133" i="27"/>
  <c r="C133" i="27"/>
  <c r="BA132" i="27"/>
  <c r="AZ132" i="27"/>
  <c r="AY132" i="27"/>
  <c r="AV132" i="27" s="1"/>
  <c r="AW132" i="27"/>
  <c r="AO132" i="27"/>
  <c r="I132" i="27"/>
  <c r="H132" i="27"/>
  <c r="I1421" i="14" s="1"/>
  <c r="D132" i="27"/>
  <c r="C132" i="27"/>
  <c r="C1289" i="26" s="1"/>
  <c r="BA131" i="27"/>
  <c r="AZ131" i="27"/>
  <c r="AY131" i="27"/>
  <c r="AV131" i="27" s="1"/>
  <c r="AX131" i="27"/>
  <c r="AW131" i="27"/>
  <c r="AO131" i="27"/>
  <c r="I131" i="27"/>
  <c r="H131" i="27"/>
  <c r="J1288" i="26" s="1"/>
  <c r="D131" i="27"/>
  <c r="C131" i="27"/>
  <c r="AX130" i="27"/>
  <c r="AW130" i="27"/>
  <c r="AO130" i="27"/>
  <c r="I130" i="27"/>
  <c r="H130" i="27"/>
  <c r="J1287" i="26" s="1"/>
  <c r="D130" i="27"/>
  <c r="C130" i="27"/>
  <c r="AX129" i="27"/>
  <c r="BA129" i="27" s="1"/>
  <c r="AW129" i="27"/>
  <c r="AO129" i="27"/>
  <c r="I129" i="27"/>
  <c r="H129" i="27"/>
  <c r="J1286" i="26" s="1"/>
  <c r="D129" i="27"/>
  <c r="C129" i="27"/>
  <c r="AW128" i="27"/>
  <c r="AO128" i="27"/>
  <c r="I128" i="27"/>
  <c r="H128" i="27"/>
  <c r="J1285" i="26" s="1"/>
  <c r="D128" i="27"/>
  <c r="C128" i="27"/>
  <c r="AW127" i="27"/>
  <c r="AO127" i="27"/>
  <c r="AM127" i="27"/>
  <c r="AM128" i="27" s="1"/>
  <c r="AM129" i="27" s="1"/>
  <c r="AM130" i="27" s="1"/>
  <c r="AM131" i="27" s="1"/>
  <c r="AM132" i="27" s="1"/>
  <c r="AM133" i="27" s="1"/>
  <c r="AM134" i="27" s="1"/>
  <c r="AM135" i="27" s="1"/>
  <c r="I127" i="27"/>
  <c r="H127" i="27"/>
  <c r="D127" i="27"/>
  <c r="C127" i="27"/>
  <c r="AW126" i="27"/>
  <c r="AO126" i="27"/>
  <c r="AM126" i="27"/>
  <c r="I126" i="27"/>
  <c r="H126" i="27"/>
  <c r="J1283" i="26" s="1"/>
  <c r="D126" i="27"/>
  <c r="C126" i="27"/>
  <c r="C1283" i="26" s="1"/>
  <c r="AW125" i="27"/>
  <c r="AO125" i="27"/>
  <c r="AM125" i="27"/>
  <c r="I125" i="27"/>
  <c r="H125" i="27"/>
  <c r="J1282" i="26" s="1"/>
  <c r="D125" i="27"/>
  <c r="C125" i="27"/>
  <c r="AX124" i="27"/>
  <c r="AZ124" i="27" s="1"/>
  <c r="AW124" i="27"/>
  <c r="AO124" i="27"/>
  <c r="I124" i="27"/>
  <c r="H124" i="27"/>
  <c r="I1413" i="14" s="1"/>
  <c r="D124" i="27"/>
  <c r="C124" i="27"/>
  <c r="C1281" i="26" s="1"/>
  <c r="A122" i="27"/>
  <c r="AO121" i="27"/>
  <c r="BA118" i="27"/>
  <c r="AZ118" i="27"/>
  <c r="AY118" i="27"/>
  <c r="AV118" i="27" s="1"/>
  <c r="BA117" i="27"/>
  <c r="AZ117" i="27"/>
  <c r="AY117" i="27"/>
  <c r="AV117" i="27" s="1"/>
  <c r="L117" i="27" s="1"/>
  <c r="BA116" i="27"/>
  <c r="AZ116" i="27"/>
  <c r="AY116" i="27"/>
  <c r="AV116" i="27" s="1"/>
  <c r="BA115" i="27"/>
  <c r="AZ115" i="27"/>
  <c r="AY115" i="27"/>
  <c r="AV115" i="27" s="1"/>
  <c r="BA114" i="27"/>
  <c r="AZ114" i="27"/>
  <c r="AY114" i="27"/>
  <c r="AV114" i="27" s="1"/>
  <c r="AW108" i="27"/>
  <c r="AW109" i="27"/>
  <c r="AW110" i="27"/>
  <c r="AW111" i="27"/>
  <c r="AW112" i="27"/>
  <c r="AW113" i="27"/>
  <c r="AW114" i="27"/>
  <c r="AW115" i="27"/>
  <c r="AW116" i="27"/>
  <c r="AW117" i="27"/>
  <c r="AW118" i="27"/>
  <c r="AW107" i="27"/>
  <c r="AX118" i="27"/>
  <c r="AX117" i="27"/>
  <c r="AX116" i="27"/>
  <c r="AX115" i="27"/>
  <c r="AX114" i="27"/>
  <c r="AX113" i="27"/>
  <c r="BA113" i="27" s="1"/>
  <c r="AX112" i="27"/>
  <c r="AZ112" i="27" s="1"/>
  <c r="AX111" i="27"/>
  <c r="BA111" i="27" s="1"/>
  <c r="AX110" i="27"/>
  <c r="BA110" i="27" s="1"/>
  <c r="AX109" i="27"/>
  <c r="AY109" i="27" s="1"/>
  <c r="AX108" i="27"/>
  <c r="BA108" i="27" s="1"/>
  <c r="AX107" i="27"/>
  <c r="AZ107" i="27" s="1"/>
  <c r="AO118" i="27"/>
  <c r="I118" i="27"/>
  <c r="H118" i="27"/>
  <c r="J1275" i="26" s="1"/>
  <c r="D118" i="27"/>
  <c r="D1407" i="14" s="1"/>
  <c r="C118" i="27"/>
  <c r="AO117" i="27"/>
  <c r="I117" i="27"/>
  <c r="H117" i="27"/>
  <c r="J1274" i="26" s="1"/>
  <c r="D117" i="27"/>
  <c r="C117" i="27"/>
  <c r="C1274" i="26" s="1"/>
  <c r="AO116" i="27"/>
  <c r="I116" i="27"/>
  <c r="H116" i="27"/>
  <c r="J1273" i="26" s="1"/>
  <c r="D116" i="27"/>
  <c r="C116" i="27"/>
  <c r="AO115" i="27"/>
  <c r="I115" i="27"/>
  <c r="H115" i="27"/>
  <c r="I1404" i="14" s="1"/>
  <c r="D115" i="27"/>
  <c r="C115" i="27"/>
  <c r="C1272" i="26" s="1"/>
  <c r="AO114" i="27"/>
  <c r="I114" i="27"/>
  <c r="H114" i="27"/>
  <c r="J1271" i="26" s="1"/>
  <c r="D114" i="27"/>
  <c r="C114" i="27"/>
  <c r="AO113" i="27"/>
  <c r="I113" i="27"/>
  <c r="H113" i="27"/>
  <c r="J1270" i="26" s="1"/>
  <c r="D113" i="27"/>
  <c r="C113" i="27"/>
  <c r="C1270" i="26" s="1"/>
  <c r="AO112" i="27"/>
  <c r="I112" i="27"/>
  <c r="H112" i="27"/>
  <c r="I1401" i="14" s="1"/>
  <c r="D112" i="27"/>
  <c r="C112" i="27"/>
  <c r="C1269" i="26" s="1"/>
  <c r="AO111" i="27"/>
  <c r="I111" i="27"/>
  <c r="H111" i="27"/>
  <c r="J1268" i="26" s="1"/>
  <c r="D111" i="27"/>
  <c r="C111" i="27"/>
  <c r="C1268" i="26" s="1"/>
  <c r="AO110" i="27"/>
  <c r="I110" i="27"/>
  <c r="H110" i="27"/>
  <c r="J1267" i="26" s="1"/>
  <c r="D110" i="27"/>
  <c r="C110" i="27"/>
  <c r="AO109" i="27"/>
  <c r="I109" i="27"/>
  <c r="H109" i="27"/>
  <c r="J1266" i="26" s="1"/>
  <c r="D109" i="27"/>
  <c r="C109" i="27"/>
  <c r="AO108" i="27"/>
  <c r="AM108" i="27"/>
  <c r="AM109" i="27" s="1"/>
  <c r="AM110" i="27" s="1"/>
  <c r="AM111" i="27" s="1"/>
  <c r="AM112" i="27" s="1"/>
  <c r="AM113" i="27" s="1"/>
  <c r="AM114" i="27" s="1"/>
  <c r="AM115" i="27" s="1"/>
  <c r="AM116" i="27" s="1"/>
  <c r="AM117" i="27" s="1"/>
  <c r="AM118" i="27" s="1"/>
  <c r="I108" i="27"/>
  <c r="H108" i="27"/>
  <c r="J1265" i="26" s="1"/>
  <c r="D108" i="27"/>
  <c r="D1265" i="26" s="1"/>
  <c r="C108" i="27"/>
  <c r="C1265" i="26" s="1"/>
  <c r="AO107" i="27"/>
  <c r="AO104" i="27" s="1"/>
  <c r="I107" i="27"/>
  <c r="H107" i="27"/>
  <c r="J1264" i="26" s="1"/>
  <c r="D107" i="27"/>
  <c r="C107" i="27"/>
  <c r="C1396" i="14" s="1"/>
  <c r="A105" i="27"/>
  <c r="BA101" i="27"/>
  <c r="AZ101" i="27"/>
  <c r="AY101" i="27"/>
  <c r="AV101" i="27" s="1"/>
  <c r="AW101" i="27"/>
  <c r="AO101" i="27"/>
  <c r="BA100" i="27"/>
  <c r="AZ100" i="27"/>
  <c r="AY100" i="27"/>
  <c r="AV100" i="27" s="1"/>
  <c r="AW100" i="27"/>
  <c r="AO100" i="27"/>
  <c r="BA99" i="27"/>
  <c r="AZ99" i="27"/>
  <c r="AY99" i="27"/>
  <c r="AV99" i="27" s="1"/>
  <c r="AL99" i="27" s="1"/>
  <c r="AN99" i="27" s="1"/>
  <c r="AW99" i="27"/>
  <c r="AO99" i="27"/>
  <c r="BA98" i="27"/>
  <c r="AZ98" i="27"/>
  <c r="AY98" i="27"/>
  <c r="AV98" i="27" s="1"/>
  <c r="AW98" i="27"/>
  <c r="AO98" i="27"/>
  <c r="BA97" i="27"/>
  <c r="AZ97" i="27"/>
  <c r="AY97" i="27"/>
  <c r="AV97" i="27" s="1"/>
  <c r="AW97" i="27"/>
  <c r="AO97" i="27"/>
  <c r="AW96" i="27"/>
  <c r="AO96" i="27"/>
  <c r="AW95" i="27"/>
  <c r="AO95" i="27"/>
  <c r="AM95" i="27"/>
  <c r="AM96" i="27" s="1"/>
  <c r="AM97" i="27" s="1"/>
  <c r="AM98" i="27" s="1"/>
  <c r="AM99" i="27" s="1"/>
  <c r="AM100" i="27" s="1"/>
  <c r="AM101" i="27" s="1"/>
  <c r="AO94" i="27"/>
  <c r="AM94" i="27"/>
  <c r="AW93" i="27"/>
  <c r="AO93" i="27"/>
  <c r="AM93" i="27"/>
  <c r="AO92" i="27"/>
  <c r="AM92" i="27"/>
  <c r="AW91" i="27"/>
  <c r="AO91" i="27"/>
  <c r="AM91" i="27"/>
  <c r="AO90" i="27"/>
  <c r="BA84" i="27"/>
  <c r="AZ84" i="27"/>
  <c r="AY84" i="27"/>
  <c r="AV84" i="27" s="1"/>
  <c r="AL84" i="27" s="1"/>
  <c r="AN84" i="27" s="1"/>
  <c r="AX84" i="27"/>
  <c r="AW84" i="27"/>
  <c r="AO84" i="27"/>
  <c r="BA83" i="27"/>
  <c r="AZ83" i="27"/>
  <c r="AY83" i="27"/>
  <c r="AV83" i="27" s="1"/>
  <c r="AL83" i="27" s="1"/>
  <c r="AN83" i="27" s="1"/>
  <c r="AX83" i="27"/>
  <c r="AW83" i="27"/>
  <c r="AO83" i="27"/>
  <c r="BA82" i="27"/>
  <c r="AZ82" i="27"/>
  <c r="AY82" i="27"/>
  <c r="AV82" i="27" s="1"/>
  <c r="AL82" i="27" s="1"/>
  <c r="AN82" i="27" s="1"/>
  <c r="AX82" i="27"/>
  <c r="AW82" i="27"/>
  <c r="AO82" i="27"/>
  <c r="BA81" i="27"/>
  <c r="AZ81" i="27"/>
  <c r="AY81" i="27"/>
  <c r="AV81" i="27" s="1"/>
  <c r="AX81" i="27"/>
  <c r="AW81" i="27"/>
  <c r="AO81" i="27"/>
  <c r="BA80" i="27"/>
  <c r="AZ80" i="27"/>
  <c r="AY80" i="27"/>
  <c r="AV80" i="27" s="1"/>
  <c r="AX80" i="27"/>
  <c r="AW80" i="27"/>
  <c r="AO80" i="27"/>
  <c r="AX79" i="27"/>
  <c r="AY79" i="27" s="1"/>
  <c r="AW79" i="27"/>
  <c r="AO79" i="27"/>
  <c r="AX78" i="27"/>
  <c r="AZ78" i="27" s="1"/>
  <c r="AW78" i="27"/>
  <c r="AO78" i="27"/>
  <c r="AM78" i="27"/>
  <c r="AM79" i="27" s="1"/>
  <c r="AM80" i="27" s="1"/>
  <c r="AM81" i="27" s="1"/>
  <c r="AM82" i="27" s="1"/>
  <c r="AM83" i="27" s="1"/>
  <c r="AM84" i="27" s="1"/>
  <c r="AX77" i="27"/>
  <c r="AZ77" i="27" s="1"/>
  <c r="AW77" i="27"/>
  <c r="AO77" i="27"/>
  <c r="AM77" i="27"/>
  <c r="AX76" i="27"/>
  <c r="BA76" i="27" s="1"/>
  <c r="AW76" i="27"/>
  <c r="AO76" i="27"/>
  <c r="AM76" i="27"/>
  <c r="AX75" i="27"/>
  <c r="AZ75" i="27" s="1"/>
  <c r="AW75" i="27"/>
  <c r="AO75" i="27"/>
  <c r="AM75" i="27"/>
  <c r="AX74" i="27"/>
  <c r="AY74" i="27" s="1"/>
  <c r="AW74" i="27"/>
  <c r="AO74" i="27"/>
  <c r="AM74" i="27"/>
  <c r="AX73" i="27"/>
  <c r="BA73" i="27" s="1"/>
  <c r="AW73" i="27"/>
  <c r="AO73" i="27"/>
  <c r="BA67" i="27"/>
  <c r="AZ67" i="27"/>
  <c r="AY67" i="27"/>
  <c r="AV67" i="27" s="1"/>
  <c r="AL67" i="27" s="1"/>
  <c r="AN67" i="27" s="1"/>
  <c r="AX67" i="27"/>
  <c r="AW67" i="27"/>
  <c r="AO67" i="27"/>
  <c r="BA66" i="27"/>
  <c r="AZ66" i="27"/>
  <c r="AY66" i="27"/>
  <c r="AV66" i="27" s="1"/>
  <c r="AL66" i="27" s="1"/>
  <c r="AN66" i="27" s="1"/>
  <c r="AX66" i="27"/>
  <c r="AW66" i="27"/>
  <c r="AO66" i="27"/>
  <c r="BA65" i="27"/>
  <c r="AZ65" i="27"/>
  <c r="AY65" i="27"/>
  <c r="AV65" i="27" s="1"/>
  <c r="AL65" i="27" s="1"/>
  <c r="AN65" i="27" s="1"/>
  <c r="AX65" i="27"/>
  <c r="AW65" i="27"/>
  <c r="AO65" i="27"/>
  <c r="BA64" i="27"/>
  <c r="AZ64" i="27"/>
  <c r="AY64" i="27"/>
  <c r="AV64" i="27" s="1"/>
  <c r="AX64" i="27"/>
  <c r="AW64" i="27"/>
  <c r="AO64" i="27"/>
  <c r="BA63" i="27"/>
  <c r="AZ63" i="27"/>
  <c r="AY63" i="27"/>
  <c r="AV63" i="27" s="1"/>
  <c r="AX63" i="27"/>
  <c r="AW63" i="27"/>
  <c r="AO63" i="27"/>
  <c r="AX62" i="27"/>
  <c r="AZ62" i="27" s="1"/>
  <c r="AW62" i="27"/>
  <c r="AO62" i="27"/>
  <c r="AX61" i="27"/>
  <c r="BA61" i="27" s="1"/>
  <c r="AW61" i="27"/>
  <c r="AO61" i="27"/>
  <c r="AM61" i="27"/>
  <c r="AM62" i="27" s="1"/>
  <c r="AM63" i="27" s="1"/>
  <c r="AM64" i="27" s="1"/>
  <c r="AM65" i="27" s="1"/>
  <c r="AM66" i="27" s="1"/>
  <c r="AM67" i="27" s="1"/>
  <c r="AX60" i="27"/>
  <c r="BA60" i="27" s="1"/>
  <c r="AW60" i="27"/>
  <c r="AO60" i="27"/>
  <c r="AM60" i="27"/>
  <c r="AX59" i="27"/>
  <c r="BA59" i="27" s="1"/>
  <c r="AW59" i="27"/>
  <c r="AO59" i="27"/>
  <c r="AM59" i="27"/>
  <c r="AX58" i="27"/>
  <c r="AZ58" i="27" s="1"/>
  <c r="AW58" i="27"/>
  <c r="AO58" i="27"/>
  <c r="AM58" i="27"/>
  <c r="AX57" i="27"/>
  <c r="AY57" i="27" s="1"/>
  <c r="AW57" i="27"/>
  <c r="AO57" i="27"/>
  <c r="AM57" i="27"/>
  <c r="AX56" i="27"/>
  <c r="AY56" i="27" s="1"/>
  <c r="AW56" i="27"/>
  <c r="AO56" i="27"/>
  <c r="BA50" i="27"/>
  <c r="AZ50" i="27"/>
  <c r="AY50" i="27"/>
  <c r="AV50" i="27" s="1"/>
  <c r="AL50" i="27" s="1"/>
  <c r="AN50" i="27" s="1"/>
  <c r="AX50" i="27"/>
  <c r="AW50" i="27"/>
  <c r="AO50" i="27"/>
  <c r="BA49" i="27"/>
  <c r="AZ49" i="27"/>
  <c r="AY49" i="27"/>
  <c r="AV49" i="27" s="1"/>
  <c r="AX49" i="27"/>
  <c r="AW49" i="27"/>
  <c r="AO49" i="27"/>
  <c r="BA48" i="27"/>
  <c r="AZ48" i="27"/>
  <c r="AY48" i="27"/>
  <c r="AV48" i="27" s="1"/>
  <c r="AX48" i="27"/>
  <c r="AW48" i="27"/>
  <c r="AO48" i="27"/>
  <c r="BA47" i="27"/>
  <c r="AZ47" i="27"/>
  <c r="AY47" i="27"/>
  <c r="AV47" i="27" s="1"/>
  <c r="AX47" i="27"/>
  <c r="AW47" i="27"/>
  <c r="AO47" i="27"/>
  <c r="BA46" i="27"/>
  <c r="AZ46" i="27"/>
  <c r="AY46" i="27"/>
  <c r="AV46" i="27" s="1"/>
  <c r="AX46" i="27"/>
  <c r="AW46" i="27"/>
  <c r="AO46" i="27"/>
  <c r="AX45" i="27"/>
  <c r="AZ45" i="27" s="1"/>
  <c r="AW45" i="27"/>
  <c r="AO45" i="27"/>
  <c r="AX44" i="27"/>
  <c r="AZ44" i="27" s="1"/>
  <c r="AW44" i="27"/>
  <c r="AO44" i="27"/>
  <c r="AM44" i="27"/>
  <c r="AM45" i="27" s="1"/>
  <c r="AM46" i="27" s="1"/>
  <c r="AM47" i="27" s="1"/>
  <c r="AM48" i="27" s="1"/>
  <c r="AM49" i="27" s="1"/>
  <c r="AM50" i="27" s="1"/>
  <c r="AX43" i="27"/>
  <c r="BA43" i="27" s="1"/>
  <c r="AW43" i="27"/>
  <c r="AO43" i="27"/>
  <c r="AM43" i="27"/>
  <c r="AX42" i="27"/>
  <c r="BA42" i="27" s="1"/>
  <c r="AW42" i="27"/>
  <c r="AO42" i="27"/>
  <c r="AM42" i="27"/>
  <c r="AX41" i="27"/>
  <c r="AZ41" i="27" s="1"/>
  <c r="AW41" i="27"/>
  <c r="AO41" i="27"/>
  <c r="AM41" i="27"/>
  <c r="AX40" i="27"/>
  <c r="AY40" i="27" s="1"/>
  <c r="AW40" i="27"/>
  <c r="AO40" i="27"/>
  <c r="AM40" i="27"/>
  <c r="AX39" i="27"/>
  <c r="AW39" i="27"/>
  <c r="AO39" i="27"/>
  <c r="BA33" i="27"/>
  <c r="AZ33" i="27"/>
  <c r="AY33" i="27"/>
  <c r="AV33" i="27" s="1"/>
  <c r="AX33" i="27"/>
  <c r="AW33" i="27"/>
  <c r="AO33" i="27"/>
  <c r="BA32" i="27"/>
  <c r="AZ32" i="27"/>
  <c r="AY32" i="27"/>
  <c r="AV32" i="27" s="1"/>
  <c r="AL32" i="27" s="1"/>
  <c r="AX32" i="27"/>
  <c r="AW32" i="27"/>
  <c r="AO32" i="27"/>
  <c r="BA31" i="27"/>
  <c r="AZ31" i="27"/>
  <c r="AY31" i="27"/>
  <c r="AV31" i="27" s="1"/>
  <c r="AX31" i="27"/>
  <c r="AW31" i="27"/>
  <c r="AO31" i="27"/>
  <c r="BA30" i="27"/>
  <c r="AZ30" i="27"/>
  <c r="AY30" i="27"/>
  <c r="AV30" i="27" s="1"/>
  <c r="AX30" i="27"/>
  <c r="AW30" i="27"/>
  <c r="AO30" i="27"/>
  <c r="AX29" i="27"/>
  <c r="AY29" i="27" s="1"/>
  <c r="AW29" i="27"/>
  <c r="AO29" i="27"/>
  <c r="AX28" i="27"/>
  <c r="AY28" i="27" s="1"/>
  <c r="AW28" i="27"/>
  <c r="AO28" i="27"/>
  <c r="AX27" i="27"/>
  <c r="BA27" i="27" s="1"/>
  <c r="AW27" i="27"/>
  <c r="AO27" i="27"/>
  <c r="AM27" i="27"/>
  <c r="AM28" i="27" s="1"/>
  <c r="AM29" i="27" s="1"/>
  <c r="AM30" i="27" s="1"/>
  <c r="AM31" i="27" s="1"/>
  <c r="AM32" i="27" s="1"/>
  <c r="AM33" i="27" s="1"/>
  <c r="AX26" i="27"/>
  <c r="AY26" i="27" s="1"/>
  <c r="AW26" i="27"/>
  <c r="AO26" i="27"/>
  <c r="AM26" i="27"/>
  <c r="AX25" i="27"/>
  <c r="BA25" i="27" s="1"/>
  <c r="AW25" i="27"/>
  <c r="AO25" i="27"/>
  <c r="AM25" i="27"/>
  <c r="AX24" i="27"/>
  <c r="AZ24" i="27" s="1"/>
  <c r="AW24" i="27"/>
  <c r="AO24" i="27"/>
  <c r="AM24" i="27"/>
  <c r="AX23" i="27"/>
  <c r="AZ23" i="27" s="1"/>
  <c r="AW23" i="27"/>
  <c r="AO23" i="27"/>
  <c r="AM23" i="27"/>
  <c r="AX22" i="27"/>
  <c r="AY22" i="27" s="1"/>
  <c r="AW22" i="27"/>
  <c r="AO22" i="27"/>
  <c r="Y101" i="27"/>
  <c r="Q101" i="27"/>
  <c r="M101" i="27"/>
  <c r="R101" i="27" s="1"/>
  <c r="I101" i="27"/>
  <c r="H101" i="27"/>
  <c r="J1258" i="26" s="1"/>
  <c r="Y100" i="27"/>
  <c r="Q100" i="27"/>
  <c r="M100" i="27"/>
  <c r="R100" i="27" s="1"/>
  <c r="I100" i="27"/>
  <c r="H100" i="27"/>
  <c r="J1257" i="26" s="1"/>
  <c r="Y99" i="27"/>
  <c r="Q99" i="27"/>
  <c r="M99" i="27"/>
  <c r="N99" i="27" s="1"/>
  <c r="I99" i="27"/>
  <c r="H99" i="27"/>
  <c r="J1256" i="26" s="1"/>
  <c r="Y98" i="27"/>
  <c r="Q98" i="27"/>
  <c r="M98" i="27"/>
  <c r="R98" i="27" s="1"/>
  <c r="I98" i="27"/>
  <c r="H98" i="27"/>
  <c r="J1255" i="26" s="1"/>
  <c r="Y97" i="27"/>
  <c r="R97" i="27"/>
  <c r="Q97" i="27"/>
  <c r="M97" i="27"/>
  <c r="N97" i="27" s="1"/>
  <c r="I97" i="27"/>
  <c r="H97" i="27"/>
  <c r="J1254" i="26" s="1"/>
  <c r="Y96" i="27"/>
  <c r="Q96" i="27"/>
  <c r="M96" i="27"/>
  <c r="R96" i="27" s="1"/>
  <c r="I96" i="27"/>
  <c r="H96" i="27"/>
  <c r="J1253" i="26" s="1"/>
  <c r="Y95" i="27"/>
  <c r="Q95" i="27"/>
  <c r="M95" i="27"/>
  <c r="I95" i="27"/>
  <c r="H95" i="27"/>
  <c r="J1252" i="26" s="1"/>
  <c r="Y94" i="27"/>
  <c r="R94" i="27"/>
  <c r="Q94" i="27"/>
  <c r="N94" i="27"/>
  <c r="M94" i="27"/>
  <c r="I94" i="27"/>
  <c r="H94" i="27"/>
  <c r="J1251" i="26" s="1"/>
  <c r="Y93" i="27"/>
  <c r="Q93" i="27"/>
  <c r="M93" i="27"/>
  <c r="R93" i="27" s="1"/>
  <c r="I93" i="27"/>
  <c r="H93" i="27"/>
  <c r="J1250" i="26" s="1"/>
  <c r="Y92" i="27"/>
  <c r="R92" i="27"/>
  <c r="Q92" i="27"/>
  <c r="M92" i="27"/>
  <c r="N92" i="27" s="1"/>
  <c r="I92" i="27"/>
  <c r="H92" i="27"/>
  <c r="I1381" i="14" s="1"/>
  <c r="Y91" i="27"/>
  <c r="Q91" i="27"/>
  <c r="M91" i="27"/>
  <c r="R91" i="27" s="1"/>
  <c r="I91" i="27"/>
  <c r="H91" i="27"/>
  <c r="I1380" i="14" s="1"/>
  <c r="Y90" i="27"/>
  <c r="Q90" i="27"/>
  <c r="M90" i="27"/>
  <c r="R90" i="27" s="1"/>
  <c r="I90" i="27"/>
  <c r="H90" i="27"/>
  <c r="J1247" i="26" s="1"/>
  <c r="Y84" i="27"/>
  <c r="Q84" i="27"/>
  <c r="M84" i="27"/>
  <c r="R84" i="27" s="1"/>
  <c r="I84" i="27"/>
  <c r="H84" i="27"/>
  <c r="J1241" i="26" s="1"/>
  <c r="Y83" i="27"/>
  <c r="Q83" i="27"/>
  <c r="M83" i="27"/>
  <c r="R83" i="27" s="1"/>
  <c r="I83" i="27"/>
  <c r="H83" i="27"/>
  <c r="J1240" i="26" s="1"/>
  <c r="Y82" i="27"/>
  <c r="Q82" i="27"/>
  <c r="M82" i="27"/>
  <c r="N82" i="27" s="1"/>
  <c r="I82" i="27"/>
  <c r="H82" i="27"/>
  <c r="J1239" i="26" s="1"/>
  <c r="Y81" i="27"/>
  <c r="Q81" i="27"/>
  <c r="M81" i="27"/>
  <c r="N81" i="27" s="1"/>
  <c r="I81" i="27"/>
  <c r="H81" i="27"/>
  <c r="J1238" i="26" s="1"/>
  <c r="Y80" i="27"/>
  <c r="R80" i="27"/>
  <c r="Q80" i="27"/>
  <c r="N80" i="27"/>
  <c r="S80" i="27" s="1"/>
  <c r="M80" i="27"/>
  <c r="I80" i="27"/>
  <c r="H80" i="27"/>
  <c r="J1237" i="26" s="1"/>
  <c r="Y79" i="27"/>
  <c r="Q79" i="27"/>
  <c r="M79" i="27"/>
  <c r="R79" i="27" s="1"/>
  <c r="I79" i="27"/>
  <c r="H79" i="27"/>
  <c r="J1236" i="26" s="1"/>
  <c r="Y78" i="27"/>
  <c r="Q78" i="27"/>
  <c r="M78" i="27"/>
  <c r="N78" i="27" s="1"/>
  <c r="I78" i="27"/>
  <c r="H78" i="27"/>
  <c r="J1235" i="26" s="1"/>
  <c r="Y77" i="27"/>
  <c r="Q77" i="27"/>
  <c r="M77" i="27"/>
  <c r="R77" i="27" s="1"/>
  <c r="I77" i="27"/>
  <c r="H77" i="27"/>
  <c r="J1234" i="26" s="1"/>
  <c r="Y76" i="27"/>
  <c r="Q76" i="27"/>
  <c r="M76" i="27"/>
  <c r="R76" i="27" s="1"/>
  <c r="I76" i="27"/>
  <c r="H76" i="27"/>
  <c r="J1233" i="26" s="1"/>
  <c r="Y75" i="27"/>
  <c r="R75" i="27"/>
  <c r="Q75" i="27"/>
  <c r="N75" i="27"/>
  <c r="M75" i="27"/>
  <c r="I75" i="27"/>
  <c r="H75" i="27"/>
  <c r="J1232" i="26" s="1"/>
  <c r="Y74" i="27"/>
  <c r="Q74" i="27"/>
  <c r="M74" i="27"/>
  <c r="R74" i="27" s="1"/>
  <c r="I74" i="27"/>
  <c r="H74" i="27"/>
  <c r="J1231" i="26" s="1"/>
  <c r="Y73" i="27"/>
  <c r="Q73" i="27"/>
  <c r="M73" i="27"/>
  <c r="N73" i="27" s="1"/>
  <c r="I73" i="27"/>
  <c r="H73" i="27"/>
  <c r="J1230" i="26" s="1"/>
  <c r="Y67" i="27"/>
  <c r="Q67" i="27"/>
  <c r="M67" i="27"/>
  <c r="R67" i="27" s="1"/>
  <c r="I67" i="27"/>
  <c r="H67" i="27"/>
  <c r="J1224" i="26" s="1"/>
  <c r="Y66" i="27"/>
  <c r="R66" i="27"/>
  <c r="Q66" i="27"/>
  <c r="N66" i="27"/>
  <c r="S66" i="27" s="1"/>
  <c r="M66" i="27"/>
  <c r="I66" i="27"/>
  <c r="H66" i="27"/>
  <c r="J1223" i="26" s="1"/>
  <c r="Y65" i="27"/>
  <c r="R65" i="27"/>
  <c r="Q65" i="27"/>
  <c r="M65" i="27"/>
  <c r="N65" i="27" s="1"/>
  <c r="I65" i="27"/>
  <c r="H65" i="27"/>
  <c r="J1222" i="26" s="1"/>
  <c r="Y64" i="27"/>
  <c r="Q64" i="27"/>
  <c r="M64" i="27"/>
  <c r="R64" i="27" s="1"/>
  <c r="I64" i="27"/>
  <c r="H64" i="27"/>
  <c r="J1221" i="26" s="1"/>
  <c r="Y63" i="27"/>
  <c r="R63" i="27"/>
  <c r="Q63" i="27"/>
  <c r="M63" i="27"/>
  <c r="N63" i="27" s="1"/>
  <c r="I63" i="27"/>
  <c r="H63" i="27"/>
  <c r="J1220" i="26" s="1"/>
  <c r="Y62" i="27"/>
  <c r="Q62" i="27"/>
  <c r="M62" i="27"/>
  <c r="R62" i="27" s="1"/>
  <c r="I62" i="27"/>
  <c r="H62" i="27"/>
  <c r="J1219" i="26" s="1"/>
  <c r="Y61" i="27"/>
  <c r="Q61" i="27"/>
  <c r="M61" i="27"/>
  <c r="I61" i="27"/>
  <c r="H61" i="27"/>
  <c r="J1218" i="26" s="1"/>
  <c r="Y60" i="27"/>
  <c r="R60" i="27"/>
  <c r="Q60" i="27"/>
  <c r="N60" i="27"/>
  <c r="O60" i="27" s="1"/>
  <c r="M60" i="27"/>
  <c r="I60" i="27"/>
  <c r="H60" i="27"/>
  <c r="I1349" i="14" s="1"/>
  <c r="Y59" i="27"/>
  <c r="Q59" i="27"/>
  <c r="M59" i="27"/>
  <c r="R59" i="27" s="1"/>
  <c r="I59" i="27"/>
  <c r="H59" i="27"/>
  <c r="J1216" i="26" s="1"/>
  <c r="Y58" i="27"/>
  <c r="R58" i="27"/>
  <c r="Q58" i="27"/>
  <c r="M58" i="27"/>
  <c r="N58" i="27" s="1"/>
  <c r="S58" i="27" s="1"/>
  <c r="I58" i="27"/>
  <c r="H58" i="27"/>
  <c r="J1215" i="26" s="1"/>
  <c r="Y57" i="27"/>
  <c r="Q57" i="27"/>
  <c r="M57" i="27"/>
  <c r="R57" i="27" s="1"/>
  <c r="I57" i="27"/>
  <c r="H57" i="27"/>
  <c r="J1214" i="26" s="1"/>
  <c r="Y56" i="27"/>
  <c r="Q56" i="27"/>
  <c r="M56" i="27"/>
  <c r="R56" i="27" s="1"/>
  <c r="I56" i="27"/>
  <c r="H56" i="27"/>
  <c r="J1213" i="26" s="1"/>
  <c r="Y50" i="27"/>
  <c r="Q50" i="27"/>
  <c r="M50" i="27"/>
  <c r="R50" i="27" s="1"/>
  <c r="I50" i="27"/>
  <c r="H50" i="27"/>
  <c r="J1207" i="26" s="1"/>
  <c r="Y49" i="27"/>
  <c r="Q49" i="27"/>
  <c r="M49" i="27"/>
  <c r="R49" i="27" s="1"/>
  <c r="I49" i="27"/>
  <c r="H49" i="27"/>
  <c r="J1206" i="26" s="1"/>
  <c r="Y48" i="27"/>
  <c r="Q48" i="27"/>
  <c r="M48" i="27"/>
  <c r="N48" i="27" s="1"/>
  <c r="I48" i="27"/>
  <c r="H48" i="27"/>
  <c r="J1205" i="26" s="1"/>
  <c r="Y47" i="27"/>
  <c r="Q47" i="27"/>
  <c r="M47" i="27"/>
  <c r="N47" i="27" s="1"/>
  <c r="I47" i="27"/>
  <c r="H47" i="27"/>
  <c r="J1204" i="26" s="1"/>
  <c r="Y46" i="27"/>
  <c r="Q46" i="27"/>
  <c r="M46" i="27"/>
  <c r="R46" i="27" s="1"/>
  <c r="I46" i="27"/>
  <c r="H46" i="27"/>
  <c r="J1203" i="26" s="1"/>
  <c r="Y45" i="27"/>
  <c r="R45" i="27"/>
  <c r="Q45" i="27"/>
  <c r="M45" i="27"/>
  <c r="I45" i="27"/>
  <c r="H45" i="27"/>
  <c r="J1202" i="26" s="1"/>
  <c r="Y44" i="27"/>
  <c r="Q44" i="27"/>
  <c r="M44" i="27"/>
  <c r="I44" i="27"/>
  <c r="H44" i="27"/>
  <c r="J1201" i="26" s="1"/>
  <c r="Y43" i="27"/>
  <c r="Q43" i="27"/>
  <c r="M43" i="27"/>
  <c r="R43" i="27" s="1"/>
  <c r="I43" i="27"/>
  <c r="H43" i="27"/>
  <c r="J1200" i="26" s="1"/>
  <c r="Y42" i="27"/>
  <c r="Q42" i="27"/>
  <c r="M42" i="27"/>
  <c r="R42" i="27" s="1"/>
  <c r="I42" i="27"/>
  <c r="H42" i="27"/>
  <c r="J1199" i="26" s="1"/>
  <c r="Y41" i="27"/>
  <c r="Q41" i="27"/>
  <c r="M41" i="27"/>
  <c r="R41" i="27" s="1"/>
  <c r="I41" i="27"/>
  <c r="H41" i="27"/>
  <c r="J1198" i="26" s="1"/>
  <c r="Y40" i="27"/>
  <c r="R40" i="27"/>
  <c r="Q40" i="27"/>
  <c r="M40" i="27"/>
  <c r="N40" i="27" s="1"/>
  <c r="I40" i="27"/>
  <c r="H40" i="27"/>
  <c r="J1197" i="26" s="1"/>
  <c r="Y39" i="27"/>
  <c r="Q39" i="27"/>
  <c r="M39" i="27"/>
  <c r="I39" i="27"/>
  <c r="H39" i="27"/>
  <c r="J1196" i="26" s="1"/>
  <c r="Y33" i="27"/>
  <c r="Q33" i="27"/>
  <c r="M33" i="27"/>
  <c r="R33" i="27" s="1"/>
  <c r="I33" i="27"/>
  <c r="H33" i="27"/>
  <c r="J1190" i="26" s="1"/>
  <c r="Y32" i="27"/>
  <c r="Q32" i="27"/>
  <c r="M32" i="27"/>
  <c r="R32" i="27" s="1"/>
  <c r="I32" i="27"/>
  <c r="H32" i="27"/>
  <c r="J1189" i="26" s="1"/>
  <c r="Y31" i="27"/>
  <c r="Q31" i="27"/>
  <c r="M31" i="27"/>
  <c r="N31" i="27" s="1"/>
  <c r="I31" i="27"/>
  <c r="H31" i="27"/>
  <c r="Y30" i="27"/>
  <c r="Q30" i="27"/>
  <c r="M30" i="27"/>
  <c r="N30" i="27" s="1"/>
  <c r="I30" i="27"/>
  <c r="H30" i="27"/>
  <c r="J1187" i="26" s="1"/>
  <c r="Y29" i="27"/>
  <c r="Q29" i="27"/>
  <c r="M29" i="27"/>
  <c r="I29" i="27"/>
  <c r="H29" i="27"/>
  <c r="J1186" i="26" s="1"/>
  <c r="Y28" i="27"/>
  <c r="Q28" i="27"/>
  <c r="M28" i="27"/>
  <c r="R28" i="27" s="1"/>
  <c r="I28" i="27"/>
  <c r="H28" i="27"/>
  <c r="I1317" i="14" s="1"/>
  <c r="Y27" i="27"/>
  <c r="Q27" i="27"/>
  <c r="M27" i="27"/>
  <c r="R27" i="27" s="1"/>
  <c r="I27" i="27"/>
  <c r="H27" i="27"/>
  <c r="J1184" i="26" s="1"/>
  <c r="Y26" i="27"/>
  <c r="Q26" i="27"/>
  <c r="M26" i="27"/>
  <c r="R26" i="27" s="1"/>
  <c r="I26" i="27"/>
  <c r="H26" i="27"/>
  <c r="J1183" i="26" s="1"/>
  <c r="Y25" i="27"/>
  <c r="Q25" i="27"/>
  <c r="M25" i="27"/>
  <c r="R25" i="27" s="1"/>
  <c r="I25" i="27"/>
  <c r="H25" i="27"/>
  <c r="J1182" i="26" s="1"/>
  <c r="Y24" i="27"/>
  <c r="Q24" i="27"/>
  <c r="M24" i="27"/>
  <c r="I24" i="27"/>
  <c r="H24" i="27"/>
  <c r="J1181" i="26" s="1"/>
  <c r="Y23" i="27"/>
  <c r="Q23" i="27"/>
  <c r="M23" i="27"/>
  <c r="R23" i="27" s="1"/>
  <c r="I23" i="27"/>
  <c r="H23" i="27"/>
  <c r="J1180" i="26" s="1"/>
  <c r="Y22" i="27"/>
  <c r="Q22" i="27"/>
  <c r="M22" i="27"/>
  <c r="R22" i="27" s="1"/>
  <c r="I22" i="27"/>
  <c r="H22" i="27"/>
  <c r="J1179" i="26" s="1"/>
  <c r="D101" i="27"/>
  <c r="C101" i="27"/>
  <c r="C1390" i="14" s="1"/>
  <c r="D100" i="27"/>
  <c r="C100" i="27"/>
  <c r="C1257" i="26" s="1"/>
  <c r="D99" i="27"/>
  <c r="C99" i="27"/>
  <c r="D98" i="27"/>
  <c r="V98" i="27" s="1"/>
  <c r="C98" i="27"/>
  <c r="D97" i="27"/>
  <c r="C97" i="27"/>
  <c r="D96" i="27"/>
  <c r="C96" i="27"/>
  <c r="D95" i="27"/>
  <c r="C95" i="27"/>
  <c r="D94" i="27"/>
  <c r="C94" i="27"/>
  <c r="D93" i="27"/>
  <c r="C93" i="27"/>
  <c r="C1250" i="26" s="1"/>
  <c r="D92" i="27"/>
  <c r="C92" i="27"/>
  <c r="D91" i="27"/>
  <c r="C91" i="27"/>
  <c r="D90" i="27"/>
  <c r="C90" i="27"/>
  <c r="D84" i="27"/>
  <c r="C84" i="27"/>
  <c r="C1373" i="14" s="1"/>
  <c r="D83" i="27"/>
  <c r="C83" i="27"/>
  <c r="D82" i="27"/>
  <c r="C82" i="27"/>
  <c r="C1371" i="14" s="1"/>
  <c r="D81" i="27"/>
  <c r="C81" i="27"/>
  <c r="D80" i="27"/>
  <c r="C80" i="27"/>
  <c r="C1237" i="26" s="1"/>
  <c r="D79" i="27"/>
  <c r="C79" i="27"/>
  <c r="D78" i="27"/>
  <c r="D1367" i="14" s="1"/>
  <c r="C78" i="27"/>
  <c r="C1367" i="14" s="1"/>
  <c r="D77" i="27"/>
  <c r="C77" i="27"/>
  <c r="D76" i="27"/>
  <c r="C76" i="27"/>
  <c r="D75" i="27"/>
  <c r="C75" i="27"/>
  <c r="D74" i="27"/>
  <c r="D1363" i="14" s="1"/>
  <c r="C74" i="27"/>
  <c r="D73" i="27"/>
  <c r="C73" i="27"/>
  <c r="C1230" i="26" s="1"/>
  <c r="D67" i="27"/>
  <c r="C67" i="27"/>
  <c r="C1224" i="26" s="1"/>
  <c r="D66" i="27"/>
  <c r="C66" i="27"/>
  <c r="D65" i="27"/>
  <c r="V65" i="27" s="1"/>
  <c r="C65" i="27"/>
  <c r="D64" i="27"/>
  <c r="C64" i="27"/>
  <c r="C1353" i="14" s="1"/>
  <c r="D63" i="27"/>
  <c r="D1220" i="26" s="1"/>
  <c r="C63" i="27"/>
  <c r="C1220" i="26" s="1"/>
  <c r="D62" i="27"/>
  <c r="C62" i="27"/>
  <c r="C1351" i="14" s="1"/>
  <c r="D61" i="27"/>
  <c r="C61" i="27"/>
  <c r="D60" i="27"/>
  <c r="C60" i="27"/>
  <c r="D59" i="27"/>
  <c r="C59" i="27"/>
  <c r="D58" i="27"/>
  <c r="C58" i="27"/>
  <c r="D57" i="27"/>
  <c r="C57" i="27"/>
  <c r="D56" i="27"/>
  <c r="C56" i="27"/>
  <c r="D50" i="27"/>
  <c r="C50" i="27"/>
  <c r="C1207" i="26" s="1"/>
  <c r="D49" i="27"/>
  <c r="C49" i="27"/>
  <c r="D48" i="27"/>
  <c r="C48" i="27"/>
  <c r="C1205" i="26" s="1"/>
  <c r="D47" i="27"/>
  <c r="C47" i="27"/>
  <c r="C1336" i="14" s="1"/>
  <c r="D46" i="27"/>
  <c r="C46" i="27"/>
  <c r="D45" i="27"/>
  <c r="C45" i="27"/>
  <c r="D44" i="27"/>
  <c r="C44" i="27"/>
  <c r="C1201" i="26" s="1"/>
  <c r="D43" i="27"/>
  <c r="C43" i="27"/>
  <c r="C1200" i="26" s="1"/>
  <c r="D42" i="27"/>
  <c r="C42" i="27"/>
  <c r="C1199" i="26" s="1"/>
  <c r="D41" i="27"/>
  <c r="C41" i="27"/>
  <c r="D40" i="27"/>
  <c r="D1329" i="14" s="1"/>
  <c r="C40" i="27"/>
  <c r="D39" i="27"/>
  <c r="C39" i="27"/>
  <c r="C1328" i="14" s="1"/>
  <c r="D33" i="27"/>
  <c r="C33" i="27"/>
  <c r="D32" i="27"/>
  <c r="C32" i="27"/>
  <c r="D31" i="27"/>
  <c r="C31" i="27"/>
  <c r="D30" i="27"/>
  <c r="C30" i="27"/>
  <c r="D29" i="27"/>
  <c r="C29" i="27"/>
  <c r="C1186" i="26" s="1"/>
  <c r="D28" i="27"/>
  <c r="C28" i="27"/>
  <c r="D27" i="27"/>
  <c r="C27" i="27"/>
  <c r="C1184" i="26" s="1"/>
  <c r="D26" i="27"/>
  <c r="C26" i="27"/>
  <c r="D25" i="27"/>
  <c r="C25" i="27"/>
  <c r="C1314" i="14" s="1"/>
  <c r="D24" i="27"/>
  <c r="C24" i="27"/>
  <c r="D23" i="27"/>
  <c r="C23" i="27"/>
  <c r="C1312" i="14" s="1"/>
  <c r="D22" i="27"/>
  <c r="C22" i="27"/>
  <c r="AW15" i="27"/>
  <c r="AW16" i="27"/>
  <c r="AW14" i="27"/>
  <c r="AW13" i="27"/>
  <c r="AW12" i="27"/>
  <c r="BA16" i="27"/>
  <c r="AZ16" i="27"/>
  <c r="AY16" i="27"/>
  <c r="AV16" i="27" s="1"/>
  <c r="L16" i="27" s="1"/>
  <c r="AO16" i="27"/>
  <c r="Y16" i="27"/>
  <c r="Q16" i="27"/>
  <c r="M16" i="27"/>
  <c r="I16" i="27"/>
  <c r="H16" i="27"/>
  <c r="J1173" i="26" s="1"/>
  <c r="D16" i="27"/>
  <c r="C16" i="27"/>
  <c r="BA15" i="27"/>
  <c r="AZ15" i="27"/>
  <c r="AY15" i="27"/>
  <c r="AO15" i="27"/>
  <c r="Y15" i="27"/>
  <c r="Q15" i="27"/>
  <c r="M15" i="27"/>
  <c r="R15" i="27" s="1"/>
  <c r="I15" i="27"/>
  <c r="H15" i="27"/>
  <c r="J1172" i="26" s="1"/>
  <c r="D15" i="27"/>
  <c r="C15" i="27"/>
  <c r="BA14" i="27"/>
  <c r="AZ14" i="27"/>
  <c r="AY14" i="27"/>
  <c r="AV14" i="27" s="1"/>
  <c r="L14" i="27" s="1"/>
  <c r="H1303" i="14" s="1"/>
  <c r="AO14" i="27"/>
  <c r="Y14" i="27"/>
  <c r="Q14" i="27"/>
  <c r="M14" i="27"/>
  <c r="N14" i="27" s="1"/>
  <c r="S14" i="27" s="1"/>
  <c r="I14" i="27"/>
  <c r="H14" i="27"/>
  <c r="J1171" i="26" s="1"/>
  <c r="D14" i="27"/>
  <c r="D1171" i="26" s="1"/>
  <c r="C14" i="27"/>
  <c r="BA13" i="27"/>
  <c r="AZ13" i="27"/>
  <c r="AY13" i="27"/>
  <c r="AV13" i="27" s="1"/>
  <c r="AO13" i="27"/>
  <c r="Y13" i="27"/>
  <c r="Q13" i="27"/>
  <c r="M13" i="27"/>
  <c r="R13" i="27" s="1"/>
  <c r="I13" i="27"/>
  <c r="H13" i="27"/>
  <c r="J1170" i="26" s="1"/>
  <c r="D13" i="27"/>
  <c r="D1302" i="14" s="1"/>
  <c r="C13" i="27"/>
  <c r="C1170" i="26" s="1"/>
  <c r="AO5" i="27"/>
  <c r="AM6" i="27"/>
  <c r="AM7" i="27" s="1"/>
  <c r="AM8" i="27" s="1"/>
  <c r="AM9" i="27" s="1"/>
  <c r="AM10" i="27" s="1"/>
  <c r="AM11" i="27" s="1"/>
  <c r="AM12" i="27" s="1"/>
  <c r="AM13" i="27" s="1"/>
  <c r="AM14" i="27" s="1"/>
  <c r="AM15" i="27" s="1"/>
  <c r="AM16" i="27" s="1"/>
  <c r="A1581" i="14" l="1"/>
  <c r="C1244" i="26"/>
  <c r="C1448" i="26"/>
  <c r="C1580" i="14"/>
  <c r="A88" i="27"/>
  <c r="AX91" i="27" s="1"/>
  <c r="AY91" i="27" s="1"/>
  <c r="J47" i="9"/>
  <c r="H47" i="9" s="1"/>
  <c r="J50" i="9"/>
  <c r="H50" i="9" s="1"/>
  <c r="J48" i="9"/>
  <c r="H48" i="9" s="1"/>
  <c r="J46" i="9"/>
  <c r="H46" i="9" s="1"/>
  <c r="J49" i="9"/>
  <c r="J44" i="9"/>
  <c r="D49" i="24"/>
  <c r="D51" i="24"/>
  <c r="D42" i="24"/>
  <c r="D50" i="24"/>
  <c r="D38" i="24"/>
  <c r="D46" i="24"/>
  <c r="D52" i="24"/>
  <c r="D44" i="24"/>
  <c r="D221" i="14"/>
  <c r="C243" i="9"/>
  <c r="C218" i="14" s="1"/>
  <c r="D210" i="14"/>
  <c r="W234" i="9"/>
  <c r="W233" i="9"/>
  <c r="D208" i="14"/>
  <c r="D254" i="24"/>
  <c r="P243" i="24"/>
  <c r="U243" i="24" s="1"/>
  <c r="P239" i="24"/>
  <c r="U239" i="24" s="1"/>
  <c r="P105" i="24"/>
  <c r="U105" i="24" s="1"/>
  <c r="O102" i="24"/>
  <c r="T102" i="24" s="1"/>
  <c r="P27" i="24"/>
  <c r="U27" i="24" s="1"/>
  <c r="D48" i="24"/>
  <c r="D41" i="24"/>
  <c r="D39" i="24"/>
  <c r="D40" i="24"/>
  <c r="D53" i="24"/>
  <c r="D45" i="24"/>
  <c r="D47" i="24"/>
  <c r="D43" i="24"/>
  <c r="R239" i="9"/>
  <c r="J258" i="9"/>
  <c r="H258" i="9" s="1"/>
  <c r="J260" i="9"/>
  <c r="H260" i="9" s="1"/>
  <c r="R243" i="9"/>
  <c r="R241" i="9"/>
  <c r="R244" i="9"/>
  <c r="R240" i="9"/>
  <c r="J252" i="9"/>
  <c r="H252" i="9" s="1"/>
  <c r="J254" i="9"/>
  <c r="H254" i="9" s="1"/>
  <c r="J251" i="9"/>
  <c r="H251" i="9" s="1"/>
  <c r="J250" i="9"/>
  <c r="H250" i="9" s="1"/>
  <c r="V233" i="9"/>
  <c r="D219" i="14"/>
  <c r="D209" i="14"/>
  <c r="C246" i="9"/>
  <c r="C221" i="14" s="1"/>
  <c r="V235" i="9"/>
  <c r="C245" i="9"/>
  <c r="C220" i="14" s="1"/>
  <c r="V234" i="9"/>
  <c r="W235" i="9"/>
  <c r="C244" i="9"/>
  <c r="C219" i="14" s="1"/>
  <c r="D218" i="14"/>
  <c r="D220" i="14"/>
  <c r="AX90" i="27"/>
  <c r="BA90" i="27" s="1"/>
  <c r="D116" i="24"/>
  <c r="D265" i="24"/>
  <c r="D263" i="24"/>
  <c r="O244" i="24"/>
  <c r="T244" i="24" s="1"/>
  <c r="P244" i="24"/>
  <c r="U244" i="24" s="1"/>
  <c r="S244" i="24"/>
  <c r="P234" i="24"/>
  <c r="U234" i="24" s="1"/>
  <c r="D252" i="24"/>
  <c r="D261" i="24"/>
  <c r="D258" i="24"/>
  <c r="D262" i="24"/>
  <c r="S229" i="24"/>
  <c r="O229" i="24"/>
  <c r="T229" i="24" s="1"/>
  <c r="P232" i="24"/>
  <c r="U232" i="24" s="1"/>
  <c r="O242" i="24"/>
  <c r="T242" i="24" s="1"/>
  <c r="S242" i="24"/>
  <c r="D257" i="24"/>
  <c r="D255" i="24"/>
  <c r="O228" i="24"/>
  <c r="T228" i="24" s="1"/>
  <c r="S228" i="24"/>
  <c r="D256" i="24"/>
  <c r="P240" i="24"/>
  <c r="U240" i="24" s="1"/>
  <c r="P231" i="24"/>
  <c r="U231" i="24" s="1"/>
  <c r="D253" i="24"/>
  <c r="D264" i="24"/>
  <c r="O241" i="24"/>
  <c r="T241" i="24" s="1"/>
  <c r="S241" i="24"/>
  <c r="P241" i="24"/>
  <c r="U241" i="24" s="1"/>
  <c r="D251" i="24"/>
  <c r="D260" i="24"/>
  <c r="H231" i="24"/>
  <c r="H230" i="24"/>
  <c r="H229" i="24"/>
  <c r="H228" i="24"/>
  <c r="O233" i="24"/>
  <c r="T233" i="24" s="1"/>
  <c r="S233" i="24"/>
  <c r="D259" i="24"/>
  <c r="D250" i="24"/>
  <c r="S92" i="24"/>
  <c r="O92" i="24"/>
  <c r="T92" i="24" s="1"/>
  <c r="H90" i="24"/>
  <c r="H91" i="24"/>
  <c r="H92" i="24"/>
  <c r="H93" i="24"/>
  <c r="S104" i="24"/>
  <c r="O104" i="24"/>
  <c r="T104" i="24" s="1"/>
  <c r="S95" i="24"/>
  <c r="O95" i="24"/>
  <c r="T95" i="24" s="1"/>
  <c r="D124" i="24"/>
  <c r="D119" i="24"/>
  <c r="D117" i="24"/>
  <c r="P108" i="24"/>
  <c r="U108" i="24" s="1"/>
  <c r="D123" i="24"/>
  <c r="D127" i="24"/>
  <c r="D118" i="24"/>
  <c r="D121" i="24"/>
  <c r="P96" i="24"/>
  <c r="U96" i="24" s="1"/>
  <c r="D113" i="24"/>
  <c r="S90" i="24"/>
  <c r="O90" i="24"/>
  <c r="T90" i="24" s="1"/>
  <c r="S93" i="24"/>
  <c r="O93" i="24"/>
  <c r="T93" i="24" s="1"/>
  <c r="P91" i="24"/>
  <c r="U91" i="24" s="1"/>
  <c r="D112" i="24"/>
  <c r="D120" i="24"/>
  <c r="O107" i="24"/>
  <c r="T107" i="24" s="1"/>
  <c r="S107" i="24"/>
  <c r="S94" i="24"/>
  <c r="O94" i="24"/>
  <c r="T94" i="24" s="1"/>
  <c r="D122" i="24"/>
  <c r="D114" i="24"/>
  <c r="P101" i="24"/>
  <c r="U101" i="24" s="1"/>
  <c r="D115" i="24"/>
  <c r="P103" i="24"/>
  <c r="U103" i="24" s="1"/>
  <c r="D126" i="24"/>
  <c r="D125" i="24"/>
  <c r="P33" i="24"/>
  <c r="U33" i="24" s="1"/>
  <c r="S33" i="24"/>
  <c r="O33" i="24"/>
  <c r="T33" i="24" s="1"/>
  <c r="P29" i="24"/>
  <c r="U29" i="24" s="1"/>
  <c r="O31" i="24"/>
  <c r="T31" i="24" s="1"/>
  <c r="S31" i="24"/>
  <c r="P32" i="24"/>
  <c r="U32" i="24" s="1"/>
  <c r="P28" i="24"/>
  <c r="U28" i="24" s="1"/>
  <c r="S17" i="24"/>
  <c r="O17" i="24"/>
  <c r="T17" i="24" s="1"/>
  <c r="S22" i="24"/>
  <c r="O22" i="24"/>
  <c r="T22" i="24" s="1"/>
  <c r="P19" i="24"/>
  <c r="U19" i="24" s="1"/>
  <c r="P23" i="24"/>
  <c r="U23" i="24" s="1"/>
  <c r="P16" i="24"/>
  <c r="U16" i="24" s="1"/>
  <c r="P18" i="24"/>
  <c r="U18" i="24" s="1"/>
  <c r="O20" i="24"/>
  <c r="T20" i="24" s="1"/>
  <c r="S20" i="24"/>
  <c r="H228" i="9"/>
  <c r="R242" i="9"/>
  <c r="I256" i="9"/>
  <c r="O240" i="9"/>
  <c r="T240" i="9" s="1"/>
  <c r="S240" i="9"/>
  <c r="O246" i="9"/>
  <c r="T246" i="9" s="1"/>
  <c r="S246" i="9"/>
  <c r="O241" i="9"/>
  <c r="T241" i="9" s="1"/>
  <c r="S241" i="9"/>
  <c r="O245" i="9"/>
  <c r="T245" i="9" s="1"/>
  <c r="S245" i="9"/>
  <c r="O242" i="9"/>
  <c r="T242" i="9" s="1"/>
  <c r="S242" i="9"/>
  <c r="O244" i="9"/>
  <c r="T244" i="9" s="1"/>
  <c r="S244" i="9"/>
  <c r="O239" i="9"/>
  <c r="T239" i="9" s="1"/>
  <c r="S239" i="9"/>
  <c r="O243" i="9"/>
  <c r="T243" i="9" s="1"/>
  <c r="S243" i="9"/>
  <c r="H229" i="9"/>
  <c r="V243" i="9"/>
  <c r="V244" i="9"/>
  <c r="V245" i="9"/>
  <c r="V246" i="9"/>
  <c r="H231" i="9"/>
  <c r="H232" i="9"/>
  <c r="N228" i="9"/>
  <c r="N229" i="9"/>
  <c r="N230" i="9"/>
  <c r="N231" i="9"/>
  <c r="N232" i="9"/>
  <c r="N233" i="9"/>
  <c r="N234" i="9"/>
  <c r="N235" i="9"/>
  <c r="H239" i="9"/>
  <c r="H240" i="9"/>
  <c r="R230" i="9"/>
  <c r="H42" i="9"/>
  <c r="H45" i="9"/>
  <c r="J125" i="9"/>
  <c r="H125" i="9" s="1"/>
  <c r="J127" i="9"/>
  <c r="H127" i="9" s="1"/>
  <c r="J119" i="9"/>
  <c r="H119" i="9" s="1"/>
  <c r="J112" i="9"/>
  <c r="H112" i="9" s="1"/>
  <c r="D101" i="14"/>
  <c r="H39" i="9"/>
  <c r="J117" i="9"/>
  <c r="H117" i="9" s="1"/>
  <c r="H38" i="9"/>
  <c r="C108" i="9"/>
  <c r="C103" i="14" s="1"/>
  <c r="J120" i="9"/>
  <c r="H120" i="9" s="1"/>
  <c r="H52" i="9"/>
  <c r="H41" i="9"/>
  <c r="R107" i="9"/>
  <c r="J118" i="9"/>
  <c r="H118" i="9" s="1"/>
  <c r="J126" i="9"/>
  <c r="H126" i="9" s="1"/>
  <c r="H53" i="9"/>
  <c r="J124" i="9"/>
  <c r="H124" i="9" s="1"/>
  <c r="J121" i="9"/>
  <c r="H121" i="9" s="1"/>
  <c r="J113" i="9"/>
  <c r="H113" i="9" s="1"/>
  <c r="H51" i="9"/>
  <c r="H49" i="9"/>
  <c r="H44" i="9"/>
  <c r="C107" i="9"/>
  <c r="C102" i="14" s="1"/>
  <c r="I115" i="9"/>
  <c r="J122" i="9"/>
  <c r="H122" i="9" s="1"/>
  <c r="V97" i="9"/>
  <c r="I123" i="9"/>
  <c r="H43" i="9"/>
  <c r="J114" i="9"/>
  <c r="H114" i="9" s="1"/>
  <c r="H40" i="9"/>
  <c r="R108" i="9"/>
  <c r="I113" i="9"/>
  <c r="I121" i="9"/>
  <c r="C97" i="9"/>
  <c r="C92" i="14" s="1"/>
  <c r="I114" i="9"/>
  <c r="I122" i="9"/>
  <c r="R102" i="9"/>
  <c r="R106" i="9"/>
  <c r="J116" i="9"/>
  <c r="H116" i="9" s="1"/>
  <c r="I124" i="9"/>
  <c r="D100" i="14"/>
  <c r="R105" i="9"/>
  <c r="I117" i="9"/>
  <c r="I125" i="9"/>
  <c r="I118" i="9"/>
  <c r="I126" i="9"/>
  <c r="D92" i="14"/>
  <c r="I119" i="9"/>
  <c r="I127" i="9"/>
  <c r="I112" i="9"/>
  <c r="N96" i="9"/>
  <c r="S96" i="9" s="1"/>
  <c r="N93" i="9"/>
  <c r="O103" i="9"/>
  <c r="T103" i="9" s="1"/>
  <c r="W104" i="9"/>
  <c r="V104" i="9"/>
  <c r="N91" i="9"/>
  <c r="W105" i="9"/>
  <c r="V105" i="9"/>
  <c r="N94" i="9"/>
  <c r="R103" i="9"/>
  <c r="O104" i="9"/>
  <c r="T104" i="9" s="1"/>
  <c r="W106" i="9"/>
  <c r="V106" i="9"/>
  <c r="S103" i="9"/>
  <c r="O105" i="9"/>
  <c r="T105" i="9" s="1"/>
  <c r="W107" i="9"/>
  <c r="V107" i="9"/>
  <c r="N92" i="9"/>
  <c r="O101" i="9"/>
  <c r="T101" i="9" s="1"/>
  <c r="R104" i="9"/>
  <c r="O106" i="9"/>
  <c r="T106" i="9" s="1"/>
  <c r="W108" i="9"/>
  <c r="V108" i="9"/>
  <c r="N95" i="9"/>
  <c r="N97" i="9"/>
  <c r="S104" i="9"/>
  <c r="O107" i="9"/>
  <c r="T107" i="9" s="1"/>
  <c r="H96" i="9"/>
  <c r="C96" i="9" s="1"/>
  <c r="C91" i="14" s="1"/>
  <c r="N90" i="9"/>
  <c r="R101" i="9"/>
  <c r="O102" i="9"/>
  <c r="T102" i="9" s="1"/>
  <c r="S105" i="9"/>
  <c r="O108" i="9"/>
  <c r="T108" i="9" s="1"/>
  <c r="S101" i="9"/>
  <c r="C104" i="9"/>
  <c r="C99" i="14" s="1"/>
  <c r="S106" i="9"/>
  <c r="H95" i="9"/>
  <c r="C95" i="9" s="1"/>
  <c r="C90" i="14" s="1"/>
  <c r="H14" i="9"/>
  <c r="N30" i="9"/>
  <c r="S30" i="9" s="1"/>
  <c r="R16" i="9"/>
  <c r="R21" i="9"/>
  <c r="H25" i="9"/>
  <c r="N19" i="9"/>
  <c r="S19" i="9" s="1"/>
  <c r="R27" i="9"/>
  <c r="R32" i="9"/>
  <c r="S27" i="9"/>
  <c r="O27" i="9"/>
  <c r="T27" i="9" s="1"/>
  <c r="O32" i="9"/>
  <c r="T32" i="9" s="1"/>
  <c r="S32" i="9"/>
  <c r="N34" i="9"/>
  <c r="R28" i="9"/>
  <c r="N33" i="9"/>
  <c r="N28" i="9"/>
  <c r="N31" i="9"/>
  <c r="N29" i="9"/>
  <c r="O21" i="9"/>
  <c r="T21" i="9" s="1"/>
  <c r="S21" i="9"/>
  <c r="S16" i="9"/>
  <c r="O16" i="9"/>
  <c r="T16" i="9" s="1"/>
  <c r="N22" i="9"/>
  <c r="N17" i="9"/>
  <c r="N20" i="9"/>
  <c r="N23" i="9"/>
  <c r="N18" i="9"/>
  <c r="BA39" i="27"/>
  <c r="J1368" i="26"/>
  <c r="J1272" i="26"/>
  <c r="J1469" i="26"/>
  <c r="J1325" i="26"/>
  <c r="J1561" i="26"/>
  <c r="J1507" i="26"/>
  <c r="J1185" i="26"/>
  <c r="J1217" i="26"/>
  <c r="J1349" i="26"/>
  <c r="J1506" i="26"/>
  <c r="J1387" i="26"/>
  <c r="J1350" i="26"/>
  <c r="I1621" i="14"/>
  <c r="J1489" i="26"/>
  <c r="I1320" i="14"/>
  <c r="J1188" i="26"/>
  <c r="J1322" i="26"/>
  <c r="I1499" i="14"/>
  <c r="J1367" i="26"/>
  <c r="I1516" i="14"/>
  <c r="J1384" i="26"/>
  <c r="J1459" i="26"/>
  <c r="J1269" i="26"/>
  <c r="J1359" i="26"/>
  <c r="J1563" i="26"/>
  <c r="I1492" i="14"/>
  <c r="J1360" i="26"/>
  <c r="I1498" i="14"/>
  <c r="J1366" i="26"/>
  <c r="I1627" i="14"/>
  <c r="J1495" i="26"/>
  <c r="I1679" i="14"/>
  <c r="J1547" i="26"/>
  <c r="I1416" i="14"/>
  <c r="J1284" i="26"/>
  <c r="I1432" i="14"/>
  <c r="J1300" i="26"/>
  <c r="I1515" i="14"/>
  <c r="J1383" i="26"/>
  <c r="I1589" i="14"/>
  <c r="J1457" i="26"/>
  <c r="I1610" i="14"/>
  <c r="J1478" i="26"/>
  <c r="I1635" i="14"/>
  <c r="J1503" i="26"/>
  <c r="J1289" i="26"/>
  <c r="J1317" i="26"/>
  <c r="J1335" i="26"/>
  <c r="I1594" i="14"/>
  <c r="J1462" i="26"/>
  <c r="I1440" i="14"/>
  <c r="J1308" i="26"/>
  <c r="I1620" i="14"/>
  <c r="J1488" i="26"/>
  <c r="I1488" i="14"/>
  <c r="J1356" i="26"/>
  <c r="I1524" i="14"/>
  <c r="J1392" i="26"/>
  <c r="I1603" i="14"/>
  <c r="J1471" i="26"/>
  <c r="J1281" i="26"/>
  <c r="J1318" i="26"/>
  <c r="J1555" i="26"/>
  <c r="J1248" i="26"/>
  <c r="J1301" i="26"/>
  <c r="J1385" i="26"/>
  <c r="J1405" i="26"/>
  <c r="I1539" i="14"/>
  <c r="J1407" i="26"/>
  <c r="I1618" i="14"/>
  <c r="J1486" i="26"/>
  <c r="I1634" i="14"/>
  <c r="J1502" i="26"/>
  <c r="I1668" i="14"/>
  <c r="J1536" i="26"/>
  <c r="I1691" i="14"/>
  <c r="J1559" i="26"/>
  <c r="I1628" i="14"/>
  <c r="J1496" i="26"/>
  <c r="J1249" i="26"/>
  <c r="J1302" i="26"/>
  <c r="J1320" i="26"/>
  <c r="J1386" i="26"/>
  <c r="J1428" i="26"/>
  <c r="D1333" i="26"/>
  <c r="D1690" i="14"/>
  <c r="I1692" i="14"/>
  <c r="D1554" i="14"/>
  <c r="C1533" i="14"/>
  <c r="H1543" i="14"/>
  <c r="D1440" i="14"/>
  <c r="C1241" i="26"/>
  <c r="C1591" i="14"/>
  <c r="I1422" i="14"/>
  <c r="I1558" i="14"/>
  <c r="C1439" i="14"/>
  <c r="C1525" i="14"/>
  <c r="C1538" i="14"/>
  <c r="C1258" i="26"/>
  <c r="C1369" i="14"/>
  <c r="C1502" i="26"/>
  <c r="D1439" i="14"/>
  <c r="C1356" i="14"/>
  <c r="C1455" i="14"/>
  <c r="C1507" i="14"/>
  <c r="C1371" i="26"/>
  <c r="D1418" i="26"/>
  <c r="D1437" i="14"/>
  <c r="C1406" i="14"/>
  <c r="I1557" i="14"/>
  <c r="C1468" i="26"/>
  <c r="V39" i="31"/>
  <c r="C1339" i="14"/>
  <c r="I1347" i="14"/>
  <c r="C1400" i="14"/>
  <c r="I1466" i="14"/>
  <c r="C1592" i="14"/>
  <c r="D1600" i="14"/>
  <c r="D1640" i="14"/>
  <c r="I1661" i="14"/>
  <c r="D1370" i="26"/>
  <c r="C1495" i="26"/>
  <c r="W30" i="27"/>
  <c r="D1319" i="14"/>
  <c r="D1217" i="26"/>
  <c r="D1349" i="14"/>
  <c r="D1468" i="14"/>
  <c r="C1518" i="14"/>
  <c r="I1398" i="14"/>
  <c r="I1471" i="14"/>
  <c r="I1475" i="14"/>
  <c r="D1574" i="14"/>
  <c r="I1576" i="14"/>
  <c r="D1592" i="14"/>
  <c r="I1316" i="14"/>
  <c r="I1338" i="14"/>
  <c r="D1441" i="14"/>
  <c r="I1609" i="14"/>
  <c r="D1306" i="26"/>
  <c r="D1469" i="14"/>
  <c r="D1337" i="26"/>
  <c r="C1351" i="26"/>
  <c r="C1483" i="14"/>
  <c r="H1490" i="14"/>
  <c r="H1358" i="26"/>
  <c r="I1584" i="14"/>
  <c r="D1622" i="14"/>
  <c r="D1490" i="26"/>
  <c r="C1626" i="14"/>
  <c r="C1494" i="26"/>
  <c r="I1659" i="14"/>
  <c r="I1678" i="14"/>
  <c r="H1575" i="14"/>
  <c r="H1443" i="26"/>
  <c r="D1627" i="14"/>
  <c r="C1689" i="14"/>
  <c r="I1346" i="14"/>
  <c r="D1403" i="14"/>
  <c r="C1319" i="26"/>
  <c r="C1451" i="14"/>
  <c r="C1577" i="14"/>
  <c r="C1445" i="26"/>
  <c r="C1593" i="14"/>
  <c r="C1461" i="26"/>
  <c r="D1658" i="14"/>
  <c r="D1526" i="26"/>
  <c r="C1291" i="26"/>
  <c r="C1218" i="26"/>
  <c r="C1350" i="14"/>
  <c r="C1231" i="26"/>
  <c r="C1363" i="14"/>
  <c r="C1256" i="26"/>
  <c r="C1388" i="14"/>
  <c r="I1366" i="14"/>
  <c r="D1291" i="26"/>
  <c r="I1456" i="14"/>
  <c r="I1570" i="14"/>
  <c r="D1577" i="14"/>
  <c r="V84" i="31"/>
  <c r="D1445" i="26"/>
  <c r="I1643" i="14"/>
  <c r="D1570" i="14"/>
  <c r="D1316" i="14"/>
  <c r="D1333" i="14"/>
  <c r="D1205" i="26"/>
  <c r="D1337" i="14"/>
  <c r="I1314" i="14"/>
  <c r="W65" i="27"/>
  <c r="I1423" i="14"/>
  <c r="C1424" i="14"/>
  <c r="C1292" i="26"/>
  <c r="D1367" i="26"/>
  <c r="D1499" i="14"/>
  <c r="I1540" i="14"/>
  <c r="C1624" i="14"/>
  <c r="C1492" i="26"/>
  <c r="I1625" i="14"/>
  <c r="D1292" i="26"/>
  <c r="I1490" i="14"/>
  <c r="D1404" i="26"/>
  <c r="D1542" i="14"/>
  <c r="V49" i="31"/>
  <c r="C1424" i="26"/>
  <c r="C1556" i="14"/>
  <c r="I1502" i="14"/>
  <c r="I1487" i="14"/>
  <c r="D1356" i="26"/>
  <c r="C1357" i="26"/>
  <c r="C1489" i="14"/>
  <c r="D1364" i="14"/>
  <c r="I1354" i="14"/>
  <c r="I1506" i="14"/>
  <c r="C1333" i="14"/>
  <c r="D1351" i="14"/>
  <c r="I1353" i="14"/>
  <c r="C1440" i="14"/>
  <c r="I1441" i="14"/>
  <c r="H1455" i="14"/>
  <c r="H1323" i="26"/>
  <c r="I1556" i="14"/>
  <c r="D1459" i="26"/>
  <c r="D1591" i="14"/>
  <c r="D1509" i="26"/>
  <c r="D1641" i="14"/>
  <c r="C1660" i="14"/>
  <c r="C1528" i="26"/>
  <c r="I1321" i="14"/>
  <c r="D1339" i="14"/>
  <c r="C1537" i="14"/>
  <c r="C1399" i="14"/>
  <c r="C1267" i="26"/>
  <c r="C1338" i="26"/>
  <c r="C1470" i="14"/>
  <c r="I1636" i="14"/>
  <c r="D1528" i="26"/>
  <c r="D1660" i="14"/>
  <c r="C1563" i="26"/>
  <c r="C1695" i="14"/>
  <c r="C1501" i="14"/>
  <c r="D1492" i="26"/>
  <c r="D1390" i="26"/>
  <c r="I1534" i="14"/>
  <c r="C1434" i="26"/>
  <c r="C1566" i="14"/>
  <c r="C1529" i="26"/>
  <c r="C1359" i="26"/>
  <c r="C1491" i="14"/>
  <c r="C1376" i="26"/>
  <c r="C1508" i="14"/>
  <c r="D1394" i="26"/>
  <c r="D1526" i="14"/>
  <c r="D1452" i="26"/>
  <c r="I1542" i="14"/>
  <c r="C1690" i="14"/>
  <c r="C1694" i="14"/>
  <c r="C1318" i="14"/>
  <c r="I1575" i="14"/>
  <c r="I1538" i="14"/>
  <c r="C1305" i="14"/>
  <c r="C1173" i="26"/>
  <c r="C1315" i="14"/>
  <c r="C1183" i="26"/>
  <c r="I1355" i="14"/>
  <c r="C1377" i="26"/>
  <c r="C1509" i="14"/>
  <c r="C1458" i="26"/>
  <c r="C1590" i="14"/>
  <c r="C1477" i="26"/>
  <c r="C1609" i="14"/>
  <c r="C1506" i="26"/>
  <c r="C1638" i="14"/>
  <c r="I1645" i="14"/>
  <c r="D1655" i="14"/>
  <c r="D1523" i="26"/>
  <c r="C1527" i="26"/>
  <c r="C1659" i="14"/>
  <c r="D1273" i="26"/>
  <c r="D1405" i="14"/>
  <c r="D1326" i="26"/>
  <c r="C1535" i="14"/>
  <c r="C1403" i="26"/>
  <c r="C1476" i="26"/>
  <c r="C1608" i="14"/>
  <c r="I1626" i="14"/>
  <c r="H1173" i="26"/>
  <c r="H1305" i="14"/>
  <c r="C1179" i="26"/>
  <c r="C1311" i="14"/>
  <c r="C1187" i="26"/>
  <c r="C1319" i="14"/>
  <c r="C1213" i="26"/>
  <c r="C1345" i="14"/>
  <c r="I1400" i="14"/>
  <c r="C1457" i="26"/>
  <c r="C1589" i="14"/>
  <c r="I1660" i="14"/>
  <c r="I1675" i="14"/>
  <c r="C1290" i="26"/>
  <c r="C1422" i="14"/>
  <c r="D1435" i="14"/>
  <c r="D1534" i="14"/>
  <c r="D1402" i="26"/>
  <c r="I1593" i="14"/>
  <c r="D1506" i="26"/>
  <c r="D1638" i="14"/>
  <c r="C1526" i="26"/>
  <c r="C1658" i="14"/>
  <c r="C1673" i="14"/>
  <c r="C1541" i="26"/>
  <c r="C1392" i="26"/>
  <c r="C1524" i="14"/>
  <c r="C1428" i="26"/>
  <c r="C1560" i="14"/>
  <c r="I1504" i="14"/>
  <c r="D1420" i="14"/>
  <c r="D1315" i="26"/>
  <c r="D1447" i="14"/>
  <c r="D1318" i="26"/>
  <c r="D1450" i="14"/>
  <c r="I1455" i="14"/>
  <c r="D1392" i="26"/>
  <c r="D1524" i="14"/>
  <c r="C1570" i="14"/>
  <c r="C1189" i="26"/>
  <c r="C1321" i="14"/>
  <c r="C1334" i="14"/>
  <c r="C1202" i="26"/>
  <c r="C1223" i="26"/>
  <c r="C1355" i="14"/>
  <c r="C1240" i="26"/>
  <c r="C1372" i="14"/>
  <c r="C1275" i="26"/>
  <c r="C1407" i="14"/>
  <c r="C1325" i="26"/>
  <c r="C1457" i="14"/>
  <c r="D1471" i="14"/>
  <c r="D1339" i="26"/>
  <c r="C1360" i="26"/>
  <c r="C1492" i="14"/>
  <c r="D1516" i="14"/>
  <c r="C1521" i="14"/>
  <c r="C1389" i="26"/>
  <c r="C1389" i="14"/>
  <c r="D1568" i="14"/>
  <c r="C1304" i="14"/>
  <c r="C1172" i="26"/>
  <c r="D1185" i="26"/>
  <c r="D1317" i="14"/>
  <c r="D1189" i="26"/>
  <c r="D1321" i="14"/>
  <c r="D1330" i="14"/>
  <c r="D1202" i="26"/>
  <c r="D1206" i="26"/>
  <c r="D1338" i="14"/>
  <c r="D1355" i="14"/>
  <c r="D1232" i="26"/>
  <c r="D1236" i="26"/>
  <c r="D1368" i="14"/>
  <c r="D1372" i="14"/>
  <c r="D1240" i="26"/>
  <c r="D1249" i="26"/>
  <c r="D1381" i="14"/>
  <c r="D1253" i="26"/>
  <c r="D1257" i="26"/>
  <c r="D1389" i="14"/>
  <c r="I1329" i="14"/>
  <c r="V49" i="27"/>
  <c r="I1373" i="14"/>
  <c r="I1387" i="14"/>
  <c r="C1398" i="14"/>
  <c r="C1266" i="26"/>
  <c r="D1340" i="26"/>
  <c r="D1355" i="26"/>
  <c r="D1487" i="14"/>
  <c r="D1517" i="14"/>
  <c r="I1520" i="14"/>
  <c r="D1389" i="26"/>
  <c r="I1356" i="14"/>
  <c r="D1458" i="14"/>
  <c r="D1223" i="26"/>
  <c r="C1217" i="26"/>
  <c r="C1349" i="14"/>
  <c r="I1339" i="14"/>
  <c r="I1406" i="14"/>
  <c r="I1424" i="14"/>
  <c r="D1369" i="26"/>
  <c r="D1501" i="14"/>
  <c r="D1567" i="14"/>
  <c r="D1435" i="26"/>
  <c r="C1574" i="14"/>
  <c r="C1442" i="26"/>
  <c r="I1586" i="14"/>
  <c r="I1587" i="14"/>
  <c r="D1542" i="26"/>
  <c r="D1674" i="14"/>
  <c r="I1489" i="14"/>
  <c r="I1644" i="14"/>
  <c r="D1522" i="26"/>
  <c r="D1654" i="14"/>
  <c r="D1527" i="26"/>
  <c r="D1659" i="14"/>
  <c r="C1450" i="14"/>
  <c r="C1318" i="26"/>
  <c r="D1323" i="26"/>
  <c r="D1455" i="14"/>
  <c r="C1343" i="26"/>
  <c r="C1475" i="14"/>
  <c r="V30" i="31"/>
  <c r="I1525" i="14"/>
  <c r="C1426" i="26"/>
  <c r="C1558" i="14"/>
  <c r="I1473" i="14"/>
  <c r="I1523" i="14"/>
  <c r="D1426" i="26"/>
  <c r="D1558" i="14"/>
  <c r="D1428" i="26"/>
  <c r="V67" i="31"/>
  <c r="D1560" i="14"/>
  <c r="C1568" i="14"/>
  <c r="I1303" i="14"/>
  <c r="C1185" i="26"/>
  <c r="C1317" i="14"/>
  <c r="C1198" i="26"/>
  <c r="C1330" i="14"/>
  <c r="C1206" i="26"/>
  <c r="C1338" i="14"/>
  <c r="C1232" i="26"/>
  <c r="C1364" i="14"/>
  <c r="C1368" i="14"/>
  <c r="C1236" i="26"/>
  <c r="C1249" i="26"/>
  <c r="C1381" i="14"/>
  <c r="C1385" i="14"/>
  <c r="C1253" i="26"/>
  <c r="I1396" i="14"/>
  <c r="I1448" i="14"/>
  <c r="C1472" i="14"/>
  <c r="C1340" i="26"/>
  <c r="I1372" i="14"/>
  <c r="I1386" i="14"/>
  <c r="I1418" i="14"/>
  <c r="C1337" i="26"/>
  <c r="C1469" i="14"/>
  <c r="D1338" i="26"/>
  <c r="D1470" i="14"/>
  <c r="I1472" i="14"/>
  <c r="C1486" i="14"/>
  <c r="C1354" i="26"/>
  <c r="C1407" i="26"/>
  <c r="C1539" i="14"/>
  <c r="I1554" i="14"/>
  <c r="D1423" i="26"/>
  <c r="D1555" i="14"/>
  <c r="D1424" i="26"/>
  <c r="D1556" i="14"/>
  <c r="C1425" i="26"/>
  <c r="C1557" i="14"/>
  <c r="D1453" i="26"/>
  <c r="D1585" i="14"/>
  <c r="I1592" i="14"/>
  <c r="C1462" i="26"/>
  <c r="C1594" i="14"/>
  <c r="D1606" i="14"/>
  <c r="C1610" i="14"/>
  <c r="C1478" i="26"/>
  <c r="D1479" i="26"/>
  <c r="D1611" i="14"/>
  <c r="I1617" i="14"/>
  <c r="C1688" i="14"/>
  <c r="C1556" i="26"/>
  <c r="I1689" i="14"/>
  <c r="D1693" i="14"/>
  <c r="D1561" i="26"/>
  <c r="H1479" i="26"/>
  <c r="H1611" i="14"/>
  <c r="I1390" i="14"/>
  <c r="C1448" i="14"/>
  <c r="C1219" i="26"/>
  <c r="C1221" i="26"/>
  <c r="I1337" i="14"/>
  <c r="I1345" i="14"/>
  <c r="I1371" i="14"/>
  <c r="C1273" i="26"/>
  <c r="C1405" i="14"/>
  <c r="D1436" i="14"/>
  <c r="D1321" i="26"/>
  <c r="I1588" i="14"/>
  <c r="D1512" i="26"/>
  <c r="D1644" i="14"/>
  <c r="H1546" i="26"/>
  <c r="H1678" i="14"/>
  <c r="H1562" i="26"/>
  <c r="H1694" i="14"/>
  <c r="H1441" i="26"/>
  <c r="H1573" i="14"/>
  <c r="C1449" i="14"/>
  <c r="C1317" i="26"/>
  <c r="D1393" i="26"/>
  <c r="V32" i="31"/>
  <c r="D1525" i="14"/>
  <c r="C1404" i="26"/>
  <c r="C1536" i="14"/>
  <c r="C1576" i="14"/>
  <c r="C1444" i="26"/>
  <c r="D1590" i="14"/>
  <c r="D1458" i="26"/>
  <c r="D1477" i="26"/>
  <c r="D1609" i="14"/>
  <c r="C1488" i="26"/>
  <c r="C1620" i="14"/>
  <c r="C1511" i="26"/>
  <c r="C1643" i="14"/>
  <c r="I1674" i="14"/>
  <c r="D1290" i="26"/>
  <c r="D1422" i="14"/>
  <c r="C1315" i="26"/>
  <c r="C1447" i="14"/>
  <c r="D1449" i="14"/>
  <c r="D1317" i="26"/>
  <c r="I1458" i="14"/>
  <c r="I1559" i="14"/>
  <c r="D1461" i="26"/>
  <c r="D1314" i="14"/>
  <c r="D1186" i="26"/>
  <c r="D1318" i="14"/>
  <c r="D1322" i="14"/>
  <c r="D1190" i="26"/>
  <c r="D1203" i="26"/>
  <c r="W46" i="27"/>
  <c r="D1207" i="26"/>
  <c r="W50" i="27"/>
  <c r="D1224" i="26"/>
  <c r="D1356" i="14"/>
  <c r="D1233" i="26"/>
  <c r="D1369" i="14"/>
  <c r="D1373" i="14"/>
  <c r="D1241" i="26"/>
  <c r="W84" i="27"/>
  <c r="V97" i="27"/>
  <c r="D1390" i="14"/>
  <c r="D1258" i="26"/>
  <c r="I1313" i="14"/>
  <c r="V46" i="27"/>
  <c r="I1364" i="14"/>
  <c r="I1389" i="14"/>
  <c r="D1274" i="26"/>
  <c r="D1406" i="14"/>
  <c r="D1341" i="26"/>
  <c r="D1473" i="14"/>
  <c r="C1349" i="26"/>
  <c r="C1481" i="14"/>
  <c r="I1484" i="14"/>
  <c r="D1407" i="26"/>
  <c r="D1539" i="14"/>
  <c r="W46" i="31"/>
  <c r="I1585" i="14"/>
  <c r="D1456" i="26"/>
  <c r="D1588" i="14"/>
  <c r="D1594" i="14"/>
  <c r="D1462" i="26"/>
  <c r="D1478" i="26"/>
  <c r="D1610" i="14"/>
  <c r="I1611" i="14"/>
  <c r="C1512" i="26"/>
  <c r="C1644" i="14"/>
  <c r="D1513" i="26"/>
  <c r="D1645" i="14"/>
  <c r="I1651" i="14"/>
  <c r="C1655" i="14"/>
  <c r="C1523" i="26"/>
  <c r="C1674" i="14"/>
  <c r="C1542" i="26"/>
  <c r="I1676" i="14"/>
  <c r="H1374" i="26"/>
  <c r="H1506" i="14"/>
  <c r="D1453" i="14"/>
  <c r="I1474" i="14"/>
  <c r="I1550" i="14"/>
  <c r="D1219" i="26"/>
  <c r="D1474" i="26"/>
  <c r="D1494" i="26"/>
  <c r="C1366" i="14"/>
  <c r="C1234" i="26"/>
  <c r="I1335" i="14"/>
  <c r="I1363" i="14"/>
  <c r="C1416" i="14"/>
  <c r="C1284" i="26"/>
  <c r="C1431" i="14"/>
  <c r="C1299" i="26"/>
  <c r="H1440" i="14"/>
  <c r="H1308" i="26"/>
  <c r="I1470" i="14"/>
  <c r="D1343" i="26"/>
  <c r="D1475" i="14"/>
  <c r="C1368" i="26"/>
  <c r="C1500" i="14"/>
  <c r="D1376" i="26"/>
  <c r="V15" i="31"/>
  <c r="D1377" i="26"/>
  <c r="D1509" i="14"/>
  <c r="V16" i="31"/>
  <c r="I1521" i="14"/>
  <c r="C1419" i="26"/>
  <c r="C1551" i="14"/>
  <c r="I1555" i="14"/>
  <c r="W83" i="31"/>
  <c r="D1576" i="14"/>
  <c r="D1444" i="26"/>
  <c r="I1590" i="14"/>
  <c r="D1488" i="26"/>
  <c r="D1620" i="14"/>
  <c r="C1642" i="14"/>
  <c r="C1510" i="26"/>
  <c r="C1672" i="14"/>
  <c r="C1540" i="26"/>
  <c r="D1686" i="14"/>
  <c r="D1554" i="26"/>
  <c r="V16" i="27"/>
  <c r="D1305" i="14"/>
  <c r="D1315" i="14"/>
  <c r="D1187" i="26"/>
  <c r="V30" i="27"/>
  <c r="D1221" i="26"/>
  <c r="D1353" i="14"/>
  <c r="W64" i="27"/>
  <c r="D1234" i="26"/>
  <c r="C1414" i="14"/>
  <c r="C1282" i="26"/>
  <c r="I1417" i="14"/>
  <c r="D1423" i="14"/>
  <c r="C1464" i="14"/>
  <c r="C1332" i="26"/>
  <c r="I1469" i="14"/>
  <c r="I1485" i="14"/>
  <c r="I1508" i="14"/>
  <c r="I1543" i="14"/>
  <c r="D1419" i="26"/>
  <c r="D1551" i="14"/>
  <c r="D1487" i="26"/>
  <c r="D1619" i="14"/>
  <c r="D1505" i="26"/>
  <c r="D1637" i="14"/>
  <c r="AV147" i="31"/>
  <c r="L147" i="31" s="1"/>
  <c r="C1520" i="26"/>
  <c r="C1652" i="14"/>
  <c r="C1657" i="14"/>
  <c r="C1525" i="26"/>
  <c r="C1546" i="26"/>
  <c r="C1678" i="14"/>
  <c r="D1547" i="26"/>
  <c r="D1679" i="14"/>
  <c r="C1696" i="14"/>
  <c r="C1564" i="26"/>
  <c r="H1512" i="26"/>
  <c r="H1644" i="14"/>
  <c r="I1383" i="14"/>
  <c r="H1424" i="14"/>
  <c r="C1374" i="26"/>
  <c r="D1510" i="26"/>
  <c r="C1303" i="14"/>
  <c r="C1171" i="26"/>
  <c r="C1188" i="26"/>
  <c r="C1320" i="14"/>
  <c r="C1329" i="14"/>
  <c r="C1197" i="26"/>
  <c r="C1214" i="26"/>
  <c r="C1346" i="14"/>
  <c r="C1222" i="26"/>
  <c r="C1354" i="14"/>
  <c r="C1248" i="26"/>
  <c r="C1380" i="14"/>
  <c r="C1384" i="14"/>
  <c r="C1252" i="26"/>
  <c r="I1319" i="14"/>
  <c r="I1331" i="14"/>
  <c r="I1336" i="14"/>
  <c r="I1352" i="14"/>
  <c r="D1267" i="26"/>
  <c r="D1399" i="14"/>
  <c r="D1282" i="26"/>
  <c r="D1298" i="26"/>
  <c r="D1322" i="26"/>
  <c r="D1454" i="14"/>
  <c r="D1464" i="14"/>
  <c r="D1332" i="26"/>
  <c r="C1465" i="14"/>
  <c r="C1333" i="26"/>
  <c r="C1466" i="14"/>
  <c r="C1334" i="26"/>
  <c r="H1489" i="14"/>
  <c r="H1357" i="26"/>
  <c r="D1507" i="14"/>
  <c r="D1375" i="26"/>
  <c r="I1526" i="14"/>
  <c r="C1400" i="26"/>
  <c r="C1532" i="14"/>
  <c r="D1405" i="26"/>
  <c r="D1537" i="14"/>
  <c r="D1409" i="26"/>
  <c r="W48" i="31"/>
  <c r="D1439" i="26"/>
  <c r="C1617" i="14"/>
  <c r="C1485" i="26"/>
  <c r="I1619" i="14"/>
  <c r="C1491" i="26"/>
  <c r="C1623" i="14"/>
  <c r="I1624" i="14"/>
  <c r="I1637" i="14"/>
  <c r="C1641" i="14"/>
  <c r="C1509" i="26"/>
  <c r="I1642" i="14"/>
  <c r="I1305" i="14"/>
  <c r="I1399" i="14"/>
  <c r="C1430" i="14"/>
  <c r="C1456" i="14"/>
  <c r="D1488" i="14"/>
  <c r="C1490" i="14"/>
  <c r="D1673" i="14"/>
  <c r="C1239" i="26"/>
  <c r="D1266" i="26"/>
  <c r="C1306" i="26"/>
  <c r="C1372" i="26"/>
  <c r="D1410" i="26"/>
  <c r="C1238" i="26"/>
  <c r="C1370" i="14"/>
  <c r="C1383" i="14"/>
  <c r="C1251" i="26"/>
  <c r="C1271" i="26"/>
  <c r="C1403" i="14"/>
  <c r="I1405" i="14"/>
  <c r="C1309" i="26"/>
  <c r="C1441" i="14"/>
  <c r="D1353" i="26"/>
  <c r="D1492" i="14"/>
  <c r="D1360" i="26"/>
  <c r="D1543" i="14"/>
  <c r="D1411" i="26"/>
  <c r="W50" i="31"/>
  <c r="D1425" i="26"/>
  <c r="D1557" i="14"/>
  <c r="C1451" i="26"/>
  <c r="C1583" i="14"/>
  <c r="D1643" i="14"/>
  <c r="D1511" i="26"/>
  <c r="I1435" i="14"/>
  <c r="I1302" i="14"/>
  <c r="D1179" i="26"/>
  <c r="D1311" i="14"/>
  <c r="D1328" i="14"/>
  <c r="D1345" i="14"/>
  <c r="D1213" i="26"/>
  <c r="I1328" i="14"/>
  <c r="I1330" i="14"/>
  <c r="I1351" i="14"/>
  <c r="D1299" i="26"/>
  <c r="D1431" i="14"/>
  <c r="C1305" i="26"/>
  <c r="C1437" i="14"/>
  <c r="D1324" i="26"/>
  <c r="V5" i="31"/>
  <c r="D1506" i="14"/>
  <c r="D1374" i="26"/>
  <c r="I1509" i="14"/>
  <c r="W14" i="27"/>
  <c r="D1303" i="14"/>
  <c r="D1188" i="26"/>
  <c r="D1320" i="14"/>
  <c r="D1197" i="26"/>
  <c r="D1201" i="26"/>
  <c r="V48" i="27"/>
  <c r="D1222" i="26"/>
  <c r="D1354" i="14"/>
  <c r="D1371" i="14"/>
  <c r="D1248" i="26"/>
  <c r="D1380" i="14"/>
  <c r="D1252" i="26"/>
  <c r="D1256" i="26"/>
  <c r="D1388" i="14"/>
  <c r="I1362" i="14"/>
  <c r="C1326" i="26"/>
  <c r="C1458" i="14"/>
  <c r="I1464" i="14"/>
  <c r="D1465" i="14"/>
  <c r="C1473" i="14"/>
  <c r="C1341" i="26"/>
  <c r="D1357" i="26"/>
  <c r="D1489" i="14"/>
  <c r="D1504" i="14"/>
  <c r="D1372" i="26"/>
  <c r="I1507" i="14"/>
  <c r="D1401" i="26"/>
  <c r="D1533" i="14"/>
  <c r="D1406" i="26"/>
  <c r="D1538" i="14"/>
  <c r="C1567" i="14"/>
  <c r="C1435" i="26"/>
  <c r="I1571" i="14"/>
  <c r="I1572" i="14"/>
  <c r="I1573" i="14"/>
  <c r="D1443" i="26"/>
  <c r="D1575" i="14"/>
  <c r="W82" i="31"/>
  <c r="C1479" i="26"/>
  <c r="C1611" i="14"/>
  <c r="D1617" i="14"/>
  <c r="D1485" i="26"/>
  <c r="D1491" i="26"/>
  <c r="D1623" i="14"/>
  <c r="C1316" i="14"/>
  <c r="I1322" i="14"/>
  <c r="C1337" i="14"/>
  <c r="D1430" i="14"/>
  <c r="D1456" i="14"/>
  <c r="H1474" i="14"/>
  <c r="I1654" i="14"/>
  <c r="C1679" i="14"/>
  <c r="C1235" i="26"/>
  <c r="D1239" i="26"/>
  <c r="D1173" i="26"/>
  <c r="D1235" i="26"/>
  <c r="C1443" i="26"/>
  <c r="V15" i="27"/>
  <c r="D1172" i="26"/>
  <c r="D1304" i="14"/>
  <c r="C1190" i="26"/>
  <c r="C1322" i="14"/>
  <c r="C1335" i="14"/>
  <c r="C1203" i="26"/>
  <c r="C1233" i="26"/>
  <c r="C1365" i="14"/>
  <c r="C1386" i="14"/>
  <c r="C1254" i="26"/>
  <c r="I1333" i="14"/>
  <c r="I1365" i="14"/>
  <c r="I1368" i="14"/>
  <c r="D1271" i="26"/>
  <c r="H1274" i="26"/>
  <c r="H1406" i="14"/>
  <c r="D1309" i="26"/>
  <c r="D1325" i="26"/>
  <c r="D1466" i="14"/>
  <c r="D1334" i="26"/>
  <c r="C1336" i="26"/>
  <c r="C1468" i="14"/>
  <c r="D1490" i="14"/>
  <c r="D1358" i="26"/>
  <c r="I1501" i="14"/>
  <c r="D1403" i="26"/>
  <c r="D1535" i="14"/>
  <c r="C1553" i="14"/>
  <c r="C1421" i="26"/>
  <c r="I1569" i="14"/>
  <c r="W84" i="31"/>
  <c r="D1451" i="26"/>
  <c r="C1469" i="26"/>
  <c r="C1601" i="14"/>
  <c r="C1496" i="26"/>
  <c r="C1628" i="14"/>
  <c r="C1635" i="14"/>
  <c r="C1503" i="26"/>
  <c r="C1508" i="26"/>
  <c r="C1640" i="14"/>
  <c r="C1545" i="26"/>
  <c r="C1677" i="14"/>
  <c r="D1546" i="26"/>
  <c r="D1678" i="14"/>
  <c r="I1685" i="14"/>
  <c r="D1696" i="14"/>
  <c r="D1564" i="26"/>
  <c r="C1382" i="14"/>
  <c r="C1404" i="14"/>
  <c r="D1438" i="14"/>
  <c r="I1535" i="14"/>
  <c r="D1553" i="14"/>
  <c r="C1555" i="14"/>
  <c r="I1602" i="14"/>
  <c r="I1604" i="14"/>
  <c r="D1275" i="26"/>
  <c r="C1356" i="26"/>
  <c r="I1403" i="14"/>
  <c r="D1272" i="26"/>
  <c r="I1407" i="14"/>
  <c r="I1438" i="14"/>
  <c r="C1350" i="26"/>
  <c r="C1482" i="14"/>
  <c r="D1491" i="14"/>
  <c r="D1359" i="26"/>
  <c r="C1387" i="26"/>
  <c r="C1519" i="14"/>
  <c r="C1422" i="26"/>
  <c r="C1554" i="14"/>
  <c r="C1427" i="26"/>
  <c r="C1559" i="14"/>
  <c r="I1574" i="14"/>
  <c r="D1469" i="26"/>
  <c r="D1601" i="14"/>
  <c r="C1607" i="14"/>
  <c r="C1475" i="26"/>
  <c r="D1628" i="14"/>
  <c r="D1496" i="26"/>
  <c r="D1634" i="14"/>
  <c r="D1502" i="26"/>
  <c r="I1641" i="14"/>
  <c r="D1662" i="14"/>
  <c r="D1530" i="26"/>
  <c r="D1545" i="26"/>
  <c r="D1677" i="14"/>
  <c r="I1690" i="14"/>
  <c r="D1694" i="14"/>
  <c r="D1562" i="26"/>
  <c r="D1695" i="14"/>
  <c r="D1563" i="26"/>
  <c r="I1696" i="14"/>
  <c r="H1394" i="26"/>
  <c r="H1526" i="14"/>
  <c r="I1384" i="14"/>
  <c r="D1404" i="14"/>
  <c r="I1577" i="14"/>
  <c r="C1645" i="14"/>
  <c r="D1460" i="26"/>
  <c r="C1530" i="26"/>
  <c r="I1311" i="14"/>
  <c r="I1369" i="14"/>
  <c r="I1385" i="14"/>
  <c r="I1388" i="14"/>
  <c r="D1268" i="26"/>
  <c r="D1400" i="14"/>
  <c r="I1402" i="14"/>
  <c r="I1439" i="14"/>
  <c r="D1308" i="26"/>
  <c r="C1321" i="26"/>
  <c r="C1453" i="14"/>
  <c r="C1454" i="14"/>
  <c r="C1322" i="26"/>
  <c r="C1471" i="14"/>
  <c r="C1339" i="26"/>
  <c r="D1342" i="26"/>
  <c r="D1474" i="14"/>
  <c r="D1350" i="26"/>
  <c r="D1482" i="14"/>
  <c r="C1487" i="14"/>
  <c r="C1355" i="26"/>
  <c r="I1505" i="14"/>
  <c r="C1516" i="14"/>
  <c r="C1384" i="26"/>
  <c r="D1519" i="14"/>
  <c r="C1523" i="14"/>
  <c r="C1391" i="26"/>
  <c r="C1543" i="14"/>
  <c r="C1411" i="26"/>
  <c r="I1553" i="14"/>
  <c r="V66" i="31"/>
  <c r="D1427" i="26"/>
  <c r="D1559" i="14"/>
  <c r="D1475" i="26"/>
  <c r="D1607" i="14"/>
  <c r="I1622" i="14"/>
  <c r="D1661" i="14"/>
  <c r="D1529" i="26"/>
  <c r="I1662" i="14"/>
  <c r="D1670" i="14"/>
  <c r="D1538" i="26"/>
  <c r="I1677" i="14"/>
  <c r="D1557" i="26"/>
  <c r="D1689" i="14"/>
  <c r="C1561" i="26"/>
  <c r="C1693" i="14"/>
  <c r="I1694" i="14"/>
  <c r="D1424" i="14"/>
  <c r="I1465" i="14"/>
  <c r="D1467" i="14"/>
  <c r="I1522" i="14"/>
  <c r="C1526" i="14"/>
  <c r="D1583" i="14"/>
  <c r="C1585" i="14"/>
  <c r="I1657" i="14"/>
  <c r="C1342" i="26"/>
  <c r="F1689" i="14"/>
  <c r="F1553" i="26"/>
  <c r="F1687" i="14"/>
  <c r="F1560" i="26"/>
  <c r="AO189" i="31"/>
  <c r="C1687" i="14"/>
  <c r="C1553" i="26"/>
  <c r="F1558" i="26"/>
  <c r="D1560" i="26"/>
  <c r="F1686" i="14"/>
  <c r="D1688" i="14"/>
  <c r="D1555" i="26"/>
  <c r="C1691" i="14"/>
  <c r="I1686" i="14"/>
  <c r="D1691" i="14"/>
  <c r="C1692" i="14"/>
  <c r="D1685" i="14"/>
  <c r="C1686" i="14"/>
  <c r="I1688" i="14"/>
  <c r="F1691" i="14"/>
  <c r="AV198" i="31"/>
  <c r="AL198" i="31" s="1"/>
  <c r="AN198" i="31" s="1"/>
  <c r="C1671" i="14"/>
  <c r="I1673" i="14"/>
  <c r="D1671" i="14"/>
  <c r="F1670" i="14"/>
  <c r="D1672" i="14"/>
  <c r="F1671" i="14"/>
  <c r="I1669" i="14"/>
  <c r="F1672" i="14"/>
  <c r="C1675" i="14"/>
  <c r="C1668" i="14"/>
  <c r="I1670" i="14"/>
  <c r="C1676" i="14"/>
  <c r="D1543" i="26"/>
  <c r="D1668" i="14"/>
  <c r="C1669" i="14"/>
  <c r="I1671" i="14"/>
  <c r="F1674" i="14"/>
  <c r="D1676" i="14"/>
  <c r="AO172" i="31"/>
  <c r="D1669" i="14"/>
  <c r="C1670" i="14"/>
  <c r="I1672" i="14"/>
  <c r="F1675" i="14"/>
  <c r="F1655" i="14"/>
  <c r="F1653" i="14"/>
  <c r="C1656" i="14"/>
  <c r="I1658" i="14"/>
  <c r="F1654" i="14"/>
  <c r="D1656" i="14"/>
  <c r="I1652" i="14"/>
  <c r="D1657" i="14"/>
  <c r="C1651" i="14"/>
  <c r="I1653" i="14"/>
  <c r="D1651" i="14"/>
  <c r="F1657" i="14"/>
  <c r="D1652" i="14"/>
  <c r="C1653" i="14"/>
  <c r="I1655" i="14"/>
  <c r="F1658" i="14"/>
  <c r="F1651" i="14"/>
  <c r="D1653" i="14"/>
  <c r="C1654" i="14"/>
  <c r="I1656" i="14"/>
  <c r="F1635" i="14"/>
  <c r="F1508" i="26"/>
  <c r="I1640" i="14"/>
  <c r="D1503" i="26"/>
  <c r="C1504" i="26"/>
  <c r="F1509" i="26"/>
  <c r="C1507" i="26"/>
  <c r="F1505" i="26"/>
  <c r="D1507" i="26"/>
  <c r="F1502" i="26"/>
  <c r="D1504" i="26"/>
  <c r="C1505" i="26"/>
  <c r="AO138" i="31"/>
  <c r="H1624" i="14"/>
  <c r="F1494" i="26"/>
  <c r="F1486" i="26"/>
  <c r="F1490" i="26"/>
  <c r="C1621" i="14"/>
  <c r="I1623" i="14"/>
  <c r="F1619" i="14"/>
  <c r="D1621" i="14"/>
  <c r="C1622" i="14"/>
  <c r="C1493" i="26"/>
  <c r="C1486" i="26"/>
  <c r="F1491" i="26"/>
  <c r="D1493" i="26"/>
  <c r="D1486" i="26"/>
  <c r="C1487" i="26"/>
  <c r="F1492" i="26"/>
  <c r="F1607" i="14"/>
  <c r="F1606" i="14"/>
  <c r="AO104" i="31"/>
  <c r="D1476" i="26"/>
  <c r="D1608" i="14"/>
  <c r="F1605" i="14"/>
  <c r="AV113" i="31"/>
  <c r="AL113" i="31" s="1"/>
  <c r="AN113" i="31" s="1"/>
  <c r="C1602" i="14"/>
  <c r="D1602" i="14"/>
  <c r="C1603" i="14"/>
  <c r="I1605" i="14"/>
  <c r="D1470" i="26"/>
  <c r="F1601" i="14"/>
  <c r="D1603" i="14"/>
  <c r="C1604" i="14"/>
  <c r="I1606" i="14"/>
  <c r="F1602" i="14"/>
  <c r="D1604" i="14"/>
  <c r="C1605" i="14"/>
  <c r="I1607" i="14"/>
  <c r="I1600" i="14"/>
  <c r="F1603" i="14"/>
  <c r="D1605" i="14"/>
  <c r="C1606" i="14"/>
  <c r="I1608" i="14"/>
  <c r="O92" i="31"/>
  <c r="P92" i="31" s="1"/>
  <c r="U92" i="31" s="1"/>
  <c r="S92" i="31"/>
  <c r="I1583" i="14"/>
  <c r="C1452" i="26"/>
  <c r="R92" i="31"/>
  <c r="D1584" i="14"/>
  <c r="D1454" i="26"/>
  <c r="C1455" i="26"/>
  <c r="D1589" i="14"/>
  <c r="N90" i="31"/>
  <c r="C1454" i="26"/>
  <c r="N96" i="31"/>
  <c r="O96" i="31" s="1"/>
  <c r="T96" i="31" s="1"/>
  <c r="D1455" i="26"/>
  <c r="C1456" i="26"/>
  <c r="N93" i="31"/>
  <c r="D1437" i="26"/>
  <c r="D1569" i="14"/>
  <c r="S80" i="31"/>
  <c r="P80" i="31"/>
  <c r="U80" i="31" s="1"/>
  <c r="D1566" i="14"/>
  <c r="C1439" i="26"/>
  <c r="C1571" i="14"/>
  <c r="O80" i="31"/>
  <c r="T80" i="31" s="1"/>
  <c r="C1569" i="14"/>
  <c r="I1566" i="14"/>
  <c r="D1434" i="26"/>
  <c r="N75" i="31"/>
  <c r="S77" i="31"/>
  <c r="P77" i="31"/>
  <c r="U77" i="31" s="1"/>
  <c r="D1571" i="14"/>
  <c r="C1572" i="14"/>
  <c r="N76" i="31"/>
  <c r="O76" i="31" s="1"/>
  <c r="T76" i="31" s="1"/>
  <c r="I1567" i="14"/>
  <c r="D1572" i="14"/>
  <c r="C1573" i="14"/>
  <c r="I1568" i="14"/>
  <c r="D1573" i="14"/>
  <c r="I1551" i="14"/>
  <c r="C1552" i="14"/>
  <c r="C1420" i="26"/>
  <c r="R63" i="31"/>
  <c r="N63" i="31"/>
  <c r="S63" i="31" s="1"/>
  <c r="N56" i="31"/>
  <c r="D1420" i="26"/>
  <c r="N60" i="31"/>
  <c r="C1550" i="14"/>
  <c r="I1552" i="14"/>
  <c r="D1552" i="14"/>
  <c r="O44" i="31"/>
  <c r="T44" i="31" s="1"/>
  <c r="S44" i="31"/>
  <c r="P44" i="31"/>
  <c r="U44" i="31" s="1"/>
  <c r="AO36" i="31"/>
  <c r="N42" i="31"/>
  <c r="P42" i="31" s="1"/>
  <c r="U42" i="31" s="1"/>
  <c r="N49" i="31"/>
  <c r="I1532" i="14"/>
  <c r="N40" i="31"/>
  <c r="S40" i="31" s="1"/>
  <c r="N46" i="31"/>
  <c r="S46" i="31" s="1"/>
  <c r="R47" i="31"/>
  <c r="I1533" i="14"/>
  <c r="I1541" i="14"/>
  <c r="R44" i="31"/>
  <c r="S47" i="31"/>
  <c r="C1540" i="14"/>
  <c r="D1532" i="14"/>
  <c r="C1534" i="14"/>
  <c r="I1536" i="14"/>
  <c r="D1541" i="14"/>
  <c r="C1542" i="14"/>
  <c r="D1408" i="26"/>
  <c r="C1409" i="26"/>
  <c r="N39" i="31"/>
  <c r="N48" i="31"/>
  <c r="S48" i="31" s="1"/>
  <c r="H1523" i="14"/>
  <c r="R25" i="31"/>
  <c r="S28" i="31"/>
  <c r="C1515" i="14"/>
  <c r="D1522" i="14"/>
  <c r="D1383" i="26"/>
  <c r="AO19" i="31"/>
  <c r="D1515" i="14"/>
  <c r="D1523" i="14"/>
  <c r="D1384" i="26"/>
  <c r="C1385" i="26"/>
  <c r="D1386" i="26"/>
  <c r="O28" i="31"/>
  <c r="T28" i="31" s="1"/>
  <c r="C1388" i="26"/>
  <c r="D1388" i="26"/>
  <c r="R30" i="31"/>
  <c r="D1520" i="14"/>
  <c r="C1390" i="26"/>
  <c r="R23" i="31"/>
  <c r="D1521" i="14"/>
  <c r="D1385" i="26"/>
  <c r="O5" i="31"/>
  <c r="T5" i="31" s="1"/>
  <c r="S5" i="31"/>
  <c r="P5" i="31"/>
  <c r="U5" i="31" s="1"/>
  <c r="I1503" i="14"/>
  <c r="C1502" i="14"/>
  <c r="D1366" i="26"/>
  <c r="N6" i="31"/>
  <c r="S6" i="31" s="1"/>
  <c r="N12" i="31"/>
  <c r="S12" i="31" s="1"/>
  <c r="C1505" i="14"/>
  <c r="D1371" i="26"/>
  <c r="N8" i="31"/>
  <c r="R11" i="31"/>
  <c r="R13" i="31"/>
  <c r="D1503" i="14"/>
  <c r="C1367" i="26"/>
  <c r="C1498" i="14"/>
  <c r="D1505" i="14"/>
  <c r="D1368" i="26"/>
  <c r="D1500" i="14"/>
  <c r="D1502" i="14"/>
  <c r="AO2" i="31"/>
  <c r="F1487" i="14"/>
  <c r="F1351" i="26"/>
  <c r="F1485" i="14"/>
  <c r="D1351" i="26"/>
  <c r="D1483" i="14"/>
  <c r="F1484" i="14"/>
  <c r="F1352" i="26"/>
  <c r="D1349" i="26"/>
  <c r="D1481" i="14"/>
  <c r="D1486" i="14"/>
  <c r="D1354" i="26"/>
  <c r="F1356" i="26"/>
  <c r="F1488" i="14"/>
  <c r="I1483" i="14"/>
  <c r="F1481" i="14"/>
  <c r="C1484" i="14"/>
  <c r="I1486" i="14"/>
  <c r="F1482" i="14"/>
  <c r="D1484" i="14"/>
  <c r="C1485" i="14"/>
  <c r="D1485" i="14"/>
  <c r="AO189" i="27"/>
  <c r="D1352" i="26"/>
  <c r="F1465" i="14"/>
  <c r="F1469" i="14"/>
  <c r="I1468" i="14"/>
  <c r="F1471" i="14"/>
  <c r="D1335" i="26"/>
  <c r="D1472" i="14"/>
  <c r="F1332" i="26"/>
  <c r="C1335" i="26"/>
  <c r="F1340" i="26"/>
  <c r="F1449" i="14"/>
  <c r="F1321" i="26"/>
  <c r="F1448" i="14"/>
  <c r="F1450" i="14"/>
  <c r="F1320" i="26"/>
  <c r="D1452" i="14"/>
  <c r="D1448" i="14"/>
  <c r="I1451" i="14"/>
  <c r="D1319" i="26"/>
  <c r="C1320" i="26"/>
  <c r="I1453" i="14"/>
  <c r="D1451" i="14"/>
  <c r="I1447" i="14"/>
  <c r="F1315" i="26"/>
  <c r="AO155" i="27"/>
  <c r="D1432" i="14"/>
  <c r="D1300" i="26"/>
  <c r="C1433" i="14"/>
  <c r="C1301" i="26"/>
  <c r="C1434" i="14"/>
  <c r="C1302" i="26"/>
  <c r="D1433" i="14"/>
  <c r="D1301" i="26"/>
  <c r="D1434" i="14"/>
  <c r="D1302" i="26"/>
  <c r="I1436" i="14"/>
  <c r="I1437" i="14"/>
  <c r="C1300" i="26"/>
  <c r="F1304" i="26"/>
  <c r="AO138" i="27"/>
  <c r="I1430" i="14"/>
  <c r="F1432" i="14"/>
  <c r="F1300" i="26"/>
  <c r="I1431" i="14"/>
  <c r="C1303" i="26"/>
  <c r="F1301" i="26"/>
  <c r="D1303" i="26"/>
  <c r="C1304" i="26"/>
  <c r="D1304" i="26"/>
  <c r="I1420" i="14"/>
  <c r="F1417" i="14"/>
  <c r="F1285" i="26"/>
  <c r="F1289" i="26"/>
  <c r="C1413" i="14"/>
  <c r="F1414" i="14"/>
  <c r="F1282" i="26"/>
  <c r="D1413" i="14"/>
  <c r="C1415" i="14"/>
  <c r="D1415" i="14"/>
  <c r="F1418" i="14"/>
  <c r="C1421" i="14"/>
  <c r="D1281" i="26"/>
  <c r="I1415" i="14"/>
  <c r="D1421" i="14"/>
  <c r="I1414" i="14"/>
  <c r="C1417" i="14"/>
  <c r="C1285" i="26"/>
  <c r="C1418" i="14"/>
  <c r="C1286" i="26"/>
  <c r="C1419" i="14"/>
  <c r="C1287" i="26"/>
  <c r="F1281" i="26"/>
  <c r="D1417" i="14"/>
  <c r="D1285" i="26"/>
  <c r="D1418" i="14"/>
  <c r="D1286" i="26"/>
  <c r="D1419" i="14"/>
  <c r="D1287" i="26"/>
  <c r="C1420" i="14"/>
  <c r="C1288" i="26"/>
  <c r="D1414" i="14"/>
  <c r="D1283" i="26"/>
  <c r="D1289" i="26"/>
  <c r="D1416" i="14"/>
  <c r="D1284" i="26"/>
  <c r="I1419" i="14"/>
  <c r="D1288" i="26"/>
  <c r="F1283" i="26"/>
  <c r="F1398" i="14"/>
  <c r="F1397" i="14"/>
  <c r="C1401" i="14"/>
  <c r="D1401" i="14"/>
  <c r="C1402" i="14"/>
  <c r="D1397" i="14"/>
  <c r="C1264" i="26"/>
  <c r="F1269" i="26"/>
  <c r="I1397" i="14"/>
  <c r="D1402" i="14"/>
  <c r="D1269" i="26"/>
  <c r="D1396" i="14"/>
  <c r="C1397" i="14"/>
  <c r="F1402" i="14"/>
  <c r="D1270" i="26"/>
  <c r="D1398" i="14"/>
  <c r="D1264" i="26"/>
  <c r="D1383" i="14"/>
  <c r="D1251" i="26"/>
  <c r="D1247" i="26"/>
  <c r="D1379" i="14"/>
  <c r="D1382" i="14"/>
  <c r="D1386" i="14"/>
  <c r="D1254" i="26"/>
  <c r="W97" i="27"/>
  <c r="D1255" i="26"/>
  <c r="I1379" i="14"/>
  <c r="I1382" i="14"/>
  <c r="C1379" i="14"/>
  <c r="C1247" i="26"/>
  <c r="C1387" i="14"/>
  <c r="C1255" i="26"/>
  <c r="O94" i="27"/>
  <c r="S94" i="27"/>
  <c r="W98" i="27"/>
  <c r="D1387" i="14"/>
  <c r="D1250" i="26"/>
  <c r="D1385" i="14"/>
  <c r="AO87" i="27"/>
  <c r="D1384" i="14"/>
  <c r="I1370" i="14"/>
  <c r="O80" i="27"/>
  <c r="T80" i="27" s="1"/>
  <c r="AO70" i="27"/>
  <c r="D1365" i="14"/>
  <c r="W80" i="27"/>
  <c r="V80" i="27"/>
  <c r="D1237" i="26"/>
  <c r="C1362" i="14"/>
  <c r="D1230" i="26"/>
  <c r="D1366" i="14"/>
  <c r="D1238" i="26"/>
  <c r="D1370" i="14"/>
  <c r="D1362" i="14"/>
  <c r="I1367" i="14"/>
  <c r="D1231" i="26"/>
  <c r="C1348" i="14"/>
  <c r="C1216" i="26"/>
  <c r="D1216" i="26"/>
  <c r="D1352" i="14"/>
  <c r="AO53" i="27"/>
  <c r="D1346" i="14"/>
  <c r="D1214" i="26"/>
  <c r="I1350" i="14"/>
  <c r="D1350" i="14"/>
  <c r="D1218" i="26"/>
  <c r="C1347" i="14"/>
  <c r="C1215" i="26"/>
  <c r="I1348" i="14"/>
  <c r="S60" i="27"/>
  <c r="V63" i="27"/>
  <c r="D1348" i="14"/>
  <c r="D1347" i="14"/>
  <c r="D1215" i="26"/>
  <c r="W63" i="27"/>
  <c r="C1352" i="14"/>
  <c r="I1332" i="14"/>
  <c r="C1196" i="26"/>
  <c r="D1200" i="26"/>
  <c r="V47" i="27"/>
  <c r="D1336" i="14"/>
  <c r="D1196" i="26"/>
  <c r="N46" i="27"/>
  <c r="W47" i="27"/>
  <c r="C1332" i="14"/>
  <c r="D1198" i="26"/>
  <c r="D1334" i="14"/>
  <c r="N41" i="27"/>
  <c r="S41" i="27" s="1"/>
  <c r="D1332" i="14"/>
  <c r="C1331" i="14"/>
  <c r="C1204" i="26"/>
  <c r="D1199" i="26"/>
  <c r="D1335" i="14"/>
  <c r="D1331" i="14"/>
  <c r="I1334" i="14"/>
  <c r="D1204" i="26"/>
  <c r="AO36" i="27"/>
  <c r="D1312" i="14"/>
  <c r="D1180" i="26"/>
  <c r="D1184" i="26"/>
  <c r="C1180" i="26"/>
  <c r="C1313" i="14"/>
  <c r="C1181" i="26"/>
  <c r="I1315" i="14"/>
  <c r="I1318" i="14"/>
  <c r="D1313" i="14"/>
  <c r="D1181" i="26"/>
  <c r="R24" i="27"/>
  <c r="N24" i="27"/>
  <c r="S24" i="27" s="1"/>
  <c r="I1312" i="14"/>
  <c r="N26" i="27"/>
  <c r="O26" i="27" s="1"/>
  <c r="T26" i="27" s="1"/>
  <c r="C1182" i="26"/>
  <c r="D1182" i="26"/>
  <c r="D1183" i="26"/>
  <c r="AO19" i="27"/>
  <c r="C1302" i="14"/>
  <c r="I1304" i="14"/>
  <c r="H1171" i="26"/>
  <c r="D1170" i="26"/>
  <c r="L132" i="31"/>
  <c r="AY24" i="31"/>
  <c r="AZ24" i="31"/>
  <c r="AY40" i="31"/>
  <c r="BA7" i="31"/>
  <c r="AY29" i="31"/>
  <c r="AY8" i="31"/>
  <c r="AV8" i="31" s="1"/>
  <c r="AZ29" i="31"/>
  <c r="AY43" i="31"/>
  <c r="AZ57" i="31"/>
  <c r="AY11" i="31"/>
  <c r="AY6" i="31"/>
  <c r="AY9" i="31"/>
  <c r="AZ40" i="31"/>
  <c r="AY7" i="31"/>
  <c r="BA9" i="31"/>
  <c r="BA43" i="31"/>
  <c r="AY75" i="31"/>
  <c r="BA75" i="31"/>
  <c r="AZ11" i="31"/>
  <c r="AZ6" i="31"/>
  <c r="AY130" i="27"/>
  <c r="BA109" i="27"/>
  <c r="L133" i="31"/>
  <c r="AY112" i="27"/>
  <c r="BA112" i="27"/>
  <c r="L167" i="31"/>
  <c r="AL167" i="31"/>
  <c r="AN167" i="31" s="1"/>
  <c r="AY113" i="27"/>
  <c r="AZ110" i="27"/>
  <c r="AZ109" i="27"/>
  <c r="AZ113" i="27"/>
  <c r="AL131" i="31"/>
  <c r="AN131" i="31" s="1"/>
  <c r="L135" i="31"/>
  <c r="AY110" i="27"/>
  <c r="L167" i="27"/>
  <c r="BA177" i="27"/>
  <c r="L117" i="31"/>
  <c r="AL168" i="27"/>
  <c r="AN168" i="27" s="1"/>
  <c r="L168" i="27"/>
  <c r="BA107" i="27"/>
  <c r="AY108" i="27"/>
  <c r="AY107" i="27"/>
  <c r="AZ108" i="27"/>
  <c r="AY111" i="27"/>
  <c r="L186" i="31"/>
  <c r="AZ111" i="27"/>
  <c r="L184" i="27"/>
  <c r="L184" i="31"/>
  <c r="L199" i="31"/>
  <c r="AZ57" i="27"/>
  <c r="BA41" i="27"/>
  <c r="BA24" i="27"/>
  <c r="AL67" i="31"/>
  <c r="AN67" i="31" s="1"/>
  <c r="L67" i="31"/>
  <c r="AL32" i="31"/>
  <c r="AN32" i="31" s="1"/>
  <c r="L32" i="31"/>
  <c r="AZ56" i="27"/>
  <c r="BA23" i="27"/>
  <c r="BA56" i="27"/>
  <c r="AZ22" i="27"/>
  <c r="AY58" i="27"/>
  <c r="AZ74" i="27"/>
  <c r="L48" i="31"/>
  <c r="BA22" i="27"/>
  <c r="AY39" i="27"/>
  <c r="BA58" i="27"/>
  <c r="AZ39" i="27"/>
  <c r="AN84" i="31"/>
  <c r="L100" i="31"/>
  <c r="AL100" i="31"/>
  <c r="AN100" i="31" s="1"/>
  <c r="L49" i="27"/>
  <c r="AL49" i="27"/>
  <c r="AN49" i="27" s="1"/>
  <c r="AL16" i="31"/>
  <c r="AN16" i="31" s="1"/>
  <c r="L16" i="31"/>
  <c r="AL15" i="31"/>
  <c r="AN15" i="31" s="1"/>
  <c r="L15" i="31"/>
  <c r="L48" i="27"/>
  <c r="AL48" i="27"/>
  <c r="AN48" i="27" s="1"/>
  <c r="L67" i="27"/>
  <c r="AY23" i="27"/>
  <c r="AL33" i="31"/>
  <c r="AN33" i="31" s="1"/>
  <c r="BA57" i="27"/>
  <c r="L84" i="31"/>
  <c r="AZ40" i="27"/>
  <c r="BA40" i="27"/>
  <c r="AL80" i="31"/>
  <c r="AN80" i="31" s="1"/>
  <c r="AL12" i="31"/>
  <c r="AN12" i="31" s="1"/>
  <c r="L12" i="31"/>
  <c r="AL49" i="31"/>
  <c r="AN49" i="31" s="1"/>
  <c r="L49" i="31"/>
  <c r="S57" i="31"/>
  <c r="S73" i="31"/>
  <c r="O73" i="31"/>
  <c r="P16" i="31"/>
  <c r="U16" i="31" s="1"/>
  <c r="O23" i="31"/>
  <c r="O40" i="31"/>
  <c r="T40" i="31" s="1"/>
  <c r="N67" i="31"/>
  <c r="W31" i="31"/>
  <c r="O42" i="31"/>
  <c r="T42" i="31" s="1"/>
  <c r="S42" i="31"/>
  <c r="W42" i="31" s="1"/>
  <c r="P84" i="31"/>
  <c r="U84" i="31" s="1"/>
  <c r="O84" i="31"/>
  <c r="T84" i="31" s="1"/>
  <c r="S84" i="31"/>
  <c r="V12" i="31"/>
  <c r="R99" i="31"/>
  <c r="N99" i="31"/>
  <c r="W12" i="31"/>
  <c r="AL30" i="31"/>
  <c r="AN30" i="31" s="1"/>
  <c r="AX50" i="31"/>
  <c r="AX45" i="31"/>
  <c r="AW40" i="31"/>
  <c r="AX47" i="31"/>
  <c r="AW42" i="31"/>
  <c r="AX39" i="31"/>
  <c r="AX49" i="31"/>
  <c r="AX48" i="31"/>
  <c r="AW45" i="31"/>
  <c r="AX41" i="31"/>
  <c r="AW39" i="31"/>
  <c r="AW41" i="31"/>
  <c r="V40" i="31"/>
  <c r="V47" i="31"/>
  <c r="W47" i="31"/>
  <c r="W75" i="31"/>
  <c r="V75" i="31"/>
  <c r="AX26" i="31"/>
  <c r="AL31" i="31"/>
  <c r="AN31" i="31" s="1"/>
  <c r="L31" i="31"/>
  <c r="N33" i="31"/>
  <c r="R33" i="31"/>
  <c r="V42" i="31"/>
  <c r="N43" i="31"/>
  <c r="AN48" i="31"/>
  <c r="R66" i="31"/>
  <c r="N66" i="31"/>
  <c r="L66" i="31"/>
  <c r="AL66" i="31"/>
  <c r="AN66" i="31" s="1"/>
  <c r="V80" i="31"/>
  <c r="W80" i="31"/>
  <c r="S95" i="31"/>
  <c r="P95" i="31"/>
  <c r="U95" i="31" s="1"/>
  <c r="L14" i="31"/>
  <c r="AL14" i="31"/>
  <c r="AN14" i="31" s="1"/>
  <c r="AX100" i="31"/>
  <c r="AX97" i="31"/>
  <c r="AW92" i="31"/>
  <c r="AX99" i="31"/>
  <c r="AX91" i="31"/>
  <c r="AW91" i="31"/>
  <c r="AX93" i="31"/>
  <c r="AX96" i="31"/>
  <c r="AX94" i="31"/>
  <c r="AX101" i="31"/>
  <c r="AW96" i="31"/>
  <c r="AW94" i="31"/>
  <c r="AX92" i="31"/>
  <c r="AX95" i="31"/>
  <c r="AW93" i="31"/>
  <c r="AW95" i="31"/>
  <c r="AW90" i="31"/>
  <c r="AX98" i="31"/>
  <c r="AX90" i="31"/>
  <c r="O15" i="31"/>
  <c r="AX33" i="31"/>
  <c r="AX31" i="31"/>
  <c r="AW26" i="31"/>
  <c r="AX23" i="31"/>
  <c r="AW25" i="31"/>
  <c r="AX27" i="31"/>
  <c r="AX28" i="31"/>
  <c r="AW23" i="31"/>
  <c r="AX30" i="31"/>
  <c r="AX32" i="31"/>
  <c r="AW28" i="31"/>
  <c r="AX25" i="31"/>
  <c r="AX22" i="31"/>
  <c r="AW22" i="31"/>
  <c r="O25" i="31"/>
  <c r="T25" i="31" s="1"/>
  <c r="S32" i="31"/>
  <c r="O32" i="31"/>
  <c r="T32" i="31" s="1"/>
  <c r="AX42" i="31"/>
  <c r="N50" i="31"/>
  <c r="R50" i="31"/>
  <c r="R58" i="31"/>
  <c r="N58" i="31"/>
  <c r="V83" i="31"/>
  <c r="T101" i="31"/>
  <c r="P101" i="31"/>
  <c r="U101" i="31" s="1"/>
  <c r="AL115" i="31"/>
  <c r="AN115" i="31" s="1"/>
  <c r="L115" i="31"/>
  <c r="AL116" i="31"/>
  <c r="AN116" i="31" s="1"/>
  <c r="L116" i="31"/>
  <c r="V31" i="31"/>
  <c r="AL50" i="31"/>
  <c r="AN50" i="31" s="1"/>
  <c r="L64" i="31"/>
  <c r="AL64" i="31"/>
  <c r="AN64" i="31" s="1"/>
  <c r="R79" i="31"/>
  <c r="AL81" i="31"/>
  <c r="AN81" i="31" s="1"/>
  <c r="L81" i="31"/>
  <c r="O57" i="31"/>
  <c r="T57" i="31" s="1"/>
  <c r="AL65" i="31"/>
  <c r="AN65" i="31" s="1"/>
  <c r="L65" i="31"/>
  <c r="N74" i="31"/>
  <c r="R74" i="31"/>
  <c r="N79" i="31"/>
  <c r="AN133" i="31"/>
  <c r="AM134" i="31"/>
  <c r="AM135" i="31" s="1"/>
  <c r="N98" i="31"/>
  <c r="AL13" i="31"/>
  <c r="AN13" i="31" s="1"/>
  <c r="V14" i="31"/>
  <c r="AO87" i="31"/>
  <c r="N7" i="31"/>
  <c r="W14" i="31"/>
  <c r="P22" i="31"/>
  <c r="U22" i="31" s="1"/>
  <c r="O22" i="31"/>
  <c r="T22" i="31" s="1"/>
  <c r="V44" i="31"/>
  <c r="AX44" i="31"/>
  <c r="O46" i="31"/>
  <c r="T46" i="31" s="1"/>
  <c r="AL47" i="31"/>
  <c r="AN47" i="31" s="1"/>
  <c r="L47" i="31"/>
  <c r="N9" i="31"/>
  <c r="N10" i="31"/>
  <c r="O11" i="31"/>
  <c r="O12" i="31"/>
  <c r="O13" i="31"/>
  <c r="T13" i="31" s="1"/>
  <c r="O14" i="31"/>
  <c r="S22" i="31"/>
  <c r="N24" i="31"/>
  <c r="O26" i="31"/>
  <c r="R27" i="31"/>
  <c r="N27" i="31"/>
  <c r="AW27" i="31"/>
  <c r="N29" i="31"/>
  <c r="P30" i="31"/>
  <c r="U30" i="31" s="1"/>
  <c r="O30" i="31"/>
  <c r="T30" i="31" s="1"/>
  <c r="V46" i="31"/>
  <c r="AL46" i="31"/>
  <c r="AN46" i="31" s="1"/>
  <c r="L46" i="31"/>
  <c r="W63" i="31"/>
  <c r="V63" i="31"/>
  <c r="R73" i="31"/>
  <c r="R78" i="31"/>
  <c r="N78" i="31"/>
  <c r="P96" i="31"/>
  <c r="U96" i="31" s="1"/>
  <c r="S96" i="31"/>
  <c r="V96" i="31" s="1"/>
  <c r="V33" i="31"/>
  <c r="AX60" i="31"/>
  <c r="AX65" i="31"/>
  <c r="AW60" i="31"/>
  <c r="AX62" i="31"/>
  <c r="AW57" i="31"/>
  <c r="AX63" i="31"/>
  <c r="AX59" i="31"/>
  <c r="AX5" i="31"/>
  <c r="AW8" i="31"/>
  <c r="V13" i="31"/>
  <c r="V22" i="31"/>
  <c r="V25" i="31"/>
  <c r="W30" i="31"/>
  <c r="P45" i="31"/>
  <c r="U45" i="31" s="1"/>
  <c r="AW58" i="31"/>
  <c r="AW61" i="31"/>
  <c r="AO70" i="31"/>
  <c r="W101" i="31"/>
  <c r="V101" i="31"/>
  <c r="AX146" i="31"/>
  <c r="AX151" i="31"/>
  <c r="AX143" i="31"/>
  <c r="AX148" i="31"/>
  <c r="AX149" i="31"/>
  <c r="AX150" i="31"/>
  <c r="AX145" i="31"/>
  <c r="AX144" i="31"/>
  <c r="AX141" i="31"/>
  <c r="AX142" i="31"/>
  <c r="AX152" i="31"/>
  <c r="W64" i="31"/>
  <c r="N97" i="31"/>
  <c r="R97" i="31"/>
  <c r="AL114" i="31"/>
  <c r="AN114" i="31" s="1"/>
  <c r="L114" i="31"/>
  <c r="W15" i="31"/>
  <c r="V50" i="31"/>
  <c r="AO53" i="31"/>
  <c r="W81" i="31"/>
  <c r="AN132" i="31"/>
  <c r="AX165" i="31"/>
  <c r="AX162" i="31"/>
  <c r="AV162" i="31" s="1"/>
  <c r="AX167" i="31"/>
  <c r="AX159" i="31"/>
  <c r="AX160" i="31"/>
  <c r="AX168" i="31"/>
  <c r="AX164" i="31"/>
  <c r="AV164" i="31" s="1"/>
  <c r="AX163" i="31"/>
  <c r="AX161" i="31"/>
  <c r="AV161" i="31" s="1"/>
  <c r="AX158" i="31"/>
  <c r="AX169" i="31"/>
  <c r="AX166" i="31"/>
  <c r="V8" i="31"/>
  <c r="W13" i="31"/>
  <c r="W22" i="31"/>
  <c r="V28" i="31"/>
  <c r="V45" i="31"/>
  <c r="V48" i="31"/>
  <c r="AX58" i="31"/>
  <c r="O59" i="31"/>
  <c r="S59" i="31"/>
  <c r="AX61" i="31"/>
  <c r="V64" i="31"/>
  <c r="AW73" i="31"/>
  <c r="P76" i="31"/>
  <c r="U76" i="31" s="1"/>
  <c r="S76" i="31"/>
  <c r="V76" i="31" s="1"/>
  <c r="AW78" i="31"/>
  <c r="AW79" i="31"/>
  <c r="V81" i="31"/>
  <c r="N94" i="31"/>
  <c r="R94" i="31"/>
  <c r="V98" i="31"/>
  <c r="L98" i="31"/>
  <c r="AL98" i="31"/>
  <c r="AN98" i="31" s="1"/>
  <c r="AL99" i="31"/>
  <c r="AN99" i="31" s="1"/>
  <c r="L99" i="31"/>
  <c r="AL134" i="31"/>
  <c r="AN134" i="31" s="1"/>
  <c r="L134" i="31"/>
  <c r="W32" i="31"/>
  <c r="L83" i="31"/>
  <c r="N41" i="31"/>
  <c r="V60" i="31"/>
  <c r="W60" i="31"/>
  <c r="N91" i="31"/>
  <c r="AL118" i="31"/>
  <c r="AN118" i="31" s="1"/>
  <c r="L202" i="31"/>
  <c r="AL202" i="31"/>
  <c r="AN202" i="31" s="1"/>
  <c r="W5" i="31"/>
  <c r="W8" i="31"/>
  <c r="W16" i="31"/>
  <c r="W28" i="31"/>
  <c r="R45" i="31"/>
  <c r="P47" i="31"/>
  <c r="U47" i="31" s="1"/>
  <c r="V57" i="31"/>
  <c r="AW62" i="31"/>
  <c r="W66" i="31"/>
  <c r="AX80" i="31"/>
  <c r="AW75" i="31"/>
  <c r="AX77" i="31"/>
  <c r="AX83" i="31"/>
  <c r="AW77" i="31"/>
  <c r="AX74" i="31"/>
  <c r="AW76" i="31"/>
  <c r="AW74" i="31"/>
  <c r="AX84" i="31"/>
  <c r="AX73" i="31"/>
  <c r="AX78" i="31"/>
  <c r="AX79" i="31"/>
  <c r="AL82" i="31"/>
  <c r="AN82" i="31" s="1"/>
  <c r="AL83" i="31"/>
  <c r="AN83" i="31" s="1"/>
  <c r="T92" i="31"/>
  <c r="V92" i="31" s="1"/>
  <c r="V99" i="31"/>
  <c r="AL150" i="31"/>
  <c r="AN150" i="31" s="1"/>
  <c r="L150" i="31"/>
  <c r="AN182" i="31"/>
  <c r="W44" i="31"/>
  <c r="W49" i="31"/>
  <c r="O62" i="31"/>
  <c r="AN117" i="31"/>
  <c r="L63" i="31"/>
  <c r="AL63" i="31"/>
  <c r="AN63" i="31" s="1"/>
  <c r="P64" i="31"/>
  <c r="U64" i="31" s="1"/>
  <c r="P82" i="31"/>
  <c r="U82" i="31" s="1"/>
  <c r="O82" i="31"/>
  <c r="T82" i="31" s="1"/>
  <c r="V90" i="31"/>
  <c r="V93" i="31"/>
  <c r="W95" i="31"/>
  <c r="V95" i="31"/>
  <c r="L97" i="31"/>
  <c r="AL166" i="31"/>
  <c r="AN166" i="31" s="1"/>
  <c r="L166" i="31"/>
  <c r="W39" i="31"/>
  <c r="O61" i="31"/>
  <c r="R62" i="31"/>
  <c r="O64" i="31"/>
  <c r="T64" i="31" s="1"/>
  <c r="O81" i="31"/>
  <c r="O83" i="31"/>
  <c r="W90" i="31"/>
  <c r="W93" i="31"/>
  <c r="V97" i="31"/>
  <c r="W97" i="31"/>
  <c r="AL97" i="31"/>
  <c r="AN97" i="31" s="1"/>
  <c r="AV111" i="31"/>
  <c r="AL148" i="31"/>
  <c r="AN148" i="31" s="1"/>
  <c r="L148" i="31"/>
  <c r="W67" i="31"/>
  <c r="L101" i="31"/>
  <c r="AL101" i="31"/>
  <c r="AN101" i="31" s="1"/>
  <c r="L152" i="31"/>
  <c r="AL152" i="31"/>
  <c r="AN152" i="31" s="1"/>
  <c r="V65" i="31"/>
  <c r="V77" i="31"/>
  <c r="W65" i="31"/>
  <c r="W77" i="31"/>
  <c r="AX127" i="31"/>
  <c r="AV175" i="31"/>
  <c r="AL200" i="31"/>
  <c r="AN200" i="31" s="1"/>
  <c r="L200" i="31"/>
  <c r="V100" i="31"/>
  <c r="AX107" i="31"/>
  <c r="AX114" i="31"/>
  <c r="AX118" i="31"/>
  <c r="AX125" i="31"/>
  <c r="AN135" i="31"/>
  <c r="W100" i="31"/>
  <c r="AX110" i="31"/>
  <c r="AX112" i="31"/>
  <c r="AX116" i="31"/>
  <c r="AX133" i="31"/>
  <c r="AX135" i="31"/>
  <c r="AX129" i="31"/>
  <c r="AX131" i="31"/>
  <c r="AN165" i="31"/>
  <c r="AL169" i="31"/>
  <c r="AN169" i="31" s="1"/>
  <c r="L169" i="31"/>
  <c r="L183" i="31"/>
  <c r="AL183" i="31"/>
  <c r="AN183" i="31" s="1"/>
  <c r="L165" i="31"/>
  <c r="L149" i="31"/>
  <c r="AL149" i="31"/>
  <c r="AN149" i="31" s="1"/>
  <c r="AL151" i="31"/>
  <c r="AN151" i="31" s="1"/>
  <c r="L182" i="31"/>
  <c r="AX184" i="31"/>
  <c r="AX180" i="31"/>
  <c r="AX186" i="31"/>
  <c r="AX182" i="31"/>
  <c r="AX185" i="31"/>
  <c r="AX177" i="31"/>
  <c r="AX179" i="31"/>
  <c r="AL185" i="31"/>
  <c r="AN185" i="31" s="1"/>
  <c r="L168" i="31"/>
  <c r="AL168" i="31"/>
  <c r="AN168" i="31" s="1"/>
  <c r="AN199" i="31"/>
  <c r="L203" i="31"/>
  <c r="AN186" i="31"/>
  <c r="AN184" i="31"/>
  <c r="AL201" i="31"/>
  <c r="AN201" i="31" s="1"/>
  <c r="AX200" i="31"/>
  <c r="AX197" i="31"/>
  <c r="AV197" i="31" s="1"/>
  <c r="AX199" i="31"/>
  <c r="AX193" i="31"/>
  <c r="AX195" i="31"/>
  <c r="AX196" i="31"/>
  <c r="AX194" i="31"/>
  <c r="AX203" i="31"/>
  <c r="BA196" i="27"/>
  <c r="AX194" i="27"/>
  <c r="BA194" i="27" s="1"/>
  <c r="AY179" i="27"/>
  <c r="AX176" i="27"/>
  <c r="BA176" i="27" s="1"/>
  <c r="BA179" i="27"/>
  <c r="AX183" i="27"/>
  <c r="AX185" i="27"/>
  <c r="AX182" i="27"/>
  <c r="BA181" i="27"/>
  <c r="AL169" i="27"/>
  <c r="AN169" i="27" s="1"/>
  <c r="L169" i="27"/>
  <c r="BA160" i="27"/>
  <c r="AZ160" i="27"/>
  <c r="BA162" i="27"/>
  <c r="BA141" i="27"/>
  <c r="AN152" i="27"/>
  <c r="L132" i="27"/>
  <c r="AL132" i="27"/>
  <c r="AN132" i="27" s="1"/>
  <c r="AW90" i="27"/>
  <c r="AW92" i="27"/>
  <c r="AW94" i="27"/>
  <c r="BA92" i="27"/>
  <c r="AY92" i="27"/>
  <c r="L82" i="27"/>
  <c r="BA74" i="27"/>
  <c r="AY90" i="27"/>
  <c r="AZ91" i="27"/>
  <c r="BA91" i="27"/>
  <c r="AZ90" i="27"/>
  <c r="AY73" i="27"/>
  <c r="BA75" i="27"/>
  <c r="AZ73" i="27"/>
  <c r="AL203" i="27"/>
  <c r="AN203" i="27" s="1"/>
  <c r="AY196" i="27"/>
  <c r="AV196" i="27" s="1"/>
  <c r="L203" i="27"/>
  <c r="AN202" i="27"/>
  <c r="AL200" i="27"/>
  <c r="AN200" i="27" s="1"/>
  <c r="AL201" i="27"/>
  <c r="AN201" i="27" s="1"/>
  <c r="L202" i="27"/>
  <c r="AX195" i="27"/>
  <c r="BA195" i="27" s="1"/>
  <c r="AX199" i="27"/>
  <c r="AX197" i="27"/>
  <c r="AZ197" i="27" s="1"/>
  <c r="L199" i="27"/>
  <c r="AL199" i="27"/>
  <c r="AN199" i="27" s="1"/>
  <c r="AX201" i="27"/>
  <c r="AX193" i="27"/>
  <c r="BA193" i="27" s="1"/>
  <c r="AX198" i="27"/>
  <c r="AZ198" i="27" s="1"/>
  <c r="AX192" i="27"/>
  <c r="AZ192" i="27" s="1"/>
  <c r="AN186" i="27"/>
  <c r="AO172" i="27"/>
  <c r="L183" i="27"/>
  <c r="AN182" i="27"/>
  <c r="L182" i="27"/>
  <c r="L186" i="27"/>
  <c r="AN184" i="27"/>
  <c r="AZ175" i="27"/>
  <c r="BA175" i="27"/>
  <c r="AL185" i="27"/>
  <c r="AN185" i="27" s="1"/>
  <c r="AY177" i="27"/>
  <c r="AY181" i="27"/>
  <c r="AX178" i="27"/>
  <c r="AZ178" i="27" s="1"/>
  <c r="AX180" i="27"/>
  <c r="AZ180" i="27" s="1"/>
  <c r="AX184" i="27"/>
  <c r="AY162" i="27"/>
  <c r="AV162" i="27" s="1"/>
  <c r="AZ158" i="27"/>
  <c r="BA158" i="27"/>
  <c r="AY158" i="27"/>
  <c r="AZ162" i="27"/>
  <c r="AX167" i="27"/>
  <c r="AX159" i="27"/>
  <c r="AZ159" i="27" s="1"/>
  <c r="AX164" i="27"/>
  <c r="AZ164" i="27" s="1"/>
  <c r="AX168" i="27"/>
  <c r="AX163" i="27"/>
  <c r="AZ163" i="27" s="1"/>
  <c r="AX165" i="27"/>
  <c r="AL166" i="27"/>
  <c r="AN166" i="27" s="1"/>
  <c r="L165" i="27"/>
  <c r="AL165" i="27"/>
  <c r="AN165" i="27" s="1"/>
  <c r="AZ161" i="27"/>
  <c r="AY161" i="27"/>
  <c r="AV161" i="27" s="1"/>
  <c r="BA144" i="27"/>
  <c r="AY144" i="27"/>
  <c r="AV144" i="27" s="1"/>
  <c r="AZ144" i="27"/>
  <c r="L149" i="27"/>
  <c r="AL150" i="27"/>
  <c r="AN150" i="27" s="1"/>
  <c r="AX150" i="27"/>
  <c r="AX142" i="27"/>
  <c r="BA142" i="27" s="1"/>
  <c r="AX147" i="27"/>
  <c r="AX146" i="27"/>
  <c r="BA146" i="27" s="1"/>
  <c r="AZ141" i="27"/>
  <c r="L148" i="27"/>
  <c r="AL148" i="27"/>
  <c r="AN148" i="27" s="1"/>
  <c r="AL149" i="27"/>
  <c r="AN149" i="27" s="1"/>
  <c r="AX149" i="27"/>
  <c r="L150" i="27"/>
  <c r="AX143" i="27"/>
  <c r="AZ143" i="27" s="1"/>
  <c r="AY147" i="27"/>
  <c r="AV147" i="27" s="1"/>
  <c r="AL151" i="27"/>
  <c r="AN151" i="27" s="1"/>
  <c r="AX152" i="27"/>
  <c r="AX145" i="27"/>
  <c r="BA145" i="27" s="1"/>
  <c r="L152" i="27"/>
  <c r="AZ130" i="27"/>
  <c r="L133" i="27"/>
  <c r="AL133" i="27"/>
  <c r="AN133" i="27" s="1"/>
  <c r="BA130" i="27"/>
  <c r="L131" i="27"/>
  <c r="AL134" i="27"/>
  <c r="AN134" i="27" s="1"/>
  <c r="L134" i="27"/>
  <c r="AY129" i="27"/>
  <c r="AL131" i="27"/>
  <c r="AN131" i="27" s="1"/>
  <c r="AX133" i="27"/>
  <c r="AX125" i="27"/>
  <c r="BA125" i="27" s="1"/>
  <c r="AX135" i="27"/>
  <c r="AX127" i="27"/>
  <c r="AX132" i="27"/>
  <c r="AX126" i="27"/>
  <c r="AZ126" i="27" s="1"/>
  <c r="AZ129" i="27"/>
  <c r="AX134" i="27"/>
  <c r="AL135" i="27"/>
  <c r="AN135" i="27" s="1"/>
  <c r="BA124" i="27"/>
  <c r="AX128" i="27"/>
  <c r="AY128" i="27" s="1"/>
  <c r="AY124" i="27"/>
  <c r="AL118" i="27"/>
  <c r="AN118" i="27" s="1"/>
  <c r="L118" i="27"/>
  <c r="L115" i="27"/>
  <c r="AL115" i="27"/>
  <c r="AN115" i="27" s="1"/>
  <c r="L116" i="27"/>
  <c r="AL116" i="27"/>
  <c r="AN116" i="27" s="1"/>
  <c r="L114" i="27"/>
  <c r="AL114" i="27"/>
  <c r="AN114" i="27" s="1"/>
  <c r="AL117" i="27"/>
  <c r="AN117" i="27" s="1"/>
  <c r="L33" i="27"/>
  <c r="AL33" i="27"/>
  <c r="AN33" i="27" s="1"/>
  <c r="AL31" i="27"/>
  <c r="AN31" i="27" s="1"/>
  <c r="L31" i="27"/>
  <c r="R30" i="27"/>
  <c r="R31" i="27"/>
  <c r="V31" i="27"/>
  <c r="V32" i="27"/>
  <c r="V33" i="27"/>
  <c r="N32" i="27"/>
  <c r="S32" i="27" s="1"/>
  <c r="W31" i="27"/>
  <c r="W32" i="27"/>
  <c r="W33" i="27"/>
  <c r="R48" i="27"/>
  <c r="W48" i="27"/>
  <c r="N49" i="27"/>
  <c r="W49" i="27"/>
  <c r="V50" i="27"/>
  <c r="V66" i="27"/>
  <c r="V67" i="27"/>
  <c r="W66" i="27"/>
  <c r="W67" i="27"/>
  <c r="L65" i="27"/>
  <c r="V64" i="27"/>
  <c r="V81" i="27"/>
  <c r="N83" i="27"/>
  <c r="O83" i="27" s="1"/>
  <c r="T83" i="27" s="1"/>
  <c r="V82" i="27"/>
  <c r="L84" i="27"/>
  <c r="V83" i="27"/>
  <c r="W81" i="27"/>
  <c r="R82" i="27"/>
  <c r="W82" i="27"/>
  <c r="W83" i="27"/>
  <c r="V84" i="27"/>
  <c r="L100" i="27"/>
  <c r="AL100" i="27"/>
  <c r="AN100" i="27" s="1"/>
  <c r="L101" i="27"/>
  <c r="AL101" i="27"/>
  <c r="AN101" i="27" s="1"/>
  <c r="R99" i="27"/>
  <c r="N100" i="27"/>
  <c r="O100" i="27" s="1"/>
  <c r="T100" i="27" s="1"/>
  <c r="V101" i="27"/>
  <c r="V100" i="27"/>
  <c r="W100" i="27"/>
  <c r="V99" i="27"/>
  <c r="W99" i="27"/>
  <c r="W101" i="27"/>
  <c r="AL98" i="27"/>
  <c r="AN98" i="27" s="1"/>
  <c r="L98" i="27"/>
  <c r="L97" i="27"/>
  <c r="AL97" i="27"/>
  <c r="AN97" i="27" s="1"/>
  <c r="AY95" i="27"/>
  <c r="AV95" i="27" s="1"/>
  <c r="AY94" i="27"/>
  <c r="AV94" i="27" s="1"/>
  <c r="AZ95" i="27"/>
  <c r="BA96" i="27"/>
  <c r="AY93" i="27"/>
  <c r="AV93" i="27" s="1"/>
  <c r="AZ94" i="27"/>
  <c r="AZ93" i="27"/>
  <c r="AY96" i="27"/>
  <c r="L99" i="27"/>
  <c r="L81" i="27"/>
  <c r="AL81" i="27"/>
  <c r="AN81" i="27" s="1"/>
  <c r="L80" i="27"/>
  <c r="AL80" i="27"/>
  <c r="AN80" i="27" s="1"/>
  <c r="AY78" i="27"/>
  <c r="AZ79" i="27"/>
  <c r="L83" i="27"/>
  <c r="AY77" i="27"/>
  <c r="BA79" i="27"/>
  <c r="AY76" i="27"/>
  <c r="BA78" i="27"/>
  <c r="AY75" i="27"/>
  <c r="AZ76" i="27"/>
  <c r="BA77" i="27"/>
  <c r="L64" i="27"/>
  <c r="AL64" i="27"/>
  <c r="AN64" i="27" s="1"/>
  <c r="AL63" i="27"/>
  <c r="AN63" i="27" s="1"/>
  <c r="L63" i="27"/>
  <c r="AY61" i="27"/>
  <c r="AY60" i="27"/>
  <c r="AZ61" i="27"/>
  <c r="BA62" i="27"/>
  <c r="L66" i="27"/>
  <c r="AY59" i="27"/>
  <c r="AZ60" i="27"/>
  <c r="AZ59" i="27"/>
  <c r="AY62" i="27"/>
  <c r="AL47" i="27"/>
  <c r="AN47" i="27" s="1"/>
  <c r="L47" i="27"/>
  <c r="L46" i="27"/>
  <c r="AL46" i="27"/>
  <c r="AN46" i="27" s="1"/>
  <c r="AY44" i="27"/>
  <c r="BA45" i="27"/>
  <c r="L50" i="27"/>
  <c r="AY42" i="27"/>
  <c r="AZ43" i="27"/>
  <c r="BA44" i="27"/>
  <c r="AY43" i="27"/>
  <c r="AY41" i="27"/>
  <c r="AZ42" i="27"/>
  <c r="AY45" i="27"/>
  <c r="AN32" i="27"/>
  <c r="L30" i="27"/>
  <c r="AL30" i="27"/>
  <c r="AN30" i="27" s="1"/>
  <c r="AZ29" i="27"/>
  <c r="AY27" i="27"/>
  <c r="AZ28" i="27"/>
  <c r="BA29" i="27"/>
  <c r="AZ27" i="27"/>
  <c r="BA28" i="27"/>
  <c r="L32" i="27"/>
  <c r="AY25" i="27"/>
  <c r="AZ26" i="27"/>
  <c r="AY24" i="27"/>
  <c r="AZ25" i="27"/>
  <c r="BA26" i="27"/>
  <c r="O99" i="27"/>
  <c r="T99" i="27" s="1"/>
  <c r="S99" i="27"/>
  <c r="S97" i="27"/>
  <c r="O97" i="27"/>
  <c r="T97" i="27" s="1"/>
  <c r="P94" i="27"/>
  <c r="U94" i="27" s="1"/>
  <c r="T94" i="27"/>
  <c r="V94" i="27" s="1"/>
  <c r="O92" i="27"/>
  <c r="T92" i="27" s="1"/>
  <c r="N90" i="27"/>
  <c r="N98" i="27"/>
  <c r="N96" i="27"/>
  <c r="N91" i="27"/>
  <c r="S92" i="27"/>
  <c r="R95" i="27"/>
  <c r="N93" i="27"/>
  <c r="N95" i="27"/>
  <c r="N101" i="27"/>
  <c r="S73" i="27"/>
  <c r="O73" i="27"/>
  <c r="T73" i="27" s="1"/>
  <c r="P73" i="27"/>
  <c r="U73" i="27" s="1"/>
  <c r="S82" i="27"/>
  <c r="O82" i="27"/>
  <c r="T82" i="27" s="1"/>
  <c r="O78" i="27"/>
  <c r="T78" i="27" s="1"/>
  <c r="S78" i="27"/>
  <c r="S81" i="27"/>
  <c r="O81" i="27"/>
  <c r="T81" i="27" s="1"/>
  <c r="P80" i="27"/>
  <c r="U80" i="27" s="1"/>
  <c r="V73" i="27"/>
  <c r="W73" i="27"/>
  <c r="N76" i="27"/>
  <c r="N84" i="27"/>
  <c r="N79" i="27"/>
  <c r="N74" i="27"/>
  <c r="S75" i="27"/>
  <c r="R78" i="27"/>
  <c r="V78" i="27" s="1"/>
  <c r="R73" i="27"/>
  <c r="N77" i="27"/>
  <c r="R81" i="27"/>
  <c r="O75" i="27"/>
  <c r="T75" i="27" s="1"/>
  <c r="O63" i="27"/>
  <c r="T63" i="27" s="1"/>
  <c r="S63" i="27"/>
  <c r="O65" i="27"/>
  <c r="T65" i="27" s="1"/>
  <c r="S65" i="27"/>
  <c r="P60" i="27"/>
  <c r="U60" i="27" s="1"/>
  <c r="T60" i="27"/>
  <c r="W60" i="27" s="1"/>
  <c r="O58" i="27"/>
  <c r="T58" i="27" s="1"/>
  <c r="V58" i="27" s="1"/>
  <c r="N61" i="27"/>
  <c r="O66" i="27"/>
  <c r="T66" i="27" s="1"/>
  <c r="N56" i="27"/>
  <c r="N64" i="27"/>
  <c r="P66" i="27"/>
  <c r="U66" i="27" s="1"/>
  <c r="N67" i="27"/>
  <c r="N62" i="27"/>
  <c r="N57" i="27"/>
  <c r="R61" i="27"/>
  <c r="N59" i="27"/>
  <c r="S48" i="27"/>
  <c r="O48" i="27"/>
  <c r="T48" i="27" s="1"/>
  <c r="S40" i="27"/>
  <c r="V40" i="27" s="1"/>
  <c r="O40" i="27"/>
  <c r="T40" i="27" s="1"/>
  <c r="S47" i="27"/>
  <c r="O47" i="27"/>
  <c r="T47" i="27" s="1"/>
  <c r="N44" i="27"/>
  <c r="N39" i="27"/>
  <c r="P41" i="27"/>
  <c r="U41" i="27" s="1"/>
  <c r="W41" i="27" s="1"/>
  <c r="N50" i="27"/>
  <c r="R44" i="27"/>
  <c r="S49" i="27"/>
  <c r="R39" i="27"/>
  <c r="N43" i="27"/>
  <c r="R47" i="27"/>
  <c r="O41" i="27"/>
  <c r="T41" i="27" s="1"/>
  <c r="V41" i="27" s="1"/>
  <c r="O49" i="27"/>
  <c r="T49" i="27" s="1"/>
  <c r="N42" i="27"/>
  <c r="N45" i="27"/>
  <c r="O31" i="27"/>
  <c r="T31" i="27" s="1"/>
  <c r="S31" i="27"/>
  <c r="V24" i="27"/>
  <c r="W26" i="27"/>
  <c r="S30" i="27"/>
  <c r="O30" i="27"/>
  <c r="T30" i="27" s="1"/>
  <c r="O24" i="27"/>
  <c r="T24" i="27" s="1"/>
  <c r="N27" i="27"/>
  <c r="N22" i="27"/>
  <c r="N25" i="27"/>
  <c r="N28" i="27"/>
  <c r="R29" i="27"/>
  <c r="N33" i="27"/>
  <c r="N23" i="27"/>
  <c r="N29" i="27"/>
  <c r="V13" i="27"/>
  <c r="N16" i="27"/>
  <c r="S16" i="27" s="1"/>
  <c r="R16" i="27"/>
  <c r="R14" i="27"/>
  <c r="AV15" i="27"/>
  <c r="L15" i="27" s="1"/>
  <c r="AL16" i="27"/>
  <c r="AN16" i="27" s="1"/>
  <c r="AL14" i="27"/>
  <c r="AN14" i="27" s="1"/>
  <c r="N15" i="27"/>
  <c r="L13" i="27"/>
  <c r="N13" i="27"/>
  <c r="O14" i="27"/>
  <c r="T14" i="27" s="1"/>
  <c r="AL13" i="27"/>
  <c r="AN13" i="27" s="1"/>
  <c r="V14" i="27"/>
  <c r="O16" i="27"/>
  <c r="T16" i="27" s="1"/>
  <c r="W15" i="27"/>
  <c r="W13" i="27"/>
  <c r="W16" i="27"/>
  <c r="AY12" i="27"/>
  <c r="AV12" i="27" s="1"/>
  <c r="AZ12" i="27"/>
  <c r="BA12" i="27"/>
  <c r="I12" i="27"/>
  <c r="H12" i="27"/>
  <c r="J1169" i="26" s="1"/>
  <c r="AX98" i="27" l="1"/>
  <c r="A1377" i="14"/>
  <c r="AX95" i="27"/>
  <c r="BA95" i="27" s="1"/>
  <c r="AX97" i="27"/>
  <c r="AX92" i="27"/>
  <c r="AZ92" i="27" s="1"/>
  <c r="AX94" i="27"/>
  <c r="BA94" i="27" s="1"/>
  <c r="AX100" i="27"/>
  <c r="AX101" i="27"/>
  <c r="K265" i="24"/>
  <c r="L265" i="24" s="1"/>
  <c r="N265" i="24" s="1"/>
  <c r="Z285" i="24" s="1"/>
  <c r="K257" i="24"/>
  <c r="K264" i="24"/>
  <c r="K256" i="24"/>
  <c r="K263" i="24"/>
  <c r="K255" i="24"/>
  <c r="K262" i="24"/>
  <c r="K254" i="24"/>
  <c r="K261" i="24"/>
  <c r="K253" i="24"/>
  <c r="K260" i="24"/>
  <c r="K252" i="24"/>
  <c r="K259" i="24"/>
  <c r="K251" i="24"/>
  <c r="K258" i="24"/>
  <c r="K250" i="24"/>
  <c r="M250" i="24" s="1"/>
  <c r="N250" i="24" s="1"/>
  <c r="Z270" i="24" s="1"/>
  <c r="K127" i="24"/>
  <c r="L127" i="24" s="1"/>
  <c r="N127" i="24" s="1"/>
  <c r="Z147" i="24" s="1"/>
  <c r="K119" i="24"/>
  <c r="K123" i="24"/>
  <c r="K122" i="24"/>
  <c r="K114" i="24"/>
  <c r="K121" i="24"/>
  <c r="K113" i="24"/>
  <c r="K120" i="24"/>
  <c r="K112" i="24"/>
  <c r="M112" i="24" s="1"/>
  <c r="N112" i="24" s="1"/>
  <c r="Z132" i="24" s="1"/>
  <c r="K126" i="24"/>
  <c r="K118" i="24"/>
  <c r="K125" i="24"/>
  <c r="K117" i="24"/>
  <c r="K115" i="24"/>
  <c r="K124" i="24"/>
  <c r="K116" i="24"/>
  <c r="E63" i="24"/>
  <c r="H63" i="24" s="1"/>
  <c r="G59" i="24"/>
  <c r="E58" i="24"/>
  <c r="K53" i="24"/>
  <c r="L53" i="24" s="1"/>
  <c r="N53" i="24" s="1"/>
  <c r="Z73" i="24" s="1"/>
  <c r="K45" i="24"/>
  <c r="K52" i="24"/>
  <c r="K44" i="24"/>
  <c r="K51" i="24"/>
  <c r="K43" i="24"/>
  <c r="K50" i="24"/>
  <c r="K42" i="24"/>
  <c r="K49" i="24"/>
  <c r="K41" i="24"/>
  <c r="K48" i="24"/>
  <c r="K40" i="24"/>
  <c r="K47" i="24"/>
  <c r="K39" i="24"/>
  <c r="K46" i="24"/>
  <c r="K38" i="24"/>
  <c r="M38" i="24" s="1"/>
  <c r="N38" i="24" s="1"/>
  <c r="Z58" i="24" s="1"/>
  <c r="F58" i="24"/>
  <c r="D262" i="9"/>
  <c r="D264" i="9"/>
  <c r="D251" i="9"/>
  <c r="AX96" i="27"/>
  <c r="AZ96" i="27" s="1"/>
  <c r="AX93" i="27"/>
  <c r="BA93" i="27" s="1"/>
  <c r="AX99" i="27"/>
  <c r="A1245" i="26"/>
  <c r="F64" i="24"/>
  <c r="G70" i="24"/>
  <c r="F70" i="24"/>
  <c r="G66" i="24"/>
  <c r="F60" i="24"/>
  <c r="G64" i="24"/>
  <c r="E65" i="24"/>
  <c r="D65" i="24" s="1"/>
  <c r="C65" i="24" s="1"/>
  <c r="G62" i="24"/>
  <c r="F69" i="24"/>
  <c r="G61" i="24"/>
  <c r="E68" i="24"/>
  <c r="H68" i="24" s="1"/>
  <c r="D260" i="9"/>
  <c r="D250" i="9"/>
  <c r="D253" i="9"/>
  <c r="D263" i="9"/>
  <c r="D261" i="9"/>
  <c r="D38" i="9"/>
  <c r="P102" i="24"/>
  <c r="U102" i="24" s="1"/>
  <c r="P94" i="24"/>
  <c r="U94" i="24" s="1"/>
  <c r="E66" i="24"/>
  <c r="D66" i="24" s="1"/>
  <c r="C66" i="24" s="1"/>
  <c r="E70" i="24"/>
  <c r="D70" i="24" s="1"/>
  <c r="C70" i="24" s="1"/>
  <c r="F73" i="24"/>
  <c r="E67" i="24"/>
  <c r="D67" i="24" s="1"/>
  <c r="C67" i="24" s="1"/>
  <c r="E71" i="24"/>
  <c r="D71" i="24" s="1"/>
  <c r="C71" i="24" s="1"/>
  <c r="G68" i="24"/>
  <c r="E72" i="24"/>
  <c r="D72" i="24" s="1"/>
  <c r="C72" i="24" s="1"/>
  <c r="F63" i="24"/>
  <c r="F62" i="24"/>
  <c r="G60" i="24"/>
  <c r="E62" i="24"/>
  <c r="G73" i="24"/>
  <c r="E61" i="24"/>
  <c r="H61" i="24" s="1"/>
  <c r="G67" i="24"/>
  <c r="G72" i="24"/>
  <c r="F66" i="24"/>
  <c r="E73" i="24"/>
  <c r="D73" i="24" s="1"/>
  <c r="C73" i="24" s="1"/>
  <c r="G63" i="24"/>
  <c r="F61" i="24"/>
  <c r="E60" i="24"/>
  <c r="H60" i="24" s="1"/>
  <c r="E64" i="24"/>
  <c r="H64" i="24" s="1"/>
  <c r="F68" i="24"/>
  <c r="F71" i="24"/>
  <c r="E59" i="24"/>
  <c r="H59" i="24" s="1"/>
  <c r="F72" i="24"/>
  <c r="G71" i="24"/>
  <c r="G69" i="24"/>
  <c r="E69" i="24"/>
  <c r="H69" i="24" s="1"/>
  <c r="G65" i="24"/>
  <c r="F59" i="24"/>
  <c r="F65" i="24"/>
  <c r="G58" i="24"/>
  <c r="F67" i="24"/>
  <c r="P240" i="9"/>
  <c r="U240" i="9" s="1"/>
  <c r="P241" i="9"/>
  <c r="U241" i="9" s="1"/>
  <c r="D265" i="9"/>
  <c r="D254" i="9"/>
  <c r="F275" i="9" s="1"/>
  <c r="Q275" i="9" s="1"/>
  <c r="D257" i="9"/>
  <c r="P242" i="9"/>
  <c r="U242" i="9" s="1"/>
  <c r="D258" i="9"/>
  <c r="D255" i="9"/>
  <c r="D256" i="9"/>
  <c r="D252" i="9"/>
  <c r="D259" i="9"/>
  <c r="D115" i="9"/>
  <c r="H62" i="24"/>
  <c r="H58" i="24"/>
  <c r="H70" i="24"/>
  <c r="D122" i="9"/>
  <c r="P233" i="24"/>
  <c r="U233" i="24" s="1"/>
  <c r="P228" i="24"/>
  <c r="U228" i="24" s="1"/>
  <c r="P229" i="24"/>
  <c r="U229" i="24" s="1"/>
  <c r="G285" i="24"/>
  <c r="E284" i="24"/>
  <c r="G281" i="24"/>
  <c r="E280" i="24"/>
  <c r="G277" i="24"/>
  <c r="E276" i="24"/>
  <c r="G273" i="24"/>
  <c r="E272" i="24"/>
  <c r="G284" i="24"/>
  <c r="E281" i="24"/>
  <c r="F277" i="24"/>
  <c r="Q277" i="24" s="1"/>
  <c r="E274" i="24"/>
  <c r="F270" i="24"/>
  <c r="Q270" i="24" s="1"/>
  <c r="F284" i="24"/>
  <c r="Q284" i="24" s="1"/>
  <c r="G280" i="24"/>
  <c r="E277" i="24"/>
  <c r="F273" i="24"/>
  <c r="Q273" i="24" s="1"/>
  <c r="E270" i="24"/>
  <c r="F285" i="24"/>
  <c r="Q285" i="24" s="1"/>
  <c r="E283" i="24"/>
  <c r="G276" i="24"/>
  <c r="G274" i="24"/>
  <c r="F272" i="24"/>
  <c r="Q272" i="24" s="1"/>
  <c r="E282" i="24"/>
  <c r="E285" i="24"/>
  <c r="G278" i="24"/>
  <c r="F276" i="24"/>
  <c r="Q276" i="24" s="1"/>
  <c r="F274" i="24"/>
  <c r="Q274" i="24" s="1"/>
  <c r="G282" i="24"/>
  <c r="F280" i="24"/>
  <c r="Q280" i="24" s="1"/>
  <c r="F278" i="24"/>
  <c r="Q278" i="24" s="1"/>
  <c r="F282" i="24"/>
  <c r="Q282" i="24" s="1"/>
  <c r="E278" i="24"/>
  <c r="G271" i="24"/>
  <c r="G275" i="24"/>
  <c r="E273" i="24"/>
  <c r="F271" i="24"/>
  <c r="Q271" i="24" s="1"/>
  <c r="G279" i="24"/>
  <c r="E279" i="24"/>
  <c r="G283" i="24"/>
  <c r="F281" i="24"/>
  <c r="Q281" i="24" s="1"/>
  <c r="F283" i="24"/>
  <c r="Q283" i="24" s="1"/>
  <c r="E271" i="24"/>
  <c r="G270" i="24"/>
  <c r="G272" i="24"/>
  <c r="F275" i="24"/>
  <c r="Q275" i="24" s="1"/>
  <c r="E275" i="24"/>
  <c r="F279" i="24"/>
  <c r="Q279" i="24" s="1"/>
  <c r="P242" i="24"/>
  <c r="U242" i="24" s="1"/>
  <c r="P93" i="24"/>
  <c r="U93" i="24" s="1"/>
  <c r="P90" i="24"/>
  <c r="U90" i="24" s="1"/>
  <c r="P107" i="24"/>
  <c r="U107" i="24" s="1"/>
  <c r="P92" i="24"/>
  <c r="U92" i="24" s="1"/>
  <c r="G147" i="24"/>
  <c r="E146" i="24"/>
  <c r="G143" i="24"/>
  <c r="E142" i="24"/>
  <c r="G139" i="24"/>
  <c r="E138" i="24"/>
  <c r="G135" i="24"/>
  <c r="E134" i="24"/>
  <c r="F146" i="24"/>
  <c r="Q146" i="24" s="1"/>
  <c r="G142" i="24"/>
  <c r="E139" i="24"/>
  <c r="F135" i="24"/>
  <c r="Q135" i="24" s="1"/>
  <c r="E132" i="24"/>
  <c r="G145" i="24"/>
  <c r="F142" i="24"/>
  <c r="Q142" i="24" s="1"/>
  <c r="G138" i="24"/>
  <c r="E135" i="24"/>
  <c r="E147" i="24"/>
  <c r="G140" i="24"/>
  <c r="F138" i="24"/>
  <c r="Q138" i="24" s="1"/>
  <c r="F136" i="24"/>
  <c r="Q136" i="24" s="1"/>
  <c r="G146" i="24"/>
  <c r="E144" i="24"/>
  <c r="G137" i="24"/>
  <c r="F133" i="24"/>
  <c r="Q133" i="24" s="1"/>
  <c r="F137" i="24"/>
  <c r="Q137" i="24" s="1"/>
  <c r="E133" i="24"/>
  <c r="G144" i="24"/>
  <c r="F140" i="24"/>
  <c r="Q140" i="24" s="1"/>
  <c r="E136" i="24"/>
  <c r="F144" i="24"/>
  <c r="Q144" i="24" s="1"/>
  <c r="E140" i="24"/>
  <c r="G133" i="24"/>
  <c r="G141" i="24"/>
  <c r="F141" i="24"/>
  <c r="Q141" i="24" s="1"/>
  <c r="F143" i="24"/>
  <c r="Q143" i="24" s="1"/>
  <c r="G132" i="24"/>
  <c r="E145" i="24"/>
  <c r="F132" i="24"/>
  <c r="Q132" i="24" s="1"/>
  <c r="F147" i="24"/>
  <c r="Q147" i="24" s="1"/>
  <c r="F134" i="24"/>
  <c r="Q134" i="24" s="1"/>
  <c r="E137" i="24"/>
  <c r="F139" i="24"/>
  <c r="Q139" i="24" s="1"/>
  <c r="E141" i="24"/>
  <c r="F145" i="24"/>
  <c r="Q145" i="24" s="1"/>
  <c r="E143" i="24"/>
  <c r="G134" i="24"/>
  <c r="G136" i="24"/>
  <c r="P95" i="24"/>
  <c r="U95" i="24" s="1"/>
  <c r="P104" i="24"/>
  <c r="U104" i="24" s="1"/>
  <c r="P31" i="24"/>
  <c r="U31" i="24" s="1"/>
  <c r="P22" i="24"/>
  <c r="U22" i="24" s="1"/>
  <c r="P20" i="24"/>
  <c r="U20" i="24" s="1"/>
  <c r="P17" i="24"/>
  <c r="U17" i="24" s="1"/>
  <c r="G272" i="9"/>
  <c r="E271" i="9"/>
  <c r="F271" i="9"/>
  <c r="Q271" i="9" s="1"/>
  <c r="E272" i="9"/>
  <c r="S232" i="9"/>
  <c r="O232" i="9"/>
  <c r="T232" i="9" s="1"/>
  <c r="S228" i="9"/>
  <c r="O228" i="9"/>
  <c r="T228" i="9" s="1"/>
  <c r="P228" i="9"/>
  <c r="U228" i="9" s="1"/>
  <c r="P244" i="9"/>
  <c r="U244" i="9" s="1"/>
  <c r="P246" i="9"/>
  <c r="U246" i="9" s="1"/>
  <c r="P245" i="9"/>
  <c r="U245" i="9" s="1"/>
  <c r="P243" i="9"/>
  <c r="U243" i="9" s="1"/>
  <c r="S230" i="9"/>
  <c r="O230" i="9"/>
  <c r="T230" i="9" s="1"/>
  <c r="S235" i="9"/>
  <c r="O235" i="9"/>
  <c r="T235" i="9" s="1"/>
  <c r="P239" i="9"/>
  <c r="U239" i="9" s="1"/>
  <c r="S234" i="9"/>
  <c r="O234" i="9"/>
  <c r="T234" i="9" s="1"/>
  <c r="P234" i="9"/>
  <c r="U234" i="9" s="1"/>
  <c r="S229" i="9"/>
  <c r="O229" i="9"/>
  <c r="T229" i="9" s="1"/>
  <c r="S231" i="9"/>
  <c r="O231" i="9"/>
  <c r="T231" i="9" s="1"/>
  <c r="S233" i="9"/>
  <c r="O233" i="9"/>
  <c r="T233" i="9" s="1"/>
  <c r="P233" i="9"/>
  <c r="U233" i="9" s="1"/>
  <c r="D120" i="9"/>
  <c r="D127" i="9"/>
  <c r="D124" i="9"/>
  <c r="D112" i="9"/>
  <c r="D123" i="9"/>
  <c r="O96" i="9"/>
  <c r="T96" i="9" s="1"/>
  <c r="V96" i="9" s="1"/>
  <c r="S93" i="9"/>
  <c r="O93" i="9"/>
  <c r="D114" i="9"/>
  <c r="S94" i="9"/>
  <c r="O94" i="9"/>
  <c r="T94" i="9" s="1"/>
  <c r="P104" i="9"/>
  <c r="U104" i="9" s="1"/>
  <c r="P103" i="9"/>
  <c r="U103" i="9" s="1"/>
  <c r="D116" i="9"/>
  <c r="D117" i="9"/>
  <c r="S97" i="9"/>
  <c r="O97" i="9"/>
  <c r="T97" i="9" s="1"/>
  <c r="P105" i="9"/>
  <c r="U105" i="9" s="1"/>
  <c r="D113" i="9"/>
  <c r="P106" i="9"/>
  <c r="U106" i="9" s="1"/>
  <c r="P102" i="9"/>
  <c r="U102" i="9" s="1"/>
  <c r="D125" i="9"/>
  <c r="P108" i="9"/>
  <c r="U108" i="9" s="1"/>
  <c r="S95" i="9"/>
  <c r="O95" i="9"/>
  <c r="T95" i="9" s="1"/>
  <c r="P101" i="9"/>
  <c r="U101" i="9" s="1"/>
  <c r="S91" i="9"/>
  <c r="O91" i="9"/>
  <c r="T91" i="9" s="1"/>
  <c r="D121" i="9"/>
  <c r="D118" i="9"/>
  <c r="S92" i="9"/>
  <c r="O92" i="9"/>
  <c r="T92" i="9" s="1"/>
  <c r="P107" i="9"/>
  <c r="U107" i="9" s="1"/>
  <c r="S90" i="9"/>
  <c r="O90" i="9"/>
  <c r="T90" i="9" s="1"/>
  <c r="D119" i="9"/>
  <c r="D126" i="9"/>
  <c r="D41" i="9"/>
  <c r="D50" i="9"/>
  <c r="D52" i="9"/>
  <c r="D39" i="9"/>
  <c r="D46" i="9"/>
  <c r="D49" i="9"/>
  <c r="D53" i="9"/>
  <c r="D40" i="9"/>
  <c r="D42" i="9"/>
  <c r="D43" i="9"/>
  <c r="D45" i="9"/>
  <c r="D48" i="9"/>
  <c r="D44" i="9"/>
  <c r="D47" i="9"/>
  <c r="D51" i="9"/>
  <c r="O19" i="9"/>
  <c r="T19" i="9" s="1"/>
  <c r="O30" i="9"/>
  <c r="T30" i="9" s="1"/>
  <c r="V30" i="9" s="1"/>
  <c r="P32" i="9"/>
  <c r="U32" i="9" s="1"/>
  <c r="W32" i="9" s="1"/>
  <c r="V32" i="9"/>
  <c r="P16" i="9"/>
  <c r="U16" i="9" s="1"/>
  <c r="P21" i="9"/>
  <c r="U21" i="9" s="1"/>
  <c r="O33" i="9"/>
  <c r="T33" i="9" s="1"/>
  <c r="S33" i="9"/>
  <c r="S29" i="9"/>
  <c r="O29" i="9"/>
  <c r="T29" i="9" s="1"/>
  <c r="O34" i="9"/>
  <c r="T34" i="9" s="1"/>
  <c r="S34" i="9"/>
  <c r="S28" i="9"/>
  <c r="O28" i="9"/>
  <c r="T28" i="9" s="1"/>
  <c r="O31" i="9"/>
  <c r="T31" i="9" s="1"/>
  <c r="S31" i="9"/>
  <c r="P27" i="9"/>
  <c r="U27" i="9" s="1"/>
  <c r="O18" i="9"/>
  <c r="T18" i="9" s="1"/>
  <c r="S18" i="9"/>
  <c r="S22" i="9"/>
  <c r="O22" i="9"/>
  <c r="T22" i="9" s="1"/>
  <c r="S17" i="9"/>
  <c r="O17" i="9"/>
  <c r="T17" i="9" s="1"/>
  <c r="O20" i="9"/>
  <c r="T20" i="9" s="1"/>
  <c r="S20" i="9"/>
  <c r="O23" i="9"/>
  <c r="T23" i="9" s="1"/>
  <c r="S23" i="9"/>
  <c r="L198" i="31"/>
  <c r="H1559" i="26" s="1"/>
  <c r="AL147" i="31"/>
  <c r="AN147" i="31" s="1"/>
  <c r="H1659" i="14"/>
  <c r="H1527" i="26"/>
  <c r="H1428" i="26"/>
  <c r="H1560" i="14"/>
  <c r="H1404" i="14"/>
  <c r="H1272" i="26"/>
  <c r="H1425" i="26"/>
  <c r="H1557" i="14"/>
  <c r="H1189" i="26"/>
  <c r="H1321" i="14"/>
  <c r="H1275" i="26"/>
  <c r="H1407" i="14"/>
  <c r="H1545" i="26"/>
  <c r="H1677" i="14"/>
  <c r="H1403" i="14"/>
  <c r="H1271" i="26"/>
  <c r="H1559" i="14"/>
  <c r="H1427" i="26"/>
  <c r="H1441" i="14"/>
  <c r="H1309" i="26"/>
  <c r="H1439" i="14"/>
  <c r="H1307" i="26"/>
  <c r="H1239" i="26"/>
  <c r="H1371" i="14"/>
  <c r="H1662" i="14"/>
  <c r="H1530" i="26"/>
  <c r="H1513" i="26"/>
  <c r="H1645" i="14"/>
  <c r="H1459" i="26"/>
  <c r="H1591" i="14"/>
  <c r="H1507" i="14"/>
  <c r="H1375" i="26"/>
  <c r="H1511" i="26"/>
  <c r="H1643" i="14"/>
  <c r="H1444" i="26"/>
  <c r="H1576" i="14"/>
  <c r="H1187" i="26"/>
  <c r="H1319" i="14"/>
  <c r="H1320" i="14"/>
  <c r="H1188" i="26"/>
  <c r="H1377" i="26"/>
  <c r="H1509" i="14"/>
  <c r="H1341" i="26"/>
  <c r="H1473" i="14"/>
  <c r="H1388" i="14"/>
  <c r="H1256" i="26"/>
  <c r="H1258" i="26"/>
  <c r="H1390" i="14"/>
  <c r="H1190" i="26"/>
  <c r="H1322" i="14"/>
  <c r="H1291" i="26"/>
  <c r="H1423" i="14"/>
  <c r="H1290" i="26"/>
  <c r="H1422" i="14"/>
  <c r="H1360" i="26"/>
  <c r="H1492" i="14"/>
  <c r="H1564" i="26"/>
  <c r="H1696" i="14"/>
  <c r="H1661" i="14"/>
  <c r="H1529" i="26"/>
  <c r="H1563" i="26"/>
  <c r="H1695" i="14"/>
  <c r="H1442" i="26"/>
  <c r="H1574" i="14"/>
  <c r="H1224" i="26"/>
  <c r="H1356" i="14"/>
  <c r="H1206" i="26"/>
  <c r="H1338" i="14"/>
  <c r="H1679" i="14"/>
  <c r="H1547" i="26"/>
  <c r="H1478" i="26"/>
  <c r="H1610" i="14"/>
  <c r="H1508" i="14"/>
  <c r="H1376" i="26"/>
  <c r="H1660" i="14"/>
  <c r="H1528" i="26"/>
  <c r="H1458" i="14"/>
  <c r="H1326" i="26"/>
  <c r="H1445" i="26"/>
  <c r="H1577" i="14"/>
  <c r="H1628" i="14"/>
  <c r="H1496" i="26"/>
  <c r="H1241" i="26"/>
  <c r="H1373" i="14"/>
  <c r="H1462" i="26"/>
  <c r="H1594" i="14"/>
  <c r="H1458" i="26"/>
  <c r="H1590" i="14"/>
  <c r="H1339" i="14"/>
  <c r="H1207" i="26"/>
  <c r="H1457" i="14"/>
  <c r="H1325" i="26"/>
  <c r="H1223" i="26"/>
  <c r="H1355" i="14"/>
  <c r="H1240" i="26"/>
  <c r="H1372" i="14"/>
  <c r="H1222" i="26"/>
  <c r="H1354" i="14"/>
  <c r="H1343" i="26"/>
  <c r="H1475" i="14"/>
  <c r="H1525" i="14"/>
  <c r="H1393" i="26"/>
  <c r="H1460" i="26"/>
  <c r="H1592" i="14"/>
  <c r="H1257" i="26"/>
  <c r="H1389" i="14"/>
  <c r="H1405" i="14"/>
  <c r="H1273" i="26"/>
  <c r="H1359" i="26"/>
  <c r="H1491" i="14"/>
  <c r="H1561" i="26"/>
  <c r="H1693" i="14"/>
  <c r="H1426" i="26"/>
  <c r="H1558" i="14"/>
  <c r="H1524" i="14"/>
  <c r="H1392" i="26"/>
  <c r="H1337" i="14"/>
  <c r="H1205" i="26"/>
  <c r="H1461" i="26"/>
  <c r="H1593" i="14"/>
  <c r="H1456" i="14"/>
  <c r="H1324" i="26"/>
  <c r="H1560" i="26"/>
  <c r="H1692" i="14"/>
  <c r="H1543" i="26"/>
  <c r="H1675" i="14"/>
  <c r="H1544" i="26"/>
  <c r="H1676" i="14"/>
  <c r="H1526" i="26"/>
  <c r="H1658" i="14"/>
  <c r="H1510" i="26"/>
  <c r="H1642" i="14"/>
  <c r="H1509" i="26"/>
  <c r="H1641" i="14"/>
  <c r="H1640" i="14"/>
  <c r="H1508" i="26"/>
  <c r="H1626" i="14"/>
  <c r="H1494" i="26"/>
  <c r="H1627" i="14"/>
  <c r="H1495" i="26"/>
  <c r="H1493" i="26"/>
  <c r="H1625" i="14"/>
  <c r="H1477" i="26"/>
  <c r="H1609" i="14"/>
  <c r="L113" i="31"/>
  <c r="H1474" i="26" s="1"/>
  <c r="H1475" i="26"/>
  <c r="H1607" i="14"/>
  <c r="H1476" i="26"/>
  <c r="H1608" i="14"/>
  <c r="S93" i="31"/>
  <c r="O93" i="31"/>
  <c r="S90" i="31"/>
  <c r="O90" i="31"/>
  <c r="T90" i="31" s="1"/>
  <c r="S75" i="31"/>
  <c r="O75" i="31"/>
  <c r="T75" i="31" s="1"/>
  <c r="O56" i="31"/>
  <c r="T56" i="31" s="1"/>
  <c r="S56" i="31"/>
  <c r="H1556" i="14"/>
  <c r="H1424" i="26"/>
  <c r="O63" i="31"/>
  <c r="S60" i="31"/>
  <c r="O60" i="31"/>
  <c r="O49" i="31"/>
  <c r="T49" i="31" s="1"/>
  <c r="S49" i="31"/>
  <c r="P49" i="31"/>
  <c r="U49" i="31" s="1"/>
  <c r="O48" i="31"/>
  <c r="T48" i="31" s="1"/>
  <c r="H1540" i="14"/>
  <c r="H1408" i="26"/>
  <c r="H1539" i="14"/>
  <c r="H1407" i="26"/>
  <c r="O39" i="31"/>
  <c r="T39" i="31" s="1"/>
  <c r="P39" i="31"/>
  <c r="U39" i="31" s="1"/>
  <c r="S39" i="31"/>
  <c r="H1410" i="26"/>
  <c r="H1542" i="14"/>
  <c r="H1409" i="26"/>
  <c r="H1541" i="14"/>
  <c r="P28" i="31"/>
  <c r="U28" i="31" s="1"/>
  <c r="H1373" i="26"/>
  <c r="H1505" i="14"/>
  <c r="P13" i="31"/>
  <c r="U13" i="31" s="1"/>
  <c r="O6" i="31"/>
  <c r="T6" i="31" s="1"/>
  <c r="O8" i="31"/>
  <c r="S8" i="31"/>
  <c r="H1356" i="26"/>
  <c r="H1488" i="14"/>
  <c r="H1340" i="26"/>
  <c r="H1472" i="14"/>
  <c r="H1339" i="26"/>
  <c r="H1471" i="14"/>
  <c r="H1322" i="26"/>
  <c r="H1454" i="14"/>
  <c r="H1437" i="14"/>
  <c r="H1305" i="26"/>
  <c r="H1438" i="14"/>
  <c r="H1306" i="26"/>
  <c r="H1421" i="14"/>
  <c r="H1289" i="26"/>
  <c r="H1420" i="14"/>
  <c r="H1288" i="26"/>
  <c r="H1386" i="14"/>
  <c r="H1254" i="26"/>
  <c r="H1387" i="14"/>
  <c r="H1255" i="26"/>
  <c r="H1369" i="14"/>
  <c r="H1237" i="26"/>
  <c r="H1370" i="14"/>
  <c r="H1238" i="26"/>
  <c r="H1221" i="26"/>
  <c r="H1353" i="14"/>
  <c r="H1220" i="26"/>
  <c r="H1352" i="14"/>
  <c r="P63" i="27"/>
  <c r="U63" i="27" s="1"/>
  <c r="H1204" i="26"/>
  <c r="H1336" i="14"/>
  <c r="H1203" i="26"/>
  <c r="H1335" i="14"/>
  <c r="P40" i="27"/>
  <c r="U40" i="27" s="1"/>
  <c r="O46" i="27"/>
  <c r="S46" i="27"/>
  <c r="S26" i="27"/>
  <c r="V26" i="27" s="1"/>
  <c r="P26" i="27"/>
  <c r="U26" i="27" s="1"/>
  <c r="I1301" i="14"/>
  <c r="H1172" i="26"/>
  <c r="H1304" i="14"/>
  <c r="H1302" i="14"/>
  <c r="H1170" i="26"/>
  <c r="AV11" i="31"/>
  <c r="L11" i="31" s="1"/>
  <c r="AV146" i="31"/>
  <c r="L146" i="31" s="1"/>
  <c r="AV45" i="27"/>
  <c r="AL45" i="27" s="1"/>
  <c r="AN45" i="27" s="1"/>
  <c r="AZ79" i="31"/>
  <c r="AY79" i="31"/>
  <c r="BA79" i="31"/>
  <c r="AZ92" i="31"/>
  <c r="BA92" i="31"/>
  <c r="AY92" i="31"/>
  <c r="AZ74" i="31"/>
  <c r="AY74" i="31"/>
  <c r="BA74" i="31"/>
  <c r="BA59" i="31"/>
  <c r="AZ59" i="31"/>
  <c r="AY59" i="31"/>
  <c r="AZ90" i="31"/>
  <c r="AY90" i="31"/>
  <c r="BA90" i="31"/>
  <c r="BA45" i="31"/>
  <c r="AZ45" i="31"/>
  <c r="AY45" i="31"/>
  <c r="AY5" i="31"/>
  <c r="BA5" i="31"/>
  <c r="AZ5" i="31"/>
  <c r="BA25" i="31"/>
  <c r="AZ25" i="31"/>
  <c r="AY25" i="31"/>
  <c r="AY23" i="31"/>
  <c r="BA23" i="31"/>
  <c r="AZ23" i="31"/>
  <c r="AV57" i="27"/>
  <c r="AL57" i="27" s="1"/>
  <c r="AN57" i="27" s="1"/>
  <c r="BA61" i="31"/>
  <c r="AZ61" i="31"/>
  <c r="AY61" i="31"/>
  <c r="AZ41" i="31"/>
  <c r="BA41" i="31"/>
  <c r="AY41" i="31"/>
  <c r="BA77" i="31"/>
  <c r="AZ77" i="31"/>
  <c r="AY77" i="31"/>
  <c r="BA94" i="31"/>
  <c r="AY94" i="31"/>
  <c r="AV94" i="31" s="1"/>
  <c r="AZ94" i="31"/>
  <c r="AY78" i="31"/>
  <c r="AZ78" i="31"/>
  <c r="BA78" i="31"/>
  <c r="BA26" i="31"/>
  <c r="AZ26" i="31"/>
  <c r="AY26" i="31"/>
  <c r="AZ22" i="31"/>
  <c r="BA22" i="31"/>
  <c r="AY22" i="31"/>
  <c r="BA73" i="31"/>
  <c r="AZ73" i="31"/>
  <c r="AY73" i="31"/>
  <c r="BA58" i="31"/>
  <c r="AZ58" i="31"/>
  <c r="AY58" i="31"/>
  <c r="AZ62" i="31"/>
  <c r="BA62" i="31"/>
  <c r="AY62" i="31"/>
  <c r="AY44" i="31"/>
  <c r="AZ44" i="31"/>
  <c r="BA44" i="31"/>
  <c r="AZ96" i="31"/>
  <c r="AY96" i="31"/>
  <c r="BA96" i="31"/>
  <c r="AY60" i="31"/>
  <c r="BA60" i="31"/>
  <c r="AZ60" i="31"/>
  <c r="AZ28" i="31"/>
  <c r="BA28" i="31"/>
  <c r="AY28" i="31"/>
  <c r="AY91" i="31"/>
  <c r="AZ91" i="31"/>
  <c r="BA91" i="31"/>
  <c r="BA27" i="31"/>
  <c r="AZ27" i="31"/>
  <c r="AY27" i="31"/>
  <c r="BA93" i="31"/>
  <c r="AZ93" i="31"/>
  <c r="AY93" i="31"/>
  <c r="AV93" i="31" s="1"/>
  <c r="AL93" i="31" s="1"/>
  <c r="AN93" i="31" s="1"/>
  <c r="BA39" i="31"/>
  <c r="AZ39" i="31"/>
  <c r="AY39" i="31"/>
  <c r="BA42" i="31"/>
  <c r="AZ42" i="31"/>
  <c r="AY42" i="31"/>
  <c r="BA95" i="31"/>
  <c r="AZ95" i="31"/>
  <c r="AY95" i="31"/>
  <c r="AV95" i="31" s="1"/>
  <c r="AV141" i="27"/>
  <c r="L141" i="27" s="1"/>
  <c r="AV145" i="31"/>
  <c r="L145" i="31" s="1"/>
  <c r="AZ176" i="27"/>
  <c r="AV177" i="27"/>
  <c r="L177" i="27" s="1"/>
  <c r="AV160" i="27"/>
  <c r="AL160" i="27" s="1"/>
  <c r="AN160" i="27" s="1"/>
  <c r="AV109" i="31"/>
  <c r="AL109" i="31" s="1"/>
  <c r="AN109" i="31" s="1"/>
  <c r="AY197" i="27"/>
  <c r="AV197" i="27" s="1"/>
  <c r="AL197" i="27" s="1"/>
  <c r="AN197" i="27" s="1"/>
  <c r="AV179" i="31"/>
  <c r="AY194" i="27"/>
  <c r="AY164" i="27"/>
  <c r="AV164" i="27" s="1"/>
  <c r="L164" i="27" s="1"/>
  <c r="BA159" i="27"/>
  <c r="AZ194" i="27"/>
  <c r="AV192" i="31"/>
  <c r="AL192" i="31" s="1"/>
  <c r="AN192" i="31" s="1"/>
  <c r="AY193" i="27"/>
  <c r="BA128" i="27"/>
  <c r="BA192" i="27"/>
  <c r="AV195" i="31"/>
  <c r="AL195" i="31" s="1"/>
  <c r="AN195" i="31" s="1"/>
  <c r="AV126" i="31"/>
  <c r="AV196" i="31"/>
  <c r="L196" i="31" s="1"/>
  <c r="AY180" i="27"/>
  <c r="AY198" i="27"/>
  <c r="AV198" i="27" s="1"/>
  <c r="L198" i="27" s="1"/>
  <c r="AV175" i="27"/>
  <c r="AL175" i="27" s="1"/>
  <c r="AN175" i="27" s="1"/>
  <c r="AV130" i="27"/>
  <c r="AL130" i="27" s="1"/>
  <c r="AN130" i="27" s="1"/>
  <c r="BA178" i="27"/>
  <c r="AY176" i="27"/>
  <c r="AV177" i="31"/>
  <c r="AV92" i="27"/>
  <c r="AL92" i="27" s="1"/>
  <c r="AN92" i="27" s="1"/>
  <c r="AV75" i="31"/>
  <c r="L75" i="31" s="1"/>
  <c r="AV44" i="27"/>
  <c r="AL44" i="27" s="1"/>
  <c r="AN44" i="27" s="1"/>
  <c r="AV22" i="27"/>
  <c r="AL22" i="27" s="1"/>
  <c r="AN22" i="27" s="1"/>
  <c r="AV41" i="27"/>
  <c r="AL41" i="27" s="1"/>
  <c r="AN41" i="27" s="1"/>
  <c r="AV57" i="31"/>
  <c r="AL57" i="31" s="1"/>
  <c r="AN57" i="31" s="1"/>
  <c r="AV29" i="31"/>
  <c r="L29" i="31" s="1"/>
  <c r="AV75" i="27"/>
  <c r="AL75" i="27" s="1"/>
  <c r="AN75" i="27" s="1"/>
  <c r="AV43" i="31"/>
  <c r="AL43" i="31" s="1"/>
  <c r="AN43" i="31" s="1"/>
  <c r="AV24" i="31"/>
  <c r="AL24" i="31" s="1"/>
  <c r="AN24" i="31" s="1"/>
  <c r="AV24" i="27"/>
  <c r="AL24" i="27" s="1"/>
  <c r="AN24" i="27" s="1"/>
  <c r="AV43" i="27"/>
  <c r="AL43" i="27" s="1"/>
  <c r="AN43" i="27" s="1"/>
  <c r="AV74" i="27"/>
  <c r="AL74" i="27" s="1"/>
  <c r="AN74" i="27" s="1"/>
  <c r="AV39" i="27"/>
  <c r="AL39" i="27" s="1"/>
  <c r="AN39" i="27" s="1"/>
  <c r="AV58" i="27"/>
  <c r="AL58" i="27" s="1"/>
  <c r="AN58" i="27" s="1"/>
  <c r="AV56" i="27"/>
  <c r="AL56" i="27" s="1"/>
  <c r="AN56" i="27" s="1"/>
  <c r="AV9" i="31"/>
  <c r="L9" i="31" s="1"/>
  <c r="AV26" i="27"/>
  <c r="AL26" i="27" s="1"/>
  <c r="AN26" i="27" s="1"/>
  <c r="AV23" i="27"/>
  <c r="AL23" i="27" s="1"/>
  <c r="AN23" i="27" s="1"/>
  <c r="AV25" i="27"/>
  <c r="AV28" i="27"/>
  <c r="AL28" i="27" s="1"/>
  <c r="AN28" i="27" s="1"/>
  <c r="AV62" i="27"/>
  <c r="AL62" i="27" s="1"/>
  <c r="AN62" i="27" s="1"/>
  <c r="AV78" i="27"/>
  <c r="AL78" i="27" s="1"/>
  <c r="AN78" i="27" s="1"/>
  <c r="AV40" i="27"/>
  <c r="AL40" i="27" s="1"/>
  <c r="AN40" i="27" s="1"/>
  <c r="AV29" i="27"/>
  <c r="AL29" i="27" s="1"/>
  <c r="AN29" i="27" s="1"/>
  <c r="AV10" i="31"/>
  <c r="AL10" i="31" s="1"/>
  <c r="AN10" i="31" s="1"/>
  <c r="AV61" i="27"/>
  <c r="AL61" i="27" s="1"/>
  <c r="AN61" i="27" s="1"/>
  <c r="AV79" i="27"/>
  <c r="AL79" i="27" s="1"/>
  <c r="AN79" i="27" s="1"/>
  <c r="AV110" i="31"/>
  <c r="O74" i="31"/>
  <c r="T74" i="31" s="1"/>
  <c r="S74" i="31"/>
  <c r="S43" i="31"/>
  <c r="O43" i="31"/>
  <c r="T43" i="31" s="1"/>
  <c r="T73" i="31"/>
  <c r="W73" i="31" s="1"/>
  <c r="P73" i="31"/>
  <c r="U73" i="31" s="1"/>
  <c r="L162" i="31"/>
  <c r="AL162" i="31"/>
  <c r="AN162" i="31" s="1"/>
  <c r="L197" i="31"/>
  <c r="AL197" i="31"/>
  <c r="AN197" i="31" s="1"/>
  <c r="T15" i="31"/>
  <c r="P15" i="31"/>
  <c r="U15" i="31" s="1"/>
  <c r="S99" i="31"/>
  <c r="O99" i="31"/>
  <c r="T99" i="31" s="1"/>
  <c r="AV7" i="31"/>
  <c r="T26" i="31"/>
  <c r="P26" i="31"/>
  <c r="U26" i="31" s="1"/>
  <c r="T11" i="31"/>
  <c r="P11" i="31"/>
  <c r="U11" i="31" s="1"/>
  <c r="AV128" i="31"/>
  <c r="S50" i="31"/>
  <c r="O50" i="31"/>
  <c r="T50" i="31" s="1"/>
  <c r="P32" i="31"/>
  <c r="U32" i="31" s="1"/>
  <c r="AV112" i="31"/>
  <c r="AV40" i="31"/>
  <c r="L8" i="31"/>
  <c r="AL8" i="31"/>
  <c r="AN8" i="31" s="1"/>
  <c r="T14" i="31"/>
  <c r="P14" i="31"/>
  <c r="U14" i="31" s="1"/>
  <c r="T23" i="31"/>
  <c r="P23" i="31"/>
  <c r="U23" i="31" s="1"/>
  <c r="S29" i="31"/>
  <c r="O29" i="31"/>
  <c r="T29" i="31" s="1"/>
  <c r="AV130" i="31"/>
  <c r="W92" i="31"/>
  <c r="S41" i="31"/>
  <c r="O41" i="31"/>
  <c r="T41" i="31" s="1"/>
  <c r="AL161" i="31"/>
  <c r="AN161" i="31" s="1"/>
  <c r="L161" i="31"/>
  <c r="AV144" i="31"/>
  <c r="S9" i="31"/>
  <c r="O9" i="31"/>
  <c r="T9" i="31" s="1"/>
  <c r="W76" i="31"/>
  <c r="AV178" i="31"/>
  <c r="L111" i="31"/>
  <c r="AL111" i="31"/>
  <c r="AN111" i="31" s="1"/>
  <c r="AV124" i="31"/>
  <c r="W45" i="31"/>
  <c r="AV163" i="31"/>
  <c r="S78" i="31"/>
  <c r="V78" i="31" s="1"/>
  <c r="O78" i="31"/>
  <c r="T78" i="31" s="1"/>
  <c r="S66" i="31"/>
  <c r="P66" i="31"/>
  <c r="U66" i="31" s="1"/>
  <c r="O66" i="31"/>
  <c r="T66" i="31" s="1"/>
  <c r="O67" i="31"/>
  <c r="T67" i="31" s="1"/>
  <c r="S67" i="31"/>
  <c r="T81" i="31"/>
  <c r="P81" i="31"/>
  <c r="U81" i="31" s="1"/>
  <c r="AV108" i="31"/>
  <c r="T62" i="31"/>
  <c r="P62" i="31"/>
  <c r="U62" i="31" s="1"/>
  <c r="O94" i="31"/>
  <c r="T94" i="31" s="1"/>
  <c r="P94" i="31"/>
  <c r="U94" i="31" s="1"/>
  <c r="S94" i="31"/>
  <c r="W94" i="31" s="1"/>
  <c r="AV176" i="31"/>
  <c r="T12" i="31"/>
  <c r="P12" i="31"/>
  <c r="U12" i="31" s="1"/>
  <c r="AV6" i="31"/>
  <c r="T83" i="31"/>
  <c r="P83" i="31"/>
  <c r="U83" i="31" s="1"/>
  <c r="T63" i="31"/>
  <c r="P63" i="31"/>
  <c r="U63" i="31" s="1"/>
  <c r="S91" i="31"/>
  <c r="O91" i="31"/>
  <c r="T91" i="31" s="1"/>
  <c r="AL164" i="31"/>
  <c r="AN164" i="31" s="1"/>
  <c r="L164" i="31"/>
  <c r="S24" i="31"/>
  <c r="O24" i="31"/>
  <c r="T24" i="31" s="1"/>
  <c r="P58" i="31"/>
  <c r="U58" i="31" s="1"/>
  <c r="S58" i="31"/>
  <c r="O58" i="31"/>
  <c r="T58" i="31" s="1"/>
  <c r="O27" i="31"/>
  <c r="T27" i="31" s="1"/>
  <c r="P27" i="31"/>
  <c r="U27" i="31" s="1"/>
  <c r="S27" i="31"/>
  <c r="O10" i="31"/>
  <c r="T10" i="31" s="1"/>
  <c r="S10" i="31"/>
  <c r="O7" i="31"/>
  <c r="T7" i="31" s="1"/>
  <c r="S7" i="31"/>
  <c r="P46" i="31"/>
  <c r="U46" i="31" s="1"/>
  <c r="P40" i="31"/>
  <c r="U40" i="31" s="1"/>
  <c r="W40" i="31" s="1"/>
  <c r="P57" i="31"/>
  <c r="U57" i="31" s="1"/>
  <c r="W57" i="31" s="1"/>
  <c r="P61" i="31"/>
  <c r="U61" i="31" s="1"/>
  <c r="T61" i="31"/>
  <c r="O79" i="31"/>
  <c r="T79" i="31" s="1"/>
  <c r="S79" i="31"/>
  <c r="P25" i="31"/>
  <c r="U25" i="31" s="1"/>
  <c r="W25" i="31" s="1"/>
  <c r="L175" i="31"/>
  <c r="AL175" i="31"/>
  <c r="AN175" i="31" s="1"/>
  <c r="AV76" i="31"/>
  <c r="P59" i="31"/>
  <c r="U59" i="31" s="1"/>
  <c r="T59" i="31"/>
  <c r="S97" i="31"/>
  <c r="O97" i="31"/>
  <c r="T97" i="31" s="1"/>
  <c r="P97" i="31"/>
  <c r="U97" i="31" s="1"/>
  <c r="AV181" i="31"/>
  <c r="W96" i="31"/>
  <c r="S98" i="31"/>
  <c r="O98" i="31"/>
  <c r="T98" i="31" s="1"/>
  <c r="P33" i="31"/>
  <c r="U33" i="31" s="1"/>
  <c r="S33" i="31"/>
  <c r="O33" i="31"/>
  <c r="T33" i="31" s="1"/>
  <c r="BA197" i="27"/>
  <c r="AZ195" i="27"/>
  <c r="AV181" i="27"/>
  <c r="AL181" i="27" s="1"/>
  <c r="AN181" i="27" s="1"/>
  <c r="BA180" i="27"/>
  <c r="AV179" i="27"/>
  <c r="BA164" i="27"/>
  <c r="AY159" i="27"/>
  <c r="BA143" i="27"/>
  <c r="AY143" i="27"/>
  <c r="AY126" i="27"/>
  <c r="BA126" i="27"/>
  <c r="AV129" i="27"/>
  <c r="AL129" i="27" s="1"/>
  <c r="AN129" i="27" s="1"/>
  <c r="AV91" i="27"/>
  <c r="AL91" i="27" s="1"/>
  <c r="AN91" i="27" s="1"/>
  <c r="AV90" i="27"/>
  <c r="AL90" i="27" s="1"/>
  <c r="AN90" i="27" s="1"/>
  <c r="AV96" i="27"/>
  <c r="AV73" i="27"/>
  <c r="AL73" i="27" s="1"/>
  <c r="AN73" i="27" s="1"/>
  <c r="L196" i="27"/>
  <c r="AL196" i="27"/>
  <c r="AN196" i="27" s="1"/>
  <c r="AY195" i="27"/>
  <c r="AV195" i="27" s="1"/>
  <c r="AZ193" i="27"/>
  <c r="AY192" i="27"/>
  <c r="BA198" i="27"/>
  <c r="AY178" i="27"/>
  <c r="L162" i="27"/>
  <c r="AL162" i="27"/>
  <c r="AN162" i="27" s="1"/>
  <c r="AY163" i="27"/>
  <c r="AV163" i="27" s="1"/>
  <c r="L161" i="27"/>
  <c r="AL161" i="27"/>
  <c r="AN161" i="27" s="1"/>
  <c r="AV158" i="27"/>
  <c r="BA163" i="27"/>
  <c r="AL147" i="27"/>
  <c r="AN147" i="27" s="1"/>
  <c r="L147" i="27"/>
  <c r="AY142" i="27"/>
  <c r="AZ142" i="27"/>
  <c r="L144" i="27"/>
  <c r="AL144" i="27"/>
  <c r="AN144" i="27" s="1"/>
  <c r="BA147" i="27"/>
  <c r="AZ147" i="27"/>
  <c r="AZ145" i="27"/>
  <c r="AY145" i="27"/>
  <c r="AV145" i="27" s="1"/>
  <c r="AY146" i="27"/>
  <c r="AV146" i="27" s="1"/>
  <c r="AZ146" i="27"/>
  <c r="BA127" i="27"/>
  <c r="AY127" i="27"/>
  <c r="AV124" i="27"/>
  <c r="AZ125" i="27"/>
  <c r="AY125" i="27"/>
  <c r="AZ127" i="27"/>
  <c r="AZ128" i="27"/>
  <c r="AV110" i="27"/>
  <c r="L110" i="27" s="1"/>
  <c r="AV113" i="27"/>
  <c r="AV108" i="27"/>
  <c r="AV112" i="27"/>
  <c r="AV111" i="27"/>
  <c r="AV109" i="27"/>
  <c r="P30" i="27"/>
  <c r="U30" i="27" s="1"/>
  <c r="O32" i="27"/>
  <c r="T32" i="27" s="1"/>
  <c r="P49" i="27"/>
  <c r="U49" i="27" s="1"/>
  <c r="S83" i="27"/>
  <c r="S100" i="27"/>
  <c r="P100" i="27"/>
  <c r="U100" i="27" s="1"/>
  <c r="AL94" i="27"/>
  <c r="AN94" i="27" s="1"/>
  <c r="AL93" i="27"/>
  <c r="AN93" i="27" s="1"/>
  <c r="AL95" i="27"/>
  <c r="AN95" i="27" s="1"/>
  <c r="AV76" i="27"/>
  <c r="AV77" i="27"/>
  <c r="AV59" i="27"/>
  <c r="AV60" i="27"/>
  <c r="AV42" i="27"/>
  <c r="AV27" i="27"/>
  <c r="O101" i="27"/>
  <c r="T101" i="27" s="1"/>
  <c r="S101" i="27"/>
  <c r="S90" i="27"/>
  <c r="O90" i="27"/>
  <c r="T90" i="27" s="1"/>
  <c r="P90" i="27"/>
  <c r="U90" i="27" s="1"/>
  <c r="S95" i="27"/>
  <c r="V95" i="27" s="1"/>
  <c r="O95" i="27"/>
  <c r="T95" i="27" s="1"/>
  <c r="S96" i="27"/>
  <c r="O96" i="27"/>
  <c r="T96" i="27" s="1"/>
  <c r="W94" i="27"/>
  <c r="P99" i="27"/>
  <c r="U99" i="27" s="1"/>
  <c r="O91" i="27"/>
  <c r="T91" i="27" s="1"/>
  <c r="S91" i="27"/>
  <c r="S93" i="27"/>
  <c r="O93" i="27"/>
  <c r="T93" i="27" s="1"/>
  <c r="P97" i="27"/>
  <c r="U97" i="27" s="1"/>
  <c r="W92" i="27"/>
  <c r="V92" i="27"/>
  <c r="S98" i="27"/>
  <c r="O98" i="27"/>
  <c r="T98" i="27" s="1"/>
  <c r="P92" i="27"/>
  <c r="U92" i="27" s="1"/>
  <c r="V75" i="27"/>
  <c r="O76" i="27"/>
  <c r="T76" i="27" s="1"/>
  <c r="S76" i="27"/>
  <c r="P75" i="27"/>
  <c r="U75" i="27" s="1"/>
  <c r="W75" i="27" s="1"/>
  <c r="P82" i="27"/>
  <c r="U82" i="27" s="1"/>
  <c r="O74" i="27"/>
  <c r="T74" i="27" s="1"/>
  <c r="S74" i="27"/>
  <c r="O77" i="27"/>
  <c r="T77" i="27" s="1"/>
  <c r="S77" i="27"/>
  <c r="O79" i="27"/>
  <c r="T79" i="27" s="1"/>
  <c r="S79" i="27"/>
  <c r="S84" i="27"/>
  <c r="O84" i="27"/>
  <c r="T84" i="27" s="1"/>
  <c r="P81" i="27"/>
  <c r="U81" i="27" s="1"/>
  <c r="P78" i="27"/>
  <c r="U78" i="27" s="1"/>
  <c r="W78" i="27" s="1"/>
  <c r="P83" i="27"/>
  <c r="U83" i="27" s="1"/>
  <c r="S61" i="27"/>
  <c r="V61" i="27" s="1"/>
  <c r="O61" i="27"/>
  <c r="T61" i="27" s="1"/>
  <c r="O57" i="27"/>
  <c r="T57" i="27" s="1"/>
  <c r="S57" i="27"/>
  <c r="S64" i="27"/>
  <c r="O64" i="27"/>
  <c r="T64" i="27" s="1"/>
  <c r="S62" i="27"/>
  <c r="O62" i="27"/>
  <c r="T62" i="27" s="1"/>
  <c r="P58" i="27"/>
  <c r="U58" i="27" s="1"/>
  <c r="W58" i="27" s="1"/>
  <c r="V60" i="27"/>
  <c r="S56" i="27"/>
  <c r="O56" i="27"/>
  <c r="T56" i="27" s="1"/>
  <c r="P65" i="27"/>
  <c r="U65" i="27" s="1"/>
  <c r="S59" i="27"/>
  <c r="O59" i="27"/>
  <c r="T59" i="27" s="1"/>
  <c r="S67" i="27"/>
  <c r="O67" i="27"/>
  <c r="T67" i="27" s="1"/>
  <c r="O43" i="27"/>
  <c r="T43" i="27" s="1"/>
  <c r="S43" i="27"/>
  <c r="P43" i="27"/>
  <c r="U43" i="27" s="1"/>
  <c r="O50" i="27"/>
  <c r="T50" i="27" s="1"/>
  <c r="S50" i="27"/>
  <c r="P47" i="27"/>
  <c r="U47" i="27" s="1"/>
  <c r="O45" i="27"/>
  <c r="T45" i="27" s="1"/>
  <c r="S45" i="27"/>
  <c r="W40" i="27"/>
  <c r="O42" i="27"/>
  <c r="T42" i="27" s="1"/>
  <c r="S42" i="27"/>
  <c r="S39" i="27"/>
  <c r="V39" i="27" s="1"/>
  <c r="O39" i="27"/>
  <c r="T39" i="27" s="1"/>
  <c r="P48" i="27"/>
  <c r="U48" i="27" s="1"/>
  <c r="O44" i="27"/>
  <c r="T44" i="27" s="1"/>
  <c r="S44" i="27"/>
  <c r="P44" i="27"/>
  <c r="U44" i="27" s="1"/>
  <c r="O33" i="27"/>
  <c r="T33" i="27" s="1"/>
  <c r="S33" i="27"/>
  <c r="S27" i="27"/>
  <c r="O27" i="27"/>
  <c r="T27" i="27" s="1"/>
  <c r="O28" i="27"/>
  <c r="T28" i="27" s="1"/>
  <c r="S28" i="27"/>
  <c r="P32" i="27"/>
  <c r="U32" i="27" s="1"/>
  <c r="O25" i="27"/>
  <c r="T25" i="27" s="1"/>
  <c r="S25" i="27"/>
  <c r="P31" i="27"/>
  <c r="U31" i="27" s="1"/>
  <c r="O23" i="27"/>
  <c r="T23" i="27" s="1"/>
  <c r="S23" i="27"/>
  <c r="S22" i="27"/>
  <c r="O22" i="27"/>
  <c r="T22" i="27" s="1"/>
  <c r="P22" i="27"/>
  <c r="U22" i="27" s="1"/>
  <c r="O29" i="27"/>
  <c r="T29" i="27" s="1"/>
  <c r="S29" i="27"/>
  <c r="P24" i="27"/>
  <c r="U24" i="27" s="1"/>
  <c r="W24" i="27" s="1"/>
  <c r="AL15" i="27"/>
  <c r="AN15" i="27" s="1"/>
  <c r="P14" i="27"/>
  <c r="U14" i="27" s="1"/>
  <c r="P16" i="27"/>
  <c r="U16" i="27" s="1"/>
  <c r="O13" i="27"/>
  <c r="T13" i="27" s="1"/>
  <c r="S13" i="27"/>
  <c r="S15" i="27"/>
  <c r="O15" i="27"/>
  <c r="T15" i="27" s="1"/>
  <c r="AL12" i="27"/>
  <c r="L12" i="27"/>
  <c r="M254" i="24" l="1"/>
  <c r="L254" i="24"/>
  <c r="M262" i="24"/>
  <c r="L262" i="24"/>
  <c r="N262" i="24" s="1"/>
  <c r="Z282" i="24" s="1"/>
  <c r="M255" i="24"/>
  <c r="L255" i="24"/>
  <c r="N255" i="24" s="1"/>
  <c r="Z275" i="24" s="1"/>
  <c r="M252" i="24"/>
  <c r="L252" i="24"/>
  <c r="N252" i="24" s="1"/>
  <c r="Z272" i="24" s="1"/>
  <c r="M256" i="24"/>
  <c r="L256" i="24"/>
  <c r="N256" i="24" s="1"/>
  <c r="Z276" i="24" s="1"/>
  <c r="M258" i="24"/>
  <c r="L258" i="24"/>
  <c r="N258" i="24" s="1"/>
  <c r="Z278" i="24" s="1"/>
  <c r="M263" i="24"/>
  <c r="L263" i="24"/>
  <c r="N263" i="24" s="1"/>
  <c r="Z283" i="24" s="1"/>
  <c r="M260" i="24"/>
  <c r="L260" i="24"/>
  <c r="N260" i="24" s="1"/>
  <c r="Z280" i="24" s="1"/>
  <c r="M264" i="24"/>
  <c r="L264" i="24"/>
  <c r="N264" i="24" s="1"/>
  <c r="Z284" i="24" s="1"/>
  <c r="M253" i="24"/>
  <c r="L253" i="24"/>
  <c r="N253" i="24" s="1"/>
  <c r="Z273" i="24" s="1"/>
  <c r="M257" i="24"/>
  <c r="L257" i="24"/>
  <c r="N257" i="24" s="1"/>
  <c r="Z277" i="24" s="1"/>
  <c r="M251" i="24"/>
  <c r="L251" i="24"/>
  <c r="N251" i="24" s="1"/>
  <c r="Z271" i="24" s="1"/>
  <c r="M259" i="24"/>
  <c r="L259" i="24"/>
  <c r="N259" i="24" s="1"/>
  <c r="Z279" i="24" s="1"/>
  <c r="M261" i="24"/>
  <c r="L261" i="24"/>
  <c r="N261" i="24" s="1"/>
  <c r="Z281" i="24" s="1"/>
  <c r="M120" i="24"/>
  <c r="L120" i="24"/>
  <c r="M115" i="24"/>
  <c r="L115" i="24"/>
  <c r="N115" i="24" s="1"/>
  <c r="Z135" i="24" s="1"/>
  <c r="M117" i="24"/>
  <c r="L117" i="24"/>
  <c r="N117" i="24" s="1"/>
  <c r="Z137" i="24" s="1"/>
  <c r="M125" i="24"/>
  <c r="L125" i="24"/>
  <c r="N125" i="24" s="1"/>
  <c r="Z145" i="24" s="1"/>
  <c r="M118" i="24"/>
  <c r="L118" i="24"/>
  <c r="M123" i="24"/>
  <c r="L123" i="24"/>
  <c r="N123" i="24" s="1"/>
  <c r="Z143" i="24" s="1"/>
  <c r="M116" i="24"/>
  <c r="L116" i="24"/>
  <c r="N116" i="24" s="1"/>
  <c r="Z136" i="24" s="1"/>
  <c r="M124" i="24"/>
  <c r="L124" i="24"/>
  <c r="N124" i="24" s="1"/>
  <c r="Z144" i="24" s="1"/>
  <c r="M126" i="24"/>
  <c r="L126" i="24"/>
  <c r="M119" i="24"/>
  <c r="L119" i="24"/>
  <c r="N119" i="24" s="1"/>
  <c r="Z139" i="24" s="1"/>
  <c r="M113" i="24"/>
  <c r="L113" i="24"/>
  <c r="N113" i="24" s="1"/>
  <c r="Z133" i="24" s="1"/>
  <c r="M121" i="24"/>
  <c r="L121" i="24"/>
  <c r="N121" i="24" s="1"/>
  <c r="Z141" i="24" s="1"/>
  <c r="M114" i="24"/>
  <c r="L114" i="24"/>
  <c r="M122" i="24"/>
  <c r="L122" i="24"/>
  <c r="N122" i="24" s="1"/>
  <c r="Z142" i="24" s="1"/>
  <c r="M47" i="24"/>
  <c r="L47" i="24"/>
  <c r="M48" i="24"/>
  <c r="L48" i="24"/>
  <c r="N48" i="24" s="1"/>
  <c r="Z68" i="24" s="1"/>
  <c r="M41" i="24"/>
  <c r="L41" i="24"/>
  <c r="N41" i="24" s="1"/>
  <c r="Z61" i="24" s="1"/>
  <c r="M45" i="24"/>
  <c r="L45" i="24"/>
  <c r="N45" i="24" s="1"/>
  <c r="Z65" i="24" s="1"/>
  <c r="M44" i="24"/>
  <c r="L44" i="24"/>
  <c r="M51" i="24"/>
  <c r="L51" i="24"/>
  <c r="N51" i="24" s="1"/>
  <c r="Z71" i="24" s="1"/>
  <c r="M40" i="24"/>
  <c r="L40" i="24"/>
  <c r="N40" i="24" s="1"/>
  <c r="Z60" i="24" s="1"/>
  <c r="M52" i="24"/>
  <c r="L52" i="24"/>
  <c r="N52" i="24" s="1"/>
  <c r="Z72" i="24" s="1"/>
  <c r="H73" i="24"/>
  <c r="M49" i="24"/>
  <c r="L49" i="24"/>
  <c r="M42" i="24"/>
  <c r="L42" i="24"/>
  <c r="N42" i="24" s="1"/>
  <c r="Z62" i="24" s="1"/>
  <c r="M46" i="24"/>
  <c r="L46" i="24"/>
  <c r="N46" i="24" s="1"/>
  <c r="Z66" i="24" s="1"/>
  <c r="M50" i="24"/>
  <c r="L50" i="24"/>
  <c r="M39" i="24"/>
  <c r="L39" i="24"/>
  <c r="M43" i="24"/>
  <c r="L43" i="24"/>
  <c r="N43" i="24" s="1"/>
  <c r="Z63" i="24" s="1"/>
  <c r="K263" i="9"/>
  <c r="K262" i="9"/>
  <c r="K254" i="9"/>
  <c r="K261" i="9"/>
  <c r="K253" i="9"/>
  <c r="K260" i="9"/>
  <c r="K252" i="9"/>
  <c r="K259" i="9"/>
  <c r="K251" i="9"/>
  <c r="K258" i="9"/>
  <c r="K250" i="9"/>
  <c r="M250" i="9" s="1"/>
  <c r="N250" i="9" s="1"/>
  <c r="Z270" i="9" s="1"/>
  <c r="K265" i="9"/>
  <c r="L265" i="9" s="1"/>
  <c r="N265" i="9" s="1"/>
  <c r="Z285" i="9" s="1"/>
  <c r="K257" i="9"/>
  <c r="K264" i="9"/>
  <c r="K256" i="9"/>
  <c r="K255" i="9"/>
  <c r="E280" i="9"/>
  <c r="F270" i="9"/>
  <c r="Q270" i="9" s="1"/>
  <c r="K120" i="9"/>
  <c r="K112" i="9"/>
  <c r="K127" i="9"/>
  <c r="L127" i="9" s="1"/>
  <c r="N127" i="9" s="1"/>
  <c r="Z147" i="9" s="1"/>
  <c r="K119" i="9"/>
  <c r="K126" i="9"/>
  <c r="K118" i="9"/>
  <c r="K125" i="9"/>
  <c r="K117" i="9"/>
  <c r="K124" i="9"/>
  <c r="K116" i="9"/>
  <c r="K123" i="9"/>
  <c r="K115" i="9"/>
  <c r="K122" i="9"/>
  <c r="K114" i="9"/>
  <c r="K121" i="9"/>
  <c r="K113" i="9"/>
  <c r="K50" i="9"/>
  <c r="K42" i="9"/>
  <c r="K39" i="9"/>
  <c r="K38" i="9"/>
  <c r="M38" i="9" s="1"/>
  <c r="N38" i="9" s="1"/>
  <c r="Z58" i="9" s="1"/>
  <c r="K52" i="9"/>
  <c r="K44" i="9"/>
  <c r="K51" i="9"/>
  <c r="K43" i="9"/>
  <c r="K49" i="9"/>
  <c r="K41" i="9"/>
  <c r="K40" i="9"/>
  <c r="K48" i="9"/>
  <c r="K47" i="9"/>
  <c r="K46" i="9"/>
  <c r="K53" i="9"/>
  <c r="L53" i="9" s="1"/>
  <c r="N53" i="9" s="1"/>
  <c r="Z73" i="9" s="1"/>
  <c r="K45" i="9"/>
  <c r="E58" i="9"/>
  <c r="H67" i="24"/>
  <c r="H65" i="24"/>
  <c r="D68" i="24"/>
  <c r="C68" i="24" s="1"/>
  <c r="H66" i="24"/>
  <c r="D64" i="24"/>
  <c r="C64" i="24" s="1"/>
  <c r="H71" i="24"/>
  <c r="H72" i="24"/>
  <c r="E276" i="9"/>
  <c r="F274" i="9"/>
  <c r="Q274" i="9" s="1"/>
  <c r="G274" i="9"/>
  <c r="E274" i="9"/>
  <c r="Y274" i="9" s="1"/>
  <c r="G279" i="9"/>
  <c r="M279" i="9" s="1"/>
  <c r="R279" i="9" s="1"/>
  <c r="D69" i="24"/>
  <c r="C69" i="24" s="1"/>
  <c r="G283" i="9"/>
  <c r="M283" i="9" s="1"/>
  <c r="R283" i="9" s="1"/>
  <c r="E283" i="9"/>
  <c r="D283" i="9" s="1"/>
  <c r="F282" i="9"/>
  <c r="Q282" i="9" s="1"/>
  <c r="F277" i="9"/>
  <c r="Q277" i="9" s="1"/>
  <c r="E285" i="9"/>
  <c r="Y285" i="9" s="1"/>
  <c r="E282" i="9"/>
  <c r="F283" i="9"/>
  <c r="Q283" i="9" s="1"/>
  <c r="F278" i="9"/>
  <c r="Q278" i="9" s="1"/>
  <c r="G275" i="9"/>
  <c r="M275" i="9" s="1"/>
  <c r="E279" i="9"/>
  <c r="D279" i="9" s="1"/>
  <c r="E275" i="9"/>
  <c r="G280" i="9"/>
  <c r="G285" i="9"/>
  <c r="M285" i="9" s="1"/>
  <c r="R285" i="9" s="1"/>
  <c r="G284" i="9"/>
  <c r="M284" i="9" s="1"/>
  <c r="R284" i="9" s="1"/>
  <c r="G282" i="9"/>
  <c r="M282" i="9" s="1"/>
  <c r="G276" i="9"/>
  <c r="M276" i="9" s="1"/>
  <c r="R276" i="9" s="1"/>
  <c r="G277" i="9"/>
  <c r="G278" i="9"/>
  <c r="M278" i="9" s="1"/>
  <c r="R278" i="9" s="1"/>
  <c r="E277" i="9"/>
  <c r="E284" i="9"/>
  <c r="Y284" i="9" s="1"/>
  <c r="F285" i="9"/>
  <c r="Q285" i="9" s="1"/>
  <c r="F279" i="9"/>
  <c r="Q279" i="9" s="1"/>
  <c r="F272" i="9"/>
  <c r="Q272" i="9" s="1"/>
  <c r="E281" i="9"/>
  <c r="D281" i="9" s="1"/>
  <c r="P231" i="9"/>
  <c r="U231" i="9" s="1"/>
  <c r="G271" i="9"/>
  <c r="M271" i="9" s="1"/>
  <c r="F273" i="9"/>
  <c r="Q273" i="9" s="1"/>
  <c r="F284" i="9"/>
  <c r="Q284" i="9" s="1"/>
  <c r="G270" i="9"/>
  <c r="E278" i="9"/>
  <c r="E167" i="26" s="1"/>
  <c r="G273" i="9"/>
  <c r="M273" i="9" s="1"/>
  <c r="R273" i="9" s="1"/>
  <c r="F281" i="9"/>
  <c r="Q281" i="9" s="1"/>
  <c r="F276" i="9"/>
  <c r="Q276" i="9" s="1"/>
  <c r="E270" i="9"/>
  <c r="E159" i="26" s="1"/>
  <c r="E273" i="9"/>
  <c r="F280" i="9"/>
  <c r="Q280" i="9" s="1"/>
  <c r="G281" i="9"/>
  <c r="H58" i="9"/>
  <c r="H276" i="24"/>
  <c r="Y276" i="24"/>
  <c r="Y271" i="24"/>
  <c r="H271" i="24"/>
  <c r="M281" i="24"/>
  <c r="R281" i="24" s="1"/>
  <c r="D278" i="24"/>
  <c r="W278" i="24" s="1"/>
  <c r="H278" i="24"/>
  <c r="Y278" i="24"/>
  <c r="D285" i="24"/>
  <c r="V285" i="24" s="1"/>
  <c r="Y285" i="24"/>
  <c r="H285" i="24"/>
  <c r="M284" i="24"/>
  <c r="R284" i="24" s="1"/>
  <c r="M285" i="24"/>
  <c r="R285" i="24" s="1"/>
  <c r="M283" i="24"/>
  <c r="R283" i="24" s="1"/>
  <c r="H282" i="24"/>
  <c r="D282" i="24"/>
  <c r="V282" i="24" s="1"/>
  <c r="Y282" i="24"/>
  <c r="Y277" i="24"/>
  <c r="D277" i="24"/>
  <c r="V277" i="24" s="1"/>
  <c r="H277" i="24"/>
  <c r="Y272" i="24"/>
  <c r="H272" i="24"/>
  <c r="Y275" i="24"/>
  <c r="H275" i="24"/>
  <c r="D279" i="24"/>
  <c r="W279" i="24" s="1"/>
  <c r="H279" i="24"/>
  <c r="Y279" i="24"/>
  <c r="M280" i="24"/>
  <c r="R280" i="24" s="1"/>
  <c r="M273" i="24"/>
  <c r="R273" i="24" s="1"/>
  <c r="M279" i="24"/>
  <c r="R279" i="24" s="1"/>
  <c r="M274" i="24"/>
  <c r="R274" i="24" s="1"/>
  <c r="M272" i="24"/>
  <c r="R272" i="24" s="1"/>
  <c r="M282" i="24"/>
  <c r="R282" i="24" s="1"/>
  <c r="M276" i="24"/>
  <c r="R276" i="24" s="1"/>
  <c r="M277" i="24"/>
  <c r="R277" i="24" s="1"/>
  <c r="M270" i="24"/>
  <c r="R270" i="24" s="1"/>
  <c r="H273" i="24"/>
  <c r="Y273" i="24"/>
  <c r="H283" i="24"/>
  <c r="Y283" i="24"/>
  <c r="D283" i="24"/>
  <c r="W283" i="24" s="1"/>
  <c r="Y274" i="24"/>
  <c r="H274" i="24"/>
  <c r="H280" i="24"/>
  <c r="D280" i="24"/>
  <c r="V280" i="24" s="1"/>
  <c r="Y280" i="24"/>
  <c r="M275" i="24"/>
  <c r="R275" i="24" s="1"/>
  <c r="M271" i="24"/>
  <c r="R271" i="24" s="1"/>
  <c r="M278" i="24"/>
  <c r="R278" i="24" s="1"/>
  <c r="Y270" i="24"/>
  <c r="H270" i="24"/>
  <c r="Y281" i="24"/>
  <c r="D281" i="24"/>
  <c r="H281" i="24"/>
  <c r="Y284" i="24"/>
  <c r="H284" i="24"/>
  <c r="D284" i="24"/>
  <c r="M140" i="24"/>
  <c r="R140" i="24" s="1"/>
  <c r="M142" i="24"/>
  <c r="R142" i="24" s="1"/>
  <c r="M137" i="24"/>
  <c r="R137" i="24" s="1"/>
  <c r="H141" i="24"/>
  <c r="Y141" i="24"/>
  <c r="D141" i="24"/>
  <c r="M144" i="24"/>
  <c r="R144" i="24" s="1"/>
  <c r="Y142" i="24"/>
  <c r="H142" i="24"/>
  <c r="D142" i="24"/>
  <c r="V142" i="24" s="1"/>
  <c r="H133" i="24"/>
  <c r="Y133" i="24"/>
  <c r="M143" i="24"/>
  <c r="R143" i="24" s="1"/>
  <c r="Y137" i="24"/>
  <c r="H137" i="24"/>
  <c r="M141" i="24"/>
  <c r="R141" i="24" s="1"/>
  <c r="D147" i="24"/>
  <c r="V147" i="24" s="1"/>
  <c r="Y147" i="24"/>
  <c r="H147" i="24"/>
  <c r="Y146" i="24"/>
  <c r="D146" i="24"/>
  <c r="V146" i="24" s="1"/>
  <c r="H146" i="24"/>
  <c r="M133" i="24"/>
  <c r="R133" i="24" s="1"/>
  <c r="Y135" i="24"/>
  <c r="H135" i="24"/>
  <c r="M147" i="24"/>
  <c r="R147" i="24" s="1"/>
  <c r="M136" i="24"/>
  <c r="R136" i="24" s="1"/>
  <c r="D140" i="24"/>
  <c r="W140" i="24" s="1"/>
  <c r="H140" i="24"/>
  <c r="Y140" i="24"/>
  <c r="M138" i="24"/>
  <c r="R138" i="24" s="1"/>
  <c r="H134" i="24"/>
  <c r="Y134" i="24"/>
  <c r="M134" i="24"/>
  <c r="R134" i="24" s="1"/>
  <c r="H144" i="24"/>
  <c r="D144" i="24"/>
  <c r="V144" i="24" s="1"/>
  <c r="Y144" i="24"/>
  <c r="M135" i="24"/>
  <c r="R135" i="24" s="1"/>
  <c r="Y139" i="24"/>
  <c r="D139" i="24"/>
  <c r="V139" i="24" s="1"/>
  <c r="H139" i="24"/>
  <c r="D143" i="24"/>
  <c r="W143" i="24" s="1"/>
  <c r="Y143" i="24"/>
  <c r="H143" i="24"/>
  <c r="H145" i="24"/>
  <c r="D145" i="24"/>
  <c r="V145" i="24" s="1"/>
  <c r="Y145" i="24"/>
  <c r="Y136" i="24"/>
  <c r="H136" i="24"/>
  <c r="M146" i="24"/>
  <c r="R146" i="24" s="1"/>
  <c r="M145" i="24"/>
  <c r="R145" i="24" s="1"/>
  <c r="H138" i="24"/>
  <c r="D138" i="24"/>
  <c r="V138" i="24" s="1"/>
  <c r="Y138" i="24"/>
  <c r="M132" i="24"/>
  <c r="R132" i="24" s="1"/>
  <c r="Y132" i="24"/>
  <c r="H132" i="24"/>
  <c r="M139" i="24"/>
  <c r="R139" i="24" s="1"/>
  <c r="Y271" i="9"/>
  <c r="D284" i="9"/>
  <c r="M274" i="9"/>
  <c r="Y275" i="9"/>
  <c r="Y280" i="9"/>
  <c r="D280" i="9"/>
  <c r="Y272" i="9"/>
  <c r="M270" i="9"/>
  <c r="R270" i="9" s="1"/>
  <c r="M280" i="9"/>
  <c r="R280" i="9" s="1"/>
  <c r="M272" i="9"/>
  <c r="R272" i="9" s="1"/>
  <c r="Y273" i="9"/>
  <c r="M281" i="9"/>
  <c r="R281" i="9" s="1"/>
  <c r="D282" i="9"/>
  <c r="Y282" i="9"/>
  <c r="Y277" i="9"/>
  <c r="M277" i="9"/>
  <c r="R277" i="9" s="1"/>
  <c r="Y276" i="9"/>
  <c r="P232" i="9"/>
  <c r="U232" i="9" s="1"/>
  <c r="P230" i="9"/>
  <c r="U230" i="9" s="1"/>
  <c r="P235" i="9"/>
  <c r="U235" i="9" s="1"/>
  <c r="P229" i="9"/>
  <c r="U229" i="9" s="1"/>
  <c r="P96" i="9"/>
  <c r="U96" i="9" s="1"/>
  <c r="W96" i="9" s="1"/>
  <c r="P90" i="9"/>
  <c r="U90" i="9" s="1"/>
  <c r="G61" i="9"/>
  <c r="M61" i="9" s="1"/>
  <c r="R61" i="9" s="1"/>
  <c r="F62" i="9"/>
  <c r="Q62" i="9" s="1"/>
  <c r="F134" i="9"/>
  <c r="T93" i="9"/>
  <c r="P93" i="9"/>
  <c r="U93" i="9" s="1"/>
  <c r="G144" i="9"/>
  <c r="G147" i="9"/>
  <c r="E138" i="9"/>
  <c r="E69" i="26" s="1"/>
  <c r="G141" i="9"/>
  <c r="G138" i="9"/>
  <c r="G134" i="9"/>
  <c r="F133" i="9"/>
  <c r="G145" i="9"/>
  <c r="E134" i="9"/>
  <c r="E65" i="26" s="1"/>
  <c r="F141" i="9"/>
  <c r="G142" i="9"/>
  <c r="E141" i="9"/>
  <c r="E72" i="26" s="1"/>
  <c r="E133" i="9"/>
  <c r="E64" i="26" s="1"/>
  <c r="G143" i="9"/>
  <c r="E136" i="9"/>
  <c r="E67" i="26" s="1"/>
  <c r="E132" i="9"/>
  <c r="F140" i="9"/>
  <c r="F135" i="9"/>
  <c r="E146" i="9"/>
  <c r="F147" i="9"/>
  <c r="F136" i="9"/>
  <c r="E142" i="9"/>
  <c r="E73" i="26" s="1"/>
  <c r="F138" i="9"/>
  <c r="G140" i="9"/>
  <c r="F139" i="9"/>
  <c r="G146" i="9"/>
  <c r="F132" i="9"/>
  <c r="E139" i="9"/>
  <c r="E70" i="26" s="1"/>
  <c r="G139" i="9"/>
  <c r="G137" i="9"/>
  <c r="E144" i="9"/>
  <c r="E75" i="26" s="1"/>
  <c r="F145" i="9"/>
  <c r="F142" i="9"/>
  <c r="G136" i="9"/>
  <c r="F137" i="9"/>
  <c r="E140" i="9"/>
  <c r="E71" i="26" s="1"/>
  <c r="G133" i="9"/>
  <c r="F146" i="9"/>
  <c r="F144" i="9"/>
  <c r="G132" i="9"/>
  <c r="E143" i="9"/>
  <c r="E145" i="9"/>
  <c r="E137" i="9"/>
  <c r="E68" i="26" s="1"/>
  <c r="E135" i="9"/>
  <c r="E66" i="26" s="1"/>
  <c r="E147" i="9"/>
  <c r="E78" i="26" s="1"/>
  <c r="G135" i="9"/>
  <c r="F143" i="9"/>
  <c r="V95" i="9"/>
  <c r="P97" i="9"/>
  <c r="U97" i="9" s="1"/>
  <c r="P94" i="9"/>
  <c r="U94" i="9" s="1"/>
  <c r="P91" i="9"/>
  <c r="U91" i="9" s="1"/>
  <c r="P92" i="9"/>
  <c r="U92" i="9" s="1"/>
  <c r="P95" i="9"/>
  <c r="U95" i="9" s="1"/>
  <c r="W95" i="9" s="1"/>
  <c r="G60" i="9"/>
  <c r="M60" i="9" s="1"/>
  <c r="E62" i="9"/>
  <c r="E35" i="26" s="1"/>
  <c r="F59" i="9"/>
  <c r="Q59" i="9" s="1"/>
  <c r="E69" i="9"/>
  <c r="E42" i="26" s="1"/>
  <c r="G67" i="9"/>
  <c r="E67" i="9"/>
  <c r="E40" i="26" s="1"/>
  <c r="F70" i="9"/>
  <c r="E60" i="9"/>
  <c r="F58" i="9"/>
  <c r="Q58" i="9" s="1"/>
  <c r="F67" i="9"/>
  <c r="E68" i="9"/>
  <c r="E41" i="26" s="1"/>
  <c r="E61" i="9"/>
  <c r="E34" i="26" s="1"/>
  <c r="F60" i="9"/>
  <c r="Q60" i="9" s="1"/>
  <c r="E70" i="9"/>
  <c r="E43" i="26" s="1"/>
  <c r="G58" i="9"/>
  <c r="G73" i="9"/>
  <c r="E66" i="9"/>
  <c r="E39" i="26" s="1"/>
  <c r="G65" i="9"/>
  <c r="M65" i="9" s="1"/>
  <c r="G68" i="9"/>
  <c r="F63" i="9"/>
  <c r="Q63" i="9" s="1"/>
  <c r="F66" i="9"/>
  <c r="G66" i="9"/>
  <c r="G71" i="9"/>
  <c r="G62" i="9"/>
  <c r="E71" i="9"/>
  <c r="E44" i="26" s="1"/>
  <c r="E64" i="9"/>
  <c r="F65" i="9"/>
  <c r="Q65" i="9" s="1"/>
  <c r="E65" i="9"/>
  <c r="F61" i="9"/>
  <c r="Q61" i="9" s="1"/>
  <c r="F73" i="9"/>
  <c r="F68" i="9"/>
  <c r="F71" i="9"/>
  <c r="E73" i="9"/>
  <c r="E46" i="26" s="1"/>
  <c r="E72" i="9"/>
  <c r="E45" i="26" s="1"/>
  <c r="F72" i="9"/>
  <c r="F69" i="9"/>
  <c r="F64" i="9"/>
  <c r="Q64" i="9" s="1"/>
  <c r="E59" i="9"/>
  <c r="E32" i="26" s="1"/>
  <c r="E63" i="9"/>
  <c r="E36" i="26" s="1"/>
  <c r="G64" i="9"/>
  <c r="G72" i="9"/>
  <c r="G59" i="9"/>
  <c r="G63" i="9"/>
  <c r="G69" i="9"/>
  <c r="G70" i="9"/>
  <c r="P19" i="9"/>
  <c r="U19" i="9" s="1"/>
  <c r="P30" i="9"/>
  <c r="U30" i="9" s="1"/>
  <c r="W30" i="9" s="1"/>
  <c r="P34" i="9"/>
  <c r="U34" i="9" s="1"/>
  <c r="P22" i="9"/>
  <c r="U22" i="9" s="1"/>
  <c r="P23" i="9"/>
  <c r="U23" i="9" s="1"/>
  <c r="W23" i="9" s="1"/>
  <c r="P29" i="9"/>
  <c r="U29" i="9" s="1"/>
  <c r="P18" i="9"/>
  <c r="U18" i="9" s="1"/>
  <c r="P31" i="9"/>
  <c r="U31" i="9" s="1"/>
  <c r="W31" i="9" s="1"/>
  <c r="P28" i="9"/>
  <c r="U28" i="9" s="1"/>
  <c r="V33" i="9"/>
  <c r="V34" i="9"/>
  <c r="W34" i="9"/>
  <c r="P33" i="9"/>
  <c r="U33" i="9" s="1"/>
  <c r="W33" i="9" s="1"/>
  <c r="V31" i="9"/>
  <c r="P17" i="9"/>
  <c r="U17" i="9" s="1"/>
  <c r="P20" i="9"/>
  <c r="U20" i="9" s="1"/>
  <c r="V23" i="9"/>
  <c r="H1691" i="14"/>
  <c r="AL11" i="31"/>
  <c r="AN11" i="31" s="1"/>
  <c r="AL141" i="27"/>
  <c r="AN141" i="27" s="1"/>
  <c r="H1606" i="14"/>
  <c r="H1558" i="26"/>
  <c r="H1690" i="14"/>
  <c r="H1557" i="26"/>
  <c r="H1689" i="14"/>
  <c r="H1536" i="26"/>
  <c r="H1668" i="14"/>
  <c r="H1522" i="26"/>
  <c r="H1654" i="14"/>
  <c r="H1523" i="26"/>
  <c r="H1655" i="14"/>
  <c r="H1525" i="26"/>
  <c r="H1657" i="14"/>
  <c r="H1638" i="14"/>
  <c r="H1506" i="26"/>
  <c r="H1639" i="14"/>
  <c r="H1507" i="26"/>
  <c r="H1472" i="26"/>
  <c r="H1604" i="14"/>
  <c r="T93" i="31"/>
  <c r="P93" i="31"/>
  <c r="U93" i="31" s="1"/>
  <c r="P90" i="31"/>
  <c r="U90" i="31" s="1"/>
  <c r="P78" i="31"/>
  <c r="U78" i="31" s="1"/>
  <c r="H1436" i="26"/>
  <c r="H1568" i="14"/>
  <c r="P74" i="31"/>
  <c r="U74" i="31" s="1"/>
  <c r="P75" i="31"/>
  <c r="U75" i="31" s="1"/>
  <c r="T60" i="31"/>
  <c r="P60" i="31"/>
  <c r="U60" i="31" s="1"/>
  <c r="P56" i="31"/>
  <c r="U56" i="31" s="1"/>
  <c r="P48" i="31"/>
  <c r="U48" i="31" s="1"/>
  <c r="H1522" i="14"/>
  <c r="H1390" i="26"/>
  <c r="H1501" i="14"/>
  <c r="H1369" i="26"/>
  <c r="T8" i="31"/>
  <c r="P8" i="31"/>
  <c r="U8" i="31" s="1"/>
  <c r="H1502" i="14"/>
  <c r="H1370" i="26"/>
  <c r="P6" i="31"/>
  <c r="U6" i="31" s="1"/>
  <c r="H1504" i="14"/>
  <c r="H1372" i="26"/>
  <c r="H1353" i="26"/>
  <c r="H1485" i="14"/>
  <c r="H1355" i="26"/>
  <c r="H1487" i="14"/>
  <c r="H1466" i="14"/>
  <c r="H1334" i="26"/>
  <c r="AV180" i="27"/>
  <c r="L180" i="27" s="1"/>
  <c r="H1453" i="14"/>
  <c r="H1321" i="26"/>
  <c r="H1451" i="14"/>
  <c r="H1319" i="26"/>
  <c r="H1450" i="14"/>
  <c r="H1318" i="26"/>
  <c r="H1436" i="14"/>
  <c r="H1304" i="26"/>
  <c r="H1301" i="26"/>
  <c r="H1433" i="14"/>
  <c r="H1430" i="14"/>
  <c r="H1298" i="26"/>
  <c r="H1399" i="14"/>
  <c r="H1267" i="26"/>
  <c r="P91" i="27"/>
  <c r="U91" i="27" s="1"/>
  <c r="P74" i="27"/>
  <c r="U74" i="27" s="1"/>
  <c r="P77" i="27"/>
  <c r="U77" i="27" s="1"/>
  <c r="P76" i="27"/>
  <c r="U76" i="27" s="1"/>
  <c r="P56" i="27"/>
  <c r="U56" i="27" s="1"/>
  <c r="T46" i="27"/>
  <c r="P46" i="27"/>
  <c r="U46" i="27" s="1"/>
  <c r="P28" i="27"/>
  <c r="U28" i="27" s="1"/>
  <c r="P23" i="27"/>
  <c r="U23" i="27" s="1"/>
  <c r="H1169" i="26"/>
  <c r="H1301" i="14"/>
  <c r="AL146" i="31"/>
  <c r="AN146" i="31" s="1"/>
  <c r="AL198" i="27"/>
  <c r="AN198" i="27" s="1"/>
  <c r="AL145" i="31"/>
  <c r="AN145" i="31" s="1"/>
  <c r="AV128" i="27"/>
  <c r="AL128" i="27" s="1"/>
  <c r="AN128" i="27" s="1"/>
  <c r="AV125" i="31"/>
  <c r="L125" i="31" s="1"/>
  <c r="AL177" i="27"/>
  <c r="AN177" i="27" s="1"/>
  <c r="AL164" i="27"/>
  <c r="AN164" i="27" s="1"/>
  <c r="AV143" i="27"/>
  <c r="AL143" i="27" s="1"/>
  <c r="AN143" i="27" s="1"/>
  <c r="L93" i="31"/>
  <c r="AL94" i="31"/>
  <c r="AN94" i="31" s="1"/>
  <c r="L94" i="31"/>
  <c r="L95" i="31"/>
  <c r="AL95" i="31"/>
  <c r="AN95" i="31" s="1"/>
  <c r="L43" i="31"/>
  <c r="AV193" i="27"/>
  <c r="AL193" i="27" s="1"/>
  <c r="AN193" i="27" s="1"/>
  <c r="AV176" i="27"/>
  <c r="L176" i="27" s="1"/>
  <c r="AV159" i="27"/>
  <c r="AP167" i="27" s="1"/>
  <c r="L109" i="31"/>
  <c r="AV194" i="27"/>
  <c r="AL194" i="27" s="1"/>
  <c r="AN194" i="27" s="1"/>
  <c r="AV159" i="31"/>
  <c r="L159" i="31" s="1"/>
  <c r="L130" i="27"/>
  <c r="L197" i="27"/>
  <c r="AL196" i="31"/>
  <c r="AN196" i="31" s="1"/>
  <c r="L160" i="27"/>
  <c r="AV178" i="27"/>
  <c r="AV107" i="31"/>
  <c r="AP109" i="31" s="1"/>
  <c r="AS109" i="31" s="1"/>
  <c r="L195" i="31"/>
  <c r="AV141" i="31"/>
  <c r="AL141" i="31" s="1"/>
  <c r="AN141" i="31" s="1"/>
  <c r="L192" i="31"/>
  <c r="AV127" i="31"/>
  <c r="L127" i="31" s="1"/>
  <c r="L175" i="27"/>
  <c r="AV192" i="27"/>
  <c r="AV158" i="31"/>
  <c r="L158" i="31" s="1"/>
  <c r="L181" i="27"/>
  <c r="AV180" i="31"/>
  <c r="AP179" i="31" s="1"/>
  <c r="L126" i="31"/>
  <c r="AL126" i="31"/>
  <c r="AN126" i="31" s="1"/>
  <c r="AV26" i="31"/>
  <c r="L26" i="31" s="1"/>
  <c r="AV39" i="31"/>
  <c r="L39" i="31" s="1"/>
  <c r="AV92" i="31"/>
  <c r="AL92" i="31" s="1"/>
  <c r="AN92" i="31" s="1"/>
  <c r="AV79" i="31"/>
  <c r="AL79" i="31" s="1"/>
  <c r="AN79" i="31" s="1"/>
  <c r="AL75" i="31"/>
  <c r="AN75" i="31" s="1"/>
  <c r="AV42" i="31"/>
  <c r="L42" i="31" s="1"/>
  <c r="L24" i="31"/>
  <c r="AV5" i="31"/>
  <c r="AP9" i="31" s="1"/>
  <c r="AP28" i="27"/>
  <c r="AS28" i="27" s="1"/>
  <c r="AV44" i="31"/>
  <c r="L44" i="31" s="1"/>
  <c r="AP45" i="27"/>
  <c r="AQ45" i="27" s="1"/>
  <c r="L57" i="31"/>
  <c r="AV90" i="31"/>
  <c r="L90" i="31" s="1"/>
  <c r="AL29" i="31"/>
  <c r="AN29" i="31" s="1"/>
  <c r="AP24" i="27"/>
  <c r="AQ24" i="27" s="1"/>
  <c r="AV45" i="31"/>
  <c r="AL45" i="31" s="1"/>
  <c r="AN45" i="31" s="1"/>
  <c r="AV22" i="31"/>
  <c r="L22" i="31" s="1"/>
  <c r="AP31" i="27"/>
  <c r="AQ31" i="27" s="1"/>
  <c r="AV58" i="31"/>
  <c r="AL58" i="31" s="1"/>
  <c r="AN58" i="31" s="1"/>
  <c r="L10" i="31"/>
  <c r="AP90" i="27"/>
  <c r="AS90" i="27" s="1"/>
  <c r="AP83" i="27"/>
  <c r="AQ83" i="27" s="1"/>
  <c r="AP46" i="27"/>
  <c r="AS46" i="27" s="1"/>
  <c r="AV61" i="31"/>
  <c r="AL61" i="31" s="1"/>
  <c r="AN61" i="31" s="1"/>
  <c r="AL25" i="27"/>
  <c r="AN25" i="27" s="1"/>
  <c r="AP32" i="27"/>
  <c r="AQ32" i="27" s="1"/>
  <c r="AP100" i="27"/>
  <c r="AQ100" i="27" s="1"/>
  <c r="AV59" i="31"/>
  <c r="L59" i="31" s="1"/>
  <c r="AP40" i="27"/>
  <c r="AR40" i="27" s="1"/>
  <c r="AP23" i="27"/>
  <c r="AQ23" i="27" s="1"/>
  <c r="AV91" i="31"/>
  <c r="AL91" i="31" s="1"/>
  <c r="AN91" i="31" s="1"/>
  <c r="AV74" i="31"/>
  <c r="AL74" i="31" s="1"/>
  <c r="AN74" i="31" s="1"/>
  <c r="AP97" i="27"/>
  <c r="AS97" i="27" s="1"/>
  <c r="AP93" i="27"/>
  <c r="AS93" i="27" s="1"/>
  <c r="AP29" i="27"/>
  <c r="AQ29" i="27" s="1"/>
  <c r="AP101" i="27"/>
  <c r="AS101" i="27" s="1"/>
  <c r="AP91" i="27"/>
  <c r="AS91" i="27" s="1"/>
  <c r="AL9" i="31"/>
  <c r="AN9" i="31" s="1"/>
  <c r="AL96" i="27"/>
  <c r="AN96" i="27" s="1"/>
  <c r="AP92" i="27"/>
  <c r="AQ92" i="27" s="1"/>
  <c r="AP33" i="27"/>
  <c r="AR33" i="27" s="1"/>
  <c r="AP98" i="27"/>
  <c r="AS98" i="27" s="1"/>
  <c r="AP73" i="27"/>
  <c r="AR73" i="27" s="1"/>
  <c r="AP96" i="27"/>
  <c r="AR96" i="27" s="1"/>
  <c r="AP95" i="27"/>
  <c r="AS95" i="27" s="1"/>
  <c r="AP94" i="27"/>
  <c r="AS94" i="27" s="1"/>
  <c r="AP99" i="27"/>
  <c r="AR99" i="27" s="1"/>
  <c r="AV28" i="31"/>
  <c r="L28" i="31" s="1"/>
  <c r="AV62" i="31"/>
  <c r="L62" i="31" s="1"/>
  <c r="AP30" i="27"/>
  <c r="AS30" i="27" s="1"/>
  <c r="AV78" i="31"/>
  <c r="AP49" i="27"/>
  <c r="AS49" i="27" s="1"/>
  <c r="AP75" i="27"/>
  <c r="AQ75" i="27" s="1"/>
  <c r="AV77" i="31"/>
  <c r="AV25" i="31"/>
  <c r="AL25" i="31" s="1"/>
  <c r="AN25" i="31" s="1"/>
  <c r="AP26" i="27"/>
  <c r="AS26" i="27" s="1"/>
  <c r="AP39" i="27"/>
  <c r="AQ39" i="27" s="1"/>
  <c r="AP25" i="27"/>
  <c r="AR25" i="27" s="1"/>
  <c r="AP78" i="27"/>
  <c r="AR78" i="27" s="1"/>
  <c r="AV73" i="31"/>
  <c r="L73" i="31" s="1"/>
  <c r="W58" i="31"/>
  <c r="V58" i="31"/>
  <c r="AV23" i="31"/>
  <c r="P9" i="31"/>
  <c r="U9" i="31" s="1"/>
  <c r="W9" i="31" s="1"/>
  <c r="W26" i="31"/>
  <c r="V26" i="31"/>
  <c r="W24" i="31"/>
  <c r="V24" i="31"/>
  <c r="AV193" i="31"/>
  <c r="P50" i="31"/>
  <c r="U50" i="31" s="1"/>
  <c r="W6" i="31"/>
  <c r="V6" i="31"/>
  <c r="P43" i="31"/>
  <c r="U43" i="31" s="1"/>
  <c r="L144" i="31"/>
  <c r="AL144" i="31"/>
  <c r="AN144" i="31" s="1"/>
  <c r="AL40" i="31"/>
  <c r="AN40" i="31" s="1"/>
  <c r="L40" i="31"/>
  <c r="P29" i="31"/>
  <c r="U29" i="31" s="1"/>
  <c r="AV143" i="31"/>
  <c r="V9" i="31"/>
  <c r="AL7" i="31"/>
  <c r="AN7" i="31" s="1"/>
  <c r="L7" i="31"/>
  <c r="P67" i="31"/>
  <c r="U67" i="31" s="1"/>
  <c r="L179" i="31"/>
  <c r="AL179" i="31"/>
  <c r="AN179" i="31" s="1"/>
  <c r="AL181" i="31"/>
  <c r="AN181" i="31" s="1"/>
  <c r="L181" i="31"/>
  <c r="V61" i="31"/>
  <c r="W61" i="31"/>
  <c r="V7" i="31"/>
  <c r="AV27" i="31"/>
  <c r="P99" i="31"/>
  <c r="U99" i="31" s="1"/>
  <c r="W43" i="31"/>
  <c r="V43" i="31"/>
  <c r="AL110" i="31"/>
  <c r="AN110" i="31" s="1"/>
  <c r="L110" i="31"/>
  <c r="P10" i="31"/>
  <c r="U10" i="31" s="1"/>
  <c r="P24" i="31"/>
  <c r="U24" i="31" s="1"/>
  <c r="W78" i="31"/>
  <c r="W29" i="31"/>
  <c r="V29" i="31"/>
  <c r="AL76" i="31"/>
  <c r="AN76" i="31" s="1"/>
  <c r="L76" i="31"/>
  <c r="V91" i="31"/>
  <c r="W91" i="31"/>
  <c r="W62" i="31"/>
  <c r="V62" i="31"/>
  <c r="L178" i="31"/>
  <c r="AL178" i="31"/>
  <c r="AN178" i="31" s="1"/>
  <c r="L130" i="31"/>
  <c r="AL130" i="31"/>
  <c r="AN130" i="31" s="1"/>
  <c r="AV142" i="31"/>
  <c r="V23" i="31"/>
  <c r="W23" i="31"/>
  <c r="AV96" i="31"/>
  <c r="V73" i="31"/>
  <c r="V74" i="31"/>
  <c r="W74" i="31"/>
  <c r="W59" i="31"/>
  <c r="V59" i="31"/>
  <c r="P79" i="31"/>
  <c r="U79" i="31" s="1"/>
  <c r="W79" i="31" s="1"/>
  <c r="AV160" i="31"/>
  <c r="L177" i="31"/>
  <c r="AL177" i="31"/>
  <c r="AN177" i="31" s="1"/>
  <c r="AL124" i="31"/>
  <c r="AN124" i="31" s="1"/>
  <c r="L124" i="31"/>
  <c r="W41" i="31"/>
  <c r="V41" i="31"/>
  <c r="W11" i="31"/>
  <c r="V11" i="31"/>
  <c r="V27" i="31"/>
  <c r="W27" i="31"/>
  <c r="P7" i="31"/>
  <c r="U7" i="31" s="1"/>
  <c r="W7" i="31" s="1"/>
  <c r="P91" i="31"/>
  <c r="U91" i="31" s="1"/>
  <c r="AV60" i="31"/>
  <c r="AV129" i="31"/>
  <c r="AV194" i="31"/>
  <c r="P98" i="31"/>
  <c r="U98" i="31" s="1"/>
  <c r="L112" i="31"/>
  <c r="AL112" i="31"/>
  <c r="AN112" i="31" s="1"/>
  <c r="V94" i="31"/>
  <c r="P41" i="31"/>
  <c r="U41" i="31" s="1"/>
  <c r="V79" i="31"/>
  <c r="V10" i="31"/>
  <c r="W10" i="31"/>
  <c r="L6" i="31"/>
  <c r="AL6" i="31"/>
  <c r="AN6" i="31" s="1"/>
  <c r="AL176" i="31"/>
  <c r="AN176" i="31" s="1"/>
  <c r="L176" i="31"/>
  <c r="L108" i="31"/>
  <c r="AL108" i="31"/>
  <c r="AN108" i="31" s="1"/>
  <c r="L163" i="31"/>
  <c r="AL163" i="31"/>
  <c r="AN163" i="31" s="1"/>
  <c r="L128" i="31"/>
  <c r="AL128" i="31"/>
  <c r="AN128" i="31" s="1"/>
  <c r="AV41" i="31"/>
  <c r="L129" i="27"/>
  <c r="AL179" i="27"/>
  <c r="AN179" i="27" s="1"/>
  <c r="L179" i="27"/>
  <c r="AV127" i="27"/>
  <c r="AL127" i="27" s="1"/>
  <c r="AN127" i="27" s="1"/>
  <c r="AV126" i="27"/>
  <c r="AV125" i="27"/>
  <c r="AP80" i="27"/>
  <c r="AS80" i="27" s="1"/>
  <c r="AP79" i="27"/>
  <c r="AS79" i="27" s="1"/>
  <c r="AP81" i="27"/>
  <c r="AR81" i="27" s="1"/>
  <c r="AP82" i="27"/>
  <c r="AQ82" i="27" s="1"/>
  <c r="L195" i="27"/>
  <c r="AL195" i="27"/>
  <c r="AN195" i="27" s="1"/>
  <c r="AL163" i="27"/>
  <c r="AN163" i="27" s="1"/>
  <c r="L163" i="27"/>
  <c r="L158" i="27"/>
  <c r="AL158" i="27"/>
  <c r="AN158" i="27" s="1"/>
  <c r="AL146" i="27"/>
  <c r="AN146" i="27" s="1"/>
  <c r="L146" i="27"/>
  <c r="AV142" i="27"/>
  <c r="L145" i="27"/>
  <c r="AL145" i="27"/>
  <c r="AN145" i="27" s="1"/>
  <c r="L124" i="27"/>
  <c r="AL124" i="27"/>
  <c r="AN124" i="27" s="1"/>
  <c r="AL110" i="27"/>
  <c r="AN110" i="27" s="1"/>
  <c r="AL109" i="27"/>
  <c r="AN109" i="27" s="1"/>
  <c r="L109" i="27"/>
  <c r="L113" i="27"/>
  <c r="AL113" i="27"/>
  <c r="AN113" i="27" s="1"/>
  <c r="AL112" i="27"/>
  <c r="AN112" i="27" s="1"/>
  <c r="L112" i="27"/>
  <c r="AL108" i="27"/>
  <c r="AN108" i="27" s="1"/>
  <c r="L108" i="27"/>
  <c r="L111" i="27"/>
  <c r="AL111" i="27"/>
  <c r="AN111" i="27" s="1"/>
  <c r="AV107" i="27"/>
  <c r="AP108" i="27" s="1"/>
  <c r="P50" i="27"/>
  <c r="U50" i="27" s="1"/>
  <c r="AP77" i="27"/>
  <c r="AL77" i="27"/>
  <c r="AN77" i="27" s="1"/>
  <c r="AP76" i="27"/>
  <c r="AL76" i="27"/>
  <c r="AN76" i="27" s="1"/>
  <c r="AP84" i="27"/>
  <c r="AP74" i="27"/>
  <c r="AL59" i="27"/>
  <c r="AN59" i="27" s="1"/>
  <c r="AP59" i="27"/>
  <c r="AP65" i="27"/>
  <c r="AP64" i="27"/>
  <c r="AP67" i="27"/>
  <c r="AP57" i="27"/>
  <c r="AP58" i="27"/>
  <c r="AP66" i="27"/>
  <c r="AP63" i="27"/>
  <c r="AP56" i="27"/>
  <c r="AP62" i="27"/>
  <c r="AP61" i="27"/>
  <c r="AP60" i="27"/>
  <c r="AL60" i="27"/>
  <c r="AN60" i="27" s="1"/>
  <c r="AP43" i="27"/>
  <c r="AP44" i="27"/>
  <c r="AP41" i="27"/>
  <c r="AP48" i="27"/>
  <c r="AP42" i="27"/>
  <c r="AL42" i="27"/>
  <c r="AN42" i="27" s="1"/>
  <c r="AP47" i="27"/>
  <c r="AP50" i="27"/>
  <c r="AL27" i="27"/>
  <c r="AN27" i="27" s="1"/>
  <c r="AP27" i="27"/>
  <c r="AP22" i="27"/>
  <c r="W90" i="27"/>
  <c r="V90" i="27"/>
  <c r="P93" i="27"/>
  <c r="U93" i="27" s="1"/>
  <c r="V96" i="27"/>
  <c r="P98" i="27"/>
  <c r="U98" i="27" s="1"/>
  <c r="V91" i="27"/>
  <c r="W91" i="27"/>
  <c r="P101" i="27"/>
  <c r="U101" i="27" s="1"/>
  <c r="V93" i="27"/>
  <c r="W93" i="27"/>
  <c r="P96" i="27"/>
  <c r="U96" i="27" s="1"/>
  <c r="W96" i="27" s="1"/>
  <c r="P95" i="27"/>
  <c r="U95" i="27" s="1"/>
  <c r="W95" i="27"/>
  <c r="P79" i="27"/>
  <c r="U79" i="27" s="1"/>
  <c r="W77" i="27"/>
  <c r="V77" i="27"/>
  <c r="W76" i="27"/>
  <c r="V76" i="27"/>
  <c r="P84" i="27"/>
  <c r="U84" i="27" s="1"/>
  <c r="W74" i="27"/>
  <c r="V74" i="27"/>
  <c r="V79" i="27"/>
  <c r="W79" i="27"/>
  <c r="P59" i="27"/>
  <c r="U59" i="27" s="1"/>
  <c r="W59" i="27"/>
  <c r="V59" i="27"/>
  <c r="P57" i="27"/>
  <c r="U57" i="27" s="1"/>
  <c r="P64" i="27"/>
  <c r="U64" i="27" s="1"/>
  <c r="V57" i="27"/>
  <c r="W57" i="27"/>
  <c r="P62" i="27"/>
  <c r="U62" i="27" s="1"/>
  <c r="V62" i="27"/>
  <c r="W62" i="27"/>
  <c r="P61" i="27"/>
  <c r="U61" i="27" s="1"/>
  <c r="W61" i="27" s="1"/>
  <c r="P67" i="27"/>
  <c r="U67" i="27" s="1"/>
  <c r="W56" i="27"/>
  <c r="V56" i="27"/>
  <c r="V42" i="27"/>
  <c r="V44" i="27"/>
  <c r="W44" i="27"/>
  <c r="P42" i="27"/>
  <c r="U42" i="27" s="1"/>
  <c r="W42" i="27" s="1"/>
  <c r="W45" i="27"/>
  <c r="V45" i="27"/>
  <c r="W43" i="27"/>
  <c r="V43" i="27"/>
  <c r="P39" i="27"/>
  <c r="U39" i="27" s="1"/>
  <c r="W39" i="27" s="1"/>
  <c r="P45" i="27"/>
  <c r="U45" i="27" s="1"/>
  <c r="P29" i="27"/>
  <c r="U29" i="27" s="1"/>
  <c r="W29" i="27" s="1"/>
  <c r="V25" i="27"/>
  <c r="V27" i="27"/>
  <c r="P25" i="27"/>
  <c r="U25" i="27" s="1"/>
  <c r="W25" i="27" s="1"/>
  <c r="V29" i="27"/>
  <c r="W23" i="27"/>
  <c r="V23" i="27"/>
  <c r="W28" i="27"/>
  <c r="V28" i="27"/>
  <c r="P33" i="27"/>
  <c r="U33" i="27" s="1"/>
  <c r="P27" i="27"/>
  <c r="U27" i="27" s="1"/>
  <c r="W27" i="27" s="1"/>
  <c r="V22" i="27"/>
  <c r="W22" i="27"/>
  <c r="P15" i="27"/>
  <c r="U15" i="27" s="1"/>
  <c r="P13" i="27"/>
  <c r="U13" i="27" s="1"/>
  <c r="AN12" i="27"/>
  <c r="AO6" i="27"/>
  <c r="AO7" i="27"/>
  <c r="AO8" i="27"/>
  <c r="AO9" i="27"/>
  <c r="AO10" i="27"/>
  <c r="AO11" i="27"/>
  <c r="AO12" i="27"/>
  <c r="C12" i="27"/>
  <c r="D12" i="27"/>
  <c r="P6" i="18"/>
  <c r="P7" i="18" s="1"/>
  <c r="P8" i="18" s="1"/>
  <c r="P9" i="18" s="1"/>
  <c r="P10" i="18" s="1"/>
  <c r="P11" i="18" s="1"/>
  <c r="P12" i="18" s="1"/>
  <c r="P13" i="18" s="1"/>
  <c r="P14" i="18" s="1"/>
  <c r="P15" i="18" s="1"/>
  <c r="P16" i="18" s="1"/>
  <c r="P17" i="18" s="1"/>
  <c r="P18" i="18" s="1"/>
  <c r="P19" i="18" s="1"/>
  <c r="P20" i="18" s="1"/>
  <c r="P21" i="18" s="1"/>
  <c r="P22" i="18" s="1"/>
  <c r="P23" i="18" s="1"/>
  <c r="P24" i="18" s="1"/>
  <c r="P25" i="18" s="1"/>
  <c r="P26" i="18" s="1"/>
  <c r="P27" i="18" s="1"/>
  <c r="P28" i="18" s="1"/>
  <c r="P29" i="18" s="1"/>
  <c r="P30" i="18" s="1"/>
  <c r="P31" i="18" s="1"/>
  <c r="P32" i="18" s="1"/>
  <c r="P33" i="18" s="1"/>
  <c r="P5" i="18"/>
  <c r="W405" i="18"/>
  <c r="W406" i="18" s="1"/>
  <c r="W407" i="18" s="1"/>
  <c r="W408" i="18" s="1"/>
  <c r="W409" i="18" s="1"/>
  <c r="W410" i="18" s="1"/>
  <c r="W411" i="18" s="1"/>
  <c r="W412" i="18" s="1"/>
  <c r="W413" i="18" s="1"/>
  <c r="W414" i="18" s="1"/>
  <c r="W415" i="18" s="1"/>
  <c r="W416" i="18" s="1"/>
  <c r="W417" i="18" s="1"/>
  <c r="W418" i="18" s="1"/>
  <c r="W419" i="18" s="1"/>
  <c r="W420" i="18" s="1"/>
  <c r="W421" i="18" s="1"/>
  <c r="W422" i="18" s="1"/>
  <c r="W423" i="18" s="1"/>
  <c r="W424" i="18" s="1"/>
  <c r="W425" i="18" s="1"/>
  <c r="W426" i="18" s="1"/>
  <c r="W427" i="18" s="1"/>
  <c r="W428" i="18" s="1"/>
  <c r="W429" i="18" s="1"/>
  <c r="W430" i="18" s="1"/>
  <c r="W431" i="18" s="1"/>
  <c r="W432" i="18" s="1"/>
  <c r="W433" i="18" s="1"/>
  <c r="AA403" i="18"/>
  <c r="Z403" i="18"/>
  <c r="Y403" i="18"/>
  <c r="X403" i="18"/>
  <c r="AB403" i="18" s="1"/>
  <c r="AA402" i="18"/>
  <c r="Z402" i="18"/>
  <c r="Y402" i="18"/>
  <c r="X402" i="18"/>
  <c r="AB402" i="18" s="1"/>
  <c r="AA401" i="18"/>
  <c r="Z401" i="18"/>
  <c r="Y401" i="18"/>
  <c r="X401" i="18"/>
  <c r="AB401" i="18" s="1"/>
  <c r="AA400" i="18"/>
  <c r="Z400" i="18"/>
  <c r="Y400" i="18"/>
  <c r="X400" i="18"/>
  <c r="AB400" i="18" s="1"/>
  <c r="AA399" i="18"/>
  <c r="Z399" i="18"/>
  <c r="Y399" i="18"/>
  <c r="X399" i="18"/>
  <c r="AB399" i="18" s="1"/>
  <c r="AA398" i="18"/>
  <c r="Z398" i="18"/>
  <c r="Y398" i="18"/>
  <c r="X398" i="18"/>
  <c r="AB398" i="18" s="1"/>
  <c r="AA397" i="18"/>
  <c r="Z397" i="18"/>
  <c r="Y397" i="18"/>
  <c r="X397" i="18"/>
  <c r="AB397" i="18" s="1"/>
  <c r="AA396" i="18"/>
  <c r="Z396" i="18"/>
  <c r="Y396" i="18"/>
  <c r="X396" i="18"/>
  <c r="AB396" i="18" s="1"/>
  <c r="AA395" i="18"/>
  <c r="Z395" i="18"/>
  <c r="Y395" i="18"/>
  <c r="X395" i="18"/>
  <c r="AB395" i="18" s="1"/>
  <c r="AA394" i="18"/>
  <c r="Z394" i="18"/>
  <c r="Y394" i="18"/>
  <c r="X394" i="18"/>
  <c r="AB394" i="18" s="1"/>
  <c r="AA393" i="18"/>
  <c r="Z393" i="18"/>
  <c r="Y393" i="18"/>
  <c r="X393" i="18"/>
  <c r="AB393" i="18" s="1"/>
  <c r="AA392" i="18"/>
  <c r="Z392" i="18"/>
  <c r="Y392" i="18"/>
  <c r="X392" i="18"/>
  <c r="AB392" i="18" s="1"/>
  <c r="AA391" i="18"/>
  <c r="Z391" i="18"/>
  <c r="Y391" i="18"/>
  <c r="X391" i="18"/>
  <c r="AB391" i="18" s="1"/>
  <c r="AA390" i="18"/>
  <c r="Z390" i="18"/>
  <c r="Y390" i="18"/>
  <c r="X390" i="18"/>
  <c r="AB390" i="18" s="1"/>
  <c r="AA389" i="18"/>
  <c r="Z389" i="18"/>
  <c r="Y389" i="18"/>
  <c r="X389" i="18"/>
  <c r="AB389" i="18" s="1"/>
  <c r="AA388" i="18"/>
  <c r="Z388" i="18"/>
  <c r="Y388" i="18"/>
  <c r="X388" i="18"/>
  <c r="AB388" i="18" s="1"/>
  <c r="AA387" i="18"/>
  <c r="Z387" i="18"/>
  <c r="Y387" i="18"/>
  <c r="X387" i="18"/>
  <c r="AB387" i="18" s="1"/>
  <c r="AA386" i="18"/>
  <c r="Z386" i="18"/>
  <c r="Y386" i="18"/>
  <c r="X386" i="18"/>
  <c r="AB386" i="18" s="1"/>
  <c r="AA385" i="18"/>
  <c r="Z385" i="18"/>
  <c r="Y385" i="18"/>
  <c r="X385" i="18"/>
  <c r="AB385" i="18" s="1"/>
  <c r="AA384" i="18"/>
  <c r="Z384" i="18"/>
  <c r="Y384" i="18"/>
  <c r="X384" i="18"/>
  <c r="AB384" i="18" s="1"/>
  <c r="AA383" i="18"/>
  <c r="Z383" i="18"/>
  <c r="Y383" i="18"/>
  <c r="X383" i="18"/>
  <c r="AB383" i="18" s="1"/>
  <c r="AA382" i="18"/>
  <c r="Z382" i="18"/>
  <c r="Y382" i="18"/>
  <c r="X382" i="18"/>
  <c r="AB382" i="18" s="1"/>
  <c r="AA381" i="18"/>
  <c r="Z381" i="18"/>
  <c r="Y381" i="18"/>
  <c r="X381" i="18"/>
  <c r="AB381" i="18" s="1"/>
  <c r="AA380" i="18"/>
  <c r="Z380" i="18"/>
  <c r="Y380" i="18"/>
  <c r="X380" i="18"/>
  <c r="AB380" i="18" s="1"/>
  <c r="AA379" i="18"/>
  <c r="Z379" i="18"/>
  <c r="Y379" i="18"/>
  <c r="X379" i="18"/>
  <c r="AB379" i="18" s="1"/>
  <c r="AA378" i="18"/>
  <c r="Z378" i="18"/>
  <c r="Y378" i="18"/>
  <c r="X378" i="18"/>
  <c r="AB378" i="18" s="1"/>
  <c r="AA377" i="18"/>
  <c r="Z377" i="18"/>
  <c r="Y377" i="18"/>
  <c r="X377" i="18"/>
  <c r="AB377" i="18" s="1"/>
  <c r="AA376" i="18"/>
  <c r="Z376" i="18"/>
  <c r="Y376" i="18"/>
  <c r="X376" i="18"/>
  <c r="AB376" i="18" s="1"/>
  <c r="AA375" i="18"/>
  <c r="Z375" i="18"/>
  <c r="Y375" i="18"/>
  <c r="X375" i="18"/>
  <c r="AB375" i="18" s="1"/>
  <c r="AA374" i="18"/>
  <c r="Z374" i="18"/>
  <c r="Y374" i="18"/>
  <c r="X374" i="18"/>
  <c r="AB374" i="18" s="1"/>
  <c r="AA373" i="18"/>
  <c r="Z373" i="18"/>
  <c r="Y373" i="18"/>
  <c r="X373" i="18"/>
  <c r="AB373" i="18" s="1"/>
  <c r="AA372" i="18"/>
  <c r="Z372" i="18"/>
  <c r="Y372" i="18"/>
  <c r="X372" i="18"/>
  <c r="AB372" i="18" s="1"/>
  <c r="AA371" i="18"/>
  <c r="Z371" i="18"/>
  <c r="Y371" i="18"/>
  <c r="X371" i="18"/>
  <c r="AB371" i="18" s="1"/>
  <c r="AA370" i="18"/>
  <c r="Z370" i="18"/>
  <c r="Y370" i="18"/>
  <c r="X370" i="18"/>
  <c r="AB370" i="18" s="1"/>
  <c r="AA369" i="18"/>
  <c r="Z369" i="18"/>
  <c r="Y369" i="18"/>
  <c r="X369" i="18"/>
  <c r="AB369" i="18" s="1"/>
  <c r="AA368" i="18"/>
  <c r="Z368" i="18"/>
  <c r="Y368" i="18"/>
  <c r="X368" i="18"/>
  <c r="AB368" i="18" s="1"/>
  <c r="AA367" i="18"/>
  <c r="Z367" i="18"/>
  <c r="Y367" i="18"/>
  <c r="X367" i="18"/>
  <c r="AB367" i="18" s="1"/>
  <c r="AA366" i="18"/>
  <c r="Z366" i="18"/>
  <c r="Y366" i="18"/>
  <c r="X366" i="18"/>
  <c r="AB366" i="18" s="1"/>
  <c r="AA365" i="18"/>
  <c r="Z365" i="18"/>
  <c r="Y365" i="18"/>
  <c r="X365" i="18"/>
  <c r="AB365" i="18" s="1"/>
  <c r="AA364" i="18"/>
  <c r="Z364" i="18"/>
  <c r="Y364" i="18"/>
  <c r="X364" i="18"/>
  <c r="AB364" i="18" s="1"/>
  <c r="AA363" i="18"/>
  <c r="Z363" i="18"/>
  <c r="Y363" i="18"/>
  <c r="X363" i="18"/>
  <c r="AB363" i="18" s="1"/>
  <c r="AA362" i="18"/>
  <c r="Z362" i="18"/>
  <c r="Y362" i="18"/>
  <c r="X362" i="18"/>
  <c r="AB362" i="18" s="1"/>
  <c r="AA361" i="18"/>
  <c r="Z361" i="18"/>
  <c r="Y361" i="18"/>
  <c r="X361" i="18"/>
  <c r="AB361" i="18" s="1"/>
  <c r="AA360" i="18"/>
  <c r="Z360" i="18"/>
  <c r="Y360" i="18"/>
  <c r="X360" i="18"/>
  <c r="AB360" i="18" s="1"/>
  <c r="AA359" i="18"/>
  <c r="Z359" i="18"/>
  <c r="Y359" i="18"/>
  <c r="X359" i="18"/>
  <c r="AB359" i="18" s="1"/>
  <c r="AA358" i="18"/>
  <c r="Z358" i="18"/>
  <c r="Y358" i="18"/>
  <c r="X358" i="18"/>
  <c r="AB358" i="18" s="1"/>
  <c r="AA357" i="18"/>
  <c r="Z357" i="18"/>
  <c r="Y357" i="18"/>
  <c r="X357" i="18"/>
  <c r="AB357" i="18" s="1"/>
  <c r="AA356" i="18"/>
  <c r="Z356" i="18"/>
  <c r="Y356" i="18"/>
  <c r="X356" i="18"/>
  <c r="AB356" i="18" s="1"/>
  <c r="AA355" i="18"/>
  <c r="Z355" i="18"/>
  <c r="Y355" i="18"/>
  <c r="X355" i="18"/>
  <c r="AB355" i="18" s="1"/>
  <c r="AA354" i="18"/>
  <c r="Z354" i="18"/>
  <c r="Y354" i="18"/>
  <c r="X354" i="18"/>
  <c r="AB354" i="18" s="1"/>
  <c r="AA353" i="18"/>
  <c r="Z353" i="18"/>
  <c r="Y353" i="18"/>
  <c r="X353" i="18"/>
  <c r="AB353" i="18" s="1"/>
  <c r="AA352" i="18"/>
  <c r="Z352" i="18"/>
  <c r="Y352" i="18"/>
  <c r="X352" i="18"/>
  <c r="AB352" i="18" s="1"/>
  <c r="AA351" i="18"/>
  <c r="Z351" i="18"/>
  <c r="Y351" i="18"/>
  <c r="X351" i="18"/>
  <c r="AB351" i="18" s="1"/>
  <c r="AA350" i="18"/>
  <c r="Z350" i="18"/>
  <c r="Y350" i="18"/>
  <c r="X350" i="18"/>
  <c r="AB350" i="18" s="1"/>
  <c r="AA349" i="18"/>
  <c r="Z349" i="18"/>
  <c r="Y349" i="18"/>
  <c r="X349" i="18"/>
  <c r="AB349" i="18" s="1"/>
  <c r="AA348" i="18"/>
  <c r="Z348" i="18"/>
  <c r="Y348" i="18"/>
  <c r="X348" i="18"/>
  <c r="AB348" i="18" s="1"/>
  <c r="AA347" i="18"/>
  <c r="Z347" i="18"/>
  <c r="Y347" i="18"/>
  <c r="X347" i="18"/>
  <c r="AB347" i="18" s="1"/>
  <c r="AA346" i="18"/>
  <c r="Z346" i="18"/>
  <c r="Y346" i="18"/>
  <c r="X346" i="18"/>
  <c r="AB346" i="18" s="1"/>
  <c r="AA345" i="18"/>
  <c r="Z345" i="18"/>
  <c r="Y345" i="18"/>
  <c r="X345" i="18"/>
  <c r="AB345" i="18" s="1"/>
  <c r="AA344" i="18"/>
  <c r="Z344" i="18"/>
  <c r="Y344" i="18"/>
  <c r="X344" i="18"/>
  <c r="AB344" i="18" s="1"/>
  <c r="AA343" i="18"/>
  <c r="Z343" i="18"/>
  <c r="Y343" i="18"/>
  <c r="X343" i="18"/>
  <c r="AB343" i="18" s="1"/>
  <c r="AA342" i="18"/>
  <c r="Z342" i="18"/>
  <c r="Y342" i="18"/>
  <c r="X342" i="18"/>
  <c r="AB342" i="18" s="1"/>
  <c r="AA341" i="18"/>
  <c r="Z341" i="18"/>
  <c r="Y341" i="18"/>
  <c r="X341" i="18"/>
  <c r="AB341" i="18" s="1"/>
  <c r="AA340" i="18"/>
  <c r="Z340" i="18"/>
  <c r="Y340" i="18"/>
  <c r="X340" i="18"/>
  <c r="AB340" i="18" s="1"/>
  <c r="AA339" i="18"/>
  <c r="Z339" i="18"/>
  <c r="Y339" i="18"/>
  <c r="X339" i="18"/>
  <c r="AB339" i="18" s="1"/>
  <c r="AA338" i="18"/>
  <c r="Z338" i="18"/>
  <c r="Y338" i="18"/>
  <c r="X338" i="18"/>
  <c r="AB338" i="18" s="1"/>
  <c r="AA337" i="18"/>
  <c r="Z337" i="18"/>
  <c r="Y337" i="18"/>
  <c r="X337" i="18"/>
  <c r="AB337" i="18" s="1"/>
  <c r="AA336" i="18"/>
  <c r="Z336" i="18"/>
  <c r="Y336" i="18"/>
  <c r="X336" i="18"/>
  <c r="AB336" i="18" s="1"/>
  <c r="AA335" i="18"/>
  <c r="Z335" i="18"/>
  <c r="Y335" i="18"/>
  <c r="X335" i="18"/>
  <c r="AB335" i="18" s="1"/>
  <c r="AA334" i="18"/>
  <c r="Z334" i="18"/>
  <c r="Y334" i="18"/>
  <c r="X334" i="18"/>
  <c r="AB334" i="18" s="1"/>
  <c r="AA333" i="18"/>
  <c r="Z333" i="18"/>
  <c r="Y333" i="18"/>
  <c r="X333" i="18"/>
  <c r="AB333" i="18" s="1"/>
  <c r="AA332" i="18"/>
  <c r="Z332" i="18"/>
  <c r="Y332" i="18"/>
  <c r="X332" i="18"/>
  <c r="AB332" i="18" s="1"/>
  <c r="AA331" i="18"/>
  <c r="Z331" i="18"/>
  <c r="Y331" i="18"/>
  <c r="X331" i="18"/>
  <c r="AB331" i="18" s="1"/>
  <c r="AA330" i="18"/>
  <c r="Z330" i="18"/>
  <c r="Y330" i="18"/>
  <c r="X330" i="18"/>
  <c r="AB330" i="18" s="1"/>
  <c r="AA329" i="18"/>
  <c r="Z329" i="18"/>
  <c r="Y329" i="18"/>
  <c r="X329" i="18"/>
  <c r="AB329" i="18" s="1"/>
  <c r="AA328" i="18"/>
  <c r="Z328" i="18"/>
  <c r="Y328" i="18"/>
  <c r="X328" i="18"/>
  <c r="AB328" i="18" s="1"/>
  <c r="AA327" i="18"/>
  <c r="Z327" i="18"/>
  <c r="Y327" i="18"/>
  <c r="X327" i="18"/>
  <c r="AB327" i="18" s="1"/>
  <c r="AA326" i="18"/>
  <c r="Z326" i="18"/>
  <c r="Y326" i="18"/>
  <c r="X326" i="18"/>
  <c r="AB326" i="18" s="1"/>
  <c r="AA325" i="18"/>
  <c r="Z325" i="18"/>
  <c r="Y325" i="18"/>
  <c r="X325" i="18"/>
  <c r="AB325" i="18" s="1"/>
  <c r="AA324" i="18"/>
  <c r="Z324" i="18"/>
  <c r="Y324" i="18"/>
  <c r="X324" i="18"/>
  <c r="AB324" i="18" s="1"/>
  <c r="AA323" i="18"/>
  <c r="Z323" i="18"/>
  <c r="Y323" i="18"/>
  <c r="X323" i="18"/>
  <c r="AB323" i="18" s="1"/>
  <c r="AA322" i="18"/>
  <c r="Z322" i="18"/>
  <c r="Y322" i="18"/>
  <c r="X322" i="18"/>
  <c r="AB322" i="18" s="1"/>
  <c r="AA321" i="18"/>
  <c r="Z321" i="18"/>
  <c r="Y321" i="18"/>
  <c r="X321" i="18"/>
  <c r="AB321" i="18" s="1"/>
  <c r="AA320" i="18"/>
  <c r="Z320" i="18"/>
  <c r="Y320" i="18"/>
  <c r="X320" i="18"/>
  <c r="AB320" i="18" s="1"/>
  <c r="AA319" i="18"/>
  <c r="Z319" i="18"/>
  <c r="Y319" i="18"/>
  <c r="X319" i="18"/>
  <c r="AB319" i="18" s="1"/>
  <c r="AA318" i="18"/>
  <c r="Z318" i="18"/>
  <c r="Y318" i="18"/>
  <c r="X318" i="18"/>
  <c r="AB318" i="18" s="1"/>
  <c r="AA317" i="18"/>
  <c r="Z317" i="18"/>
  <c r="Y317" i="18"/>
  <c r="X317" i="18"/>
  <c r="AB317" i="18" s="1"/>
  <c r="AA316" i="18"/>
  <c r="Z316" i="18"/>
  <c r="Y316" i="18"/>
  <c r="X316" i="18"/>
  <c r="AB316" i="18" s="1"/>
  <c r="AA315" i="18"/>
  <c r="Z315" i="18"/>
  <c r="Y315" i="18"/>
  <c r="X315" i="18"/>
  <c r="AB315" i="18" s="1"/>
  <c r="AA314" i="18"/>
  <c r="Z314" i="18"/>
  <c r="Y314" i="18"/>
  <c r="X314" i="18"/>
  <c r="AB314" i="18" s="1"/>
  <c r="AA313" i="18"/>
  <c r="Z313" i="18"/>
  <c r="Y313" i="18"/>
  <c r="X313" i="18"/>
  <c r="AB313" i="18" s="1"/>
  <c r="AA312" i="18"/>
  <c r="Z312" i="18"/>
  <c r="Y312" i="18"/>
  <c r="X312" i="18"/>
  <c r="AB312" i="18" s="1"/>
  <c r="AA311" i="18"/>
  <c r="Z311" i="18"/>
  <c r="Y311" i="18"/>
  <c r="X311" i="18"/>
  <c r="AB311" i="18" s="1"/>
  <c r="AA310" i="18"/>
  <c r="Z310" i="18"/>
  <c r="Y310" i="18"/>
  <c r="X310" i="18"/>
  <c r="AB310" i="18" s="1"/>
  <c r="AA309" i="18"/>
  <c r="Z309" i="18"/>
  <c r="Y309" i="18"/>
  <c r="X309" i="18"/>
  <c r="AB309" i="18" s="1"/>
  <c r="AA308" i="18"/>
  <c r="Z308" i="18"/>
  <c r="Y308" i="18"/>
  <c r="X308" i="18"/>
  <c r="AB308" i="18" s="1"/>
  <c r="AA307" i="18"/>
  <c r="Z307" i="18"/>
  <c r="Y307" i="18"/>
  <c r="X307" i="18"/>
  <c r="AB307" i="18" s="1"/>
  <c r="AA306" i="18"/>
  <c r="Z306" i="18"/>
  <c r="Y306" i="18"/>
  <c r="X306" i="18"/>
  <c r="AB306" i="18" s="1"/>
  <c r="AA305" i="18"/>
  <c r="Z305" i="18"/>
  <c r="Y305" i="18"/>
  <c r="X305" i="18"/>
  <c r="AB305" i="18" s="1"/>
  <c r="AA304" i="18"/>
  <c r="Z304" i="18"/>
  <c r="Y304" i="18"/>
  <c r="X304" i="18"/>
  <c r="AB304" i="18" s="1"/>
  <c r="AA303" i="18"/>
  <c r="Z303" i="18"/>
  <c r="Y303" i="18"/>
  <c r="X303" i="18"/>
  <c r="AB303" i="18" s="1"/>
  <c r="AA302" i="18"/>
  <c r="Z302" i="18"/>
  <c r="Y302" i="18"/>
  <c r="X302" i="18"/>
  <c r="AB302" i="18" s="1"/>
  <c r="AA301" i="18"/>
  <c r="Z301" i="18"/>
  <c r="Y301" i="18"/>
  <c r="X301" i="18"/>
  <c r="AB301" i="18" s="1"/>
  <c r="AA300" i="18"/>
  <c r="Z300" i="18"/>
  <c r="Y300" i="18"/>
  <c r="X300" i="18"/>
  <c r="AB300" i="18" s="1"/>
  <c r="AA299" i="18"/>
  <c r="Z299" i="18"/>
  <c r="Y299" i="18"/>
  <c r="X299" i="18"/>
  <c r="AB299" i="18" s="1"/>
  <c r="AA298" i="18"/>
  <c r="Z298" i="18"/>
  <c r="Y298" i="18"/>
  <c r="X298" i="18"/>
  <c r="AB298" i="18" s="1"/>
  <c r="AA297" i="18"/>
  <c r="Z297" i="18"/>
  <c r="Y297" i="18"/>
  <c r="X297" i="18"/>
  <c r="AB297" i="18" s="1"/>
  <c r="AA296" i="18"/>
  <c r="Z296" i="18"/>
  <c r="Y296" i="18"/>
  <c r="X296" i="18"/>
  <c r="AB296" i="18" s="1"/>
  <c r="AA295" i="18"/>
  <c r="Z295" i="18"/>
  <c r="Y295" i="18"/>
  <c r="X295" i="18"/>
  <c r="AB295" i="18" s="1"/>
  <c r="AA294" i="18"/>
  <c r="Z294" i="18"/>
  <c r="Y294" i="18"/>
  <c r="X294" i="18"/>
  <c r="AB294" i="18" s="1"/>
  <c r="AA293" i="18"/>
  <c r="Z293" i="18"/>
  <c r="Y293" i="18"/>
  <c r="X293" i="18"/>
  <c r="AB293" i="18" s="1"/>
  <c r="AA292" i="18"/>
  <c r="Z292" i="18"/>
  <c r="Y292" i="18"/>
  <c r="X292" i="18"/>
  <c r="AB292" i="18" s="1"/>
  <c r="AA291" i="18"/>
  <c r="Z291" i="18"/>
  <c r="Y291" i="18"/>
  <c r="X291" i="18"/>
  <c r="AB291" i="18" s="1"/>
  <c r="AA290" i="18"/>
  <c r="Z290" i="18"/>
  <c r="Y290" i="18"/>
  <c r="X290" i="18"/>
  <c r="AB290" i="18" s="1"/>
  <c r="AA289" i="18"/>
  <c r="Z289" i="18"/>
  <c r="Y289" i="18"/>
  <c r="X289" i="18"/>
  <c r="AB289" i="18" s="1"/>
  <c r="AA288" i="18"/>
  <c r="Z288" i="18"/>
  <c r="Y288" i="18"/>
  <c r="X288" i="18"/>
  <c r="AB288" i="18" s="1"/>
  <c r="AA287" i="18"/>
  <c r="Z287" i="18"/>
  <c r="Y287" i="18"/>
  <c r="X287" i="18"/>
  <c r="AB287" i="18" s="1"/>
  <c r="AA286" i="18"/>
  <c r="Z286" i="18"/>
  <c r="Y286" i="18"/>
  <c r="X286" i="18"/>
  <c r="AB286" i="18" s="1"/>
  <c r="AA285" i="18"/>
  <c r="Z285" i="18"/>
  <c r="Y285" i="18"/>
  <c r="X285" i="18"/>
  <c r="AB285" i="18" s="1"/>
  <c r="AA284" i="18"/>
  <c r="Z284" i="18"/>
  <c r="Y284" i="18"/>
  <c r="X284" i="18"/>
  <c r="AB284" i="18" s="1"/>
  <c r="AA283" i="18"/>
  <c r="Z283" i="18"/>
  <c r="Y283" i="18"/>
  <c r="X283" i="18"/>
  <c r="AB283" i="18" s="1"/>
  <c r="AA282" i="18"/>
  <c r="Z282" i="18"/>
  <c r="Y282" i="18"/>
  <c r="X282" i="18"/>
  <c r="AB282" i="18" s="1"/>
  <c r="AA281" i="18"/>
  <c r="Z281" i="18"/>
  <c r="Y281" i="18"/>
  <c r="X281" i="18"/>
  <c r="AB281" i="18" s="1"/>
  <c r="AA280" i="18"/>
  <c r="Z280" i="18"/>
  <c r="Y280" i="18"/>
  <c r="X280" i="18"/>
  <c r="AB280" i="18" s="1"/>
  <c r="AA279" i="18"/>
  <c r="Z279" i="18"/>
  <c r="Y279" i="18"/>
  <c r="X279" i="18"/>
  <c r="AB279" i="18" s="1"/>
  <c r="AA278" i="18"/>
  <c r="Z278" i="18"/>
  <c r="Y278" i="18"/>
  <c r="X278" i="18"/>
  <c r="AB278" i="18" s="1"/>
  <c r="AA277" i="18"/>
  <c r="Z277" i="18"/>
  <c r="Y277" i="18"/>
  <c r="X277" i="18"/>
  <c r="AB277" i="18" s="1"/>
  <c r="AA276" i="18"/>
  <c r="Z276" i="18"/>
  <c r="Y276" i="18"/>
  <c r="X276" i="18"/>
  <c r="AB276" i="18" s="1"/>
  <c r="AA275" i="18"/>
  <c r="Z275" i="18"/>
  <c r="Y275" i="18"/>
  <c r="X275" i="18"/>
  <c r="AB275" i="18" s="1"/>
  <c r="AA274" i="18"/>
  <c r="Z274" i="18"/>
  <c r="Y274" i="18"/>
  <c r="X274" i="18"/>
  <c r="AB274" i="18" s="1"/>
  <c r="AA273" i="18"/>
  <c r="Z273" i="18"/>
  <c r="Y273" i="18"/>
  <c r="X273" i="18"/>
  <c r="AB273" i="18" s="1"/>
  <c r="AA272" i="18"/>
  <c r="Z272" i="18"/>
  <c r="Y272" i="18"/>
  <c r="X272" i="18"/>
  <c r="AB272" i="18" s="1"/>
  <c r="AA271" i="18"/>
  <c r="Z271" i="18"/>
  <c r="Y271" i="18"/>
  <c r="X271" i="18"/>
  <c r="AB271" i="18" s="1"/>
  <c r="AA270" i="18"/>
  <c r="Z270" i="18"/>
  <c r="Y270" i="18"/>
  <c r="X270" i="18"/>
  <c r="AB270" i="18" s="1"/>
  <c r="AA269" i="18"/>
  <c r="Z269" i="18"/>
  <c r="Y269" i="18"/>
  <c r="X269" i="18"/>
  <c r="AB269" i="18" s="1"/>
  <c r="AA268" i="18"/>
  <c r="Z268" i="18"/>
  <c r="Y268" i="18"/>
  <c r="X268" i="18"/>
  <c r="AB268" i="18" s="1"/>
  <c r="AA267" i="18"/>
  <c r="Z267" i="18"/>
  <c r="Y267" i="18"/>
  <c r="X267" i="18"/>
  <c r="AB267" i="18" s="1"/>
  <c r="AA266" i="18"/>
  <c r="Z266" i="18"/>
  <c r="Y266" i="18"/>
  <c r="X266" i="18"/>
  <c r="AB266" i="18" s="1"/>
  <c r="AA265" i="18"/>
  <c r="Z265" i="18"/>
  <c r="Y265" i="18"/>
  <c r="X265" i="18"/>
  <c r="AB265" i="18" s="1"/>
  <c r="AA264" i="18"/>
  <c r="Z264" i="18"/>
  <c r="Y264" i="18"/>
  <c r="X264" i="18"/>
  <c r="AB264" i="18" s="1"/>
  <c r="AA263" i="18"/>
  <c r="Z263" i="18"/>
  <c r="Y263" i="18"/>
  <c r="X263" i="18"/>
  <c r="AB263" i="18" s="1"/>
  <c r="AA262" i="18"/>
  <c r="Z262" i="18"/>
  <c r="Y262" i="18"/>
  <c r="X262" i="18"/>
  <c r="AB262" i="18" s="1"/>
  <c r="AA261" i="18"/>
  <c r="Z261" i="18"/>
  <c r="Y261" i="18"/>
  <c r="X261" i="18"/>
  <c r="AB261" i="18" s="1"/>
  <c r="AA260" i="18"/>
  <c r="Z260" i="18"/>
  <c r="Y260" i="18"/>
  <c r="X260" i="18"/>
  <c r="AB260" i="18" s="1"/>
  <c r="AA259" i="18"/>
  <c r="Z259" i="18"/>
  <c r="Y259" i="18"/>
  <c r="X259" i="18"/>
  <c r="AB259" i="18" s="1"/>
  <c r="AA258" i="18"/>
  <c r="Z258" i="18"/>
  <c r="Y258" i="18"/>
  <c r="X258" i="18"/>
  <c r="AB258" i="18" s="1"/>
  <c r="AA257" i="18"/>
  <c r="Z257" i="18"/>
  <c r="Y257" i="18"/>
  <c r="X257" i="18"/>
  <c r="AB257" i="18" s="1"/>
  <c r="AA256" i="18"/>
  <c r="Z256" i="18"/>
  <c r="Y256" i="18"/>
  <c r="X256" i="18"/>
  <c r="AB256" i="18" s="1"/>
  <c r="AA255" i="18"/>
  <c r="Z255" i="18"/>
  <c r="Y255" i="18"/>
  <c r="X255" i="18"/>
  <c r="AB255" i="18" s="1"/>
  <c r="AA254" i="18"/>
  <c r="Z254" i="18"/>
  <c r="Y254" i="18"/>
  <c r="X254" i="18"/>
  <c r="AB254" i="18" s="1"/>
  <c r="AA253" i="18"/>
  <c r="Z253" i="18"/>
  <c r="Y253" i="18"/>
  <c r="X253" i="18"/>
  <c r="AB253" i="18" s="1"/>
  <c r="AA252" i="18"/>
  <c r="Z252" i="18"/>
  <c r="Y252" i="18"/>
  <c r="X252" i="18"/>
  <c r="AB252" i="18" s="1"/>
  <c r="AA251" i="18"/>
  <c r="Z251" i="18"/>
  <c r="Y251" i="18"/>
  <c r="X251" i="18"/>
  <c r="AB251" i="18" s="1"/>
  <c r="AA250" i="18"/>
  <c r="Z250" i="18"/>
  <c r="Y250" i="18"/>
  <c r="X250" i="18"/>
  <c r="AB250" i="18" s="1"/>
  <c r="AA249" i="18"/>
  <c r="Z249" i="18"/>
  <c r="Y249" i="18"/>
  <c r="X249" i="18"/>
  <c r="AB249" i="18" s="1"/>
  <c r="AA248" i="18"/>
  <c r="Z248" i="18"/>
  <c r="Y248" i="18"/>
  <c r="X248" i="18"/>
  <c r="AB248" i="18" s="1"/>
  <c r="AA247" i="18"/>
  <c r="Z247" i="18"/>
  <c r="Y247" i="18"/>
  <c r="X247" i="18"/>
  <c r="AB247" i="18" s="1"/>
  <c r="AA246" i="18"/>
  <c r="Z246" i="18"/>
  <c r="Y246" i="18"/>
  <c r="X246" i="18"/>
  <c r="AB246" i="18" s="1"/>
  <c r="AA245" i="18"/>
  <c r="Z245" i="18"/>
  <c r="Y245" i="18"/>
  <c r="X245" i="18"/>
  <c r="AB245" i="18" s="1"/>
  <c r="AA244" i="18"/>
  <c r="Z244" i="18"/>
  <c r="Y244" i="18"/>
  <c r="X244" i="18"/>
  <c r="AB244" i="18" s="1"/>
  <c r="AA243" i="18"/>
  <c r="Z243" i="18"/>
  <c r="Y243" i="18"/>
  <c r="X243" i="18"/>
  <c r="AB243" i="18" s="1"/>
  <c r="AA242" i="18"/>
  <c r="Z242" i="18"/>
  <c r="Y242" i="18"/>
  <c r="X242" i="18"/>
  <c r="AB242" i="18" s="1"/>
  <c r="AA241" i="18"/>
  <c r="Z241" i="18"/>
  <c r="Y241" i="18"/>
  <c r="X241" i="18"/>
  <c r="AB241" i="18" s="1"/>
  <c r="AA240" i="18"/>
  <c r="Z240" i="18"/>
  <c r="Y240" i="18"/>
  <c r="X240" i="18"/>
  <c r="AB240" i="18" s="1"/>
  <c r="AA239" i="18"/>
  <c r="Z239" i="18"/>
  <c r="Y239" i="18"/>
  <c r="X239" i="18"/>
  <c r="AB239" i="18" s="1"/>
  <c r="AA238" i="18"/>
  <c r="Z238" i="18"/>
  <c r="Y238" i="18"/>
  <c r="X238" i="18"/>
  <c r="AB238" i="18" s="1"/>
  <c r="AA237" i="18"/>
  <c r="Z237" i="18"/>
  <c r="Y237" i="18"/>
  <c r="X237" i="18"/>
  <c r="AB237" i="18" s="1"/>
  <c r="AA236" i="18"/>
  <c r="Z236" i="18"/>
  <c r="Y236" i="18"/>
  <c r="X236" i="18"/>
  <c r="AB236" i="18" s="1"/>
  <c r="AA235" i="18"/>
  <c r="Z235" i="18"/>
  <c r="Y235" i="18"/>
  <c r="X235" i="18"/>
  <c r="AB235" i="18" s="1"/>
  <c r="AA234" i="18"/>
  <c r="Z234" i="18"/>
  <c r="Y234" i="18"/>
  <c r="X234" i="18"/>
  <c r="AB234" i="18" s="1"/>
  <c r="AA233" i="18"/>
  <c r="Z233" i="18"/>
  <c r="Y233" i="18"/>
  <c r="X233" i="18"/>
  <c r="AB233" i="18" s="1"/>
  <c r="AA232" i="18"/>
  <c r="Z232" i="18"/>
  <c r="Y232" i="18"/>
  <c r="X232" i="18"/>
  <c r="AB232" i="18" s="1"/>
  <c r="AA231" i="18"/>
  <c r="Z231" i="18"/>
  <c r="Y231" i="18"/>
  <c r="X231" i="18"/>
  <c r="AB231" i="18" s="1"/>
  <c r="AA230" i="18"/>
  <c r="Z230" i="18"/>
  <c r="Y230" i="18"/>
  <c r="X230" i="18"/>
  <c r="AB230" i="18" s="1"/>
  <c r="AA229" i="18"/>
  <c r="Z229" i="18"/>
  <c r="Y229" i="18"/>
  <c r="X229" i="18"/>
  <c r="AB229" i="18" s="1"/>
  <c r="AA228" i="18"/>
  <c r="Z228" i="18"/>
  <c r="Y228" i="18"/>
  <c r="X228" i="18"/>
  <c r="AB228" i="18" s="1"/>
  <c r="AA227" i="18"/>
  <c r="Z227" i="18"/>
  <c r="Y227" i="18"/>
  <c r="X227" i="18"/>
  <c r="AB227" i="18" s="1"/>
  <c r="AA226" i="18"/>
  <c r="Z226" i="18"/>
  <c r="Y226" i="18"/>
  <c r="X226" i="18"/>
  <c r="AB226" i="18" s="1"/>
  <c r="AA225" i="18"/>
  <c r="Z225" i="18"/>
  <c r="Y225" i="18"/>
  <c r="X225" i="18"/>
  <c r="AB225" i="18" s="1"/>
  <c r="AA224" i="18"/>
  <c r="Z224" i="18"/>
  <c r="Y224" i="18"/>
  <c r="AA223" i="18"/>
  <c r="Z223" i="18"/>
  <c r="Y223" i="18"/>
  <c r="X223" i="18"/>
  <c r="AB223" i="18" s="1"/>
  <c r="AA222" i="18"/>
  <c r="Z222" i="18"/>
  <c r="Y222" i="18"/>
  <c r="X222" i="18"/>
  <c r="AB222" i="18" s="1"/>
  <c r="AA221" i="18"/>
  <c r="Z221" i="18"/>
  <c r="Y221" i="18"/>
  <c r="X221" i="18"/>
  <c r="AB221" i="18" s="1"/>
  <c r="AA220" i="18"/>
  <c r="Z220" i="18"/>
  <c r="Y220" i="18"/>
  <c r="X220" i="18"/>
  <c r="AB220" i="18" s="1"/>
  <c r="AA219" i="18"/>
  <c r="Z219" i="18"/>
  <c r="Y219" i="18"/>
  <c r="X219" i="18"/>
  <c r="AB219" i="18" s="1"/>
  <c r="AA218" i="18"/>
  <c r="Z218" i="18"/>
  <c r="Y218" i="18"/>
  <c r="X218" i="18"/>
  <c r="AB218" i="18" s="1"/>
  <c r="AA217" i="18"/>
  <c r="Z217" i="18"/>
  <c r="Y217" i="18"/>
  <c r="X217" i="18"/>
  <c r="AB217" i="18" s="1"/>
  <c r="AA216" i="18"/>
  <c r="Z216" i="18"/>
  <c r="Y216" i="18"/>
  <c r="X216" i="18"/>
  <c r="AB216" i="18" s="1"/>
  <c r="AA215" i="18"/>
  <c r="Z215" i="18"/>
  <c r="Y215" i="18"/>
  <c r="X215" i="18"/>
  <c r="AB215" i="18" s="1"/>
  <c r="AA214" i="18"/>
  <c r="Z214" i="18"/>
  <c r="Y214" i="18"/>
  <c r="X214" i="18"/>
  <c r="AB214" i="18" s="1"/>
  <c r="AA213" i="18"/>
  <c r="Z213" i="18"/>
  <c r="Y213" i="18"/>
  <c r="X213" i="18"/>
  <c r="AB213" i="18" s="1"/>
  <c r="AA212" i="18"/>
  <c r="Z212" i="18"/>
  <c r="Y212" i="18"/>
  <c r="X212" i="18"/>
  <c r="AB212" i="18" s="1"/>
  <c r="AA211" i="18"/>
  <c r="Z211" i="18"/>
  <c r="Y211" i="18"/>
  <c r="X211" i="18"/>
  <c r="AB211" i="18" s="1"/>
  <c r="AA210" i="18"/>
  <c r="Z210" i="18"/>
  <c r="Y210" i="18"/>
  <c r="X210" i="18"/>
  <c r="AB210" i="18" s="1"/>
  <c r="AA209" i="18"/>
  <c r="Z209" i="18"/>
  <c r="Y209" i="18"/>
  <c r="X209" i="18"/>
  <c r="AB209" i="18" s="1"/>
  <c r="AA208" i="18"/>
  <c r="Z208" i="18"/>
  <c r="Y208" i="18"/>
  <c r="X208" i="18"/>
  <c r="AB208" i="18" s="1"/>
  <c r="AA207" i="18"/>
  <c r="Z207" i="18"/>
  <c r="Y207" i="18"/>
  <c r="X207" i="18"/>
  <c r="AB207" i="18" s="1"/>
  <c r="AA206" i="18"/>
  <c r="Z206" i="18"/>
  <c r="Y206" i="18"/>
  <c r="X206" i="18"/>
  <c r="AB206" i="18" s="1"/>
  <c r="AA205" i="18"/>
  <c r="Z205" i="18"/>
  <c r="Y205" i="18"/>
  <c r="X205" i="18"/>
  <c r="AB205" i="18" s="1"/>
  <c r="AA204" i="18"/>
  <c r="Z204" i="18"/>
  <c r="Y204" i="18"/>
  <c r="X204" i="18"/>
  <c r="AB204" i="18" s="1"/>
  <c r="AA203" i="18"/>
  <c r="Z203" i="18"/>
  <c r="Y203" i="18"/>
  <c r="X203" i="18"/>
  <c r="AB203" i="18" s="1"/>
  <c r="AA202" i="18"/>
  <c r="Z202" i="18"/>
  <c r="Y202" i="18"/>
  <c r="X202" i="18"/>
  <c r="AB202" i="18" s="1"/>
  <c r="AA201" i="18"/>
  <c r="Z201" i="18"/>
  <c r="Y201" i="18"/>
  <c r="X201" i="18"/>
  <c r="AB201" i="18" s="1"/>
  <c r="AA200" i="18"/>
  <c r="Z200" i="18"/>
  <c r="Y200" i="18"/>
  <c r="X200" i="18"/>
  <c r="AB200" i="18" s="1"/>
  <c r="AA199" i="18"/>
  <c r="Z199" i="18"/>
  <c r="Y199" i="18"/>
  <c r="X199" i="18"/>
  <c r="AB199" i="18" s="1"/>
  <c r="AA198" i="18"/>
  <c r="Z198" i="18"/>
  <c r="Y198" i="18"/>
  <c r="X198" i="18"/>
  <c r="AB198" i="18" s="1"/>
  <c r="AA197" i="18"/>
  <c r="Z197" i="18"/>
  <c r="Y197" i="18"/>
  <c r="X197" i="18"/>
  <c r="AB197" i="18" s="1"/>
  <c r="AA196" i="18"/>
  <c r="Z196" i="18"/>
  <c r="Y196" i="18"/>
  <c r="X196" i="18"/>
  <c r="AB196" i="18" s="1"/>
  <c r="AA195" i="18"/>
  <c r="Z195" i="18"/>
  <c r="Y195" i="18"/>
  <c r="X195" i="18"/>
  <c r="AB195" i="18" s="1"/>
  <c r="AA194" i="18"/>
  <c r="Z194" i="18"/>
  <c r="Y194" i="18"/>
  <c r="X194" i="18"/>
  <c r="AB194" i="18" s="1"/>
  <c r="AA193" i="18"/>
  <c r="Z193" i="18"/>
  <c r="Y193" i="18"/>
  <c r="X193" i="18"/>
  <c r="AB193" i="18" s="1"/>
  <c r="AA192" i="18"/>
  <c r="Z192" i="18"/>
  <c r="Y192" i="18"/>
  <c r="X192" i="18"/>
  <c r="AB192" i="18" s="1"/>
  <c r="AA191" i="18"/>
  <c r="Z191" i="18"/>
  <c r="Y191" i="18"/>
  <c r="X191" i="18"/>
  <c r="AB191" i="18" s="1"/>
  <c r="AA190" i="18"/>
  <c r="Z190" i="18"/>
  <c r="Y190" i="18"/>
  <c r="X190" i="18"/>
  <c r="AB190" i="18" s="1"/>
  <c r="AA189" i="18"/>
  <c r="Z189" i="18"/>
  <c r="Y189" i="18"/>
  <c r="X189" i="18"/>
  <c r="AB189" i="18" s="1"/>
  <c r="AA188" i="18"/>
  <c r="Z188" i="18"/>
  <c r="Y188" i="18"/>
  <c r="X188" i="18"/>
  <c r="AB188" i="18" s="1"/>
  <c r="AA187" i="18"/>
  <c r="Z187" i="18"/>
  <c r="Y187" i="18"/>
  <c r="X187" i="18"/>
  <c r="AB187" i="18" s="1"/>
  <c r="AA186" i="18"/>
  <c r="Z186" i="18"/>
  <c r="Y186" i="18"/>
  <c r="X186" i="18"/>
  <c r="AB186" i="18" s="1"/>
  <c r="AA185" i="18"/>
  <c r="Z185" i="18"/>
  <c r="Y185" i="18"/>
  <c r="X185" i="18"/>
  <c r="AB185" i="18" s="1"/>
  <c r="AA184" i="18"/>
  <c r="Z184" i="18"/>
  <c r="Y184" i="18"/>
  <c r="X184" i="18"/>
  <c r="AB184" i="18" s="1"/>
  <c r="AA183" i="18"/>
  <c r="Z183" i="18"/>
  <c r="Y183" i="18"/>
  <c r="X183" i="18"/>
  <c r="AB183" i="18" s="1"/>
  <c r="AA182" i="18"/>
  <c r="Z182" i="18"/>
  <c r="Y182" i="18"/>
  <c r="X182" i="18"/>
  <c r="AB182" i="18" s="1"/>
  <c r="AA181" i="18"/>
  <c r="Z181" i="18"/>
  <c r="Y181" i="18"/>
  <c r="X181" i="18"/>
  <c r="AB181" i="18" s="1"/>
  <c r="AA180" i="18"/>
  <c r="Z180" i="18"/>
  <c r="Y180" i="18"/>
  <c r="X180" i="18"/>
  <c r="AB180" i="18" s="1"/>
  <c r="AA179" i="18"/>
  <c r="Z179" i="18"/>
  <c r="Y179" i="18"/>
  <c r="X179" i="18"/>
  <c r="AB179" i="18" s="1"/>
  <c r="AA178" i="18"/>
  <c r="Z178" i="18"/>
  <c r="Y178" i="18"/>
  <c r="X178" i="18"/>
  <c r="AB178" i="18" s="1"/>
  <c r="AA177" i="18"/>
  <c r="Z177" i="18"/>
  <c r="Y177" i="18"/>
  <c r="X177" i="18"/>
  <c r="AB177" i="18" s="1"/>
  <c r="AA176" i="18"/>
  <c r="Z176" i="18"/>
  <c r="Y176" i="18"/>
  <c r="X176" i="18"/>
  <c r="AB176" i="18" s="1"/>
  <c r="AA175" i="18"/>
  <c r="Z175" i="18"/>
  <c r="Y175" i="18"/>
  <c r="X175" i="18"/>
  <c r="AB175" i="18" s="1"/>
  <c r="AA174" i="18"/>
  <c r="Z174" i="18"/>
  <c r="Y174" i="18"/>
  <c r="X174" i="18"/>
  <c r="AB174" i="18" s="1"/>
  <c r="AA173" i="18"/>
  <c r="Z173" i="18"/>
  <c r="Y173" i="18"/>
  <c r="X173" i="18"/>
  <c r="AB173" i="18" s="1"/>
  <c r="AA172" i="18"/>
  <c r="Z172" i="18"/>
  <c r="Y172" i="18"/>
  <c r="X172" i="18"/>
  <c r="AB172" i="18" s="1"/>
  <c r="AA171" i="18"/>
  <c r="Z171" i="18"/>
  <c r="Y171" i="18"/>
  <c r="X171" i="18"/>
  <c r="AB171" i="18" s="1"/>
  <c r="AA170" i="18"/>
  <c r="Z170" i="18"/>
  <c r="Y170" i="18"/>
  <c r="X170" i="18"/>
  <c r="AB170" i="18" s="1"/>
  <c r="AA169" i="18"/>
  <c r="Z169" i="18"/>
  <c r="Y169" i="18"/>
  <c r="X169" i="18"/>
  <c r="AB169" i="18" s="1"/>
  <c r="AA168" i="18"/>
  <c r="Z168" i="18"/>
  <c r="Y168" i="18"/>
  <c r="X168" i="18"/>
  <c r="AB168" i="18" s="1"/>
  <c r="AA167" i="18"/>
  <c r="Z167" i="18"/>
  <c r="Y167" i="18"/>
  <c r="X167" i="18"/>
  <c r="AB167" i="18" s="1"/>
  <c r="AA166" i="18"/>
  <c r="Z166" i="18"/>
  <c r="Y166" i="18"/>
  <c r="X166" i="18"/>
  <c r="AB166" i="18" s="1"/>
  <c r="AA165" i="18"/>
  <c r="Z165" i="18"/>
  <c r="Y165" i="18"/>
  <c r="X165" i="18"/>
  <c r="AB165" i="18" s="1"/>
  <c r="AA164" i="18"/>
  <c r="Z164" i="18"/>
  <c r="Y164" i="18"/>
  <c r="X164" i="18"/>
  <c r="AB164" i="18" s="1"/>
  <c r="AA163" i="18"/>
  <c r="Z163" i="18"/>
  <c r="Y163" i="18"/>
  <c r="X163" i="18"/>
  <c r="AB163" i="18" s="1"/>
  <c r="AA162" i="18"/>
  <c r="Z162" i="18"/>
  <c r="Y162" i="18"/>
  <c r="X162" i="18"/>
  <c r="AB162" i="18" s="1"/>
  <c r="AA161" i="18"/>
  <c r="Z161" i="18"/>
  <c r="Y161" i="18"/>
  <c r="X161" i="18"/>
  <c r="AB161" i="18" s="1"/>
  <c r="AA160" i="18"/>
  <c r="Z160" i="18"/>
  <c r="Y160" i="18"/>
  <c r="X160" i="18"/>
  <c r="AB160" i="18" s="1"/>
  <c r="AA159" i="18"/>
  <c r="Z159" i="18"/>
  <c r="Y159" i="18"/>
  <c r="X159" i="18"/>
  <c r="AB159" i="18" s="1"/>
  <c r="AA158" i="18"/>
  <c r="Z158" i="18"/>
  <c r="Y158" i="18"/>
  <c r="X158" i="18"/>
  <c r="AB158" i="18" s="1"/>
  <c r="AA157" i="18"/>
  <c r="Z157" i="18"/>
  <c r="Y157" i="18"/>
  <c r="X157" i="18"/>
  <c r="AB157" i="18" s="1"/>
  <c r="AA156" i="18"/>
  <c r="Z156" i="18"/>
  <c r="Y156" i="18"/>
  <c r="X156" i="18"/>
  <c r="AB156" i="18" s="1"/>
  <c r="AA155" i="18"/>
  <c r="Z155" i="18"/>
  <c r="Y155" i="18"/>
  <c r="X155" i="18"/>
  <c r="AB155" i="18" s="1"/>
  <c r="AA154" i="18"/>
  <c r="Z154" i="18"/>
  <c r="Y154" i="18"/>
  <c r="X154" i="18"/>
  <c r="AB154" i="18" s="1"/>
  <c r="AA153" i="18"/>
  <c r="Z153" i="18"/>
  <c r="Y153" i="18"/>
  <c r="X153" i="18"/>
  <c r="AB153" i="18" s="1"/>
  <c r="AA152" i="18"/>
  <c r="Z152" i="18"/>
  <c r="Y152" i="18"/>
  <c r="X152" i="18"/>
  <c r="AB152" i="18" s="1"/>
  <c r="AA151" i="18"/>
  <c r="Z151" i="18"/>
  <c r="Y151" i="18"/>
  <c r="X151" i="18"/>
  <c r="AB151" i="18" s="1"/>
  <c r="AA150" i="18"/>
  <c r="Z150" i="18"/>
  <c r="Y150" i="18"/>
  <c r="X150" i="18"/>
  <c r="AB150" i="18" s="1"/>
  <c r="AA149" i="18"/>
  <c r="Z149" i="18"/>
  <c r="Y149" i="18"/>
  <c r="X149" i="18"/>
  <c r="AB149" i="18" s="1"/>
  <c r="AA148" i="18"/>
  <c r="Z148" i="18"/>
  <c r="Y148" i="18"/>
  <c r="X148" i="18"/>
  <c r="AB148" i="18" s="1"/>
  <c r="AA147" i="18"/>
  <c r="Z147" i="18"/>
  <c r="Y147" i="18"/>
  <c r="X147" i="18"/>
  <c r="AB147" i="18" s="1"/>
  <c r="AA146" i="18"/>
  <c r="Z146" i="18"/>
  <c r="Y146" i="18"/>
  <c r="X146" i="18"/>
  <c r="AB146" i="18" s="1"/>
  <c r="AA145" i="18"/>
  <c r="Z145" i="18"/>
  <c r="Y145" i="18"/>
  <c r="X145" i="18"/>
  <c r="AB145" i="18" s="1"/>
  <c r="AA144" i="18"/>
  <c r="Z144" i="18"/>
  <c r="Y144" i="18"/>
  <c r="X144" i="18"/>
  <c r="AB144" i="18" s="1"/>
  <c r="AA143" i="18"/>
  <c r="Z143" i="18"/>
  <c r="Y143" i="18"/>
  <c r="X143" i="18"/>
  <c r="AB143" i="18" s="1"/>
  <c r="AA142" i="18"/>
  <c r="Z142" i="18"/>
  <c r="Y142" i="18"/>
  <c r="X142" i="18"/>
  <c r="AB142" i="18" s="1"/>
  <c r="AA141" i="18"/>
  <c r="Z141" i="18"/>
  <c r="Y141" i="18"/>
  <c r="X141" i="18"/>
  <c r="AB141" i="18" s="1"/>
  <c r="AA140" i="18"/>
  <c r="Z140" i="18"/>
  <c r="Y140" i="18"/>
  <c r="X140" i="18"/>
  <c r="AB140" i="18" s="1"/>
  <c r="AA139" i="18"/>
  <c r="Z139" i="18"/>
  <c r="Y139" i="18"/>
  <c r="X139" i="18"/>
  <c r="AB139" i="18" s="1"/>
  <c r="AA138" i="18"/>
  <c r="Z138" i="18"/>
  <c r="Y138" i="18"/>
  <c r="X138" i="18"/>
  <c r="AB138" i="18" s="1"/>
  <c r="AA137" i="18"/>
  <c r="Z137" i="18"/>
  <c r="Y137" i="18"/>
  <c r="X137" i="18"/>
  <c r="AB137" i="18" s="1"/>
  <c r="AA136" i="18"/>
  <c r="Z136" i="18"/>
  <c r="Y136" i="18"/>
  <c r="X136" i="18"/>
  <c r="AB136" i="18" s="1"/>
  <c r="AA135" i="18"/>
  <c r="Z135" i="18"/>
  <c r="Y135" i="18"/>
  <c r="X135" i="18"/>
  <c r="AB135" i="18" s="1"/>
  <c r="AA134" i="18"/>
  <c r="Z134" i="18"/>
  <c r="Y134" i="18"/>
  <c r="X134" i="18"/>
  <c r="AB134" i="18" s="1"/>
  <c r="AA133" i="18"/>
  <c r="Z133" i="18"/>
  <c r="Y133" i="18"/>
  <c r="X133" i="18"/>
  <c r="AB133" i="18" s="1"/>
  <c r="AA132" i="18"/>
  <c r="Z132" i="18"/>
  <c r="Y132" i="18"/>
  <c r="X132" i="18"/>
  <c r="AB132" i="18" s="1"/>
  <c r="AA131" i="18"/>
  <c r="Z131" i="18"/>
  <c r="Y131" i="18"/>
  <c r="X131" i="18"/>
  <c r="AB131" i="18" s="1"/>
  <c r="AA130" i="18"/>
  <c r="Z130" i="18"/>
  <c r="Y130" i="18"/>
  <c r="X130" i="18"/>
  <c r="AB130" i="18" s="1"/>
  <c r="AA129" i="18"/>
  <c r="Z129" i="18"/>
  <c r="Y129" i="18"/>
  <c r="X129" i="18"/>
  <c r="AB129" i="18" s="1"/>
  <c r="AA128" i="18"/>
  <c r="Z128" i="18"/>
  <c r="Y128" i="18"/>
  <c r="X128" i="18"/>
  <c r="AB128" i="18" s="1"/>
  <c r="AA127" i="18"/>
  <c r="Z127" i="18"/>
  <c r="Y127" i="18"/>
  <c r="X127" i="18"/>
  <c r="AB127" i="18" s="1"/>
  <c r="AA126" i="18"/>
  <c r="Z126" i="18"/>
  <c r="Y126" i="18"/>
  <c r="X126" i="18"/>
  <c r="AB126" i="18" s="1"/>
  <c r="AA125" i="18"/>
  <c r="Z125" i="18"/>
  <c r="Y125" i="18"/>
  <c r="X125" i="18"/>
  <c r="AB125" i="18" s="1"/>
  <c r="AA124" i="18"/>
  <c r="Z124" i="18"/>
  <c r="Y124" i="18"/>
  <c r="X124" i="18"/>
  <c r="AB124" i="18" s="1"/>
  <c r="AA123" i="18"/>
  <c r="Z123" i="18"/>
  <c r="Y123" i="18"/>
  <c r="X123" i="18"/>
  <c r="AB123" i="18" s="1"/>
  <c r="AA122" i="18"/>
  <c r="Z122" i="18"/>
  <c r="Y122" i="18"/>
  <c r="X122" i="18"/>
  <c r="AB122" i="18" s="1"/>
  <c r="AA121" i="18"/>
  <c r="Z121" i="18"/>
  <c r="Y121" i="18"/>
  <c r="X121" i="18"/>
  <c r="AB121" i="18" s="1"/>
  <c r="AA120" i="18"/>
  <c r="Z120" i="18"/>
  <c r="Y120" i="18"/>
  <c r="X120" i="18"/>
  <c r="AB120" i="18" s="1"/>
  <c r="AA119" i="18"/>
  <c r="Z119" i="18"/>
  <c r="Y119" i="18"/>
  <c r="X119" i="18"/>
  <c r="AB119" i="18" s="1"/>
  <c r="AA118" i="18"/>
  <c r="Z118" i="18"/>
  <c r="Y118" i="18"/>
  <c r="X118" i="18"/>
  <c r="AB118" i="18" s="1"/>
  <c r="AA117" i="18"/>
  <c r="Z117" i="18"/>
  <c r="Y117" i="18"/>
  <c r="X117" i="18"/>
  <c r="AB117" i="18" s="1"/>
  <c r="AA116" i="18"/>
  <c r="Z116" i="18"/>
  <c r="Y116" i="18"/>
  <c r="X116" i="18"/>
  <c r="AB116" i="18" s="1"/>
  <c r="AA115" i="18"/>
  <c r="Z115" i="18"/>
  <c r="Y115" i="18"/>
  <c r="X115" i="18"/>
  <c r="AB115" i="18" s="1"/>
  <c r="AA114" i="18"/>
  <c r="Z114" i="18"/>
  <c r="Y114" i="18"/>
  <c r="X114" i="18"/>
  <c r="AB114" i="18" s="1"/>
  <c r="AA113" i="18"/>
  <c r="Z113" i="18"/>
  <c r="Y113" i="18"/>
  <c r="X113" i="18"/>
  <c r="AB113" i="18" s="1"/>
  <c r="AA112" i="18"/>
  <c r="Z112" i="18"/>
  <c r="Y112" i="18"/>
  <c r="X112" i="18"/>
  <c r="AB112" i="18" s="1"/>
  <c r="AA111" i="18"/>
  <c r="Z111" i="18"/>
  <c r="Y111" i="18"/>
  <c r="X111" i="18"/>
  <c r="AB111" i="18" s="1"/>
  <c r="AA110" i="18"/>
  <c r="Z110" i="18"/>
  <c r="Y110" i="18"/>
  <c r="X110" i="18"/>
  <c r="AB110" i="18" s="1"/>
  <c r="AA109" i="18"/>
  <c r="Z109" i="18"/>
  <c r="Y109" i="18"/>
  <c r="X109" i="18"/>
  <c r="AB109" i="18" s="1"/>
  <c r="AA108" i="18"/>
  <c r="Z108" i="18"/>
  <c r="Y108" i="18"/>
  <c r="X108" i="18"/>
  <c r="AB108" i="18" s="1"/>
  <c r="AA107" i="18"/>
  <c r="Z107" i="18"/>
  <c r="Y107" i="18"/>
  <c r="X107" i="18"/>
  <c r="AB107" i="18" s="1"/>
  <c r="AA106" i="18"/>
  <c r="Z106" i="18"/>
  <c r="Y106" i="18"/>
  <c r="X106" i="18"/>
  <c r="AB106" i="18" s="1"/>
  <c r="AA105" i="18"/>
  <c r="Z105" i="18"/>
  <c r="Y105" i="18"/>
  <c r="X105" i="18"/>
  <c r="AB105" i="18" s="1"/>
  <c r="AA104" i="18"/>
  <c r="Z104" i="18"/>
  <c r="Y104" i="18"/>
  <c r="X104" i="18"/>
  <c r="AB104" i="18" s="1"/>
  <c r="AA103" i="18"/>
  <c r="Z103" i="18"/>
  <c r="Y103" i="18"/>
  <c r="X103" i="18"/>
  <c r="AB103" i="18" s="1"/>
  <c r="AA102" i="18"/>
  <c r="Z102" i="18"/>
  <c r="Y102" i="18"/>
  <c r="X102" i="18"/>
  <c r="AB102" i="18" s="1"/>
  <c r="AA101" i="18"/>
  <c r="Z101" i="18"/>
  <c r="Y101" i="18"/>
  <c r="X101" i="18"/>
  <c r="AB101" i="18" s="1"/>
  <c r="AA100" i="18"/>
  <c r="Z100" i="18"/>
  <c r="Y100" i="18"/>
  <c r="X100" i="18"/>
  <c r="AB100" i="18" s="1"/>
  <c r="AA99" i="18"/>
  <c r="Z99" i="18"/>
  <c r="Y99" i="18"/>
  <c r="X99" i="18"/>
  <c r="AB99" i="18" s="1"/>
  <c r="AA98" i="18"/>
  <c r="Z98" i="18"/>
  <c r="Y98" i="18"/>
  <c r="X98" i="18"/>
  <c r="AB98" i="18" s="1"/>
  <c r="AA97" i="18"/>
  <c r="Z97" i="18"/>
  <c r="Y97" i="18"/>
  <c r="X97" i="18"/>
  <c r="AB97" i="18" s="1"/>
  <c r="AA96" i="18"/>
  <c r="Z96" i="18"/>
  <c r="Y96" i="18"/>
  <c r="X96" i="18"/>
  <c r="AB96" i="18" s="1"/>
  <c r="AA95" i="18"/>
  <c r="Z95" i="18"/>
  <c r="Y95" i="18"/>
  <c r="X95" i="18"/>
  <c r="AB95" i="18" s="1"/>
  <c r="AA94" i="18"/>
  <c r="Z94" i="18"/>
  <c r="Y94" i="18"/>
  <c r="X94" i="18"/>
  <c r="AB94" i="18" s="1"/>
  <c r="AA93" i="18"/>
  <c r="Z93" i="18"/>
  <c r="Y93" i="18"/>
  <c r="X93" i="18"/>
  <c r="AB93" i="18" s="1"/>
  <c r="AA92" i="18"/>
  <c r="Z92" i="18"/>
  <c r="Y92" i="18"/>
  <c r="X92" i="18"/>
  <c r="AB92" i="18" s="1"/>
  <c r="AA91" i="18"/>
  <c r="Z91" i="18"/>
  <c r="Y91" i="18"/>
  <c r="X91" i="18"/>
  <c r="AB91" i="18" s="1"/>
  <c r="AA90" i="18"/>
  <c r="Z90" i="18"/>
  <c r="Y90" i="18"/>
  <c r="X90" i="18"/>
  <c r="AB90" i="18" s="1"/>
  <c r="AA89" i="18"/>
  <c r="Z89" i="18"/>
  <c r="Y89" i="18"/>
  <c r="X89" i="18"/>
  <c r="AB89" i="18" s="1"/>
  <c r="AA88" i="18"/>
  <c r="Z88" i="18"/>
  <c r="Y88" i="18"/>
  <c r="X88" i="18"/>
  <c r="AB88" i="18" s="1"/>
  <c r="AA87" i="18"/>
  <c r="Z87" i="18"/>
  <c r="Y87" i="18"/>
  <c r="X87" i="18"/>
  <c r="AB87" i="18" s="1"/>
  <c r="AA86" i="18"/>
  <c r="Z86" i="18"/>
  <c r="Y86" i="18"/>
  <c r="X86" i="18"/>
  <c r="AB86" i="18" s="1"/>
  <c r="AA85" i="18"/>
  <c r="Z85" i="18"/>
  <c r="Y85" i="18"/>
  <c r="X85" i="18"/>
  <c r="AB85" i="18" s="1"/>
  <c r="AA84" i="18"/>
  <c r="Z84" i="18"/>
  <c r="Y84" i="18"/>
  <c r="X84" i="18"/>
  <c r="AB84" i="18" s="1"/>
  <c r="AA83" i="18"/>
  <c r="Z83" i="18"/>
  <c r="Y83" i="18"/>
  <c r="X83" i="18"/>
  <c r="AB83" i="18" s="1"/>
  <c r="AA82" i="18"/>
  <c r="Z82" i="18"/>
  <c r="Y82" i="18"/>
  <c r="X82" i="18"/>
  <c r="AB82" i="18" s="1"/>
  <c r="AA81" i="18"/>
  <c r="Z81" i="18"/>
  <c r="Y81" i="18"/>
  <c r="X81" i="18"/>
  <c r="AB81" i="18" s="1"/>
  <c r="AA80" i="18"/>
  <c r="Z80" i="18"/>
  <c r="Y80" i="18"/>
  <c r="X80" i="18"/>
  <c r="AB80" i="18" s="1"/>
  <c r="AA79" i="18"/>
  <c r="Z79" i="18"/>
  <c r="Y79" i="18"/>
  <c r="X79" i="18"/>
  <c r="AB79" i="18" s="1"/>
  <c r="AA78" i="18"/>
  <c r="Z78" i="18"/>
  <c r="Y78" i="18"/>
  <c r="X78" i="18"/>
  <c r="AB78" i="18" s="1"/>
  <c r="AA77" i="18"/>
  <c r="Z77" i="18"/>
  <c r="Y77" i="18"/>
  <c r="X77" i="18"/>
  <c r="AB77" i="18" s="1"/>
  <c r="AA76" i="18"/>
  <c r="Z76" i="18"/>
  <c r="Y76" i="18"/>
  <c r="X76" i="18"/>
  <c r="AB76" i="18" s="1"/>
  <c r="AA75" i="18"/>
  <c r="Z75" i="18"/>
  <c r="Y75" i="18"/>
  <c r="X75" i="18"/>
  <c r="AB75" i="18" s="1"/>
  <c r="AA74" i="18"/>
  <c r="Z74" i="18"/>
  <c r="Y74" i="18"/>
  <c r="X74" i="18"/>
  <c r="AB74" i="18" s="1"/>
  <c r="AA73" i="18"/>
  <c r="Z73" i="18"/>
  <c r="Y73" i="18"/>
  <c r="X73" i="18"/>
  <c r="AB73" i="18" s="1"/>
  <c r="AA72" i="18"/>
  <c r="Z72" i="18"/>
  <c r="Y72" i="18"/>
  <c r="X72" i="18"/>
  <c r="AB72" i="18" s="1"/>
  <c r="AA71" i="18"/>
  <c r="Z71" i="18"/>
  <c r="Y71" i="18"/>
  <c r="X71" i="18"/>
  <c r="AB71" i="18" s="1"/>
  <c r="AA70" i="18"/>
  <c r="Z70" i="18"/>
  <c r="Y70" i="18"/>
  <c r="X70" i="18"/>
  <c r="AB70" i="18" s="1"/>
  <c r="AA69" i="18"/>
  <c r="Z69" i="18"/>
  <c r="Y69" i="18"/>
  <c r="X69" i="18"/>
  <c r="AB69" i="18" s="1"/>
  <c r="AA68" i="18"/>
  <c r="Z68" i="18"/>
  <c r="Y68" i="18"/>
  <c r="X68" i="18"/>
  <c r="AB68" i="18" s="1"/>
  <c r="AA67" i="18"/>
  <c r="Z67" i="18"/>
  <c r="Y67" i="18"/>
  <c r="X67" i="18"/>
  <c r="AB67" i="18" s="1"/>
  <c r="AA66" i="18"/>
  <c r="Z66" i="18"/>
  <c r="Y66" i="18"/>
  <c r="X66" i="18"/>
  <c r="AB66" i="18" s="1"/>
  <c r="AA65" i="18"/>
  <c r="Z65" i="18"/>
  <c r="Y65" i="18"/>
  <c r="X65" i="18"/>
  <c r="AB65" i="18" s="1"/>
  <c r="AA64" i="18"/>
  <c r="Z64" i="18"/>
  <c r="Y64" i="18"/>
  <c r="X64" i="18"/>
  <c r="AB64" i="18" s="1"/>
  <c r="AA63" i="18"/>
  <c r="Z63" i="18"/>
  <c r="Y63" i="18"/>
  <c r="X63" i="18"/>
  <c r="AB63" i="18" s="1"/>
  <c r="AA62" i="18"/>
  <c r="Z62" i="18"/>
  <c r="Y62" i="18"/>
  <c r="X62" i="18"/>
  <c r="AB62" i="18" s="1"/>
  <c r="AA61" i="18"/>
  <c r="Z61" i="18"/>
  <c r="Y61" i="18"/>
  <c r="X61" i="18"/>
  <c r="AB61" i="18" s="1"/>
  <c r="AA60" i="18"/>
  <c r="Z60" i="18"/>
  <c r="Y60" i="18"/>
  <c r="X60" i="18"/>
  <c r="AB60" i="18" s="1"/>
  <c r="AA59" i="18"/>
  <c r="Z59" i="18"/>
  <c r="Y59" i="18"/>
  <c r="X59" i="18"/>
  <c r="AB59" i="18" s="1"/>
  <c r="AA58" i="18"/>
  <c r="Z58" i="18"/>
  <c r="Y58" i="18"/>
  <c r="X58" i="18"/>
  <c r="AB58" i="18" s="1"/>
  <c r="AA57" i="18"/>
  <c r="Z57" i="18"/>
  <c r="Y57" i="18"/>
  <c r="X57" i="18"/>
  <c r="AB57" i="18" s="1"/>
  <c r="AA56" i="18"/>
  <c r="Z56" i="18"/>
  <c r="Y56" i="18"/>
  <c r="X56" i="18"/>
  <c r="AB56" i="18" s="1"/>
  <c r="AA55" i="18"/>
  <c r="Z55" i="18"/>
  <c r="Y55" i="18"/>
  <c r="X55" i="18"/>
  <c r="AB55" i="18" s="1"/>
  <c r="AA54" i="18"/>
  <c r="Z54" i="18"/>
  <c r="Y54" i="18"/>
  <c r="X54" i="18"/>
  <c r="AB54" i="18" s="1"/>
  <c r="AA53" i="18"/>
  <c r="Z53" i="18"/>
  <c r="Y53" i="18"/>
  <c r="X53" i="18"/>
  <c r="AB53" i="18" s="1"/>
  <c r="AA52" i="18"/>
  <c r="Z52" i="18"/>
  <c r="Y52" i="18"/>
  <c r="X52" i="18"/>
  <c r="AB52" i="18" s="1"/>
  <c r="AA51" i="18"/>
  <c r="Z51" i="18"/>
  <c r="Y51" i="18"/>
  <c r="X51" i="18"/>
  <c r="AB51" i="18" s="1"/>
  <c r="AA50" i="18"/>
  <c r="Z50" i="18"/>
  <c r="Y50" i="18"/>
  <c r="X50" i="18"/>
  <c r="AB50" i="18" s="1"/>
  <c r="AA49" i="18"/>
  <c r="Z49" i="18"/>
  <c r="Y49" i="18"/>
  <c r="X49" i="18"/>
  <c r="AB49" i="18" s="1"/>
  <c r="AA48" i="18"/>
  <c r="Z48" i="18"/>
  <c r="Y48" i="18"/>
  <c r="X48" i="18"/>
  <c r="AB48" i="18" s="1"/>
  <c r="AA47" i="18"/>
  <c r="Z47" i="18"/>
  <c r="Y47" i="18"/>
  <c r="X47" i="18"/>
  <c r="AB47" i="18" s="1"/>
  <c r="AA46" i="18"/>
  <c r="Z46" i="18"/>
  <c r="Y46" i="18"/>
  <c r="X46" i="18"/>
  <c r="AB46" i="18" s="1"/>
  <c r="AA45" i="18"/>
  <c r="Z45" i="18"/>
  <c r="Y45" i="18"/>
  <c r="X45" i="18"/>
  <c r="AB45" i="18" s="1"/>
  <c r="AA44" i="18"/>
  <c r="Z44" i="18"/>
  <c r="Y44" i="18"/>
  <c r="X44" i="18"/>
  <c r="AB44" i="18" s="1"/>
  <c r="AA43" i="18"/>
  <c r="Z43" i="18"/>
  <c r="Y43" i="18"/>
  <c r="X43" i="18"/>
  <c r="AB43" i="18" s="1"/>
  <c r="AA42" i="18"/>
  <c r="Z42" i="18"/>
  <c r="Y42" i="18"/>
  <c r="X42" i="18"/>
  <c r="AB42" i="18" s="1"/>
  <c r="AA41" i="18"/>
  <c r="Z41" i="18"/>
  <c r="Y41" i="18"/>
  <c r="X41" i="18"/>
  <c r="AB41" i="18" s="1"/>
  <c r="AA40" i="18"/>
  <c r="Z40" i="18"/>
  <c r="Y40" i="18"/>
  <c r="X40" i="18"/>
  <c r="AB40" i="18" s="1"/>
  <c r="AA39" i="18"/>
  <c r="Z39" i="18"/>
  <c r="Y39" i="18"/>
  <c r="X39" i="18"/>
  <c r="AB39" i="18" s="1"/>
  <c r="AA38" i="18"/>
  <c r="Z38" i="18"/>
  <c r="Y38" i="18"/>
  <c r="X38" i="18"/>
  <c r="AB38" i="18" s="1"/>
  <c r="AA37" i="18"/>
  <c r="Z37" i="18"/>
  <c r="Y37" i="18"/>
  <c r="X37" i="18"/>
  <c r="AB37" i="18" s="1"/>
  <c r="AA36" i="18"/>
  <c r="Z36" i="18"/>
  <c r="Y36" i="18"/>
  <c r="X36" i="18"/>
  <c r="AB36" i="18" s="1"/>
  <c r="AA35" i="18"/>
  <c r="Z35" i="18"/>
  <c r="Y35" i="18"/>
  <c r="X35" i="18"/>
  <c r="AB35" i="18" s="1"/>
  <c r="AA34" i="18"/>
  <c r="Z34" i="18"/>
  <c r="Y34" i="18"/>
  <c r="X34" i="18"/>
  <c r="AB34" i="18" s="1"/>
  <c r="AA33" i="18"/>
  <c r="Z33" i="18"/>
  <c r="Y33" i="18"/>
  <c r="X33" i="18"/>
  <c r="AB33" i="18" s="1"/>
  <c r="AA32" i="18"/>
  <c r="Z32" i="18"/>
  <c r="Y32" i="18"/>
  <c r="X32" i="18"/>
  <c r="AB32" i="18" s="1"/>
  <c r="AA31" i="18"/>
  <c r="Z31" i="18"/>
  <c r="Y31" i="18"/>
  <c r="X31" i="18"/>
  <c r="AB31" i="18" s="1"/>
  <c r="AA30" i="18"/>
  <c r="Z30" i="18"/>
  <c r="Y30" i="18"/>
  <c r="X30" i="18"/>
  <c r="AB30" i="18" s="1"/>
  <c r="AA29" i="18"/>
  <c r="Z29" i="18"/>
  <c r="Y29" i="18"/>
  <c r="X29" i="18"/>
  <c r="AB29" i="18" s="1"/>
  <c r="AA28" i="18"/>
  <c r="Z28" i="18"/>
  <c r="Y28" i="18"/>
  <c r="X28" i="18"/>
  <c r="AB28" i="18" s="1"/>
  <c r="AA27" i="18"/>
  <c r="Z27" i="18"/>
  <c r="Y27" i="18"/>
  <c r="X27" i="18"/>
  <c r="AB27" i="18" s="1"/>
  <c r="AA26" i="18"/>
  <c r="Z26" i="18"/>
  <c r="Y26" i="18"/>
  <c r="X26" i="18"/>
  <c r="AB26" i="18" s="1"/>
  <c r="AA25" i="18"/>
  <c r="Z25" i="18"/>
  <c r="Y25" i="18"/>
  <c r="X25" i="18"/>
  <c r="AB25" i="18" s="1"/>
  <c r="AA24" i="18"/>
  <c r="Z24" i="18"/>
  <c r="Y24" i="18"/>
  <c r="X24" i="18"/>
  <c r="AB24" i="18" s="1"/>
  <c r="AA23" i="18"/>
  <c r="Z23" i="18"/>
  <c r="Y23" i="18"/>
  <c r="X23" i="18"/>
  <c r="AB23" i="18" s="1"/>
  <c r="AA22" i="18"/>
  <c r="Z22" i="18"/>
  <c r="Y22" i="18"/>
  <c r="X22" i="18"/>
  <c r="AB22" i="18" s="1"/>
  <c r="AA21" i="18"/>
  <c r="Z21" i="18"/>
  <c r="Y21" i="18"/>
  <c r="X21" i="18"/>
  <c r="AB21" i="18" s="1"/>
  <c r="AA20" i="18"/>
  <c r="Z20" i="18"/>
  <c r="Y20" i="18"/>
  <c r="X20" i="18"/>
  <c r="AB20" i="18" s="1"/>
  <c r="AA19" i="18"/>
  <c r="Z19" i="18"/>
  <c r="Y19" i="18"/>
  <c r="X19" i="18"/>
  <c r="AB19" i="18" s="1"/>
  <c r="AA18" i="18"/>
  <c r="Z18" i="18"/>
  <c r="Y18" i="18"/>
  <c r="X18" i="18"/>
  <c r="AB18" i="18" s="1"/>
  <c r="AA17" i="18"/>
  <c r="Z17" i="18"/>
  <c r="Y17" i="18"/>
  <c r="X17" i="18"/>
  <c r="AB17" i="18" s="1"/>
  <c r="AA16" i="18"/>
  <c r="Z16" i="18"/>
  <c r="Y16" i="18"/>
  <c r="X16" i="18"/>
  <c r="AB16" i="18" s="1"/>
  <c r="AA15" i="18"/>
  <c r="Z15" i="18"/>
  <c r="Y15" i="18"/>
  <c r="X15" i="18"/>
  <c r="AB15" i="18" s="1"/>
  <c r="AA14" i="18"/>
  <c r="Z14" i="18"/>
  <c r="Y14" i="18"/>
  <c r="X14" i="18"/>
  <c r="AB14" i="18" s="1"/>
  <c r="AA13" i="18"/>
  <c r="Z13" i="18"/>
  <c r="Y13" i="18"/>
  <c r="X13" i="18"/>
  <c r="AB13" i="18" s="1"/>
  <c r="AA12" i="18"/>
  <c r="Z12" i="18"/>
  <c r="Y12" i="18"/>
  <c r="X12" i="18"/>
  <c r="AB12" i="18" s="1"/>
  <c r="AA11" i="18"/>
  <c r="Z11" i="18"/>
  <c r="Y11" i="18"/>
  <c r="X11" i="18"/>
  <c r="AB11" i="18" s="1"/>
  <c r="AA10" i="18"/>
  <c r="Z10" i="18"/>
  <c r="Y10" i="18"/>
  <c r="X10" i="18"/>
  <c r="AB10" i="18" s="1"/>
  <c r="AA9" i="18"/>
  <c r="Z9" i="18"/>
  <c r="Y9" i="18"/>
  <c r="X9" i="18"/>
  <c r="AB9" i="18" s="1"/>
  <c r="AA8" i="18"/>
  <c r="Z8" i="18"/>
  <c r="Y8" i="18"/>
  <c r="X8" i="18"/>
  <c r="AB8" i="18" s="1"/>
  <c r="AA7" i="18"/>
  <c r="Z7" i="18"/>
  <c r="Y7" i="18"/>
  <c r="X7" i="18"/>
  <c r="AB7" i="18" s="1"/>
  <c r="AA6" i="18"/>
  <c r="Z6" i="18"/>
  <c r="Y6" i="18"/>
  <c r="X6" i="18"/>
  <c r="AB6" i="18" s="1"/>
  <c r="AA5" i="18"/>
  <c r="Z5" i="18"/>
  <c r="Y5" i="18"/>
  <c r="X5" i="18"/>
  <c r="AB5" i="18" s="1"/>
  <c r="AA4" i="18"/>
  <c r="Z4" i="18"/>
  <c r="Y4" i="18"/>
  <c r="A89" i="27"/>
  <c r="A72" i="27"/>
  <c r="A55" i="27"/>
  <c r="A54" i="27"/>
  <c r="A38" i="27"/>
  <c r="A37" i="27"/>
  <c r="A21" i="27"/>
  <c r="A20" i="27"/>
  <c r="Y12" i="27"/>
  <c r="Q12" i="27"/>
  <c r="M12" i="27"/>
  <c r="R12" i="27" s="1"/>
  <c r="Y11" i="27"/>
  <c r="Q11" i="27"/>
  <c r="M11" i="27"/>
  <c r="N11" i="27" s="1"/>
  <c r="O11" i="27" s="1"/>
  <c r="T11" i="27" s="1"/>
  <c r="Y10" i="27"/>
  <c r="Q10" i="27"/>
  <c r="M10" i="27"/>
  <c r="R10" i="27" s="1"/>
  <c r="Y9" i="27"/>
  <c r="Q9" i="27"/>
  <c r="M9" i="27"/>
  <c r="N9" i="27" s="1"/>
  <c r="S9" i="27" s="1"/>
  <c r="Y8" i="27"/>
  <c r="Q8" i="27"/>
  <c r="M8" i="27"/>
  <c r="N8" i="27" s="1"/>
  <c r="S8" i="27" s="1"/>
  <c r="Y7" i="27"/>
  <c r="Q7" i="27"/>
  <c r="M7" i="27"/>
  <c r="R7" i="27" s="1"/>
  <c r="Y6" i="27"/>
  <c r="Q6" i="27"/>
  <c r="M6" i="27"/>
  <c r="R6" i="27" s="1"/>
  <c r="Y5" i="27"/>
  <c r="Q5" i="27"/>
  <c r="M5" i="27"/>
  <c r="R5" i="27" s="1"/>
  <c r="A3" i="27"/>
  <c r="H91" i="17"/>
  <c r="H255" i="17"/>
  <c r="H254" i="17"/>
  <c r="H253" i="17"/>
  <c r="H252" i="17"/>
  <c r="H251" i="17"/>
  <c r="H250" i="17"/>
  <c r="H249" i="17"/>
  <c r="H248" i="17"/>
  <c r="H247" i="17"/>
  <c r="H246" i="17"/>
  <c r="H245" i="17"/>
  <c r="H244" i="17"/>
  <c r="H223" i="17"/>
  <c r="H222" i="17"/>
  <c r="H221" i="17"/>
  <c r="H220" i="17"/>
  <c r="H219" i="17"/>
  <c r="H218" i="17"/>
  <c r="H217" i="17"/>
  <c r="H216" i="17"/>
  <c r="H215" i="17"/>
  <c r="H214" i="17"/>
  <c r="H213" i="17"/>
  <c r="H191" i="17"/>
  <c r="H190" i="17"/>
  <c r="H189" i="17"/>
  <c r="H188" i="17"/>
  <c r="H187" i="17"/>
  <c r="H186" i="17"/>
  <c r="H185" i="17"/>
  <c r="H184" i="17"/>
  <c r="H183" i="17"/>
  <c r="H182" i="17"/>
  <c r="H159" i="17"/>
  <c r="H158" i="17"/>
  <c r="H157" i="17"/>
  <c r="H156" i="17"/>
  <c r="H155" i="17"/>
  <c r="H154" i="17"/>
  <c r="H153" i="17"/>
  <c r="H152" i="17"/>
  <c r="H151" i="17"/>
  <c r="H150" i="17"/>
  <c r="H149" i="17"/>
  <c r="H148" i="17"/>
  <c r="H147" i="17"/>
  <c r="H127" i="17"/>
  <c r="H126" i="17"/>
  <c r="H125" i="17"/>
  <c r="H124" i="17"/>
  <c r="H123" i="17"/>
  <c r="H122" i="17"/>
  <c r="H121" i="17"/>
  <c r="H120" i="17"/>
  <c r="H119" i="17"/>
  <c r="H118" i="17"/>
  <c r="H117" i="17"/>
  <c r="H116" i="17"/>
  <c r="H115" i="17"/>
  <c r="H114" i="17"/>
  <c r="H95" i="17"/>
  <c r="H94" i="17"/>
  <c r="H93" i="17"/>
  <c r="H92" i="17"/>
  <c r="H90" i="17"/>
  <c r="H89" i="17"/>
  <c r="H88" i="17"/>
  <c r="H87" i="17"/>
  <c r="H86" i="17"/>
  <c r="H85" i="17"/>
  <c r="H84" i="17"/>
  <c r="H63" i="17"/>
  <c r="H62" i="17"/>
  <c r="H61" i="17"/>
  <c r="H60" i="17"/>
  <c r="H59" i="17"/>
  <c r="H58" i="17"/>
  <c r="H57" i="17"/>
  <c r="H56" i="17"/>
  <c r="H55" i="17"/>
  <c r="H54" i="17"/>
  <c r="H53" i="17"/>
  <c r="H52" i="17"/>
  <c r="H51" i="17"/>
  <c r="H50" i="17"/>
  <c r="H49" i="17"/>
  <c r="H48" i="17"/>
  <c r="H31" i="17"/>
  <c r="H30" i="17"/>
  <c r="H29" i="17"/>
  <c r="H28" i="17"/>
  <c r="H27" i="17"/>
  <c r="H26" i="17"/>
  <c r="H25" i="17"/>
  <c r="H24" i="17"/>
  <c r="H23" i="17"/>
  <c r="H22" i="17"/>
  <c r="H21" i="17"/>
  <c r="H20" i="17"/>
  <c r="H19" i="17"/>
  <c r="H254" i="11"/>
  <c r="H255" i="11"/>
  <c r="H253" i="11"/>
  <c r="H252" i="11"/>
  <c r="H251" i="11"/>
  <c r="H250" i="11"/>
  <c r="H249" i="11"/>
  <c r="H248" i="11"/>
  <c r="H247" i="11"/>
  <c r="H223" i="11"/>
  <c r="H222" i="11"/>
  <c r="H221" i="11"/>
  <c r="H220" i="11"/>
  <c r="H219" i="11"/>
  <c r="H218" i="11"/>
  <c r="H217" i="11"/>
  <c r="H216" i="11"/>
  <c r="H215" i="11"/>
  <c r="H214" i="11"/>
  <c r="H191" i="11"/>
  <c r="H190" i="11"/>
  <c r="H189" i="11"/>
  <c r="H188" i="11"/>
  <c r="H187" i="11"/>
  <c r="H186" i="11"/>
  <c r="H185" i="11"/>
  <c r="H159" i="11"/>
  <c r="H158" i="11"/>
  <c r="H157" i="11"/>
  <c r="H156" i="11"/>
  <c r="H155" i="11"/>
  <c r="H154" i="11"/>
  <c r="H153" i="11"/>
  <c r="H127" i="11"/>
  <c r="H126" i="11"/>
  <c r="H125" i="11"/>
  <c r="H124" i="11"/>
  <c r="H123" i="11"/>
  <c r="H122" i="11"/>
  <c r="H121" i="11"/>
  <c r="H120" i="11"/>
  <c r="H119" i="11"/>
  <c r="H118" i="11"/>
  <c r="H117" i="11"/>
  <c r="H116" i="11"/>
  <c r="H115" i="11"/>
  <c r="H114" i="11"/>
  <c r="H113" i="11"/>
  <c r="H95" i="11"/>
  <c r="H94" i="11"/>
  <c r="H93" i="11"/>
  <c r="H92" i="11"/>
  <c r="H91" i="11"/>
  <c r="H90" i="11"/>
  <c r="H89" i="11"/>
  <c r="H88" i="11"/>
  <c r="H87" i="11"/>
  <c r="H86" i="11"/>
  <c r="H63" i="11"/>
  <c r="H62" i="11"/>
  <c r="H61" i="11"/>
  <c r="H60" i="11"/>
  <c r="H59" i="11"/>
  <c r="H58" i="11"/>
  <c r="H57" i="11"/>
  <c r="H56" i="11"/>
  <c r="H55" i="11"/>
  <c r="H54" i="11"/>
  <c r="H53" i="11"/>
  <c r="H52" i="11"/>
  <c r="H51" i="11"/>
  <c r="H50" i="11"/>
  <c r="H31" i="11"/>
  <c r="H30" i="11"/>
  <c r="H29" i="11"/>
  <c r="H28" i="11"/>
  <c r="H27" i="11"/>
  <c r="H26" i="11"/>
  <c r="H25" i="11"/>
  <c r="H24" i="11"/>
  <c r="H23" i="11"/>
  <c r="H22" i="11"/>
  <c r="H21" i="11"/>
  <c r="H20" i="11"/>
  <c r="H31" i="16"/>
  <c r="H30" i="16"/>
  <c r="H29" i="16"/>
  <c r="H28" i="16"/>
  <c r="H27" i="16"/>
  <c r="H26" i="16"/>
  <c r="H25" i="16"/>
  <c r="H24" i="16"/>
  <c r="H23" i="16"/>
  <c r="H22" i="16"/>
  <c r="H21" i="16"/>
  <c r="H20" i="16"/>
  <c r="H19" i="16"/>
  <c r="H18" i="16"/>
  <c r="H31" i="10"/>
  <c r="H30" i="10"/>
  <c r="H29" i="10"/>
  <c r="H28" i="10"/>
  <c r="H27" i="10"/>
  <c r="H26" i="10"/>
  <c r="H25" i="10"/>
  <c r="H24" i="10"/>
  <c r="H23" i="10"/>
  <c r="H22" i="10"/>
  <c r="H21" i="10"/>
  <c r="H20" i="10"/>
  <c r="H317" i="24"/>
  <c r="H316" i="24"/>
  <c r="H315" i="24"/>
  <c r="H314" i="24"/>
  <c r="H313" i="24"/>
  <c r="H312" i="24"/>
  <c r="H311" i="24"/>
  <c r="H310" i="24"/>
  <c r="H309" i="24"/>
  <c r="H308" i="24"/>
  <c r="H307" i="24"/>
  <c r="H306" i="24"/>
  <c r="H305" i="24"/>
  <c r="H304" i="24"/>
  <c r="H303" i="24"/>
  <c r="H302" i="24"/>
  <c r="H211" i="24"/>
  <c r="H210" i="24"/>
  <c r="H209" i="24"/>
  <c r="H208" i="24"/>
  <c r="H207" i="24"/>
  <c r="H206" i="24"/>
  <c r="H205" i="24"/>
  <c r="H204" i="24"/>
  <c r="H203" i="24"/>
  <c r="H202" i="24"/>
  <c r="H201" i="24"/>
  <c r="H200" i="24"/>
  <c r="H179" i="24"/>
  <c r="H178" i="24"/>
  <c r="H177" i="24"/>
  <c r="H176" i="24"/>
  <c r="H175" i="24"/>
  <c r="H174" i="24"/>
  <c r="H173" i="24"/>
  <c r="H172" i="24"/>
  <c r="H171" i="24"/>
  <c r="H170" i="24"/>
  <c r="H169" i="24"/>
  <c r="H168" i="24"/>
  <c r="H167" i="24"/>
  <c r="H166" i="24"/>
  <c r="H317" i="9"/>
  <c r="H316" i="9"/>
  <c r="H315" i="9"/>
  <c r="H314" i="9"/>
  <c r="H313" i="9"/>
  <c r="H312" i="9"/>
  <c r="H311" i="9"/>
  <c r="H310" i="9"/>
  <c r="H309" i="9"/>
  <c r="H308" i="9"/>
  <c r="H307" i="9"/>
  <c r="H306" i="9"/>
  <c r="H305" i="9"/>
  <c r="H304" i="9"/>
  <c r="H303" i="9"/>
  <c r="H211" i="9"/>
  <c r="H210" i="9"/>
  <c r="H209" i="9"/>
  <c r="H208" i="9"/>
  <c r="H207" i="9"/>
  <c r="H206" i="9"/>
  <c r="H205" i="9"/>
  <c r="H204" i="9"/>
  <c r="H203" i="9"/>
  <c r="H202" i="9"/>
  <c r="H201" i="9"/>
  <c r="H179" i="9"/>
  <c r="H178" i="9"/>
  <c r="H177" i="9"/>
  <c r="H176" i="9"/>
  <c r="H175" i="9"/>
  <c r="H174" i="9"/>
  <c r="H173" i="9"/>
  <c r="H172" i="9"/>
  <c r="H171" i="9"/>
  <c r="H170" i="9"/>
  <c r="H169" i="9"/>
  <c r="H168" i="9"/>
  <c r="H167" i="9"/>
  <c r="H193" i="9"/>
  <c r="I193" i="9"/>
  <c r="A194" i="9"/>
  <c r="H194" i="9" s="1"/>
  <c r="F194" i="9"/>
  <c r="G194" i="9"/>
  <c r="A195" i="9"/>
  <c r="F195" i="9"/>
  <c r="G195" i="9"/>
  <c r="H195" i="9"/>
  <c r="D10" i="20"/>
  <c r="D22" i="20" s="1"/>
  <c r="C10" i="20"/>
  <c r="C22" i="20" s="1"/>
  <c r="F1138" i="26"/>
  <c r="F1137" i="26"/>
  <c r="F1136" i="26"/>
  <c r="F1127" i="26"/>
  <c r="F1126" i="26"/>
  <c r="F1125" i="26"/>
  <c r="F1124" i="26"/>
  <c r="F1123" i="26"/>
  <c r="F1106" i="26"/>
  <c r="F1105" i="26"/>
  <c r="F1104" i="26"/>
  <c r="F1095" i="26"/>
  <c r="F1094" i="26"/>
  <c r="F1093" i="26"/>
  <c r="F1092" i="26"/>
  <c r="F1091" i="26"/>
  <c r="F1074" i="26"/>
  <c r="F1073" i="26"/>
  <c r="F1072" i="26"/>
  <c r="F1063" i="26"/>
  <c r="F1062" i="26"/>
  <c r="F1061" i="26"/>
  <c r="F1060" i="26"/>
  <c r="F1059" i="26"/>
  <c r="F1042" i="26"/>
  <c r="F1041" i="26"/>
  <c r="F1040" i="26"/>
  <c r="F1031" i="26"/>
  <c r="F1030" i="26"/>
  <c r="F1029" i="26"/>
  <c r="F1028" i="26"/>
  <c r="F1027" i="26"/>
  <c r="F1010" i="26"/>
  <c r="F1009" i="26"/>
  <c r="F1008" i="26"/>
  <c r="F999" i="26"/>
  <c r="F998" i="26"/>
  <c r="F997" i="26"/>
  <c r="F996" i="26"/>
  <c r="F995" i="26"/>
  <c r="F978" i="26"/>
  <c r="F977" i="26"/>
  <c r="F976" i="26"/>
  <c r="F967" i="26"/>
  <c r="F966" i="26"/>
  <c r="F965" i="26"/>
  <c r="F964" i="26"/>
  <c r="F963" i="26"/>
  <c r="F946" i="26"/>
  <c r="F945" i="26"/>
  <c r="F944" i="26"/>
  <c r="F935" i="26"/>
  <c r="F934" i="26"/>
  <c r="F933" i="26"/>
  <c r="F932" i="26"/>
  <c r="F931" i="26"/>
  <c r="F914" i="26"/>
  <c r="F913" i="26"/>
  <c r="F912" i="26"/>
  <c r="F903" i="26"/>
  <c r="F902" i="26"/>
  <c r="F901" i="26"/>
  <c r="F890" i="26"/>
  <c r="F889" i="26"/>
  <c r="F888" i="26"/>
  <c r="F887" i="26"/>
  <c r="F886" i="26"/>
  <c r="F877" i="26"/>
  <c r="F876" i="26"/>
  <c r="F875" i="26"/>
  <c r="F874" i="26"/>
  <c r="F873" i="26"/>
  <c r="F856" i="26"/>
  <c r="F855" i="26"/>
  <c r="F854" i="26"/>
  <c r="F845" i="26"/>
  <c r="F844" i="26"/>
  <c r="F843" i="26"/>
  <c r="F842" i="26"/>
  <c r="F841" i="26"/>
  <c r="F824" i="26"/>
  <c r="F823" i="26"/>
  <c r="F822" i="26"/>
  <c r="F813" i="26"/>
  <c r="F812" i="26"/>
  <c r="F811" i="26"/>
  <c r="F810" i="26"/>
  <c r="F809" i="26"/>
  <c r="F792" i="26"/>
  <c r="F791" i="26"/>
  <c r="F790" i="26"/>
  <c r="F781" i="26"/>
  <c r="F780" i="26"/>
  <c r="F779" i="26"/>
  <c r="F760" i="26"/>
  <c r="F758" i="26"/>
  <c r="F749" i="26"/>
  <c r="F747" i="26"/>
  <c r="F746" i="26"/>
  <c r="F745" i="26"/>
  <c r="F728" i="26"/>
  <c r="F726" i="26"/>
  <c r="F717" i="26"/>
  <c r="F715" i="26"/>
  <c r="F714" i="26"/>
  <c r="F713" i="26"/>
  <c r="F696" i="26"/>
  <c r="F694" i="26"/>
  <c r="F685" i="26"/>
  <c r="F683" i="26"/>
  <c r="F682" i="26"/>
  <c r="F681" i="26"/>
  <c r="F664" i="26"/>
  <c r="F662" i="26"/>
  <c r="F653" i="26"/>
  <c r="F651" i="26"/>
  <c r="F650" i="26"/>
  <c r="F649" i="26"/>
  <c r="F632" i="26"/>
  <c r="F630" i="26"/>
  <c r="F621" i="26"/>
  <c r="F619" i="26"/>
  <c r="F618" i="26"/>
  <c r="F617" i="26"/>
  <c r="F600" i="26"/>
  <c r="F598" i="26"/>
  <c r="F589" i="26"/>
  <c r="F587" i="26"/>
  <c r="F568" i="26"/>
  <c r="F566" i="26"/>
  <c r="F557" i="26"/>
  <c r="F555" i="26"/>
  <c r="F554" i="26"/>
  <c r="F553" i="26"/>
  <c r="F536" i="26"/>
  <c r="F534" i="26"/>
  <c r="F525" i="26"/>
  <c r="F523" i="26"/>
  <c r="F522" i="26"/>
  <c r="F521" i="26"/>
  <c r="F504" i="26"/>
  <c r="F502" i="26"/>
  <c r="F493" i="26"/>
  <c r="F491" i="26"/>
  <c r="F490" i="26"/>
  <c r="F489" i="26"/>
  <c r="F472" i="26"/>
  <c r="F470" i="26"/>
  <c r="F461" i="26"/>
  <c r="F459" i="26"/>
  <c r="F458" i="26"/>
  <c r="F457" i="26"/>
  <c r="F440" i="26"/>
  <c r="F438" i="26"/>
  <c r="F429" i="26"/>
  <c r="F427" i="26"/>
  <c r="F426" i="26"/>
  <c r="F425" i="26"/>
  <c r="F408" i="26"/>
  <c r="F406" i="26"/>
  <c r="F397" i="26"/>
  <c r="F395" i="26"/>
  <c r="F394" i="26"/>
  <c r="F393" i="26"/>
  <c r="F376" i="26"/>
  <c r="F374" i="26"/>
  <c r="F365" i="26"/>
  <c r="F363" i="26"/>
  <c r="F362" i="26"/>
  <c r="F361" i="26"/>
  <c r="F344" i="26"/>
  <c r="F342" i="26"/>
  <c r="F333" i="26"/>
  <c r="F320" i="26"/>
  <c r="F318" i="26"/>
  <c r="F307" i="26"/>
  <c r="F305" i="26"/>
  <c r="F286" i="26"/>
  <c r="F284" i="26"/>
  <c r="F275" i="26"/>
  <c r="F273" i="26"/>
  <c r="F254" i="26"/>
  <c r="F252" i="26"/>
  <c r="F243" i="26"/>
  <c r="F241" i="26"/>
  <c r="F222" i="26"/>
  <c r="F220" i="26"/>
  <c r="F211" i="26"/>
  <c r="F209" i="26"/>
  <c r="F208" i="26"/>
  <c r="F207" i="26"/>
  <c r="F190" i="26"/>
  <c r="F188" i="26"/>
  <c r="F179" i="26"/>
  <c r="F177" i="26"/>
  <c r="F176" i="26"/>
  <c r="F175" i="26"/>
  <c r="F158" i="26"/>
  <c r="F156" i="26"/>
  <c r="F147" i="26"/>
  <c r="F145" i="26"/>
  <c r="F144" i="26"/>
  <c r="F143" i="26"/>
  <c r="F126" i="26"/>
  <c r="F124" i="26"/>
  <c r="F115" i="26"/>
  <c r="F113" i="26"/>
  <c r="F112" i="26"/>
  <c r="F111" i="26"/>
  <c r="F94" i="26"/>
  <c r="F92" i="26"/>
  <c r="F83" i="26"/>
  <c r="F81" i="26"/>
  <c r="F80" i="26"/>
  <c r="F79" i="26"/>
  <c r="F62" i="26"/>
  <c r="F60" i="26"/>
  <c r="F51" i="26"/>
  <c r="F49" i="26"/>
  <c r="F48" i="26"/>
  <c r="F47" i="26"/>
  <c r="F30" i="26"/>
  <c r="F28" i="26"/>
  <c r="F19" i="26"/>
  <c r="E1154" i="26"/>
  <c r="B1154" i="26"/>
  <c r="A1154" i="26"/>
  <c r="E1153" i="26"/>
  <c r="B1153" i="26"/>
  <c r="A1153" i="26"/>
  <c r="E1152" i="26"/>
  <c r="B1152" i="26"/>
  <c r="A1152" i="26"/>
  <c r="E1151" i="26"/>
  <c r="B1151" i="26"/>
  <c r="A1151" i="26"/>
  <c r="E1150" i="26"/>
  <c r="B1150" i="26"/>
  <c r="A1150" i="26"/>
  <c r="E1149" i="26"/>
  <c r="B1149" i="26"/>
  <c r="A1149" i="26"/>
  <c r="E1148" i="26"/>
  <c r="B1148" i="26"/>
  <c r="A1148" i="26"/>
  <c r="E1147" i="26"/>
  <c r="B1147" i="26"/>
  <c r="A1147" i="26"/>
  <c r="E1146" i="26"/>
  <c r="B1146" i="26"/>
  <c r="A1146" i="26"/>
  <c r="E1145" i="26"/>
  <c r="B1145" i="26"/>
  <c r="A1145" i="26"/>
  <c r="E1144" i="26"/>
  <c r="B1144" i="26"/>
  <c r="A1144" i="26"/>
  <c r="E1143" i="26"/>
  <c r="B1143" i="26"/>
  <c r="A1143" i="26"/>
  <c r="E1142" i="26"/>
  <c r="B1142" i="26"/>
  <c r="A1142" i="26"/>
  <c r="E1141" i="26"/>
  <c r="B1141" i="26"/>
  <c r="A1141" i="26"/>
  <c r="E1140" i="26"/>
  <c r="B1140" i="26"/>
  <c r="A1140" i="26"/>
  <c r="E1139" i="26"/>
  <c r="B1139" i="26"/>
  <c r="A1139" i="26"/>
  <c r="H1138" i="26"/>
  <c r="G1138" i="26"/>
  <c r="E1138" i="26"/>
  <c r="D1138" i="26"/>
  <c r="C1138" i="26"/>
  <c r="B1138" i="26"/>
  <c r="A1138" i="26"/>
  <c r="H1137" i="26"/>
  <c r="G1137" i="26"/>
  <c r="E1137" i="26"/>
  <c r="D1137" i="26"/>
  <c r="C1137" i="26"/>
  <c r="B1137" i="26"/>
  <c r="H1136" i="26"/>
  <c r="G1136" i="26"/>
  <c r="E1136" i="26"/>
  <c r="D1136" i="26"/>
  <c r="C1136" i="26"/>
  <c r="B1136" i="26"/>
  <c r="A1136" i="26"/>
  <c r="E1135" i="26"/>
  <c r="B1135" i="26"/>
  <c r="A1135" i="26"/>
  <c r="E1134" i="26"/>
  <c r="B1134" i="26"/>
  <c r="A1134" i="26"/>
  <c r="E1133" i="26"/>
  <c r="B1133" i="26"/>
  <c r="A1133" i="26"/>
  <c r="E1132" i="26"/>
  <c r="B1132" i="26"/>
  <c r="A1132" i="26"/>
  <c r="E1131" i="26"/>
  <c r="B1131" i="26"/>
  <c r="A1131" i="26"/>
  <c r="E1130" i="26"/>
  <c r="B1130" i="26"/>
  <c r="A1130" i="26"/>
  <c r="E1129" i="26"/>
  <c r="B1129" i="26"/>
  <c r="A1129" i="26"/>
  <c r="E1128" i="26"/>
  <c r="B1128" i="26"/>
  <c r="A1128" i="26"/>
  <c r="H1127" i="26"/>
  <c r="G1127" i="26"/>
  <c r="E1127" i="26"/>
  <c r="D1127" i="26"/>
  <c r="C1127" i="26"/>
  <c r="B1127" i="26"/>
  <c r="A1127" i="26"/>
  <c r="H1126" i="26"/>
  <c r="G1126" i="26"/>
  <c r="E1126" i="26"/>
  <c r="D1126" i="26"/>
  <c r="C1126" i="26"/>
  <c r="B1126" i="26"/>
  <c r="H1125" i="26"/>
  <c r="G1125" i="26"/>
  <c r="E1125" i="26"/>
  <c r="D1125" i="26"/>
  <c r="C1125" i="26"/>
  <c r="B1125" i="26"/>
  <c r="A1125" i="26"/>
  <c r="H1124" i="26"/>
  <c r="G1124" i="26"/>
  <c r="E1124" i="26"/>
  <c r="D1124" i="26"/>
  <c r="C1124" i="26"/>
  <c r="B1124" i="26"/>
  <c r="A1124" i="26"/>
  <c r="H1123" i="26"/>
  <c r="G1123" i="26"/>
  <c r="E1123" i="26"/>
  <c r="D1123" i="26"/>
  <c r="C1123" i="26"/>
  <c r="B1123" i="26"/>
  <c r="A1123" i="26"/>
  <c r="E1122" i="26"/>
  <c r="B1122" i="26"/>
  <c r="A1122" i="26"/>
  <c r="E1121" i="26"/>
  <c r="B1121" i="26"/>
  <c r="A1121" i="26"/>
  <c r="E1120" i="26"/>
  <c r="B1120" i="26"/>
  <c r="A1120" i="26"/>
  <c r="E1119" i="26"/>
  <c r="B1119" i="26"/>
  <c r="A1119" i="26"/>
  <c r="E1118" i="26"/>
  <c r="B1118" i="26"/>
  <c r="A1118" i="26"/>
  <c r="E1117" i="26"/>
  <c r="B1117" i="26"/>
  <c r="A1117" i="26"/>
  <c r="E1116" i="26"/>
  <c r="B1116" i="26"/>
  <c r="A1116" i="26"/>
  <c r="E1115" i="26"/>
  <c r="B1115" i="26"/>
  <c r="A1115" i="26"/>
  <c r="E1114" i="26"/>
  <c r="B1114" i="26"/>
  <c r="A1114" i="26"/>
  <c r="E1113" i="26"/>
  <c r="B1113" i="26"/>
  <c r="A1113" i="26"/>
  <c r="E1112" i="26"/>
  <c r="B1112" i="26"/>
  <c r="A1112" i="26"/>
  <c r="E1111" i="26"/>
  <c r="B1111" i="26"/>
  <c r="A1111" i="26"/>
  <c r="E1110" i="26"/>
  <c r="B1110" i="26"/>
  <c r="A1110" i="26"/>
  <c r="E1109" i="26"/>
  <c r="B1109" i="26"/>
  <c r="A1109" i="26"/>
  <c r="E1108" i="26"/>
  <c r="B1108" i="26"/>
  <c r="A1108" i="26"/>
  <c r="E1107" i="26"/>
  <c r="B1107" i="26"/>
  <c r="A1107" i="26"/>
  <c r="H1106" i="26"/>
  <c r="G1106" i="26"/>
  <c r="E1106" i="26"/>
  <c r="D1106" i="26"/>
  <c r="C1106" i="26"/>
  <c r="B1106" i="26"/>
  <c r="A1106" i="26"/>
  <c r="H1105" i="26"/>
  <c r="G1105" i="26"/>
  <c r="E1105" i="26"/>
  <c r="D1105" i="26"/>
  <c r="C1105" i="26"/>
  <c r="B1105" i="26"/>
  <c r="H1104" i="26"/>
  <c r="G1104" i="26"/>
  <c r="E1104" i="26"/>
  <c r="D1104" i="26"/>
  <c r="C1104" i="26"/>
  <c r="B1104" i="26"/>
  <c r="A1104" i="26"/>
  <c r="E1103" i="26"/>
  <c r="B1103" i="26"/>
  <c r="A1103" i="26"/>
  <c r="E1102" i="26"/>
  <c r="B1102" i="26"/>
  <c r="A1102" i="26"/>
  <c r="E1101" i="26"/>
  <c r="B1101" i="26"/>
  <c r="A1101" i="26"/>
  <c r="E1100" i="26"/>
  <c r="B1100" i="26"/>
  <c r="A1100" i="26"/>
  <c r="E1099" i="26"/>
  <c r="B1099" i="26"/>
  <c r="A1099" i="26"/>
  <c r="E1098" i="26"/>
  <c r="B1098" i="26"/>
  <c r="A1098" i="26"/>
  <c r="E1097" i="26"/>
  <c r="B1097" i="26"/>
  <c r="A1097" i="26"/>
  <c r="E1096" i="26"/>
  <c r="B1096" i="26"/>
  <c r="A1096" i="26"/>
  <c r="H1095" i="26"/>
  <c r="G1095" i="26"/>
  <c r="E1095" i="26"/>
  <c r="D1095" i="26"/>
  <c r="C1095" i="26"/>
  <c r="B1095" i="26"/>
  <c r="A1095" i="26"/>
  <c r="H1094" i="26"/>
  <c r="G1094" i="26"/>
  <c r="E1094" i="26"/>
  <c r="D1094" i="26"/>
  <c r="C1094" i="26"/>
  <c r="B1094" i="26"/>
  <c r="H1093" i="26"/>
  <c r="G1093" i="26"/>
  <c r="E1093" i="26"/>
  <c r="D1093" i="26"/>
  <c r="C1093" i="26"/>
  <c r="B1093" i="26"/>
  <c r="A1093" i="26"/>
  <c r="H1092" i="26"/>
  <c r="G1092" i="26"/>
  <c r="E1092" i="26"/>
  <c r="D1092" i="26"/>
  <c r="C1092" i="26"/>
  <c r="B1092" i="26"/>
  <c r="A1092" i="26"/>
  <c r="H1091" i="26"/>
  <c r="G1091" i="26"/>
  <c r="E1091" i="26"/>
  <c r="D1091" i="26"/>
  <c r="C1091" i="26"/>
  <c r="B1091" i="26"/>
  <c r="A1091" i="26"/>
  <c r="E1090" i="26"/>
  <c r="B1090" i="26"/>
  <c r="A1090" i="26"/>
  <c r="E1089" i="26"/>
  <c r="B1089" i="26"/>
  <c r="A1089" i="26"/>
  <c r="E1088" i="26"/>
  <c r="B1088" i="26"/>
  <c r="A1088" i="26"/>
  <c r="E1087" i="26"/>
  <c r="B1087" i="26"/>
  <c r="A1087" i="26"/>
  <c r="E1086" i="26"/>
  <c r="B1086" i="26"/>
  <c r="A1086" i="26"/>
  <c r="E1085" i="26"/>
  <c r="B1085" i="26"/>
  <c r="A1085" i="26"/>
  <c r="E1084" i="26"/>
  <c r="B1084" i="26"/>
  <c r="A1084" i="26"/>
  <c r="E1083" i="26"/>
  <c r="B1083" i="26"/>
  <c r="A1083" i="26"/>
  <c r="E1082" i="26"/>
  <c r="B1082" i="26"/>
  <c r="A1082" i="26"/>
  <c r="E1081" i="26"/>
  <c r="B1081" i="26"/>
  <c r="A1081" i="26"/>
  <c r="E1080" i="26"/>
  <c r="B1080" i="26"/>
  <c r="A1080" i="26"/>
  <c r="E1079" i="26"/>
  <c r="B1079" i="26"/>
  <c r="A1079" i="26"/>
  <c r="E1078" i="26"/>
  <c r="B1078" i="26"/>
  <c r="A1078" i="26"/>
  <c r="E1077" i="26"/>
  <c r="B1077" i="26"/>
  <c r="A1077" i="26"/>
  <c r="E1076" i="26"/>
  <c r="B1076" i="26"/>
  <c r="A1076" i="26"/>
  <c r="E1075" i="26"/>
  <c r="B1075" i="26"/>
  <c r="A1075" i="26"/>
  <c r="H1074" i="26"/>
  <c r="G1074" i="26"/>
  <c r="E1074" i="26"/>
  <c r="D1074" i="26"/>
  <c r="C1074" i="26"/>
  <c r="B1074" i="26"/>
  <c r="A1074" i="26"/>
  <c r="H1073" i="26"/>
  <c r="G1073" i="26"/>
  <c r="E1073" i="26"/>
  <c r="D1073" i="26"/>
  <c r="C1073" i="26"/>
  <c r="B1073" i="26"/>
  <c r="H1072" i="26"/>
  <c r="G1072" i="26"/>
  <c r="E1072" i="26"/>
  <c r="D1072" i="26"/>
  <c r="C1072" i="26"/>
  <c r="B1072" i="26"/>
  <c r="A1072" i="26"/>
  <c r="E1071" i="26"/>
  <c r="B1071" i="26"/>
  <c r="A1071" i="26"/>
  <c r="E1070" i="26"/>
  <c r="B1070" i="26"/>
  <c r="A1070" i="26"/>
  <c r="E1069" i="26"/>
  <c r="B1069" i="26"/>
  <c r="A1069" i="26"/>
  <c r="E1068" i="26"/>
  <c r="B1068" i="26"/>
  <c r="A1068" i="26"/>
  <c r="E1067" i="26"/>
  <c r="B1067" i="26"/>
  <c r="A1067" i="26"/>
  <c r="E1066" i="26"/>
  <c r="B1066" i="26"/>
  <c r="A1066" i="26"/>
  <c r="E1065" i="26"/>
  <c r="B1065" i="26"/>
  <c r="A1065" i="26"/>
  <c r="E1064" i="26"/>
  <c r="B1064" i="26"/>
  <c r="A1064" i="26"/>
  <c r="H1063" i="26"/>
  <c r="G1063" i="26"/>
  <c r="E1063" i="26"/>
  <c r="D1063" i="26"/>
  <c r="C1063" i="26"/>
  <c r="B1063" i="26"/>
  <c r="A1063" i="26"/>
  <c r="H1062" i="26"/>
  <c r="G1062" i="26"/>
  <c r="E1062" i="26"/>
  <c r="D1062" i="26"/>
  <c r="C1062" i="26"/>
  <c r="B1062" i="26"/>
  <c r="H1061" i="26"/>
  <c r="G1061" i="26"/>
  <c r="E1061" i="26"/>
  <c r="D1061" i="26"/>
  <c r="C1061" i="26"/>
  <c r="B1061" i="26"/>
  <c r="A1061" i="26"/>
  <c r="H1060" i="26"/>
  <c r="G1060" i="26"/>
  <c r="E1060" i="26"/>
  <c r="D1060" i="26"/>
  <c r="C1060" i="26"/>
  <c r="B1060" i="26"/>
  <c r="A1060" i="26"/>
  <c r="H1059" i="26"/>
  <c r="G1059" i="26"/>
  <c r="E1059" i="26"/>
  <c r="D1059" i="26"/>
  <c r="C1059" i="26"/>
  <c r="B1059" i="26"/>
  <c r="A1059" i="26"/>
  <c r="E1058" i="26"/>
  <c r="B1058" i="26"/>
  <c r="A1058" i="26"/>
  <c r="E1057" i="26"/>
  <c r="B1057" i="26"/>
  <c r="A1057" i="26"/>
  <c r="E1056" i="26"/>
  <c r="B1056" i="26"/>
  <c r="A1056" i="26"/>
  <c r="E1055" i="26"/>
  <c r="B1055" i="26"/>
  <c r="A1055" i="26"/>
  <c r="E1054" i="26"/>
  <c r="B1054" i="26"/>
  <c r="A1054" i="26"/>
  <c r="E1053" i="26"/>
  <c r="B1053" i="26"/>
  <c r="A1053" i="26"/>
  <c r="E1052" i="26"/>
  <c r="B1052" i="26"/>
  <c r="A1052" i="26"/>
  <c r="E1051" i="26"/>
  <c r="B1051" i="26"/>
  <c r="A1051" i="26"/>
  <c r="E1050" i="26"/>
  <c r="B1050" i="26"/>
  <c r="A1050" i="26"/>
  <c r="E1049" i="26"/>
  <c r="B1049" i="26"/>
  <c r="A1049" i="26"/>
  <c r="E1048" i="26"/>
  <c r="B1048" i="26"/>
  <c r="A1048" i="26"/>
  <c r="E1047" i="26"/>
  <c r="B1047" i="26"/>
  <c r="A1047" i="26"/>
  <c r="E1046" i="26"/>
  <c r="B1046" i="26"/>
  <c r="A1046" i="26"/>
  <c r="E1045" i="26"/>
  <c r="B1045" i="26"/>
  <c r="A1045" i="26"/>
  <c r="E1044" i="26"/>
  <c r="B1044" i="26"/>
  <c r="A1044" i="26"/>
  <c r="E1043" i="26"/>
  <c r="B1043" i="26"/>
  <c r="A1043" i="26"/>
  <c r="H1042" i="26"/>
  <c r="G1042" i="26"/>
  <c r="E1042" i="26"/>
  <c r="D1042" i="26"/>
  <c r="C1042" i="26"/>
  <c r="B1042" i="26"/>
  <c r="A1042" i="26"/>
  <c r="H1041" i="26"/>
  <c r="G1041" i="26"/>
  <c r="E1041" i="26"/>
  <c r="D1041" i="26"/>
  <c r="C1041" i="26"/>
  <c r="B1041" i="26"/>
  <c r="H1040" i="26"/>
  <c r="G1040" i="26"/>
  <c r="E1040" i="26"/>
  <c r="D1040" i="26"/>
  <c r="C1040" i="26"/>
  <c r="B1040" i="26"/>
  <c r="A1040" i="26"/>
  <c r="E1039" i="26"/>
  <c r="B1039" i="26"/>
  <c r="A1039" i="26"/>
  <c r="E1038" i="26"/>
  <c r="B1038" i="26"/>
  <c r="A1038" i="26"/>
  <c r="E1037" i="26"/>
  <c r="B1037" i="26"/>
  <c r="A1037" i="26"/>
  <c r="E1036" i="26"/>
  <c r="B1036" i="26"/>
  <c r="A1036" i="26"/>
  <c r="E1035" i="26"/>
  <c r="B1035" i="26"/>
  <c r="A1035" i="26"/>
  <c r="E1034" i="26"/>
  <c r="B1034" i="26"/>
  <c r="A1034" i="26"/>
  <c r="E1033" i="26"/>
  <c r="B1033" i="26"/>
  <c r="A1033" i="26"/>
  <c r="E1032" i="26"/>
  <c r="B1032" i="26"/>
  <c r="A1032" i="26"/>
  <c r="H1031" i="26"/>
  <c r="G1031" i="26"/>
  <c r="E1031" i="26"/>
  <c r="D1031" i="26"/>
  <c r="C1031" i="26"/>
  <c r="B1031" i="26"/>
  <c r="A1031" i="26"/>
  <c r="H1030" i="26"/>
  <c r="G1030" i="26"/>
  <c r="E1030" i="26"/>
  <c r="D1030" i="26"/>
  <c r="C1030" i="26"/>
  <c r="B1030" i="26"/>
  <c r="H1029" i="26"/>
  <c r="G1029" i="26"/>
  <c r="E1029" i="26"/>
  <c r="D1029" i="26"/>
  <c r="C1029" i="26"/>
  <c r="B1029" i="26"/>
  <c r="A1029" i="26"/>
  <c r="H1028" i="26"/>
  <c r="G1028" i="26"/>
  <c r="E1028" i="26"/>
  <c r="D1028" i="26"/>
  <c r="C1028" i="26"/>
  <c r="B1028" i="26"/>
  <c r="A1028" i="26"/>
  <c r="H1027" i="26"/>
  <c r="G1027" i="26"/>
  <c r="E1027" i="26"/>
  <c r="D1027" i="26"/>
  <c r="C1027" i="26"/>
  <c r="B1027" i="26"/>
  <c r="A1027" i="26"/>
  <c r="E1026" i="26"/>
  <c r="B1026" i="26"/>
  <c r="A1026" i="26"/>
  <c r="E1025" i="26"/>
  <c r="B1025" i="26"/>
  <c r="A1025" i="26"/>
  <c r="E1024" i="26"/>
  <c r="B1024" i="26"/>
  <c r="A1024" i="26"/>
  <c r="E1023" i="26"/>
  <c r="B1023" i="26"/>
  <c r="A1023" i="26"/>
  <c r="E1022" i="26"/>
  <c r="B1022" i="26"/>
  <c r="A1022" i="26"/>
  <c r="E1021" i="26"/>
  <c r="B1021" i="26"/>
  <c r="A1021" i="26"/>
  <c r="E1020" i="26"/>
  <c r="B1020" i="26"/>
  <c r="A1020" i="26"/>
  <c r="E1019" i="26"/>
  <c r="B1019" i="26"/>
  <c r="A1019" i="26"/>
  <c r="E1018" i="26"/>
  <c r="B1018" i="26"/>
  <c r="A1018" i="26"/>
  <c r="E1017" i="26"/>
  <c r="B1017" i="26"/>
  <c r="A1017" i="26"/>
  <c r="E1016" i="26"/>
  <c r="B1016" i="26"/>
  <c r="A1016" i="26"/>
  <c r="E1015" i="26"/>
  <c r="B1015" i="26"/>
  <c r="A1015" i="26"/>
  <c r="E1014" i="26"/>
  <c r="B1014" i="26"/>
  <c r="A1014" i="26"/>
  <c r="E1013" i="26"/>
  <c r="B1013" i="26"/>
  <c r="A1013" i="26"/>
  <c r="E1012" i="26"/>
  <c r="B1012" i="26"/>
  <c r="A1012" i="26"/>
  <c r="E1011" i="26"/>
  <c r="B1011" i="26"/>
  <c r="A1011" i="26"/>
  <c r="H1010" i="26"/>
  <c r="G1010" i="26"/>
  <c r="E1010" i="26"/>
  <c r="D1010" i="26"/>
  <c r="C1010" i="26"/>
  <c r="B1010" i="26"/>
  <c r="A1010" i="26"/>
  <c r="H1009" i="26"/>
  <c r="G1009" i="26"/>
  <c r="E1009" i="26"/>
  <c r="D1009" i="26"/>
  <c r="C1009" i="26"/>
  <c r="B1009" i="26"/>
  <c r="H1008" i="26"/>
  <c r="G1008" i="26"/>
  <c r="E1008" i="26"/>
  <c r="D1008" i="26"/>
  <c r="C1008" i="26"/>
  <c r="B1008" i="26"/>
  <c r="A1008" i="26"/>
  <c r="E1007" i="26"/>
  <c r="B1007" i="26"/>
  <c r="A1007" i="26"/>
  <c r="E1006" i="26"/>
  <c r="B1006" i="26"/>
  <c r="A1006" i="26"/>
  <c r="E1005" i="26"/>
  <c r="B1005" i="26"/>
  <c r="A1005" i="26"/>
  <c r="E1004" i="26"/>
  <c r="B1004" i="26"/>
  <c r="A1004" i="26"/>
  <c r="E1003" i="26"/>
  <c r="B1003" i="26"/>
  <c r="A1003" i="26"/>
  <c r="E1002" i="26"/>
  <c r="B1002" i="26"/>
  <c r="A1002" i="26"/>
  <c r="E1001" i="26"/>
  <c r="B1001" i="26"/>
  <c r="A1001" i="26"/>
  <c r="E1000" i="26"/>
  <c r="B1000" i="26"/>
  <c r="A1000" i="26"/>
  <c r="H999" i="26"/>
  <c r="G999" i="26"/>
  <c r="E999" i="26"/>
  <c r="D999" i="26"/>
  <c r="C999" i="26"/>
  <c r="B999" i="26"/>
  <c r="A999" i="26"/>
  <c r="H998" i="26"/>
  <c r="G998" i="26"/>
  <c r="E998" i="26"/>
  <c r="D998" i="26"/>
  <c r="C998" i="26"/>
  <c r="B998" i="26"/>
  <c r="H997" i="26"/>
  <c r="G997" i="26"/>
  <c r="E997" i="26"/>
  <c r="D997" i="26"/>
  <c r="C997" i="26"/>
  <c r="B997" i="26"/>
  <c r="A997" i="26"/>
  <c r="H996" i="26"/>
  <c r="G996" i="26"/>
  <c r="E996" i="26"/>
  <c r="D996" i="26"/>
  <c r="C996" i="26"/>
  <c r="B996" i="26"/>
  <c r="A996" i="26"/>
  <c r="H995" i="26"/>
  <c r="G995" i="26"/>
  <c r="E995" i="26"/>
  <c r="D995" i="26"/>
  <c r="C995" i="26"/>
  <c r="B995" i="26"/>
  <c r="A995" i="26"/>
  <c r="E994" i="26"/>
  <c r="B994" i="26"/>
  <c r="A994" i="26"/>
  <c r="E993" i="26"/>
  <c r="B993" i="26"/>
  <c r="A993" i="26"/>
  <c r="E992" i="26"/>
  <c r="B992" i="26"/>
  <c r="A992" i="26"/>
  <c r="E991" i="26"/>
  <c r="B991" i="26"/>
  <c r="A991" i="26"/>
  <c r="E990" i="26"/>
  <c r="B990" i="26"/>
  <c r="A990" i="26"/>
  <c r="E989" i="26"/>
  <c r="B989" i="26"/>
  <c r="A989" i="26"/>
  <c r="E988" i="26"/>
  <c r="B988" i="26"/>
  <c r="A988" i="26"/>
  <c r="E987" i="26"/>
  <c r="B987" i="26"/>
  <c r="A987" i="26"/>
  <c r="E986" i="26"/>
  <c r="B986" i="26"/>
  <c r="A986" i="26"/>
  <c r="E985" i="26"/>
  <c r="B985" i="26"/>
  <c r="A985" i="26"/>
  <c r="E984" i="26"/>
  <c r="B984" i="26"/>
  <c r="A984" i="26"/>
  <c r="E983" i="26"/>
  <c r="B983" i="26"/>
  <c r="A983" i="26"/>
  <c r="E982" i="26"/>
  <c r="B982" i="26"/>
  <c r="A982" i="26"/>
  <c r="E981" i="26"/>
  <c r="B981" i="26"/>
  <c r="A981" i="26"/>
  <c r="E980" i="26"/>
  <c r="B980" i="26"/>
  <c r="A980" i="26"/>
  <c r="E979" i="26"/>
  <c r="B979" i="26"/>
  <c r="A979" i="26"/>
  <c r="H978" i="26"/>
  <c r="G978" i="26"/>
  <c r="E978" i="26"/>
  <c r="D978" i="26"/>
  <c r="C978" i="26"/>
  <c r="B978" i="26"/>
  <c r="A978" i="26"/>
  <c r="H977" i="26"/>
  <c r="G977" i="26"/>
  <c r="E977" i="26"/>
  <c r="D977" i="26"/>
  <c r="C977" i="26"/>
  <c r="B977" i="26"/>
  <c r="H976" i="26"/>
  <c r="G976" i="26"/>
  <c r="E976" i="26"/>
  <c r="D976" i="26"/>
  <c r="C976" i="26"/>
  <c r="B976" i="26"/>
  <c r="A976" i="26"/>
  <c r="E975" i="26"/>
  <c r="B975" i="26"/>
  <c r="A975" i="26"/>
  <c r="E974" i="26"/>
  <c r="B974" i="26"/>
  <c r="A974" i="26"/>
  <c r="E973" i="26"/>
  <c r="B973" i="26"/>
  <c r="A973" i="26"/>
  <c r="E972" i="26"/>
  <c r="B972" i="26"/>
  <c r="A972" i="26"/>
  <c r="E971" i="26"/>
  <c r="B971" i="26"/>
  <c r="A971" i="26"/>
  <c r="E970" i="26"/>
  <c r="B970" i="26"/>
  <c r="A970" i="26"/>
  <c r="E969" i="26"/>
  <c r="B969" i="26"/>
  <c r="A969" i="26"/>
  <c r="E968" i="26"/>
  <c r="B968" i="26"/>
  <c r="A968" i="26"/>
  <c r="H967" i="26"/>
  <c r="G967" i="26"/>
  <c r="E967" i="26"/>
  <c r="D967" i="26"/>
  <c r="C967" i="26"/>
  <c r="B967" i="26"/>
  <c r="A967" i="26"/>
  <c r="H966" i="26"/>
  <c r="G966" i="26"/>
  <c r="E966" i="26"/>
  <c r="D966" i="26"/>
  <c r="C966" i="26"/>
  <c r="B966" i="26"/>
  <c r="H965" i="26"/>
  <c r="G965" i="26"/>
  <c r="E965" i="26"/>
  <c r="D965" i="26"/>
  <c r="C965" i="26"/>
  <c r="B965" i="26"/>
  <c r="A965" i="26"/>
  <c r="H964" i="26"/>
  <c r="G964" i="26"/>
  <c r="E964" i="26"/>
  <c r="D964" i="26"/>
  <c r="C964" i="26"/>
  <c r="B964" i="26"/>
  <c r="A964" i="26"/>
  <c r="H963" i="26"/>
  <c r="G963" i="26"/>
  <c r="E963" i="26"/>
  <c r="D963" i="26"/>
  <c r="C963" i="26"/>
  <c r="B963" i="26"/>
  <c r="A963" i="26"/>
  <c r="E962" i="26"/>
  <c r="B962" i="26"/>
  <c r="A962" i="26"/>
  <c r="E961" i="26"/>
  <c r="B961" i="26"/>
  <c r="A961" i="26"/>
  <c r="E960" i="26"/>
  <c r="B960" i="26"/>
  <c r="A960" i="26"/>
  <c r="E959" i="26"/>
  <c r="B959" i="26"/>
  <c r="A959" i="26"/>
  <c r="E958" i="26"/>
  <c r="B958" i="26"/>
  <c r="A958" i="26"/>
  <c r="E957" i="26"/>
  <c r="B957" i="26"/>
  <c r="A957" i="26"/>
  <c r="E956" i="26"/>
  <c r="B956" i="26"/>
  <c r="A956" i="26"/>
  <c r="E955" i="26"/>
  <c r="B955" i="26"/>
  <c r="A955" i="26"/>
  <c r="E954" i="26"/>
  <c r="B954" i="26"/>
  <c r="A954" i="26"/>
  <c r="E953" i="26"/>
  <c r="B953" i="26"/>
  <c r="A953" i="26"/>
  <c r="E952" i="26"/>
  <c r="B952" i="26"/>
  <c r="A952" i="26"/>
  <c r="E951" i="26"/>
  <c r="B951" i="26"/>
  <c r="A951" i="26"/>
  <c r="E950" i="26"/>
  <c r="B950" i="26"/>
  <c r="A950" i="26"/>
  <c r="E949" i="26"/>
  <c r="B949" i="26"/>
  <c r="A949" i="26"/>
  <c r="E948" i="26"/>
  <c r="B948" i="26"/>
  <c r="A948" i="26"/>
  <c r="E947" i="26"/>
  <c r="B947" i="26"/>
  <c r="A947" i="26"/>
  <c r="H946" i="26"/>
  <c r="G946" i="26"/>
  <c r="E946" i="26"/>
  <c r="D946" i="26"/>
  <c r="C946" i="26"/>
  <c r="B946" i="26"/>
  <c r="A946" i="26"/>
  <c r="H945" i="26"/>
  <c r="G945" i="26"/>
  <c r="E945" i="26"/>
  <c r="D945" i="26"/>
  <c r="C945" i="26"/>
  <c r="B945" i="26"/>
  <c r="H944" i="26"/>
  <c r="G944" i="26"/>
  <c r="E944" i="26"/>
  <c r="D944" i="26"/>
  <c r="C944" i="26"/>
  <c r="B944" i="26"/>
  <c r="A944" i="26"/>
  <c r="E943" i="26"/>
  <c r="B943" i="26"/>
  <c r="A943" i="26"/>
  <c r="E942" i="26"/>
  <c r="B942" i="26"/>
  <c r="A942" i="26"/>
  <c r="E941" i="26"/>
  <c r="B941" i="26"/>
  <c r="A941" i="26"/>
  <c r="E940" i="26"/>
  <c r="B940" i="26"/>
  <c r="A940" i="26"/>
  <c r="E939" i="26"/>
  <c r="B939" i="26"/>
  <c r="A939" i="26"/>
  <c r="E938" i="26"/>
  <c r="B938" i="26"/>
  <c r="A938" i="26"/>
  <c r="E937" i="26"/>
  <c r="B937" i="26"/>
  <c r="A937" i="26"/>
  <c r="E936" i="26"/>
  <c r="B936" i="26"/>
  <c r="A936" i="26"/>
  <c r="H935" i="26"/>
  <c r="G935" i="26"/>
  <c r="E935" i="26"/>
  <c r="D935" i="26"/>
  <c r="C935" i="26"/>
  <c r="B935" i="26"/>
  <c r="A935" i="26"/>
  <c r="H934" i="26"/>
  <c r="G934" i="26"/>
  <c r="E934" i="26"/>
  <c r="D934" i="26"/>
  <c r="C934" i="26"/>
  <c r="B934" i="26"/>
  <c r="H933" i="26"/>
  <c r="G933" i="26"/>
  <c r="E933" i="26"/>
  <c r="D933" i="26"/>
  <c r="C933" i="26"/>
  <c r="B933" i="26"/>
  <c r="A933" i="26"/>
  <c r="H932" i="26"/>
  <c r="G932" i="26"/>
  <c r="E932" i="26"/>
  <c r="D932" i="26"/>
  <c r="C932" i="26"/>
  <c r="B932" i="26"/>
  <c r="A932" i="26"/>
  <c r="H931" i="26"/>
  <c r="G931" i="26"/>
  <c r="E931" i="26"/>
  <c r="D931" i="26"/>
  <c r="C931" i="26"/>
  <c r="B931" i="26"/>
  <c r="A931" i="26"/>
  <c r="E930" i="26"/>
  <c r="B930" i="26"/>
  <c r="A930" i="26"/>
  <c r="E929" i="26"/>
  <c r="B929" i="26"/>
  <c r="A929" i="26"/>
  <c r="E928" i="26"/>
  <c r="B928" i="26"/>
  <c r="A928" i="26"/>
  <c r="E927" i="26"/>
  <c r="B927" i="26"/>
  <c r="A927" i="26"/>
  <c r="E926" i="26"/>
  <c r="B926" i="26"/>
  <c r="A926" i="26"/>
  <c r="E925" i="26"/>
  <c r="B925" i="26"/>
  <c r="A925" i="26"/>
  <c r="E924" i="26"/>
  <c r="B924" i="26"/>
  <c r="A924" i="26"/>
  <c r="E923" i="26"/>
  <c r="B923" i="26"/>
  <c r="A923" i="26"/>
  <c r="E922" i="26"/>
  <c r="B922" i="26"/>
  <c r="A922" i="26"/>
  <c r="E921" i="26"/>
  <c r="B921" i="26"/>
  <c r="A921" i="26"/>
  <c r="E920" i="26"/>
  <c r="B920" i="26"/>
  <c r="A920" i="26"/>
  <c r="E919" i="26"/>
  <c r="B919" i="26"/>
  <c r="A919" i="26"/>
  <c r="E918" i="26"/>
  <c r="B918" i="26"/>
  <c r="A918" i="26"/>
  <c r="E917" i="26"/>
  <c r="B917" i="26"/>
  <c r="A917" i="26"/>
  <c r="E916" i="26"/>
  <c r="B916" i="26"/>
  <c r="A916" i="26"/>
  <c r="E915" i="26"/>
  <c r="B915" i="26"/>
  <c r="A915" i="26"/>
  <c r="H914" i="26"/>
  <c r="G914" i="26"/>
  <c r="E914" i="26"/>
  <c r="D914" i="26"/>
  <c r="C914" i="26"/>
  <c r="B914" i="26"/>
  <c r="A914" i="26"/>
  <c r="H913" i="26"/>
  <c r="G913" i="26"/>
  <c r="E913" i="26"/>
  <c r="D913" i="26"/>
  <c r="C913" i="26"/>
  <c r="B913" i="26"/>
  <c r="H912" i="26"/>
  <c r="G912" i="26"/>
  <c r="E912" i="26"/>
  <c r="D912" i="26"/>
  <c r="C912" i="26"/>
  <c r="B912" i="26"/>
  <c r="A912" i="26"/>
  <c r="E911" i="26"/>
  <c r="B911" i="26"/>
  <c r="A911" i="26"/>
  <c r="E910" i="26"/>
  <c r="B910" i="26"/>
  <c r="A910" i="26"/>
  <c r="E909" i="26"/>
  <c r="B909" i="26"/>
  <c r="A909" i="26"/>
  <c r="E908" i="26"/>
  <c r="B908" i="26"/>
  <c r="A908" i="26"/>
  <c r="E907" i="26"/>
  <c r="B907" i="26"/>
  <c r="A907" i="26"/>
  <c r="E906" i="26"/>
  <c r="B906" i="26"/>
  <c r="A906" i="26"/>
  <c r="E905" i="26"/>
  <c r="B905" i="26"/>
  <c r="A905" i="26"/>
  <c r="E904" i="26"/>
  <c r="B904" i="26"/>
  <c r="A904" i="26"/>
  <c r="H903" i="26"/>
  <c r="G903" i="26"/>
  <c r="E903" i="26"/>
  <c r="D903" i="26"/>
  <c r="C903" i="26"/>
  <c r="B903" i="26"/>
  <c r="A903" i="26"/>
  <c r="H902" i="26"/>
  <c r="G902" i="26"/>
  <c r="E902" i="26"/>
  <c r="D902" i="26"/>
  <c r="C902" i="26"/>
  <c r="B902" i="26"/>
  <c r="H901" i="26"/>
  <c r="G901" i="26"/>
  <c r="E901" i="26"/>
  <c r="D901" i="26"/>
  <c r="C901" i="26"/>
  <c r="B901" i="26"/>
  <c r="A901" i="26"/>
  <c r="H898" i="26"/>
  <c r="E898" i="26"/>
  <c r="B898" i="26"/>
  <c r="A898" i="26"/>
  <c r="H897" i="26"/>
  <c r="E897" i="26"/>
  <c r="B897" i="26"/>
  <c r="A897" i="26"/>
  <c r="H896" i="26"/>
  <c r="E896" i="26"/>
  <c r="B896" i="26"/>
  <c r="A896" i="26"/>
  <c r="H895" i="26"/>
  <c r="E895" i="26"/>
  <c r="B895" i="26"/>
  <c r="A895" i="26"/>
  <c r="H894" i="26"/>
  <c r="E894" i="26"/>
  <c r="B894" i="26"/>
  <c r="A894" i="26"/>
  <c r="H893" i="26"/>
  <c r="E893" i="26"/>
  <c r="B893" i="26"/>
  <c r="A893" i="26"/>
  <c r="H892" i="26"/>
  <c r="E892" i="26"/>
  <c r="B892" i="26"/>
  <c r="A892" i="26"/>
  <c r="H891" i="26"/>
  <c r="E891" i="26"/>
  <c r="B891" i="26"/>
  <c r="A891" i="26"/>
  <c r="H890" i="26"/>
  <c r="G890" i="26"/>
  <c r="E890" i="26"/>
  <c r="D890" i="26"/>
  <c r="C890" i="26"/>
  <c r="B890" i="26"/>
  <c r="H889" i="26"/>
  <c r="G889" i="26"/>
  <c r="E889" i="26"/>
  <c r="D889" i="26"/>
  <c r="C889" i="26"/>
  <c r="H888" i="26"/>
  <c r="G888" i="26"/>
  <c r="D888" i="26"/>
  <c r="C888" i="26"/>
  <c r="B888" i="26"/>
  <c r="A888" i="26"/>
  <c r="H887" i="26"/>
  <c r="G887" i="26"/>
  <c r="E887" i="26"/>
  <c r="D887" i="26"/>
  <c r="C887" i="26"/>
  <c r="B887" i="26"/>
  <c r="A887" i="26"/>
  <c r="H886" i="26"/>
  <c r="G886" i="26"/>
  <c r="E886" i="26"/>
  <c r="D886" i="26"/>
  <c r="C886" i="26"/>
  <c r="B886" i="26"/>
  <c r="A886" i="26"/>
  <c r="H885" i="26"/>
  <c r="E885" i="26"/>
  <c r="B885" i="26"/>
  <c r="A885" i="26"/>
  <c r="H884" i="26"/>
  <c r="E884" i="26"/>
  <c r="B884" i="26"/>
  <c r="A884" i="26"/>
  <c r="H883" i="26"/>
  <c r="E883" i="26"/>
  <c r="B883" i="26"/>
  <c r="A883" i="26"/>
  <c r="H882" i="26"/>
  <c r="E882" i="26"/>
  <c r="B882" i="26"/>
  <c r="A882" i="26"/>
  <c r="H881" i="26"/>
  <c r="E881" i="26"/>
  <c r="B881" i="26"/>
  <c r="A881" i="26"/>
  <c r="H880" i="26"/>
  <c r="E880" i="26"/>
  <c r="B880" i="26"/>
  <c r="A880" i="26"/>
  <c r="H879" i="26"/>
  <c r="E879" i="26"/>
  <c r="B879" i="26"/>
  <c r="A879" i="26"/>
  <c r="H878" i="26"/>
  <c r="E878" i="26"/>
  <c r="B878" i="26"/>
  <c r="A878" i="26"/>
  <c r="H877" i="26"/>
  <c r="G877" i="26"/>
  <c r="E877" i="26"/>
  <c r="D877" i="26"/>
  <c r="C877" i="26"/>
  <c r="B877" i="26"/>
  <c r="A877" i="26"/>
  <c r="H876" i="26"/>
  <c r="G876" i="26"/>
  <c r="E876" i="26"/>
  <c r="D876" i="26"/>
  <c r="C876" i="26"/>
  <c r="B876" i="26"/>
  <c r="H875" i="26"/>
  <c r="G875" i="26"/>
  <c r="E875" i="26"/>
  <c r="D875" i="26"/>
  <c r="C875" i="26"/>
  <c r="B875" i="26"/>
  <c r="A875" i="26"/>
  <c r="H874" i="26"/>
  <c r="G874" i="26"/>
  <c r="E874" i="26"/>
  <c r="D874" i="26"/>
  <c r="C874" i="26"/>
  <c r="B874" i="26"/>
  <c r="A874" i="26"/>
  <c r="H873" i="26"/>
  <c r="G873" i="26"/>
  <c r="E873" i="26"/>
  <c r="D873" i="26"/>
  <c r="C873" i="26"/>
  <c r="B873" i="26"/>
  <c r="A873" i="26"/>
  <c r="E872" i="26"/>
  <c r="B872" i="26"/>
  <c r="A872" i="26"/>
  <c r="E871" i="26"/>
  <c r="B871" i="26"/>
  <c r="A871" i="26"/>
  <c r="E870" i="26"/>
  <c r="B870" i="26"/>
  <c r="A870" i="26"/>
  <c r="E869" i="26"/>
  <c r="B869" i="26"/>
  <c r="A869" i="26"/>
  <c r="E868" i="26"/>
  <c r="B868" i="26"/>
  <c r="A868" i="26"/>
  <c r="E867" i="26"/>
  <c r="B867" i="26"/>
  <c r="A867" i="26"/>
  <c r="E866" i="26"/>
  <c r="B866" i="26"/>
  <c r="A866" i="26"/>
  <c r="E865" i="26"/>
  <c r="B865" i="26"/>
  <c r="A865" i="26"/>
  <c r="E864" i="26"/>
  <c r="B864" i="26"/>
  <c r="A864" i="26"/>
  <c r="E863" i="26"/>
  <c r="B863" i="26"/>
  <c r="A863" i="26"/>
  <c r="E862" i="26"/>
  <c r="B862" i="26"/>
  <c r="A862" i="26"/>
  <c r="E861" i="26"/>
  <c r="B861" i="26"/>
  <c r="A861" i="26"/>
  <c r="E860" i="26"/>
  <c r="B860" i="26"/>
  <c r="A860" i="26"/>
  <c r="E859" i="26"/>
  <c r="B859" i="26"/>
  <c r="A859" i="26"/>
  <c r="E858" i="26"/>
  <c r="B858" i="26"/>
  <c r="A858" i="26"/>
  <c r="E857" i="26"/>
  <c r="B857" i="26"/>
  <c r="A857" i="26"/>
  <c r="H856" i="26"/>
  <c r="G856" i="26"/>
  <c r="E856" i="26"/>
  <c r="D856" i="26"/>
  <c r="C856" i="26"/>
  <c r="B856" i="26"/>
  <c r="A856" i="26"/>
  <c r="H855" i="26"/>
  <c r="G855" i="26"/>
  <c r="E855" i="26"/>
  <c r="D855" i="26"/>
  <c r="C855" i="26"/>
  <c r="B855" i="26"/>
  <c r="H854" i="26"/>
  <c r="G854" i="26"/>
  <c r="E854" i="26"/>
  <c r="D854" i="26"/>
  <c r="C854" i="26"/>
  <c r="B854" i="26"/>
  <c r="A854" i="26"/>
  <c r="E853" i="26"/>
  <c r="B853" i="26"/>
  <c r="A853" i="26"/>
  <c r="E852" i="26"/>
  <c r="B852" i="26"/>
  <c r="A852" i="26"/>
  <c r="E851" i="26"/>
  <c r="B851" i="26"/>
  <c r="A851" i="26"/>
  <c r="E850" i="26"/>
  <c r="B850" i="26"/>
  <c r="A850" i="26"/>
  <c r="E849" i="26"/>
  <c r="B849" i="26"/>
  <c r="A849" i="26"/>
  <c r="E848" i="26"/>
  <c r="B848" i="26"/>
  <c r="A848" i="26"/>
  <c r="E847" i="26"/>
  <c r="B847" i="26"/>
  <c r="A847" i="26"/>
  <c r="E846" i="26"/>
  <c r="B846" i="26"/>
  <c r="A846" i="26"/>
  <c r="H845" i="26"/>
  <c r="G845" i="26"/>
  <c r="E845" i="26"/>
  <c r="D845" i="26"/>
  <c r="C845" i="26"/>
  <c r="B845" i="26"/>
  <c r="A845" i="26"/>
  <c r="H844" i="26"/>
  <c r="G844" i="26"/>
  <c r="E844" i="26"/>
  <c r="D844" i="26"/>
  <c r="C844" i="26"/>
  <c r="B844" i="26"/>
  <c r="H843" i="26"/>
  <c r="G843" i="26"/>
  <c r="E843" i="26"/>
  <c r="D843" i="26"/>
  <c r="B843" i="26"/>
  <c r="A843" i="26"/>
  <c r="H842" i="26"/>
  <c r="G842" i="26"/>
  <c r="E842" i="26"/>
  <c r="D842" i="26"/>
  <c r="C842" i="26"/>
  <c r="B842" i="26"/>
  <c r="A842" i="26"/>
  <c r="H841" i="26"/>
  <c r="G841" i="26"/>
  <c r="E841" i="26"/>
  <c r="D841" i="26"/>
  <c r="C841" i="26"/>
  <c r="B841" i="26"/>
  <c r="A841" i="26"/>
  <c r="E840" i="26"/>
  <c r="B840" i="26"/>
  <c r="A840" i="26"/>
  <c r="E839" i="26"/>
  <c r="B839" i="26"/>
  <c r="A839" i="26"/>
  <c r="E838" i="26"/>
  <c r="B838" i="26"/>
  <c r="A838" i="26"/>
  <c r="E837" i="26"/>
  <c r="B837" i="26"/>
  <c r="A837" i="26"/>
  <c r="E836" i="26"/>
  <c r="B836" i="26"/>
  <c r="A836" i="26"/>
  <c r="E835" i="26"/>
  <c r="B835" i="26"/>
  <c r="A835" i="26"/>
  <c r="E834" i="26"/>
  <c r="B834" i="26"/>
  <c r="A834" i="26"/>
  <c r="E833" i="26"/>
  <c r="B833" i="26"/>
  <c r="A833" i="26"/>
  <c r="E832" i="26"/>
  <c r="B832" i="26"/>
  <c r="A832" i="26"/>
  <c r="E831" i="26"/>
  <c r="B831" i="26"/>
  <c r="A831" i="26"/>
  <c r="E830" i="26"/>
  <c r="B830" i="26"/>
  <c r="A830" i="26"/>
  <c r="E829" i="26"/>
  <c r="B829" i="26"/>
  <c r="A829" i="26"/>
  <c r="E828" i="26"/>
  <c r="B828" i="26"/>
  <c r="A828" i="26"/>
  <c r="E827" i="26"/>
  <c r="B827" i="26"/>
  <c r="A827" i="26"/>
  <c r="E826" i="26"/>
  <c r="B826" i="26"/>
  <c r="A826" i="26"/>
  <c r="E825" i="26"/>
  <c r="B825" i="26"/>
  <c r="A825" i="26"/>
  <c r="H824" i="26"/>
  <c r="G824" i="26"/>
  <c r="E824" i="26"/>
  <c r="D824" i="26"/>
  <c r="C824" i="26"/>
  <c r="B824" i="26"/>
  <c r="A824" i="26"/>
  <c r="H823" i="26"/>
  <c r="G823" i="26"/>
  <c r="E823" i="26"/>
  <c r="D823" i="26"/>
  <c r="C823" i="26"/>
  <c r="B823" i="26"/>
  <c r="H822" i="26"/>
  <c r="G822" i="26"/>
  <c r="E822" i="26"/>
  <c r="D822" i="26"/>
  <c r="C822" i="26"/>
  <c r="B822" i="26"/>
  <c r="A822" i="26"/>
  <c r="E821" i="26"/>
  <c r="B821" i="26"/>
  <c r="A821" i="26"/>
  <c r="E820" i="26"/>
  <c r="B820" i="26"/>
  <c r="A820" i="26"/>
  <c r="E819" i="26"/>
  <c r="B819" i="26"/>
  <c r="A819" i="26"/>
  <c r="E818" i="26"/>
  <c r="B818" i="26"/>
  <c r="A818" i="26"/>
  <c r="E817" i="26"/>
  <c r="B817" i="26"/>
  <c r="A817" i="26"/>
  <c r="E816" i="26"/>
  <c r="B816" i="26"/>
  <c r="A816" i="26"/>
  <c r="E815" i="26"/>
  <c r="B815" i="26"/>
  <c r="A815" i="26"/>
  <c r="E814" i="26"/>
  <c r="B814" i="26"/>
  <c r="A814" i="26"/>
  <c r="H813" i="26"/>
  <c r="G813" i="26"/>
  <c r="E813" i="26"/>
  <c r="D813" i="26"/>
  <c r="C813" i="26"/>
  <c r="B813" i="26"/>
  <c r="A813" i="26"/>
  <c r="H812" i="26"/>
  <c r="G812" i="26"/>
  <c r="E812" i="26"/>
  <c r="D812" i="26"/>
  <c r="C812" i="26"/>
  <c r="B812" i="26"/>
  <c r="H811" i="26"/>
  <c r="G811" i="26"/>
  <c r="E811" i="26"/>
  <c r="D811" i="26"/>
  <c r="B811" i="26"/>
  <c r="A811" i="26"/>
  <c r="H810" i="26"/>
  <c r="G810" i="26"/>
  <c r="E810" i="26"/>
  <c r="D810" i="26"/>
  <c r="C810" i="26"/>
  <c r="B810" i="26"/>
  <c r="A810" i="26"/>
  <c r="H809" i="26"/>
  <c r="G809" i="26"/>
  <c r="E809" i="26"/>
  <c r="D809" i="26"/>
  <c r="C809" i="26"/>
  <c r="B809" i="26"/>
  <c r="A809" i="26"/>
  <c r="E808" i="26"/>
  <c r="B808" i="26"/>
  <c r="A808" i="26"/>
  <c r="E807" i="26"/>
  <c r="B807" i="26"/>
  <c r="A807" i="26"/>
  <c r="E806" i="26"/>
  <c r="B806" i="26"/>
  <c r="A806" i="26"/>
  <c r="E805" i="26"/>
  <c r="B805" i="26"/>
  <c r="A805" i="26"/>
  <c r="E804" i="26"/>
  <c r="B804" i="26"/>
  <c r="A804" i="26"/>
  <c r="E803" i="26"/>
  <c r="B803" i="26"/>
  <c r="A803" i="26"/>
  <c r="E802" i="26"/>
  <c r="B802" i="26"/>
  <c r="A802" i="26"/>
  <c r="E801" i="26"/>
  <c r="B801" i="26"/>
  <c r="A801" i="26"/>
  <c r="E800" i="26"/>
  <c r="B800" i="26"/>
  <c r="A800" i="26"/>
  <c r="E799" i="26"/>
  <c r="B799" i="26"/>
  <c r="A799" i="26"/>
  <c r="E798" i="26"/>
  <c r="B798" i="26"/>
  <c r="A798" i="26"/>
  <c r="E797" i="26"/>
  <c r="B797" i="26"/>
  <c r="A797" i="26"/>
  <c r="E796" i="26"/>
  <c r="B796" i="26"/>
  <c r="A796" i="26"/>
  <c r="E795" i="26"/>
  <c r="B795" i="26"/>
  <c r="A795" i="26"/>
  <c r="E794" i="26"/>
  <c r="B794" i="26"/>
  <c r="A794" i="26"/>
  <c r="E793" i="26"/>
  <c r="B793" i="26"/>
  <c r="A793" i="26"/>
  <c r="H792" i="26"/>
  <c r="G792" i="26"/>
  <c r="E792" i="26"/>
  <c r="D792" i="26"/>
  <c r="C792" i="26"/>
  <c r="B792" i="26"/>
  <c r="A792" i="26"/>
  <c r="H791" i="26"/>
  <c r="G791" i="26"/>
  <c r="E791" i="26"/>
  <c r="D791" i="26"/>
  <c r="C791" i="26"/>
  <c r="B791" i="26"/>
  <c r="H790" i="26"/>
  <c r="G790" i="26"/>
  <c r="E790" i="26"/>
  <c r="D790" i="26"/>
  <c r="C790" i="26"/>
  <c r="B790" i="26"/>
  <c r="A790" i="26"/>
  <c r="E789" i="26"/>
  <c r="B789" i="26"/>
  <c r="A789" i="26"/>
  <c r="E788" i="26"/>
  <c r="B788" i="26"/>
  <c r="A788" i="26"/>
  <c r="E787" i="26"/>
  <c r="B787" i="26"/>
  <c r="A787" i="26"/>
  <c r="E786" i="26"/>
  <c r="B786" i="26"/>
  <c r="A786" i="26"/>
  <c r="E785" i="26"/>
  <c r="B785" i="26"/>
  <c r="A785" i="26"/>
  <c r="E784" i="26"/>
  <c r="B784" i="26"/>
  <c r="A784" i="26"/>
  <c r="E783" i="26"/>
  <c r="B783" i="26"/>
  <c r="A783" i="26"/>
  <c r="E782" i="26"/>
  <c r="B782" i="26"/>
  <c r="A782" i="26"/>
  <c r="H781" i="26"/>
  <c r="G781" i="26"/>
  <c r="E781" i="26"/>
  <c r="D781" i="26"/>
  <c r="C781" i="26"/>
  <c r="B781" i="26"/>
  <c r="A781" i="26"/>
  <c r="H780" i="26"/>
  <c r="G780" i="26"/>
  <c r="E780" i="26"/>
  <c r="D780" i="26"/>
  <c r="C780" i="26"/>
  <c r="B780" i="26"/>
  <c r="H779" i="26"/>
  <c r="G779" i="26"/>
  <c r="E779" i="26"/>
  <c r="D779" i="26"/>
  <c r="C779" i="26"/>
  <c r="B779" i="26"/>
  <c r="A779" i="26"/>
  <c r="E776" i="26"/>
  <c r="B776" i="26"/>
  <c r="A776" i="26"/>
  <c r="E775" i="26"/>
  <c r="B775" i="26"/>
  <c r="A775" i="26"/>
  <c r="E774" i="26"/>
  <c r="B774" i="26"/>
  <c r="A774" i="26"/>
  <c r="E773" i="26"/>
  <c r="B773" i="26"/>
  <c r="A773" i="26"/>
  <c r="E772" i="26"/>
  <c r="B772" i="26"/>
  <c r="A772" i="26"/>
  <c r="E771" i="26"/>
  <c r="B771" i="26"/>
  <c r="A771" i="26"/>
  <c r="E770" i="26"/>
  <c r="B770" i="26"/>
  <c r="A770" i="26"/>
  <c r="E769" i="26"/>
  <c r="B769" i="26"/>
  <c r="A769" i="26"/>
  <c r="E768" i="26"/>
  <c r="B768" i="26"/>
  <c r="A768" i="26"/>
  <c r="E767" i="26"/>
  <c r="B767" i="26"/>
  <c r="A767" i="26"/>
  <c r="E766" i="26"/>
  <c r="B766" i="26"/>
  <c r="A766" i="26"/>
  <c r="E765" i="26"/>
  <c r="B765" i="26"/>
  <c r="A765" i="26"/>
  <c r="E764" i="26"/>
  <c r="B764" i="26"/>
  <c r="A764" i="26"/>
  <c r="E763" i="26"/>
  <c r="B763" i="26"/>
  <c r="A763" i="26"/>
  <c r="E762" i="26"/>
  <c r="B762" i="26"/>
  <c r="A762" i="26"/>
  <c r="E761" i="26"/>
  <c r="B761" i="26"/>
  <c r="A761" i="26"/>
  <c r="H760" i="26"/>
  <c r="G760" i="26"/>
  <c r="E760" i="26"/>
  <c r="D760" i="26"/>
  <c r="C760" i="26"/>
  <c r="B760" i="26"/>
  <c r="H759" i="26"/>
  <c r="G759" i="26"/>
  <c r="E759" i="26"/>
  <c r="D759" i="26"/>
  <c r="C759" i="26"/>
  <c r="B759" i="26"/>
  <c r="H758" i="26"/>
  <c r="G758" i="26"/>
  <c r="E758" i="26"/>
  <c r="D758" i="26"/>
  <c r="C758" i="26"/>
  <c r="B758" i="26"/>
  <c r="A758" i="26"/>
  <c r="E757" i="26"/>
  <c r="B757" i="26"/>
  <c r="A757" i="26"/>
  <c r="E756" i="26"/>
  <c r="B756" i="26"/>
  <c r="A756" i="26"/>
  <c r="E755" i="26"/>
  <c r="B755" i="26"/>
  <c r="A755" i="26"/>
  <c r="E754" i="26"/>
  <c r="B754" i="26"/>
  <c r="A754" i="26"/>
  <c r="E753" i="26"/>
  <c r="B753" i="26"/>
  <c r="A753" i="26"/>
  <c r="E752" i="26"/>
  <c r="B752" i="26"/>
  <c r="A752" i="26"/>
  <c r="E751" i="26"/>
  <c r="B751" i="26"/>
  <c r="A751" i="26"/>
  <c r="E750" i="26"/>
  <c r="B750" i="26"/>
  <c r="A750" i="26"/>
  <c r="H749" i="26"/>
  <c r="G749" i="26"/>
  <c r="E749" i="26"/>
  <c r="D749" i="26"/>
  <c r="C749" i="26"/>
  <c r="B749" i="26"/>
  <c r="H748" i="26"/>
  <c r="G748" i="26"/>
  <c r="E748" i="26"/>
  <c r="D748" i="26"/>
  <c r="C748" i="26"/>
  <c r="B748" i="26"/>
  <c r="H747" i="26"/>
  <c r="G747" i="26"/>
  <c r="E747" i="26"/>
  <c r="D747" i="26"/>
  <c r="C747" i="26"/>
  <c r="B747" i="26"/>
  <c r="A747" i="26"/>
  <c r="H746" i="26"/>
  <c r="G746" i="26"/>
  <c r="E746" i="26"/>
  <c r="D746" i="26"/>
  <c r="C746" i="26"/>
  <c r="B746" i="26"/>
  <c r="A746" i="26"/>
  <c r="H745" i="26"/>
  <c r="G745" i="26"/>
  <c r="E745" i="26"/>
  <c r="D745" i="26"/>
  <c r="C745" i="26"/>
  <c r="B745" i="26"/>
  <c r="A745" i="26"/>
  <c r="E744" i="26"/>
  <c r="B744" i="26"/>
  <c r="A744" i="26"/>
  <c r="E743" i="26"/>
  <c r="B743" i="26"/>
  <c r="A743" i="26"/>
  <c r="E742" i="26"/>
  <c r="B742" i="26"/>
  <c r="A742" i="26"/>
  <c r="E741" i="26"/>
  <c r="B741" i="26"/>
  <c r="A741" i="26"/>
  <c r="E740" i="26"/>
  <c r="B740" i="26"/>
  <c r="A740" i="26"/>
  <c r="E739" i="26"/>
  <c r="B739" i="26"/>
  <c r="A739" i="26"/>
  <c r="E738" i="26"/>
  <c r="B738" i="26"/>
  <c r="A738" i="26"/>
  <c r="E737" i="26"/>
  <c r="B737" i="26"/>
  <c r="A737" i="26"/>
  <c r="E736" i="26"/>
  <c r="B736" i="26"/>
  <c r="A736" i="26"/>
  <c r="E735" i="26"/>
  <c r="B735" i="26"/>
  <c r="A735" i="26"/>
  <c r="E734" i="26"/>
  <c r="B734" i="26"/>
  <c r="A734" i="26"/>
  <c r="E733" i="26"/>
  <c r="B733" i="26"/>
  <c r="A733" i="26"/>
  <c r="E732" i="26"/>
  <c r="B732" i="26"/>
  <c r="A732" i="26"/>
  <c r="E731" i="26"/>
  <c r="B731" i="26"/>
  <c r="A731" i="26"/>
  <c r="E730" i="26"/>
  <c r="B730" i="26"/>
  <c r="A730" i="26"/>
  <c r="E729" i="26"/>
  <c r="B729" i="26"/>
  <c r="A729" i="26"/>
  <c r="H728" i="26"/>
  <c r="G728" i="26"/>
  <c r="E728" i="26"/>
  <c r="D728" i="26"/>
  <c r="C728" i="26"/>
  <c r="B728" i="26"/>
  <c r="H727" i="26"/>
  <c r="G727" i="26"/>
  <c r="E727" i="26"/>
  <c r="D727" i="26"/>
  <c r="C727" i="26"/>
  <c r="B727" i="26"/>
  <c r="H726" i="26"/>
  <c r="G726" i="26"/>
  <c r="E726" i="26"/>
  <c r="D726" i="26"/>
  <c r="C726" i="26"/>
  <c r="B726" i="26"/>
  <c r="A726" i="26"/>
  <c r="E725" i="26"/>
  <c r="B725" i="26"/>
  <c r="A725" i="26"/>
  <c r="E724" i="26"/>
  <c r="B724" i="26"/>
  <c r="A724" i="26"/>
  <c r="E723" i="26"/>
  <c r="B723" i="26"/>
  <c r="A723" i="26"/>
  <c r="E722" i="26"/>
  <c r="B722" i="26"/>
  <c r="A722" i="26"/>
  <c r="E721" i="26"/>
  <c r="B721" i="26"/>
  <c r="A721" i="26"/>
  <c r="E720" i="26"/>
  <c r="B720" i="26"/>
  <c r="A720" i="26"/>
  <c r="E719" i="26"/>
  <c r="B719" i="26"/>
  <c r="A719" i="26"/>
  <c r="E718" i="26"/>
  <c r="B718" i="26"/>
  <c r="A718" i="26"/>
  <c r="H717" i="26"/>
  <c r="G717" i="26"/>
  <c r="E717" i="26"/>
  <c r="D717" i="26"/>
  <c r="C717" i="26"/>
  <c r="B717" i="26"/>
  <c r="H716" i="26"/>
  <c r="G716" i="26"/>
  <c r="E716" i="26"/>
  <c r="D716" i="26"/>
  <c r="C716" i="26"/>
  <c r="B716" i="26"/>
  <c r="H715" i="26"/>
  <c r="G715" i="26"/>
  <c r="E715" i="26"/>
  <c r="D715" i="26"/>
  <c r="C715" i="26"/>
  <c r="B715" i="26"/>
  <c r="A715" i="26"/>
  <c r="H714" i="26"/>
  <c r="G714" i="26"/>
  <c r="E714" i="26"/>
  <c r="D714" i="26"/>
  <c r="C714" i="26"/>
  <c r="B714" i="26"/>
  <c r="A714" i="26"/>
  <c r="H713" i="26"/>
  <c r="G713" i="26"/>
  <c r="E713" i="26"/>
  <c r="D713" i="26"/>
  <c r="C713" i="26"/>
  <c r="B713" i="26"/>
  <c r="A713" i="26"/>
  <c r="E712" i="26"/>
  <c r="B712" i="26"/>
  <c r="A712" i="26"/>
  <c r="E711" i="26"/>
  <c r="B711" i="26"/>
  <c r="A711" i="26"/>
  <c r="E710" i="26"/>
  <c r="B710" i="26"/>
  <c r="A710" i="26"/>
  <c r="E709" i="26"/>
  <c r="B709" i="26"/>
  <c r="A709" i="26"/>
  <c r="E708" i="26"/>
  <c r="B708" i="26"/>
  <c r="A708" i="26"/>
  <c r="E707" i="26"/>
  <c r="B707" i="26"/>
  <c r="A707" i="26"/>
  <c r="E706" i="26"/>
  <c r="B706" i="26"/>
  <c r="A706" i="26"/>
  <c r="E705" i="26"/>
  <c r="B705" i="26"/>
  <c r="A705" i="26"/>
  <c r="E704" i="26"/>
  <c r="B704" i="26"/>
  <c r="A704" i="26"/>
  <c r="E703" i="26"/>
  <c r="B703" i="26"/>
  <c r="A703" i="26"/>
  <c r="E702" i="26"/>
  <c r="B702" i="26"/>
  <c r="A702" i="26"/>
  <c r="E701" i="26"/>
  <c r="B701" i="26"/>
  <c r="A701" i="26"/>
  <c r="E700" i="26"/>
  <c r="B700" i="26"/>
  <c r="A700" i="26"/>
  <c r="E699" i="26"/>
  <c r="B699" i="26"/>
  <c r="A699" i="26"/>
  <c r="E698" i="26"/>
  <c r="B698" i="26"/>
  <c r="A698" i="26"/>
  <c r="E697" i="26"/>
  <c r="B697" i="26"/>
  <c r="A697" i="26"/>
  <c r="H696" i="26"/>
  <c r="G696" i="26"/>
  <c r="E696" i="26"/>
  <c r="D696" i="26"/>
  <c r="C696" i="26"/>
  <c r="B696" i="26"/>
  <c r="H695" i="26"/>
  <c r="G695" i="26"/>
  <c r="E695" i="26"/>
  <c r="D695" i="26"/>
  <c r="C695" i="26"/>
  <c r="B695" i="26"/>
  <c r="H694" i="26"/>
  <c r="G694" i="26"/>
  <c r="E694" i="26"/>
  <c r="D694" i="26"/>
  <c r="C694" i="26"/>
  <c r="B694" i="26"/>
  <c r="A694" i="26"/>
  <c r="E693" i="26"/>
  <c r="B693" i="26"/>
  <c r="A693" i="26"/>
  <c r="E692" i="26"/>
  <c r="B692" i="26"/>
  <c r="A692" i="26"/>
  <c r="E691" i="26"/>
  <c r="B691" i="26"/>
  <c r="A691" i="26"/>
  <c r="E690" i="26"/>
  <c r="B690" i="26"/>
  <c r="A690" i="26"/>
  <c r="E689" i="26"/>
  <c r="B689" i="26"/>
  <c r="A689" i="26"/>
  <c r="E688" i="26"/>
  <c r="B688" i="26"/>
  <c r="A688" i="26"/>
  <c r="E687" i="26"/>
  <c r="B687" i="26"/>
  <c r="A687" i="26"/>
  <c r="E686" i="26"/>
  <c r="B686" i="26"/>
  <c r="A686" i="26"/>
  <c r="H685" i="26"/>
  <c r="G685" i="26"/>
  <c r="E685" i="26"/>
  <c r="D685" i="26"/>
  <c r="C685" i="26"/>
  <c r="B685" i="26"/>
  <c r="H684" i="26"/>
  <c r="G684" i="26"/>
  <c r="E684" i="26"/>
  <c r="D684" i="26"/>
  <c r="C684" i="26"/>
  <c r="B684" i="26"/>
  <c r="H683" i="26"/>
  <c r="G683" i="26"/>
  <c r="E683" i="26"/>
  <c r="D683" i="26"/>
  <c r="C683" i="26"/>
  <c r="B683" i="26"/>
  <c r="A683" i="26"/>
  <c r="H682" i="26"/>
  <c r="G682" i="26"/>
  <c r="E682" i="26"/>
  <c r="D682" i="26"/>
  <c r="C682" i="26"/>
  <c r="B682" i="26"/>
  <c r="A682" i="26"/>
  <c r="H681" i="26"/>
  <c r="G681" i="26"/>
  <c r="E681" i="26"/>
  <c r="D681" i="26"/>
  <c r="C681" i="26"/>
  <c r="B681" i="26"/>
  <c r="A681" i="26"/>
  <c r="E680" i="26"/>
  <c r="B680" i="26"/>
  <c r="A680" i="26"/>
  <c r="E679" i="26"/>
  <c r="B679" i="26"/>
  <c r="A679" i="26"/>
  <c r="E678" i="26"/>
  <c r="B678" i="26"/>
  <c r="A678" i="26"/>
  <c r="E677" i="26"/>
  <c r="B677" i="26"/>
  <c r="A677" i="26"/>
  <c r="E676" i="26"/>
  <c r="B676" i="26"/>
  <c r="A676" i="26"/>
  <c r="E675" i="26"/>
  <c r="B675" i="26"/>
  <c r="A675" i="26"/>
  <c r="E674" i="26"/>
  <c r="B674" i="26"/>
  <c r="A674" i="26"/>
  <c r="E673" i="26"/>
  <c r="B673" i="26"/>
  <c r="A673" i="26"/>
  <c r="E672" i="26"/>
  <c r="B672" i="26"/>
  <c r="A672" i="26"/>
  <c r="E671" i="26"/>
  <c r="B671" i="26"/>
  <c r="A671" i="26"/>
  <c r="E670" i="26"/>
  <c r="B670" i="26"/>
  <c r="A670" i="26"/>
  <c r="E669" i="26"/>
  <c r="B669" i="26"/>
  <c r="A669" i="26"/>
  <c r="E668" i="26"/>
  <c r="B668" i="26"/>
  <c r="A668" i="26"/>
  <c r="E667" i="26"/>
  <c r="B667" i="26"/>
  <c r="A667" i="26"/>
  <c r="E666" i="26"/>
  <c r="B666" i="26"/>
  <c r="A666" i="26"/>
  <c r="E665" i="26"/>
  <c r="B665" i="26"/>
  <c r="A665" i="26"/>
  <c r="H664" i="26"/>
  <c r="G664" i="26"/>
  <c r="E664" i="26"/>
  <c r="D664" i="26"/>
  <c r="C664" i="26"/>
  <c r="B664" i="26"/>
  <c r="H663" i="26"/>
  <c r="G663" i="26"/>
  <c r="E663" i="26"/>
  <c r="D663" i="26"/>
  <c r="C663" i="26"/>
  <c r="B663" i="26"/>
  <c r="H662" i="26"/>
  <c r="G662" i="26"/>
  <c r="E662" i="26"/>
  <c r="D662" i="26"/>
  <c r="C662" i="26"/>
  <c r="B662" i="26"/>
  <c r="A662" i="26"/>
  <c r="E661" i="26"/>
  <c r="B661" i="26"/>
  <c r="A661" i="26"/>
  <c r="E660" i="26"/>
  <c r="B660" i="26"/>
  <c r="A660" i="26"/>
  <c r="E659" i="26"/>
  <c r="B659" i="26"/>
  <c r="A659" i="26"/>
  <c r="E658" i="26"/>
  <c r="B658" i="26"/>
  <c r="A658" i="26"/>
  <c r="E657" i="26"/>
  <c r="B657" i="26"/>
  <c r="A657" i="26"/>
  <c r="E656" i="26"/>
  <c r="B656" i="26"/>
  <c r="A656" i="26"/>
  <c r="E655" i="26"/>
  <c r="B655" i="26"/>
  <c r="A655" i="26"/>
  <c r="E654" i="26"/>
  <c r="B654" i="26"/>
  <c r="A654" i="26"/>
  <c r="H653" i="26"/>
  <c r="G653" i="26"/>
  <c r="E653" i="26"/>
  <c r="D653" i="26"/>
  <c r="C653" i="26"/>
  <c r="B653" i="26"/>
  <c r="H652" i="26"/>
  <c r="G652" i="26"/>
  <c r="E652" i="26"/>
  <c r="D652" i="26"/>
  <c r="C652" i="26"/>
  <c r="B652" i="26"/>
  <c r="H651" i="26"/>
  <c r="G651" i="26"/>
  <c r="E651" i="26"/>
  <c r="D651" i="26"/>
  <c r="C651" i="26"/>
  <c r="B651" i="26"/>
  <c r="A651" i="26"/>
  <c r="H650" i="26"/>
  <c r="G650" i="26"/>
  <c r="E650" i="26"/>
  <c r="D650" i="26"/>
  <c r="C650" i="26"/>
  <c r="B650" i="26"/>
  <c r="A650" i="26"/>
  <c r="H649" i="26"/>
  <c r="G649" i="26"/>
  <c r="E649" i="26"/>
  <c r="D649" i="26"/>
  <c r="C649" i="26"/>
  <c r="B649" i="26"/>
  <c r="A649" i="26"/>
  <c r="E648" i="26"/>
  <c r="B648" i="26"/>
  <c r="A648" i="26"/>
  <c r="E647" i="26"/>
  <c r="B647" i="26"/>
  <c r="A647" i="26"/>
  <c r="E646" i="26"/>
  <c r="B646" i="26"/>
  <c r="A646" i="26"/>
  <c r="E645" i="26"/>
  <c r="B645" i="26"/>
  <c r="A645" i="26"/>
  <c r="E644" i="26"/>
  <c r="B644" i="26"/>
  <c r="A644" i="26"/>
  <c r="E643" i="26"/>
  <c r="B643" i="26"/>
  <c r="A643" i="26"/>
  <c r="E642" i="26"/>
  <c r="B642" i="26"/>
  <c r="A642" i="26"/>
  <c r="E641" i="26"/>
  <c r="B641" i="26"/>
  <c r="A641" i="26"/>
  <c r="E640" i="26"/>
  <c r="B640" i="26"/>
  <c r="A640" i="26"/>
  <c r="E639" i="26"/>
  <c r="B639" i="26"/>
  <c r="A639" i="26"/>
  <c r="E638" i="26"/>
  <c r="B638" i="26"/>
  <c r="A638" i="26"/>
  <c r="E637" i="26"/>
  <c r="B637" i="26"/>
  <c r="A637" i="26"/>
  <c r="E636" i="26"/>
  <c r="B636" i="26"/>
  <c r="A636" i="26"/>
  <c r="E635" i="26"/>
  <c r="B635" i="26"/>
  <c r="A635" i="26"/>
  <c r="E634" i="26"/>
  <c r="B634" i="26"/>
  <c r="A634" i="26"/>
  <c r="E633" i="26"/>
  <c r="B633" i="26"/>
  <c r="A633" i="26"/>
  <c r="H632" i="26"/>
  <c r="G632" i="26"/>
  <c r="E632" i="26"/>
  <c r="D632" i="26"/>
  <c r="C632" i="26"/>
  <c r="B632" i="26"/>
  <c r="H631" i="26"/>
  <c r="G631" i="26"/>
  <c r="E631" i="26"/>
  <c r="D631" i="26"/>
  <c r="C631" i="26"/>
  <c r="B631" i="26"/>
  <c r="H630" i="26"/>
  <c r="G630" i="26"/>
  <c r="E630" i="26"/>
  <c r="D630" i="26"/>
  <c r="C630" i="26"/>
  <c r="B630" i="26"/>
  <c r="A630" i="26"/>
  <c r="E629" i="26"/>
  <c r="B629" i="26"/>
  <c r="A629" i="26"/>
  <c r="E628" i="26"/>
  <c r="B628" i="26"/>
  <c r="A628" i="26"/>
  <c r="E627" i="26"/>
  <c r="B627" i="26"/>
  <c r="A627" i="26"/>
  <c r="E626" i="26"/>
  <c r="B626" i="26"/>
  <c r="A626" i="26"/>
  <c r="E625" i="26"/>
  <c r="B625" i="26"/>
  <c r="A625" i="26"/>
  <c r="E624" i="26"/>
  <c r="B624" i="26"/>
  <c r="A624" i="26"/>
  <c r="E623" i="26"/>
  <c r="B623" i="26"/>
  <c r="A623" i="26"/>
  <c r="E622" i="26"/>
  <c r="B622" i="26"/>
  <c r="A622" i="26"/>
  <c r="H621" i="26"/>
  <c r="G621" i="26"/>
  <c r="E621" i="26"/>
  <c r="D621" i="26"/>
  <c r="C621" i="26"/>
  <c r="B621" i="26"/>
  <c r="H620" i="26"/>
  <c r="G620" i="26"/>
  <c r="E620" i="26"/>
  <c r="D620" i="26"/>
  <c r="C620" i="26"/>
  <c r="B620" i="26"/>
  <c r="H619" i="26"/>
  <c r="G619" i="26"/>
  <c r="E619" i="26"/>
  <c r="D619" i="26"/>
  <c r="C619" i="26"/>
  <c r="B619" i="26"/>
  <c r="A619" i="26"/>
  <c r="H618" i="26"/>
  <c r="G618" i="26"/>
  <c r="E618" i="26"/>
  <c r="D618" i="26"/>
  <c r="C618" i="26"/>
  <c r="B618" i="26"/>
  <c r="A618" i="26"/>
  <c r="H617" i="26"/>
  <c r="G617" i="26"/>
  <c r="E617" i="26"/>
  <c r="D617" i="26"/>
  <c r="C617" i="26"/>
  <c r="B617" i="26"/>
  <c r="A617" i="26"/>
  <c r="E616" i="26"/>
  <c r="B616" i="26"/>
  <c r="A616" i="26"/>
  <c r="E615" i="26"/>
  <c r="B615" i="26"/>
  <c r="A615" i="26"/>
  <c r="E614" i="26"/>
  <c r="B614" i="26"/>
  <c r="A614" i="26"/>
  <c r="E613" i="26"/>
  <c r="B613" i="26"/>
  <c r="A613" i="26"/>
  <c r="E612" i="26"/>
  <c r="B612" i="26"/>
  <c r="A612" i="26"/>
  <c r="E611" i="26"/>
  <c r="B611" i="26"/>
  <c r="A611" i="26"/>
  <c r="E610" i="26"/>
  <c r="B610" i="26"/>
  <c r="A610" i="26"/>
  <c r="E609" i="26"/>
  <c r="B609" i="26"/>
  <c r="A609" i="26"/>
  <c r="E608" i="26"/>
  <c r="B608" i="26"/>
  <c r="A608" i="26"/>
  <c r="E607" i="26"/>
  <c r="B607" i="26"/>
  <c r="A607" i="26"/>
  <c r="E606" i="26"/>
  <c r="B606" i="26"/>
  <c r="A606" i="26"/>
  <c r="E605" i="26"/>
  <c r="B605" i="26"/>
  <c r="A605" i="26"/>
  <c r="E604" i="26"/>
  <c r="B604" i="26"/>
  <c r="A604" i="26"/>
  <c r="E603" i="26"/>
  <c r="B603" i="26"/>
  <c r="A603" i="26"/>
  <c r="E602" i="26"/>
  <c r="B602" i="26"/>
  <c r="A602" i="26"/>
  <c r="E601" i="26"/>
  <c r="B601" i="26"/>
  <c r="A601" i="26"/>
  <c r="H600" i="26"/>
  <c r="G600" i="26"/>
  <c r="E600" i="26"/>
  <c r="D600" i="26"/>
  <c r="C600" i="26"/>
  <c r="B600" i="26"/>
  <c r="H599" i="26"/>
  <c r="G599" i="26"/>
  <c r="E599" i="26"/>
  <c r="D599" i="26"/>
  <c r="C599" i="26"/>
  <c r="B599" i="26"/>
  <c r="H598" i="26"/>
  <c r="G598" i="26"/>
  <c r="E598" i="26"/>
  <c r="D598" i="26"/>
  <c r="C598" i="26"/>
  <c r="B598" i="26"/>
  <c r="A598" i="26"/>
  <c r="E597" i="26"/>
  <c r="B597" i="26"/>
  <c r="A597" i="26"/>
  <c r="E596" i="26"/>
  <c r="B596" i="26"/>
  <c r="A596" i="26"/>
  <c r="E595" i="26"/>
  <c r="B595" i="26"/>
  <c r="A595" i="26"/>
  <c r="E594" i="26"/>
  <c r="B594" i="26"/>
  <c r="A594" i="26"/>
  <c r="E593" i="26"/>
  <c r="B593" i="26"/>
  <c r="A593" i="26"/>
  <c r="E592" i="26"/>
  <c r="B592" i="26"/>
  <c r="A592" i="26"/>
  <c r="E591" i="26"/>
  <c r="B591" i="26"/>
  <c r="A591" i="26"/>
  <c r="E590" i="26"/>
  <c r="B590" i="26"/>
  <c r="A590" i="26"/>
  <c r="H589" i="26"/>
  <c r="G589" i="26"/>
  <c r="E589" i="26"/>
  <c r="D589" i="26"/>
  <c r="C589" i="26"/>
  <c r="B589" i="26"/>
  <c r="A589" i="26"/>
  <c r="H588" i="26"/>
  <c r="G588" i="26"/>
  <c r="E588" i="26"/>
  <c r="D588" i="26"/>
  <c r="C588" i="26"/>
  <c r="B588" i="26"/>
  <c r="H587" i="26"/>
  <c r="G587" i="26"/>
  <c r="E587" i="26"/>
  <c r="D587" i="26"/>
  <c r="C587" i="26"/>
  <c r="B587" i="26"/>
  <c r="A587" i="26"/>
  <c r="E584" i="26"/>
  <c r="B584" i="26"/>
  <c r="A584" i="26"/>
  <c r="E583" i="26"/>
  <c r="B583" i="26"/>
  <c r="A583" i="26"/>
  <c r="E582" i="26"/>
  <c r="B582" i="26"/>
  <c r="A582" i="26"/>
  <c r="E581" i="26"/>
  <c r="B581" i="26"/>
  <c r="A581" i="26"/>
  <c r="E580" i="26"/>
  <c r="B580" i="26"/>
  <c r="A580" i="26"/>
  <c r="E579" i="26"/>
  <c r="B579" i="26"/>
  <c r="A579" i="26"/>
  <c r="E578" i="26"/>
  <c r="B578" i="26"/>
  <c r="A578" i="26"/>
  <c r="E577" i="26"/>
  <c r="B577" i="26"/>
  <c r="A577" i="26"/>
  <c r="E576" i="26"/>
  <c r="B576" i="26"/>
  <c r="A576" i="26"/>
  <c r="E575" i="26"/>
  <c r="B575" i="26"/>
  <c r="A575" i="26"/>
  <c r="E574" i="26"/>
  <c r="B574" i="26"/>
  <c r="A574" i="26"/>
  <c r="E573" i="26"/>
  <c r="B573" i="26"/>
  <c r="A573" i="26"/>
  <c r="E572" i="26"/>
  <c r="B572" i="26"/>
  <c r="A572" i="26"/>
  <c r="E571" i="26"/>
  <c r="B571" i="26"/>
  <c r="A571" i="26"/>
  <c r="E570" i="26"/>
  <c r="B570" i="26"/>
  <c r="A570" i="26"/>
  <c r="E569" i="26"/>
  <c r="B569" i="26"/>
  <c r="A569" i="26"/>
  <c r="H568" i="26"/>
  <c r="G568" i="26"/>
  <c r="E568" i="26"/>
  <c r="D568" i="26"/>
  <c r="C568" i="26"/>
  <c r="B568" i="26"/>
  <c r="A568" i="26"/>
  <c r="H567" i="26"/>
  <c r="G567" i="26"/>
  <c r="E567" i="26"/>
  <c r="D567" i="26"/>
  <c r="C567" i="26"/>
  <c r="B567" i="26"/>
  <c r="H566" i="26"/>
  <c r="G566" i="26"/>
  <c r="E566" i="26"/>
  <c r="D566" i="26"/>
  <c r="C566" i="26"/>
  <c r="B566" i="26"/>
  <c r="A566" i="26"/>
  <c r="E565" i="26"/>
  <c r="B565" i="26"/>
  <c r="A565" i="26"/>
  <c r="E564" i="26"/>
  <c r="B564" i="26"/>
  <c r="A564" i="26"/>
  <c r="E563" i="26"/>
  <c r="B563" i="26"/>
  <c r="A563" i="26"/>
  <c r="E562" i="26"/>
  <c r="B562" i="26"/>
  <c r="A562" i="26"/>
  <c r="E561" i="26"/>
  <c r="B561" i="26"/>
  <c r="A561" i="26"/>
  <c r="E560" i="26"/>
  <c r="B560" i="26"/>
  <c r="A560" i="26"/>
  <c r="E559" i="26"/>
  <c r="B559" i="26"/>
  <c r="A559" i="26"/>
  <c r="E558" i="26"/>
  <c r="B558" i="26"/>
  <c r="A558" i="26"/>
  <c r="H557" i="26"/>
  <c r="G557" i="26"/>
  <c r="E557" i="26"/>
  <c r="D557" i="26"/>
  <c r="C557" i="26"/>
  <c r="B557" i="26"/>
  <c r="A557" i="26"/>
  <c r="E555" i="26" s="1"/>
  <c r="H556" i="26"/>
  <c r="G556" i="26"/>
  <c r="E556" i="26"/>
  <c r="D556" i="26"/>
  <c r="C556" i="26"/>
  <c r="B556" i="26"/>
  <c r="H555" i="26"/>
  <c r="G555" i="26"/>
  <c r="D555" i="26"/>
  <c r="C555" i="26"/>
  <c r="B555" i="26"/>
  <c r="A555" i="26"/>
  <c r="H554" i="26"/>
  <c r="G554" i="26"/>
  <c r="E554" i="26"/>
  <c r="D554" i="26"/>
  <c r="C554" i="26"/>
  <c r="B554" i="26"/>
  <c r="A554" i="26"/>
  <c r="H553" i="26"/>
  <c r="G553" i="26"/>
  <c r="E553" i="26"/>
  <c r="D553" i="26"/>
  <c r="C553" i="26"/>
  <c r="B553" i="26"/>
  <c r="A553" i="26"/>
  <c r="E552" i="26"/>
  <c r="B552" i="26"/>
  <c r="A552" i="26"/>
  <c r="E551" i="26"/>
  <c r="B551" i="26"/>
  <c r="A551" i="26"/>
  <c r="E550" i="26"/>
  <c r="B550" i="26"/>
  <c r="A550" i="26"/>
  <c r="E549" i="26"/>
  <c r="B549" i="26"/>
  <c r="A549" i="26"/>
  <c r="E548" i="26"/>
  <c r="B548" i="26"/>
  <c r="A548" i="26"/>
  <c r="E547" i="26"/>
  <c r="B547" i="26"/>
  <c r="A547" i="26"/>
  <c r="E546" i="26"/>
  <c r="B546" i="26"/>
  <c r="A546" i="26"/>
  <c r="E545" i="26"/>
  <c r="B545" i="26"/>
  <c r="A545" i="26"/>
  <c r="E544" i="26"/>
  <c r="B544" i="26"/>
  <c r="A544" i="26"/>
  <c r="E543" i="26"/>
  <c r="B543" i="26"/>
  <c r="A543" i="26"/>
  <c r="E542" i="26"/>
  <c r="B542" i="26"/>
  <c r="A542" i="26"/>
  <c r="E541" i="26"/>
  <c r="B541" i="26"/>
  <c r="A541" i="26"/>
  <c r="E540" i="26"/>
  <c r="B540" i="26"/>
  <c r="A540" i="26"/>
  <c r="E539" i="26"/>
  <c r="B539" i="26"/>
  <c r="A539" i="26"/>
  <c r="E538" i="26"/>
  <c r="B538" i="26"/>
  <c r="A538" i="26"/>
  <c r="E537" i="26"/>
  <c r="B537" i="26"/>
  <c r="A537" i="26"/>
  <c r="H536" i="26"/>
  <c r="G536" i="26"/>
  <c r="E536" i="26"/>
  <c r="D536" i="26"/>
  <c r="C536" i="26"/>
  <c r="B536" i="26"/>
  <c r="A536" i="26"/>
  <c r="H535" i="26"/>
  <c r="G535" i="26"/>
  <c r="E535" i="26"/>
  <c r="D535" i="26"/>
  <c r="C535" i="26"/>
  <c r="B535" i="26"/>
  <c r="H534" i="26"/>
  <c r="G534" i="26"/>
  <c r="E534" i="26"/>
  <c r="D534" i="26"/>
  <c r="C534" i="26"/>
  <c r="B534" i="26"/>
  <c r="A534" i="26"/>
  <c r="E533" i="26"/>
  <c r="B533" i="26"/>
  <c r="A533" i="26"/>
  <c r="E532" i="26"/>
  <c r="B532" i="26"/>
  <c r="A532" i="26"/>
  <c r="E531" i="26"/>
  <c r="B531" i="26"/>
  <c r="A531" i="26"/>
  <c r="E530" i="26"/>
  <c r="B530" i="26"/>
  <c r="A530" i="26"/>
  <c r="E529" i="26"/>
  <c r="B529" i="26"/>
  <c r="A529" i="26"/>
  <c r="E528" i="26"/>
  <c r="B528" i="26"/>
  <c r="A528" i="26"/>
  <c r="E527" i="26"/>
  <c r="B527" i="26"/>
  <c r="A527" i="26"/>
  <c r="E526" i="26"/>
  <c r="B526" i="26"/>
  <c r="A526" i="26"/>
  <c r="H525" i="26"/>
  <c r="G525" i="26"/>
  <c r="E525" i="26"/>
  <c r="D525" i="26"/>
  <c r="C525" i="26"/>
  <c r="B525" i="26"/>
  <c r="A525" i="26"/>
  <c r="E523" i="26" s="1"/>
  <c r="H524" i="26"/>
  <c r="G524" i="26"/>
  <c r="E524" i="26"/>
  <c r="D524" i="26"/>
  <c r="C524" i="26"/>
  <c r="B524" i="26"/>
  <c r="H523" i="26"/>
  <c r="G523" i="26"/>
  <c r="D523" i="26"/>
  <c r="C523" i="26"/>
  <c r="B523" i="26"/>
  <c r="A523" i="26"/>
  <c r="H522" i="26"/>
  <c r="G522" i="26"/>
  <c r="E522" i="26"/>
  <c r="D522" i="26"/>
  <c r="C522" i="26"/>
  <c r="B522" i="26"/>
  <c r="A522" i="26"/>
  <c r="H521" i="26"/>
  <c r="G521" i="26"/>
  <c r="E521" i="26"/>
  <c r="D521" i="26"/>
  <c r="C521" i="26"/>
  <c r="B521" i="26"/>
  <c r="A521" i="26"/>
  <c r="E520" i="26"/>
  <c r="B520" i="26"/>
  <c r="A520" i="26"/>
  <c r="E519" i="26"/>
  <c r="B519" i="26"/>
  <c r="A519" i="26"/>
  <c r="E518" i="26"/>
  <c r="B518" i="26"/>
  <c r="A518" i="26"/>
  <c r="E517" i="26"/>
  <c r="B517" i="26"/>
  <c r="A517" i="26"/>
  <c r="E516" i="26"/>
  <c r="B516" i="26"/>
  <c r="A516" i="26"/>
  <c r="E515" i="26"/>
  <c r="B515" i="26"/>
  <c r="A515" i="26"/>
  <c r="E514" i="26"/>
  <c r="B514" i="26"/>
  <c r="A514" i="26"/>
  <c r="E513" i="26"/>
  <c r="B513" i="26"/>
  <c r="A513" i="26"/>
  <c r="E512" i="26"/>
  <c r="B512" i="26"/>
  <c r="A512" i="26"/>
  <c r="E511" i="26"/>
  <c r="B511" i="26"/>
  <c r="A511" i="26"/>
  <c r="E510" i="26"/>
  <c r="B510" i="26"/>
  <c r="A510" i="26"/>
  <c r="E509" i="26"/>
  <c r="B509" i="26"/>
  <c r="A509" i="26"/>
  <c r="E508" i="26"/>
  <c r="B508" i="26"/>
  <c r="A508" i="26"/>
  <c r="E507" i="26"/>
  <c r="B507" i="26"/>
  <c r="A507" i="26"/>
  <c r="E506" i="26"/>
  <c r="B506" i="26"/>
  <c r="A506" i="26"/>
  <c r="E505" i="26"/>
  <c r="B505" i="26"/>
  <c r="A505" i="26"/>
  <c r="H504" i="26"/>
  <c r="G504" i="26"/>
  <c r="E504" i="26"/>
  <c r="D504" i="26"/>
  <c r="C504" i="26"/>
  <c r="B504" i="26"/>
  <c r="A504" i="26"/>
  <c r="H503" i="26"/>
  <c r="G503" i="26"/>
  <c r="E503" i="26"/>
  <c r="D503" i="26"/>
  <c r="C503" i="26"/>
  <c r="B503" i="26"/>
  <c r="H502" i="26"/>
  <c r="G502" i="26"/>
  <c r="E502" i="26"/>
  <c r="D502" i="26"/>
  <c r="C502" i="26"/>
  <c r="B502" i="26"/>
  <c r="A502" i="26"/>
  <c r="E501" i="26"/>
  <c r="B501" i="26"/>
  <c r="A501" i="26"/>
  <c r="E500" i="26"/>
  <c r="B500" i="26"/>
  <c r="A500" i="26"/>
  <c r="E499" i="26"/>
  <c r="B499" i="26"/>
  <c r="A499" i="26"/>
  <c r="E498" i="26"/>
  <c r="B498" i="26"/>
  <c r="A498" i="26"/>
  <c r="E497" i="26"/>
  <c r="B497" i="26"/>
  <c r="A497" i="26"/>
  <c r="E496" i="26"/>
  <c r="B496" i="26"/>
  <c r="A496" i="26"/>
  <c r="E495" i="26"/>
  <c r="B495" i="26"/>
  <c r="A495" i="26"/>
  <c r="E494" i="26"/>
  <c r="B494" i="26"/>
  <c r="A494" i="26"/>
  <c r="H493" i="26"/>
  <c r="G493" i="26"/>
  <c r="E493" i="26"/>
  <c r="D493" i="26"/>
  <c r="C493" i="26"/>
  <c r="B493" i="26"/>
  <c r="A493" i="26"/>
  <c r="E491" i="26" s="1"/>
  <c r="H492" i="26"/>
  <c r="G492" i="26"/>
  <c r="E492" i="26"/>
  <c r="D492" i="26"/>
  <c r="C492" i="26"/>
  <c r="B492" i="26"/>
  <c r="H491" i="26"/>
  <c r="G491" i="26"/>
  <c r="D491" i="26"/>
  <c r="C491" i="26"/>
  <c r="B491" i="26"/>
  <c r="A491" i="26"/>
  <c r="H490" i="26"/>
  <c r="G490" i="26"/>
  <c r="E490" i="26"/>
  <c r="D490" i="26"/>
  <c r="C490" i="26"/>
  <c r="B490" i="26"/>
  <c r="A490" i="26"/>
  <c r="H489" i="26"/>
  <c r="G489" i="26"/>
  <c r="E489" i="26"/>
  <c r="D489" i="26"/>
  <c r="C489" i="26"/>
  <c r="B489" i="26"/>
  <c r="A489" i="26"/>
  <c r="E488" i="26"/>
  <c r="B488" i="26"/>
  <c r="A488" i="26"/>
  <c r="E487" i="26"/>
  <c r="B487" i="26"/>
  <c r="A487" i="26"/>
  <c r="E486" i="26"/>
  <c r="B486" i="26"/>
  <c r="A486" i="26"/>
  <c r="E485" i="26"/>
  <c r="B485" i="26"/>
  <c r="A485" i="26"/>
  <c r="E484" i="26"/>
  <c r="B484" i="26"/>
  <c r="A484" i="26"/>
  <c r="E483" i="26"/>
  <c r="B483" i="26"/>
  <c r="A483" i="26"/>
  <c r="E482" i="26"/>
  <c r="B482" i="26"/>
  <c r="A482" i="26"/>
  <c r="E481" i="26"/>
  <c r="B481" i="26"/>
  <c r="A481" i="26"/>
  <c r="E480" i="26"/>
  <c r="B480" i="26"/>
  <c r="A480" i="26"/>
  <c r="E479" i="26"/>
  <c r="B479" i="26"/>
  <c r="A479" i="26"/>
  <c r="E478" i="26"/>
  <c r="B478" i="26"/>
  <c r="A478" i="26"/>
  <c r="E477" i="26"/>
  <c r="B477" i="26"/>
  <c r="A477" i="26"/>
  <c r="E476" i="26"/>
  <c r="B476" i="26"/>
  <c r="A476" i="26"/>
  <c r="E475" i="26"/>
  <c r="B475" i="26"/>
  <c r="A475" i="26"/>
  <c r="E474" i="26"/>
  <c r="B474" i="26"/>
  <c r="A474" i="26"/>
  <c r="E473" i="26"/>
  <c r="B473" i="26"/>
  <c r="A473" i="26"/>
  <c r="H472" i="26"/>
  <c r="G472" i="26"/>
  <c r="E472" i="26"/>
  <c r="D472" i="26"/>
  <c r="C472" i="26"/>
  <c r="B472" i="26"/>
  <c r="A472" i="26"/>
  <c r="H471" i="26"/>
  <c r="G471" i="26"/>
  <c r="E471" i="26"/>
  <c r="D471" i="26"/>
  <c r="C471" i="26"/>
  <c r="B471" i="26"/>
  <c r="H470" i="26"/>
  <c r="G470" i="26"/>
  <c r="E470" i="26"/>
  <c r="D470" i="26"/>
  <c r="C470" i="26"/>
  <c r="B470" i="26"/>
  <c r="A470" i="26"/>
  <c r="E469" i="26"/>
  <c r="B469" i="26"/>
  <c r="A469" i="26"/>
  <c r="E468" i="26"/>
  <c r="B468" i="26"/>
  <c r="A468" i="26"/>
  <c r="E467" i="26"/>
  <c r="B467" i="26"/>
  <c r="A467" i="26"/>
  <c r="E466" i="26"/>
  <c r="B466" i="26"/>
  <c r="A466" i="26"/>
  <c r="E465" i="26"/>
  <c r="B465" i="26"/>
  <c r="A465" i="26"/>
  <c r="E464" i="26"/>
  <c r="B464" i="26"/>
  <c r="A464" i="26"/>
  <c r="E463" i="26"/>
  <c r="B463" i="26"/>
  <c r="A463" i="26"/>
  <c r="E462" i="26"/>
  <c r="B462" i="26"/>
  <c r="A462" i="26"/>
  <c r="H461" i="26"/>
  <c r="G461" i="26"/>
  <c r="E461" i="26"/>
  <c r="D461" i="26"/>
  <c r="C461" i="26"/>
  <c r="B461" i="26"/>
  <c r="A461" i="26"/>
  <c r="E459" i="26" s="1"/>
  <c r="H460" i="26"/>
  <c r="G460" i="26"/>
  <c r="E460" i="26"/>
  <c r="D460" i="26"/>
  <c r="C460" i="26"/>
  <c r="B460" i="26"/>
  <c r="H459" i="26"/>
  <c r="G459" i="26"/>
  <c r="D459" i="26"/>
  <c r="C459" i="26"/>
  <c r="B459" i="26"/>
  <c r="A459" i="26"/>
  <c r="H458" i="26"/>
  <c r="G458" i="26"/>
  <c r="E458" i="26"/>
  <c r="D458" i="26"/>
  <c r="C458" i="26"/>
  <c r="B458" i="26"/>
  <c r="A458" i="26"/>
  <c r="H457" i="26"/>
  <c r="G457" i="26"/>
  <c r="E457" i="26"/>
  <c r="D457" i="26"/>
  <c r="C457" i="26"/>
  <c r="B457" i="26"/>
  <c r="A457" i="26"/>
  <c r="E456" i="26"/>
  <c r="B456" i="26"/>
  <c r="A456" i="26"/>
  <c r="E455" i="26"/>
  <c r="B455" i="26"/>
  <c r="A455" i="26"/>
  <c r="E454" i="26"/>
  <c r="B454" i="26"/>
  <c r="A454" i="26"/>
  <c r="E453" i="26"/>
  <c r="B453" i="26"/>
  <c r="A453" i="26"/>
  <c r="E452" i="26"/>
  <c r="B452" i="26"/>
  <c r="A452" i="26"/>
  <c r="E451" i="26"/>
  <c r="B451" i="26"/>
  <c r="A451" i="26"/>
  <c r="E450" i="26"/>
  <c r="B450" i="26"/>
  <c r="A450" i="26"/>
  <c r="E449" i="26"/>
  <c r="B449" i="26"/>
  <c r="A449" i="26"/>
  <c r="E448" i="26"/>
  <c r="B448" i="26"/>
  <c r="A448" i="26"/>
  <c r="E447" i="26"/>
  <c r="B447" i="26"/>
  <c r="A447" i="26"/>
  <c r="E446" i="26"/>
  <c r="B446" i="26"/>
  <c r="A446" i="26"/>
  <c r="E445" i="26"/>
  <c r="B445" i="26"/>
  <c r="A445" i="26"/>
  <c r="E444" i="26"/>
  <c r="B444" i="26"/>
  <c r="A444" i="26"/>
  <c r="E443" i="26"/>
  <c r="B443" i="26"/>
  <c r="A443" i="26"/>
  <c r="E442" i="26"/>
  <c r="B442" i="26"/>
  <c r="A442" i="26"/>
  <c r="E441" i="26"/>
  <c r="B441" i="26"/>
  <c r="A441" i="26"/>
  <c r="H440" i="26"/>
  <c r="G440" i="26"/>
  <c r="E440" i="26"/>
  <c r="D440" i="26"/>
  <c r="C440" i="26"/>
  <c r="B440" i="26"/>
  <c r="A440" i="26"/>
  <c r="H439" i="26"/>
  <c r="G439" i="26"/>
  <c r="E439" i="26"/>
  <c r="D439" i="26"/>
  <c r="C439" i="26"/>
  <c r="B439" i="26"/>
  <c r="H438" i="26"/>
  <c r="G438" i="26"/>
  <c r="E438" i="26"/>
  <c r="D438" i="26"/>
  <c r="C438" i="26"/>
  <c r="B438" i="26"/>
  <c r="A438" i="26"/>
  <c r="E437" i="26"/>
  <c r="B437" i="26"/>
  <c r="A437" i="26"/>
  <c r="E436" i="26"/>
  <c r="B436" i="26"/>
  <c r="A436" i="26"/>
  <c r="E435" i="26"/>
  <c r="B435" i="26"/>
  <c r="A435" i="26"/>
  <c r="E434" i="26"/>
  <c r="B434" i="26"/>
  <c r="A434" i="26"/>
  <c r="E433" i="26"/>
  <c r="B433" i="26"/>
  <c r="A433" i="26"/>
  <c r="E432" i="26"/>
  <c r="B432" i="26"/>
  <c r="A432" i="26"/>
  <c r="E431" i="26"/>
  <c r="B431" i="26"/>
  <c r="A431" i="26"/>
  <c r="E430" i="26"/>
  <c r="B430" i="26"/>
  <c r="A430" i="26"/>
  <c r="H429" i="26"/>
  <c r="G429" i="26"/>
  <c r="E429" i="26"/>
  <c r="D429" i="26"/>
  <c r="C429" i="26"/>
  <c r="B429" i="26"/>
  <c r="A429" i="26"/>
  <c r="E427" i="26" s="1"/>
  <c r="H428" i="26"/>
  <c r="G428" i="26"/>
  <c r="E428" i="26"/>
  <c r="D428" i="26"/>
  <c r="C428" i="26"/>
  <c r="B428" i="26"/>
  <c r="H427" i="26"/>
  <c r="G427" i="26"/>
  <c r="D427" i="26"/>
  <c r="C427" i="26"/>
  <c r="B427" i="26"/>
  <c r="A427" i="26"/>
  <c r="H426" i="26"/>
  <c r="G426" i="26"/>
  <c r="E426" i="26"/>
  <c r="D426" i="26"/>
  <c r="C426" i="26"/>
  <c r="B426" i="26"/>
  <c r="A426" i="26"/>
  <c r="H425" i="26"/>
  <c r="G425" i="26"/>
  <c r="E425" i="26"/>
  <c r="D425" i="26"/>
  <c r="C425" i="26"/>
  <c r="B425" i="26"/>
  <c r="A425" i="26"/>
  <c r="E424" i="26"/>
  <c r="B424" i="26"/>
  <c r="A424" i="26"/>
  <c r="E423" i="26"/>
  <c r="B423" i="26"/>
  <c r="A423" i="26"/>
  <c r="E422" i="26"/>
  <c r="B422" i="26"/>
  <c r="A422" i="26"/>
  <c r="E421" i="26"/>
  <c r="B421" i="26"/>
  <c r="A421" i="26"/>
  <c r="E420" i="26"/>
  <c r="B420" i="26"/>
  <c r="A420" i="26"/>
  <c r="E419" i="26"/>
  <c r="B419" i="26"/>
  <c r="A419" i="26"/>
  <c r="E418" i="26"/>
  <c r="B418" i="26"/>
  <c r="A418" i="26"/>
  <c r="E417" i="26"/>
  <c r="B417" i="26"/>
  <c r="A417" i="26"/>
  <c r="E416" i="26"/>
  <c r="B416" i="26"/>
  <c r="A416" i="26"/>
  <c r="E415" i="26"/>
  <c r="B415" i="26"/>
  <c r="A415" i="26"/>
  <c r="E414" i="26"/>
  <c r="B414" i="26"/>
  <c r="A414" i="26"/>
  <c r="E413" i="26"/>
  <c r="B413" i="26"/>
  <c r="A413" i="26"/>
  <c r="E412" i="26"/>
  <c r="B412" i="26"/>
  <c r="A412" i="26"/>
  <c r="E411" i="26"/>
  <c r="B411" i="26"/>
  <c r="A411" i="26"/>
  <c r="E410" i="26"/>
  <c r="B410" i="26"/>
  <c r="A410" i="26"/>
  <c r="E409" i="26"/>
  <c r="B409" i="26"/>
  <c r="A409" i="26"/>
  <c r="H408" i="26"/>
  <c r="G408" i="26"/>
  <c r="E408" i="26"/>
  <c r="D408" i="26"/>
  <c r="C408" i="26"/>
  <c r="B408" i="26"/>
  <c r="A408" i="26"/>
  <c r="H407" i="26"/>
  <c r="G407" i="26"/>
  <c r="E407" i="26"/>
  <c r="D407" i="26"/>
  <c r="C407" i="26"/>
  <c r="B407" i="26"/>
  <c r="H406" i="26"/>
  <c r="G406" i="26"/>
  <c r="E406" i="26"/>
  <c r="D406" i="26"/>
  <c r="C406" i="26"/>
  <c r="B406" i="26"/>
  <c r="A406" i="26"/>
  <c r="E405" i="26"/>
  <c r="B405" i="26"/>
  <c r="A405" i="26"/>
  <c r="E404" i="26"/>
  <c r="B404" i="26"/>
  <c r="A404" i="26"/>
  <c r="E403" i="26"/>
  <c r="B403" i="26"/>
  <c r="A403" i="26"/>
  <c r="E402" i="26"/>
  <c r="B402" i="26"/>
  <c r="A402" i="26"/>
  <c r="E401" i="26"/>
  <c r="B401" i="26"/>
  <c r="A401" i="26"/>
  <c r="E400" i="26"/>
  <c r="B400" i="26"/>
  <c r="A400" i="26"/>
  <c r="E399" i="26"/>
  <c r="B399" i="26"/>
  <c r="A399" i="26"/>
  <c r="E398" i="26"/>
  <c r="B398" i="26"/>
  <c r="A398" i="26"/>
  <c r="H397" i="26"/>
  <c r="G397" i="26"/>
  <c r="E397" i="26"/>
  <c r="D397" i="26"/>
  <c r="C397" i="26"/>
  <c r="B397" i="26"/>
  <c r="A397" i="26"/>
  <c r="E395" i="26" s="1"/>
  <c r="H396" i="26"/>
  <c r="G396" i="26"/>
  <c r="E396" i="26"/>
  <c r="D396" i="26"/>
  <c r="C396" i="26"/>
  <c r="B396" i="26"/>
  <c r="H395" i="26"/>
  <c r="G395" i="26"/>
  <c r="D395" i="26"/>
  <c r="C395" i="26"/>
  <c r="B395" i="26"/>
  <c r="A395" i="26"/>
  <c r="H394" i="26"/>
  <c r="G394" i="26"/>
  <c r="E394" i="26"/>
  <c r="D394" i="26"/>
  <c r="C394" i="26"/>
  <c r="B394" i="26"/>
  <c r="A394" i="26"/>
  <c r="H393" i="26"/>
  <c r="G393" i="26"/>
  <c r="E393" i="26"/>
  <c r="D393" i="26"/>
  <c r="C393" i="26"/>
  <c r="B393" i="26"/>
  <c r="A393" i="26"/>
  <c r="E392" i="26"/>
  <c r="B392" i="26"/>
  <c r="A392" i="26"/>
  <c r="E391" i="26"/>
  <c r="B391" i="26"/>
  <c r="A391" i="26"/>
  <c r="E390" i="26"/>
  <c r="B390" i="26"/>
  <c r="A390" i="26"/>
  <c r="E389" i="26"/>
  <c r="B389" i="26"/>
  <c r="A389" i="26"/>
  <c r="E388" i="26"/>
  <c r="B388" i="26"/>
  <c r="A388" i="26"/>
  <c r="E387" i="26"/>
  <c r="B387" i="26"/>
  <c r="A387" i="26"/>
  <c r="E386" i="26"/>
  <c r="B386" i="26"/>
  <c r="A386" i="26"/>
  <c r="E385" i="26"/>
  <c r="B385" i="26"/>
  <c r="A385" i="26"/>
  <c r="E384" i="26"/>
  <c r="B384" i="26"/>
  <c r="A384" i="26"/>
  <c r="E383" i="26"/>
  <c r="B383" i="26"/>
  <c r="A383" i="26"/>
  <c r="E382" i="26"/>
  <c r="B382" i="26"/>
  <c r="A382" i="26"/>
  <c r="E381" i="26"/>
  <c r="B381" i="26"/>
  <c r="A381" i="26"/>
  <c r="E380" i="26"/>
  <c r="B380" i="26"/>
  <c r="A380" i="26"/>
  <c r="E379" i="26"/>
  <c r="B379" i="26"/>
  <c r="A379" i="26"/>
  <c r="E378" i="26"/>
  <c r="B378" i="26"/>
  <c r="A378" i="26"/>
  <c r="E377" i="26"/>
  <c r="B377" i="26"/>
  <c r="A377" i="26"/>
  <c r="H376" i="26"/>
  <c r="G376" i="26"/>
  <c r="E376" i="26"/>
  <c r="D376" i="26"/>
  <c r="C376" i="26"/>
  <c r="B376" i="26"/>
  <c r="A376" i="26"/>
  <c r="H375" i="26"/>
  <c r="G375" i="26"/>
  <c r="E375" i="26"/>
  <c r="D375" i="26"/>
  <c r="C375" i="26"/>
  <c r="B375" i="26"/>
  <c r="H374" i="26"/>
  <c r="G374" i="26"/>
  <c r="E374" i="26"/>
  <c r="D374" i="26"/>
  <c r="C374" i="26"/>
  <c r="B374" i="26"/>
  <c r="A374" i="26"/>
  <c r="E373" i="26"/>
  <c r="B373" i="26"/>
  <c r="A373" i="26"/>
  <c r="E372" i="26"/>
  <c r="B372" i="26"/>
  <c r="A372" i="26"/>
  <c r="E371" i="26"/>
  <c r="B371" i="26"/>
  <c r="A371" i="26"/>
  <c r="E370" i="26"/>
  <c r="B370" i="26"/>
  <c r="A370" i="26"/>
  <c r="E369" i="26"/>
  <c r="B369" i="26"/>
  <c r="A369" i="26"/>
  <c r="E368" i="26"/>
  <c r="B368" i="26"/>
  <c r="A368" i="26"/>
  <c r="E367" i="26"/>
  <c r="B367" i="26"/>
  <c r="A367" i="26"/>
  <c r="E366" i="26"/>
  <c r="B366" i="26"/>
  <c r="A366" i="26"/>
  <c r="H365" i="26"/>
  <c r="G365" i="26"/>
  <c r="E365" i="26"/>
  <c r="D365" i="26"/>
  <c r="C365" i="26"/>
  <c r="B365" i="26"/>
  <c r="A365" i="26"/>
  <c r="E363" i="26" s="1"/>
  <c r="H364" i="26"/>
  <c r="G364" i="26"/>
  <c r="E364" i="26"/>
  <c r="D364" i="26"/>
  <c r="C364" i="26"/>
  <c r="B364" i="26"/>
  <c r="H363" i="26"/>
  <c r="G363" i="26"/>
  <c r="D363" i="26"/>
  <c r="C363" i="26"/>
  <c r="B363" i="26"/>
  <c r="A363" i="26"/>
  <c r="H362" i="26"/>
  <c r="G362" i="26"/>
  <c r="E362" i="26"/>
  <c r="D362" i="26"/>
  <c r="C362" i="26"/>
  <c r="B362" i="26"/>
  <c r="A362" i="26"/>
  <c r="H361" i="26"/>
  <c r="G361" i="26"/>
  <c r="E361" i="26"/>
  <c r="D361" i="26"/>
  <c r="C361" i="26"/>
  <c r="B361" i="26"/>
  <c r="A361" i="26"/>
  <c r="E360" i="26"/>
  <c r="B360" i="26"/>
  <c r="A360" i="26"/>
  <c r="E359" i="26"/>
  <c r="B359" i="26"/>
  <c r="A359" i="26"/>
  <c r="E358" i="26"/>
  <c r="B358" i="26"/>
  <c r="A358" i="26"/>
  <c r="E357" i="26"/>
  <c r="B357" i="26"/>
  <c r="A357" i="26"/>
  <c r="E356" i="26"/>
  <c r="B356" i="26"/>
  <c r="A356" i="26"/>
  <c r="E355" i="26"/>
  <c r="B355" i="26"/>
  <c r="A355" i="26"/>
  <c r="E354" i="26"/>
  <c r="B354" i="26"/>
  <c r="A354" i="26"/>
  <c r="E353" i="26"/>
  <c r="B353" i="26"/>
  <c r="A353" i="26"/>
  <c r="E352" i="26"/>
  <c r="B352" i="26"/>
  <c r="A352" i="26"/>
  <c r="E351" i="26"/>
  <c r="B351" i="26"/>
  <c r="A351" i="26"/>
  <c r="E350" i="26"/>
  <c r="B350" i="26"/>
  <c r="A350" i="26"/>
  <c r="E349" i="26"/>
  <c r="B349" i="26"/>
  <c r="A349" i="26"/>
  <c r="E348" i="26"/>
  <c r="B348" i="26"/>
  <c r="A348" i="26"/>
  <c r="E347" i="26"/>
  <c r="B347" i="26"/>
  <c r="A347" i="26"/>
  <c r="E346" i="26"/>
  <c r="B346" i="26"/>
  <c r="A346" i="26"/>
  <c r="E345" i="26"/>
  <c r="B345" i="26"/>
  <c r="A345" i="26"/>
  <c r="H344" i="26"/>
  <c r="G344" i="26"/>
  <c r="E344" i="26"/>
  <c r="D344" i="26"/>
  <c r="C344" i="26"/>
  <c r="B344" i="26"/>
  <c r="A344" i="26"/>
  <c r="H343" i="26"/>
  <c r="G343" i="26"/>
  <c r="E343" i="26"/>
  <c r="D343" i="26"/>
  <c r="C343" i="26"/>
  <c r="B343" i="26"/>
  <c r="H342" i="26"/>
  <c r="G342" i="26"/>
  <c r="E342" i="26"/>
  <c r="D342" i="26"/>
  <c r="C342" i="26"/>
  <c r="B342" i="26"/>
  <c r="A342" i="26"/>
  <c r="E341" i="26"/>
  <c r="B341" i="26"/>
  <c r="A341" i="26"/>
  <c r="E340" i="26"/>
  <c r="B340" i="26"/>
  <c r="A340" i="26"/>
  <c r="E339" i="26"/>
  <c r="B339" i="26"/>
  <c r="A339" i="26"/>
  <c r="E338" i="26"/>
  <c r="B338" i="26"/>
  <c r="A338" i="26"/>
  <c r="E337" i="26"/>
  <c r="B337" i="26"/>
  <c r="A337" i="26"/>
  <c r="E336" i="26"/>
  <c r="B336" i="26"/>
  <c r="A336" i="26"/>
  <c r="E335" i="26"/>
  <c r="B335" i="26"/>
  <c r="A335" i="26"/>
  <c r="E334" i="26"/>
  <c r="B334" i="26"/>
  <c r="A334" i="26"/>
  <c r="H333" i="26"/>
  <c r="G333" i="26"/>
  <c r="E333" i="26"/>
  <c r="D333" i="26"/>
  <c r="C333" i="26"/>
  <c r="B333" i="26"/>
  <c r="A333" i="26"/>
  <c r="E331" i="26" s="1"/>
  <c r="H332" i="26"/>
  <c r="G332" i="26"/>
  <c r="E332" i="26"/>
  <c r="D332" i="26"/>
  <c r="C332" i="26"/>
  <c r="B332" i="26"/>
  <c r="D331" i="26"/>
  <c r="C331" i="26"/>
  <c r="B331" i="26"/>
  <c r="A331" i="26"/>
  <c r="H328" i="26"/>
  <c r="E328" i="26"/>
  <c r="B328" i="26"/>
  <c r="A328" i="26"/>
  <c r="H327" i="26"/>
  <c r="E327" i="26"/>
  <c r="B327" i="26"/>
  <c r="A327" i="26"/>
  <c r="H326" i="26"/>
  <c r="E326" i="26"/>
  <c r="B326" i="26"/>
  <c r="A326" i="26"/>
  <c r="H325" i="26"/>
  <c r="E325" i="26"/>
  <c r="B325" i="26"/>
  <c r="A325" i="26"/>
  <c r="H324" i="26"/>
  <c r="E324" i="26"/>
  <c r="B324" i="26"/>
  <c r="A324" i="26"/>
  <c r="H323" i="26"/>
  <c r="E323" i="26"/>
  <c r="B323" i="26"/>
  <c r="A323" i="26"/>
  <c r="H322" i="26"/>
  <c r="E322" i="26"/>
  <c r="B322" i="26"/>
  <c r="A322" i="26"/>
  <c r="H321" i="26"/>
  <c r="E321" i="26"/>
  <c r="B321" i="26"/>
  <c r="A321" i="26"/>
  <c r="H320" i="26"/>
  <c r="G320" i="26"/>
  <c r="E320" i="26"/>
  <c r="D320" i="26"/>
  <c r="C320" i="26"/>
  <c r="B320" i="26"/>
  <c r="H319" i="26"/>
  <c r="G319" i="26"/>
  <c r="E319" i="26"/>
  <c r="D319" i="26"/>
  <c r="C319" i="26"/>
  <c r="B319" i="26"/>
  <c r="H318" i="26"/>
  <c r="G318" i="26"/>
  <c r="D318" i="26"/>
  <c r="C318" i="26"/>
  <c r="B318" i="26"/>
  <c r="A318" i="26"/>
  <c r="H315" i="26"/>
  <c r="E315" i="26"/>
  <c r="B315" i="26"/>
  <c r="A315" i="26"/>
  <c r="H314" i="26"/>
  <c r="E314" i="26"/>
  <c r="B314" i="26"/>
  <c r="A314" i="26"/>
  <c r="H313" i="26"/>
  <c r="E313" i="26"/>
  <c r="B313" i="26"/>
  <c r="A313" i="26"/>
  <c r="H312" i="26"/>
  <c r="E312" i="26"/>
  <c r="B312" i="26"/>
  <c r="A312" i="26"/>
  <c r="H311" i="26"/>
  <c r="E311" i="26"/>
  <c r="B311" i="26"/>
  <c r="A311" i="26"/>
  <c r="H310" i="26"/>
  <c r="E310" i="26"/>
  <c r="B310" i="26"/>
  <c r="A310" i="26"/>
  <c r="H309" i="26"/>
  <c r="E309" i="26"/>
  <c r="B309" i="26"/>
  <c r="A309" i="26"/>
  <c r="H308" i="26"/>
  <c r="E308" i="26"/>
  <c r="B308" i="26"/>
  <c r="A308" i="26"/>
  <c r="H307" i="26"/>
  <c r="G307" i="26"/>
  <c r="E307" i="26"/>
  <c r="D307" i="26"/>
  <c r="C307" i="26"/>
  <c r="B307" i="26"/>
  <c r="H306" i="26"/>
  <c r="G306" i="26"/>
  <c r="E306" i="26"/>
  <c r="D306" i="26"/>
  <c r="C306" i="26"/>
  <c r="B306" i="26"/>
  <c r="H305" i="26"/>
  <c r="G305" i="26"/>
  <c r="D305" i="26"/>
  <c r="C305" i="26"/>
  <c r="B305" i="26"/>
  <c r="A305" i="26"/>
  <c r="E302" i="26"/>
  <c r="B302" i="26"/>
  <c r="A302" i="26"/>
  <c r="E301" i="26"/>
  <c r="B301" i="26"/>
  <c r="A301" i="26"/>
  <c r="E300" i="26"/>
  <c r="B300" i="26"/>
  <c r="A300" i="26"/>
  <c r="E299" i="26"/>
  <c r="B299" i="26"/>
  <c r="A299" i="26"/>
  <c r="E298" i="26"/>
  <c r="B298" i="26"/>
  <c r="A298" i="26"/>
  <c r="E297" i="26"/>
  <c r="B297" i="26"/>
  <c r="A297" i="26"/>
  <c r="E296" i="26"/>
  <c r="B296" i="26"/>
  <c r="A296" i="26"/>
  <c r="E295" i="26"/>
  <c r="B295" i="26"/>
  <c r="A295" i="26"/>
  <c r="E294" i="26"/>
  <c r="B294" i="26"/>
  <c r="A294" i="26"/>
  <c r="E293" i="26"/>
  <c r="B293" i="26"/>
  <c r="A293" i="26"/>
  <c r="E292" i="26"/>
  <c r="B292" i="26"/>
  <c r="A292" i="26"/>
  <c r="E291" i="26"/>
  <c r="B291" i="26"/>
  <c r="A291" i="26"/>
  <c r="E290" i="26"/>
  <c r="B290" i="26"/>
  <c r="A290" i="26"/>
  <c r="E289" i="26"/>
  <c r="B289" i="26"/>
  <c r="A289" i="26"/>
  <c r="E288" i="26"/>
  <c r="B288" i="26"/>
  <c r="A288" i="26"/>
  <c r="E287" i="26"/>
  <c r="B287" i="26"/>
  <c r="A287" i="26"/>
  <c r="H286" i="26"/>
  <c r="G286" i="26"/>
  <c r="E286" i="26"/>
  <c r="D286" i="26"/>
  <c r="C286" i="26"/>
  <c r="B286" i="26"/>
  <c r="H285" i="26"/>
  <c r="G285" i="26"/>
  <c r="E285" i="26"/>
  <c r="D285" i="26"/>
  <c r="C285" i="26"/>
  <c r="B285" i="26"/>
  <c r="H284" i="26"/>
  <c r="G284" i="26"/>
  <c r="E284" i="26"/>
  <c r="D284" i="26"/>
  <c r="C284" i="26"/>
  <c r="B284" i="26"/>
  <c r="A284" i="26"/>
  <c r="E283" i="26"/>
  <c r="B283" i="26"/>
  <c r="A283" i="26"/>
  <c r="E282" i="26"/>
  <c r="B282" i="26"/>
  <c r="A282" i="26"/>
  <c r="E281" i="26"/>
  <c r="B281" i="26"/>
  <c r="A281" i="26"/>
  <c r="E280" i="26"/>
  <c r="B280" i="26"/>
  <c r="A280" i="26"/>
  <c r="E279" i="26"/>
  <c r="B279" i="26"/>
  <c r="A279" i="26"/>
  <c r="E278" i="26"/>
  <c r="B278" i="26"/>
  <c r="A278" i="26"/>
  <c r="E277" i="26"/>
  <c r="B277" i="26"/>
  <c r="A277" i="26"/>
  <c r="E276" i="26"/>
  <c r="B276" i="26"/>
  <c r="A276" i="26"/>
  <c r="H275" i="26"/>
  <c r="G275" i="26"/>
  <c r="E275" i="26"/>
  <c r="D275" i="26"/>
  <c r="C275" i="26"/>
  <c r="B275" i="26"/>
  <c r="H274" i="26"/>
  <c r="G274" i="26"/>
  <c r="E274" i="26"/>
  <c r="D274" i="26"/>
  <c r="C274" i="26"/>
  <c r="B274" i="26"/>
  <c r="H273" i="26"/>
  <c r="G273" i="26"/>
  <c r="D273" i="26"/>
  <c r="B273" i="26"/>
  <c r="A273" i="26"/>
  <c r="E270" i="26"/>
  <c r="B270" i="26"/>
  <c r="A270" i="26"/>
  <c r="E269" i="26"/>
  <c r="B269" i="26"/>
  <c r="A269" i="26"/>
  <c r="E268" i="26"/>
  <c r="B268" i="26"/>
  <c r="A268" i="26"/>
  <c r="E267" i="26"/>
  <c r="B267" i="26"/>
  <c r="A267" i="26"/>
  <c r="E266" i="26"/>
  <c r="B266" i="26"/>
  <c r="A266" i="26"/>
  <c r="E265" i="26"/>
  <c r="B265" i="26"/>
  <c r="A265" i="26"/>
  <c r="E264" i="26"/>
  <c r="B264" i="26"/>
  <c r="A264" i="26"/>
  <c r="E263" i="26"/>
  <c r="B263" i="26"/>
  <c r="A263" i="26"/>
  <c r="E262" i="26"/>
  <c r="B262" i="26"/>
  <c r="A262" i="26"/>
  <c r="E261" i="26"/>
  <c r="B261" i="26"/>
  <c r="A261" i="26"/>
  <c r="E260" i="26"/>
  <c r="B260" i="26"/>
  <c r="A260" i="26"/>
  <c r="E259" i="26"/>
  <c r="B259" i="26"/>
  <c r="A259" i="26"/>
  <c r="E258" i="26"/>
  <c r="B258" i="26"/>
  <c r="A258" i="26"/>
  <c r="E257" i="26"/>
  <c r="B257" i="26"/>
  <c r="A257" i="26"/>
  <c r="E256" i="26"/>
  <c r="B256" i="26"/>
  <c r="A256" i="26"/>
  <c r="E255" i="26"/>
  <c r="B255" i="26"/>
  <c r="A255" i="26"/>
  <c r="H254" i="26"/>
  <c r="G254" i="26"/>
  <c r="E254" i="26"/>
  <c r="D254" i="26"/>
  <c r="C254" i="26"/>
  <c r="B254" i="26"/>
  <c r="H253" i="26"/>
  <c r="G253" i="26"/>
  <c r="E253" i="26"/>
  <c r="D253" i="26"/>
  <c r="C253" i="26"/>
  <c r="B253" i="26"/>
  <c r="H252" i="26"/>
  <c r="G252" i="26"/>
  <c r="E252" i="26"/>
  <c r="D252" i="26"/>
  <c r="C252" i="26"/>
  <c r="B252" i="26"/>
  <c r="A252" i="26"/>
  <c r="E251" i="26"/>
  <c r="B251" i="26"/>
  <c r="A251" i="26"/>
  <c r="E250" i="26"/>
  <c r="B250" i="26"/>
  <c r="A250" i="26"/>
  <c r="E249" i="26"/>
  <c r="B249" i="26"/>
  <c r="A249" i="26"/>
  <c r="E248" i="26"/>
  <c r="B248" i="26"/>
  <c r="A248" i="26"/>
  <c r="E247" i="26"/>
  <c r="B247" i="26"/>
  <c r="A247" i="26"/>
  <c r="E246" i="26"/>
  <c r="B246" i="26"/>
  <c r="A246" i="26"/>
  <c r="E245" i="26"/>
  <c r="B245" i="26"/>
  <c r="A245" i="26"/>
  <c r="E244" i="26"/>
  <c r="B244" i="26"/>
  <c r="A244" i="26"/>
  <c r="H243" i="26"/>
  <c r="G243" i="26"/>
  <c r="E243" i="26"/>
  <c r="D243" i="26"/>
  <c r="C243" i="26"/>
  <c r="B243" i="26"/>
  <c r="H242" i="26"/>
  <c r="G242" i="26"/>
  <c r="E242" i="26"/>
  <c r="D242" i="26"/>
  <c r="C242" i="26"/>
  <c r="B242" i="26"/>
  <c r="H241" i="26"/>
  <c r="G241" i="26"/>
  <c r="D241" i="26"/>
  <c r="B241" i="26"/>
  <c r="A241" i="26"/>
  <c r="E238" i="26"/>
  <c r="B238" i="26"/>
  <c r="A238" i="26"/>
  <c r="E237" i="26"/>
  <c r="B237" i="26"/>
  <c r="A237" i="26"/>
  <c r="E236" i="26"/>
  <c r="B236" i="26"/>
  <c r="A236" i="26"/>
  <c r="E235" i="26"/>
  <c r="B235" i="26"/>
  <c r="A235" i="26"/>
  <c r="E234" i="26"/>
  <c r="B234" i="26"/>
  <c r="A234" i="26"/>
  <c r="E233" i="26"/>
  <c r="B233" i="26"/>
  <c r="A233" i="26"/>
  <c r="E232" i="26"/>
  <c r="B232" i="26"/>
  <c r="A232" i="26"/>
  <c r="E231" i="26"/>
  <c r="B231" i="26"/>
  <c r="A231" i="26"/>
  <c r="E230" i="26"/>
  <c r="B230" i="26"/>
  <c r="A230" i="26"/>
  <c r="E229" i="26"/>
  <c r="B229" i="26"/>
  <c r="A229" i="26"/>
  <c r="E228" i="26"/>
  <c r="B228" i="26"/>
  <c r="A228" i="26"/>
  <c r="E227" i="26"/>
  <c r="B227" i="26"/>
  <c r="A227" i="26"/>
  <c r="E226" i="26"/>
  <c r="B226" i="26"/>
  <c r="A226" i="26"/>
  <c r="E225" i="26"/>
  <c r="B225" i="26"/>
  <c r="A225" i="26"/>
  <c r="E224" i="26"/>
  <c r="B224" i="26"/>
  <c r="A224" i="26"/>
  <c r="E223" i="26"/>
  <c r="B223" i="26"/>
  <c r="A223" i="26"/>
  <c r="H222" i="26"/>
  <c r="G222" i="26"/>
  <c r="E222" i="26"/>
  <c r="D222" i="26"/>
  <c r="C222" i="26"/>
  <c r="B222" i="26"/>
  <c r="H221" i="26"/>
  <c r="G221" i="26"/>
  <c r="E221" i="26"/>
  <c r="D221" i="26"/>
  <c r="C221" i="26"/>
  <c r="B221" i="26"/>
  <c r="H220" i="26"/>
  <c r="G220" i="26"/>
  <c r="E220" i="26"/>
  <c r="D220" i="26"/>
  <c r="C220" i="26"/>
  <c r="B220" i="26"/>
  <c r="A220" i="26"/>
  <c r="E219" i="26"/>
  <c r="B219" i="26"/>
  <c r="A219" i="26"/>
  <c r="E218" i="26"/>
  <c r="B218" i="26"/>
  <c r="A218" i="26"/>
  <c r="E217" i="26"/>
  <c r="B217" i="26"/>
  <c r="A217" i="26"/>
  <c r="E216" i="26"/>
  <c r="B216" i="26"/>
  <c r="A216" i="26"/>
  <c r="E215" i="26"/>
  <c r="B215" i="26"/>
  <c r="A215" i="26"/>
  <c r="E214" i="26"/>
  <c r="B214" i="26"/>
  <c r="A214" i="26"/>
  <c r="E213" i="26"/>
  <c r="B213" i="26"/>
  <c r="A213" i="26"/>
  <c r="E212" i="26"/>
  <c r="B212" i="26"/>
  <c r="A212" i="26"/>
  <c r="H211" i="26"/>
  <c r="G211" i="26"/>
  <c r="E211" i="26"/>
  <c r="D211" i="26"/>
  <c r="C211" i="26"/>
  <c r="B211" i="26"/>
  <c r="A211" i="26"/>
  <c r="E209" i="26" s="1"/>
  <c r="H210" i="26"/>
  <c r="G210" i="26"/>
  <c r="E210" i="26"/>
  <c r="D210" i="26"/>
  <c r="C210" i="26"/>
  <c r="B210" i="26"/>
  <c r="H209" i="26"/>
  <c r="G209" i="26"/>
  <c r="D209" i="26"/>
  <c r="C209" i="26"/>
  <c r="B209" i="26"/>
  <c r="A209" i="26"/>
  <c r="H208" i="26"/>
  <c r="G208" i="26"/>
  <c r="E208" i="26"/>
  <c r="D208" i="26"/>
  <c r="C208" i="26"/>
  <c r="B208" i="26"/>
  <c r="A208" i="26"/>
  <c r="H207" i="26"/>
  <c r="G207" i="26"/>
  <c r="E207" i="26"/>
  <c r="D207" i="26"/>
  <c r="C207" i="26"/>
  <c r="B207" i="26"/>
  <c r="A207" i="26"/>
  <c r="E206" i="26"/>
  <c r="B206" i="26"/>
  <c r="A206" i="26"/>
  <c r="E205" i="26"/>
  <c r="B205" i="26"/>
  <c r="A205" i="26"/>
  <c r="E204" i="26"/>
  <c r="B204" i="26"/>
  <c r="A204" i="26"/>
  <c r="E203" i="26"/>
  <c r="B203" i="26"/>
  <c r="A203" i="26"/>
  <c r="E202" i="26"/>
  <c r="B202" i="26"/>
  <c r="A202" i="26"/>
  <c r="E201" i="26"/>
  <c r="B201" i="26"/>
  <c r="A201" i="26"/>
  <c r="E200" i="26"/>
  <c r="B200" i="26"/>
  <c r="A200" i="26"/>
  <c r="E199" i="26"/>
  <c r="B199" i="26"/>
  <c r="A199" i="26"/>
  <c r="E198" i="26"/>
  <c r="B198" i="26"/>
  <c r="A198" i="26"/>
  <c r="E197" i="26"/>
  <c r="B197" i="26"/>
  <c r="A197" i="26"/>
  <c r="E196" i="26"/>
  <c r="B196" i="26"/>
  <c r="A196" i="26"/>
  <c r="E195" i="26"/>
  <c r="B195" i="26"/>
  <c r="A195" i="26"/>
  <c r="E194" i="26"/>
  <c r="B194" i="26"/>
  <c r="A194" i="26"/>
  <c r="E193" i="26"/>
  <c r="B193" i="26"/>
  <c r="A193" i="26"/>
  <c r="E192" i="26"/>
  <c r="B192" i="26"/>
  <c r="A192" i="26"/>
  <c r="E191" i="26"/>
  <c r="B191" i="26"/>
  <c r="A191" i="26"/>
  <c r="H190" i="26"/>
  <c r="G190" i="26"/>
  <c r="E190" i="26"/>
  <c r="D190" i="26"/>
  <c r="C190" i="26"/>
  <c r="B190" i="26"/>
  <c r="H189" i="26"/>
  <c r="G189" i="26"/>
  <c r="E189" i="26"/>
  <c r="D189" i="26"/>
  <c r="C189" i="26"/>
  <c r="B189" i="26"/>
  <c r="H188" i="26"/>
  <c r="G188" i="26"/>
  <c r="E188" i="26"/>
  <c r="D188" i="26"/>
  <c r="C188" i="26"/>
  <c r="B188" i="26"/>
  <c r="A188" i="26"/>
  <c r="E187" i="26"/>
  <c r="B187" i="26"/>
  <c r="A187" i="26"/>
  <c r="E186" i="26"/>
  <c r="B186" i="26"/>
  <c r="A186" i="26"/>
  <c r="E185" i="26"/>
  <c r="B185" i="26"/>
  <c r="A185" i="26"/>
  <c r="E184" i="26"/>
  <c r="B184" i="26"/>
  <c r="A184" i="26"/>
  <c r="E183" i="26"/>
  <c r="B183" i="26"/>
  <c r="A183" i="26"/>
  <c r="E182" i="26"/>
  <c r="B182" i="26"/>
  <c r="A182" i="26"/>
  <c r="E181" i="26"/>
  <c r="B181" i="26"/>
  <c r="A181" i="26"/>
  <c r="E180" i="26"/>
  <c r="B180" i="26"/>
  <c r="A180" i="26"/>
  <c r="H179" i="26"/>
  <c r="G179" i="26"/>
  <c r="E179" i="26"/>
  <c r="D179" i="26"/>
  <c r="C179" i="26"/>
  <c r="B179" i="26"/>
  <c r="H178" i="26"/>
  <c r="G178" i="26"/>
  <c r="E178" i="26"/>
  <c r="D178" i="26"/>
  <c r="C178" i="26"/>
  <c r="B178" i="26"/>
  <c r="H177" i="26"/>
  <c r="G177" i="26"/>
  <c r="D177" i="26"/>
  <c r="C177" i="26"/>
  <c r="B177" i="26"/>
  <c r="A177" i="26"/>
  <c r="H176" i="26"/>
  <c r="G176" i="26"/>
  <c r="E176" i="26"/>
  <c r="D176" i="26"/>
  <c r="C176" i="26"/>
  <c r="B176" i="26"/>
  <c r="A176" i="26"/>
  <c r="H175" i="26"/>
  <c r="G175" i="26"/>
  <c r="E175" i="26"/>
  <c r="D175" i="26"/>
  <c r="C175" i="26"/>
  <c r="B175" i="26"/>
  <c r="A175" i="26"/>
  <c r="E174" i="26"/>
  <c r="B174" i="26"/>
  <c r="A174" i="26"/>
  <c r="E173" i="26"/>
  <c r="B173" i="26"/>
  <c r="A173" i="26"/>
  <c r="B172" i="26"/>
  <c r="A172" i="26"/>
  <c r="E171" i="26"/>
  <c r="B171" i="26"/>
  <c r="A171" i="26"/>
  <c r="B170" i="26"/>
  <c r="A170" i="26"/>
  <c r="E169" i="26"/>
  <c r="B169" i="26"/>
  <c r="A169" i="26"/>
  <c r="E168" i="26"/>
  <c r="B168" i="26"/>
  <c r="A168" i="26"/>
  <c r="B167" i="26"/>
  <c r="A167" i="26"/>
  <c r="E166" i="26"/>
  <c r="B166" i="26"/>
  <c r="A166" i="26"/>
  <c r="E165" i="26"/>
  <c r="B165" i="26"/>
  <c r="A165" i="26"/>
  <c r="E164" i="26"/>
  <c r="B164" i="26"/>
  <c r="A164" i="26"/>
  <c r="B163" i="26"/>
  <c r="A163" i="26"/>
  <c r="E162" i="26"/>
  <c r="B162" i="26"/>
  <c r="A162" i="26"/>
  <c r="E161" i="26"/>
  <c r="B161" i="26"/>
  <c r="A161" i="26"/>
  <c r="E160" i="26"/>
  <c r="B160" i="26"/>
  <c r="A160" i="26"/>
  <c r="B159" i="26"/>
  <c r="A159" i="26"/>
  <c r="H158" i="26"/>
  <c r="G158" i="26"/>
  <c r="E158" i="26"/>
  <c r="D158" i="26"/>
  <c r="C158" i="26"/>
  <c r="B158" i="26"/>
  <c r="H157" i="26"/>
  <c r="G157" i="26"/>
  <c r="E157" i="26"/>
  <c r="D157" i="26"/>
  <c r="C157" i="26"/>
  <c r="B157" i="26"/>
  <c r="H156" i="26"/>
  <c r="G156" i="26"/>
  <c r="E156" i="26"/>
  <c r="D156" i="26"/>
  <c r="C156" i="26"/>
  <c r="B156" i="26"/>
  <c r="A156" i="26"/>
  <c r="E155" i="26"/>
  <c r="B155" i="26"/>
  <c r="A155" i="26"/>
  <c r="E154" i="26"/>
  <c r="B154" i="26"/>
  <c r="A154" i="26"/>
  <c r="E153" i="26"/>
  <c r="B153" i="26"/>
  <c r="A153" i="26"/>
  <c r="E152" i="26"/>
  <c r="B152" i="26"/>
  <c r="A152" i="26"/>
  <c r="E151" i="26"/>
  <c r="B151" i="26"/>
  <c r="A151" i="26"/>
  <c r="E150" i="26"/>
  <c r="B150" i="26"/>
  <c r="A150" i="26"/>
  <c r="E149" i="26"/>
  <c r="B149" i="26"/>
  <c r="A149" i="26"/>
  <c r="E148" i="26"/>
  <c r="B148" i="26"/>
  <c r="A148" i="26"/>
  <c r="H147" i="26"/>
  <c r="G147" i="26"/>
  <c r="E147" i="26"/>
  <c r="D147" i="26"/>
  <c r="C147" i="26"/>
  <c r="B147" i="26"/>
  <c r="H146" i="26"/>
  <c r="G146" i="26"/>
  <c r="E146" i="26"/>
  <c r="D146" i="26"/>
  <c r="C146" i="26"/>
  <c r="B146" i="26"/>
  <c r="H145" i="26"/>
  <c r="G145" i="26"/>
  <c r="D145" i="26"/>
  <c r="C145" i="26"/>
  <c r="B145" i="26"/>
  <c r="A145" i="26"/>
  <c r="H144" i="26"/>
  <c r="G144" i="26"/>
  <c r="E144" i="26"/>
  <c r="D144" i="26"/>
  <c r="C144" i="26"/>
  <c r="B144" i="26"/>
  <c r="A144" i="26"/>
  <c r="H143" i="26"/>
  <c r="G143" i="26"/>
  <c r="E143" i="26"/>
  <c r="D143" i="26"/>
  <c r="C143" i="26"/>
  <c r="B143" i="26"/>
  <c r="A143" i="26"/>
  <c r="E142" i="26"/>
  <c r="B142" i="26"/>
  <c r="A142" i="26"/>
  <c r="E141" i="26"/>
  <c r="B141" i="26"/>
  <c r="A141" i="26"/>
  <c r="E140" i="26"/>
  <c r="B140" i="26"/>
  <c r="A140" i="26"/>
  <c r="E139" i="26"/>
  <c r="B139" i="26"/>
  <c r="A139" i="26"/>
  <c r="E138" i="26"/>
  <c r="B138" i="26"/>
  <c r="A138" i="26"/>
  <c r="E137" i="26"/>
  <c r="B137" i="26"/>
  <c r="A137" i="26"/>
  <c r="E136" i="26"/>
  <c r="B136" i="26"/>
  <c r="A136" i="26"/>
  <c r="E135" i="26"/>
  <c r="B135" i="26"/>
  <c r="A135" i="26"/>
  <c r="E134" i="26"/>
  <c r="B134" i="26"/>
  <c r="A134" i="26"/>
  <c r="E133" i="26"/>
  <c r="B133" i="26"/>
  <c r="A133" i="26"/>
  <c r="E132" i="26"/>
  <c r="B132" i="26"/>
  <c r="A132" i="26"/>
  <c r="E131" i="26"/>
  <c r="B131" i="26"/>
  <c r="A131" i="26"/>
  <c r="E130" i="26"/>
  <c r="B130" i="26"/>
  <c r="A130" i="26"/>
  <c r="E129" i="26"/>
  <c r="B129" i="26"/>
  <c r="A129" i="26"/>
  <c r="E128" i="26"/>
  <c r="B128" i="26"/>
  <c r="A128" i="26"/>
  <c r="E127" i="26"/>
  <c r="B127" i="26"/>
  <c r="A127" i="26"/>
  <c r="H126" i="26"/>
  <c r="G126" i="26"/>
  <c r="E126" i="26"/>
  <c r="D126" i="26"/>
  <c r="C126" i="26"/>
  <c r="B126" i="26"/>
  <c r="H125" i="26"/>
  <c r="G125" i="26"/>
  <c r="E125" i="26"/>
  <c r="D125" i="26"/>
  <c r="C125" i="26"/>
  <c r="B125" i="26"/>
  <c r="H124" i="26"/>
  <c r="G124" i="26"/>
  <c r="E124" i="26"/>
  <c r="D124" i="26"/>
  <c r="C124" i="26"/>
  <c r="B124" i="26"/>
  <c r="A124" i="26"/>
  <c r="E123" i="26"/>
  <c r="B123" i="26"/>
  <c r="A123" i="26"/>
  <c r="E122" i="26"/>
  <c r="B122" i="26"/>
  <c r="A122" i="26"/>
  <c r="E121" i="26"/>
  <c r="B121" i="26"/>
  <c r="A121" i="26"/>
  <c r="E120" i="26"/>
  <c r="B120" i="26"/>
  <c r="A120" i="26"/>
  <c r="E119" i="26"/>
  <c r="B119" i="26"/>
  <c r="A119" i="26"/>
  <c r="E118" i="26"/>
  <c r="B118" i="26"/>
  <c r="A118" i="26"/>
  <c r="E117" i="26"/>
  <c r="B117" i="26"/>
  <c r="A117" i="26"/>
  <c r="E116" i="26"/>
  <c r="B116" i="26"/>
  <c r="A116" i="26"/>
  <c r="H115" i="26"/>
  <c r="G115" i="26"/>
  <c r="E115" i="26"/>
  <c r="D115" i="26"/>
  <c r="C115" i="26"/>
  <c r="B115" i="26"/>
  <c r="H114" i="26"/>
  <c r="G114" i="26"/>
  <c r="E114" i="26"/>
  <c r="D114" i="26"/>
  <c r="C114" i="26"/>
  <c r="B114" i="26"/>
  <c r="H113" i="26"/>
  <c r="G113" i="26"/>
  <c r="D113" i="26"/>
  <c r="C113" i="26"/>
  <c r="B113" i="26"/>
  <c r="A113" i="26"/>
  <c r="H112" i="26"/>
  <c r="G112" i="26"/>
  <c r="E112" i="26"/>
  <c r="D112" i="26"/>
  <c r="C112" i="26"/>
  <c r="B112" i="26"/>
  <c r="A112" i="26"/>
  <c r="H111" i="26"/>
  <c r="G111" i="26"/>
  <c r="E111" i="26"/>
  <c r="D111" i="26"/>
  <c r="C111" i="26"/>
  <c r="B111" i="26"/>
  <c r="A111" i="26"/>
  <c r="E110" i="26"/>
  <c r="B110" i="26"/>
  <c r="A110" i="26"/>
  <c r="E109" i="26"/>
  <c r="B109" i="26"/>
  <c r="A109" i="26"/>
  <c r="E108" i="26"/>
  <c r="B108" i="26"/>
  <c r="A108" i="26"/>
  <c r="E107" i="26"/>
  <c r="B107" i="26"/>
  <c r="A107" i="26"/>
  <c r="E106" i="26"/>
  <c r="B106" i="26"/>
  <c r="A106" i="26"/>
  <c r="E105" i="26"/>
  <c r="B105" i="26"/>
  <c r="A105" i="26"/>
  <c r="E104" i="26"/>
  <c r="B104" i="26"/>
  <c r="A104" i="26"/>
  <c r="E103" i="26"/>
  <c r="B103" i="26"/>
  <c r="A103" i="26"/>
  <c r="E102" i="26"/>
  <c r="B102" i="26"/>
  <c r="A102" i="26"/>
  <c r="E101" i="26"/>
  <c r="B101" i="26"/>
  <c r="A101" i="26"/>
  <c r="E100" i="26"/>
  <c r="B100" i="26"/>
  <c r="A100" i="26"/>
  <c r="E99" i="26"/>
  <c r="B99" i="26"/>
  <c r="A99" i="26"/>
  <c r="E98" i="26"/>
  <c r="B98" i="26"/>
  <c r="A98" i="26"/>
  <c r="E97" i="26"/>
  <c r="B97" i="26"/>
  <c r="A97" i="26"/>
  <c r="E96" i="26"/>
  <c r="B96" i="26"/>
  <c r="A96" i="26"/>
  <c r="E95" i="26"/>
  <c r="B95" i="26"/>
  <c r="A95" i="26"/>
  <c r="H94" i="26"/>
  <c r="G94" i="26"/>
  <c r="E94" i="26"/>
  <c r="D94" i="26"/>
  <c r="C94" i="26"/>
  <c r="B94" i="26"/>
  <c r="H93" i="26"/>
  <c r="G93" i="26"/>
  <c r="E93" i="26"/>
  <c r="D93" i="26"/>
  <c r="C93" i="26"/>
  <c r="B93" i="26"/>
  <c r="H92" i="26"/>
  <c r="G92" i="26"/>
  <c r="E92" i="26"/>
  <c r="D92" i="26"/>
  <c r="C92" i="26"/>
  <c r="B92" i="26"/>
  <c r="A92" i="26"/>
  <c r="E91" i="26"/>
  <c r="B91" i="26"/>
  <c r="A91" i="26"/>
  <c r="E90" i="26"/>
  <c r="B90" i="26"/>
  <c r="A90" i="26"/>
  <c r="E89" i="26"/>
  <c r="B89" i="26"/>
  <c r="A89" i="26"/>
  <c r="E88" i="26"/>
  <c r="B88" i="26"/>
  <c r="A88" i="26"/>
  <c r="E87" i="26"/>
  <c r="B87" i="26"/>
  <c r="A87" i="26"/>
  <c r="E86" i="26"/>
  <c r="B86" i="26"/>
  <c r="A86" i="26"/>
  <c r="E85" i="26"/>
  <c r="B85" i="26"/>
  <c r="A85" i="26"/>
  <c r="E84" i="26"/>
  <c r="B84" i="26"/>
  <c r="A84" i="26"/>
  <c r="H83" i="26"/>
  <c r="G83" i="26"/>
  <c r="E83" i="26"/>
  <c r="D83" i="26"/>
  <c r="C83" i="26"/>
  <c r="B83" i="26"/>
  <c r="H82" i="26"/>
  <c r="G82" i="26"/>
  <c r="E82" i="26"/>
  <c r="D82" i="26"/>
  <c r="C82" i="26"/>
  <c r="B82" i="26"/>
  <c r="H81" i="26"/>
  <c r="G81" i="26"/>
  <c r="D81" i="26"/>
  <c r="C81" i="26"/>
  <c r="B81" i="26"/>
  <c r="A81" i="26"/>
  <c r="H80" i="26"/>
  <c r="G80" i="26"/>
  <c r="E80" i="26"/>
  <c r="D80" i="26"/>
  <c r="C80" i="26"/>
  <c r="B80" i="26"/>
  <c r="A80" i="26"/>
  <c r="H79" i="26"/>
  <c r="G79" i="26"/>
  <c r="E79" i="26"/>
  <c r="D79" i="26"/>
  <c r="C79" i="26"/>
  <c r="B79" i="26"/>
  <c r="A79" i="26"/>
  <c r="B78" i="26"/>
  <c r="A78" i="26"/>
  <c r="B77" i="26"/>
  <c r="A77" i="26"/>
  <c r="B76" i="26"/>
  <c r="A76" i="26"/>
  <c r="B75" i="26"/>
  <c r="A75" i="26"/>
  <c r="B74" i="26"/>
  <c r="A74" i="26"/>
  <c r="B73" i="26"/>
  <c r="A73" i="26"/>
  <c r="B72" i="26"/>
  <c r="A72" i="26"/>
  <c r="B71" i="26"/>
  <c r="A71" i="26"/>
  <c r="B70" i="26"/>
  <c r="A70" i="26"/>
  <c r="B69" i="26"/>
  <c r="A69" i="26"/>
  <c r="B68" i="26"/>
  <c r="A68" i="26"/>
  <c r="B67" i="26"/>
  <c r="A67" i="26"/>
  <c r="B66" i="26"/>
  <c r="A66" i="26"/>
  <c r="B65" i="26"/>
  <c r="A65" i="26"/>
  <c r="B64" i="26"/>
  <c r="A64" i="26"/>
  <c r="B63" i="26"/>
  <c r="A63" i="26"/>
  <c r="H62" i="26"/>
  <c r="G62" i="26"/>
  <c r="E62" i="26"/>
  <c r="D62" i="26"/>
  <c r="C62" i="26"/>
  <c r="B62" i="26"/>
  <c r="H61" i="26"/>
  <c r="G61" i="26"/>
  <c r="E61" i="26"/>
  <c r="D61" i="26"/>
  <c r="C61" i="26"/>
  <c r="B61" i="26"/>
  <c r="H60" i="26"/>
  <c r="G60" i="26"/>
  <c r="E60" i="26"/>
  <c r="D60" i="26"/>
  <c r="C60" i="26"/>
  <c r="B60" i="26"/>
  <c r="A60" i="26"/>
  <c r="E59" i="26"/>
  <c r="B59" i="26"/>
  <c r="A59" i="26"/>
  <c r="E58" i="26"/>
  <c r="B58" i="26"/>
  <c r="A58" i="26"/>
  <c r="E57" i="26"/>
  <c r="B57" i="26"/>
  <c r="A57" i="26"/>
  <c r="E56" i="26"/>
  <c r="B56" i="26"/>
  <c r="A56" i="26"/>
  <c r="E55" i="26"/>
  <c r="B55" i="26"/>
  <c r="A55" i="26"/>
  <c r="E54" i="26"/>
  <c r="B54" i="26"/>
  <c r="A54" i="26"/>
  <c r="E53" i="26"/>
  <c r="B53" i="26"/>
  <c r="A53" i="26"/>
  <c r="E52" i="26"/>
  <c r="B52" i="26"/>
  <c r="A52" i="26"/>
  <c r="H51" i="26"/>
  <c r="G51" i="26"/>
  <c r="E51" i="26"/>
  <c r="D51" i="26"/>
  <c r="C51" i="26"/>
  <c r="B51" i="26"/>
  <c r="H50" i="26"/>
  <c r="G50" i="26"/>
  <c r="E50" i="26"/>
  <c r="D50" i="26"/>
  <c r="C50" i="26"/>
  <c r="B50" i="26"/>
  <c r="H49" i="26"/>
  <c r="G49" i="26"/>
  <c r="D49" i="26"/>
  <c r="C49" i="26"/>
  <c r="B49" i="26"/>
  <c r="A49" i="26"/>
  <c r="H48" i="26"/>
  <c r="G48" i="26"/>
  <c r="E48" i="26"/>
  <c r="D48" i="26"/>
  <c r="C48" i="26"/>
  <c r="B48" i="26"/>
  <c r="A48" i="26"/>
  <c r="H47" i="26"/>
  <c r="G47" i="26"/>
  <c r="E47" i="26"/>
  <c r="D47" i="26"/>
  <c r="C47" i="26"/>
  <c r="B47" i="26"/>
  <c r="A47" i="26"/>
  <c r="B46" i="26"/>
  <c r="A46" i="26"/>
  <c r="B45" i="26"/>
  <c r="A45" i="26"/>
  <c r="B44" i="26"/>
  <c r="A44" i="26"/>
  <c r="B43" i="26"/>
  <c r="A43" i="26"/>
  <c r="B42" i="26"/>
  <c r="A42" i="26"/>
  <c r="B41" i="26"/>
  <c r="A41" i="26"/>
  <c r="B40" i="26"/>
  <c r="A40" i="26"/>
  <c r="B39" i="26"/>
  <c r="A39" i="26"/>
  <c r="B38" i="26"/>
  <c r="A38" i="26"/>
  <c r="B37" i="26"/>
  <c r="A37" i="26"/>
  <c r="B36" i="26"/>
  <c r="A36" i="26"/>
  <c r="B35" i="26"/>
  <c r="A35" i="26"/>
  <c r="B34" i="26"/>
  <c r="A34" i="26"/>
  <c r="B33" i="26"/>
  <c r="A33" i="26"/>
  <c r="B32" i="26"/>
  <c r="A32" i="26"/>
  <c r="B31" i="26"/>
  <c r="A31" i="26"/>
  <c r="H30" i="26"/>
  <c r="G30" i="26"/>
  <c r="E30" i="26"/>
  <c r="D30" i="26"/>
  <c r="C30" i="26"/>
  <c r="B30" i="26"/>
  <c r="H29" i="26"/>
  <c r="G29" i="26"/>
  <c r="E29" i="26"/>
  <c r="D29" i="26"/>
  <c r="C29" i="26"/>
  <c r="B29" i="26"/>
  <c r="H28" i="26"/>
  <c r="G28" i="26"/>
  <c r="E28" i="26"/>
  <c r="D28" i="26"/>
  <c r="C28" i="26"/>
  <c r="B28" i="26"/>
  <c r="A28" i="26"/>
  <c r="E27" i="26"/>
  <c r="B27" i="26"/>
  <c r="A27" i="26"/>
  <c r="E26" i="26"/>
  <c r="B26" i="26"/>
  <c r="A26" i="26"/>
  <c r="E25" i="26"/>
  <c r="B25" i="26"/>
  <c r="A25" i="26"/>
  <c r="E24" i="26"/>
  <c r="B24" i="26"/>
  <c r="A24" i="26"/>
  <c r="E23" i="26"/>
  <c r="B23" i="26"/>
  <c r="A23" i="26"/>
  <c r="E22" i="26"/>
  <c r="B22" i="26"/>
  <c r="A22" i="26"/>
  <c r="E21" i="26"/>
  <c r="B21" i="26"/>
  <c r="A21" i="26"/>
  <c r="E20" i="26"/>
  <c r="B20" i="26"/>
  <c r="A20" i="26"/>
  <c r="H19" i="26"/>
  <c r="G19" i="26"/>
  <c r="E19" i="26"/>
  <c r="D19" i="26"/>
  <c r="C19" i="26"/>
  <c r="B19" i="26"/>
  <c r="A19" i="26"/>
  <c r="E17" i="26" s="1"/>
  <c r="H18" i="26"/>
  <c r="G18" i="26"/>
  <c r="E18" i="26"/>
  <c r="D18" i="26"/>
  <c r="C18" i="26"/>
  <c r="B18" i="26"/>
  <c r="H17" i="26"/>
  <c r="G17" i="26"/>
  <c r="F17" i="26"/>
  <c r="D17" i="26"/>
  <c r="C17" i="26"/>
  <c r="B17" i="26"/>
  <c r="A17" i="26"/>
  <c r="N254" i="24" l="1"/>
  <c r="Z274" i="24" s="1"/>
  <c r="N114" i="24"/>
  <c r="Z134" i="24" s="1"/>
  <c r="N126" i="24"/>
  <c r="Z146" i="24" s="1"/>
  <c r="N118" i="24"/>
  <c r="Z138" i="24" s="1"/>
  <c r="N120" i="24"/>
  <c r="Z140" i="24" s="1"/>
  <c r="N39" i="24"/>
  <c r="Z59" i="24" s="1"/>
  <c r="N49" i="24"/>
  <c r="Z69" i="24" s="1"/>
  <c r="N44" i="24"/>
  <c r="Z64" i="24" s="1"/>
  <c r="N47" i="24"/>
  <c r="Z67" i="24" s="1"/>
  <c r="N50" i="24"/>
  <c r="Z70" i="24" s="1"/>
  <c r="M259" i="9"/>
  <c r="L259" i="9"/>
  <c r="N259" i="9" s="1"/>
  <c r="Z279" i="9" s="1"/>
  <c r="M252" i="9"/>
  <c r="L252" i="9"/>
  <c r="N252" i="9" s="1"/>
  <c r="Z272" i="9" s="1"/>
  <c r="M260" i="9"/>
  <c r="L260" i="9"/>
  <c r="N260" i="9" s="1"/>
  <c r="Z280" i="9" s="1"/>
  <c r="E163" i="26"/>
  <c r="M257" i="9"/>
  <c r="L257" i="9"/>
  <c r="M253" i="9"/>
  <c r="L253" i="9"/>
  <c r="N253" i="9" s="1"/>
  <c r="Z273" i="9" s="1"/>
  <c r="M261" i="9"/>
  <c r="L261" i="9"/>
  <c r="M255" i="9"/>
  <c r="L255" i="9"/>
  <c r="N255" i="9" s="1"/>
  <c r="Z275" i="9" s="1"/>
  <c r="M256" i="9"/>
  <c r="L256" i="9"/>
  <c r="M264" i="9"/>
  <c r="L264" i="9"/>
  <c r="N264" i="9" s="1"/>
  <c r="Z284" i="9" s="1"/>
  <c r="M254" i="9"/>
  <c r="L254" i="9"/>
  <c r="V279" i="9"/>
  <c r="V283" i="9"/>
  <c r="M258" i="9"/>
  <c r="L258" i="9"/>
  <c r="M262" i="9"/>
  <c r="L262" i="9"/>
  <c r="N262" i="9" s="1"/>
  <c r="Z282" i="9" s="1"/>
  <c r="M251" i="9"/>
  <c r="L251" i="9"/>
  <c r="M263" i="9"/>
  <c r="L263" i="9"/>
  <c r="N263" i="9" s="1"/>
  <c r="Z283" i="9" s="1"/>
  <c r="M117" i="9"/>
  <c r="L117" i="9"/>
  <c r="M125" i="9"/>
  <c r="L125" i="9"/>
  <c r="M115" i="9"/>
  <c r="L115" i="9"/>
  <c r="M119" i="9"/>
  <c r="L119" i="9"/>
  <c r="N119" i="9" s="1"/>
  <c r="Z139" i="9" s="1"/>
  <c r="M113" i="9"/>
  <c r="L113" i="9"/>
  <c r="N113" i="9" s="1"/>
  <c r="Z133" i="9" s="1"/>
  <c r="M121" i="9"/>
  <c r="L121" i="9"/>
  <c r="M123" i="9"/>
  <c r="L123" i="9"/>
  <c r="N123" i="9" s="1"/>
  <c r="Z143" i="9" s="1"/>
  <c r="M114" i="9"/>
  <c r="L114" i="9"/>
  <c r="N114" i="9" s="1"/>
  <c r="Z134" i="9" s="1"/>
  <c r="M126" i="9"/>
  <c r="L126" i="9"/>
  <c r="N126" i="9" s="1"/>
  <c r="Z146" i="9" s="1"/>
  <c r="M116" i="9"/>
  <c r="L116" i="9"/>
  <c r="M112" i="9"/>
  <c r="N112" i="9" s="1"/>
  <c r="Z132" i="9" s="1"/>
  <c r="M118" i="9"/>
  <c r="L118" i="9"/>
  <c r="N118" i="9" s="1"/>
  <c r="Z138" i="9" s="1"/>
  <c r="M122" i="9"/>
  <c r="L122" i="9"/>
  <c r="M124" i="9"/>
  <c r="L124" i="9"/>
  <c r="M120" i="9"/>
  <c r="L120" i="9"/>
  <c r="N120" i="9" s="1"/>
  <c r="Z140" i="9" s="1"/>
  <c r="L46" i="9"/>
  <c r="M46" i="9"/>
  <c r="L48" i="9"/>
  <c r="M48" i="9"/>
  <c r="L40" i="9"/>
  <c r="M40" i="9"/>
  <c r="L39" i="9"/>
  <c r="M39" i="9"/>
  <c r="M45" i="9"/>
  <c r="L45" i="9"/>
  <c r="M43" i="9"/>
  <c r="L43" i="9"/>
  <c r="M51" i="9"/>
  <c r="L51" i="9"/>
  <c r="L44" i="9"/>
  <c r="M44" i="9"/>
  <c r="L52" i="9"/>
  <c r="M52" i="9"/>
  <c r="L41" i="9"/>
  <c r="M41" i="9"/>
  <c r="L42" i="9"/>
  <c r="M42" i="9"/>
  <c r="L47" i="9"/>
  <c r="M47" i="9"/>
  <c r="M49" i="9"/>
  <c r="L49" i="9"/>
  <c r="M50" i="9"/>
  <c r="L50" i="9"/>
  <c r="Y279" i="9"/>
  <c r="N283" i="9"/>
  <c r="S283" i="9" s="1"/>
  <c r="E172" i="26"/>
  <c r="Y283" i="9"/>
  <c r="W284" i="9"/>
  <c r="W282" i="9"/>
  <c r="Y270" i="9"/>
  <c r="N284" i="24"/>
  <c r="S284" i="24" s="1"/>
  <c r="N272" i="24"/>
  <c r="S272" i="24" s="1"/>
  <c r="R275" i="9"/>
  <c r="N275" i="9"/>
  <c r="O275" i="9" s="1"/>
  <c r="T275" i="9" s="1"/>
  <c r="Y278" i="9"/>
  <c r="W280" i="9"/>
  <c r="E170" i="26"/>
  <c r="N285" i="9"/>
  <c r="S285" i="9" s="1"/>
  <c r="D285" i="9"/>
  <c r="V285" i="9" s="1"/>
  <c r="R271" i="9"/>
  <c r="N271" i="9"/>
  <c r="S271" i="9" s="1"/>
  <c r="N273" i="9"/>
  <c r="O273" i="9" s="1"/>
  <c r="Y281" i="9"/>
  <c r="N284" i="9"/>
  <c r="S284" i="9" s="1"/>
  <c r="N276" i="9"/>
  <c r="S276" i="9" s="1"/>
  <c r="V284" i="9"/>
  <c r="V280" i="9"/>
  <c r="V283" i="24"/>
  <c r="W282" i="24"/>
  <c r="W285" i="24"/>
  <c r="N275" i="24"/>
  <c r="S275" i="24" s="1"/>
  <c r="O272" i="24"/>
  <c r="T272" i="24" s="1"/>
  <c r="N282" i="24"/>
  <c r="S282" i="24" s="1"/>
  <c r="N274" i="24"/>
  <c r="S274" i="24" s="1"/>
  <c r="W280" i="24"/>
  <c r="L284" i="24"/>
  <c r="C284" i="24"/>
  <c r="N273" i="24"/>
  <c r="L279" i="24"/>
  <c r="C279" i="24"/>
  <c r="L277" i="24"/>
  <c r="C277" i="24"/>
  <c r="N285" i="24"/>
  <c r="C281" i="24"/>
  <c r="L281" i="24"/>
  <c r="V278" i="24"/>
  <c r="L283" i="24"/>
  <c r="C283" i="24"/>
  <c r="N270" i="24"/>
  <c r="W277" i="24"/>
  <c r="V279" i="24"/>
  <c r="V284" i="24"/>
  <c r="N278" i="24"/>
  <c r="N271" i="24"/>
  <c r="N277" i="24"/>
  <c r="N276" i="24"/>
  <c r="N283" i="24"/>
  <c r="N279" i="24"/>
  <c r="C282" i="24"/>
  <c r="L282" i="24"/>
  <c r="N281" i="24"/>
  <c r="W284" i="24"/>
  <c r="C278" i="24"/>
  <c r="L278" i="24"/>
  <c r="V281" i="24"/>
  <c r="C280" i="24"/>
  <c r="L280" i="24"/>
  <c r="N280" i="24"/>
  <c r="C285" i="24"/>
  <c r="L285" i="24"/>
  <c r="W281" i="24"/>
  <c r="N138" i="24"/>
  <c r="S138" i="24" s="1"/>
  <c r="W139" i="24"/>
  <c r="W142" i="24"/>
  <c r="N137" i="24"/>
  <c r="S137" i="24" s="1"/>
  <c r="W146" i="24"/>
  <c r="N135" i="24"/>
  <c r="N146" i="24"/>
  <c r="S146" i="24" s="1"/>
  <c r="N140" i="24"/>
  <c r="S140" i="24" s="1"/>
  <c r="W145" i="24"/>
  <c r="N136" i="24"/>
  <c r="S136" i="24" s="1"/>
  <c r="N141" i="24"/>
  <c r="S141" i="24" s="1"/>
  <c r="N143" i="24"/>
  <c r="S143" i="24" s="1"/>
  <c r="N144" i="24"/>
  <c r="S144" i="24" s="1"/>
  <c r="L141" i="24"/>
  <c r="C141" i="24"/>
  <c r="C147" i="24"/>
  <c r="L147" i="24"/>
  <c r="C138" i="24"/>
  <c r="L138" i="24"/>
  <c r="C143" i="24"/>
  <c r="L143" i="24"/>
  <c r="N139" i="24"/>
  <c r="W138" i="24"/>
  <c r="C140" i="24"/>
  <c r="L140" i="24"/>
  <c r="L139" i="24"/>
  <c r="C139" i="24"/>
  <c r="W147" i="24"/>
  <c r="V141" i="24"/>
  <c r="N132" i="24"/>
  <c r="N134" i="24"/>
  <c r="C146" i="24"/>
  <c r="L146" i="24"/>
  <c r="W141" i="24"/>
  <c r="L145" i="24"/>
  <c r="C145" i="24"/>
  <c r="L144" i="24"/>
  <c r="C144" i="24"/>
  <c r="N147" i="24"/>
  <c r="N133" i="24"/>
  <c r="C142" i="24"/>
  <c r="L142" i="24"/>
  <c r="W144" i="24"/>
  <c r="V140" i="24"/>
  <c r="N145" i="24"/>
  <c r="V143" i="24"/>
  <c r="N142" i="24"/>
  <c r="R282" i="9"/>
  <c r="N282" i="9"/>
  <c r="V282" i="9"/>
  <c r="W283" i="9"/>
  <c r="C284" i="9"/>
  <c r="L284" i="9"/>
  <c r="N280" i="9"/>
  <c r="N270" i="9"/>
  <c r="R274" i="9"/>
  <c r="N274" i="9"/>
  <c r="N278" i="9"/>
  <c r="C283" i="9"/>
  <c r="L283" i="9"/>
  <c r="L282" i="9"/>
  <c r="C282" i="9"/>
  <c r="L281" i="9"/>
  <c r="C281" i="9"/>
  <c r="L279" i="9"/>
  <c r="C279" i="9"/>
  <c r="S275" i="9"/>
  <c r="W281" i="9"/>
  <c r="N279" i="9"/>
  <c r="W279" i="9"/>
  <c r="N277" i="9"/>
  <c r="V281" i="9"/>
  <c r="N281" i="9"/>
  <c r="N272" i="9"/>
  <c r="C280" i="9"/>
  <c r="L280" i="9"/>
  <c r="E63" i="26"/>
  <c r="Y62" i="9"/>
  <c r="E76" i="26"/>
  <c r="E74" i="26"/>
  <c r="E77" i="26"/>
  <c r="Y61" i="9"/>
  <c r="Y65" i="9"/>
  <c r="E37" i="26"/>
  <c r="R60" i="9"/>
  <c r="N60" i="9"/>
  <c r="S60" i="9" s="1"/>
  <c r="M59" i="9"/>
  <c r="R59" i="9" s="1"/>
  <c r="E38" i="26"/>
  <c r="E33" i="26"/>
  <c r="Y60" i="9"/>
  <c r="M63" i="9"/>
  <c r="N63" i="9" s="1"/>
  <c r="E31" i="26"/>
  <c r="M58" i="9"/>
  <c r="N58" i="9" s="1"/>
  <c r="Y58" i="9"/>
  <c r="M62" i="9"/>
  <c r="R62" i="9" s="1"/>
  <c r="M64" i="9"/>
  <c r="Y64" i="9"/>
  <c r="N61" i="9"/>
  <c r="S61" i="9" s="1"/>
  <c r="Y63" i="9"/>
  <c r="Y59" i="9"/>
  <c r="N65" i="9"/>
  <c r="R65" i="9"/>
  <c r="H198" i="9"/>
  <c r="AP161" i="27"/>
  <c r="AQ161" i="27" s="1"/>
  <c r="AL180" i="27"/>
  <c r="AN180" i="27" s="1"/>
  <c r="H1688" i="14"/>
  <c r="H1556" i="26"/>
  <c r="H1553" i="26"/>
  <c r="H1685" i="14"/>
  <c r="H1540" i="26"/>
  <c r="H1672" i="14"/>
  <c r="H1538" i="26"/>
  <c r="H1670" i="14"/>
  <c r="H1542" i="26"/>
  <c r="H1674" i="14"/>
  <c r="H1537" i="26"/>
  <c r="H1669" i="14"/>
  <c r="H1539" i="26"/>
  <c r="H1671" i="14"/>
  <c r="H1520" i="26"/>
  <c r="H1652" i="14"/>
  <c r="H1519" i="26"/>
  <c r="H1651" i="14"/>
  <c r="H1524" i="26"/>
  <c r="H1656" i="14"/>
  <c r="H1505" i="26"/>
  <c r="H1637" i="14"/>
  <c r="H1485" i="26"/>
  <c r="H1617" i="14"/>
  <c r="H1619" i="14"/>
  <c r="H1487" i="26"/>
  <c r="H1620" i="14"/>
  <c r="H1488" i="26"/>
  <c r="H1491" i="26"/>
  <c r="H1623" i="14"/>
  <c r="H1621" i="14"/>
  <c r="H1489" i="26"/>
  <c r="H1618" i="14"/>
  <c r="H1486" i="26"/>
  <c r="H1471" i="26"/>
  <c r="H1603" i="14"/>
  <c r="H1473" i="26"/>
  <c r="H1605" i="14"/>
  <c r="H1469" i="26"/>
  <c r="H1601" i="14"/>
  <c r="H1470" i="26"/>
  <c r="H1602" i="14"/>
  <c r="H1587" i="14"/>
  <c r="H1455" i="26"/>
  <c r="H1586" i="14"/>
  <c r="H1454" i="26"/>
  <c r="H1583" i="14"/>
  <c r="H1451" i="26"/>
  <c r="H1456" i="26"/>
  <c r="H1588" i="14"/>
  <c r="H1437" i="26"/>
  <c r="H1569" i="14"/>
  <c r="H1434" i="26"/>
  <c r="H1566" i="14"/>
  <c r="H1555" i="14"/>
  <c r="H1423" i="26"/>
  <c r="H1420" i="26"/>
  <c r="H1552" i="14"/>
  <c r="H1418" i="26"/>
  <c r="H1550" i="14"/>
  <c r="H1403" i="26"/>
  <c r="H1535" i="14"/>
  <c r="H1405" i="26"/>
  <c r="H1537" i="14"/>
  <c r="H1532" i="14"/>
  <c r="H1400" i="26"/>
  <c r="H1401" i="26"/>
  <c r="H1533" i="14"/>
  <c r="H1536" i="14"/>
  <c r="H1404" i="26"/>
  <c r="H1515" i="14"/>
  <c r="H1383" i="26"/>
  <c r="H1517" i="14"/>
  <c r="H1385" i="26"/>
  <c r="H1519" i="14"/>
  <c r="H1387" i="26"/>
  <c r="H1389" i="26"/>
  <c r="H1521" i="14"/>
  <c r="H1368" i="26"/>
  <c r="H1500" i="14"/>
  <c r="H1503" i="14"/>
  <c r="H1371" i="26"/>
  <c r="H1367" i="26"/>
  <c r="H1499" i="14"/>
  <c r="H1352" i="26"/>
  <c r="H1484" i="14"/>
  <c r="H1354" i="26"/>
  <c r="H1486" i="14"/>
  <c r="H1333" i="26"/>
  <c r="H1465" i="14"/>
  <c r="H1332" i="26"/>
  <c r="H1464" i="14"/>
  <c r="H1337" i="26"/>
  <c r="H1469" i="14"/>
  <c r="H1468" i="14"/>
  <c r="H1336" i="26"/>
  <c r="H1470" i="14"/>
  <c r="H1338" i="26"/>
  <c r="H1320" i="26"/>
  <c r="H1452" i="14"/>
  <c r="H1447" i="14"/>
  <c r="H1315" i="26"/>
  <c r="H1449" i="14"/>
  <c r="H1317" i="26"/>
  <c r="H1434" i="14"/>
  <c r="H1302" i="26"/>
  <c r="H1435" i="14"/>
  <c r="H1303" i="26"/>
  <c r="H1419" i="14"/>
  <c r="H1287" i="26"/>
  <c r="H1286" i="26"/>
  <c r="H1418" i="14"/>
  <c r="H1413" i="14"/>
  <c r="H1281" i="26"/>
  <c r="H1402" i="14"/>
  <c r="H1270" i="26"/>
  <c r="H1401" i="14"/>
  <c r="H1269" i="26"/>
  <c r="H1268" i="26"/>
  <c r="H1400" i="14"/>
  <c r="H1266" i="26"/>
  <c r="H1398" i="14"/>
  <c r="H1265" i="26"/>
  <c r="H1397" i="14"/>
  <c r="C1169" i="26"/>
  <c r="C1301" i="14"/>
  <c r="D1301" i="14"/>
  <c r="D1169" i="26"/>
  <c r="L79" i="31"/>
  <c r="AL39" i="31"/>
  <c r="AN39" i="31" s="1"/>
  <c r="AR31" i="27"/>
  <c r="AR45" i="27"/>
  <c r="AP160" i="27"/>
  <c r="AS160" i="27" s="1"/>
  <c r="AL176" i="27"/>
  <c r="AN176" i="27" s="1"/>
  <c r="L128" i="27"/>
  <c r="AL125" i="31"/>
  <c r="AN125" i="31" s="1"/>
  <c r="L143" i="27"/>
  <c r="AP146" i="27"/>
  <c r="AQ146" i="27" s="1"/>
  <c r="L193" i="27"/>
  <c r="AL26" i="31"/>
  <c r="AN26" i="31" s="1"/>
  <c r="AP166" i="27"/>
  <c r="AQ166" i="27" s="1"/>
  <c r="AP192" i="27"/>
  <c r="AQ192" i="27" s="1"/>
  <c r="AP165" i="27"/>
  <c r="AS165" i="27" s="1"/>
  <c r="L159" i="27"/>
  <c r="AP168" i="27"/>
  <c r="AS168" i="27" s="1"/>
  <c r="AP118" i="31"/>
  <c r="AQ118" i="31" s="1"/>
  <c r="AP111" i="31"/>
  <c r="AS111" i="31" s="1"/>
  <c r="AP115" i="31"/>
  <c r="AQ115" i="31" s="1"/>
  <c r="AL159" i="27"/>
  <c r="AN159" i="27" s="1"/>
  <c r="AP163" i="27"/>
  <c r="AR163" i="27" s="1"/>
  <c r="AP164" i="27"/>
  <c r="AS164" i="27" s="1"/>
  <c r="AP158" i="27"/>
  <c r="AR158" i="27" s="1"/>
  <c r="AP159" i="27"/>
  <c r="AQ159" i="27" s="1"/>
  <c r="AP113" i="31"/>
  <c r="AS113" i="31" s="1"/>
  <c r="AP169" i="27"/>
  <c r="AS169" i="27" s="1"/>
  <c r="AP162" i="27"/>
  <c r="AQ162" i="27" s="1"/>
  <c r="AP186" i="27"/>
  <c r="AQ186" i="27" s="1"/>
  <c r="AL107" i="31"/>
  <c r="AN107" i="31" s="1"/>
  <c r="AP110" i="31"/>
  <c r="AR110" i="31" s="1"/>
  <c r="AL159" i="31"/>
  <c r="AN159" i="31" s="1"/>
  <c r="AP117" i="31"/>
  <c r="AS117" i="31" s="1"/>
  <c r="AP108" i="31"/>
  <c r="AQ108" i="31" s="1"/>
  <c r="AP193" i="27"/>
  <c r="AS193" i="27" s="1"/>
  <c r="L107" i="31"/>
  <c r="AP112" i="31"/>
  <c r="AR112" i="31" s="1"/>
  <c r="AP116" i="31"/>
  <c r="AR116" i="31" s="1"/>
  <c r="AP107" i="31"/>
  <c r="AS107" i="31" s="1"/>
  <c r="AP114" i="31"/>
  <c r="AS114" i="31" s="1"/>
  <c r="AP199" i="27"/>
  <c r="AR199" i="27" s="1"/>
  <c r="AL158" i="31"/>
  <c r="AN158" i="31" s="1"/>
  <c r="AL192" i="27"/>
  <c r="AN192" i="27" s="1"/>
  <c r="AP176" i="31"/>
  <c r="AR176" i="31" s="1"/>
  <c r="AP185" i="27"/>
  <c r="AS185" i="27" s="1"/>
  <c r="AP178" i="31"/>
  <c r="AQ178" i="31" s="1"/>
  <c r="AP177" i="31"/>
  <c r="AQ177" i="31" s="1"/>
  <c r="AP175" i="31"/>
  <c r="AR175" i="31" s="1"/>
  <c r="AP200" i="27"/>
  <c r="AS200" i="27" s="1"/>
  <c r="AP201" i="27"/>
  <c r="AS201" i="27" s="1"/>
  <c r="AP195" i="27"/>
  <c r="AQ195" i="27" s="1"/>
  <c r="AP196" i="27"/>
  <c r="AQ196" i="27" s="1"/>
  <c r="AP202" i="27"/>
  <c r="AR202" i="27" s="1"/>
  <c r="AP197" i="27"/>
  <c r="AS197" i="27" s="1"/>
  <c r="AP185" i="31"/>
  <c r="AS185" i="31" s="1"/>
  <c r="AP181" i="31"/>
  <c r="AS181" i="31" s="1"/>
  <c r="AL180" i="31"/>
  <c r="AN180" i="31" s="1"/>
  <c r="AP181" i="27"/>
  <c r="AR181" i="27" s="1"/>
  <c r="AP180" i="31"/>
  <c r="AR180" i="31" s="1"/>
  <c r="AP176" i="27"/>
  <c r="AQ176" i="27" s="1"/>
  <c r="L178" i="27"/>
  <c r="AP203" i="27"/>
  <c r="AQ203" i="27" s="1"/>
  <c r="AP194" i="27"/>
  <c r="AS194" i="27" s="1"/>
  <c r="AP183" i="31"/>
  <c r="AS183" i="31" s="1"/>
  <c r="L180" i="31"/>
  <c r="L194" i="27"/>
  <c r="AL178" i="27"/>
  <c r="AN178" i="27" s="1"/>
  <c r="L192" i="27"/>
  <c r="AP186" i="31"/>
  <c r="AR186" i="31" s="1"/>
  <c r="AP184" i="31"/>
  <c r="AR184" i="31" s="1"/>
  <c r="AP198" i="27"/>
  <c r="AR198" i="27" s="1"/>
  <c r="AP182" i="31"/>
  <c r="AQ182" i="31" s="1"/>
  <c r="AQ109" i="31"/>
  <c r="L127" i="27"/>
  <c r="AP182" i="27"/>
  <c r="AS182" i="27" s="1"/>
  <c r="AP183" i="27"/>
  <c r="AS183" i="27" s="1"/>
  <c r="AP184" i="27"/>
  <c r="AQ184" i="27" s="1"/>
  <c r="AR109" i="31"/>
  <c r="AP179" i="27"/>
  <c r="AS179" i="27" s="1"/>
  <c r="AP175" i="27"/>
  <c r="AQ175" i="27" s="1"/>
  <c r="AP178" i="27"/>
  <c r="AS178" i="27" s="1"/>
  <c r="AP129" i="27"/>
  <c r="AS129" i="27" s="1"/>
  <c r="AP177" i="27"/>
  <c r="AP180" i="27"/>
  <c r="AS180" i="27" s="1"/>
  <c r="AP148" i="31"/>
  <c r="AQ148" i="31" s="1"/>
  <c r="AP124" i="31"/>
  <c r="AQ124" i="31" s="1"/>
  <c r="AL127" i="31"/>
  <c r="AN127" i="31" s="1"/>
  <c r="AP141" i="31"/>
  <c r="AR141" i="31" s="1"/>
  <c r="L141" i="31"/>
  <c r="AP149" i="31"/>
  <c r="AQ149" i="31" s="1"/>
  <c r="AP131" i="31"/>
  <c r="AR131" i="31" s="1"/>
  <c r="AP128" i="31"/>
  <c r="AS128" i="31" s="1"/>
  <c r="AP146" i="31"/>
  <c r="AS146" i="31" s="1"/>
  <c r="AP133" i="31"/>
  <c r="AR133" i="31" s="1"/>
  <c r="AP132" i="31"/>
  <c r="AR132" i="31" s="1"/>
  <c r="AP144" i="31"/>
  <c r="AR144" i="31" s="1"/>
  <c r="AP145" i="31"/>
  <c r="AQ145" i="31" s="1"/>
  <c r="AP125" i="31"/>
  <c r="AS125" i="31" s="1"/>
  <c r="AP134" i="31"/>
  <c r="AR134" i="31" s="1"/>
  <c r="L92" i="31"/>
  <c r="AQ78" i="27"/>
  <c r="AR97" i="27"/>
  <c r="AQ46" i="27"/>
  <c r="AL44" i="31"/>
  <c r="AN44" i="31" s="1"/>
  <c r="AL42" i="31"/>
  <c r="AN42" i="31" s="1"/>
  <c r="AR46" i="27"/>
  <c r="AS73" i="27"/>
  <c r="AQ73" i="27"/>
  <c r="AQ101" i="27"/>
  <c r="AR101" i="27"/>
  <c r="L45" i="31"/>
  <c r="AR24" i="27"/>
  <c r="AS96" i="27"/>
  <c r="AP16" i="31"/>
  <c r="AS16" i="31" s="1"/>
  <c r="AR28" i="27"/>
  <c r="L91" i="31"/>
  <c r="AS24" i="27"/>
  <c r="AQ96" i="27"/>
  <c r="AP6" i="31"/>
  <c r="AS6" i="31" s="1"/>
  <c r="AL5" i="31"/>
  <c r="AN5" i="31" s="1"/>
  <c r="AQ30" i="27"/>
  <c r="AL22" i="31"/>
  <c r="AN22" i="31" s="1"/>
  <c r="AR29" i="27"/>
  <c r="AS40" i="27"/>
  <c r="AP5" i="31"/>
  <c r="AS5" i="31" s="1"/>
  <c r="AS29" i="27"/>
  <c r="AR23" i="27"/>
  <c r="AQ40" i="27"/>
  <c r="AQ91" i="27"/>
  <c r="AP13" i="31"/>
  <c r="AQ13" i="31" s="1"/>
  <c r="AP10" i="31"/>
  <c r="AS10" i="31" s="1"/>
  <c r="AR91" i="27"/>
  <c r="AP8" i="31"/>
  <c r="AQ8" i="31" s="1"/>
  <c r="AP7" i="31"/>
  <c r="AR7" i="31" s="1"/>
  <c r="AS23" i="27"/>
  <c r="AQ95" i="27"/>
  <c r="AP46" i="31"/>
  <c r="AR46" i="31" s="1"/>
  <c r="AP14" i="31"/>
  <c r="AR14" i="31" s="1"/>
  <c r="AP98" i="31"/>
  <c r="AS98" i="31" s="1"/>
  <c r="AQ49" i="27"/>
  <c r="L61" i="31"/>
  <c r="AQ28" i="27"/>
  <c r="AS31" i="27"/>
  <c r="AR95" i="27"/>
  <c r="AP12" i="31"/>
  <c r="AS12" i="31" s="1"/>
  <c r="AR30" i="27"/>
  <c r="L5" i="31"/>
  <c r="AP11" i="31"/>
  <c r="AR11" i="31" s="1"/>
  <c r="AP15" i="31"/>
  <c r="AQ15" i="31" s="1"/>
  <c r="AL73" i="31"/>
  <c r="AN73" i="31" s="1"/>
  <c r="AL90" i="31"/>
  <c r="AN90" i="31" s="1"/>
  <c r="AS25" i="27"/>
  <c r="AS45" i="27"/>
  <c r="AQ97" i="27"/>
  <c r="AP90" i="31"/>
  <c r="AR90" i="31" s="1"/>
  <c r="AQ25" i="27"/>
  <c r="AR39" i="27"/>
  <c r="AR93" i="27"/>
  <c r="L74" i="31"/>
  <c r="AR32" i="27"/>
  <c r="AQ90" i="27"/>
  <c r="AS32" i="27"/>
  <c r="AR83" i="27"/>
  <c r="AR90" i="27"/>
  <c r="AS83" i="27"/>
  <c r="AS92" i="27"/>
  <c r="AL28" i="31"/>
  <c r="AN28" i="31" s="1"/>
  <c r="AP83" i="31"/>
  <c r="AQ83" i="31" s="1"/>
  <c r="AP76" i="31"/>
  <c r="AS76" i="31" s="1"/>
  <c r="AP82" i="31"/>
  <c r="AR82" i="31" s="1"/>
  <c r="L58" i="31"/>
  <c r="AQ81" i="27"/>
  <c r="AR92" i="27"/>
  <c r="AR49" i="27"/>
  <c r="AQ79" i="27"/>
  <c r="AL59" i="31"/>
  <c r="AN59" i="31" s="1"/>
  <c r="AR75" i="27"/>
  <c r="AR79" i="27"/>
  <c r="AL62" i="31"/>
  <c r="AN62" i="31" s="1"/>
  <c r="AS75" i="27"/>
  <c r="AP94" i="31"/>
  <c r="AS94" i="31" s="1"/>
  <c r="AR100" i="27"/>
  <c r="AP101" i="31"/>
  <c r="AQ101" i="31" s="1"/>
  <c r="AP50" i="31"/>
  <c r="AQ50" i="31" s="1"/>
  <c r="AQ93" i="27"/>
  <c r="AS100" i="27"/>
  <c r="AP99" i="31"/>
  <c r="AS99" i="31" s="1"/>
  <c r="AP47" i="31"/>
  <c r="AQ47" i="31" s="1"/>
  <c r="AP75" i="31"/>
  <c r="AR75" i="31" s="1"/>
  <c r="AP92" i="31"/>
  <c r="AR92" i="31" s="1"/>
  <c r="AP93" i="31"/>
  <c r="AR93" i="31" s="1"/>
  <c r="AS78" i="27"/>
  <c r="AQ33" i="27"/>
  <c r="AS99" i="27"/>
  <c r="AS33" i="27"/>
  <c r="AQ26" i="27"/>
  <c r="AR82" i="27"/>
  <c r="AQ94" i="27"/>
  <c r="AQ99" i="27"/>
  <c r="AP45" i="31"/>
  <c r="AQ45" i="31" s="1"/>
  <c r="AP78" i="31"/>
  <c r="AS78" i="31" s="1"/>
  <c r="AR26" i="27"/>
  <c r="AS82" i="27"/>
  <c r="AQ98" i="27"/>
  <c r="AR94" i="27"/>
  <c r="AS39" i="27"/>
  <c r="AQ80" i="27"/>
  <c r="AR98" i="27"/>
  <c r="AP43" i="31"/>
  <c r="AS43" i="31" s="1"/>
  <c r="AR80" i="27"/>
  <c r="AL78" i="31"/>
  <c r="AN78" i="31" s="1"/>
  <c r="L78" i="31"/>
  <c r="AL77" i="31"/>
  <c r="AN77" i="31" s="1"/>
  <c r="AP77" i="31"/>
  <c r="AQ77" i="31" s="1"/>
  <c r="AP84" i="31"/>
  <c r="AS84" i="31" s="1"/>
  <c r="AP79" i="31"/>
  <c r="AR79" i="31" s="1"/>
  <c r="AP42" i="31"/>
  <c r="AR42" i="31" s="1"/>
  <c r="AP74" i="31"/>
  <c r="AS74" i="31" s="1"/>
  <c r="AP95" i="31"/>
  <c r="AR95" i="31" s="1"/>
  <c r="AP80" i="31"/>
  <c r="AR80" i="31" s="1"/>
  <c r="AP48" i="31"/>
  <c r="AQ48" i="31" s="1"/>
  <c r="AP73" i="31"/>
  <c r="AS73" i="31" s="1"/>
  <c r="AP22" i="31"/>
  <c r="AR22" i="31" s="1"/>
  <c r="L25" i="31"/>
  <c r="AP29" i="31"/>
  <c r="AS29" i="31" s="1"/>
  <c r="L77" i="31"/>
  <c r="AP81" i="31"/>
  <c r="AQ81" i="31" s="1"/>
  <c r="L160" i="31"/>
  <c r="AL160" i="31"/>
  <c r="AN160" i="31" s="1"/>
  <c r="AP160" i="31"/>
  <c r="AP161" i="31"/>
  <c r="AP169" i="31"/>
  <c r="L60" i="31"/>
  <c r="AL60" i="31"/>
  <c r="AN60" i="31" s="1"/>
  <c r="L23" i="31"/>
  <c r="AL23" i="31"/>
  <c r="AN23" i="31" s="1"/>
  <c r="AP23" i="31"/>
  <c r="AP166" i="31"/>
  <c r="AP97" i="31"/>
  <c r="AP135" i="31"/>
  <c r="AP142" i="31"/>
  <c r="L142" i="31"/>
  <c r="AL142" i="31"/>
  <c r="AN142" i="31" s="1"/>
  <c r="AP164" i="31"/>
  <c r="AP49" i="31"/>
  <c r="AP193" i="31"/>
  <c r="AL193" i="31"/>
  <c r="AN193" i="31" s="1"/>
  <c r="L193" i="31"/>
  <c r="AP201" i="31"/>
  <c r="AP198" i="31"/>
  <c r="AP202" i="31"/>
  <c r="AP192" i="31"/>
  <c r="AP199" i="31"/>
  <c r="AP203" i="31"/>
  <c r="AP197" i="31"/>
  <c r="AP200" i="31"/>
  <c r="AP195" i="31"/>
  <c r="AP196" i="31"/>
  <c r="AP32" i="31"/>
  <c r="AP151" i="31"/>
  <c r="AP194" i="31"/>
  <c r="AL194" i="31"/>
  <c r="AN194" i="31" s="1"/>
  <c r="L194" i="31"/>
  <c r="AR9" i="31"/>
  <c r="AS9" i="31"/>
  <c r="AQ9" i="31"/>
  <c r="AP165" i="31"/>
  <c r="AP30" i="31"/>
  <c r="AP44" i="31"/>
  <c r="AP163" i="31"/>
  <c r="AP91" i="31"/>
  <c r="AP158" i="31"/>
  <c r="AP100" i="31"/>
  <c r="AP33" i="31"/>
  <c r="AP127" i="31"/>
  <c r="AP147" i="31"/>
  <c r="AP27" i="31"/>
  <c r="L27" i="31"/>
  <c r="AL27" i="31"/>
  <c r="AN27" i="31" s="1"/>
  <c r="AP167" i="31"/>
  <c r="AP24" i="31"/>
  <c r="AP41" i="31"/>
  <c r="AL41" i="31"/>
  <c r="AN41" i="31" s="1"/>
  <c r="L41" i="31"/>
  <c r="AP28" i="31"/>
  <c r="AP159" i="31"/>
  <c r="AP168" i="31"/>
  <c r="AP39" i="31"/>
  <c r="AP25" i="31"/>
  <c r="AP40" i="31"/>
  <c r="AP31" i="31"/>
  <c r="AP152" i="31"/>
  <c r="AR179" i="31"/>
  <c r="AQ179" i="31"/>
  <c r="AS179" i="31"/>
  <c r="AP162" i="31"/>
  <c r="AL129" i="31"/>
  <c r="AN129" i="31" s="1"/>
  <c r="L129" i="31"/>
  <c r="AP129" i="31"/>
  <c r="AP126" i="31"/>
  <c r="AL96" i="31"/>
  <c r="AN96" i="31" s="1"/>
  <c r="L96" i="31"/>
  <c r="AP96" i="31"/>
  <c r="AP130" i="31"/>
  <c r="AP26" i="31"/>
  <c r="AP143" i="31"/>
  <c r="L143" i="31"/>
  <c r="AL143" i="31"/>
  <c r="AN143" i="31" s="1"/>
  <c r="AP150" i="31"/>
  <c r="AP132" i="27"/>
  <c r="AS132" i="27" s="1"/>
  <c r="AP134" i="27"/>
  <c r="AQ134" i="27" s="1"/>
  <c r="AP127" i="27"/>
  <c r="AR127" i="27" s="1"/>
  <c r="AP145" i="27"/>
  <c r="AS145" i="27" s="1"/>
  <c r="AP128" i="27"/>
  <c r="AQ128" i="27" s="1"/>
  <c r="AP135" i="27"/>
  <c r="AQ135" i="27" s="1"/>
  <c r="AL126" i="27"/>
  <c r="AN126" i="27" s="1"/>
  <c r="L126" i="27"/>
  <c r="AL125" i="27"/>
  <c r="AN125" i="27" s="1"/>
  <c r="AP130" i="27"/>
  <c r="AS130" i="27" s="1"/>
  <c r="AP124" i="27"/>
  <c r="AR124" i="27" s="1"/>
  <c r="AP126" i="27"/>
  <c r="AR126" i="27" s="1"/>
  <c r="AP125" i="27"/>
  <c r="AR125" i="27" s="1"/>
  <c r="L125" i="27"/>
  <c r="AP131" i="27"/>
  <c r="AS131" i="27" s="1"/>
  <c r="AP133" i="27"/>
  <c r="AR133" i="27" s="1"/>
  <c r="AS81" i="27"/>
  <c r="AR167" i="27"/>
  <c r="AQ167" i="27"/>
  <c r="AS167" i="27"/>
  <c r="AP143" i="27"/>
  <c r="L142" i="27"/>
  <c r="AP142" i="27"/>
  <c r="AL142" i="27"/>
  <c r="AN142" i="27" s="1"/>
  <c r="AP141" i="27"/>
  <c r="AP144" i="27"/>
  <c r="AP152" i="27"/>
  <c r="AP148" i="27"/>
  <c r="AP150" i="27"/>
  <c r="AP147" i="27"/>
  <c r="AP149" i="27"/>
  <c r="AP151" i="27"/>
  <c r="L107" i="27"/>
  <c r="AP107" i="27"/>
  <c r="AL107" i="27"/>
  <c r="AN107" i="27" s="1"/>
  <c r="AP116" i="27"/>
  <c r="AP115" i="27"/>
  <c r="AP117" i="27"/>
  <c r="AP114" i="27"/>
  <c r="AP118" i="27"/>
  <c r="AP110" i="27"/>
  <c r="AP111" i="27"/>
  <c r="AS108" i="27"/>
  <c r="AR108" i="27"/>
  <c r="AQ108" i="27"/>
  <c r="AP112" i="27"/>
  <c r="AP113" i="27"/>
  <c r="AP109" i="27"/>
  <c r="AS77" i="27"/>
  <c r="AR77" i="27"/>
  <c r="AQ77" i="27"/>
  <c r="AQ74" i="27"/>
  <c r="AS74" i="27"/>
  <c r="AR74" i="27"/>
  <c r="AR76" i="27"/>
  <c r="AQ76" i="27"/>
  <c r="AS76" i="27"/>
  <c r="AR84" i="27"/>
  <c r="AQ84" i="27"/>
  <c r="AS84" i="27"/>
  <c r="AQ58" i="27"/>
  <c r="AR58" i="27"/>
  <c r="AS58" i="27"/>
  <c r="AQ57" i="27"/>
  <c r="AS57" i="27"/>
  <c r="AR57" i="27"/>
  <c r="AS60" i="27"/>
  <c r="AR60" i="27"/>
  <c r="AQ60" i="27"/>
  <c r="AS64" i="27"/>
  <c r="AR64" i="27"/>
  <c r="AQ64" i="27"/>
  <c r="AS62" i="27"/>
  <c r="AR62" i="27"/>
  <c r="AQ62" i="27"/>
  <c r="AS65" i="27"/>
  <c r="AR65" i="27"/>
  <c r="AQ65" i="27"/>
  <c r="AQ66" i="27"/>
  <c r="AS66" i="27"/>
  <c r="AR66" i="27"/>
  <c r="AR67" i="27"/>
  <c r="AS67" i="27"/>
  <c r="AQ67" i="27"/>
  <c r="AS61" i="27"/>
  <c r="AR61" i="27"/>
  <c r="AQ61" i="27"/>
  <c r="AS56" i="27"/>
  <c r="AR56" i="27"/>
  <c r="AQ56" i="27"/>
  <c r="AR59" i="27"/>
  <c r="AS59" i="27"/>
  <c r="AQ59" i="27"/>
  <c r="AR63" i="27"/>
  <c r="AQ63" i="27"/>
  <c r="AS63" i="27"/>
  <c r="AR50" i="27"/>
  <c r="AS50" i="27"/>
  <c r="AQ50" i="27"/>
  <c r="AR47" i="27"/>
  <c r="AQ47" i="27"/>
  <c r="AS47" i="27"/>
  <c r="AR42" i="27"/>
  <c r="AS42" i="27"/>
  <c r="AQ42" i="27"/>
  <c r="AS48" i="27"/>
  <c r="AR48" i="27"/>
  <c r="AQ48" i="27"/>
  <c r="AQ41" i="27"/>
  <c r="AS41" i="27"/>
  <c r="AR41" i="27"/>
  <c r="AS44" i="27"/>
  <c r="AQ44" i="27"/>
  <c r="AR44" i="27"/>
  <c r="AS43" i="27"/>
  <c r="AR43" i="27"/>
  <c r="AQ43" i="27"/>
  <c r="AS27" i="27"/>
  <c r="AR27" i="27"/>
  <c r="AQ27" i="27"/>
  <c r="AS22" i="27"/>
  <c r="AR22" i="27"/>
  <c r="AQ22" i="27"/>
  <c r="AW7" i="27"/>
  <c r="AX5" i="27"/>
  <c r="AX11" i="27"/>
  <c r="AX16" i="27"/>
  <c r="AW10" i="27"/>
  <c r="AW6" i="27"/>
  <c r="AX12" i="27"/>
  <c r="AW5" i="27"/>
  <c r="AX10" i="27"/>
  <c r="AW11" i="27"/>
  <c r="AX9" i="27"/>
  <c r="AX15" i="27"/>
  <c r="AX8" i="27"/>
  <c r="AX14" i="27"/>
  <c r="AX7" i="27"/>
  <c r="AW8" i="27"/>
  <c r="AX13" i="27"/>
  <c r="AX6" i="27"/>
  <c r="AW9" i="27"/>
  <c r="R8" i="27"/>
  <c r="AO2" i="27"/>
  <c r="R11" i="27"/>
  <c r="R9" i="27"/>
  <c r="N6" i="27"/>
  <c r="N10" i="27"/>
  <c r="P11" i="27"/>
  <c r="U11" i="27" s="1"/>
  <c r="N12" i="27"/>
  <c r="N5" i="27"/>
  <c r="O9" i="27"/>
  <c r="T9" i="27" s="1"/>
  <c r="S11" i="27"/>
  <c r="N7" i="27"/>
  <c r="O8" i="27"/>
  <c r="T8" i="27" s="1"/>
  <c r="C12" i="20"/>
  <c r="C5" i="26" s="1"/>
  <c r="C13" i="20"/>
  <c r="C6" i="26" s="1"/>
  <c r="C15" i="20"/>
  <c r="C8" i="26" s="1"/>
  <c r="C16" i="20"/>
  <c r="C9" i="26" s="1"/>
  <c r="C17" i="20"/>
  <c r="C10" i="26" s="1"/>
  <c r="C19" i="20"/>
  <c r="C12" i="26" s="1"/>
  <c r="C20" i="20"/>
  <c r="C21" i="20"/>
  <c r="D15" i="20"/>
  <c r="D19" i="20"/>
  <c r="D12" i="20"/>
  <c r="D16" i="20"/>
  <c r="D20" i="20"/>
  <c r="D13" i="20"/>
  <c r="D21" i="20"/>
  <c r="C14" i="20"/>
  <c r="C7" i="26" s="1"/>
  <c r="C18" i="20"/>
  <c r="C11" i="26" s="1"/>
  <c r="D17" i="20"/>
  <c r="D14" i="20"/>
  <c r="D18" i="20"/>
  <c r="K522" i="14"/>
  <c r="J522" i="14"/>
  <c r="K521" i="14"/>
  <c r="J521" i="14"/>
  <c r="K520" i="14"/>
  <c r="J520" i="14"/>
  <c r="K519" i="14"/>
  <c r="J519" i="14"/>
  <c r="K518" i="14"/>
  <c r="J518" i="14"/>
  <c r="K517" i="14"/>
  <c r="J517" i="14"/>
  <c r="K516" i="14"/>
  <c r="J516" i="14"/>
  <c r="K515" i="14"/>
  <c r="J515" i="14"/>
  <c r="K514" i="14"/>
  <c r="J514" i="14"/>
  <c r="K513" i="14"/>
  <c r="J513" i="14"/>
  <c r="K512" i="14"/>
  <c r="J512" i="14"/>
  <c r="K511" i="14"/>
  <c r="J511" i="14"/>
  <c r="K510" i="14"/>
  <c r="J510" i="14"/>
  <c r="K509" i="14"/>
  <c r="J509" i="14"/>
  <c r="K508" i="14"/>
  <c r="J508" i="14"/>
  <c r="K507" i="14"/>
  <c r="J507" i="14"/>
  <c r="K503" i="14"/>
  <c r="J503" i="14"/>
  <c r="K502" i="14"/>
  <c r="J502" i="14"/>
  <c r="K501" i="14"/>
  <c r="J501" i="14"/>
  <c r="K500" i="14"/>
  <c r="J500" i="14"/>
  <c r="K499" i="14"/>
  <c r="J499" i="14"/>
  <c r="K498" i="14"/>
  <c r="J498" i="14"/>
  <c r="K497" i="14"/>
  <c r="J497" i="14"/>
  <c r="K496" i="14"/>
  <c r="J496" i="14"/>
  <c r="K490" i="14"/>
  <c r="J490" i="14"/>
  <c r="K489" i="14"/>
  <c r="J489" i="14"/>
  <c r="K488" i="14"/>
  <c r="J488" i="14"/>
  <c r="K487" i="14"/>
  <c r="J487" i="14"/>
  <c r="K486" i="14"/>
  <c r="J486" i="14"/>
  <c r="K485" i="14"/>
  <c r="J485" i="14"/>
  <c r="K484" i="14"/>
  <c r="J484" i="14"/>
  <c r="K483" i="14"/>
  <c r="J483" i="14"/>
  <c r="K482" i="14"/>
  <c r="J482" i="14"/>
  <c r="K481" i="14"/>
  <c r="J481" i="14"/>
  <c r="K480" i="14"/>
  <c r="J480" i="14"/>
  <c r="K479" i="14"/>
  <c r="J479" i="14"/>
  <c r="K478" i="14"/>
  <c r="J478" i="14"/>
  <c r="K477" i="14"/>
  <c r="J477" i="14"/>
  <c r="K476" i="14"/>
  <c r="J476" i="14"/>
  <c r="K475" i="14"/>
  <c r="J475" i="14"/>
  <c r="K471" i="14"/>
  <c r="J471" i="14"/>
  <c r="K470" i="14"/>
  <c r="J470" i="14"/>
  <c r="K469" i="14"/>
  <c r="J469" i="14"/>
  <c r="K468" i="14"/>
  <c r="J468" i="14"/>
  <c r="K467" i="14"/>
  <c r="J467" i="14"/>
  <c r="K466" i="14"/>
  <c r="J466" i="14"/>
  <c r="K465" i="14"/>
  <c r="J465" i="14"/>
  <c r="K464" i="14"/>
  <c r="N251" i="9" l="1"/>
  <c r="Z271" i="9" s="1"/>
  <c r="N254" i="9"/>
  <c r="Z274" i="9" s="1"/>
  <c r="N261" i="9"/>
  <c r="Z281" i="9" s="1"/>
  <c r="S273" i="9"/>
  <c r="O283" i="9"/>
  <c r="T283" i="9" s="1"/>
  <c r="N258" i="9"/>
  <c r="Z278" i="9" s="1"/>
  <c r="N256" i="9"/>
  <c r="Z276" i="9" s="1"/>
  <c r="N257" i="9"/>
  <c r="Z277" i="9" s="1"/>
  <c r="N117" i="9"/>
  <c r="Z137" i="9" s="1"/>
  <c r="AS161" i="27"/>
  <c r="N51" i="9"/>
  <c r="Z71" i="9" s="1"/>
  <c r="N50" i="9"/>
  <c r="Z70" i="9" s="1"/>
  <c r="N43" i="9"/>
  <c r="Z63" i="9" s="1"/>
  <c r="N116" i="9"/>
  <c r="Z136" i="9" s="1"/>
  <c r="N121" i="9"/>
  <c r="Z141" i="9" s="1"/>
  <c r="N125" i="9"/>
  <c r="Z145" i="9" s="1"/>
  <c r="N124" i="9"/>
  <c r="Z144" i="9" s="1"/>
  <c r="N115" i="9"/>
  <c r="Z135" i="9" s="1"/>
  <c r="N122" i="9"/>
  <c r="Z142" i="9" s="1"/>
  <c r="N52" i="9"/>
  <c r="Z72" i="9" s="1"/>
  <c r="N46" i="9"/>
  <c r="Z66" i="9" s="1"/>
  <c r="N39" i="9"/>
  <c r="Z59" i="9" s="1"/>
  <c r="N47" i="9"/>
  <c r="Z67" i="9" s="1"/>
  <c r="N40" i="9"/>
  <c r="Z60" i="9" s="1"/>
  <c r="N41" i="9"/>
  <c r="Z61" i="9" s="1"/>
  <c r="N48" i="9"/>
  <c r="Z68" i="9" s="1"/>
  <c r="N42" i="9"/>
  <c r="Z62" i="9" s="1"/>
  <c r="N49" i="9"/>
  <c r="Z69" i="9" s="1"/>
  <c r="N45" i="9"/>
  <c r="Z65" i="9" s="1"/>
  <c r="N44" i="9"/>
  <c r="Z64" i="9" s="1"/>
  <c r="O284" i="24"/>
  <c r="T284" i="24" s="1"/>
  <c r="O138" i="24"/>
  <c r="T138" i="24" s="1"/>
  <c r="O285" i="9"/>
  <c r="T285" i="9" s="1"/>
  <c r="W285" i="9"/>
  <c r="O276" i="9"/>
  <c r="T276" i="9" s="1"/>
  <c r="C285" i="9"/>
  <c r="L285" i="9"/>
  <c r="O284" i="9"/>
  <c r="T284" i="9" s="1"/>
  <c r="O271" i="9"/>
  <c r="T271" i="9" s="1"/>
  <c r="E11" i="26"/>
  <c r="AI131" i="24"/>
  <c r="AI269" i="24"/>
  <c r="AI57" i="24"/>
  <c r="AI269" i="9"/>
  <c r="E9" i="26"/>
  <c r="AG57" i="24"/>
  <c r="AG131" i="24"/>
  <c r="AG269" i="24"/>
  <c r="AG269" i="9"/>
  <c r="E5" i="26"/>
  <c r="AC131" i="24"/>
  <c r="AC57" i="24"/>
  <c r="AC269" i="24"/>
  <c r="AC269" i="9"/>
  <c r="E7" i="26"/>
  <c r="AE131" i="24"/>
  <c r="AE269" i="24"/>
  <c r="AE57" i="24"/>
  <c r="AE269" i="9"/>
  <c r="E10" i="26"/>
  <c r="AH269" i="24"/>
  <c r="AH131" i="24"/>
  <c r="AH57" i="24"/>
  <c r="AH269" i="9"/>
  <c r="E12" i="26"/>
  <c r="AJ131" i="24"/>
  <c r="AJ269" i="24"/>
  <c r="AJ57" i="24"/>
  <c r="AJ269" i="9"/>
  <c r="E8" i="26"/>
  <c r="AF269" i="24"/>
  <c r="AF57" i="24"/>
  <c r="AF131" i="24"/>
  <c r="AF269" i="9"/>
  <c r="E6" i="26"/>
  <c r="AD131" i="24"/>
  <c r="AD269" i="24"/>
  <c r="AD57" i="24"/>
  <c r="AD269" i="9"/>
  <c r="O140" i="24"/>
  <c r="T140" i="24" s="1"/>
  <c r="O275" i="24"/>
  <c r="T275" i="24" s="1"/>
  <c r="O274" i="24"/>
  <c r="T274" i="24" s="1"/>
  <c r="O282" i="24"/>
  <c r="T282" i="24" s="1"/>
  <c r="P272" i="24"/>
  <c r="U272" i="24" s="1"/>
  <c r="S283" i="24"/>
  <c r="O283" i="24"/>
  <c r="T283" i="24" s="1"/>
  <c r="S280" i="24"/>
  <c r="O280" i="24"/>
  <c r="T280" i="24" s="1"/>
  <c r="S281" i="24"/>
  <c r="O281" i="24"/>
  <c r="T281" i="24" s="1"/>
  <c r="S276" i="24"/>
  <c r="O276" i="24"/>
  <c r="T276" i="24" s="1"/>
  <c r="S273" i="24"/>
  <c r="O273" i="24"/>
  <c r="T273" i="24" s="1"/>
  <c r="S277" i="24"/>
  <c r="O277" i="24"/>
  <c r="T277" i="24" s="1"/>
  <c r="S279" i="24"/>
  <c r="O279" i="24"/>
  <c r="T279" i="24" s="1"/>
  <c r="S271" i="24"/>
  <c r="O271" i="24"/>
  <c r="T271" i="24" s="1"/>
  <c r="S285" i="24"/>
  <c r="O285" i="24"/>
  <c r="T285" i="24" s="1"/>
  <c r="S278" i="24"/>
  <c r="O278" i="24"/>
  <c r="T278" i="24" s="1"/>
  <c r="S270" i="24"/>
  <c r="O270" i="24"/>
  <c r="T270" i="24" s="1"/>
  <c r="O144" i="24"/>
  <c r="T144" i="24" s="1"/>
  <c r="O137" i="24"/>
  <c r="T137" i="24" s="1"/>
  <c r="O136" i="24"/>
  <c r="T136" i="24" s="1"/>
  <c r="O146" i="24"/>
  <c r="T146" i="24" s="1"/>
  <c r="O143" i="24"/>
  <c r="T143" i="24" s="1"/>
  <c r="O141" i="24"/>
  <c r="P141" i="24" s="1"/>
  <c r="U141" i="24" s="1"/>
  <c r="S135" i="24"/>
  <c r="O135" i="24"/>
  <c r="S142" i="24"/>
  <c r="O142" i="24"/>
  <c r="T142" i="24" s="1"/>
  <c r="S132" i="24"/>
  <c r="O132" i="24"/>
  <c r="T132" i="24" s="1"/>
  <c r="S139" i="24"/>
  <c r="O139" i="24"/>
  <c r="T139" i="24" s="1"/>
  <c r="S133" i="24"/>
  <c r="O133" i="24"/>
  <c r="T133" i="24" s="1"/>
  <c r="S134" i="24"/>
  <c r="O134" i="24"/>
  <c r="T134" i="24" s="1"/>
  <c r="S145" i="24"/>
  <c r="O145" i="24"/>
  <c r="T145" i="24" s="1"/>
  <c r="S147" i="24"/>
  <c r="O147" i="24"/>
  <c r="T147" i="24" s="1"/>
  <c r="S277" i="9"/>
  <c r="O277" i="9"/>
  <c r="T277" i="9" s="1"/>
  <c r="P271" i="9"/>
  <c r="U271" i="9" s="1"/>
  <c r="S270" i="9"/>
  <c r="O270" i="9"/>
  <c r="T270" i="9" s="1"/>
  <c r="T273" i="9"/>
  <c r="P273" i="9"/>
  <c r="U273" i="9" s="1"/>
  <c r="S280" i="9"/>
  <c r="O280" i="9"/>
  <c r="T280" i="9" s="1"/>
  <c r="S278" i="9"/>
  <c r="O278" i="9"/>
  <c r="O282" i="9"/>
  <c r="S282" i="9"/>
  <c r="S272" i="9"/>
  <c r="O272" i="9"/>
  <c r="T272" i="9" s="1"/>
  <c r="O281" i="9"/>
  <c r="T281" i="9" s="1"/>
  <c r="S281" i="9"/>
  <c r="P275" i="9"/>
  <c r="U275" i="9" s="1"/>
  <c r="S279" i="9"/>
  <c r="O279" i="9"/>
  <c r="T279" i="9" s="1"/>
  <c r="O274" i="9"/>
  <c r="S274" i="9"/>
  <c r="R63" i="9"/>
  <c r="O60" i="9"/>
  <c r="T60" i="9" s="1"/>
  <c r="N59" i="9"/>
  <c r="S59" i="9" s="1"/>
  <c r="R58" i="9"/>
  <c r="N62" i="9"/>
  <c r="S62" i="9" s="1"/>
  <c r="O61" i="9"/>
  <c r="T61" i="9" s="1"/>
  <c r="R64" i="9"/>
  <c r="N64" i="9"/>
  <c r="S65" i="9"/>
  <c r="O65" i="9"/>
  <c r="T65" i="9" s="1"/>
  <c r="S58" i="9"/>
  <c r="O58" i="9"/>
  <c r="T58" i="9" s="1"/>
  <c r="O63" i="9"/>
  <c r="T63" i="9" s="1"/>
  <c r="S63" i="9"/>
  <c r="AR161" i="27"/>
  <c r="AR146" i="27"/>
  <c r="AS146" i="27"/>
  <c r="AD89" i="31"/>
  <c r="AD55" i="31"/>
  <c r="AD4" i="31"/>
  <c r="AD1" i="31"/>
  <c r="AD38" i="27"/>
  <c r="AD55" i="27"/>
  <c r="AD191" i="31"/>
  <c r="AD157" i="31"/>
  <c r="AD157" i="27"/>
  <c r="AD106" i="27"/>
  <c r="AD174" i="31"/>
  <c r="AD140" i="31"/>
  <c r="AD38" i="31"/>
  <c r="AD123" i="31"/>
  <c r="AD72" i="27"/>
  <c r="AD191" i="27"/>
  <c r="AD89" i="27"/>
  <c r="AD21" i="27"/>
  <c r="AD140" i="27"/>
  <c r="AD72" i="31"/>
  <c r="AD123" i="27"/>
  <c r="AD174" i="27"/>
  <c r="AD21" i="31"/>
  <c r="AD106" i="31"/>
  <c r="AD4" i="27"/>
  <c r="AD1" i="27"/>
  <c r="AD195" i="9"/>
  <c r="AI123" i="31"/>
  <c r="AI106" i="31"/>
  <c r="AI140" i="27"/>
  <c r="AI72" i="27"/>
  <c r="AI55" i="31"/>
  <c r="AI1" i="31"/>
  <c r="AI140" i="31"/>
  <c r="AI174" i="27"/>
  <c r="AI89" i="27"/>
  <c r="AI89" i="31"/>
  <c r="AI72" i="31"/>
  <c r="AI38" i="31"/>
  <c r="AI191" i="27"/>
  <c r="AI123" i="27"/>
  <c r="AI4" i="31"/>
  <c r="AI38" i="27"/>
  <c r="AI191" i="31"/>
  <c r="AI21" i="27"/>
  <c r="AI157" i="27"/>
  <c r="AI55" i="27"/>
  <c r="AI174" i="31"/>
  <c r="AI157" i="31"/>
  <c r="AI21" i="31"/>
  <c r="AI106" i="27"/>
  <c r="AI4" i="27"/>
  <c r="AI1" i="27"/>
  <c r="AI195" i="9"/>
  <c r="AG191" i="31"/>
  <c r="AG140" i="31"/>
  <c r="AG174" i="31"/>
  <c r="AG21" i="31"/>
  <c r="AG21" i="27"/>
  <c r="AG123" i="31"/>
  <c r="AG106" i="31"/>
  <c r="AG140" i="27"/>
  <c r="AG174" i="27"/>
  <c r="AG55" i="27"/>
  <c r="AG106" i="27"/>
  <c r="AG72" i="27"/>
  <c r="AG4" i="31"/>
  <c r="AG89" i="27"/>
  <c r="AG55" i="31"/>
  <c r="AG1" i="31"/>
  <c r="AG38" i="27"/>
  <c r="AG72" i="31"/>
  <c r="AG191" i="27"/>
  <c r="AG157" i="31"/>
  <c r="AG89" i="31"/>
  <c r="AG38" i="31"/>
  <c r="AG123" i="27"/>
  <c r="AG157" i="27"/>
  <c r="AG1" i="27"/>
  <c r="AG195" i="9"/>
  <c r="AG4" i="27"/>
  <c r="AE157" i="31"/>
  <c r="AE157" i="27"/>
  <c r="AE174" i="31"/>
  <c r="AE106" i="27"/>
  <c r="AE55" i="27"/>
  <c r="AE191" i="31"/>
  <c r="AE21" i="31"/>
  <c r="AE123" i="31"/>
  <c r="AE72" i="27"/>
  <c r="AE1" i="31"/>
  <c r="AE89" i="31"/>
  <c r="AE38" i="31"/>
  <c r="AE72" i="31"/>
  <c r="AE106" i="31"/>
  <c r="AE55" i="31"/>
  <c r="AE140" i="27"/>
  <c r="AE123" i="27"/>
  <c r="AE174" i="27"/>
  <c r="AE38" i="27"/>
  <c r="AE4" i="31"/>
  <c r="AE89" i="27"/>
  <c r="AE21" i="27"/>
  <c r="AE140" i="31"/>
  <c r="AE191" i="27"/>
  <c r="AE4" i="27"/>
  <c r="AE1" i="27"/>
  <c r="AE195" i="9"/>
  <c r="AC72" i="31"/>
  <c r="AC38" i="31"/>
  <c r="AC191" i="27"/>
  <c r="AC123" i="27"/>
  <c r="AC89" i="27"/>
  <c r="AC72" i="27"/>
  <c r="AC89" i="31"/>
  <c r="AC55" i="31"/>
  <c r="AC4" i="31"/>
  <c r="AC1" i="31"/>
  <c r="AC38" i="27"/>
  <c r="AC157" i="31"/>
  <c r="AC157" i="27"/>
  <c r="AC191" i="31"/>
  <c r="AC106" i="27"/>
  <c r="AC55" i="27"/>
  <c r="AC174" i="31"/>
  <c r="AC21" i="31"/>
  <c r="AC21" i="27"/>
  <c r="AC140" i="27"/>
  <c r="AC123" i="31"/>
  <c r="AC174" i="27"/>
  <c r="AC106" i="31"/>
  <c r="AC140" i="31"/>
  <c r="AC1" i="27"/>
  <c r="AC4" i="27"/>
  <c r="AC195" i="9"/>
  <c r="AH174" i="31"/>
  <c r="AH21" i="31"/>
  <c r="AH21" i="27"/>
  <c r="AH38" i="31"/>
  <c r="AH123" i="31"/>
  <c r="AH106" i="31"/>
  <c r="AH140" i="27"/>
  <c r="AH72" i="31"/>
  <c r="AH140" i="31"/>
  <c r="AH174" i="27"/>
  <c r="AH191" i="27"/>
  <c r="AH4" i="31"/>
  <c r="AH89" i="27"/>
  <c r="AH106" i="27"/>
  <c r="AH55" i="31"/>
  <c r="AH1" i="31"/>
  <c r="AH38" i="27"/>
  <c r="AH89" i="31"/>
  <c r="AH72" i="27"/>
  <c r="AH157" i="27"/>
  <c r="AH55" i="27"/>
  <c r="AH123" i="27"/>
  <c r="AH157" i="31"/>
  <c r="AH191" i="31"/>
  <c r="AH4" i="27"/>
  <c r="AH195" i="9"/>
  <c r="AH1" i="27"/>
  <c r="AF106" i="27"/>
  <c r="AF55" i="27"/>
  <c r="AF123" i="31"/>
  <c r="AF191" i="31"/>
  <c r="AF21" i="27"/>
  <c r="AF106" i="31"/>
  <c r="AF174" i="31"/>
  <c r="AF21" i="31"/>
  <c r="AF157" i="27"/>
  <c r="AF89" i="31"/>
  <c r="AF38" i="31"/>
  <c r="AF72" i="31"/>
  <c r="AF174" i="27"/>
  <c r="AF157" i="31"/>
  <c r="AF72" i="27"/>
  <c r="AF4" i="31"/>
  <c r="AF89" i="27"/>
  <c r="AF123" i="27"/>
  <c r="AF55" i="31"/>
  <c r="AF1" i="31"/>
  <c r="AF38" i="27"/>
  <c r="AF140" i="31"/>
  <c r="AF140" i="27"/>
  <c r="AF191" i="27"/>
  <c r="AF4" i="27"/>
  <c r="AF1" i="27"/>
  <c r="AF195" i="9"/>
  <c r="AJ140" i="31"/>
  <c r="AJ174" i="27"/>
  <c r="AJ72" i="31"/>
  <c r="AJ38" i="31"/>
  <c r="AJ191" i="27"/>
  <c r="AJ123" i="27"/>
  <c r="AJ89" i="27"/>
  <c r="AJ72" i="27"/>
  <c r="AJ38" i="27"/>
  <c r="AJ157" i="31"/>
  <c r="AJ157" i="27"/>
  <c r="AJ89" i="31"/>
  <c r="AJ55" i="31"/>
  <c r="AJ4" i="31"/>
  <c r="AJ1" i="31"/>
  <c r="AJ191" i="31"/>
  <c r="AJ21" i="27"/>
  <c r="AJ55" i="27"/>
  <c r="AJ174" i="31"/>
  <c r="AJ21" i="31"/>
  <c r="AJ106" i="31"/>
  <c r="AJ140" i="27"/>
  <c r="AJ106" i="27"/>
  <c r="AJ123" i="31"/>
  <c r="AJ1" i="27"/>
  <c r="AJ4" i="27"/>
  <c r="AJ195" i="9"/>
  <c r="AQ164" i="27"/>
  <c r="AS166" i="27"/>
  <c r="H1555" i="26"/>
  <c r="H1687" i="14"/>
  <c r="H1554" i="26"/>
  <c r="H1686" i="14"/>
  <c r="H1541" i="26"/>
  <c r="H1673" i="14"/>
  <c r="H1521" i="26"/>
  <c r="H1653" i="14"/>
  <c r="H1634" i="14"/>
  <c r="H1502" i="26"/>
  <c r="H1636" i="14"/>
  <c r="H1504" i="26"/>
  <c r="H1635" i="14"/>
  <c r="H1503" i="26"/>
  <c r="H1622" i="14"/>
  <c r="H1490" i="26"/>
  <c r="H1468" i="26"/>
  <c r="H1600" i="14"/>
  <c r="H1452" i="26"/>
  <c r="H1584" i="14"/>
  <c r="H1457" i="26"/>
  <c r="H1589" i="14"/>
  <c r="H1453" i="26"/>
  <c r="H1585" i="14"/>
  <c r="H1439" i="26"/>
  <c r="H1571" i="14"/>
  <c r="H1435" i="26"/>
  <c r="H1567" i="14"/>
  <c r="H1570" i="14"/>
  <c r="H1438" i="26"/>
  <c r="H1440" i="26"/>
  <c r="H1572" i="14"/>
  <c r="H1421" i="26"/>
  <c r="H1553" i="14"/>
  <c r="H1554" i="14"/>
  <c r="H1422" i="26"/>
  <c r="H1419" i="26"/>
  <c r="H1551" i="14"/>
  <c r="H1402" i="26"/>
  <c r="H1534" i="14"/>
  <c r="H1538" i="14"/>
  <c r="H1406" i="26"/>
  <c r="H1520" i="14"/>
  <c r="H1388" i="26"/>
  <c r="H1386" i="26"/>
  <c r="H1518" i="14"/>
  <c r="H1516" i="14"/>
  <c r="H1384" i="26"/>
  <c r="H1498" i="14"/>
  <c r="H1366" i="26"/>
  <c r="H1482" i="14"/>
  <c r="H1350" i="26"/>
  <c r="H1349" i="26"/>
  <c r="H1481" i="14"/>
  <c r="H1351" i="26"/>
  <c r="H1483" i="14"/>
  <c r="H1467" i="14"/>
  <c r="H1335" i="26"/>
  <c r="AS186" i="27"/>
  <c r="AR186" i="27"/>
  <c r="AR160" i="27"/>
  <c r="AQ160" i="27"/>
  <c r="AS158" i="27"/>
  <c r="AQ165" i="27"/>
  <c r="H1316" i="26"/>
  <c r="H1448" i="14"/>
  <c r="H1431" i="14"/>
  <c r="H1299" i="26"/>
  <c r="H1300" i="26"/>
  <c r="H1432" i="14"/>
  <c r="H1415" i="14"/>
  <c r="H1283" i="26"/>
  <c r="H1414" i="14"/>
  <c r="H1282" i="26"/>
  <c r="H1417" i="14"/>
  <c r="H1285" i="26"/>
  <c r="H1284" i="26"/>
  <c r="H1416" i="14"/>
  <c r="H1264" i="26"/>
  <c r="H1396" i="14"/>
  <c r="AT45" i="27"/>
  <c r="AT31" i="27"/>
  <c r="AS118" i="31"/>
  <c r="AR166" i="27"/>
  <c r="AQ163" i="27"/>
  <c r="AR165" i="27"/>
  <c r="AS192" i="27"/>
  <c r="AR192" i="27"/>
  <c r="AQ111" i="31"/>
  <c r="AS162" i="27"/>
  <c r="AR162" i="27"/>
  <c r="AS48" i="31"/>
  <c r="AT78" i="27"/>
  <c r="AS163" i="27"/>
  <c r="AQ168" i="27"/>
  <c r="AQ158" i="27"/>
  <c r="AR168" i="27"/>
  <c r="AR118" i="31"/>
  <c r="AR169" i="27"/>
  <c r="AR111" i="31"/>
  <c r="AQ169" i="27"/>
  <c r="AR159" i="27"/>
  <c r="AR193" i="27"/>
  <c r="AQ113" i="31"/>
  <c r="AS159" i="27"/>
  <c r="AR113" i="31"/>
  <c r="AQ107" i="31"/>
  <c r="AR115" i="31"/>
  <c r="AQ193" i="27"/>
  <c r="AR182" i="27"/>
  <c r="AS115" i="31"/>
  <c r="AQ199" i="27"/>
  <c r="AR164" i="27"/>
  <c r="AR201" i="27"/>
  <c r="AS110" i="31"/>
  <c r="AQ182" i="27"/>
  <c r="AQ110" i="31"/>
  <c r="AQ197" i="27"/>
  <c r="AS176" i="31"/>
  <c r="AR107" i="31"/>
  <c r="AQ180" i="27"/>
  <c r="AQ117" i="31"/>
  <c r="AS112" i="31"/>
  <c r="AQ112" i="31"/>
  <c r="AR117" i="31"/>
  <c r="AR108" i="31"/>
  <c r="AS108" i="31"/>
  <c r="AQ176" i="31"/>
  <c r="AQ201" i="27"/>
  <c r="AQ129" i="27"/>
  <c r="AS178" i="31"/>
  <c r="AQ183" i="31"/>
  <c r="AS116" i="31"/>
  <c r="AT109" i="31"/>
  <c r="AR178" i="31"/>
  <c r="AQ185" i="27"/>
  <c r="AQ202" i="27"/>
  <c r="AQ125" i="31"/>
  <c r="AQ116" i="31"/>
  <c r="AR179" i="27"/>
  <c r="AS202" i="27"/>
  <c r="AS199" i="27"/>
  <c r="AR185" i="27"/>
  <c r="AQ114" i="31"/>
  <c r="AQ132" i="27"/>
  <c r="AQ200" i="27"/>
  <c r="AR129" i="27"/>
  <c r="AQ180" i="31"/>
  <c r="AR148" i="31"/>
  <c r="AR149" i="31"/>
  <c r="AQ175" i="31"/>
  <c r="AR114" i="31"/>
  <c r="AS175" i="31"/>
  <c r="AR132" i="27"/>
  <c r="AS184" i="27"/>
  <c r="AR200" i="27"/>
  <c r="AS148" i="31"/>
  <c r="AQ146" i="31"/>
  <c r="AQ186" i="31"/>
  <c r="AR183" i="27"/>
  <c r="AQ185" i="31"/>
  <c r="AR146" i="31"/>
  <c r="AR176" i="27"/>
  <c r="AQ181" i="31"/>
  <c r="AR185" i="31"/>
  <c r="AS125" i="27"/>
  <c r="AR197" i="27"/>
  <c r="AS180" i="31"/>
  <c r="AS141" i="31"/>
  <c r="AS124" i="31"/>
  <c r="AR181" i="31"/>
  <c r="AR124" i="31"/>
  <c r="AR177" i="31"/>
  <c r="AS186" i="31"/>
  <c r="AS176" i="27"/>
  <c r="AS177" i="31"/>
  <c r="AQ134" i="31"/>
  <c r="AS128" i="27"/>
  <c r="AR184" i="27"/>
  <c r="AR196" i="27"/>
  <c r="AR182" i="31"/>
  <c r="AR183" i="31"/>
  <c r="AS182" i="31"/>
  <c r="AQ126" i="27"/>
  <c r="AS198" i="27"/>
  <c r="AS196" i="27"/>
  <c r="AQ184" i="31"/>
  <c r="AS184" i="31"/>
  <c r="AQ181" i="27"/>
  <c r="AR195" i="27"/>
  <c r="AR203" i="27"/>
  <c r="AR128" i="31"/>
  <c r="AS181" i="27"/>
  <c r="AQ198" i="27"/>
  <c r="AS195" i="27"/>
  <c r="AS203" i="27"/>
  <c r="AQ194" i="27"/>
  <c r="AR194" i="27"/>
  <c r="AS134" i="31"/>
  <c r="AS144" i="31"/>
  <c r="AS149" i="31"/>
  <c r="AS177" i="27"/>
  <c r="AQ177" i="27"/>
  <c r="AR177" i="27"/>
  <c r="AQ127" i="27"/>
  <c r="AR175" i="27"/>
  <c r="AQ183" i="27"/>
  <c r="AQ178" i="27"/>
  <c r="AQ128" i="31"/>
  <c r="AR180" i="27"/>
  <c r="AS175" i="27"/>
  <c r="AR178" i="27"/>
  <c r="AQ132" i="31"/>
  <c r="AS131" i="31"/>
  <c r="AS134" i="27"/>
  <c r="AQ179" i="27"/>
  <c r="AS132" i="31"/>
  <c r="AQ141" i="31"/>
  <c r="AR125" i="31"/>
  <c r="AQ131" i="31"/>
  <c r="AR145" i="31"/>
  <c r="AQ144" i="31"/>
  <c r="AQ133" i="31"/>
  <c r="AS133" i="31"/>
  <c r="AS145" i="31"/>
  <c r="AR134" i="27"/>
  <c r="AR15" i="31"/>
  <c r="AS15" i="31"/>
  <c r="AT46" i="27"/>
  <c r="AQ90" i="31"/>
  <c r="AQ16" i="31"/>
  <c r="AT97" i="27"/>
  <c r="AT32" i="27"/>
  <c r="AT73" i="27"/>
  <c r="AR98" i="31"/>
  <c r="AT29" i="27"/>
  <c r="AT96" i="27"/>
  <c r="AQ29" i="31"/>
  <c r="AS14" i="31"/>
  <c r="AQ5" i="31"/>
  <c r="AT83" i="27"/>
  <c r="AQ10" i="31"/>
  <c r="AR10" i="31"/>
  <c r="AT49" i="27"/>
  <c r="AT91" i="27"/>
  <c r="AS82" i="31"/>
  <c r="AR16" i="31"/>
  <c r="AT40" i="27"/>
  <c r="AS90" i="31"/>
  <c r="AR45" i="31"/>
  <c r="AT101" i="27"/>
  <c r="AR8" i="31"/>
  <c r="AS92" i="31"/>
  <c r="AQ12" i="31"/>
  <c r="AQ7" i="31"/>
  <c r="AS8" i="31"/>
  <c r="AR50" i="31"/>
  <c r="AT28" i="27"/>
  <c r="AT24" i="27"/>
  <c r="AS47" i="31"/>
  <c r="AR12" i="31"/>
  <c r="AS7" i="31"/>
  <c r="AQ14" i="31"/>
  <c r="AT82" i="27"/>
  <c r="AT93" i="27"/>
  <c r="AT92" i="27"/>
  <c r="AT95" i="27"/>
  <c r="AR48" i="31"/>
  <c r="AQ42" i="31"/>
  <c r="AQ98" i="31"/>
  <c r="AT30" i="27"/>
  <c r="AT23" i="27"/>
  <c r="AR101" i="31"/>
  <c r="AS81" i="31"/>
  <c r="AS11" i="31"/>
  <c r="AR5" i="31"/>
  <c r="AS45" i="31"/>
  <c r="AQ6" i="31"/>
  <c r="AR83" i="31"/>
  <c r="AS80" i="31"/>
  <c r="AR6" i="31"/>
  <c r="AR13" i="31"/>
  <c r="AR47" i="31"/>
  <c r="AT100" i="27"/>
  <c r="AT25" i="27"/>
  <c r="AS13" i="31"/>
  <c r="AS77" i="31"/>
  <c r="AS101" i="31"/>
  <c r="AQ74" i="31"/>
  <c r="AQ46" i="31"/>
  <c r="AS46" i="31"/>
  <c r="AR74" i="31"/>
  <c r="AQ11" i="31"/>
  <c r="AT99" i="27"/>
  <c r="AQ84" i="31"/>
  <c r="AQ94" i="31"/>
  <c r="AT39" i="27"/>
  <c r="AT75" i="27"/>
  <c r="AT81" i="27"/>
  <c r="AR84" i="31"/>
  <c r="AR94" i="31"/>
  <c r="AQ82" i="31"/>
  <c r="AQ80" i="31"/>
  <c r="AT94" i="27"/>
  <c r="AR77" i="31"/>
  <c r="AS93" i="31"/>
  <c r="AR81" i="31"/>
  <c r="AT90" i="27"/>
  <c r="AS50" i="31"/>
  <c r="AR99" i="31"/>
  <c r="AQ99" i="31"/>
  <c r="AQ76" i="31"/>
  <c r="AS83" i="31"/>
  <c r="AR76" i="31"/>
  <c r="AT98" i="27"/>
  <c r="AQ92" i="31"/>
  <c r="AS79" i="31"/>
  <c r="AT79" i="27"/>
  <c r="AS75" i="31"/>
  <c r="AR29" i="31"/>
  <c r="AQ75" i="31"/>
  <c r="AT80" i="27"/>
  <c r="AT26" i="27"/>
  <c r="AT33" i="27"/>
  <c r="AQ43" i="31"/>
  <c r="AQ93" i="31"/>
  <c r="AR43" i="31"/>
  <c r="AQ78" i="31"/>
  <c r="AR78" i="31"/>
  <c r="AQ79" i="31"/>
  <c r="AT43" i="27"/>
  <c r="AS42" i="31"/>
  <c r="AQ73" i="31"/>
  <c r="AR73" i="31"/>
  <c r="AS95" i="31"/>
  <c r="AQ95" i="31"/>
  <c r="AS22" i="31"/>
  <c r="AQ22" i="31"/>
  <c r="AT22" i="27"/>
  <c r="AT48" i="27"/>
  <c r="AT60" i="27"/>
  <c r="AT27" i="27"/>
  <c r="AS168" i="31"/>
  <c r="AR168" i="31"/>
  <c r="AQ168" i="31"/>
  <c r="AQ165" i="31"/>
  <c r="AS165" i="31"/>
  <c r="AR165" i="31"/>
  <c r="AS151" i="31"/>
  <c r="AR151" i="31"/>
  <c r="AQ151" i="31"/>
  <c r="AR196" i="31"/>
  <c r="AQ196" i="31"/>
  <c r="AS196" i="31"/>
  <c r="AR198" i="31"/>
  <c r="AQ198" i="31"/>
  <c r="AS198" i="31"/>
  <c r="AR164" i="31"/>
  <c r="AQ164" i="31"/>
  <c r="AS164" i="31"/>
  <c r="AR97" i="31"/>
  <c r="AQ97" i="31"/>
  <c r="AS97" i="31"/>
  <c r="AS23" i="31"/>
  <c r="AR23" i="31"/>
  <c r="AQ23" i="31"/>
  <c r="AR143" i="31"/>
  <c r="AQ143" i="31"/>
  <c r="AS143" i="31"/>
  <c r="AQ162" i="31"/>
  <c r="AR162" i="31"/>
  <c r="AS162" i="31"/>
  <c r="AQ40" i="31"/>
  <c r="AS40" i="31"/>
  <c r="AR40" i="31"/>
  <c r="AS28" i="31"/>
  <c r="AR28" i="31"/>
  <c r="AQ28" i="31"/>
  <c r="AS27" i="31"/>
  <c r="AR27" i="31"/>
  <c r="AQ27" i="31"/>
  <c r="AR44" i="31"/>
  <c r="AQ44" i="31"/>
  <c r="AS44" i="31"/>
  <c r="AS192" i="31"/>
  <c r="AR192" i="31"/>
  <c r="AQ192" i="31"/>
  <c r="AS161" i="31"/>
  <c r="AR161" i="31"/>
  <c r="AQ161" i="31"/>
  <c r="AS158" i="31"/>
  <c r="AR158" i="31"/>
  <c r="AQ158" i="31"/>
  <c r="AQ202" i="31"/>
  <c r="AS202" i="31"/>
  <c r="AR202" i="31"/>
  <c r="AS160" i="31"/>
  <c r="AR160" i="31"/>
  <c r="AQ160" i="31"/>
  <c r="AS26" i="31"/>
  <c r="AR26" i="31"/>
  <c r="AQ26" i="31"/>
  <c r="AQ25" i="31"/>
  <c r="AS25" i="31"/>
  <c r="AR25" i="31"/>
  <c r="AQ159" i="31"/>
  <c r="AS159" i="31"/>
  <c r="AR159" i="31"/>
  <c r="AS147" i="31"/>
  <c r="AR147" i="31"/>
  <c r="AQ147" i="31"/>
  <c r="AS195" i="31"/>
  <c r="AR195" i="31"/>
  <c r="AQ195" i="31"/>
  <c r="AS201" i="31"/>
  <c r="AQ201" i="31"/>
  <c r="AR201" i="31"/>
  <c r="AS166" i="31"/>
  <c r="AR166" i="31"/>
  <c r="AQ166" i="31"/>
  <c r="AS100" i="31"/>
  <c r="AR100" i="31"/>
  <c r="AQ100" i="31"/>
  <c r="AR30" i="31"/>
  <c r="AQ30" i="31"/>
  <c r="AS30" i="31"/>
  <c r="AS200" i="31"/>
  <c r="AR200" i="31"/>
  <c r="AQ200" i="31"/>
  <c r="AR33" i="31"/>
  <c r="AQ33" i="31"/>
  <c r="AS33" i="31"/>
  <c r="AS163" i="31"/>
  <c r="AQ163" i="31"/>
  <c r="AR163" i="31"/>
  <c r="AQ199" i="31"/>
  <c r="AS199" i="31"/>
  <c r="AR199" i="31"/>
  <c r="AS169" i="31"/>
  <c r="AR169" i="31"/>
  <c r="AQ169" i="31"/>
  <c r="AT179" i="31"/>
  <c r="AS41" i="31"/>
  <c r="AQ41" i="31"/>
  <c r="AR41" i="31"/>
  <c r="AS24" i="31"/>
  <c r="AR24" i="31"/>
  <c r="AQ24" i="31"/>
  <c r="AS130" i="31"/>
  <c r="AR130" i="31"/>
  <c r="AQ130" i="31"/>
  <c r="AS126" i="31"/>
  <c r="AR126" i="31"/>
  <c r="AQ126" i="31"/>
  <c r="AS152" i="31"/>
  <c r="AQ152" i="31"/>
  <c r="AR152" i="31"/>
  <c r="AQ167" i="31"/>
  <c r="AS167" i="31"/>
  <c r="AR167" i="31"/>
  <c r="AT9" i="31"/>
  <c r="AR32" i="31"/>
  <c r="AQ32" i="31"/>
  <c r="AS32" i="31"/>
  <c r="AS197" i="31"/>
  <c r="AR197" i="31"/>
  <c r="AQ197" i="31"/>
  <c r="AQ135" i="31"/>
  <c r="AR135" i="31"/>
  <c r="AS135" i="31"/>
  <c r="AS31" i="31"/>
  <c r="AQ31" i="31"/>
  <c r="AR31" i="31"/>
  <c r="AQ39" i="31"/>
  <c r="AS39" i="31"/>
  <c r="AR39" i="31"/>
  <c r="AS150" i="31"/>
  <c r="AR150" i="31"/>
  <c r="AQ150" i="31"/>
  <c r="AR96" i="31"/>
  <c r="AS96" i="31"/>
  <c r="AQ96" i="31"/>
  <c r="AS129" i="31"/>
  <c r="AQ129" i="31"/>
  <c r="AR129" i="31"/>
  <c r="AR127" i="31"/>
  <c r="AS127" i="31"/>
  <c r="AQ127" i="31"/>
  <c r="AQ91" i="31"/>
  <c r="AR91" i="31"/>
  <c r="AS91" i="31"/>
  <c r="AR194" i="31"/>
  <c r="AS194" i="31"/>
  <c r="AQ194" i="31"/>
  <c r="AS203" i="31"/>
  <c r="AR203" i="31"/>
  <c r="AQ203" i="31"/>
  <c r="AS193" i="31"/>
  <c r="AQ193" i="31"/>
  <c r="AR193" i="31"/>
  <c r="AR49" i="31"/>
  <c r="AQ49" i="31"/>
  <c r="AS49" i="31"/>
  <c r="AQ142" i="31"/>
  <c r="AR142" i="31"/>
  <c r="AS142" i="31"/>
  <c r="AS124" i="27"/>
  <c r="AQ131" i="27"/>
  <c r="AR131" i="27"/>
  <c r="AQ133" i="27"/>
  <c r="AS127" i="27"/>
  <c r="AS133" i="27"/>
  <c r="AS126" i="27"/>
  <c r="AR135" i="27"/>
  <c r="AQ124" i="27"/>
  <c r="AS135" i="27"/>
  <c r="AQ125" i="27"/>
  <c r="AR128" i="27"/>
  <c r="AQ145" i="27"/>
  <c r="AR145" i="27"/>
  <c r="AR130" i="27"/>
  <c r="AQ130" i="27"/>
  <c r="AT167" i="27"/>
  <c r="AS150" i="27"/>
  <c r="AQ150" i="27"/>
  <c r="AR150" i="27"/>
  <c r="AQ148" i="27"/>
  <c r="AS148" i="27"/>
  <c r="AR148" i="27"/>
  <c r="AQ152" i="27"/>
  <c r="AR152" i="27"/>
  <c r="AS152" i="27"/>
  <c r="AQ144" i="27"/>
  <c r="AS144" i="27"/>
  <c r="AR144" i="27"/>
  <c r="AS143" i="27"/>
  <c r="AR143" i="27"/>
  <c r="AQ143" i="27"/>
  <c r="AS141" i="27"/>
  <c r="AR141" i="27"/>
  <c r="AQ141" i="27"/>
  <c r="AS147" i="27"/>
  <c r="AR147" i="27"/>
  <c r="AQ147" i="27"/>
  <c r="AS151" i="27"/>
  <c r="AR151" i="27"/>
  <c r="AQ151" i="27"/>
  <c r="AR149" i="27"/>
  <c r="AQ149" i="27"/>
  <c r="AS149" i="27"/>
  <c r="AS142" i="27"/>
  <c r="AR142" i="27"/>
  <c r="AQ142" i="27"/>
  <c r="AS113" i="27"/>
  <c r="AQ113" i="27"/>
  <c r="AR113" i="27"/>
  <c r="AQ107" i="27"/>
  <c r="AS107" i="27"/>
  <c r="AR107" i="27"/>
  <c r="AS110" i="27"/>
  <c r="AR110" i="27"/>
  <c r="AQ110" i="27"/>
  <c r="AS109" i="27"/>
  <c r="AR109" i="27"/>
  <c r="AQ109" i="27"/>
  <c r="AR111" i="27"/>
  <c r="AS111" i="27"/>
  <c r="AQ111" i="27"/>
  <c r="AQ118" i="27"/>
  <c r="AS118" i="27"/>
  <c r="AR118" i="27"/>
  <c r="AR115" i="27"/>
  <c r="AQ115" i="27"/>
  <c r="AS115" i="27"/>
  <c r="AS116" i="27"/>
  <c r="AR116" i="27"/>
  <c r="AQ116" i="27"/>
  <c r="AR112" i="27"/>
  <c r="AQ112" i="27"/>
  <c r="AS112" i="27"/>
  <c r="AS114" i="27"/>
  <c r="AR114" i="27"/>
  <c r="AQ114" i="27"/>
  <c r="AT108" i="27"/>
  <c r="AS117" i="27"/>
  <c r="AR117" i="27"/>
  <c r="AQ117" i="27"/>
  <c r="AT50" i="27"/>
  <c r="AT63" i="27"/>
  <c r="AT59" i="27"/>
  <c r="AT58" i="27"/>
  <c r="AT67" i="27"/>
  <c r="AT66" i="27"/>
  <c r="AT56" i="27"/>
  <c r="AT84" i="27"/>
  <c r="AT74" i="27"/>
  <c r="AT77" i="27"/>
  <c r="AT76" i="27"/>
  <c r="AT62" i="27"/>
  <c r="AT64" i="27"/>
  <c r="AT57" i="27"/>
  <c r="AT61" i="27"/>
  <c r="AT65" i="27"/>
  <c r="AT42" i="27"/>
  <c r="AT41" i="27"/>
  <c r="AT47" i="27"/>
  <c r="AT44" i="27"/>
  <c r="P9" i="27"/>
  <c r="U9" i="27" s="1"/>
  <c r="P8" i="27"/>
  <c r="U8" i="27" s="1"/>
  <c r="S6" i="27"/>
  <c r="O6" i="27"/>
  <c r="T6" i="27" s="1"/>
  <c r="S10" i="27"/>
  <c r="O10" i="27"/>
  <c r="O5" i="27"/>
  <c r="T5" i="27" s="1"/>
  <c r="S5" i="27"/>
  <c r="S12" i="27"/>
  <c r="O12" i="27"/>
  <c r="T12" i="27" s="1"/>
  <c r="S7" i="27"/>
  <c r="O7" i="27"/>
  <c r="T7" i="27" s="1"/>
  <c r="E908" i="14"/>
  <c r="B908" i="14"/>
  <c r="A908" i="14"/>
  <c r="E907" i="14"/>
  <c r="B907" i="14"/>
  <c r="A907" i="14"/>
  <c r="E906" i="14"/>
  <c r="B906" i="14"/>
  <c r="A906" i="14"/>
  <c r="E905" i="14"/>
  <c r="B905" i="14"/>
  <c r="A905" i="14"/>
  <c r="E904" i="14"/>
  <c r="B904" i="14"/>
  <c r="A904" i="14"/>
  <c r="E903" i="14"/>
  <c r="B903" i="14"/>
  <c r="A903" i="14"/>
  <c r="E902" i="14"/>
  <c r="B902" i="14"/>
  <c r="A902" i="14"/>
  <c r="E901" i="14"/>
  <c r="B901" i="14"/>
  <c r="A901" i="14"/>
  <c r="E900" i="14"/>
  <c r="B900" i="14"/>
  <c r="A900" i="14"/>
  <c r="E899" i="14"/>
  <c r="B899" i="14"/>
  <c r="A899" i="14"/>
  <c r="E898" i="14"/>
  <c r="B898" i="14"/>
  <c r="A898" i="14"/>
  <c r="E897" i="14"/>
  <c r="B897" i="14"/>
  <c r="A897" i="14"/>
  <c r="E896" i="14"/>
  <c r="B896" i="14"/>
  <c r="A896" i="14"/>
  <c r="E895" i="14"/>
  <c r="B895" i="14"/>
  <c r="A895" i="14"/>
  <c r="E894" i="14"/>
  <c r="B894" i="14"/>
  <c r="A894" i="14"/>
  <c r="E893" i="14"/>
  <c r="B893" i="14"/>
  <c r="A893" i="14"/>
  <c r="H892" i="14"/>
  <c r="G892" i="14"/>
  <c r="F892" i="14"/>
  <c r="E892" i="14"/>
  <c r="D892" i="14"/>
  <c r="C892" i="14"/>
  <c r="B892" i="14"/>
  <c r="H891" i="14"/>
  <c r="G891" i="14"/>
  <c r="E891" i="14"/>
  <c r="D891" i="14"/>
  <c r="C891" i="14"/>
  <c r="B891" i="14"/>
  <c r="H890" i="14"/>
  <c r="G890" i="14"/>
  <c r="F890" i="14"/>
  <c r="E890" i="14"/>
  <c r="D890" i="14"/>
  <c r="C890" i="14"/>
  <c r="B890" i="14"/>
  <c r="A890" i="14"/>
  <c r="E889" i="14"/>
  <c r="B889" i="14"/>
  <c r="A889" i="14"/>
  <c r="E888" i="14"/>
  <c r="B888" i="14"/>
  <c r="A888" i="14"/>
  <c r="E887" i="14"/>
  <c r="B887" i="14"/>
  <c r="A887" i="14"/>
  <c r="E886" i="14"/>
  <c r="B886" i="14"/>
  <c r="A886" i="14"/>
  <c r="E885" i="14"/>
  <c r="B885" i="14"/>
  <c r="A885" i="14"/>
  <c r="E884" i="14"/>
  <c r="B884" i="14"/>
  <c r="A884" i="14"/>
  <c r="E883" i="14"/>
  <c r="B883" i="14"/>
  <c r="A883" i="14"/>
  <c r="E882" i="14"/>
  <c r="B882" i="14"/>
  <c r="A882" i="14"/>
  <c r="H881" i="14"/>
  <c r="G881" i="14"/>
  <c r="F881" i="14"/>
  <c r="E881" i="14"/>
  <c r="D881" i="14"/>
  <c r="C881" i="14"/>
  <c r="B881" i="14"/>
  <c r="H880" i="14"/>
  <c r="G880" i="14"/>
  <c r="E880" i="14"/>
  <c r="D880" i="14"/>
  <c r="C880" i="14"/>
  <c r="B880" i="14"/>
  <c r="H879" i="14"/>
  <c r="G879" i="14"/>
  <c r="F879" i="14"/>
  <c r="E879" i="14"/>
  <c r="D879" i="14"/>
  <c r="C879" i="14"/>
  <c r="B879" i="14"/>
  <c r="A879" i="14"/>
  <c r="H878" i="14"/>
  <c r="G878" i="14"/>
  <c r="F878" i="14"/>
  <c r="E878" i="14"/>
  <c r="D878" i="14"/>
  <c r="C878" i="14"/>
  <c r="B878" i="14"/>
  <c r="A878" i="14"/>
  <c r="H877" i="14"/>
  <c r="G877" i="14"/>
  <c r="F877" i="14"/>
  <c r="E877" i="14"/>
  <c r="D877" i="14"/>
  <c r="C877" i="14"/>
  <c r="B877" i="14"/>
  <c r="A877" i="14"/>
  <c r="E876" i="14"/>
  <c r="B876" i="14"/>
  <c r="A876" i="14"/>
  <c r="E875" i="14"/>
  <c r="B875" i="14"/>
  <c r="A875" i="14"/>
  <c r="E874" i="14"/>
  <c r="B874" i="14"/>
  <c r="A874" i="14"/>
  <c r="E873" i="14"/>
  <c r="B873" i="14"/>
  <c r="A873" i="14"/>
  <c r="E872" i="14"/>
  <c r="B872" i="14"/>
  <c r="A872" i="14"/>
  <c r="E871" i="14"/>
  <c r="B871" i="14"/>
  <c r="A871" i="14"/>
  <c r="E870" i="14"/>
  <c r="B870" i="14"/>
  <c r="A870" i="14"/>
  <c r="E869" i="14"/>
  <c r="B869" i="14"/>
  <c r="A869" i="14"/>
  <c r="E868" i="14"/>
  <c r="B868" i="14"/>
  <c r="A868" i="14"/>
  <c r="E867" i="14"/>
  <c r="B867" i="14"/>
  <c r="A867" i="14"/>
  <c r="E866" i="14"/>
  <c r="B866" i="14"/>
  <c r="A866" i="14"/>
  <c r="E865" i="14"/>
  <c r="B865" i="14"/>
  <c r="A865" i="14"/>
  <c r="E864" i="14"/>
  <c r="B864" i="14"/>
  <c r="A864" i="14"/>
  <c r="E863" i="14"/>
  <c r="B863" i="14"/>
  <c r="A863" i="14"/>
  <c r="E862" i="14"/>
  <c r="B862" i="14"/>
  <c r="A862" i="14"/>
  <c r="E861" i="14"/>
  <c r="B861" i="14"/>
  <c r="A861" i="14"/>
  <c r="H860" i="14"/>
  <c r="G860" i="14"/>
  <c r="F860" i="14"/>
  <c r="E860" i="14"/>
  <c r="D860" i="14"/>
  <c r="C860" i="14"/>
  <c r="B860" i="14"/>
  <c r="H859" i="14"/>
  <c r="G859" i="14"/>
  <c r="E859" i="14"/>
  <c r="D859" i="14"/>
  <c r="C859" i="14"/>
  <c r="B859" i="14"/>
  <c r="H858" i="14"/>
  <c r="G858" i="14"/>
  <c r="F858" i="14"/>
  <c r="E858" i="14"/>
  <c r="D858" i="14"/>
  <c r="C858" i="14"/>
  <c r="B858" i="14"/>
  <c r="A858" i="14"/>
  <c r="E835" i="14"/>
  <c r="B835" i="14"/>
  <c r="A835" i="14"/>
  <c r="E834" i="14"/>
  <c r="B834" i="14"/>
  <c r="A834" i="14"/>
  <c r="E833" i="14"/>
  <c r="B833" i="14"/>
  <c r="A833" i="14"/>
  <c r="E832" i="14"/>
  <c r="B832" i="14"/>
  <c r="A832" i="14"/>
  <c r="E831" i="14"/>
  <c r="B831" i="14"/>
  <c r="A831" i="14"/>
  <c r="E830" i="14"/>
  <c r="B830" i="14"/>
  <c r="A830" i="14"/>
  <c r="E829" i="14"/>
  <c r="B829" i="14"/>
  <c r="A829" i="14"/>
  <c r="E828" i="14"/>
  <c r="B828" i="14"/>
  <c r="A828" i="14"/>
  <c r="H827" i="14"/>
  <c r="G827" i="14"/>
  <c r="F827" i="14"/>
  <c r="E827" i="14"/>
  <c r="D827" i="14"/>
  <c r="C827" i="14"/>
  <c r="B827" i="14"/>
  <c r="H826" i="14"/>
  <c r="G826" i="14"/>
  <c r="E826" i="14"/>
  <c r="D826" i="14"/>
  <c r="C826" i="14"/>
  <c r="B826" i="14"/>
  <c r="H825" i="14"/>
  <c r="G825" i="14"/>
  <c r="F825" i="14"/>
  <c r="E825" i="14"/>
  <c r="D825" i="14"/>
  <c r="C825" i="14"/>
  <c r="B825" i="14"/>
  <c r="A825" i="14"/>
  <c r="H824" i="14"/>
  <c r="G824" i="14"/>
  <c r="F824" i="14"/>
  <c r="E824" i="14"/>
  <c r="D824" i="14"/>
  <c r="C824" i="14"/>
  <c r="B824" i="14"/>
  <c r="A824" i="14"/>
  <c r="H823" i="14"/>
  <c r="G823" i="14"/>
  <c r="F823" i="14"/>
  <c r="E823" i="14"/>
  <c r="D823" i="14"/>
  <c r="C823" i="14"/>
  <c r="B823" i="14"/>
  <c r="A823" i="14"/>
  <c r="E822" i="14"/>
  <c r="B822" i="14"/>
  <c r="A822" i="14"/>
  <c r="E821" i="14"/>
  <c r="B821" i="14"/>
  <c r="A821" i="14"/>
  <c r="E820" i="14"/>
  <c r="B820" i="14"/>
  <c r="A820" i="14"/>
  <c r="E819" i="14"/>
  <c r="B819" i="14"/>
  <c r="A819" i="14"/>
  <c r="E818" i="14"/>
  <c r="B818" i="14"/>
  <c r="A818" i="14"/>
  <c r="E817" i="14"/>
  <c r="B817" i="14"/>
  <c r="A817" i="14"/>
  <c r="E816" i="14"/>
  <c r="B816" i="14"/>
  <c r="A816" i="14"/>
  <c r="E815" i="14"/>
  <c r="B815" i="14"/>
  <c r="A815" i="14"/>
  <c r="E814" i="14"/>
  <c r="B814" i="14"/>
  <c r="A814" i="14"/>
  <c r="E813" i="14"/>
  <c r="B813" i="14"/>
  <c r="A813" i="14"/>
  <c r="E812" i="14"/>
  <c r="B812" i="14"/>
  <c r="A812" i="14"/>
  <c r="E811" i="14"/>
  <c r="B811" i="14"/>
  <c r="A811" i="14"/>
  <c r="E810" i="14"/>
  <c r="B810" i="14"/>
  <c r="A810" i="14"/>
  <c r="E809" i="14"/>
  <c r="B809" i="14"/>
  <c r="A809" i="14"/>
  <c r="E808" i="14"/>
  <c r="B808" i="14"/>
  <c r="A808" i="14"/>
  <c r="E807" i="14"/>
  <c r="B807" i="14"/>
  <c r="A807" i="14"/>
  <c r="H806" i="14"/>
  <c r="G806" i="14"/>
  <c r="F806" i="14"/>
  <c r="E806" i="14"/>
  <c r="D806" i="14"/>
  <c r="C806" i="14"/>
  <c r="B806" i="14"/>
  <c r="H805" i="14"/>
  <c r="G805" i="14"/>
  <c r="E805" i="14"/>
  <c r="D805" i="14"/>
  <c r="C805" i="14"/>
  <c r="B805" i="14"/>
  <c r="H804" i="14"/>
  <c r="G804" i="14"/>
  <c r="F804" i="14"/>
  <c r="E804" i="14"/>
  <c r="D804" i="14"/>
  <c r="C804" i="14"/>
  <c r="B804" i="14"/>
  <c r="A804" i="14"/>
  <c r="E803" i="14"/>
  <c r="B803" i="14"/>
  <c r="A803" i="14"/>
  <c r="E802" i="14"/>
  <c r="B802" i="14"/>
  <c r="A802" i="14"/>
  <c r="E801" i="14"/>
  <c r="B801" i="14"/>
  <c r="A801" i="14"/>
  <c r="E800" i="14"/>
  <c r="B800" i="14"/>
  <c r="A800" i="14"/>
  <c r="E799" i="14"/>
  <c r="B799" i="14"/>
  <c r="A799" i="14"/>
  <c r="E798" i="14"/>
  <c r="B798" i="14"/>
  <c r="A798" i="14"/>
  <c r="E797" i="14"/>
  <c r="B797" i="14"/>
  <c r="A797" i="14"/>
  <c r="E796" i="14"/>
  <c r="B796" i="14"/>
  <c r="A796" i="14"/>
  <c r="H795" i="14"/>
  <c r="G795" i="14"/>
  <c r="F795" i="14"/>
  <c r="E795" i="14"/>
  <c r="D795" i="14"/>
  <c r="C795" i="14"/>
  <c r="B795" i="14"/>
  <c r="H794" i="14"/>
  <c r="G794" i="14"/>
  <c r="E794" i="14"/>
  <c r="D794" i="14"/>
  <c r="C794" i="14"/>
  <c r="B794" i="14"/>
  <c r="H793" i="14"/>
  <c r="G793" i="14"/>
  <c r="F793" i="14"/>
  <c r="E793" i="14"/>
  <c r="D793" i="14"/>
  <c r="C793" i="14"/>
  <c r="B793" i="14"/>
  <c r="A793" i="14"/>
  <c r="H792" i="14"/>
  <c r="G792" i="14"/>
  <c r="F792" i="14"/>
  <c r="E792" i="14"/>
  <c r="D792" i="14"/>
  <c r="C792" i="14"/>
  <c r="B792" i="14"/>
  <c r="A792" i="14"/>
  <c r="H791" i="14"/>
  <c r="G791" i="14"/>
  <c r="F791" i="14"/>
  <c r="E791" i="14"/>
  <c r="D791" i="14"/>
  <c r="C791" i="14"/>
  <c r="B791" i="14"/>
  <c r="A791" i="14"/>
  <c r="E790" i="14"/>
  <c r="B790" i="14"/>
  <c r="A790" i="14"/>
  <c r="E789" i="14"/>
  <c r="B789" i="14"/>
  <c r="A789" i="14"/>
  <c r="E788" i="14"/>
  <c r="B788" i="14"/>
  <c r="A788" i="14"/>
  <c r="E787" i="14"/>
  <c r="B787" i="14"/>
  <c r="A787" i="14"/>
  <c r="E786" i="14"/>
  <c r="B786" i="14"/>
  <c r="A786" i="14"/>
  <c r="E785" i="14"/>
  <c r="B785" i="14"/>
  <c r="A785" i="14"/>
  <c r="E784" i="14"/>
  <c r="B784" i="14"/>
  <c r="A784" i="14"/>
  <c r="E783" i="14"/>
  <c r="B783" i="14"/>
  <c r="A783" i="14"/>
  <c r="E782" i="14"/>
  <c r="B782" i="14"/>
  <c r="A782" i="14"/>
  <c r="E781" i="14"/>
  <c r="B781" i="14"/>
  <c r="A781" i="14"/>
  <c r="E780" i="14"/>
  <c r="B780" i="14"/>
  <c r="A780" i="14"/>
  <c r="E779" i="14"/>
  <c r="B779" i="14"/>
  <c r="A779" i="14"/>
  <c r="E778" i="14"/>
  <c r="B778" i="14"/>
  <c r="A778" i="14"/>
  <c r="E777" i="14"/>
  <c r="B777" i="14"/>
  <c r="A777" i="14"/>
  <c r="E776" i="14"/>
  <c r="B776" i="14"/>
  <c r="A776" i="14"/>
  <c r="E775" i="14"/>
  <c r="B775" i="14"/>
  <c r="A775" i="14"/>
  <c r="H774" i="14"/>
  <c r="G774" i="14"/>
  <c r="F774" i="14"/>
  <c r="E774" i="14"/>
  <c r="D774" i="14"/>
  <c r="C774" i="14"/>
  <c r="B774" i="14"/>
  <c r="H773" i="14"/>
  <c r="G773" i="14"/>
  <c r="E773" i="14"/>
  <c r="D773" i="14"/>
  <c r="C773" i="14"/>
  <c r="B773" i="14"/>
  <c r="H772" i="14"/>
  <c r="G772" i="14"/>
  <c r="F772" i="14"/>
  <c r="E772" i="14"/>
  <c r="D772" i="14"/>
  <c r="C772" i="14"/>
  <c r="B772" i="14"/>
  <c r="A772" i="14"/>
  <c r="E771" i="14"/>
  <c r="B771" i="14"/>
  <c r="A771" i="14"/>
  <c r="E770" i="14"/>
  <c r="B770" i="14"/>
  <c r="A770" i="14"/>
  <c r="E769" i="14"/>
  <c r="B769" i="14"/>
  <c r="A769" i="14"/>
  <c r="E768" i="14"/>
  <c r="B768" i="14"/>
  <c r="A768" i="14"/>
  <c r="E767" i="14"/>
  <c r="B767" i="14"/>
  <c r="A767" i="14"/>
  <c r="E766" i="14"/>
  <c r="B766" i="14"/>
  <c r="A766" i="14"/>
  <c r="E765" i="14"/>
  <c r="B765" i="14"/>
  <c r="A765" i="14"/>
  <c r="E764" i="14"/>
  <c r="B764" i="14"/>
  <c r="A764" i="14"/>
  <c r="H763" i="14"/>
  <c r="G763" i="14"/>
  <c r="F763" i="14"/>
  <c r="E763" i="14"/>
  <c r="D763" i="14"/>
  <c r="C763" i="14"/>
  <c r="B763" i="14"/>
  <c r="H762" i="14"/>
  <c r="G762" i="14"/>
  <c r="E762" i="14"/>
  <c r="D762" i="14"/>
  <c r="C762" i="14"/>
  <c r="B762" i="14"/>
  <c r="H761" i="14"/>
  <c r="G761" i="14"/>
  <c r="F761" i="14"/>
  <c r="E761" i="14"/>
  <c r="D761" i="14"/>
  <c r="C761" i="14"/>
  <c r="B761" i="14"/>
  <c r="A761" i="14"/>
  <c r="H760" i="14"/>
  <c r="G760" i="14"/>
  <c r="F760" i="14"/>
  <c r="E760" i="14"/>
  <c r="D760" i="14"/>
  <c r="C760" i="14"/>
  <c r="B760" i="14"/>
  <c r="A760" i="14"/>
  <c r="H759" i="14"/>
  <c r="G759" i="14"/>
  <c r="F759" i="14"/>
  <c r="E759" i="14"/>
  <c r="D759" i="14"/>
  <c r="C759" i="14"/>
  <c r="B759" i="14"/>
  <c r="A759" i="14"/>
  <c r="E758" i="14"/>
  <c r="B758" i="14"/>
  <c r="A758" i="14"/>
  <c r="E757" i="14"/>
  <c r="B757" i="14"/>
  <c r="A757" i="14"/>
  <c r="E756" i="14"/>
  <c r="B756" i="14"/>
  <c r="A756" i="14"/>
  <c r="E755" i="14"/>
  <c r="B755" i="14"/>
  <c r="A755" i="14"/>
  <c r="E754" i="14"/>
  <c r="B754" i="14"/>
  <c r="A754" i="14"/>
  <c r="E753" i="14"/>
  <c r="B753" i="14"/>
  <c r="A753" i="14"/>
  <c r="E752" i="14"/>
  <c r="B752" i="14"/>
  <c r="A752" i="14"/>
  <c r="E751" i="14"/>
  <c r="B751" i="14"/>
  <c r="A751" i="14"/>
  <c r="E750" i="14"/>
  <c r="B750" i="14"/>
  <c r="A750" i="14"/>
  <c r="E749" i="14"/>
  <c r="B749" i="14"/>
  <c r="A749" i="14"/>
  <c r="E748" i="14"/>
  <c r="B748" i="14"/>
  <c r="A748" i="14"/>
  <c r="E747" i="14"/>
  <c r="B747" i="14"/>
  <c r="A747" i="14"/>
  <c r="E746" i="14"/>
  <c r="B746" i="14"/>
  <c r="A746" i="14"/>
  <c r="E745" i="14"/>
  <c r="B745" i="14"/>
  <c r="A745" i="14"/>
  <c r="E744" i="14"/>
  <c r="B744" i="14"/>
  <c r="A744" i="14"/>
  <c r="E743" i="14"/>
  <c r="B743" i="14"/>
  <c r="A743" i="14"/>
  <c r="H742" i="14"/>
  <c r="G742" i="14"/>
  <c r="F742" i="14"/>
  <c r="E742" i="14"/>
  <c r="D742" i="14"/>
  <c r="C742" i="14"/>
  <c r="B742" i="14"/>
  <c r="H741" i="14"/>
  <c r="G741" i="14"/>
  <c r="E741" i="14"/>
  <c r="D741" i="14"/>
  <c r="C741" i="14"/>
  <c r="B741" i="14"/>
  <c r="H740" i="14"/>
  <c r="G740" i="14"/>
  <c r="F740" i="14"/>
  <c r="E740" i="14"/>
  <c r="D740" i="14"/>
  <c r="C740" i="14"/>
  <c r="B740" i="14"/>
  <c r="A740" i="14"/>
  <c r="E717" i="14"/>
  <c r="B717" i="14"/>
  <c r="A717" i="14"/>
  <c r="E716" i="14"/>
  <c r="B716" i="14"/>
  <c r="A716" i="14"/>
  <c r="E715" i="14"/>
  <c r="B715" i="14"/>
  <c r="A715" i="14"/>
  <c r="E714" i="14"/>
  <c r="B714" i="14"/>
  <c r="A714" i="14"/>
  <c r="E713" i="14"/>
  <c r="B713" i="14"/>
  <c r="A713" i="14"/>
  <c r="E712" i="14"/>
  <c r="B712" i="14"/>
  <c r="A712" i="14"/>
  <c r="E711" i="14"/>
  <c r="B711" i="14"/>
  <c r="A711" i="14"/>
  <c r="E710" i="14"/>
  <c r="B710" i="14"/>
  <c r="A710" i="14"/>
  <c r="H709" i="14"/>
  <c r="G709" i="14"/>
  <c r="F709" i="14"/>
  <c r="E709" i="14"/>
  <c r="D709" i="14"/>
  <c r="C709" i="14"/>
  <c r="B709" i="14"/>
  <c r="H708" i="14"/>
  <c r="G708" i="14"/>
  <c r="E708" i="14"/>
  <c r="D708" i="14"/>
  <c r="C708" i="14"/>
  <c r="B708" i="14"/>
  <c r="H707" i="14"/>
  <c r="G707" i="14"/>
  <c r="F707" i="14"/>
  <c r="E707" i="14"/>
  <c r="D707" i="14"/>
  <c r="C707" i="14"/>
  <c r="B707" i="14"/>
  <c r="A707" i="14"/>
  <c r="H706" i="14"/>
  <c r="G706" i="14"/>
  <c r="F706" i="14"/>
  <c r="E706" i="14"/>
  <c r="D706" i="14"/>
  <c r="C706" i="14"/>
  <c r="B706" i="14"/>
  <c r="A706" i="14"/>
  <c r="H705" i="14"/>
  <c r="G705" i="14"/>
  <c r="F705" i="14"/>
  <c r="E705" i="14"/>
  <c r="D705" i="14"/>
  <c r="C705" i="14"/>
  <c r="B705" i="14"/>
  <c r="A705" i="14"/>
  <c r="E704" i="14"/>
  <c r="B704" i="14"/>
  <c r="A704" i="14"/>
  <c r="E703" i="14"/>
  <c r="B703" i="14"/>
  <c r="A703" i="14"/>
  <c r="E702" i="14"/>
  <c r="B702" i="14"/>
  <c r="A702" i="14"/>
  <c r="E701" i="14"/>
  <c r="B701" i="14"/>
  <c r="A701" i="14"/>
  <c r="E700" i="14"/>
  <c r="B700" i="14"/>
  <c r="A700" i="14"/>
  <c r="E699" i="14"/>
  <c r="B699" i="14"/>
  <c r="A699" i="14"/>
  <c r="E698" i="14"/>
  <c r="B698" i="14"/>
  <c r="A698" i="14"/>
  <c r="E697" i="14"/>
  <c r="B697" i="14"/>
  <c r="A697" i="14"/>
  <c r="E696" i="14"/>
  <c r="B696" i="14"/>
  <c r="A696" i="14"/>
  <c r="E695" i="14"/>
  <c r="B695" i="14"/>
  <c r="A695" i="14"/>
  <c r="E694" i="14"/>
  <c r="B694" i="14"/>
  <c r="A694" i="14"/>
  <c r="E693" i="14"/>
  <c r="B693" i="14"/>
  <c r="A693" i="14"/>
  <c r="E692" i="14"/>
  <c r="B692" i="14"/>
  <c r="A692" i="14"/>
  <c r="E691" i="14"/>
  <c r="B691" i="14"/>
  <c r="A691" i="14"/>
  <c r="E690" i="14"/>
  <c r="B690" i="14"/>
  <c r="A690" i="14"/>
  <c r="E689" i="14"/>
  <c r="B689" i="14"/>
  <c r="A689" i="14"/>
  <c r="H688" i="14"/>
  <c r="G688" i="14"/>
  <c r="F688" i="14"/>
  <c r="E688" i="14"/>
  <c r="D688" i="14"/>
  <c r="C688" i="14"/>
  <c r="B688" i="14"/>
  <c r="H687" i="14"/>
  <c r="G687" i="14"/>
  <c r="E687" i="14"/>
  <c r="D687" i="14"/>
  <c r="C687" i="14"/>
  <c r="B687" i="14"/>
  <c r="H686" i="14"/>
  <c r="G686" i="14"/>
  <c r="F686" i="14"/>
  <c r="E686" i="14"/>
  <c r="D686" i="14"/>
  <c r="C686" i="14"/>
  <c r="B686" i="14"/>
  <c r="A686" i="14"/>
  <c r="E663" i="14"/>
  <c r="B663" i="14"/>
  <c r="A663" i="14"/>
  <c r="E662" i="14"/>
  <c r="B662" i="14"/>
  <c r="A662" i="14"/>
  <c r="E661" i="14"/>
  <c r="B661" i="14"/>
  <c r="A661" i="14"/>
  <c r="E660" i="14"/>
  <c r="B660" i="14"/>
  <c r="A660" i="14"/>
  <c r="E659" i="14"/>
  <c r="B659" i="14"/>
  <c r="A659" i="14"/>
  <c r="E658" i="14"/>
  <c r="B658" i="14"/>
  <c r="A658" i="14"/>
  <c r="E657" i="14"/>
  <c r="B657" i="14"/>
  <c r="A657" i="14"/>
  <c r="E656" i="14"/>
  <c r="B656" i="14"/>
  <c r="A656" i="14"/>
  <c r="H655" i="14"/>
  <c r="G655" i="14"/>
  <c r="F655" i="14"/>
  <c r="E655" i="14"/>
  <c r="D655" i="14"/>
  <c r="C655" i="14"/>
  <c r="B655" i="14"/>
  <c r="A655" i="14"/>
  <c r="H654" i="14"/>
  <c r="G654" i="14"/>
  <c r="E654" i="14"/>
  <c r="D654" i="14"/>
  <c r="C654" i="14"/>
  <c r="B654" i="14"/>
  <c r="H653" i="14"/>
  <c r="G653" i="14"/>
  <c r="F653" i="14"/>
  <c r="E653" i="14"/>
  <c r="D653" i="14"/>
  <c r="C653" i="14"/>
  <c r="B653" i="14"/>
  <c r="A653" i="14"/>
  <c r="H235" i="17"/>
  <c r="H234" i="17"/>
  <c r="H204" i="17"/>
  <c r="H203" i="17"/>
  <c r="H202" i="17"/>
  <c r="H172" i="17"/>
  <c r="H140" i="17"/>
  <c r="H108" i="17"/>
  <c r="H107" i="17"/>
  <c r="H106" i="17"/>
  <c r="H76" i="17"/>
  <c r="H75" i="17"/>
  <c r="H11" i="17"/>
  <c r="H10" i="17"/>
  <c r="H9" i="17"/>
  <c r="H236" i="11"/>
  <c r="H204" i="11"/>
  <c r="H172" i="11"/>
  <c r="H140" i="11"/>
  <c r="H108" i="11"/>
  <c r="H107" i="11"/>
  <c r="H106" i="11"/>
  <c r="H105" i="11"/>
  <c r="H104" i="11"/>
  <c r="H12" i="11"/>
  <c r="H11" i="11"/>
  <c r="H10" i="11"/>
  <c r="H9" i="11"/>
  <c r="H76" i="16"/>
  <c r="H75" i="16"/>
  <c r="H74" i="16"/>
  <c r="H73" i="16"/>
  <c r="H71" i="16"/>
  <c r="H44" i="16"/>
  <c r="H43" i="16"/>
  <c r="H42" i="16"/>
  <c r="H41" i="16"/>
  <c r="H40" i="16"/>
  <c r="H76" i="10"/>
  <c r="H75" i="10"/>
  <c r="H74" i="10"/>
  <c r="H73" i="10"/>
  <c r="H72" i="10"/>
  <c r="H71" i="10"/>
  <c r="H70" i="10"/>
  <c r="H44" i="10"/>
  <c r="H298" i="24"/>
  <c r="H297" i="24"/>
  <c r="H296" i="24"/>
  <c r="H295" i="24"/>
  <c r="H294" i="24"/>
  <c r="H293" i="24"/>
  <c r="H292" i="24"/>
  <c r="H224" i="24"/>
  <c r="H223" i="24"/>
  <c r="H222" i="24"/>
  <c r="H221" i="24"/>
  <c r="H220" i="24"/>
  <c r="H219" i="24"/>
  <c r="H218" i="24"/>
  <c r="H192" i="24"/>
  <c r="H191" i="24"/>
  <c r="H190" i="24"/>
  <c r="H189" i="24"/>
  <c r="H188" i="24"/>
  <c r="H86" i="24"/>
  <c r="H85" i="24"/>
  <c r="H12" i="24"/>
  <c r="H11" i="24"/>
  <c r="H10" i="24"/>
  <c r="H298" i="9"/>
  <c r="H297" i="9"/>
  <c r="H296" i="9"/>
  <c r="H295" i="9"/>
  <c r="H294" i="9"/>
  <c r="H224" i="9"/>
  <c r="H223" i="9"/>
  <c r="H222" i="9"/>
  <c r="H221" i="9"/>
  <c r="H220" i="9"/>
  <c r="H192" i="9"/>
  <c r="H191" i="9"/>
  <c r="H190" i="9"/>
  <c r="H86" i="9"/>
  <c r="H85" i="9"/>
  <c r="H12" i="9"/>
  <c r="D255" i="17"/>
  <c r="D254" i="17"/>
  <c r="L254" i="17" s="1"/>
  <c r="D253" i="17"/>
  <c r="L253" i="17" s="1"/>
  <c r="D252" i="17"/>
  <c r="L252" i="17" s="1"/>
  <c r="D251" i="17"/>
  <c r="L251" i="17" s="1"/>
  <c r="D250" i="17"/>
  <c r="L250" i="17" s="1"/>
  <c r="D249" i="17"/>
  <c r="L249" i="17" s="1"/>
  <c r="D248" i="17"/>
  <c r="D247" i="17"/>
  <c r="D1146" i="26" s="1"/>
  <c r="D246" i="17"/>
  <c r="D245" i="17"/>
  <c r="D244" i="17"/>
  <c r="D236" i="17"/>
  <c r="D1135" i="26" s="1"/>
  <c r="D235" i="17"/>
  <c r="D234" i="17"/>
  <c r="D223" i="17"/>
  <c r="L223" i="17" s="1"/>
  <c r="D222" i="17"/>
  <c r="L222" i="17" s="1"/>
  <c r="D221" i="17"/>
  <c r="L221" i="17" s="1"/>
  <c r="D220" i="17"/>
  <c r="L220" i="17" s="1"/>
  <c r="D219" i="17"/>
  <c r="L219" i="17" s="1"/>
  <c r="D218" i="17"/>
  <c r="L218" i="17" s="1"/>
  <c r="D217" i="17"/>
  <c r="L217" i="17" s="1"/>
  <c r="D216" i="17"/>
  <c r="L216" i="17" s="1"/>
  <c r="D215" i="17"/>
  <c r="D214" i="17"/>
  <c r="D213" i="17"/>
  <c r="D204" i="17"/>
  <c r="D203" i="17"/>
  <c r="D202" i="17"/>
  <c r="D191" i="17"/>
  <c r="L191" i="17" s="1"/>
  <c r="D190" i="17"/>
  <c r="L190" i="17" s="1"/>
  <c r="D189" i="17"/>
  <c r="L189" i="17" s="1"/>
  <c r="D188" i="17"/>
  <c r="L188" i="17" s="1"/>
  <c r="D187" i="17"/>
  <c r="L187" i="17" s="1"/>
  <c r="D186" i="17"/>
  <c r="L186" i="17" s="1"/>
  <c r="D185" i="17"/>
  <c r="L185" i="17" s="1"/>
  <c r="D184" i="17"/>
  <c r="L184" i="17" s="1"/>
  <c r="D183" i="17"/>
  <c r="D182" i="17"/>
  <c r="D172" i="17"/>
  <c r="D159" i="17"/>
  <c r="L159" i="17" s="1"/>
  <c r="D158" i="17"/>
  <c r="L158" i="17" s="1"/>
  <c r="D157" i="17"/>
  <c r="L157" i="17" s="1"/>
  <c r="D156" i="17"/>
  <c r="L156" i="17" s="1"/>
  <c r="D155" i="17"/>
  <c r="L155" i="17" s="1"/>
  <c r="D154" i="17"/>
  <c r="L154" i="17" s="1"/>
  <c r="D153" i="17"/>
  <c r="L153" i="17" s="1"/>
  <c r="D152" i="17"/>
  <c r="L152" i="17" s="1"/>
  <c r="D151" i="17"/>
  <c r="D150" i="17"/>
  <c r="D149" i="17"/>
  <c r="D148" i="17"/>
  <c r="D147" i="17"/>
  <c r="D140" i="17"/>
  <c r="D127" i="17"/>
  <c r="L127" i="17" s="1"/>
  <c r="D126" i="17"/>
  <c r="L126" i="17" s="1"/>
  <c r="D125" i="17"/>
  <c r="L125" i="17" s="1"/>
  <c r="D124" i="17"/>
  <c r="L124" i="17" s="1"/>
  <c r="D123" i="17"/>
  <c r="L123" i="17" s="1"/>
  <c r="D122" i="17"/>
  <c r="L122" i="17" s="1"/>
  <c r="D121" i="17"/>
  <c r="L121" i="17" s="1"/>
  <c r="D120" i="17"/>
  <c r="L120" i="17" s="1"/>
  <c r="D119" i="17"/>
  <c r="D118" i="17"/>
  <c r="D117" i="17"/>
  <c r="D116" i="17"/>
  <c r="D115" i="17"/>
  <c r="D114" i="17"/>
  <c r="D108" i="17"/>
  <c r="D107" i="17"/>
  <c r="D106" i="17"/>
  <c r="D95" i="17"/>
  <c r="L95" i="17" s="1"/>
  <c r="D94" i="17"/>
  <c r="L94" i="17" s="1"/>
  <c r="D93" i="17"/>
  <c r="L93" i="17" s="1"/>
  <c r="D92" i="17"/>
  <c r="L92" i="17" s="1"/>
  <c r="D91" i="17"/>
  <c r="L91" i="17" s="1"/>
  <c r="D90" i="17"/>
  <c r="L90" i="17" s="1"/>
  <c r="D87" i="17"/>
  <c r="D86" i="17"/>
  <c r="D85" i="17"/>
  <c r="D84" i="17"/>
  <c r="D76" i="17"/>
  <c r="D75" i="17"/>
  <c r="D31" i="17"/>
  <c r="D30" i="17"/>
  <c r="L30" i="17" s="1"/>
  <c r="D29" i="17"/>
  <c r="L29" i="17" s="1"/>
  <c r="D28" i="17"/>
  <c r="L28" i="17" s="1"/>
  <c r="D27" i="17"/>
  <c r="L27" i="17" s="1"/>
  <c r="D26" i="17"/>
  <c r="L26" i="17" s="1"/>
  <c r="D25" i="17"/>
  <c r="L25" i="17" s="1"/>
  <c r="D24" i="17"/>
  <c r="D23" i="17"/>
  <c r="D922" i="26" s="1"/>
  <c r="D22" i="17"/>
  <c r="D21" i="17"/>
  <c r="D20" i="17"/>
  <c r="D19" i="17"/>
  <c r="D12" i="17"/>
  <c r="D911" i="26" s="1"/>
  <c r="D11" i="17"/>
  <c r="D10" i="17"/>
  <c r="D9" i="17"/>
  <c r="I3" i="17"/>
  <c r="I3" i="11"/>
  <c r="AF1" i="17"/>
  <c r="AE1" i="17"/>
  <c r="AD1" i="17"/>
  <c r="AC1" i="17"/>
  <c r="AB1" i="17"/>
  <c r="AA1" i="17"/>
  <c r="Z1" i="17"/>
  <c r="Y1" i="17"/>
  <c r="D255" i="11"/>
  <c r="D254" i="11"/>
  <c r="D253" i="11"/>
  <c r="D252" i="11"/>
  <c r="D251" i="11"/>
  <c r="D250" i="11"/>
  <c r="D249" i="11"/>
  <c r="D248" i="11"/>
  <c r="D247" i="11"/>
  <c r="D576" i="26" s="1"/>
  <c r="D236" i="11"/>
  <c r="D565" i="26" s="1"/>
  <c r="D223" i="11"/>
  <c r="D222" i="11"/>
  <c r="L222" i="11" s="1"/>
  <c r="D221" i="11"/>
  <c r="D220" i="11"/>
  <c r="D219" i="11"/>
  <c r="D218" i="11"/>
  <c r="D217" i="11"/>
  <c r="D216" i="11"/>
  <c r="D215" i="11"/>
  <c r="D544" i="26" s="1"/>
  <c r="D214" i="11"/>
  <c r="D543" i="26" s="1"/>
  <c r="D204" i="11"/>
  <c r="D533" i="26" s="1"/>
  <c r="D191" i="11"/>
  <c r="D190" i="11"/>
  <c r="D189" i="11"/>
  <c r="D188" i="11"/>
  <c r="D187" i="11"/>
  <c r="D186" i="11"/>
  <c r="D185" i="11"/>
  <c r="D172" i="11"/>
  <c r="D501" i="26" s="1"/>
  <c r="D159" i="11"/>
  <c r="D158" i="11"/>
  <c r="D157" i="11"/>
  <c r="D156" i="11"/>
  <c r="D155" i="11"/>
  <c r="D154" i="11"/>
  <c r="D153" i="11"/>
  <c r="D140" i="11"/>
  <c r="D469" i="26" s="1"/>
  <c r="D127" i="11"/>
  <c r="D126" i="11"/>
  <c r="L126" i="11" s="1"/>
  <c r="D125" i="11"/>
  <c r="D124" i="11"/>
  <c r="D123" i="11"/>
  <c r="D122" i="11"/>
  <c r="D121" i="11"/>
  <c r="D120" i="11"/>
  <c r="D119" i="11"/>
  <c r="D448" i="26" s="1"/>
  <c r="D118" i="11"/>
  <c r="D447" i="26" s="1"/>
  <c r="D117" i="11"/>
  <c r="D446" i="26" s="1"/>
  <c r="D116" i="11"/>
  <c r="D445" i="26" s="1"/>
  <c r="D115" i="11"/>
  <c r="D444" i="26" s="1"/>
  <c r="D114" i="11"/>
  <c r="D443" i="26" s="1"/>
  <c r="D113" i="11"/>
  <c r="D442" i="26" s="1"/>
  <c r="D108" i="11"/>
  <c r="D437" i="26" s="1"/>
  <c r="D107" i="11"/>
  <c r="D436" i="26" s="1"/>
  <c r="D106" i="11"/>
  <c r="D435" i="26" s="1"/>
  <c r="D105" i="11"/>
  <c r="D434" i="26" s="1"/>
  <c r="D104" i="11"/>
  <c r="D433" i="26" s="1"/>
  <c r="D31" i="11"/>
  <c r="D30" i="11"/>
  <c r="D29" i="11"/>
  <c r="D28" i="11"/>
  <c r="D27" i="11"/>
  <c r="D26" i="11"/>
  <c r="D25" i="11"/>
  <c r="D24" i="11"/>
  <c r="D23" i="11"/>
  <c r="D352" i="26" s="1"/>
  <c r="D22" i="11"/>
  <c r="D351" i="26" s="1"/>
  <c r="D21" i="11"/>
  <c r="D350" i="26" s="1"/>
  <c r="D20" i="11"/>
  <c r="D349" i="26" s="1"/>
  <c r="D12" i="11"/>
  <c r="D341" i="26" s="1"/>
  <c r="D11" i="11"/>
  <c r="D340" i="26" s="1"/>
  <c r="D10" i="11"/>
  <c r="D339" i="26" s="1"/>
  <c r="D9" i="11"/>
  <c r="D338" i="26" s="1"/>
  <c r="AF1" i="11"/>
  <c r="AE1" i="11"/>
  <c r="AD1" i="11"/>
  <c r="AC1" i="11"/>
  <c r="AB1" i="11"/>
  <c r="AB175" i="11" s="1"/>
  <c r="AA1" i="11"/>
  <c r="Z1" i="11"/>
  <c r="Y1" i="11"/>
  <c r="D121" i="16"/>
  <c r="D898" i="26" s="1"/>
  <c r="D120" i="16"/>
  <c r="D897" i="26" s="1"/>
  <c r="D119" i="16"/>
  <c r="D896" i="26" s="1"/>
  <c r="D118" i="16"/>
  <c r="D895" i="26" s="1"/>
  <c r="D117" i="16"/>
  <c r="D894" i="26" s="1"/>
  <c r="D116" i="16"/>
  <c r="D893" i="26" s="1"/>
  <c r="D115" i="16"/>
  <c r="D892" i="26" s="1"/>
  <c r="D108" i="16"/>
  <c r="D885" i="26" s="1"/>
  <c r="D107" i="16"/>
  <c r="D884" i="26" s="1"/>
  <c r="D106" i="16"/>
  <c r="D883" i="26" s="1"/>
  <c r="D105" i="16"/>
  <c r="D882" i="26" s="1"/>
  <c r="D95" i="16"/>
  <c r="D872" i="26" s="1"/>
  <c r="D94" i="16"/>
  <c r="D871" i="26" s="1"/>
  <c r="D93" i="16"/>
  <c r="D870" i="26" s="1"/>
  <c r="D92" i="16"/>
  <c r="D869" i="26" s="1"/>
  <c r="D91" i="16"/>
  <c r="D868" i="26" s="1"/>
  <c r="D90" i="16"/>
  <c r="D867" i="26" s="1"/>
  <c r="D89" i="16"/>
  <c r="D866" i="26" s="1"/>
  <c r="D88" i="16"/>
  <c r="D865" i="26" s="1"/>
  <c r="D87" i="16"/>
  <c r="D864" i="26" s="1"/>
  <c r="D86" i="16"/>
  <c r="D863" i="26" s="1"/>
  <c r="D85" i="16"/>
  <c r="D862" i="26" s="1"/>
  <c r="D84" i="16"/>
  <c r="D861" i="26" s="1"/>
  <c r="D83" i="16"/>
  <c r="D860" i="26" s="1"/>
  <c r="D81" i="16"/>
  <c r="D858" i="26" s="1"/>
  <c r="D80" i="16"/>
  <c r="D857" i="26" s="1"/>
  <c r="D76" i="16"/>
  <c r="D853" i="26" s="1"/>
  <c r="D75" i="16"/>
  <c r="D852" i="26" s="1"/>
  <c r="D74" i="16"/>
  <c r="D851" i="26" s="1"/>
  <c r="D73" i="16"/>
  <c r="D850" i="26" s="1"/>
  <c r="D72" i="16"/>
  <c r="D849" i="26" s="1"/>
  <c r="D71" i="16"/>
  <c r="D848" i="26" s="1"/>
  <c r="D63" i="16"/>
  <c r="D840" i="26" s="1"/>
  <c r="D62" i="16"/>
  <c r="D839" i="26" s="1"/>
  <c r="D61" i="16"/>
  <c r="D838" i="26" s="1"/>
  <c r="D60" i="16"/>
  <c r="D837" i="26" s="1"/>
  <c r="D59" i="16"/>
  <c r="D836" i="26" s="1"/>
  <c r="D58" i="16"/>
  <c r="D835" i="26" s="1"/>
  <c r="D57" i="16"/>
  <c r="D834" i="26" s="1"/>
  <c r="D56" i="16"/>
  <c r="D833" i="26" s="1"/>
  <c r="D44" i="16"/>
  <c r="D821" i="26" s="1"/>
  <c r="D43" i="16"/>
  <c r="D820" i="26" s="1"/>
  <c r="D42" i="16"/>
  <c r="D819" i="26" s="1"/>
  <c r="D41" i="16"/>
  <c r="D818" i="26" s="1"/>
  <c r="D40" i="16"/>
  <c r="D817" i="26" s="1"/>
  <c r="Y121" i="16"/>
  <c r="Y120" i="16"/>
  <c r="Y119" i="16"/>
  <c r="Y118" i="16"/>
  <c r="Y117" i="16"/>
  <c r="Y116" i="16"/>
  <c r="Y115" i="16"/>
  <c r="Y114" i="16"/>
  <c r="Y108" i="16"/>
  <c r="Y107" i="16"/>
  <c r="Y106" i="16"/>
  <c r="Y105" i="16"/>
  <c r="Y104" i="16"/>
  <c r="Y103" i="16"/>
  <c r="Y102" i="16"/>
  <c r="Y101" i="16"/>
  <c r="Y95" i="16"/>
  <c r="Y94" i="16"/>
  <c r="Y93" i="16"/>
  <c r="Y92" i="16"/>
  <c r="Y91" i="16"/>
  <c r="Y90" i="16"/>
  <c r="Y89" i="16"/>
  <c r="Y88" i="16"/>
  <c r="Y87" i="16"/>
  <c r="Y86" i="16"/>
  <c r="Y85" i="16"/>
  <c r="Y84" i="16"/>
  <c r="Y83" i="16"/>
  <c r="Y82" i="16"/>
  <c r="Y81" i="16"/>
  <c r="Y80" i="16"/>
  <c r="Y76" i="16"/>
  <c r="Y75" i="16"/>
  <c r="Y74" i="16"/>
  <c r="Y73" i="16"/>
  <c r="Y72" i="16"/>
  <c r="Y71" i="16"/>
  <c r="Y70" i="16"/>
  <c r="Y69" i="16"/>
  <c r="Y63" i="16"/>
  <c r="Y62" i="16"/>
  <c r="Y61" i="16"/>
  <c r="Y60" i="16"/>
  <c r="Y59" i="16"/>
  <c r="Y58" i="16"/>
  <c r="Y57" i="16"/>
  <c r="Y56" i="16"/>
  <c r="Y44" i="16"/>
  <c r="Y43" i="16"/>
  <c r="Y42" i="16"/>
  <c r="Y41" i="16"/>
  <c r="Y40" i="16"/>
  <c r="Y39" i="16"/>
  <c r="Y38" i="16"/>
  <c r="Y37" i="16"/>
  <c r="I3" i="16"/>
  <c r="I14" i="16" s="1"/>
  <c r="AJ113" i="16"/>
  <c r="AI113" i="16"/>
  <c r="AH113" i="16"/>
  <c r="AG113" i="16"/>
  <c r="AF113" i="16"/>
  <c r="AE113" i="16"/>
  <c r="AD113" i="16"/>
  <c r="AC113" i="16"/>
  <c r="AJ100" i="16"/>
  <c r="AI100" i="16"/>
  <c r="AH100" i="16"/>
  <c r="AG100" i="16"/>
  <c r="AF100" i="16"/>
  <c r="AE100" i="16"/>
  <c r="AD100" i="16"/>
  <c r="AC100" i="16"/>
  <c r="AJ79" i="16"/>
  <c r="AI79" i="16"/>
  <c r="AH79" i="16"/>
  <c r="AG79" i="16"/>
  <c r="AF79" i="16"/>
  <c r="AE79" i="16"/>
  <c r="AD79" i="16"/>
  <c r="AC79" i="16"/>
  <c r="AJ68" i="16"/>
  <c r="AI68" i="16"/>
  <c r="AH68" i="16"/>
  <c r="AG68" i="16"/>
  <c r="AF68" i="16"/>
  <c r="AE68" i="16"/>
  <c r="AD68" i="16"/>
  <c r="AC68" i="16"/>
  <c r="AJ47" i="16"/>
  <c r="AI47" i="16"/>
  <c r="AH47" i="16"/>
  <c r="AG47" i="16"/>
  <c r="AF47" i="16"/>
  <c r="AE47" i="16"/>
  <c r="AD47" i="16"/>
  <c r="AC47" i="16"/>
  <c r="AJ36" i="16"/>
  <c r="AI36" i="16"/>
  <c r="AH36" i="16"/>
  <c r="AG36" i="16"/>
  <c r="AF36" i="16"/>
  <c r="AE36" i="16"/>
  <c r="AD36" i="16"/>
  <c r="AC36" i="16"/>
  <c r="AJ15" i="16"/>
  <c r="AI15" i="16"/>
  <c r="AH15" i="16"/>
  <c r="AG15" i="16"/>
  <c r="AF15" i="16"/>
  <c r="AE15" i="16"/>
  <c r="AD15" i="16"/>
  <c r="AC15" i="16"/>
  <c r="AJ4" i="16"/>
  <c r="AI4" i="16"/>
  <c r="AH4" i="16"/>
  <c r="AG4" i="16"/>
  <c r="AF4" i="16"/>
  <c r="AE4" i="16"/>
  <c r="AD4" i="16"/>
  <c r="AC4" i="16"/>
  <c r="AJ1" i="16"/>
  <c r="AI1" i="16"/>
  <c r="AH1" i="16"/>
  <c r="AG1" i="16"/>
  <c r="AF1" i="16"/>
  <c r="AE1" i="16"/>
  <c r="AD1" i="16"/>
  <c r="AC1" i="16"/>
  <c r="AT146" i="27" l="1"/>
  <c r="AT161" i="27"/>
  <c r="P284" i="24"/>
  <c r="U284" i="24" s="1"/>
  <c r="P138" i="24"/>
  <c r="U138" i="24" s="1"/>
  <c r="P283" i="9"/>
  <c r="U283" i="9" s="1"/>
  <c r="P285" i="9"/>
  <c r="U285" i="9" s="1"/>
  <c r="P140" i="24"/>
  <c r="U140" i="24" s="1"/>
  <c r="P284" i="9"/>
  <c r="U284" i="9" s="1"/>
  <c r="P276" i="9"/>
  <c r="U276" i="9" s="1"/>
  <c r="P281" i="9"/>
  <c r="U281" i="9" s="1"/>
  <c r="P274" i="24"/>
  <c r="U274" i="24" s="1"/>
  <c r="P137" i="24"/>
  <c r="U137" i="24" s="1"/>
  <c r="P275" i="24"/>
  <c r="U275" i="24" s="1"/>
  <c r="P282" i="24"/>
  <c r="U282" i="24" s="1"/>
  <c r="P276" i="24"/>
  <c r="U276" i="24" s="1"/>
  <c r="P279" i="24"/>
  <c r="U279" i="24" s="1"/>
  <c r="P278" i="24"/>
  <c r="U278" i="24" s="1"/>
  <c r="P280" i="24"/>
  <c r="U280" i="24" s="1"/>
  <c r="P285" i="24"/>
  <c r="U285" i="24" s="1"/>
  <c r="P283" i="24"/>
  <c r="U283" i="24" s="1"/>
  <c r="P270" i="24"/>
  <c r="U270" i="24" s="1"/>
  <c r="P277" i="24"/>
  <c r="U277" i="24" s="1"/>
  <c r="P281" i="24"/>
  <c r="U281" i="24" s="1"/>
  <c r="P271" i="24"/>
  <c r="U271" i="24" s="1"/>
  <c r="P273" i="24"/>
  <c r="U273" i="24" s="1"/>
  <c r="P133" i="24"/>
  <c r="U133" i="24" s="1"/>
  <c r="P143" i="24"/>
  <c r="U143" i="24" s="1"/>
  <c r="P146" i="24"/>
  <c r="U146" i="24" s="1"/>
  <c r="P136" i="24"/>
  <c r="U136" i="24" s="1"/>
  <c r="P144" i="24"/>
  <c r="U144" i="24" s="1"/>
  <c r="T141" i="24"/>
  <c r="P147" i="24"/>
  <c r="U147" i="24" s="1"/>
  <c r="T135" i="24"/>
  <c r="P135" i="24"/>
  <c r="U135" i="24" s="1"/>
  <c r="P134" i="24"/>
  <c r="U134" i="24" s="1"/>
  <c r="P139" i="24"/>
  <c r="U139" i="24" s="1"/>
  <c r="P145" i="24"/>
  <c r="U145" i="24" s="1"/>
  <c r="P142" i="24"/>
  <c r="U142" i="24" s="1"/>
  <c r="P132" i="24"/>
  <c r="U132" i="24" s="1"/>
  <c r="T274" i="9"/>
  <c r="P274" i="9"/>
  <c r="U274" i="9" s="1"/>
  <c r="T278" i="9"/>
  <c r="P278" i="9"/>
  <c r="U278" i="9" s="1"/>
  <c r="T282" i="9"/>
  <c r="P282" i="9"/>
  <c r="U282" i="9" s="1"/>
  <c r="P279" i="9"/>
  <c r="U279" i="9" s="1"/>
  <c r="P270" i="9"/>
  <c r="U270" i="9" s="1"/>
  <c r="P277" i="9"/>
  <c r="U277" i="9" s="1"/>
  <c r="P272" i="9"/>
  <c r="U272" i="9" s="1"/>
  <c r="P280" i="9"/>
  <c r="U280" i="9" s="1"/>
  <c r="P60" i="9"/>
  <c r="U60" i="9" s="1"/>
  <c r="P65" i="9"/>
  <c r="U65" i="9" s="1"/>
  <c r="O59" i="9"/>
  <c r="T59" i="9" s="1"/>
  <c r="O62" i="9"/>
  <c r="T62" i="9" s="1"/>
  <c r="S64" i="9"/>
  <c r="O64" i="9"/>
  <c r="P61" i="9"/>
  <c r="U61" i="9" s="1"/>
  <c r="P63" i="9"/>
  <c r="U63" i="9" s="1"/>
  <c r="P58" i="9"/>
  <c r="U58" i="9" s="1"/>
  <c r="AT16" i="31"/>
  <c r="AT101" i="31"/>
  <c r="AT164" i="27"/>
  <c r="AT186" i="27"/>
  <c r="BH188" i="27"/>
  <c r="BH122" i="27"/>
  <c r="BQ122" i="27" s="1"/>
  <c r="BH103" i="27"/>
  <c r="BH71" i="27"/>
  <c r="BQ71" i="27" s="1"/>
  <c r="BH37" i="27"/>
  <c r="BQ37" i="27" s="1"/>
  <c r="BH105" i="27"/>
  <c r="BQ105" i="27" s="1"/>
  <c r="BH88" i="27"/>
  <c r="BQ88" i="27" s="1"/>
  <c r="BH54" i="27"/>
  <c r="BQ54" i="27" s="1"/>
  <c r="BH20" i="27"/>
  <c r="BQ20" i="27" s="1"/>
  <c r="BH120" i="27"/>
  <c r="BH137" i="27"/>
  <c r="BH173" i="27"/>
  <c r="BQ173" i="27" s="1"/>
  <c r="BH154" i="27"/>
  <c r="BH139" i="27"/>
  <c r="BQ139" i="27" s="1"/>
  <c r="BH190" i="27"/>
  <c r="BQ190" i="27" s="1"/>
  <c r="BH156" i="27"/>
  <c r="BQ156" i="27" s="1"/>
  <c r="BH171" i="27"/>
  <c r="BH3" i="27"/>
  <c r="BQ3" i="27" s="1"/>
  <c r="BH1" i="27"/>
  <c r="BF171" i="27"/>
  <c r="BF156" i="27"/>
  <c r="BO156" i="27" s="1"/>
  <c r="BF190" i="27"/>
  <c r="BO190" i="27" s="1"/>
  <c r="BF154" i="27"/>
  <c r="BF188" i="27"/>
  <c r="BF122" i="27"/>
  <c r="BO122" i="27" s="1"/>
  <c r="BF173" i="27"/>
  <c r="BO173" i="27" s="1"/>
  <c r="BF54" i="27"/>
  <c r="BO54" i="27" s="1"/>
  <c r="BF105" i="27"/>
  <c r="BO105" i="27" s="1"/>
  <c r="BF137" i="27"/>
  <c r="BF103" i="27"/>
  <c r="BF37" i="27"/>
  <c r="BO37" i="27" s="1"/>
  <c r="BF88" i="27"/>
  <c r="BO88" i="27" s="1"/>
  <c r="BF139" i="27"/>
  <c r="BO139" i="27" s="1"/>
  <c r="BF120" i="27"/>
  <c r="BF20" i="27"/>
  <c r="BO20" i="27" s="1"/>
  <c r="BF71" i="27"/>
  <c r="BO71" i="27" s="1"/>
  <c r="BF3" i="27"/>
  <c r="BO3" i="27" s="1"/>
  <c r="BF1" i="27"/>
  <c r="BC137" i="31"/>
  <c r="BC37" i="31"/>
  <c r="BL37" i="31" s="1"/>
  <c r="BC3" i="31"/>
  <c r="BL3" i="31" s="1"/>
  <c r="BC171" i="31"/>
  <c r="BC154" i="31"/>
  <c r="BC105" i="31"/>
  <c r="BL105" i="31" s="1"/>
  <c r="BC103" i="31"/>
  <c r="BC54" i="31"/>
  <c r="BL54" i="31" s="1"/>
  <c r="BC122" i="31"/>
  <c r="BL122" i="31" s="1"/>
  <c r="BC71" i="31"/>
  <c r="BL71" i="31" s="1"/>
  <c r="BC173" i="31"/>
  <c r="BL173" i="31" s="1"/>
  <c r="BC1" i="31"/>
  <c r="BC20" i="31"/>
  <c r="BL20" i="31" s="1"/>
  <c r="BC188" i="31"/>
  <c r="BC139" i="31"/>
  <c r="BL139" i="31" s="1"/>
  <c r="BC120" i="31"/>
  <c r="BC88" i="31"/>
  <c r="BL88" i="31" s="1"/>
  <c r="BC156" i="31"/>
  <c r="BL156" i="31" s="1"/>
  <c r="BC190" i="31"/>
  <c r="BL190" i="31" s="1"/>
  <c r="BI137" i="31"/>
  <c r="BI122" i="31"/>
  <c r="BR122" i="31" s="1"/>
  <c r="BI20" i="31"/>
  <c r="BR20" i="31" s="1"/>
  <c r="BI1" i="31"/>
  <c r="BI173" i="31"/>
  <c r="BR173" i="31" s="1"/>
  <c r="BI103" i="31"/>
  <c r="BI37" i="31"/>
  <c r="BR37" i="31" s="1"/>
  <c r="BI139" i="31"/>
  <c r="BR139" i="31" s="1"/>
  <c r="BI71" i="31"/>
  <c r="BR71" i="31" s="1"/>
  <c r="BI188" i="31"/>
  <c r="BI156" i="31"/>
  <c r="BR156" i="31" s="1"/>
  <c r="BI171" i="31"/>
  <c r="BI190" i="31"/>
  <c r="BR190" i="31" s="1"/>
  <c r="BI105" i="31"/>
  <c r="BR105" i="31" s="1"/>
  <c r="BI88" i="31"/>
  <c r="BR88" i="31" s="1"/>
  <c r="BI154" i="31"/>
  <c r="BI3" i="31"/>
  <c r="BR3" i="31" s="1"/>
  <c r="BI120" i="31"/>
  <c r="BI54" i="31"/>
  <c r="BR54" i="31" s="1"/>
  <c r="BJ120" i="27"/>
  <c r="BJ103" i="27"/>
  <c r="BJ88" i="27"/>
  <c r="BS88" i="27" s="1"/>
  <c r="BJ71" i="27"/>
  <c r="BS71" i="27" s="1"/>
  <c r="BJ54" i="27"/>
  <c r="BS54" i="27" s="1"/>
  <c r="BJ37" i="27"/>
  <c r="BS37" i="27" s="1"/>
  <c r="BJ20" i="27"/>
  <c r="BS20" i="27" s="1"/>
  <c r="BJ139" i="27"/>
  <c r="BS139" i="27" s="1"/>
  <c r="BJ137" i="27"/>
  <c r="BJ173" i="27"/>
  <c r="BS173" i="27" s="1"/>
  <c r="BJ188" i="27"/>
  <c r="BJ190" i="27"/>
  <c r="BS190" i="27" s="1"/>
  <c r="BJ156" i="27"/>
  <c r="BS156" i="27" s="1"/>
  <c r="BJ154" i="27"/>
  <c r="BJ171" i="27"/>
  <c r="BJ122" i="27"/>
  <c r="BS122" i="27" s="1"/>
  <c r="BJ105" i="27"/>
  <c r="BS105" i="27" s="1"/>
  <c r="BJ3" i="27"/>
  <c r="BS3" i="27" s="1"/>
  <c r="BJ1" i="27"/>
  <c r="BH171" i="31"/>
  <c r="BH1" i="31"/>
  <c r="BH54" i="31"/>
  <c r="BQ54" i="31" s="1"/>
  <c r="BH20" i="31"/>
  <c r="BQ20" i="31" s="1"/>
  <c r="BH173" i="31"/>
  <c r="BQ173" i="31" s="1"/>
  <c r="BH120" i="31"/>
  <c r="BH105" i="31"/>
  <c r="BQ105" i="31" s="1"/>
  <c r="BH154" i="31"/>
  <c r="BH3" i="31"/>
  <c r="BQ3" i="31" s="1"/>
  <c r="BH122" i="31"/>
  <c r="BQ122" i="31" s="1"/>
  <c r="BH88" i="31"/>
  <c r="BQ88" i="31" s="1"/>
  <c r="BH103" i="31"/>
  <c r="BH156" i="31"/>
  <c r="BQ156" i="31" s="1"/>
  <c r="BH71" i="31"/>
  <c r="BQ71" i="31" s="1"/>
  <c r="BH137" i="31"/>
  <c r="BH188" i="31"/>
  <c r="BH139" i="31"/>
  <c r="BQ139" i="31" s="1"/>
  <c r="BH37" i="31"/>
  <c r="BQ37" i="31" s="1"/>
  <c r="BH190" i="31"/>
  <c r="BQ190" i="31" s="1"/>
  <c r="BC139" i="27"/>
  <c r="BL139" i="27" s="1"/>
  <c r="BC137" i="27"/>
  <c r="BC173" i="27"/>
  <c r="BL173" i="27" s="1"/>
  <c r="BC171" i="27"/>
  <c r="BC190" i="27"/>
  <c r="BL190" i="27" s="1"/>
  <c r="BC156" i="27"/>
  <c r="BL156" i="27" s="1"/>
  <c r="BC103" i="27"/>
  <c r="BC71" i="27"/>
  <c r="BL71" i="27" s="1"/>
  <c r="BC188" i="27"/>
  <c r="BC37" i="27"/>
  <c r="BL37" i="27" s="1"/>
  <c r="BC54" i="27"/>
  <c r="BL54" i="27" s="1"/>
  <c r="BC122" i="27"/>
  <c r="BL122" i="27" s="1"/>
  <c r="BC105" i="27"/>
  <c r="BL105" i="27" s="1"/>
  <c r="BC88" i="27"/>
  <c r="BL88" i="27" s="1"/>
  <c r="BC154" i="27"/>
  <c r="BC120" i="27"/>
  <c r="BC20" i="27"/>
  <c r="BL20" i="27" s="1"/>
  <c r="BC3" i="27"/>
  <c r="BL3" i="27" s="1"/>
  <c r="BC1" i="27"/>
  <c r="BJ188" i="31"/>
  <c r="BJ171" i="31"/>
  <c r="BJ88" i="31"/>
  <c r="BS88" i="31" s="1"/>
  <c r="BJ3" i="31"/>
  <c r="BS3" i="31" s="1"/>
  <c r="BJ173" i="31"/>
  <c r="BS173" i="31" s="1"/>
  <c r="BJ122" i="31"/>
  <c r="BS122" i="31" s="1"/>
  <c r="BJ1" i="31"/>
  <c r="BJ190" i="31"/>
  <c r="BS190" i="31" s="1"/>
  <c r="BJ120" i="31"/>
  <c r="BJ71" i="31"/>
  <c r="BS71" i="31" s="1"/>
  <c r="BJ54" i="31"/>
  <c r="BS54" i="31" s="1"/>
  <c r="BJ156" i="31"/>
  <c r="BS156" i="31" s="1"/>
  <c r="BJ103" i="31"/>
  <c r="BJ20" i="31"/>
  <c r="BS20" i="31" s="1"/>
  <c r="BJ37" i="31"/>
  <c r="BS37" i="31" s="1"/>
  <c r="BJ105" i="31"/>
  <c r="BS105" i="31" s="1"/>
  <c r="BJ154" i="31"/>
  <c r="BJ137" i="31"/>
  <c r="BJ139" i="31"/>
  <c r="BS139" i="31" s="1"/>
  <c r="BG190" i="27"/>
  <c r="BP190" i="27" s="1"/>
  <c r="BG154" i="27"/>
  <c r="BG105" i="27"/>
  <c r="BP105" i="27" s="1"/>
  <c r="BG188" i="27"/>
  <c r="BG122" i="27"/>
  <c r="BP122" i="27" s="1"/>
  <c r="BG54" i="27"/>
  <c r="BP54" i="27" s="1"/>
  <c r="BG156" i="27"/>
  <c r="BP156" i="27" s="1"/>
  <c r="BG37" i="27"/>
  <c r="BP37" i="27" s="1"/>
  <c r="BG137" i="27"/>
  <c r="BG103" i="27"/>
  <c r="BG171" i="27"/>
  <c r="BG139" i="27"/>
  <c r="BP139" i="27" s="1"/>
  <c r="BG120" i="27"/>
  <c r="BG20" i="27"/>
  <c r="BP20" i="27" s="1"/>
  <c r="BG71" i="27"/>
  <c r="BP71" i="27" s="1"/>
  <c r="BG173" i="27"/>
  <c r="BP173" i="27" s="1"/>
  <c r="BG88" i="27"/>
  <c r="BP88" i="27" s="1"/>
  <c r="BG3" i="27"/>
  <c r="BP3" i="27" s="1"/>
  <c r="BG1" i="27"/>
  <c r="BD88" i="31"/>
  <c r="BM88" i="31" s="1"/>
  <c r="BD37" i="31"/>
  <c r="BM37" i="31" s="1"/>
  <c r="BD171" i="31"/>
  <c r="BD137" i="31"/>
  <c r="BD139" i="31"/>
  <c r="BM139" i="31" s="1"/>
  <c r="BD71" i="31"/>
  <c r="BM71" i="31" s="1"/>
  <c r="BD120" i="31"/>
  <c r="BD103" i="31"/>
  <c r="BD1" i="31"/>
  <c r="BD54" i="31"/>
  <c r="BM54" i="31" s="1"/>
  <c r="BD173" i="31"/>
  <c r="BM173" i="31" s="1"/>
  <c r="BD122" i="31"/>
  <c r="BM122" i="31" s="1"/>
  <c r="BD188" i="31"/>
  <c r="BD156" i="31"/>
  <c r="BM156" i="31" s="1"/>
  <c r="BD105" i="31"/>
  <c r="BM105" i="31" s="1"/>
  <c r="BD154" i="31"/>
  <c r="BD3" i="31"/>
  <c r="BM3" i="31" s="1"/>
  <c r="BD190" i="31"/>
  <c r="BM190" i="31" s="1"/>
  <c r="BD20" i="31"/>
  <c r="BM20" i="31" s="1"/>
  <c r="BE173" i="27"/>
  <c r="BN173" i="27" s="1"/>
  <c r="BE188" i="27"/>
  <c r="BE171" i="27"/>
  <c r="BE156" i="27"/>
  <c r="BN156" i="27" s="1"/>
  <c r="BE190" i="27"/>
  <c r="BN190" i="27" s="1"/>
  <c r="BE154" i="27"/>
  <c r="BE88" i="27"/>
  <c r="BN88" i="27" s="1"/>
  <c r="BE120" i="27"/>
  <c r="BE122" i="27"/>
  <c r="BN122" i="27" s="1"/>
  <c r="BE105" i="27"/>
  <c r="BN105" i="27" s="1"/>
  <c r="BE71" i="27"/>
  <c r="BN71" i="27" s="1"/>
  <c r="BE37" i="27"/>
  <c r="BN37" i="27" s="1"/>
  <c r="BE54" i="27"/>
  <c r="BN54" i="27" s="1"/>
  <c r="BE139" i="27"/>
  <c r="BN139" i="27" s="1"/>
  <c r="BE137" i="27"/>
  <c r="BE103" i="27"/>
  <c r="BE20" i="27"/>
  <c r="BN20" i="27" s="1"/>
  <c r="BE1" i="27"/>
  <c r="BE3" i="27"/>
  <c r="BN3" i="27" s="1"/>
  <c r="BE20" i="31"/>
  <c r="BN20" i="31" s="1"/>
  <c r="BE3" i="31"/>
  <c r="BN3" i="31" s="1"/>
  <c r="BE122" i="31"/>
  <c r="BN122" i="31" s="1"/>
  <c r="BE139" i="31"/>
  <c r="BN139" i="31" s="1"/>
  <c r="BE120" i="31"/>
  <c r="BE188" i="31"/>
  <c r="BE137" i="31"/>
  <c r="BE105" i="31"/>
  <c r="BN105" i="31" s="1"/>
  <c r="BE71" i="31"/>
  <c r="BN71" i="31" s="1"/>
  <c r="BE156" i="31"/>
  <c r="BN156" i="31" s="1"/>
  <c r="BE171" i="31"/>
  <c r="BE103" i="31"/>
  <c r="BE37" i="31"/>
  <c r="BN37" i="31" s="1"/>
  <c r="BE190" i="31"/>
  <c r="BN190" i="31" s="1"/>
  <c r="BE88" i="31"/>
  <c r="BN88" i="31" s="1"/>
  <c r="BE154" i="31"/>
  <c r="BE54" i="31"/>
  <c r="BN54" i="31" s="1"/>
  <c r="BE1" i="31"/>
  <c r="BE173" i="31"/>
  <c r="BN173" i="31" s="1"/>
  <c r="BG20" i="31"/>
  <c r="BP20" i="31" s="1"/>
  <c r="BG37" i="31"/>
  <c r="BP37" i="31" s="1"/>
  <c r="BG105" i="31"/>
  <c r="BP105" i="31" s="1"/>
  <c r="BG3" i="31"/>
  <c r="BP3" i="31" s="1"/>
  <c r="BG171" i="31"/>
  <c r="BG137" i="31"/>
  <c r="BG156" i="31"/>
  <c r="BP156" i="31" s="1"/>
  <c r="BG120" i="31"/>
  <c r="BG122" i="31"/>
  <c r="BP122" i="31" s="1"/>
  <c r="BG173" i="31"/>
  <c r="BP173" i="31" s="1"/>
  <c r="BG190" i="31"/>
  <c r="BP190" i="31" s="1"/>
  <c r="BG103" i="31"/>
  <c r="BG154" i="31"/>
  <c r="BG88" i="31"/>
  <c r="BP88" i="31" s="1"/>
  <c r="BG54" i="31"/>
  <c r="BP54" i="31" s="1"/>
  <c r="BG188" i="31"/>
  <c r="BG1" i="31"/>
  <c r="BG71" i="31"/>
  <c r="BP71" i="31" s="1"/>
  <c r="BG139" i="31"/>
  <c r="BP139" i="31" s="1"/>
  <c r="BI105" i="27"/>
  <c r="BR105" i="27" s="1"/>
  <c r="BI120" i="27"/>
  <c r="BI103" i="27"/>
  <c r="BI88" i="27"/>
  <c r="BR88" i="27" s="1"/>
  <c r="BI71" i="27"/>
  <c r="BR71" i="27" s="1"/>
  <c r="BI54" i="27"/>
  <c r="BR54" i="27" s="1"/>
  <c r="BI37" i="27"/>
  <c r="BR37" i="27" s="1"/>
  <c r="BI20" i="27"/>
  <c r="BR20" i="27" s="1"/>
  <c r="BI139" i="27"/>
  <c r="BR139" i="27" s="1"/>
  <c r="BI154" i="27"/>
  <c r="BI122" i="27"/>
  <c r="BR122" i="27" s="1"/>
  <c r="BI137" i="27"/>
  <c r="BI190" i="27"/>
  <c r="BR190" i="27" s="1"/>
  <c r="BI156" i="27"/>
  <c r="BR156" i="27" s="1"/>
  <c r="BI173" i="27"/>
  <c r="BR173" i="27" s="1"/>
  <c r="BI171" i="27"/>
  <c r="BI188" i="27"/>
  <c r="BI3" i="27"/>
  <c r="BR3" i="27" s="1"/>
  <c r="BI1" i="27"/>
  <c r="BD137" i="27"/>
  <c r="BD173" i="27"/>
  <c r="BM173" i="27" s="1"/>
  <c r="BD171" i="27"/>
  <c r="BD156" i="27"/>
  <c r="BM156" i="27" s="1"/>
  <c r="BD190" i="27"/>
  <c r="BM190" i="27" s="1"/>
  <c r="BD188" i="27"/>
  <c r="BD37" i="27"/>
  <c r="BM37" i="27" s="1"/>
  <c r="BD103" i="27"/>
  <c r="BD139" i="27"/>
  <c r="BM139" i="27" s="1"/>
  <c r="BD71" i="27"/>
  <c r="BM71" i="27" s="1"/>
  <c r="BD88" i="27"/>
  <c r="BM88" i="27" s="1"/>
  <c r="BD120" i="27"/>
  <c r="BD154" i="27"/>
  <c r="BD20" i="27"/>
  <c r="BM20" i="27" s="1"/>
  <c r="BD122" i="27"/>
  <c r="BM122" i="27" s="1"/>
  <c r="BD105" i="27"/>
  <c r="BM105" i="27" s="1"/>
  <c r="BD54" i="27"/>
  <c r="BM54" i="27" s="1"/>
  <c r="BD3" i="27"/>
  <c r="BM3" i="27" s="1"/>
  <c r="BD1" i="27"/>
  <c r="BF37" i="31"/>
  <c r="BO37" i="31" s="1"/>
  <c r="BF3" i="31"/>
  <c r="BO3" i="31" s="1"/>
  <c r="BF188" i="31"/>
  <c r="BF88" i="31"/>
  <c r="BO88" i="31" s="1"/>
  <c r="BF20" i="31"/>
  <c r="BO20" i="31" s="1"/>
  <c r="BF137" i="31"/>
  <c r="BF120" i="31"/>
  <c r="BF71" i="31"/>
  <c r="BO71" i="31" s="1"/>
  <c r="BF54" i="31"/>
  <c r="BO54" i="31" s="1"/>
  <c r="BF190" i="31"/>
  <c r="BO190" i="31" s="1"/>
  <c r="BF171" i="31"/>
  <c r="BF103" i="31"/>
  <c r="BF105" i="31"/>
  <c r="BO105" i="31" s="1"/>
  <c r="BF1" i="31"/>
  <c r="BF156" i="31"/>
  <c r="BO156" i="31" s="1"/>
  <c r="BF173" i="31"/>
  <c r="BO173" i="31" s="1"/>
  <c r="BF139" i="31"/>
  <c r="BO139" i="31" s="1"/>
  <c r="BF154" i="31"/>
  <c r="BF122" i="31"/>
  <c r="BO122" i="31" s="1"/>
  <c r="AT15" i="31"/>
  <c r="AT192" i="27"/>
  <c r="AT166" i="27"/>
  <c r="AT160" i="27"/>
  <c r="AT158" i="27"/>
  <c r="AT165" i="27"/>
  <c r="AT162" i="27"/>
  <c r="D1154" i="26"/>
  <c r="L255" i="17"/>
  <c r="D1147" i="26"/>
  <c r="L248" i="17"/>
  <c r="D930" i="26"/>
  <c r="L31" i="17"/>
  <c r="D923" i="26"/>
  <c r="L24" i="17"/>
  <c r="H923" i="26" s="1"/>
  <c r="D354" i="26"/>
  <c r="L25" i="11"/>
  <c r="H354" i="26" s="1"/>
  <c r="D356" i="26"/>
  <c r="L27" i="11"/>
  <c r="H356" i="26" s="1"/>
  <c r="D357" i="26"/>
  <c r="L28" i="11"/>
  <c r="H357" i="26" s="1"/>
  <c r="D358" i="26"/>
  <c r="L29" i="11"/>
  <c r="H358" i="26" s="1"/>
  <c r="D359" i="26"/>
  <c r="L30" i="11"/>
  <c r="H359" i="26" s="1"/>
  <c r="D360" i="26"/>
  <c r="L31" i="11"/>
  <c r="H360" i="26" s="1"/>
  <c r="D353" i="26"/>
  <c r="L24" i="11"/>
  <c r="H353" i="26" s="1"/>
  <c r="D355" i="26"/>
  <c r="L26" i="11"/>
  <c r="H355" i="26" s="1"/>
  <c r="AT48" i="31"/>
  <c r="AT90" i="31"/>
  <c r="AT118" i="31"/>
  <c r="AT111" i="31"/>
  <c r="AT113" i="31"/>
  <c r="AT168" i="27"/>
  <c r="AT163" i="27"/>
  <c r="AT193" i="27"/>
  <c r="AT169" i="27"/>
  <c r="AT159" i="27"/>
  <c r="AT201" i="27"/>
  <c r="AT182" i="27"/>
  <c r="AT115" i="31"/>
  <c r="AT107" i="31"/>
  <c r="AT199" i="27"/>
  <c r="AT110" i="31"/>
  <c r="AT195" i="27"/>
  <c r="AT185" i="31"/>
  <c r="AT202" i="27"/>
  <c r="AT197" i="27"/>
  <c r="AT114" i="31"/>
  <c r="AT112" i="31"/>
  <c r="AT117" i="31"/>
  <c r="AT180" i="27"/>
  <c r="AT185" i="27"/>
  <c r="AT176" i="31"/>
  <c r="AT178" i="31"/>
  <c r="AT108" i="31"/>
  <c r="AT129" i="27"/>
  <c r="AT183" i="31"/>
  <c r="AT149" i="31"/>
  <c r="AT183" i="27"/>
  <c r="AT116" i="31"/>
  <c r="AT200" i="27"/>
  <c r="AT132" i="27"/>
  <c r="AT203" i="27"/>
  <c r="AT184" i="27"/>
  <c r="AT175" i="31"/>
  <c r="AT124" i="31"/>
  <c r="AT146" i="31"/>
  <c r="AT128" i="27"/>
  <c r="AT179" i="27"/>
  <c r="AT194" i="27"/>
  <c r="AT126" i="27"/>
  <c r="AT125" i="31"/>
  <c r="AT178" i="27"/>
  <c r="AT181" i="31"/>
  <c r="AT148" i="31"/>
  <c r="AT192" i="31"/>
  <c r="AT125" i="27"/>
  <c r="AT177" i="31"/>
  <c r="AT184" i="31"/>
  <c r="AT182" i="31"/>
  <c r="AT176" i="27"/>
  <c r="AT180" i="31"/>
  <c r="AT186" i="31"/>
  <c r="AT127" i="27"/>
  <c r="AT131" i="31"/>
  <c r="AT132" i="31"/>
  <c r="AT128" i="31"/>
  <c r="AT196" i="27"/>
  <c r="AT134" i="27"/>
  <c r="AT141" i="31"/>
  <c r="AT134" i="31"/>
  <c r="AT198" i="27"/>
  <c r="AT151" i="31"/>
  <c r="AT175" i="27"/>
  <c r="AT144" i="31"/>
  <c r="AT181" i="27"/>
  <c r="AT177" i="27"/>
  <c r="AT145" i="27"/>
  <c r="AT145" i="31"/>
  <c r="AT127" i="31"/>
  <c r="AT197" i="31"/>
  <c r="AT130" i="31"/>
  <c r="AT195" i="31"/>
  <c r="AT160" i="31"/>
  <c r="AT133" i="31"/>
  <c r="AT116" i="27"/>
  <c r="AT194" i="31"/>
  <c r="AT150" i="31"/>
  <c r="AT143" i="31"/>
  <c r="AT203" i="31"/>
  <c r="AT199" i="31"/>
  <c r="AT200" i="31"/>
  <c r="AT117" i="27"/>
  <c r="AT109" i="27"/>
  <c r="AT202" i="31"/>
  <c r="AT133" i="27"/>
  <c r="AT147" i="31"/>
  <c r="AT158" i="31"/>
  <c r="AT7" i="31"/>
  <c r="AT12" i="31"/>
  <c r="AT29" i="31"/>
  <c r="AT81" i="31"/>
  <c r="AT82" i="31"/>
  <c r="AT42" i="31"/>
  <c r="AT77" i="31"/>
  <c r="AT13" i="31"/>
  <c r="AT10" i="31"/>
  <c r="AT11" i="31"/>
  <c r="AT98" i="31"/>
  <c r="AT14" i="31"/>
  <c r="AT8" i="31"/>
  <c r="AT80" i="31"/>
  <c r="AT99" i="31"/>
  <c r="AT6" i="31"/>
  <c r="AT45" i="31"/>
  <c r="AT43" i="31"/>
  <c r="AT47" i="31"/>
  <c r="AT5" i="31"/>
  <c r="AT92" i="31"/>
  <c r="AT93" i="31"/>
  <c r="AT50" i="31"/>
  <c r="AT78" i="31"/>
  <c r="AT83" i="31"/>
  <c r="AT46" i="31"/>
  <c r="AT84" i="31"/>
  <c r="AT74" i="31"/>
  <c r="AT94" i="31"/>
  <c r="AT96" i="31"/>
  <c r="AT95" i="31"/>
  <c r="AT79" i="31"/>
  <c r="AT30" i="31"/>
  <c r="AT75" i="31"/>
  <c r="AT76" i="31"/>
  <c r="AT22" i="31"/>
  <c r="AT44" i="31"/>
  <c r="AT73" i="31"/>
  <c r="AT26" i="31"/>
  <c r="AT27" i="31"/>
  <c r="AT23" i="31"/>
  <c r="AT159" i="31"/>
  <c r="AT129" i="31"/>
  <c r="AT31" i="31"/>
  <c r="AT196" i="31"/>
  <c r="AT163" i="31"/>
  <c r="AT164" i="31"/>
  <c r="AT201" i="31"/>
  <c r="AT97" i="31"/>
  <c r="AT40" i="31"/>
  <c r="AT167" i="31"/>
  <c r="AT142" i="31"/>
  <c r="AT32" i="31"/>
  <c r="AT126" i="31"/>
  <c r="AT24" i="31"/>
  <c r="AT166" i="31"/>
  <c r="AT25" i="31"/>
  <c r="AT28" i="31"/>
  <c r="AT162" i="31"/>
  <c r="AT165" i="31"/>
  <c r="AT41" i="31"/>
  <c r="AT193" i="31"/>
  <c r="AT91" i="31"/>
  <c r="AT39" i="31"/>
  <c r="AT135" i="31"/>
  <c r="AT152" i="31"/>
  <c r="AT33" i="31"/>
  <c r="AT49" i="31"/>
  <c r="AT169" i="31"/>
  <c r="AT100" i="31"/>
  <c r="AT161" i="31"/>
  <c r="AT198" i="31"/>
  <c r="AT168" i="31"/>
  <c r="AT142" i="27"/>
  <c r="AT124" i="27"/>
  <c r="AT131" i="27"/>
  <c r="AT135" i="27"/>
  <c r="AT130" i="27"/>
  <c r="AT152" i="27"/>
  <c r="AT151" i="27"/>
  <c r="AT141" i="27"/>
  <c r="AT144" i="27"/>
  <c r="AT148" i="27"/>
  <c r="AT149" i="27"/>
  <c r="AT150" i="27"/>
  <c r="AT147" i="27"/>
  <c r="AT143" i="27"/>
  <c r="AT110" i="27"/>
  <c r="AT114" i="27"/>
  <c r="AT118" i="27"/>
  <c r="AT111" i="27"/>
  <c r="AT112" i="27"/>
  <c r="AT107" i="27"/>
  <c r="AT113" i="27"/>
  <c r="AT115" i="27"/>
  <c r="I5" i="27"/>
  <c r="V12" i="27"/>
  <c r="P6" i="27"/>
  <c r="U6" i="27" s="1"/>
  <c r="P7" i="27"/>
  <c r="U7" i="27" s="1"/>
  <c r="T10" i="27"/>
  <c r="P10" i="27"/>
  <c r="U10" i="27" s="1"/>
  <c r="P12" i="27"/>
  <c r="U12" i="27" s="1"/>
  <c r="W12" i="27" s="1"/>
  <c r="P5" i="27"/>
  <c r="U5" i="27" s="1"/>
  <c r="D453" i="26"/>
  <c r="L124" i="11"/>
  <c r="H453" i="26" s="1"/>
  <c r="D454" i="26"/>
  <c r="L125" i="11"/>
  <c r="H454" i="26" s="1"/>
  <c r="D456" i="26"/>
  <c r="L127" i="11"/>
  <c r="H456" i="26" s="1"/>
  <c r="D449" i="26"/>
  <c r="L120" i="11"/>
  <c r="H449" i="26" s="1"/>
  <c r="D451" i="26"/>
  <c r="L122" i="11"/>
  <c r="H451" i="26" s="1"/>
  <c r="D450" i="26"/>
  <c r="L121" i="11"/>
  <c r="H450" i="26" s="1"/>
  <c r="D452" i="26"/>
  <c r="L123" i="11"/>
  <c r="H452" i="26" s="1"/>
  <c r="D581" i="26"/>
  <c r="L252" i="11"/>
  <c r="H581" i="26" s="1"/>
  <c r="D582" i="26"/>
  <c r="L253" i="11"/>
  <c r="H582" i="26" s="1"/>
  <c r="D583" i="26"/>
  <c r="L254" i="11"/>
  <c r="H583" i="26" s="1"/>
  <c r="D584" i="26"/>
  <c r="L255" i="11"/>
  <c r="H584" i="26" s="1"/>
  <c r="D577" i="26"/>
  <c r="L248" i="11"/>
  <c r="H577" i="26" s="1"/>
  <c r="D578" i="26"/>
  <c r="L249" i="11"/>
  <c r="H578" i="26" s="1"/>
  <c r="D579" i="26"/>
  <c r="L250" i="11"/>
  <c r="H579" i="26" s="1"/>
  <c r="D580" i="26"/>
  <c r="L251" i="11"/>
  <c r="H580" i="26" s="1"/>
  <c r="D547" i="26"/>
  <c r="L218" i="11"/>
  <c r="H547" i="26" s="1"/>
  <c r="D549" i="26"/>
  <c r="L220" i="11"/>
  <c r="H549" i="26" s="1"/>
  <c r="D550" i="26"/>
  <c r="L221" i="11"/>
  <c r="H550" i="26" s="1"/>
  <c r="D552" i="26"/>
  <c r="L223" i="11"/>
  <c r="H552" i="26" s="1"/>
  <c r="D545" i="26"/>
  <c r="L216" i="11"/>
  <c r="H545" i="26" s="1"/>
  <c r="D546" i="26"/>
  <c r="L217" i="11"/>
  <c r="H546" i="26" s="1"/>
  <c r="D548" i="26"/>
  <c r="L219" i="11"/>
  <c r="H548" i="26" s="1"/>
  <c r="D515" i="26"/>
  <c r="L186" i="11"/>
  <c r="H515" i="26" s="1"/>
  <c r="D517" i="26"/>
  <c r="L188" i="11"/>
  <c r="H517" i="26" s="1"/>
  <c r="D518" i="26"/>
  <c r="L189" i="11"/>
  <c r="H518" i="26" s="1"/>
  <c r="D519" i="26"/>
  <c r="L190" i="11"/>
  <c r="H519" i="26" s="1"/>
  <c r="D520" i="26"/>
  <c r="L191" i="11"/>
  <c r="H520" i="26" s="1"/>
  <c r="D514" i="26"/>
  <c r="L185" i="11"/>
  <c r="H514" i="26" s="1"/>
  <c r="D516" i="26"/>
  <c r="L187" i="11"/>
  <c r="H516" i="26" s="1"/>
  <c r="D487" i="26"/>
  <c r="L158" i="11"/>
  <c r="H487" i="26" s="1"/>
  <c r="D488" i="26"/>
  <c r="L159" i="11"/>
  <c r="H488" i="26" s="1"/>
  <c r="D482" i="26"/>
  <c r="L153" i="11"/>
  <c r="H482" i="26" s="1"/>
  <c r="D483" i="26"/>
  <c r="L154" i="11"/>
  <c r="H483" i="26" s="1"/>
  <c r="D485" i="26"/>
  <c r="L156" i="11"/>
  <c r="H485" i="26" s="1"/>
  <c r="D486" i="26"/>
  <c r="L157" i="11"/>
  <c r="H486" i="26" s="1"/>
  <c r="D484" i="26"/>
  <c r="L155" i="11"/>
  <c r="H484" i="26" s="1"/>
  <c r="C86" i="17"/>
  <c r="C985" i="26" s="1"/>
  <c r="D985" i="26"/>
  <c r="C152" i="17"/>
  <c r="C1051" i="26" s="1"/>
  <c r="D1051" i="26"/>
  <c r="C87" i="17"/>
  <c r="C986" i="26" s="1"/>
  <c r="D986" i="26"/>
  <c r="C185" i="17"/>
  <c r="C1084" i="26" s="1"/>
  <c r="D1084" i="26"/>
  <c r="C217" i="17"/>
  <c r="C1116" i="26" s="1"/>
  <c r="D1116" i="26"/>
  <c r="C249" i="17"/>
  <c r="C1148" i="26" s="1"/>
  <c r="D1148" i="26"/>
  <c r="C26" i="17"/>
  <c r="C925" i="26" s="1"/>
  <c r="D925" i="26"/>
  <c r="C90" i="17"/>
  <c r="C989" i="26" s="1"/>
  <c r="D989" i="26"/>
  <c r="C114" i="17"/>
  <c r="C1013" i="26" s="1"/>
  <c r="D1013" i="26"/>
  <c r="C122" i="17"/>
  <c r="C1021" i="26" s="1"/>
  <c r="D1021" i="26"/>
  <c r="C154" i="17"/>
  <c r="C1053" i="26" s="1"/>
  <c r="D1053" i="26"/>
  <c r="C186" i="17"/>
  <c r="C1085" i="26" s="1"/>
  <c r="D1085" i="26"/>
  <c r="C218" i="17"/>
  <c r="C1117" i="26" s="1"/>
  <c r="D1117" i="26"/>
  <c r="C250" i="17"/>
  <c r="C1149" i="26" s="1"/>
  <c r="D1149" i="26"/>
  <c r="C19" i="17"/>
  <c r="C918" i="26" s="1"/>
  <c r="D918" i="26"/>
  <c r="C27" i="17"/>
  <c r="C926" i="26" s="1"/>
  <c r="D926" i="26"/>
  <c r="C75" i="17"/>
  <c r="C974" i="26" s="1"/>
  <c r="D974" i="26"/>
  <c r="C91" i="17"/>
  <c r="C990" i="26" s="1"/>
  <c r="D990" i="26"/>
  <c r="C115" i="17"/>
  <c r="C1014" i="26" s="1"/>
  <c r="D1014" i="26"/>
  <c r="C123" i="17"/>
  <c r="C1022" i="26" s="1"/>
  <c r="D1022" i="26"/>
  <c r="C147" i="17"/>
  <c r="C1046" i="26" s="1"/>
  <c r="D1046" i="26"/>
  <c r="C155" i="17"/>
  <c r="C1054" i="26" s="1"/>
  <c r="D1054" i="26"/>
  <c r="C187" i="17"/>
  <c r="C1086" i="26" s="1"/>
  <c r="D1086" i="26"/>
  <c r="C219" i="17"/>
  <c r="C1118" i="26" s="1"/>
  <c r="D1118" i="26"/>
  <c r="C251" i="17"/>
  <c r="C1150" i="26" s="1"/>
  <c r="D1150" i="26"/>
  <c r="C159" i="17"/>
  <c r="C1058" i="26" s="1"/>
  <c r="D1058" i="26"/>
  <c r="C25" i="17"/>
  <c r="C924" i="26" s="1"/>
  <c r="D924" i="26"/>
  <c r="C153" i="17"/>
  <c r="C1052" i="26" s="1"/>
  <c r="D1052" i="26"/>
  <c r="C126" i="11"/>
  <c r="C455" i="26" s="1"/>
  <c r="D455" i="26"/>
  <c r="C222" i="11"/>
  <c r="C551" i="26" s="1"/>
  <c r="D551" i="26"/>
  <c r="C9" i="17"/>
  <c r="C908" i="26" s="1"/>
  <c r="D908" i="26"/>
  <c r="C20" i="17"/>
  <c r="C919" i="26" s="1"/>
  <c r="D919" i="26"/>
  <c r="C28" i="17"/>
  <c r="C927" i="26" s="1"/>
  <c r="D927" i="26"/>
  <c r="C76" i="17"/>
  <c r="C975" i="26" s="1"/>
  <c r="D975" i="26"/>
  <c r="C92" i="17"/>
  <c r="C991" i="26" s="1"/>
  <c r="D991" i="26"/>
  <c r="C116" i="17"/>
  <c r="C1015" i="26" s="1"/>
  <c r="D1015" i="26"/>
  <c r="C124" i="17"/>
  <c r="C1023" i="26" s="1"/>
  <c r="D1023" i="26"/>
  <c r="C148" i="17"/>
  <c r="C1047" i="26" s="1"/>
  <c r="D1047" i="26"/>
  <c r="C156" i="17"/>
  <c r="C1055" i="26" s="1"/>
  <c r="D1055" i="26"/>
  <c r="C188" i="17"/>
  <c r="C1087" i="26" s="1"/>
  <c r="D1087" i="26"/>
  <c r="C220" i="17"/>
  <c r="C1119" i="26" s="1"/>
  <c r="D1119" i="26"/>
  <c r="C244" i="17"/>
  <c r="C1143" i="26" s="1"/>
  <c r="D1143" i="26"/>
  <c r="C252" i="17"/>
  <c r="C1151" i="26" s="1"/>
  <c r="D1151" i="26"/>
  <c r="C85" i="17"/>
  <c r="C984" i="26" s="1"/>
  <c r="D984" i="26"/>
  <c r="C127" i="17"/>
  <c r="C1026" i="26" s="1"/>
  <c r="D1026" i="26"/>
  <c r="C191" i="17"/>
  <c r="C1090" i="26" s="1"/>
  <c r="D1090" i="26"/>
  <c r="C120" i="17"/>
  <c r="C1019" i="26" s="1"/>
  <c r="D1019" i="26"/>
  <c r="C121" i="17"/>
  <c r="C1020" i="26" s="1"/>
  <c r="D1020" i="26"/>
  <c r="C29" i="17"/>
  <c r="C928" i="26" s="1"/>
  <c r="D928" i="26"/>
  <c r="C106" i="17"/>
  <c r="C1005" i="26" s="1"/>
  <c r="D1005" i="26"/>
  <c r="C149" i="17"/>
  <c r="C1048" i="26" s="1"/>
  <c r="D1048" i="26"/>
  <c r="C189" i="17"/>
  <c r="C1088" i="26" s="1"/>
  <c r="D1088" i="26"/>
  <c r="C245" i="17"/>
  <c r="C1144" i="26" s="1"/>
  <c r="D1144" i="26"/>
  <c r="C95" i="17"/>
  <c r="C994" i="26" s="1"/>
  <c r="D994" i="26"/>
  <c r="C108" i="17"/>
  <c r="C1007" i="26" s="1"/>
  <c r="D1007" i="26"/>
  <c r="C119" i="17"/>
  <c r="C1018" i="26" s="1"/>
  <c r="D1018" i="26"/>
  <c r="C140" i="17"/>
  <c r="C1039" i="26" s="1"/>
  <c r="D1039" i="26"/>
  <c r="C151" i="17"/>
  <c r="C1050" i="26" s="1"/>
  <c r="D1050" i="26"/>
  <c r="C172" i="17"/>
  <c r="C1071" i="26" s="1"/>
  <c r="D1071" i="26"/>
  <c r="C183" i="17"/>
  <c r="C1082" i="26" s="1"/>
  <c r="D1082" i="26"/>
  <c r="C204" i="17"/>
  <c r="C1103" i="26" s="1"/>
  <c r="D1103" i="26"/>
  <c r="C215" i="17"/>
  <c r="C1114" i="26" s="1"/>
  <c r="D1114" i="26"/>
  <c r="C223" i="17"/>
  <c r="C1122" i="26" s="1"/>
  <c r="D1122" i="26"/>
  <c r="C184" i="17"/>
  <c r="C1083" i="26" s="1"/>
  <c r="D1083" i="26"/>
  <c r="C216" i="17"/>
  <c r="C1115" i="26" s="1"/>
  <c r="D1115" i="26"/>
  <c r="C10" i="17"/>
  <c r="C909" i="26" s="1"/>
  <c r="D909" i="26"/>
  <c r="C21" i="17"/>
  <c r="C920" i="26" s="1"/>
  <c r="D920" i="26"/>
  <c r="C93" i="17"/>
  <c r="C992" i="26" s="1"/>
  <c r="D992" i="26"/>
  <c r="C117" i="17"/>
  <c r="C1016" i="26" s="1"/>
  <c r="D1016" i="26"/>
  <c r="C125" i="17"/>
  <c r="C1024" i="26" s="1"/>
  <c r="D1024" i="26"/>
  <c r="C157" i="17"/>
  <c r="C1056" i="26" s="1"/>
  <c r="D1056" i="26"/>
  <c r="C202" i="17"/>
  <c r="C1101" i="26" s="1"/>
  <c r="D1101" i="26"/>
  <c r="C213" i="17"/>
  <c r="C1112" i="26" s="1"/>
  <c r="D1112" i="26"/>
  <c r="C221" i="17"/>
  <c r="C1120" i="26" s="1"/>
  <c r="D1120" i="26"/>
  <c r="C234" i="17"/>
  <c r="C1133" i="26" s="1"/>
  <c r="D1133" i="26"/>
  <c r="C253" i="17"/>
  <c r="C1152" i="26" s="1"/>
  <c r="D1152" i="26"/>
  <c r="C11" i="17"/>
  <c r="C910" i="26" s="1"/>
  <c r="D910" i="26"/>
  <c r="C22" i="17"/>
  <c r="C921" i="26" s="1"/>
  <c r="D921" i="26"/>
  <c r="C30" i="17"/>
  <c r="C929" i="26" s="1"/>
  <c r="D929" i="26"/>
  <c r="C84" i="17"/>
  <c r="C983" i="26" s="1"/>
  <c r="D983" i="26"/>
  <c r="C94" i="17"/>
  <c r="C993" i="26" s="1"/>
  <c r="D993" i="26"/>
  <c r="C107" i="17"/>
  <c r="C1006" i="26" s="1"/>
  <c r="D1006" i="26"/>
  <c r="C118" i="17"/>
  <c r="C1017" i="26" s="1"/>
  <c r="D1017" i="26"/>
  <c r="C126" i="17"/>
  <c r="C1025" i="26" s="1"/>
  <c r="D1025" i="26"/>
  <c r="C150" i="17"/>
  <c r="C1049" i="26" s="1"/>
  <c r="D1049" i="26"/>
  <c r="C158" i="17"/>
  <c r="C1057" i="26" s="1"/>
  <c r="D1057" i="26"/>
  <c r="C182" i="17"/>
  <c r="C1081" i="26" s="1"/>
  <c r="D1081" i="26"/>
  <c r="C190" i="17"/>
  <c r="C1089" i="26" s="1"/>
  <c r="D1089" i="26"/>
  <c r="C203" i="17"/>
  <c r="C1102" i="26" s="1"/>
  <c r="D1102" i="26"/>
  <c r="C214" i="17"/>
  <c r="C1113" i="26" s="1"/>
  <c r="D1113" i="26"/>
  <c r="C222" i="17"/>
  <c r="C1121" i="26" s="1"/>
  <c r="D1121" i="26"/>
  <c r="C235" i="17"/>
  <c r="C1134" i="26" s="1"/>
  <c r="D1134" i="26"/>
  <c r="C246" i="17"/>
  <c r="C1145" i="26" s="1"/>
  <c r="D1145" i="26"/>
  <c r="C254" i="17"/>
  <c r="C1153" i="26" s="1"/>
  <c r="D1153" i="26"/>
  <c r="AB196" i="11"/>
  <c r="C71" i="16"/>
  <c r="C848" i="26" s="1"/>
  <c r="L71" i="16"/>
  <c r="H848" i="26" s="1"/>
  <c r="W71" i="16"/>
  <c r="V71" i="16"/>
  <c r="W121" i="16"/>
  <c r="V121" i="16"/>
  <c r="C40" i="16"/>
  <c r="C817" i="26" s="1"/>
  <c r="L40" i="16"/>
  <c r="H817" i="26" s="1"/>
  <c r="V40" i="16"/>
  <c r="W40" i="16"/>
  <c r="C44" i="16"/>
  <c r="C821" i="26" s="1"/>
  <c r="L44" i="16"/>
  <c r="H821" i="26" s="1"/>
  <c r="V44" i="16"/>
  <c r="W44" i="16"/>
  <c r="L72" i="16"/>
  <c r="H849" i="26" s="1"/>
  <c r="V72" i="16"/>
  <c r="W72" i="16"/>
  <c r="C76" i="16"/>
  <c r="C853" i="26" s="1"/>
  <c r="L76" i="16"/>
  <c r="H853" i="26" s="1"/>
  <c r="V76" i="16"/>
  <c r="W76" i="16"/>
  <c r="W105" i="16"/>
  <c r="V105" i="16"/>
  <c r="W118" i="16"/>
  <c r="V118" i="16"/>
  <c r="W108" i="16"/>
  <c r="V108" i="16"/>
  <c r="C41" i="16"/>
  <c r="C818" i="26" s="1"/>
  <c r="W41" i="16"/>
  <c r="L41" i="16"/>
  <c r="H818" i="26" s="1"/>
  <c r="V41" i="16"/>
  <c r="C73" i="16"/>
  <c r="C850" i="26" s="1"/>
  <c r="L73" i="16"/>
  <c r="H850" i="26" s="1"/>
  <c r="W73" i="16"/>
  <c r="V73" i="16"/>
  <c r="W106" i="16"/>
  <c r="V106" i="16"/>
  <c r="W115" i="16"/>
  <c r="V115" i="16"/>
  <c r="W119" i="16"/>
  <c r="V119" i="16"/>
  <c r="C43" i="16"/>
  <c r="C820" i="26" s="1"/>
  <c r="L43" i="16"/>
  <c r="H820" i="26" s="1"/>
  <c r="W43" i="16"/>
  <c r="V43" i="16"/>
  <c r="C75" i="16"/>
  <c r="C852" i="26" s="1"/>
  <c r="L75" i="16"/>
  <c r="H852" i="26" s="1"/>
  <c r="W75" i="16"/>
  <c r="V75" i="16"/>
  <c r="W117" i="16"/>
  <c r="V117" i="16"/>
  <c r="C42" i="16"/>
  <c r="C819" i="26" s="1"/>
  <c r="L42" i="16"/>
  <c r="H819" i="26" s="1"/>
  <c r="V42" i="16"/>
  <c r="W42" i="16"/>
  <c r="C74" i="16"/>
  <c r="C851" i="26" s="1"/>
  <c r="L74" i="16"/>
  <c r="H851" i="26" s="1"/>
  <c r="V74" i="16"/>
  <c r="W74" i="16"/>
  <c r="W107" i="16"/>
  <c r="V107" i="16"/>
  <c r="W116" i="16"/>
  <c r="V116" i="16"/>
  <c r="C120" i="16"/>
  <c r="C897" i="26" s="1"/>
  <c r="W120" i="16"/>
  <c r="V120" i="16"/>
  <c r="H12" i="17"/>
  <c r="H236" i="17"/>
  <c r="AF239" i="17"/>
  <c r="AF196" i="17"/>
  <c r="AF111" i="17"/>
  <c r="AF68" i="17"/>
  <c r="AF15" i="17"/>
  <c r="AF207" i="17"/>
  <c r="AF79" i="17"/>
  <c r="AF228" i="17"/>
  <c r="AF143" i="17"/>
  <c r="AF100" i="17"/>
  <c r="AF164" i="17"/>
  <c r="AF36" i="17"/>
  <c r="AF175" i="17"/>
  <c r="AF132" i="17"/>
  <c r="AF47" i="17"/>
  <c r="AE228" i="17"/>
  <c r="AE207" i="17"/>
  <c r="AE164" i="17"/>
  <c r="AE143" i="17"/>
  <c r="AE100" i="17"/>
  <c r="AE79" i="17"/>
  <c r="AE36" i="17"/>
  <c r="AE15" i="17"/>
  <c r="AE47" i="17"/>
  <c r="AE239" i="17"/>
  <c r="AE196" i="17"/>
  <c r="AE175" i="17"/>
  <c r="AE132" i="17"/>
  <c r="AE111" i="17"/>
  <c r="AE68" i="17"/>
  <c r="AD239" i="17"/>
  <c r="AD196" i="17"/>
  <c r="AD111" i="17"/>
  <c r="AD68" i="17"/>
  <c r="AD228" i="17"/>
  <c r="AD207" i="17"/>
  <c r="AD164" i="17"/>
  <c r="AD79" i="17"/>
  <c r="AD36" i="17"/>
  <c r="AD143" i="17"/>
  <c r="AD100" i="17"/>
  <c r="AD175" i="17"/>
  <c r="AD132" i="17"/>
  <c r="AD47" i="17"/>
  <c r="AD15" i="17"/>
  <c r="H43" i="17"/>
  <c r="AC228" i="17"/>
  <c r="AC143" i="17"/>
  <c r="AC100" i="17"/>
  <c r="AC239" i="17"/>
  <c r="AC196" i="17"/>
  <c r="AC175" i="17"/>
  <c r="AC68" i="17"/>
  <c r="AC36" i="17"/>
  <c r="AC207" i="17"/>
  <c r="AC164" i="17"/>
  <c r="AC132" i="17"/>
  <c r="AC111" i="17"/>
  <c r="AC79" i="17"/>
  <c r="AC47" i="17"/>
  <c r="AC15" i="17"/>
  <c r="AB239" i="17"/>
  <c r="AB196" i="17"/>
  <c r="AB111" i="17"/>
  <c r="AB68" i="17"/>
  <c r="AB228" i="17"/>
  <c r="AB143" i="17"/>
  <c r="AB100" i="17"/>
  <c r="AB15" i="17"/>
  <c r="AB207" i="17"/>
  <c r="AB79" i="17"/>
  <c r="AB175" i="17"/>
  <c r="AB132" i="17"/>
  <c r="AB47" i="17"/>
  <c r="AB164" i="17"/>
  <c r="AB36" i="17"/>
  <c r="H76" i="11"/>
  <c r="AA228" i="17"/>
  <c r="AA207" i="17"/>
  <c r="AA164" i="17"/>
  <c r="AA143" i="17"/>
  <c r="AA100" i="17"/>
  <c r="AA79" i="17"/>
  <c r="AA36" i="17"/>
  <c r="AA15" i="17"/>
  <c r="AA239" i="17"/>
  <c r="AA196" i="17"/>
  <c r="AA175" i="17"/>
  <c r="AA132" i="17"/>
  <c r="AA111" i="17"/>
  <c r="AA68" i="17"/>
  <c r="AA47" i="17"/>
  <c r="H11" i="16"/>
  <c r="Z239" i="17"/>
  <c r="Z196" i="17"/>
  <c r="Z111" i="17"/>
  <c r="Z68" i="17"/>
  <c r="Z207" i="17"/>
  <c r="Z164" i="17"/>
  <c r="Z79" i="17"/>
  <c r="Z36" i="17"/>
  <c r="Z228" i="17"/>
  <c r="Z143" i="17"/>
  <c r="Z15" i="17"/>
  <c r="Z175" i="17"/>
  <c r="Z132" i="17"/>
  <c r="Z47" i="17"/>
  <c r="Z100" i="17"/>
  <c r="H39" i="17"/>
  <c r="C121" i="16"/>
  <c r="C898" i="26" s="1"/>
  <c r="H924" i="26"/>
  <c r="H992" i="26"/>
  <c r="H1083" i="26"/>
  <c r="L203" i="17"/>
  <c r="H1102" i="26" s="1"/>
  <c r="L214" i="17"/>
  <c r="H1113" i="26" s="1"/>
  <c r="H1121" i="26"/>
  <c r="L235" i="17"/>
  <c r="H1134" i="26" s="1"/>
  <c r="L246" i="17"/>
  <c r="H1145" i="26" s="1"/>
  <c r="H1153" i="26"/>
  <c r="H43" i="11"/>
  <c r="L9" i="11"/>
  <c r="H338" i="26" s="1"/>
  <c r="L104" i="11"/>
  <c r="H433" i="26" s="1"/>
  <c r="L115" i="11"/>
  <c r="H444" i="26" s="1"/>
  <c r="H929" i="26"/>
  <c r="H989" i="26"/>
  <c r="H1021" i="26"/>
  <c r="H1053" i="26"/>
  <c r="L182" i="17"/>
  <c r="H1081" i="26" s="1"/>
  <c r="H44" i="11"/>
  <c r="H44" i="17"/>
  <c r="C107" i="16"/>
  <c r="C884" i="26" s="1"/>
  <c r="C116" i="16"/>
  <c r="C893" i="26" s="1"/>
  <c r="L10" i="11"/>
  <c r="H339" i="26" s="1"/>
  <c r="L116" i="11"/>
  <c r="H445" i="26" s="1"/>
  <c r="L140" i="11"/>
  <c r="H469" i="26" s="1"/>
  <c r="L172" i="11"/>
  <c r="H501" i="26" s="1"/>
  <c r="L204" i="11"/>
  <c r="H533" i="26" s="1"/>
  <c r="L215" i="11"/>
  <c r="H544" i="26" s="1"/>
  <c r="H551" i="26"/>
  <c r="L9" i="17"/>
  <c r="H908" i="26" s="1"/>
  <c r="L20" i="17"/>
  <c r="H919" i="26" s="1"/>
  <c r="H926" i="26"/>
  <c r="L76" i="17"/>
  <c r="H975" i="26" s="1"/>
  <c r="H990" i="26"/>
  <c r="L147" i="17"/>
  <c r="H1046" i="26" s="1"/>
  <c r="L151" i="17"/>
  <c r="H1050" i="26" s="1"/>
  <c r="H1085" i="26"/>
  <c r="H1119" i="26"/>
  <c r="H41" i="11"/>
  <c r="H41" i="17"/>
  <c r="C118" i="16"/>
  <c r="C895" i="26" s="1"/>
  <c r="L12" i="11"/>
  <c r="H341" i="26" s="1"/>
  <c r="L23" i="11"/>
  <c r="H352" i="26" s="1"/>
  <c r="L114" i="11"/>
  <c r="H443" i="26" s="1"/>
  <c r="Y196" i="17"/>
  <c r="Y175" i="17"/>
  <c r="Y239" i="17"/>
  <c r="Y228" i="17"/>
  <c r="Y207" i="17"/>
  <c r="Y164" i="17"/>
  <c r="Y143" i="17"/>
  <c r="Y132" i="17"/>
  <c r="Y100" i="17"/>
  <c r="Y79" i="17"/>
  <c r="Y68" i="17"/>
  <c r="Y47" i="17"/>
  <c r="Y36" i="17"/>
  <c r="Y15" i="17"/>
  <c r="Y111" i="17"/>
  <c r="L11" i="17"/>
  <c r="H910" i="26" s="1"/>
  <c r="L22" i="17"/>
  <c r="H921" i="26" s="1"/>
  <c r="H1052" i="26"/>
  <c r="H1117" i="26"/>
  <c r="H1149" i="26"/>
  <c r="C106" i="16"/>
  <c r="C883" i="26" s="1"/>
  <c r="C115" i="16"/>
  <c r="C892" i="26" s="1"/>
  <c r="C119" i="16"/>
  <c r="C896" i="26" s="1"/>
  <c r="L108" i="11"/>
  <c r="H437" i="26" s="1"/>
  <c r="L119" i="11"/>
  <c r="H448" i="26" s="1"/>
  <c r="H455" i="26"/>
  <c r="L214" i="11"/>
  <c r="H543" i="26" s="1"/>
  <c r="L19" i="17"/>
  <c r="H918" i="26" s="1"/>
  <c r="L75" i="17"/>
  <c r="H974" i="26" s="1"/>
  <c r="L86" i="17"/>
  <c r="H985" i="26" s="1"/>
  <c r="H993" i="26"/>
  <c r="L107" i="17"/>
  <c r="H1006" i="26" s="1"/>
  <c r="L118" i="17"/>
  <c r="H1017" i="26" s="1"/>
  <c r="H1025" i="26"/>
  <c r="L150" i="17"/>
  <c r="H1049" i="26" s="1"/>
  <c r="H1057" i="26"/>
  <c r="H1087" i="26"/>
  <c r="H1118" i="26"/>
  <c r="H1150" i="26"/>
  <c r="H12" i="16"/>
  <c r="H40" i="11"/>
  <c r="H40" i="17"/>
  <c r="C105" i="16"/>
  <c r="C882" i="26" s="1"/>
  <c r="C108" i="16"/>
  <c r="C885" i="26" s="1"/>
  <c r="C117" i="16"/>
  <c r="C894" i="26" s="1"/>
  <c r="L106" i="11"/>
  <c r="H435" i="26" s="1"/>
  <c r="L113" i="11"/>
  <c r="H442" i="26" s="1"/>
  <c r="L117" i="11"/>
  <c r="H446" i="26" s="1"/>
  <c r="L236" i="11"/>
  <c r="H565" i="26" s="1"/>
  <c r="L247" i="11"/>
  <c r="H576" i="26" s="1"/>
  <c r="H927" i="26"/>
  <c r="L84" i="17"/>
  <c r="H983" i="26" s="1"/>
  <c r="L116" i="17"/>
  <c r="H1015" i="26" s="1"/>
  <c r="H1019" i="26"/>
  <c r="H1023" i="26"/>
  <c r="H1055" i="26"/>
  <c r="H1089" i="26"/>
  <c r="L245" i="17"/>
  <c r="H1144" i="26" s="1"/>
  <c r="L21" i="11"/>
  <c r="H350" i="26" s="1"/>
  <c r="C157" i="11"/>
  <c r="C486" i="26" s="1"/>
  <c r="C221" i="11"/>
  <c r="C550" i="26" s="1"/>
  <c r="L10" i="17"/>
  <c r="H909" i="26" s="1"/>
  <c r="L21" i="17"/>
  <c r="H920" i="26" s="1"/>
  <c r="L114" i="17"/>
  <c r="H1013" i="26" s="1"/>
  <c r="L149" i="17"/>
  <c r="H1048" i="26" s="1"/>
  <c r="H1056" i="26"/>
  <c r="H1086" i="26"/>
  <c r="H1115" i="26"/>
  <c r="L244" i="17"/>
  <c r="H1143" i="26" s="1"/>
  <c r="H1151" i="26"/>
  <c r="C11" i="11"/>
  <c r="C340" i="26" s="1"/>
  <c r="L11" i="11"/>
  <c r="H340" i="26" s="1"/>
  <c r="C22" i="11"/>
  <c r="C351" i="26" s="1"/>
  <c r="L22" i="11"/>
  <c r="H351" i="26" s="1"/>
  <c r="C30" i="11"/>
  <c r="C359" i="26" s="1"/>
  <c r="C105" i="11"/>
  <c r="C434" i="26" s="1"/>
  <c r="L105" i="11"/>
  <c r="H434" i="26" s="1"/>
  <c r="H928" i="26"/>
  <c r="L87" i="17"/>
  <c r="H986" i="26" s="1"/>
  <c r="H994" i="26"/>
  <c r="L108" i="17"/>
  <c r="H1007" i="26" s="1"/>
  <c r="L115" i="17"/>
  <c r="H1014" i="26" s="1"/>
  <c r="L119" i="17"/>
  <c r="H1018" i="26" s="1"/>
  <c r="H1022" i="26"/>
  <c r="H1026" i="26"/>
  <c r="L140" i="17"/>
  <c r="H1039" i="26" s="1"/>
  <c r="H1084" i="26"/>
  <c r="L202" i="17"/>
  <c r="H1101" i="26" s="1"/>
  <c r="L213" i="17"/>
  <c r="H1112" i="26" s="1"/>
  <c r="H1116" i="26"/>
  <c r="H1120" i="26"/>
  <c r="L234" i="17"/>
  <c r="H1133" i="26" s="1"/>
  <c r="H1148" i="26"/>
  <c r="H1152" i="26"/>
  <c r="C27" i="11"/>
  <c r="C356" i="26" s="1"/>
  <c r="C125" i="11"/>
  <c r="C454" i="26" s="1"/>
  <c r="L12" i="17"/>
  <c r="L23" i="17"/>
  <c r="H925" i="26"/>
  <c r="H991" i="26"/>
  <c r="H1054" i="26"/>
  <c r="H1058" i="26"/>
  <c r="L172" i="17"/>
  <c r="H1071" i="26" s="1"/>
  <c r="L183" i="17"/>
  <c r="H1082" i="26" s="1"/>
  <c r="H1090" i="26"/>
  <c r="C20" i="11"/>
  <c r="C349" i="26" s="1"/>
  <c r="L20" i="11"/>
  <c r="H349" i="26" s="1"/>
  <c r="L107" i="11"/>
  <c r="H436" i="26" s="1"/>
  <c r="L118" i="11"/>
  <c r="H447" i="26" s="1"/>
  <c r="L85" i="17"/>
  <c r="H984" i="26" s="1"/>
  <c r="L106" i="17"/>
  <c r="H1005" i="26" s="1"/>
  <c r="L117" i="17"/>
  <c r="H1016" i="26" s="1"/>
  <c r="H1020" i="26"/>
  <c r="H1024" i="26"/>
  <c r="L148" i="17"/>
  <c r="H1047" i="26" s="1"/>
  <c r="H1051" i="26"/>
  <c r="H1088" i="26"/>
  <c r="L204" i="17"/>
  <c r="H1103" i="26" s="1"/>
  <c r="L215" i="17"/>
  <c r="H1114" i="26" s="1"/>
  <c r="H1122" i="26"/>
  <c r="L236" i="17"/>
  <c r="L247" i="17"/>
  <c r="AA47" i="11"/>
  <c r="AD36" i="11"/>
  <c r="AF143" i="11"/>
  <c r="Z207" i="11"/>
  <c r="C9" i="11"/>
  <c r="C338" i="26" s="1"/>
  <c r="AB143" i="11"/>
  <c r="AB15" i="11"/>
  <c r="AF36" i="11"/>
  <c r="AB111" i="11"/>
  <c r="Y207" i="11"/>
  <c r="Y196" i="11"/>
  <c r="Y228" i="11"/>
  <c r="Y175" i="11"/>
  <c r="Y164" i="11"/>
  <c r="Y143" i="11"/>
  <c r="Y100" i="11"/>
  <c r="Y47" i="11"/>
  <c r="Y132" i="11"/>
  <c r="Y111" i="11"/>
  <c r="Y36" i="11"/>
  <c r="Y15" i="11"/>
  <c r="AC164" i="11"/>
  <c r="AC228" i="11"/>
  <c r="Z175" i="11"/>
  <c r="Z196" i="11"/>
  <c r="Z143" i="11"/>
  <c r="Z111" i="11"/>
  <c r="Z132" i="11"/>
  <c r="Z79" i="11"/>
  <c r="Z68" i="11"/>
  <c r="AD175" i="11"/>
  <c r="AD239" i="11"/>
  <c r="AD196" i="11"/>
  <c r="AD143" i="11"/>
  <c r="AD111" i="11"/>
  <c r="AD100" i="11"/>
  <c r="AD228" i="11"/>
  <c r="AD207" i="11"/>
  <c r="AD164" i="11"/>
  <c r="AD132" i="11"/>
  <c r="Z4" i="11"/>
  <c r="AD4" i="11"/>
  <c r="AD15" i="11"/>
  <c r="Z36" i="11"/>
  <c r="AE36" i="11"/>
  <c r="AD47" i="11"/>
  <c r="AC68" i="11"/>
  <c r="AC79" i="11"/>
  <c r="Z100" i="11"/>
  <c r="Y239" i="11"/>
  <c r="AC239" i="11"/>
  <c r="AC207" i="11"/>
  <c r="AC196" i="11"/>
  <c r="AC47" i="11"/>
  <c r="AC175" i="11"/>
  <c r="AC143" i="11"/>
  <c r="AC100" i="11"/>
  <c r="AC36" i="11"/>
  <c r="AC15" i="11"/>
  <c r="AC4" i="11"/>
  <c r="C21" i="11"/>
  <c r="C350" i="26" s="1"/>
  <c r="AA239" i="11"/>
  <c r="AA228" i="11"/>
  <c r="AA207" i="11"/>
  <c r="AA175" i="11"/>
  <c r="AA164" i="11"/>
  <c r="AA100" i="11"/>
  <c r="AA79" i="11"/>
  <c r="AA68" i="11"/>
  <c r="AA111" i="11"/>
  <c r="AE239" i="11"/>
  <c r="AE228" i="11"/>
  <c r="AE164" i="11"/>
  <c r="AE100" i="11"/>
  <c r="AE79" i="11"/>
  <c r="AE68" i="11"/>
  <c r="AE207" i="11"/>
  <c r="AE175" i="11"/>
  <c r="AE143" i="11"/>
  <c r="AE132" i="11"/>
  <c r="AE196" i="11"/>
  <c r="AE111" i="11"/>
  <c r="AA4" i="11"/>
  <c r="AE4" i="11"/>
  <c r="Z15" i="11"/>
  <c r="AE15" i="11"/>
  <c r="AA36" i="11"/>
  <c r="AE47" i="11"/>
  <c r="AD68" i="11"/>
  <c r="AD79" i="11"/>
  <c r="AB100" i="11"/>
  <c r="AC111" i="11"/>
  <c r="Z239" i="11"/>
  <c r="Y4" i="11"/>
  <c r="Y68" i="11"/>
  <c r="Y79" i="11"/>
  <c r="AC132" i="11"/>
  <c r="C107" i="11"/>
  <c r="C436" i="26" s="1"/>
  <c r="AB228" i="11"/>
  <c r="AB207" i="11"/>
  <c r="AB164" i="11"/>
  <c r="AB132" i="11"/>
  <c r="AB79" i="11"/>
  <c r="AB68" i="11"/>
  <c r="AB239" i="11"/>
  <c r="AB47" i="11"/>
  <c r="AF207" i="11"/>
  <c r="AF175" i="11"/>
  <c r="AF239" i="11"/>
  <c r="AF228" i="11"/>
  <c r="AF196" i="11"/>
  <c r="AF132" i="11"/>
  <c r="AF164" i="11"/>
  <c r="AF111" i="11"/>
  <c r="AF79" i="11"/>
  <c r="AF68" i="11"/>
  <c r="AF47" i="11"/>
  <c r="AB4" i="11"/>
  <c r="AF4" i="11"/>
  <c r="AA15" i="11"/>
  <c r="AF15" i="11"/>
  <c r="AB36" i="11"/>
  <c r="Z47" i="11"/>
  <c r="AF100" i="11"/>
  <c r="AA132" i="11"/>
  <c r="AA143" i="11"/>
  <c r="Z164" i="11"/>
  <c r="AA196" i="11"/>
  <c r="Z228" i="11"/>
  <c r="C28" i="11"/>
  <c r="C357" i="26" s="1"/>
  <c r="C186" i="11"/>
  <c r="C515" i="26" s="1"/>
  <c r="C190" i="11"/>
  <c r="C519" i="26" s="1"/>
  <c r="C214" i="11"/>
  <c r="C543" i="26" s="1"/>
  <c r="C104" i="11"/>
  <c r="C433" i="26" s="1"/>
  <c r="C188" i="11"/>
  <c r="C517" i="26" s="1"/>
  <c r="C253" i="11"/>
  <c r="C582" i="26" s="1"/>
  <c r="C23" i="11"/>
  <c r="C352" i="26" s="1"/>
  <c r="C158" i="11"/>
  <c r="C487" i="26" s="1"/>
  <c r="C254" i="11"/>
  <c r="C583" i="26" s="1"/>
  <c r="C108" i="11"/>
  <c r="C437" i="26" s="1"/>
  <c r="C119" i="11"/>
  <c r="C448" i="26" s="1"/>
  <c r="C159" i="11"/>
  <c r="C488" i="26" s="1"/>
  <c r="C31" i="11"/>
  <c r="C360" i="26" s="1"/>
  <c r="C121" i="11"/>
  <c r="C450" i="26" s="1"/>
  <c r="C217" i="11"/>
  <c r="C546" i="26" s="1"/>
  <c r="C26" i="11"/>
  <c r="C355" i="26" s="1"/>
  <c r="C115" i="11"/>
  <c r="C444" i="26" s="1"/>
  <c r="C113" i="11"/>
  <c r="C442" i="26" s="1"/>
  <c r="C140" i="11"/>
  <c r="C469" i="26" s="1"/>
  <c r="C154" i="11"/>
  <c r="C483" i="26" s="1"/>
  <c r="C250" i="11"/>
  <c r="C579" i="26" s="1"/>
  <c r="C12" i="11"/>
  <c r="C341" i="26" s="1"/>
  <c r="C127" i="11"/>
  <c r="C456" i="26" s="1"/>
  <c r="C153" i="11"/>
  <c r="C482" i="26" s="1"/>
  <c r="C249" i="11"/>
  <c r="C578" i="26" s="1"/>
  <c r="C114" i="11"/>
  <c r="C443" i="26" s="1"/>
  <c r="C122" i="11"/>
  <c r="C451" i="26" s="1"/>
  <c r="C218" i="11"/>
  <c r="C547" i="26" s="1"/>
  <c r="C25" i="11"/>
  <c r="C354" i="26" s="1"/>
  <c r="C123" i="11"/>
  <c r="C452" i="26" s="1"/>
  <c r="C216" i="11"/>
  <c r="C545" i="26" s="1"/>
  <c r="C117" i="11"/>
  <c r="C446" i="26" s="1"/>
  <c r="C124" i="11"/>
  <c r="C453" i="26" s="1"/>
  <c r="C185" i="11"/>
  <c r="C514" i="26" s="1"/>
  <c r="C189" i="11"/>
  <c r="C518" i="26" s="1"/>
  <c r="C204" i="11"/>
  <c r="C533" i="26" s="1"/>
  <c r="C220" i="11"/>
  <c r="C549" i="26" s="1"/>
  <c r="C223" i="11"/>
  <c r="C552" i="26" s="1"/>
  <c r="C247" i="11"/>
  <c r="C576" i="26" s="1"/>
  <c r="C118" i="11"/>
  <c r="C447" i="26" s="1"/>
  <c r="C155" i="11"/>
  <c r="C484" i="26" s="1"/>
  <c r="C248" i="11"/>
  <c r="C577" i="26" s="1"/>
  <c r="C251" i="11"/>
  <c r="C580" i="26" s="1"/>
  <c r="C120" i="11"/>
  <c r="C449" i="26" s="1"/>
  <c r="C219" i="11"/>
  <c r="C548" i="26" s="1"/>
  <c r="C29" i="11"/>
  <c r="C358" i="26" s="1"/>
  <c r="C106" i="11"/>
  <c r="C435" i="26" s="1"/>
  <c r="C172" i="11"/>
  <c r="C501" i="26" s="1"/>
  <c r="C10" i="11"/>
  <c r="C339" i="26" s="1"/>
  <c r="C156" i="11"/>
  <c r="C485" i="26" s="1"/>
  <c r="C187" i="11"/>
  <c r="C516" i="26" s="1"/>
  <c r="C191" i="11"/>
  <c r="C520" i="26" s="1"/>
  <c r="C215" i="11"/>
  <c r="C544" i="26" s="1"/>
  <c r="C236" i="11"/>
  <c r="C565" i="26" s="1"/>
  <c r="C252" i="11"/>
  <c r="C581" i="26" s="1"/>
  <c r="C255" i="11"/>
  <c r="C584" i="26" s="1"/>
  <c r="AA4" i="17"/>
  <c r="AB4" i="17"/>
  <c r="AF4" i="17"/>
  <c r="AE4" i="17"/>
  <c r="Y4" i="17"/>
  <c r="AC4" i="17"/>
  <c r="Z4" i="17"/>
  <c r="AD4" i="17"/>
  <c r="C116" i="11"/>
  <c r="C445" i="26" s="1"/>
  <c r="P59" i="9" l="1"/>
  <c r="U59" i="9" s="1"/>
  <c r="P62" i="9"/>
  <c r="U62" i="9" s="1"/>
  <c r="P64" i="9"/>
  <c r="U64" i="9" s="1"/>
  <c r="T64" i="9"/>
  <c r="BJ12" i="27"/>
  <c r="BJ181" i="27"/>
  <c r="BJ144" i="27"/>
  <c r="BJ78" i="27"/>
  <c r="BJ118" i="27"/>
  <c r="BJ26" i="27"/>
  <c r="BJ130" i="27"/>
  <c r="BJ62" i="27"/>
  <c r="BJ75" i="27"/>
  <c r="BJ25" i="27"/>
  <c r="BJ46" i="27"/>
  <c r="BJ30" i="27"/>
  <c r="BJ143" i="27"/>
  <c r="BJ195" i="27"/>
  <c r="BJ27" i="27"/>
  <c r="BJ96" i="27"/>
  <c r="BJ28" i="27"/>
  <c r="BJ164" i="27"/>
  <c r="BJ109" i="27"/>
  <c r="BJ60" i="27"/>
  <c r="BJ151" i="27"/>
  <c r="BJ152" i="27"/>
  <c r="BJ84" i="27"/>
  <c r="BJ44" i="27"/>
  <c r="BJ185" i="27"/>
  <c r="BJ91" i="27"/>
  <c r="BJ167" i="27"/>
  <c r="BJ128" i="27"/>
  <c r="BJ132" i="27"/>
  <c r="BJ169" i="27"/>
  <c r="BJ79" i="27"/>
  <c r="BJ186" i="27"/>
  <c r="BJ178" i="27"/>
  <c r="BJ97" i="27"/>
  <c r="BJ183" i="27"/>
  <c r="BJ42" i="27"/>
  <c r="BJ203" i="27"/>
  <c r="BJ93" i="27"/>
  <c r="BJ160" i="27"/>
  <c r="BJ113" i="27"/>
  <c r="BJ40" i="27"/>
  <c r="BJ61" i="27"/>
  <c r="BJ148" i="27"/>
  <c r="BJ176" i="27"/>
  <c r="BJ77" i="27"/>
  <c r="BJ142" i="27"/>
  <c r="BJ65" i="27"/>
  <c r="BJ98" i="27"/>
  <c r="BJ56" i="27"/>
  <c r="BJ196" i="27"/>
  <c r="BJ179" i="27"/>
  <c r="BJ129" i="27"/>
  <c r="BJ90" i="27"/>
  <c r="BJ80" i="27"/>
  <c r="BJ73" i="27"/>
  <c r="BJ74" i="27"/>
  <c r="BJ57" i="27"/>
  <c r="BJ47" i="27"/>
  <c r="BJ45" i="27"/>
  <c r="BJ131" i="27"/>
  <c r="BJ147" i="27"/>
  <c r="BJ194" i="27"/>
  <c r="BJ58" i="27"/>
  <c r="BJ41" i="27"/>
  <c r="BJ24" i="27"/>
  <c r="BJ22" i="27"/>
  <c r="BJ110" i="27"/>
  <c r="BJ107" i="27"/>
  <c r="BJ76" i="27"/>
  <c r="BJ43" i="27"/>
  <c r="BJ201" i="27"/>
  <c r="BJ95" i="27"/>
  <c r="BJ39" i="27"/>
  <c r="BJ115" i="27"/>
  <c r="BJ59" i="27"/>
  <c r="BJ112" i="27"/>
  <c r="BJ94" i="27"/>
  <c r="BJ23" i="27"/>
  <c r="BJ92" i="27"/>
  <c r="BJ108" i="27"/>
  <c r="BJ198" i="27"/>
  <c r="BJ63" i="27"/>
  <c r="BJ161" i="27"/>
  <c r="BJ199" i="27"/>
  <c r="BJ202" i="27"/>
  <c r="BJ159" i="27"/>
  <c r="BJ163" i="27"/>
  <c r="BJ150" i="27"/>
  <c r="BJ145" i="27"/>
  <c r="BJ135" i="27"/>
  <c r="BJ64" i="27"/>
  <c r="BJ193" i="27"/>
  <c r="BJ175" i="27"/>
  <c r="BJ162" i="27"/>
  <c r="BJ126" i="27"/>
  <c r="BJ111" i="27"/>
  <c r="BJ66" i="27"/>
  <c r="BJ182" i="27"/>
  <c r="BJ177" i="27"/>
  <c r="BJ114" i="27"/>
  <c r="BJ31" i="27"/>
  <c r="BJ48" i="27"/>
  <c r="BJ67" i="27"/>
  <c r="BJ81" i="27"/>
  <c r="BJ166" i="27"/>
  <c r="BJ149" i="27"/>
  <c r="BJ133" i="27"/>
  <c r="BJ33" i="27"/>
  <c r="BJ32" i="27"/>
  <c r="BJ49" i="27"/>
  <c r="BJ50" i="27"/>
  <c r="BJ82" i="27"/>
  <c r="BJ200" i="27"/>
  <c r="BJ180" i="27"/>
  <c r="BJ127" i="27"/>
  <c r="BJ124" i="27"/>
  <c r="BJ83" i="27"/>
  <c r="BJ100" i="27"/>
  <c r="BJ101" i="27"/>
  <c r="BJ184" i="27"/>
  <c r="BJ158" i="27"/>
  <c r="BJ134" i="27"/>
  <c r="BJ99" i="27"/>
  <c r="BJ192" i="27"/>
  <c r="BJ125" i="27"/>
  <c r="BJ141" i="27"/>
  <c r="BJ116" i="27"/>
  <c r="BJ165" i="27"/>
  <c r="BJ168" i="27"/>
  <c r="BJ197" i="27"/>
  <c r="BJ146" i="27"/>
  <c r="BJ117" i="27"/>
  <c r="BJ29" i="27"/>
  <c r="BJ16" i="27"/>
  <c r="BJ13" i="27"/>
  <c r="BJ15" i="27"/>
  <c r="BJ14" i="27"/>
  <c r="BF151" i="27"/>
  <c r="BF30" i="27"/>
  <c r="BF95" i="27"/>
  <c r="BF58" i="27"/>
  <c r="BF200" i="27"/>
  <c r="BF56" i="27"/>
  <c r="BF169" i="27"/>
  <c r="BF92" i="27"/>
  <c r="BF164" i="27"/>
  <c r="BF33" i="27"/>
  <c r="BF198" i="27"/>
  <c r="BF114" i="27"/>
  <c r="BF97" i="27"/>
  <c r="BF67" i="27"/>
  <c r="BF32" i="27"/>
  <c r="BF115" i="27"/>
  <c r="BF41" i="27"/>
  <c r="BF133" i="27"/>
  <c r="BF101" i="27"/>
  <c r="BF82" i="27"/>
  <c r="BF118" i="27"/>
  <c r="BF110" i="27"/>
  <c r="BF49" i="27"/>
  <c r="BF79" i="27"/>
  <c r="BF166" i="27"/>
  <c r="BF22" i="27"/>
  <c r="BF65" i="27"/>
  <c r="BF152" i="27"/>
  <c r="BF24" i="27"/>
  <c r="BF96" i="27"/>
  <c r="BF73" i="27"/>
  <c r="BF185" i="27"/>
  <c r="BF84" i="27"/>
  <c r="BF117" i="27"/>
  <c r="BF192" i="27"/>
  <c r="BF183" i="27"/>
  <c r="BF160" i="27"/>
  <c r="BF186" i="27"/>
  <c r="BF161" i="27"/>
  <c r="BF83" i="27"/>
  <c r="BF40" i="27"/>
  <c r="BF146" i="27"/>
  <c r="BF147" i="27"/>
  <c r="BF134" i="27"/>
  <c r="BF64" i="27"/>
  <c r="BF23" i="27"/>
  <c r="BF74" i="27"/>
  <c r="BF48" i="27"/>
  <c r="BF195" i="27"/>
  <c r="BF124" i="27"/>
  <c r="BF126" i="27"/>
  <c r="BF29" i="27"/>
  <c r="BF50" i="27"/>
  <c r="BF109" i="27"/>
  <c r="BF60" i="27"/>
  <c r="BF39" i="27"/>
  <c r="BF90" i="27"/>
  <c r="BF93" i="27"/>
  <c r="BF76" i="27"/>
  <c r="BF61" i="27"/>
  <c r="BF42" i="27"/>
  <c r="BF177" i="27"/>
  <c r="BF111" i="27"/>
  <c r="BF94" i="27"/>
  <c r="BF80" i="27"/>
  <c r="BF62" i="27"/>
  <c r="BF27" i="27"/>
  <c r="BF148" i="27"/>
  <c r="BF77" i="27"/>
  <c r="BF43" i="27"/>
  <c r="BF25" i="27"/>
  <c r="BF91" i="27"/>
  <c r="BF45" i="27"/>
  <c r="BF44" i="27"/>
  <c r="BF197" i="27"/>
  <c r="BF163" i="27"/>
  <c r="BF129" i="27"/>
  <c r="BF57" i="27"/>
  <c r="BF26" i="27"/>
  <c r="BF63" i="27"/>
  <c r="BF46" i="27"/>
  <c r="BF178" i="27"/>
  <c r="BF78" i="27"/>
  <c r="BF75" i="27"/>
  <c r="BF143" i="27"/>
  <c r="BF203" i="27"/>
  <c r="BF132" i="27"/>
  <c r="BF28" i="27"/>
  <c r="BF59" i="27"/>
  <c r="BF47" i="27"/>
  <c r="BF194" i="27"/>
  <c r="BF125" i="27"/>
  <c r="BF113" i="27"/>
  <c r="BF162" i="27"/>
  <c r="BF127" i="27"/>
  <c r="BF131" i="27"/>
  <c r="BF98" i="27"/>
  <c r="BF31" i="27"/>
  <c r="BF99" i="27"/>
  <c r="BF196" i="27"/>
  <c r="BF180" i="27"/>
  <c r="BF165" i="27"/>
  <c r="BF168" i="27"/>
  <c r="BF158" i="27"/>
  <c r="BF107" i="27"/>
  <c r="BF100" i="27"/>
  <c r="BF175" i="27"/>
  <c r="BF141" i="27"/>
  <c r="BF193" i="27"/>
  <c r="BF176" i="27"/>
  <c r="BF142" i="27"/>
  <c r="BF202" i="27"/>
  <c r="BF159" i="27"/>
  <c r="BF167" i="27"/>
  <c r="BF201" i="27"/>
  <c r="BF179" i="27"/>
  <c r="BF130" i="27"/>
  <c r="BF116" i="27"/>
  <c r="BF66" i="27"/>
  <c r="BF181" i="27"/>
  <c r="BF128" i="27"/>
  <c r="BF199" i="27"/>
  <c r="BF184" i="27"/>
  <c r="BF149" i="27"/>
  <c r="BF144" i="27"/>
  <c r="BF135" i="27"/>
  <c r="BF112" i="27"/>
  <c r="BF81" i="27"/>
  <c r="BF145" i="27"/>
  <c r="BF182" i="27"/>
  <c r="BF150" i="27"/>
  <c r="BF108" i="27"/>
  <c r="BF13" i="27"/>
  <c r="BF16" i="27"/>
  <c r="BF15" i="27"/>
  <c r="BF12" i="27"/>
  <c r="BF14" i="27"/>
  <c r="BG12" i="27"/>
  <c r="BG151" i="27"/>
  <c r="BG114" i="27"/>
  <c r="BG166" i="27"/>
  <c r="BG75" i="27"/>
  <c r="BG59" i="27"/>
  <c r="BG67" i="27"/>
  <c r="BG97" i="27"/>
  <c r="BG161" i="27"/>
  <c r="BG115" i="27"/>
  <c r="BG186" i="27"/>
  <c r="BG169" i="27"/>
  <c r="BG41" i="27"/>
  <c r="BG26" i="27"/>
  <c r="BG79" i="27"/>
  <c r="BG84" i="27"/>
  <c r="BG110" i="27"/>
  <c r="BG95" i="27"/>
  <c r="BG22" i="27"/>
  <c r="BG65" i="27"/>
  <c r="BG83" i="27"/>
  <c r="BG32" i="27"/>
  <c r="BG42" i="27"/>
  <c r="BG50" i="27"/>
  <c r="BG117" i="27"/>
  <c r="BG73" i="27"/>
  <c r="BG30" i="27"/>
  <c r="BG149" i="27"/>
  <c r="BG58" i="27"/>
  <c r="BG33" i="27"/>
  <c r="BG108" i="27"/>
  <c r="BG44" i="27"/>
  <c r="BG200" i="27"/>
  <c r="BG92" i="27"/>
  <c r="BG91" i="27"/>
  <c r="BG78" i="27"/>
  <c r="BG40" i="27"/>
  <c r="BG147" i="27"/>
  <c r="BG109" i="27"/>
  <c r="BG64" i="27"/>
  <c r="BG141" i="27"/>
  <c r="BG179" i="27"/>
  <c r="BG203" i="27"/>
  <c r="BG195" i="27"/>
  <c r="BG197" i="27"/>
  <c r="BG56" i="27"/>
  <c r="BG143" i="27"/>
  <c r="BG148" i="27"/>
  <c r="BG132" i="27"/>
  <c r="BG130" i="27"/>
  <c r="BG93" i="27"/>
  <c r="BG25" i="27"/>
  <c r="BG57" i="27"/>
  <c r="BG74" i="27"/>
  <c r="BG192" i="27"/>
  <c r="BG126" i="27"/>
  <c r="BG80" i="27"/>
  <c r="BG77" i="27"/>
  <c r="BG48" i="27"/>
  <c r="BG60" i="27"/>
  <c r="BG90" i="27"/>
  <c r="BG43" i="27"/>
  <c r="BG96" i="27"/>
  <c r="BG183" i="27"/>
  <c r="BG82" i="27"/>
  <c r="BG152" i="27"/>
  <c r="BG168" i="27"/>
  <c r="BG124" i="27"/>
  <c r="BG45" i="27"/>
  <c r="BG46" i="27"/>
  <c r="BG28" i="27"/>
  <c r="BG185" i="27"/>
  <c r="BG129" i="27"/>
  <c r="BG131" i="27"/>
  <c r="BG107" i="27"/>
  <c r="BG29" i="27"/>
  <c r="BG63" i="27"/>
  <c r="BG39" i="27"/>
  <c r="BG24" i="27"/>
  <c r="BG76" i="27"/>
  <c r="BG27" i="27"/>
  <c r="BG62" i="27"/>
  <c r="BG94" i="27"/>
  <c r="BG178" i="27"/>
  <c r="BG111" i="27"/>
  <c r="BG47" i="27"/>
  <c r="BG163" i="27"/>
  <c r="BG23" i="27"/>
  <c r="BG196" i="27"/>
  <c r="BG202" i="27"/>
  <c r="BG198" i="27"/>
  <c r="BG160" i="27"/>
  <c r="BG146" i="27"/>
  <c r="BG133" i="27"/>
  <c r="BG112" i="27"/>
  <c r="BG81" i="27"/>
  <c r="BG61" i="27"/>
  <c r="BG175" i="27"/>
  <c r="BG144" i="27"/>
  <c r="BG98" i="27"/>
  <c r="BG182" i="27"/>
  <c r="BG177" i="27"/>
  <c r="BG159" i="27"/>
  <c r="BG164" i="27"/>
  <c r="BG150" i="27"/>
  <c r="BG145" i="27"/>
  <c r="BG128" i="27"/>
  <c r="BG135" i="27"/>
  <c r="BG125" i="27"/>
  <c r="BG134" i="27"/>
  <c r="BG193" i="27"/>
  <c r="BG184" i="27"/>
  <c r="BG167" i="27"/>
  <c r="BG113" i="27"/>
  <c r="BG31" i="27"/>
  <c r="BG100" i="27"/>
  <c r="BG194" i="27"/>
  <c r="BG116" i="27"/>
  <c r="BG180" i="27"/>
  <c r="BG162" i="27"/>
  <c r="BG118" i="27"/>
  <c r="BG158" i="27"/>
  <c r="BG176" i="27"/>
  <c r="BG181" i="27"/>
  <c r="BG165" i="27"/>
  <c r="BG99" i="27"/>
  <c r="BG142" i="27"/>
  <c r="BG101" i="27"/>
  <c r="BG66" i="27"/>
  <c r="BG199" i="27"/>
  <c r="BG201" i="27"/>
  <c r="BG127" i="27"/>
  <c r="BG49" i="27"/>
  <c r="BG16" i="27"/>
  <c r="BG13" i="27"/>
  <c r="BG14" i="27"/>
  <c r="BG15" i="27"/>
  <c r="BH101" i="31"/>
  <c r="BH59" i="31"/>
  <c r="BH65" i="31"/>
  <c r="BH9" i="31"/>
  <c r="BH10" i="31"/>
  <c r="BH126" i="31"/>
  <c r="BH24" i="31"/>
  <c r="BH16" i="31"/>
  <c r="BH26" i="31"/>
  <c r="BH28" i="31"/>
  <c r="BH64" i="31"/>
  <c r="BH95" i="31"/>
  <c r="BH30" i="31"/>
  <c r="BH178" i="31"/>
  <c r="BH141" i="31"/>
  <c r="BH113" i="31"/>
  <c r="BH39" i="31"/>
  <c r="BH96" i="31"/>
  <c r="BH116" i="31"/>
  <c r="BH129" i="31"/>
  <c r="BH149" i="31"/>
  <c r="BH29" i="31"/>
  <c r="BH200" i="31"/>
  <c r="BH179" i="31"/>
  <c r="BH115" i="31"/>
  <c r="BH49" i="31"/>
  <c r="BH45" i="31"/>
  <c r="BH134" i="31"/>
  <c r="BH193" i="31"/>
  <c r="BH166" i="31"/>
  <c r="BH111" i="31"/>
  <c r="BH135" i="31"/>
  <c r="BH6" i="31"/>
  <c r="BH108" i="31"/>
  <c r="BH43" i="31"/>
  <c r="BH198" i="31"/>
  <c r="BH82" i="31"/>
  <c r="BH165" i="31"/>
  <c r="BH112" i="31"/>
  <c r="BH8" i="31"/>
  <c r="BH163" i="31"/>
  <c r="BH90" i="31"/>
  <c r="BH41" i="31"/>
  <c r="BH57" i="31"/>
  <c r="BH158" i="31"/>
  <c r="BH48" i="31"/>
  <c r="BH14" i="31"/>
  <c r="BH143" i="31"/>
  <c r="BH32" i="31"/>
  <c r="BH99" i="31"/>
  <c r="BH118" i="31"/>
  <c r="BH62" i="31"/>
  <c r="BH131" i="31"/>
  <c r="BH124" i="31"/>
  <c r="BH75" i="31"/>
  <c r="BH11" i="31"/>
  <c r="BH33" i="31"/>
  <c r="BH22" i="31"/>
  <c r="BH77" i="31"/>
  <c r="BH100" i="31"/>
  <c r="BH44" i="31"/>
  <c r="BH117" i="31"/>
  <c r="BH107" i="31"/>
  <c r="BH127" i="31"/>
  <c r="BH130" i="31"/>
  <c r="BH144" i="31"/>
  <c r="BH181" i="31"/>
  <c r="BH133" i="31"/>
  <c r="BH42" i="31"/>
  <c r="BH31" i="31"/>
  <c r="BH50" i="31"/>
  <c r="BH66" i="31"/>
  <c r="BH110" i="31"/>
  <c r="BH185" i="31"/>
  <c r="BH132" i="31"/>
  <c r="BH46" i="31"/>
  <c r="BH67" i="31"/>
  <c r="BH7" i="31"/>
  <c r="BH176" i="31"/>
  <c r="BH91" i="31"/>
  <c r="BH93" i="31"/>
  <c r="BH180" i="31"/>
  <c r="BH40" i="31"/>
  <c r="BH147" i="31"/>
  <c r="BH145" i="31"/>
  <c r="BH152" i="31"/>
  <c r="BH175" i="31"/>
  <c r="BH58" i="31"/>
  <c r="BH109" i="31"/>
  <c r="BH80" i="31"/>
  <c r="BH23" i="31"/>
  <c r="BH47" i="31"/>
  <c r="BH63" i="31"/>
  <c r="BH5" i="31"/>
  <c r="BH13" i="31"/>
  <c r="BH27" i="31"/>
  <c r="BH114" i="31"/>
  <c r="BH125" i="31"/>
  <c r="BH74" i="31"/>
  <c r="BH94" i="31"/>
  <c r="BH12" i="31"/>
  <c r="BH81" i="31"/>
  <c r="BH73" i="31"/>
  <c r="BH97" i="31"/>
  <c r="BH199" i="31"/>
  <c r="BH192" i="31"/>
  <c r="BH61" i="31"/>
  <c r="BH76" i="31"/>
  <c r="BH84" i="31"/>
  <c r="BH169" i="31"/>
  <c r="BH167" i="31"/>
  <c r="BH183" i="31"/>
  <c r="BH79" i="31"/>
  <c r="BH146" i="31"/>
  <c r="BH177" i="31"/>
  <c r="BH148" i="31"/>
  <c r="BH182" i="31"/>
  <c r="BH164" i="31"/>
  <c r="BH186" i="31"/>
  <c r="BH151" i="31"/>
  <c r="BH159" i="31"/>
  <c r="BH184" i="31"/>
  <c r="BH168" i="31"/>
  <c r="BH202" i="31"/>
  <c r="BH98" i="31"/>
  <c r="BH195" i="31"/>
  <c r="BH201" i="31"/>
  <c r="BH196" i="31"/>
  <c r="BH161" i="31"/>
  <c r="BH60" i="31"/>
  <c r="BH162" i="31"/>
  <c r="BH194" i="31"/>
  <c r="BH197" i="31"/>
  <c r="BH92" i="31"/>
  <c r="BH83" i="31"/>
  <c r="BH25" i="31"/>
  <c r="BH203" i="31"/>
  <c r="BH128" i="31"/>
  <c r="BH150" i="31"/>
  <c r="BH160" i="31"/>
  <c r="BH15" i="31"/>
  <c r="BH78" i="31"/>
  <c r="BH142" i="31"/>
  <c r="BD29" i="31"/>
  <c r="BD31" i="31"/>
  <c r="BD75" i="31"/>
  <c r="BD50" i="31"/>
  <c r="BD83" i="31"/>
  <c r="BD143" i="31"/>
  <c r="BD33" i="31"/>
  <c r="BD113" i="31"/>
  <c r="BD152" i="31"/>
  <c r="BD150" i="31"/>
  <c r="BD158" i="31"/>
  <c r="BD23" i="31"/>
  <c r="BD114" i="31"/>
  <c r="BD115" i="31"/>
  <c r="BD149" i="31"/>
  <c r="BD166" i="31"/>
  <c r="BD98" i="31"/>
  <c r="BD57" i="31"/>
  <c r="BD12" i="31"/>
  <c r="BD80" i="31"/>
  <c r="BD64" i="31"/>
  <c r="BD58" i="31"/>
  <c r="BD66" i="31"/>
  <c r="BD82" i="31"/>
  <c r="BD92" i="31"/>
  <c r="BD169" i="31"/>
  <c r="BD176" i="31"/>
  <c r="BD141" i="31"/>
  <c r="BD47" i="31"/>
  <c r="BD117" i="31"/>
  <c r="BD73" i="31"/>
  <c r="BD93" i="31"/>
  <c r="BD127" i="31"/>
  <c r="BD144" i="31"/>
  <c r="BD133" i="31"/>
  <c r="BD168" i="31"/>
  <c r="BD81" i="31"/>
  <c r="BD182" i="31"/>
  <c r="BD175" i="31"/>
  <c r="BD203" i="31"/>
  <c r="BD185" i="31"/>
  <c r="BD195" i="31"/>
  <c r="BD99" i="31"/>
  <c r="BD90" i="31"/>
  <c r="BD49" i="31"/>
  <c r="BD107" i="31"/>
  <c r="BD126" i="31"/>
  <c r="BD124" i="31"/>
  <c r="BD199" i="31"/>
  <c r="BD178" i="31"/>
  <c r="BD160" i="31"/>
  <c r="BD192" i="31"/>
  <c r="BD200" i="31"/>
  <c r="BD183" i="31"/>
  <c r="BD198" i="31"/>
  <c r="BD184" i="31"/>
  <c r="BD110" i="31"/>
  <c r="BD67" i="31"/>
  <c r="BD30" i="31"/>
  <c r="BD39" i="31"/>
  <c r="BD167" i="31"/>
  <c r="BD5" i="31"/>
  <c r="BD134" i="31"/>
  <c r="BD40" i="31"/>
  <c r="BD24" i="31"/>
  <c r="BD186" i="31"/>
  <c r="BD125" i="31"/>
  <c r="BD48" i="31"/>
  <c r="BD76" i="31"/>
  <c r="BD177" i="31"/>
  <c r="BD100" i="31"/>
  <c r="BD97" i="31"/>
  <c r="BD13" i="31"/>
  <c r="BD15" i="31"/>
  <c r="BD201" i="31"/>
  <c r="BD65" i="31"/>
  <c r="BD16" i="31"/>
  <c r="BD6" i="31"/>
  <c r="BD116" i="31"/>
  <c r="BD159" i="31"/>
  <c r="BD161" i="31"/>
  <c r="BD41" i="31"/>
  <c r="BD7" i="31"/>
  <c r="BD135" i="31"/>
  <c r="BD63" i="31"/>
  <c r="BD46" i="31"/>
  <c r="BD151" i="31"/>
  <c r="BD165" i="31"/>
  <c r="BD84" i="31"/>
  <c r="BD8" i="31"/>
  <c r="BD108" i="31"/>
  <c r="BD202" i="31"/>
  <c r="BD148" i="31"/>
  <c r="BD142" i="31"/>
  <c r="BD59" i="31"/>
  <c r="BD25" i="31"/>
  <c r="BD32" i="31"/>
  <c r="BD14" i="31"/>
  <c r="BD101" i="31"/>
  <c r="BD131" i="31"/>
  <c r="BD91" i="31"/>
  <c r="BD194" i="31"/>
  <c r="BD109" i="31"/>
  <c r="BD118" i="31"/>
  <c r="BD42" i="31"/>
  <c r="BD22" i="31"/>
  <c r="BD74" i="31"/>
  <c r="BD193" i="31"/>
  <c r="BD132" i="31"/>
  <c r="BD162" i="31"/>
  <c r="BD43" i="31"/>
  <c r="BD11" i="31"/>
  <c r="BD164" i="31"/>
  <c r="BD10" i="31"/>
  <c r="BD111" i="31"/>
  <c r="BD197" i="31"/>
  <c r="BD147" i="31"/>
  <c r="BD9" i="31"/>
  <c r="BD95" i="31"/>
  <c r="BD196" i="31"/>
  <c r="BD94" i="31"/>
  <c r="BD179" i="31"/>
  <c r="BD128" i="31"/>
  <c r="BD181" i="31"/>
  <c r="BD130" i="31"/>
  <c r="BD163" i="31"/>
  <c r="BD45" i="31"/>
  <c r="BD145" i="31"/>
  <c r="BD61" i="31"/>
  <c r="BD146" i="31"/>
  <c r="BD112" i="31"/>
  <c r="BD79" i="31"/>
  <c r="BD96" i="31"/>
  <c r="BD60" i="31"/>
  <c r="BD27" i="31"/>
  <c r="BD77" i="31"/>
  <c r="BD28" i="31"/>
  <c r="BD78" i="31"/>
  <c r="BD62" i="31"/>
  <c r="BD44" i="31"/>
  <c r="BD180" i="31"/>
  <c r="BD129" i="31"/>
  <c r="BD26" i="31"/>
  <c r="BJ26" i="31"/>
  <c r="BJ6" i="31"/>
  <c r="BJ112" i="31"/>
  <c r="BJ108" i="31"/>
  <c r="BJ80" i="31"/>
  <c r="BJ63" i="31"/>
  <c r="BJ27" i="31"/>
  <c r="BJ96" i="31"/>
  <c r="BJ73" i="31"/>
  <c r="BJ142" i="31"/>
  <c r="BJ164" i="31"/>
  <c r="BJ168" i="31"/>
  <c r="BJ116" i="31"/>
  <c r="BJ45" i="31"/>
  <c r="BJ9" i="31"/>
  <c r="BJ161" i="31"/>
  <c r="BJ22" i="31"/>
  <c r="BJ14" i="31"/>
  <c r="BJ66" i="31"/>
  <c r="BJ49" i="31"/>
  <c r="BJ97" i="31"/>
  <c r="BJ81" i="31"/>
  <c r="BJ90" i="31"/>
  <c r="BJ146" i="31"/>
  <c r="BJ61" i="31"/>
  <c r="BJ76" i="31"/>
  <c r="BJ99" i="31"/>
  <c r="BJ113" i="31"/>
  <c r="BJ95" i="31"/>
  <c r="BJ117" i="31"/>
  <c r="BJ109" i="31"/>
  <c r="BJ131" i="31"/>
  <c r="BJ152" i="31"/>
  <c r="BJ149" i="31"/>
  <c r="BJ132" i="31"/>
  <c r="BJ176" i="31"/>
  <c r="BJ24" i="31"/>
  <c r="BJ40" i="31"/>
  <c r="BJ57" i="31"/>
  <c r="BJ181" i="31"/>
  <c r="BJ166" i="31"/>
  <c r="BJ46" i="31"/>
  <c r="BJ163" i="31"/>
  <c r="BJ196" i="31"/>
  <c r="BJ198" i="31"/>
  <c r="BJ127" i="31"/>
  <c r="BJ147" i="31"/>
  <c r="BJ158" i="31"/>
  <c r="BJ15" i="31"/>
  <c r="BJ175" i="31"/>
  <c r="BJ193" i="31"/>
  <c r="BJ195" i="31"/>
  <c r="BJ64" i="31"/>
  <c r="BJ143" i="31"/>
  <c r="BJ150" i="31"/>
  <c r="BJ179" i="31"/>
  <c r="BJ203" i="31"/>
  <c r="BJ169" i="31"/>
  <c r="BJ32" i="31"/>
  <c r="BJ128" i="31"/>
  <c r="BJ180" i="31"/>
  <c r="BJ93" i="31"/>
  <c r="BJ144" i="31"/>
  <c r="BJ199" i="31"/>
  <c r="BJ185" i="31"/>
  <c r="BJ101" i="31"/>
  <c r="BJ7" i="31"/>
  <c r="BJ186" i="31"/>
  <c r="BJ192" i="31"/>
  <c r="BJ67" i="31"/>
  <c r="BJ92" i="31"/>
  <c r="BJ48" i="31"/>
  <c r="BJ78" i="31"/>
  <c r="BJ75" i="31"/>
  <c r="BJ98" i="31"/>
  <c r="BJ42" i="31"/>
  <c r="BJ141" i="31"/>
  <c r="BJ182" i="31"/>
  <c r="BJ59" i="31"/>
  <c r="BJ162" i="31"/>
  <c r="BJ58" i="31"/>
  <c r="BJ151" i="31"/>
  <c r="BJ107" i="31"/>
  <c r="BJ28" i="31"/>
  <c r="BJ177" i="31"/>
  <c r="BJ197" i="31"/>
  <c r="BJ126" i="31"/>
  <c r="BJ84" i="31"/>
  <c r="BJ135" i="31"/>
  <c r="BJ41" i="31"/>
  <c r="BJ8" i="31"/>
  <c r="BJ62" i="31"/>
  <c r="BJ23" i="31"/>
  <c r="BJ134" i="31"/>
  <c r="BJ111" i="31"/>
  <c r="BJ83" i="31"/>
  <c r="BJ200" i="31"/>
  <c r="BJ91" i="31"/>
  <c r="BJ183" i="31"/>
  <c r="BJ167" i="31"/>
  <c r="BJ165" i="31"/>
  <c r="BJ74" i="31"/>
  <c r="BJ114" i="31"/>
  <c r="BJ33" i="31"/>
  <c r="BJ129" i="31"/>
  <c r="BJ16" i="31"/>
  <c r="BJ13" i="31"/>
  <c r="BJ148" i="31"/>
  <c r="BJ65" i="31"/>
  <c r="BJ47" i="31"/>
  <c r="BJ194" i="31"/>
  <c r="BJ115" i="31"/>
  <c r="BJ5" i="31"/>
  <c r="BJ178" i="31"/>
  <c r="BJ60" i="31"/>
  <c r="BJ202" i="31"/>
  <c r="BJ160" i="31"/>
  <c r="BJ125" i="31"/>
  <c r="BJ130" i="31"/>
  <c r="BJ110" i="31"/>
  <c r="BJ133" i="31"/>
  <c r="BJ39" i="31"/>
  <c r="BJ11" i="31"/>
  <c r="BJ50" i="31"/>
  <c r="BJ44" i="31"/>
  <c r="BJ31" i="31"/>
  <c r="BJ10" i="31"/>
  <c r="BJ118" i="31"/>
  <c r="BJ94" i="31"/>
  <c r="BJ100" i="31"/>
  <c r="BJ201" i="31"/>
  <c r="BJ145" i="31"/>
  <c r="BJ184" i="31"/>
  <c r="BJ77" i="31"/>
  <c r="BJ30" i="31"/>
  <c r="BJ124" i="31"/>
  <c r="BJ43" i="31"/>
  <c r="BJ25" i="31"/>
  <c r="BJ12" i="31"/>
  <c r="BJ159" i="31"/>
  <c r="BJ82" i="31"/>
  <c r="BJ79" i="31"/>
  <c r="BJ29" i="31"/>
  <c r="BI29" i="31"/>
  <c r="BI13" i="31"/>
  <c r="BI12" i="31"/>
  <c r="BI31" i="31"/>
  <c r="BI24" i="31"/>
  <c r="BI116" i="31"/>
  <c r="BI50" i="31"/>
  <c r="BI66" i="31"/>
  <c r="BI148" i="31"/>
  <c r="BI176" i="31"/>
  <c r="BI101" i="31"/>
  <c r="BI64" i="31"/>
  <c r="BI41" i="31"/>
  <c r="BI91" i="31"/>
  <c r="BI93" i="31"/>
  <c r="BI82" i="31"/>
  <c r="BI169" i="31"/>
  <c r="BI32" i="31"/>
  <c r="BI159" i="31"/>
  <c r="BI128" i="31"/>
  <c r="BI14" i="31"/>
  <c r="BI25" i="31"/>
  <c r="BI11" i="31"/>
  <c r="BI7" i="31"/>
  <c r="BI15" i="31"/>
  <c r="BI60" i="31"/>
  <c r="BI114" i="31"/>
  <c r="BI62" i="31"/>
  <c r="BI135" i="31"/>
  <c r="BI63" i="31"/>
  <c r="BI22" i="31"/>
  <c r="BI98" i="31"/>
  <c r="BI97" i="31"/>
  <c r="BI142" i="31"/>
  <c r="BI134" i="31"/>
  <c r="BI112" i="31"/>
  <c r="BI48" i="31"/>
  <c r="BI74" i="31"/>
  <c r="BI146" i="31"/>
  <c r="BI150" i="31"/>
  <c r="BI181" i="31"/>
  <c r="BI167" i="31"/>
  <c r="BI27" i="31"/>
  <c r="BI39" i="31"/>
  <c r="BI57" i="31"/>
  <c r="BI131" i="31"/>
  <c r="BI149" i="31"/>
  <c r="BI193" i="31"/>
  <c r="BI46" i="31"/>
  <c r="BI144" i="31"/>
  <c r="BI158" i="31"/>
  <c r="BI198" i="31"/>
  <c r="BI127" i="31"/>
  <c r="BI147" i="31"/>
  <c r="BI199" i="31"/>
  <c r="BI152" i="31"/>
  <c r="BI168" i="31"/>
  <c r="BI163" i="31"/>
  <c r="BI182" i="31"/>
  <c r="BI195" i="31"/>
  <c r="BI200" i="31"/>
  <c r="BI161" i="31"/>
  <c r="BI132" i="31"/>
  <c r="BI115" i="31"/>
  <c r="BI175" i="31"/>
  <c r="BI180" i="31"/>
  <c r="BI179" i="31"/>
  <c r="BI197" i="31"/>
  <c r="BI99" i="31"/>
  <c r="BI96" i="31"/>
  <c r="BI164" i="31"/>
  <c r="BI5" i="31"/>
  <c r="BI196" i="31"/>
  <c r="BI151" i="31"/>
  <c r="BI130" i="31"/>
  <c r="BI165" i="31"/>
  <c r="BI78" i="31"/>
  <c r="BI45" i="31"/>
  <c r="BI28" i="31"/>
  <c r="BI8" i="31"/>
  <c r="BI118" i="31"/>
  <c r="BI16" i="31"/>
  <c r="BI203" i="31"/>
  <c r="BI184" i="31"/>
  <c r="BI177" i="31"/>
  <c r="BI192" i="31"/>
  <c r="BI107" i="31"/>
  <c r="BI77" i="31"/>
  <c r="BI73" i="31"/>
  <c r="BI113" i="31"/>
  <c r="BI109" i="31"/>
  <c r="BI84" i="31"/>
  <c r="BI47" i="31"/>
  <c r="BI178" i="31"/>
  <c r="BI67" i="31"/>
  <c r="BI30" i="31"/>
  <c r="BI61" i="31"/>
  <c r="BI92" i="31"/>
  <c r="BI40" i="31"/>
  <c r="BI183" i="31"/>
  <c r="BI141" i="31"/>
  <c r="BI79" i="31"/>
  <c r="BI59" i="31"/>
  <c r="BI94" i="31"/>
  <c r="BI33" i="31"/>
  <c r="BI90" i="31"/>
  <c r="BI81" i="31"/>
  <c r="BI26" i="31"/>
  <c r="BI100" i="31"/>
  <c r="BI186" i="31"/>
  <c r="BI194" i="31"/>
  <c r="BI125" i="31"/>
  <c r="BI129" i="31"/>
  <c r="BI65" i="31"/>
  <c r="BI49" i="31"/>
  <c r="BI80" i="31"/>
  <c r="BI202" i="31"/>
  <c r="BI160" i="31"/>
  <c r="BI110" i="31"/>
  <c r="BI126" i="31"/>
  <c r="BI42" i="31"/>
  <c r="BI10" i="31"/>
  <c r="BI75" i="31"/>
  <c r="BI43" i="31"/>
  <c r="BI9" i="31"/>
  <c r="BI76" i="31"/>
  <c r="BI124" i="31"/>
  <c r="BI162" i="31"/>
  <c r="BI117" i="31"/>
  <c r="BI95" i="31"/>
  <c r="BI58" i="31"/>
  <c r="BI44" i="31"/>
  <c r="BI143" i="31"/>
  <c r="BI83" i="31"/>
  <c r="BI201" i="31"/>
  <c r="BI145" i="31"/>
  <c r="BI166" i="31"/>
  <c r="BI133" i="31"/>
  <c r="BI111" i="31"/>
  <c r="BI185" i="31"/>
  <c r="BI23" i="31"/>
  <c r="BI6" i="31"/>
  <c r="BI108" i="31"/>
  <c r="BE23" i="31"/>
  <c r="BE61" i="31"/>
  <c r="BE14" i="31"/>
  <c r="BE26" i="31"/>
  <c r="BE40" i="31"/>
  <c r="BE47" i="31"/>
  <c r="BE24" i="31"/>
  <c r="BE80" i="31"/>
  <c r="BE12" i="31"/>
  <c r="BE75" i="31"/>
  <c r="BE45" i="31"/>
  <c r="BE98" i="31"/>
  <c r="BE60" i="31"/>
  <c r="BE64" i="31"/>
  <c r="BE166" i="31"/>
  <c r="BE124" i="31"/>
  <c r="BE46" i="31"/>
  <c r="BE33" i="31"/>
  <c r="BE135" i="31"/>
  <c r="BE147" i="31"/>
  <c r="BE81" i="31"/>
  <c r="BE66" i="31"/>
  <c r="BE78" i="31"/>
  <c r="BE112" i="31"/>
  <c r="BE63" i="31"/>
  <c r="BE32" i="31"/>
  <c r="BE96" i="31"/>
  <c r="BE117" i="31"/>
  <c r="BE43" i="31"/>
  <c r="BE50" i="31"/>
  <c r="BE57" i="31"/>
  <c r="BE90" i="31"/>
  <c r="BE126" i="31"/>
  <c r="BE108" i="31"/>
  <c r="BE113" i="31"/>
  <c r="BE131" i="31"/>
  <c r="BE144" i="31"/>
  <c r="BE175" i="31"/>
  <c r="BE185" i="31"/>
  <c r="BE203" i="31"/>
  <c r="BE195" i="31"/>
  <c r="BE95" i="31"/>
  <c r="BE146" i="31"/>
  <c r="BE168" i="31"/>
  <c r="BE199" i="31"/>
  <c r="BE99" i="31"/>
  <c r="BE176" i="31"/>
  <c r="BE202" i="31"/>
  <c r="BE160" i="31"/>
  <c r="BE178" i="31"/>
  <c r="BE200" i="31"/>
  <c r="BE84" i="31"/>
  <c r="BE111" i="31"/>
  <c r="BE163" i="31"/>
  <c r="BE165" i="31"/>
  <c r="BE179" i="31"/>
  <c r="BE183" i="31"/>
  <c r="BE192" i="31"/>
  <c r="BE180" i="31"/>
  <c r="BE184" i="31"/>
  <c r="BE141" i="31"/>
  <c r="BE193" i="31"/>
  <c r="BE182" i="31"/>
  <c r="BE197" i="31"/>
  <c r="BE198" i="31"/>
  <c r="BE152" i="31"/>
  <c r="BE149" i="31"/>
  <c r="BE181" i="31"/>
  <c r="BE143" i="31"/>
  <c r="BE148" i="31"/>
  <c r="BE132" i="31"/>
  <c r="BE150" i="31"/>
  <c r="BE65" i="31"/>
  <c r="BE127" i="31"/>
  <c r="BE39" i="31"/>
  <c r="BE58" i="31"/>
  <c r="BE48" i="31"/>
  <c r="BE125" i="31"/>
  <c r="BE79" i="31"/>
  <c r="BE167" i="31"/>
  <c r="BE97" i="31"/>
  <c r="BE159" i="31"/>
  <c r="BE169" i="31"/>
  <c r="BE129" i="31"/>
  <c r="BE142" i="31"/>
  <c r="BE59" i="31"/>
  <c r="BE8" i="31"/>
  <c r="BE41" i="31"/>
  <c r="BE7" i="31"/>
  <c r="BE22" i="31"/>
  <c r="BE116" i="31"/>
  <c r="BE194" i="31"/>
  <c r="BE93" i="31"/>
  <c r="BE73" i="31"/>
  <c r="BE109" i="31"/>
  <c r="BE115" i="31"/>
  <c r="BE145" i="31"/>
  <c r="BE133" i="31"/>
  <c r="BE100" i="31"/>
  <c r="BE118" i="31"/>
  <c r="BE49" i="31"/>
  <c r="BE186" i="31"/>
  <c r="BE10" i="31"/>
  <c r="BE114" i="31"/>
  <c r="BE83" i="31"/>
  <c r="BE31" i="31"/>
  <c r="BE29" i="31"/>
  <c r="BE158" i="31"/>
  <c r="BE16" i="31"/>
  <c r="BE15" i="31"/>
  <c r="BE128" i="31"/>
  <c r="BE110" i="31"/>
  <c r="BE77" i="31"/>
  <c r="BE9" i="31"/>
  <c r="BE162" i="31"/>
  <c r="BE107" i="31"/>
  <c r="BE67" i="31"/>
  <c r="BE91" i="31"/>
  <c r="BE44" i="31"/>
  <c r="BE74" i="31"/>
  <c r="BE5" i="31"/>
  <c r="BE30" i="31"/>
  <c r="BE76" i="31"/>
  <c r="BE82" i="31"/>
  <c r="BE28" i="31"/>
  <c r="BE11" i="31"/>
  <c r="BE161" i="31"/>
  <c r="BE25" i="31"/>
  <c r="BE134" i="31"/>
  <c r="BE101" i="31"/>
  <c r="BE201" i="31"/>
  <c r="BE151" i="31"/>
  <c r="BE94" i="31"/>
  <c r="BE62" i="31"/>
  <c r="BE164" i="31"/>
  <c r="BE42" i="31"/>
  <c r="BE27" i="31"/>
  <c r="BE92" i="31"/>
  <c r="BE13" i="31"/>
  <c r="BE6" i="31"/>
  <c r="BE196" i="31"/>
  <c r="BE130" i="31"/>
  <c r="BE177" i="31"/>
  <c r="BC133" i="27"/>
  <c r="BC95" i="27"/>
  <c r="BC152" i="27"/>
  <c r="BC183" i="27"/>
  <c r="BC166" i="27"/>
  <c r="BC180" i="27"/>
  <c r="BC151" i="27"/>
  <c r="BC115" i="27"/>
  <c r="BC84" i="27"/>
  <c r="BC29" i="27"/>
  <c r="BC118" i="27"/>
  <c r="BC149" i="27"/>
  <c r="BC186" i="27"/>
  <c r="BC198" i="27"/>
  <c r="BC44" i="27"/>
  <c r="BC62" i="27"/>
  <c r="BC169" i="27"/>
  <c r="BC80" i="27"/>
  <c r="BC61" i="27"/>
  <c r="BC79" i="27"/>
  <c r="BC130" i="27"/>
  <c r="BC77" i="27"/>
  <c r="BC46" i="27"/>
  <c r="BC96" i="27"/>
  <c r="BC147" i="27"/>
  <c r="BC134" i="27"/>
  <c r="BC196" i="27"/>
  <c r="BC179" i="27"/>
  <c r="BC203" i="27"/>
  <c r="BC28" i="27"/>
  <c r="BC164" i="27"/>
  <c r="BC145" i="27"/>
  <c r="BC97" i="27"/>
  <c r="BC26" i="27"/>
  <c r="BC78" i="27"/>
  <c r="BC60" i="27"/>
  <c r="BC63" i="27"/>
  <c r="BC27" i="27"/>
  <c r="BC184" i="27"/>
  <c r="BC65" i="27"/>
  <c r="BC111" i="27"/>
  <c r="BC200" i="27"/>
  <c r="BC132" i="27"/>
  <c r="BC45" i="27"/>
  <c r="BC43" i="27"/>
  <c r="BC30" i="27"/>
  <c r="BC112" i="27"/>
  <c r="BC181" i="27"/>
  <c r="BC167" i="27"/>
  <c r="BC131" i="27"/>
  <c r="BC117" i="27"/>
  <c r="BC67" i="27"/>
  <c r="BC201" i="27"/>
  <c r="BC165" i="27"/>
  <c r="BC199" i="27"/>
  <c r="BC135" i="27"/>
  <c r="BC128" i="27"/>
  <c r="BC129" i="27"/>
  <c r="BC114" i="27"/>
  <c r="BC47" i="27"/>
  <c r="BC182" i="27"/>
  <c r="BC162" i="27"/>
  <c r="BC48" i="27"/>
  <c r="BC81" i="27"/>
  <c r="BC197" i="27"/>
  <c r="BC146" i="27"/>
  <c r="BC49" i="27"/>
  <c r="BC82" i="27"/>
  <c r="BC150" i="27"/>
  <c r="BC66" i="27"/>
  <c r="BC83" i="27"/>
  <c r="BC163" i="27"/>
  <c r="BC100" i="27"/>
  <c r="BC202" i="27"/>
  <c r="BC148" i="27"/>
  <c r="BC50" i="27"/>
  <c r="BC168" i="27"/>
  <c r="BC98" i="27"/>
  <c r="BC113" i="27"/>
  <c r="BC32" i="27"/>
  <c r="BC185" i="27"/>
  <c r="BC116" i="27"/>
  <c r="BC101" i="27"/>
  <c r="BC31" i="27"/>
  <c r="BC94" i="27"/>
  <c r="BC33" i="27"/>
  <c r="BC99" i="27"/>
  <c r="BC64" i="27"/>
  <c r="BC91" i="27"/>
  <c r="BC144" i="27"/>
  <c r="BC56" i="27"/>
  <c r="BC175" i="27"/>
  <c r="BC23" i="27"/>
  <c r="BC74" i="27"/>
  <c r="BC24" i="27"/>
  <c r="BC39" i="27"/>
  <c r="BC40" i="27"/>
  <c r="BC75" i="27"/>
  <c r="BC160" i="27"/>
  <c r="BC41" i="27"/>
  <c r="BC90" i="27"/>
  <c r="BC93" i="27"/>
  <c r="BC22" i="27"/>
  <c r="BC161" i="27"/>
  <c r="BC92" i="27"/>
  <c r="BC58" i="27"/>
  <c r="BC57" i="27"/>
  <c r="BC73" i="27"/>
  <c r="BC177" i="27"/>
  <c r="BC25" i="27"/>
  <c r="BC194" i="27"/>
  <c r="BC109" i="27"/>
  <c r="BC158" i="27"/>
  <c r="BC127" i="27"/>
  <c r="BC108" i="27"/>
  <c r="BC59" i="27"/>
  <c r="BC110" i="27"/>
  <c r="BC141" i="27"/>
  <c r="BC124" i="27"/>
  <c r="BC193" i="27"/>
  <c r="BC195" i="27"/>
  <c r="BC42" i="27"/>
  <c r="BC143" i="27"/>
  <c r="BC76" i="27"/>
  <c r="BC125" i="27"/>
  <c r="BC13" i="27"/>
  <c r="BC15" i="27"/>
  <c r="BC159" i="27"/>
  <c r="BC176" i="27"/>
  <c r="BC192" i="27"/>
  <c r="BC126" i="27"/>
  <c r="BC178" i="27"/>
  <c r="BC142" i="27"/>
  <c r="BC16" i="27"/>
  <c r="BC12" i="27"/>
  <c r="BC107" i="27"/>
  <c r="BC14" i="27"/>
  <c r="BH50" i="27"/>
  <c r="BH142" i="27"/>
  <c r="BH41" i="27"/>
  <c r="BH92" i="27"/>
  <c r="BH133" i="27"/>
  <c r="BH149" i="27"/>
  <c r="BH79" i="27"/>
  <c r="BH198" i="27"/>
  <c r="BH109" i="27"/>
  <c r="BH58" i="27"/>
  <c r="BH84" i="27"/>
  <c r="BH65" i="27"/>
  <c r="BH48" i="27"/>
  <c r="BH178" i="27"/>
  <c r="BH179" i="27"/>
  <c r="BH147" i="27"/>
  <c r="BH25" i="27"/>
  <c r="BH64" i="27"/>
  <c r="BH113" i="27"/>
  <c r="BH201" i="27"/>
  <c r="BH22" i="27"/>
  <c r="BH75" i="27"/>
  <c r="BH164" i="27"/>
  <c r="BH57" i="27"/>
  <c r="BH74" i="27"/>
  <c r="BH43" i="27"/>
  <c r="BH96" i="27"/>
  <c r="BH183" i="27"/>
  <c r="BH33" i="27"/>
  <c r="BH110" i="27"/>
  <c r="BH56" i="27"/>
  <c r="BH145" i="27"/>
  <c r="BH126" i="27"/>
  <c r="BH131" i="27"/>
  <c r="BH77" i="27"/>
  <c r="BH185" i="27"/>
  <c r="BH83" i="27"/>
  <c r="BH100" i="27"/>
  <c r="BH167" i="27"/>
  <c r="BH40" i="27"/>
  <c r="BH30" i="27"/>
  <c r="BH60" i="27"/>
  <c r="BH115" i="27"/>
  <c r="BH141" i="27"/>
  <c r="BH116" i="27"/>
  <c r="BH26" i="27"/>
  <c r="BH99" i="27"/>
  <c r="BH107" i="27"/>
  <c r="BH42" i="27"/>
  <c r="BH61" i="27"/>
  <c r="BH163" i="27"/>
  <c r="BH45" i="27"/>
  <c r="BH46" i="27"/>
  <c r="BH28" i="27"/>
  <c r="BH59" i="27"/>
  <c r="BH44" i="27"/>
  <c r="BH98" i="27"/>
  <c r="BH76" i="27"/>
  <c r="BH63" i="27"/>
  <c r="BH94" i="27"/>
  <c r="BH80" i="27"/>
  <c r="BH78" i="27"/>
  <c r="BH39" i="27"/>
  <c r="BH27" i="27"/>
  <c r="BH91" i="27"/>
  <c r="BH108" i="27"/>
  <c r="BH73" i="27"/>
  <c r="BH62" i="27"/>
  <c r="BH24" i="27"/>
  <c r="BH186" i="27"/>
  <c r="BH192" i="27"/>
  <c r="BH129" i="27"/>
  <c r="BH90" i="27"/>
  <c r="BH130" i="27"/>
  <c r="BH95" i="27"/>
  <c r="BH47" i="27"/>
  <c r="BH29" i="27"/>
  <c r="BH97" i="27"/>
  <c r="BH132" i="27"/>
  <c r="BH197" i="27"/>
  <c r="BH23" i="27"/>
  <c r="BH93" i="27"/>
  <c r="BH49" i="27"/>
  <c r="BH202" i="27"/>
  <c r="BH200" i="27"/>
  <c r="BH184" i="27"/>
  <c r="BH177" i="27"/>
  <c r="BH166" i="27"/>
  <c r="BH165" i="27"/>
  <c r="BH161" i="27"/>
  <c r="BH144" i="27"/>
  <c r="BH152" i="27"/>
  <c r="BH127" i="27"/>
  <c r="BH128" i="27"/>
  <c r="BH135" i="27"/>
  <c r="BH134" i="27"/>
  <c r="BH114" i="27"/>
  <c r="BH81" i="27"/>
  <c r="BH82" i="27"/>
  <c r="BH203" i="27"/>
  <c r="BH159" i="27"/>
  <c r="BH168" i="27"/>
  <c r="BH143" i="27"/>
  <c r="BH118" i="27"/>
  <c r="BH193" i="27"/>
  <c r="BH158" i="27"/>
  <c r="BH150" i="27"/>
  <c r="BH148" i="27"/>
  <c r="BH31" i="27"/>
  <c r="BH194" i="27"/>
  <c r="BH199" i="27"/>
  <c r="BH182" i="27"/>
  <c r="BH181" i="27"/>
  <c r="BH162" i="27"/>
  <c r="BH111" i="27"/>
  <c r="BH32" i="27"/>
  <c r="BH66" i="27"/>
  <c r="BH195" i="27"/>
  <c r="BH180" i="27"/>
  <c r="BH125" i="27"/>
  <c r="BH175" i="27"/>
  <c r="BH169" i="27"/>
  <c r="BH117" i="27"/>
  <c r="BH101" i="27"/>
  <c r="BH160" i="27"/>
  <c r="BH146" i="27"/>
  <c r="BH151" i="27"/>
  <c r="BH67" i="27"/>
  <c r="BH196" i="27"/>
  <c r="BH176" i="27"/>
  <c r="BH124" i="27"/>
  <c r="BH112" i="27"/>
  <c r="BH12" i="27"/>
  <c r="BH16" i="27"/>
  <c r="BH13" i="27"/>
  <c r="BH15" i="27"/>
  <c r="BH14" i="27"/>
  <c r="BF26" i="31"/>
  <c r="BF116" i="31"/>
  <c r="BF47" i="31"/>
  <c r="BF11" i="31"/>
  <c r="BF83" i="31"/>
  <c r="BF112" i="31"/>
  <c r="BF146" i="31"/>
  <c r="BF126" i="31"/>
  <c r="BF147" i="31"/>
  <c r="BF129" i="31"/>
  <c r="BF76" i="31"/>
  <c r="BF6" i="31"/>
  <c r="BF63" i="31"/>
  <c r="BF50" i="31"/>
  <c r="BF58" i="31"/>
  <c r="BF65" i="31"/>
  <c r="BF92" i="31"/>
  <c r="BF168" i="31"/>
  <c r="BF128" i="31"/>
  <c r="BF175" i="31"/>
  <c r="BF78" i="31"/>
  <c r="BF96" i="31"/>
  <c r="BF143" i="31"/>
  <c r="BF90" i="31"/>
  <c r="BF141" i="31"/>
  <c r="BF84" i="31"/>
  <c r="BF9" i="31"/>
  <c r="BF24" i="31"/>
  <c r="BF57" i="31"/>
  <c r="BF99" i="31"/>
  <c r="BF111" i="31"/>
  <c r="BF181" i="31"/>
  <c r="BF160" i="31"/>
  <c r="BF61" i="31"/>
  <c r="BF16" i="31"/>
  <c r="BF81" i="31"/>
  <c r="BF107" i="31"/>
  <c r="BF142" i="31"/>
  <c r="BF149" i="31"/>
  <c r="BF42" i="31"/>
  <c r="BF197" i="31"/>
  <c r="BF152" i="31"/>
  <c r="BF184" i="31"/>
  <c r="BF8" i="31"/>
  <c r="BF151" i="31"/>
  <c r="BF165" i="31"/>
  <c r="BF179" i="31"/>
  <c r="BF178" i="31"/>
  <c r="BF183" i="31"/>
  <c r="BF192" i="31"/>
  <c r="BF182" i="31"/>
  <c r="BF194" i="31"/>
  <c r="BF29" i="31"/>
  <c r="BF98" i="31"/>
  <c r="BF32" i="31"/>
  <c r="BF91" i="31"/>
  <c r="BF100" i="31"/>
  <c r="BF200" i="31"/>
  <c r="BF198" i="31"/>
  <c r="BF203" i="31"/>
  <c r="BF113" i="31"/>
  <c r="BF77" i="31"/>
  <c r="BF199" i="31"/>
  <c r="BF135" i="31"/>
  <c r="BF176" i="31"/>
  <c r="BF166" i="31"/>
  <c r="BF60" i="31"/>
  <c r="BF202" i="31"/>
  <c r="BF195" i="31"/>
  <c r="BF148" i="31"/>
  <c r="BF82" i="31"/>
  <c r="BF97" i="31"/>
  <c r="BF93" i="31"/>
  <c r="BF39" i="31"/>
  <c r="BF64" i="31"/>
  <c r="BF22" i="31"/>
  <c r="BF28" i="31"/>
  <c r="BF180" i="31"/>
  <c r="BF130" i="31"/>
  <c r="BF66" i="31"/>
  <c r="BF101" i="31"/>
  <c r="BF12" i="31"/>
  <c r="BF114" i="31"/>
  <c r="BF46" i="31"/>
  <c r="BF94" i="31"/>
  <c r="BF5" i="31"/>
  <c r="BF74" i="31"/>
  <c r="BF185" i="31"/>
  <c r="BF132" i="31"/>
  <c r="BF163" i="31"/>
  <c r="BF144" i="31"/>
  <c r="BF44" i="31"/>
  <c r="BF30" i="31"/>
  <c r="BF48" i="31"/>
  <c r="BF59" i="31"/>
  <c r="BF73" i="31"/>
  <c r="BF45" i="31"/>
  <c r="BF193" i="31"/>
  <c r="BF186" i="31"/>
  <c r="BF62" i="31"/>
  <c r="BF95" i="31"/>
  <c r="BF134" i="31"/>
  <c r="BF162" i="31"/>
  <c r="BF159" i="31"/>
  <c r="BF109" i="31"/>
  <c r="BF79" i="31"/>
  <c r="BF150" i="31"/>
  <c r="BF27" i="31"/>
  <c r="BF15" i="31"/>
  <c r="BF127" i="31"/>
  <c r="BF80" i="31"/>
  <c r="BF40" i="31"/>
  <c r="BF158" i="31"/>
  <c r="BF167" i="31"/>
  <c r="BF33" i="31"/>
  <c r="BF14" i="31"/>
  <c r="BF67" i="31"/>
  <c r="BF108" i="31"/>
  <c r="BF23" i="31"/>
  <c r="BF201" i="31"/>
  <c r="BF169" i="31"/>
  <c r="BF118" i="31"/>
  <c r="BF115" i="31"/>
  <c r="BF43" i="31"/>
  <c r="BF7" i="31"/>
  <c r="BF177" i="31"/>
  <c r="BF41" i="31"/>
  <c r="BF31" i="31"/>
  <c r="BF75" i="31"/>
  <c r="BF164" i="31"/>
  <c r="BF13" i="31"/>
  <c r="BF161" i="31"/>
  <c r="BF117" i="31"/>
  <c r="BF196" i="31"/>
  <c r="BF133" i="31"/>
  <c r="BF110" i="31"/>
  <c r="BF125" i="31"/>
  <c r="BF131" i="31"/>
  <c r="BF49" i="31"/>
  <c r="BF10" i="31"/>
  <c r="BF145" i="31"/>
  <c r="BF124" i="31"/>
  <c r="BF25" i="31"/>
  <c r="BD12" i="27"/>
  <c r="BD193" i="27"/>
  <c r="BD158" i="27"/>
  <c r="BD29" i="27"/>
  <c r="BD56" i="27"/>
  <c r="BD149" i="27"/>
  <c r="BD169" i="27"/>
  <c r="BD161" i="27"/>
  <c r="BD46" i="27"/>
  <c r="BD67" i="27"/>
  <c r="BD117" i="27"/>
  <c r="BD186" i="27"/>
  <c r="BD64" i="27"/>
  <c r="BD201" i="27"/>
  <c r="BD118" i="27"/>
  <c r="BD66" i="27"/>
  <c r="BD184" i="27"/>
  <c r="BD80" i="27"/>
  <c r="BD93" i="27"/>
  <c r="BD175" i="27"/>
  <c r="BD107" i="27"/>
  <c r="BD115" i="27"/>
  <c r="BD75" i="27"/>
  <c r="BD200" i="27"/>
  <c r="BD92" i="27"/>
  <c r="BD203" i="27"/>
  <c r="BD166" i="27"/>
  <c r="BD167" i="27"/>
  <c r="BD151" i="27"/>
  <c r="BD152" i="27"/>
  <c r="BD192" i="27"/>
  <c r="BD110" i="27"/>
  <c r="BD91" i="27"/>
  <c r="BD24" i="27"/>
  <c r="BD40" i="27"/>
  <c r="BD131" i="27"/>
  <c r="BD59" i="27"/>
  <c r="BD57" i="27"/>
  <c r="BD23" i="27"/>
  <c r="BD65" i="27"/>
  <c r="BD41" i="27"/>
  <c r="BD39" i="27"/>
  <c r="BD25" i="27"/>
  <c r="BD22" i="27"/>
  <c r="BD143" i="27"/>
  <c r="BD132" i="27"/>
  <c r="BD90" i="27"/>
  <c r="BD109" i="27"/>
  <c r="BD76" i="27"/>
  <c r="BD178" i="27"/>
  <c r="BD97" i="27"/>
  <c r="BD74" i="27"/>
  <c r="BD73" i="27"/>
  <c r="BD63" i="27"/>
  <c r="BD195" i="27"/>
  <c r="BD42" i="27"/>
  <c r="BD182" i="27"/>
  <c r="BD144" i="27"/>
  <c r="BD135" i="27"/>
  <c r="BD126" i="27"/>
  <c r="BD32" i="27"/>
  <c r="BD47" i="27"/>
  <c r="BD150" i="27"/>
  <c r="BD127" i="27"/>
  <c r="BD33" i="27"/>
  <c r="BD48" i="27"/>
  <c r="BD49" i="27"/>
  <c r="BD81" i="27"/>
  <c r="BD194" i="27"/>
  <c r="BD183" i="27"/>
  <c r="BD148" i="27"/>
  <c r="BD142" i="27"/>
  <c r="BD125" i="27"/>
  <c r="BD98" i="27"/>
  <c r="BD176" i="27"/>
  <c r="BD168" i="27"/>
  <c r="BD134" i="27"/>
  <c r="BD116" i="27"/>
  <c r="BD50" i="27"/>
  <c r="BD82" i="27"/>
  <c r="BD202" i="27"/>
  <c r="BD185" i="27"/>
  <c r="BD165" i="27"/>
  <c r="BD160" i="27"/>
  <c r="BD133" i="27"/>
  <c r="BD124" i="27"/>
  <c r="BD108" i="27"/>
  <c r="BD83" i="27"/>
  <c r="BD101" i="27"/>
  <c r="BD99" i="27"/>
  <c r="BD199" i="27"/>
  <c r="BD100" i="27"/>
  <c r="BD58" i="27"/>
  <c r="BD141" i="27"/>
  <c r="BD30" i="27"/>
  <c r="BD159" i="27"/>
  <c r="BD114" i="27"/>
  <c r="BD84" i="27"/>
  <c r="BD177" i="27"/>
  <c r="BD31" i="27"/>
  <c r="BD78" i="27"/>
  <c r="BD181" i="27"/>
  <c r="BD28" i="27"/>
  <c r="BD130" i="27"/>
  <c r="BD197" i="27"/>
  <c r="BD196" i="27"/>
  <c r="BD79" i="27"/>
  <c r="BD44" i="27"/>
  <c r="BD62" i="27"/>
  <c r="BD162" i="27"/>
  <c r="BD147" i="27"/>
  <c r="BD43" i="27"/>
  <c r="BD26" i="27"/>
  <c r="BD129" i="27"/>
  <c r="BD94" i="27"/>
  <c r="BD95" i="27"/>
  <c r="BD61" i="27"/>
  <c r="BD45" i="27"/>
  <c r="BD27" i="27"/>
  <c r="BD113" i="27"/>
  <c r="BD96" i="27"/>
  <c r="BD112" i="27"/>
  <c r="BD180" i="27"/>
  <c r="BD163" i="27"/>
  <c r="BD164" i="27"/>
  <c r="BD128" i="27"/>
  <c r="BD145" i="27"/>
  <c r="BD146" i="27"/>
  <c r="BD60" i="27"/>
  <c r="BD179" i="27"/>
  <c r="BD77" i="27"/>
  <c r="BD111" i="27"/>
  <c r="BD198" i="27"/>
  <c r="BD16" i="27"/>
  <c r="BD14" i="27"/>
  <c r="BD13" i="27"/>
  <c r="BD15" i="27"/>
  <c r="BG76" i="31"/>
  <c r="BG31" i="31"/>
  <c r="BG23" i="31"/>
  <c r="BG78" i="31"/>
  <c r="BG77" i="31"/>
  <c r="BG84" i="31"/>
  <c r="BG149" i="31"/>
  <c r="BG112" i="31"/>
  <c r="BG5" i="31"/>
  <c r="BG143" i="31"/>
  <c r="BG16" i="31"/>
  <c r="BG126" i="31"/>
  <c r="BG148" i="31"/>
  <c r="BG166" i="31"/>
  <c r="BG32" i="31"/>
  <c r="BG8" i="31"/>
  <c r="BG99" i="31"/>
  <c r="BG108" i="31"/>
  <c r="BG28" i="31"/>
  <c r="BG60" i="31"/>
  <c r="BG73" i="31"/>
  <c r="BG107" i="31"/>
  <c r="BG65" i="31"/>
  <c r="BG25" i="31"/>
  <c r="BG39" i="31"/>
  <c r="BG142" i="31"/>
  <c r="BG168" i="31"/>
  <c r="BG45" i="31"/>
  <c r="BG91" i="31"/>
  <c r="BG74" i="31"/>
  <c r="BG135" i="31"/>
  <c r="BG152" i="31"/>
  <c r="BG141" i="31"/>
  <c r="BG179" i="31"/>
  <c r="BG159" i="31"/>
  <c r="BG203" i="31"/>
  <c r="BG165" i="31"/>
  <c r="BG62" i="31"/>
  <c r="BG151" i="31"/>
  <c r="BG180" i="31"/>
  <c r="BG197" i="31"/>
  <c r="BG200" i="31"/>
  <c r="BG144" i="31"/>
  <c r="BG133" i="31"/>
  <c r="BG113" i="31"/>
  <c r="BG146" i="31"/>
  <c r="BG161" i="31"/>
  <c r="BG181" i="31"/>
  <c r="BG97" i="31"/>
  <c r="BG162" i="31"/>
  <c r="BG100" i="31"/>
  <c r="BG184" i="31"/>
  <c r="BG182" i="31"/>
  <c r="BG192" i="31"/>
  <c r="BG198" i="31"/>
  <c r="BG199" i="31"/>
  <c r="BG177" i="31"/>
  <c r="BG145" i="31"/>
  <c r="BG125" i="31"/>
  <c r="BG79" i="31"/>
  <c r="BG90" i="31"/>
  <c r="BG30" i="31"/>
  <c r="BG59" i="31"/>
  <c r="BG46" i="31"/>
  <c r="BG24" i="31"/>
  <c r="BG134" i="31"/>
  <c r="BG175" i="31"/>
  <c r="BG95" i="31"/>
  <c r="BG92" i="31"/>
  <c r="BG11" i="31"/>
  <c r="BG29" i="31"/>
  <c r="BG160" i="31"/>
  <c r="BG58" i="31"/>
  <c r="BG94" i="31"/>
  <c r="BG114" i="31"/>
  <c r="BG202" i="31"/>
  <c r="BG167" i="31"/>
  <c r="BG178" i="31"/>
  <c r="BG169" i="31"/>
  <c r="BG117" i="31"/>
  <c r="BG67" i="31"/>
  <c r="BG27" i="31"/>
  <c r="BG7" i="31"/>
  <c r="BG101" i="31"/>
  <c r="BG12" i="31"/>
  <c r="BG66" i="31"/>
  <c r="BG116" i="31"/>
  <c r="BG176" i="31"/>
  <c r="BG61" i="31"/>
  <c r="BG196" i="31"/>
  <c r="BG194" i="31"/>
  <c r="BG132" i="31"/>
  <c r="BG111" i="31"/>
  <c r="BG93" i="31"/>
  <c r="BG96" i="31"/>
  <c r="BG127" i="31"/>
  <c r="BG128" i="31"/>
  <c r="BG57" i="31"/>
  <c r="BG50" i="31"/>
  <c r="BG13" i="31"/>
  <c r="BG80" i="31"/>
  <c r="BG193" i="31"/>
  <c r="BG158" i="31"/>
  <c r="BG109" i="31"/>
  <c r="BG44" i="31"/>
  <c r="BG49" i="31"/>
  <c r="BG83" i="31"/>
  <c r="BG98" i="31"/>
  <c r="BG75" i="31"/>
  <c r="BG14" i="31"/>
  <c r="BG183" i="31"/>
  <c r="BG124" i="31"/>
  <c r="BG147" i="31"/>
  <c r="BG26" i="31"/>
  <c r="BG186" i="31"/>
  <c r="BG164" i="31"/>
  <c r="BG118" i="31"/>
  <c r="BG130" i="31"/>
  <c r="BG22" i="31"/>
  <c r="BG42" i="31"/>
  <c r="BG64" i="31"/>
  <c r="BG41" i="31"/>
  <c r="BG43" i="31"/>
  <c r="BG163" i="31"/>
  <c r="BG131" i="31"/>
  <c r="BG33" i="31"/>
  <c r="BG185" i="31"/>
  <c r="BG82" i="31"/>
  <c r="BG81" i="31"/>
  <c r="BG40" i="31"/>
  <c r="BG195" i="31"/>
  <c r="BG129" i="31"/>
  <c r="BG110" i="31"/>
  <c r="BG115" i="31"/>
  <c r="BG10" i="31"/>
  <c r="BG150" i="31"/>
  <c r="BG48" i="31"/>
  <c r="BG63" i="31"/>
  <c r="BG6" i="31"/>
  <c r="BG47" i="31"/>
  <c r="BG201" i="31"/>
  <c r="BG15" i="31"/>
  <c r="BG9" i="31"/>
  <c r="BE12" i="27"/>
  <c r="BE175" i="27"/>
  <c r="BE166" i="27"/>
  <c r="BE83" i="27"/>
  <c r="BE80" i="27"/>
  <c r="BE112" i="27"/>
  <c r="BE109" i="27"/>
  <c r="BE201" i="27"/>
  <c r="BE58" i="27"/>
  <c r="BE96" i="27"/>
  <c r="BE147" i="27"/>
  <c r="BE33" i="27"/>
  <c r="BE84" i="27"/>
  <c r="BE164" i="27"/>
  <c r="BE158" i="27"/>
  <c r="BE185" i="27"/>
  <c r="BE49" i="27"/>
  <c r="BE50" i="27"/>
  <c r="BE62" i="27"/>
  <c r="BE169" i="27"/>
  <c r="BE198" i="27"/>
  <c r="BE115" i="27"/>
  <c r="BE95" i="27"/>
  <c r="BE32" i="27"/>
  <c r="BE46" i="27"/>
  <c r="BE128" i="27"/>
  <c r="BE200" i="27"/>
  <c r="BE92" i="27"/>
  <c r="BE67" i="27"/>
  <c r="BE30" i="27"/>
  <c r="BE118" i="27"/>
  <c r="BE79" i="27"/>
  <c r="BE22" i="27"/>
  <c r="BE78" i="27"/>
  <c r="BE193" i="27"/>
  <c r="BE178" i="27"/>
  <c r="BE117" i="27"/>
  <c r="BE160" i="27"/>
  <c r="BE29" i="27"/>
  <c r="BE56" i="27"/>
  <c r="BE44" i="27"/>
  <c r="BE97" i="27"/>
  <c r="BE66" i="27"/>
  <c r="BE186" i="27"/>
  <c r="BE64" i="27"/>
  <c r="BE40" i="27"/>
  <c r="BE192" i="27"/>
  <c r="BE177" i="27"/>
  <c r="BE163" i="27"/>
  <c r="BE161" i="27"/>
  <c r="BE73" i="27"/>
  <c r="BE48" i="27"/>
  <c r="BE167" i="27"/>
  <c r="BE107" i="27"/>
  <c r="BE149" i="27"/>
  <c r="BE82" i="27"/>
  <c r="BE65" i="27"/>
  <c r="BE203" i="27"/>
  <c r="BE151" i="27"/>
  <c r="BE145" i="27"/>
  <c r="BE141" i="27"/>
  <c r="BE126" i="27"/>
  <c r="BE132" i="27"/>
  <c r="BE76" i="27"/>
  <c r="BE75" i="27"/>
  <c r="BE63" i="27"/>
  <c r="BE42" i="27"/>
  <c r="BE183" i="27"/>
  <c r="BE130" i="27"/>
  <c r="BE93" i="27"/>
  <c r="BE91" i="27"/>
  <c r="BE57" i="27"/>
  <c r="BE25" i="27"/>
  <c r="BE23" i="27"/>
  <c r="BE114" i="27"/>
  <c r="BE124" i="27"/>
  <c r="BE94" i="27"/>
  <c r="BE77" i="27"/>
  <c r="BE60" i="27"/>
  <c r="BE26" i="27"/>
  <c r="BE90" i="27"/>
  <c r="BE61" i="27"/>
  <c r="BE31" i="27"/>
  <c r="BE41" i="27"/>
  <c r="BE39" i="27"/>
  <c r="BE74" i="27"/>
  <c r="BE195" i="27"/>
  <c r="BE43" i="27"/>
  <c r="BE81" i="27"/>
  <c r="BE28" i="27"/>
  <c r="BE197" i="27"/>
  <c r="BE59" i="27"/>
  <c r="BE47" i="27"/>
  <c r="BE27" i="27"/>
  <c r="BE24" i="27"/>
  <c r="BE45" i="27"/>
  <c r="BE182" i="27"/>
  <c r="BE176" i="27"/>
  <c r="BE148" i="27"/>
  <c r="BE142" i="27"/>
  <c r="BE111" i="27"/>
  <c r="BE113" i="27"/>
  <c r="BE116" i="27"/>
  <c r="BE99" i="27"/>
  <c r="BE194" i="27"/>
  <c r="BE165" i="27"/>
  <c r="BE150" i="27"/>
  <c r="BE146" i="27"/>
  <c r="BE133" i="27"/>
  <c r="BE199" i="27"/>
  <c r="BE184" i="27"/>
  <c r="BE181" i="27"/>
  <c r="BE179" i="27"/>
  <c r="BE162" i="27"/>
  <c r="BE135" i="27"/>
  <c r="BE98" i="27"/>
  <c r="BE100" i="27"/>
  <c r="BE143" i="27"/>
  <c r="BE127" i="27"/>
  <c r="BE101" i="27"/>
  <c r="BE159" i="27"/>
  <c r="BE131" i="27"/>
  <c r="BE110" i="27"/>
  <c r="BE196" i="27"/>
  <c r="BE168" i="27"/>
  <c r="BE108" i="27"/>
  <c r="BE152" i="27"/>
  <c r="BE134" i="27"/>
  <c r="BE129" i="27"/>
  <c r="BE202" i="27"/>
  <c r="BE125" i="27"/>
  <c r="BE144" i="27"/>
  <c r="BE180" i="27"/>
  <c r="BE16" i="27"/>
  <c r="BE13" i="27"/>
  <c r="BE15" i="27"/>
  <c r="BE14" i="27"/>
  <c r="BC26" i="31"/>
  <c r="BC12" i="31"/>
  <c r="BC11" i="31"/>
  <c r="BC14" i="31"/>
  <c r="BC31" i="31"/>
  <c r="BC134" i="31"/>
  <c r="BC15" i="31"/>
  <c r="BC47" i="31"/>
  <c r="BC80" i="31"/>
  <c r="BC63" i="31"/>
  <c r="BC60" i="31"/>
  <c r="BC83" i="31"/>
  <c r="BC101" i="31"/>
  <c r="BC81" i="31"/>
  <c r="BC50" i="31"/>
  <c r="BC113" i="31"/>
  <c r="BC117" i="31"/>
  <c r="BC84" i="31"/>
  <c r="BC150" i="31"/>
  <c r="BC98" i="31"/>
  <c r="BC99" i="31"/>
  <c r="BC149" i="31"/>
  <c r="BC9" i="31"/>
  <c r="BC112" i="31"/>
  <c r="BC46" i="31"/>
  <c r="BC78" i="31"/>
  <c r="BC147" i="31"/>
  <c r="BC29" i="31"/>
  <c r="BC43" i="31"/>
  <c r="BC64" i="31"/>
  <c r="BC169" i="31"/>
  <c r="BC163" i="31"/>
  <c r="BC27" i="31"/>
  <c r="BC33" i="31"/>
  <c r="BC200" i="31"/>
  <c r="BC66" i="31"/>
  <c r="BC95" i="31"/>
  <c r="BC115" i="31"/>
  <c r="BC129" i="31"/>
  <c r="BC166" i="31"/>
  <c r="BC203" i="31"/>
  <c r="BC181" i="31"/>
  <c r="BC197" i="31"/>
  <c r="BC132" i="31"/>
  <c r="BC111" i="31"/>
  <c r="BC185" i="31"/>
  <c r="BC182" i="31"/>
  <c r="BC199" i="31"/>
  <c r="BC152" i="31"/>
  <c r="BC179" i="31"/>
  <c r="BC165" i="31"/>
  <c r="BC196" i="31"/>
  <c r="BC167" i="31"/>
  <c r="BC168" i="31"/>
  <c r="BC97" i="31"/>
  <c r="BC146" i="31"/>
  <c r="BC28" i="31"/>
  <c r="BC116" i="31"/>
  <c r="BC164" i="31"/>
  <c r="BC61" i="31"/>
  <c r="BC198" i="31"/>
  <c r="BC62" i="31"/>
  <c r="BC202" i="31"/>
  <c r="BC130" i="31"/>
  <c r="BC133" i="31"/>
  <c r="BC77" i="31"/>
  <c r="BC135" i="31"/>
  <c r="BC16" i="31"/>
  <c r="BC82" i="31"/>
  <c r="BC32" i="31"/>
  <c r="BC184" i="31"/>
  <c r="BC201" i="31"/>
  <c r="BC100" i="31"/>
  <c r="BC145" i="31"/>
  <c r="BC114" i="31"/>
  <c r="BC183" i="31"/>
  <c r="BC180" i="31"/>
  <c r="BC118" i="31"/>
  <c r="BC49" i="31"/>
  <c r="BC79" i="31"/>
  <c r="BC44" i="31"/>
  <c r="BC148" i="31"/>
  <c r="BC131" i="31"/>
  <c r="BC45" i="31"/>
  <c r="BC162" i="31"/>
  <c r="BC151" i="31"/>
  <c r="BC96" i="31"/>
  <c r="BC67" i="31"/>
  <c r="BC30" i="31"/>
  <c r="BC10" i="31"/>
  <c r="BC186" i="31"/>
  <c r="BC128" i="31"/>
  <c r="BC48" i="31"/>
  <c r="BC65" i="31"/>
  <c r="BC13" i="31"/>
  <c r="BC94" i="31"/>
  <c r="BC24" i="31"/>
  <c r="BC192" i="31"/>
  <c r="BC57" i="31"/>
  <c r="BC161" i="31"/>
  <c r="BC93" i="31"/>
  <c r="BC8" i="31"/>
  <c r="BC109" i="31"/>
  <c r="BC195" i="31"/>
  <c r="BC175" i="31"/>
  <c r="BC110" i="31"/>
  <c r="BC58" i="31"/>
  <c r="BC6" i="31"/>
  <c r="BC92" i="31"/>
  <c r="BC124" i="31"/>
  <c r="BC75" i="31"/>
  <c r="BC25" i="31"/>
  <c r="BC91" i="31"/>
  <c r="BC108" i="31"/>
  <c r="BC177" i="31"/>
  <c r="BC126" i="31"/>
  <c r="BC76" i="31"/>
  <c r="BC40" i="31"/>
  <c r="BC176" i="31"/>
  <c r="BC178" i="31"/>
  <c r="BC74" i="31"/>
  <c r="BC141" i="31"/>
  <c r="BC144" i="31"/>
  <c r="BC7" i="31"/>
  <c r="BC143" i="31"/>
  <c r="BC22" i="31"/>
  <c r="BC159" i="31"/>
  <c r="BC59" i="31"/>
  <c r="BC194" i="31"/>
  <c r="BC193" i="31"/>
  <c r="BC158" i="31"/>
  <c r="BC160" i="31"/>
  <c r="BC41" i="31"/>
  <c r="BC142" i="31"/>
  <c r="BC5" i="31"/>
  <c r="BC127" i="31"/>
  <c r="BC90" i="31"/>
  <c r="BC73" i="31"/>
  <c r="BC125" i="31"/>
  <c r="BC39" i="31"/>
  <c r="BC42" i="31"/>
  <c r="BC23" i="31"/>
  <c r="BC107" i="31"/>
  <c r="BI12" i="27"/>
  <c r="BI58" i="27"/>
  <c r="BI40" i="27"/>
  <c r="BI48" i="27"/>
  <c r="BI65" i="27"/>
  <c r="BI160" i="27"/>
  <c r="BI77" i="27"/>
  <c r="BI44" i="27"/>
  <c r="BI151" i="27"/>
  <c r="BI169" i="27"/>
  <c r="BI107" i="27"/>
  <c r="BI161" i="27"/>
  <c r="BI75" i="27"/>
  <c r="BI195" i="27"/>
  <c r="BI96" i="27"/>
  <c r="BI179" i="27"/>
  <c r="BI27" i="27"/>
  <c r="BI201" i="27"/>
  <c r="BI116" i="27"/>
  <c r="BI164" i="27"/>
  <c r="BI33" i="27"/>
  <c r="BI109" i="27"/>
  <c r="BI178" i="27"/>
  <c r="BI26" i="27"/>
  <c r="BI113" i="27"/>
  <c r="BI167" i="27"/>
  <c r="BI118" i="27"/>
  <c r="BI92" i="27"/>
  <c r="BI198" i="27"/>
  <c r="BI29" i="27"/>
  <c r="BI110" i="27"/>
  <c r="BI203" i="27"/>
  <c r="BI185" i="27"/>
  <c r="BI74" i="27"/>
  <c r="BI196" i="27"/>
  <c r="BI94" i="27"/>
  <c r="BI80" i="27"/>
  <c r="BI30" i="27"/>
  <c r="BI47" i="27"/>
  <c r="BI22" i="27"/>
  <c r="BI41" i="27"/>
  <c r="BI147" i="27"/>
  <c r="BI142" i="27"/>
  <c r="BI91" i="27"/>
  <c r="BI42" i="27"/>
  <c r="BI84" i="27"/>
  <c r="BI152" i="27"/>
  <c r="BI61" i="27"/>
  <c r="BI162" i="27"/>
  <c r="BI60" i="27"/>
  <c r="BI132" i="27"/>
  <c r="BI130" i="27"/>
  <c r="BI43" i="27"/>
  <c r="BI186" i="27"/>
  <c r="BI90" i="27"/>
  <c r="BI97" i="27"/>
  <c r="BI73" i="27"/>
  <c r="BI78" i="27"/>
  <c r="BI76" i="27"/>
  <c r="BI57" i="27"/>
  <c r="BI56" i="27"/>
  <c r="BI115" i="27"/>
  <c r="BI143" i="27"/>
  <c r="BI141" i="27"/>
  <c r="BI108" i="27"/>
  <c r="BI95" i="27"/>
  <c r="BI79" i="27"/>
  <c r="BI59" i="27"/>
  <c r="BI98" i="27"/>
  <c r="BI39" i="27"/>
  <c r="BI83" i="27"/>
  <c r="BI63" i="27"/>
  <c r="BI28" i="27"/>
  <c r="BI146" i="27"/>
  <c r="BI93" i="27"/>
  <c r="BI64" i="27"/>
  <c r="BI25" i="27"/>
  <c r="BI46" i="27"/>
  <c r="BI124" i="27"/>
  <c r="BI62" i="27"/>
  <c r="BI131" i="27"/>
  <c r="BI23" i="27"/>
  <c r="BI128" i="27"/>
  <c r="BI50" i="27"/>
  <c r="BI199" i="27"/>
  <c r="BI197" i="27"/>
  <c r="BI192" i="27"/>
  <c r="BI176" i="27"/>
  <c r="BI177" i="27"/>
  <c r="BI168" i="27"/>
  <c r="BI135" i="27"/>
  <c r="BI49" i="27"/>
  <c r="BI66" i="27"/>
  <c r="BI202" i="27"/>
  <c r="BI193" i="27"/>
  <c r="BI194" i="27"/>
  <c r="BI182" i="27"/>
  <c r="BI175" i="27"/>
  <c r="BI163" i="27"/>
  <c r="BI24" i="27"/>
  <c r="BI180" i="27"/>
  <c r="BI159" i="27"/>
  <c r="BI144" i="27"/>
  <c r="BI145" i="27"/>
  <c r="BI125" i="27"/>
  <c r="BI111" i="27"/>
  <c r="BI114" i="27"/>
  <c r="BI67" i="27"/>
  <c r="BI101" i="27"/>
  <c r="BI158" i="27"/>
  <c r="BI148" i="27"/>
  <c r="BI126" i="27"/>
  <c r="BI129" i="27"/>
  <c r="BI117" i="27"/>
  <c r="BI183" i="27"/>
  <c r="BI166" i="27"/>
  <c r="BI32" i="27"/>
  <c r="BI127" i="27"/>
  <c r="BI99" i="27"/>
  <c r="BI45" i="27"/>
  <c r="BI200" i="27"/>
  <c r="BI82" i="27"/>
  <c r="BI184" i="27"/>
  <c r="BI150" i="27"/>
  <c r="BI134" i="27"/>
  <c r="BI133" i="27"/>
  <c r="BI181" i="27"/>
  <c r="BI31" i="27"/>
  <c r="BI100" i="27"/>
  <c r="BI165" i="27"/>
  <c r="BI149" i="27"/>
  <c r="BI112" i="27"/>
  <c r="BI81" i="27"/>
  <c r="BI16" i="27"/>
  <c r="BI14" i="27"/>
  <c r="BI13" i="27"/>
  <c r="BI15" i="27"/>
  <c r="H5" i="27"/>
  <c r="J1162" i="26" s="1"/>
  <c r="C5" i="27"/>
  <c r="D5" i="27"/>
  <c r="H1147" i="26"/>
  <c r="H1154" i="26"/>
  <c r="H922" i="26"/>
  <c r="H1146" i="26"/>
  <c r="H911" i="26"/>
  <c r="H1135" i="26"/>
  <c r="H930" i="26"/>
  <c r="H129" i="9"/>
  <c r="H131" i="9"/>
  <c r="H161" i="9"/>
  <c r="H163" i="9"/>
  <c r="H267" i="9"/>
  <c r="H299" i="9"/>
  <c r="H301" i="9"/>
  <c r="I3" i="10"/>
  <c r="BF123" i="31" l="1"/>
  <c r="BO124" i="31" s="1"/>
  <c r="BI38" i="27"/>
  <c r="BR39" i="27" s="1"/>
  <c r="BI55" i="27"/>
  <c r="BR63" i="27" s="1"/>
  <c r="BC38" i="31"/>
  <c r="BL41" i="31" s="1"/>
  <c r="BE106" i="27"/>
  <c r="BN110" i="27" s="1"/>
  <c r="BG191" i="31"/>
  <c r="BP201" i="31" s="1"/>
  <c r="BG106" i="31"/>
  <c r="BP111" i="31" s="1"/>
  <c r="BD21" i="27"/>
  <c r="BM27" i="27" s="1"/>
  <c r="BI157" i="27"/>
  <c r="BR165" i="27" s="1"/>
  <c r="BE191" i="27"/>
  <c r="BN202" i="27" s="1"/>
  <c r="BI72" i="27"/>
  <c r="BR84" i="27" s="1"/>
  <c r="BE157" i="27"/>
  <c r="BN162" i="27" s="1"/>
  <c r="BH106" i="27"/>
  <c r="BQ114" i="27" s="1"/>
  <c r="BI4" i="31"/>
  <c r="BR16" i="31" s="1"/>
  <c r="BJ4" i="31"/>
  <c r="BS10" i="31" s="1"/>
  <c r="BJ72" i="31"/>
  <c r="BS73" i="31" s="1"/>
  <c r="BD191" i="31"/>
  <c r="BM200" i="31" s="1"/>
  <c r="BH38" i="31"/>
  <c r="BQ48" i="31" s="1"/>
  <c r="BG157" i="27"/>
  <c r="BP159" i="27" s="1"/>
  <c r="BG174" i="27"/>
  <c r="BP182" i="27" s="1"/>
  <c r="BG72" i="27"/>
  <c r="BP82" i="27" s="1"/>
  <c r="BF174" i="27"/>
  <c r="BO182" i="27" s="1"/>
  <c r="BF191" i="27"/>
  <c r="BO201" i="27" s="1"/>
  <c r="BJ72" i="27"/>
  <c r="BS77" i="27" s="1"/>
  <c r="BC157" i="31"/>
  <c r="BL168" i="31" s="1"/>
  <c r="BE38" i="27"/>
  <c r="BN40" i="27" s="1"/>
  <c r="BE140" i="27"/>
  <c r="BN143" i="27" s="1"/>
  <c r="BG89" i="31"/>
  <c r="BP93" i="31" s="1"/>
  <c r="BG72" i="31"/>
  <c r="BP76" i="31" s="1"/>
  <c r="BD123" i="27"/>
  <c r="BM128" i="27" s="1"/>
  <c r="BD140" i="27"/>
  <c r="BM145" i="27" s="1"/>
  <c r="BF4" i="31"/>
  <c r="BO15" i="31" s="1"/>
  <c r="BI106" i="27"/>
  <c r="BR111" i="27" s="1"/>
  <c r="BC72" i="31"/>
  <c r="BL74" i="31" s="1"/>
  <c r="BC140" i="31"/>
  <c r="BL144" i="31" s="1"/>
  <c r="BC191" i="31"/>
  <c r="BL193" i="31" s="1"/>
  <c r="BE123" i="27"/>
  <c r="BN135" i="27" s="1"/>
  <c r="BD191" i="27"/>
  <c r="BM197" i="27" s="1"/>
  <c r="BI174" i="27"/>
  <c r="BR182" i="27" s="1"/>
  <c r="BC89" i="31"/>
  <c r="BL91" i="31" s="1"/>
  <c r="BC174" i="31"/>
  <c r="BL180" i="31" s="1"/>
  <c r="BE72" i="27"/>
  <c r="BN77" i="27" s="1"/>
  <c r="BG174" i="31"/>
  <c r="BP186" i="31" s="1"/>
  <c r="BD174" i="27"/>
  <c r="BM184" i="27" s="1"/>
  <c r="BF21" i="31"/>
  <c r="BO25" i="31" s="1"/>
  <c r="BF174" i="31"/>
  <c r="BO183" i="31" s="1"/>
  <c r="BE174" i="27"/>
  <c r="BN180" i="27" s="1"/>
  <c r="BD157" i="27"/>
  <c r="BM164" i="27" s="1"/>
  <c r="BH140" i="27"/>
  <c r="BQ141" i="27" s="1"/>
  <c r="BC89" i="27"/>
  <c r="BL90" i="27" s="1"/>
  <c r="BI140" i="27"/>
  <c r="BR141" i="27" s="1"/>
  <c r="BI21" i="27"/>
  <c r="BR26" i="27" s="1"/>
  <c r="BC106" i="31"/>
  <c r="BL110" i="31" s="1"/>
  <c r="BC4" i="31"/>
  <c r="BL7" i="31" s="1"/>
  <c r="BE89" i="27"/>
  <c r="BN92" i="27" s="1"/>
  <c r="BE21" i="27"/>
  <c r="BN30" i="27" s="1"/>
  <c r="BG123" i="31"/>
  <c r="BP132" i="31" s="1"/>
  <c r="BG140" i="31"/>
  <c r="BP150" i="31" s="1"/>
  <c r="BG38" i="31"/>
  <c r="BP45" i="31" s="1"/>
  <c r="BG4" i="31"/>
  <c r="BP15" i="31" s="1"/>
  <c r="BD38" i="27"/>
  <c r="BM45" i="27" s="1"/>
  <c r="BF38" i="31"/>
  <c r="BO48" i="31" s="1"/>
  <c r="BF191" i="31"/>
  <c r="BO198" i="31" s="1"/>
  <c r="BH123" i="27"/>
  <c r="BQ125" i="27" s="1"/>
  <c r="BH72" i="27"/>
  <c r="BQ77" i="27" s="1"/>
  <c r="BI191" i="27"/>
  <c r="BR197" i="27" s="1"/>
  <c r="BI123" i="27"/>
  <c r="BR133" i="27" s="1"/>
  <c r="BI89" i="27"/>
  <c r="BR95" i="27" s="1"/>
  <c r="BC21" i="31"/>
  <c r="BL31" i="31" s="1"/>
  <c r="BC123" i="31"/>
  <c r="BL127" i="31" s="1"/>
  <c r="BE55" i="27"/>
  <c r="BN66" i="27" s="1"/>
  <c r="BG21" i="31"/>
  <c r="BP29" i="31" s="1"/>
  <c r="BG157" i="31"/>
  <c r="BP167" i="31" s="1"/>
  <c r="BD89" i="27"/>
  <c r="BM95" i="27" s="1"/>
  <c r="BF157" i="31"/>
  <c r="BO164" i="31" s="1"/>
  <c r="BF140" i="31"/>
  <c r="BO143" i="31" s="1"/>
  <c r="BH157" i="27"/>
  <c r="BQ169" i="27" s="1"/>
  <c r="BH191" i="27"/>
  <c r="BQ199" i="27" s="1"/>
  <c r="BH38" i="27"/>
  <c r="BQ40" i="27" s="1"/>
  <c r="BH55" i="27"/>
  <c r="BQ63" i="27" s="1"/>
  <c r="BC106" i="27"/>
  <c r="BL107" i="27" s="1"/>
  <c r="BC157" i="27"/>
  <c r="BL158" i="27" s="1"/>
  <c r="BC38" i="27"/>
  <c r="BL39" i="27" s="1"/>
  <c r="BE174" i="31"/>
  <c r="BN183" i="31" s="1"/>
  <c r="BE89" i="31"/>
  <c r="BN91" i="31" s="1"/>
  <c r="BE123" i="31"/>
  <c r="BN129" i="31" s="1"/>
  <c r="BI123" i="31"/>
  <c r="BR128" i="31" s="1"/>
  <c r="BI106" i="31"/>
  <c r="BR118" i="31" s="1"/>
  <c r="BI21" i="31"/>
  <c r="BR33" i="31" s="1"/>
  <c r="BJ21" i="31"/>
  <c r="BS22" i="31" s="1"/>
  <c r="BJ123" i="31"/>
  <c r="BS129" i="31" s="1"/>
  <c r="BJ157" i="31"/>
  <c r="BS164" i="31" s="1"/>
  <c r="BH72" i="31"/>
  <c r="BQ81" i="31" s="1"/>
  <c r="BH174" i="31"/>
  <c r="BQ179" i="31" s="1"/>
  <c r="BG140" i="27"/>
  <c r="BP149" i="27" s="1"/>
  <c r="BF123" i="27"/>
  <c r="BO128" i="27" s="1"/>
  <c r="BF21" i="27"/>
  <c r="BO32" i="27" s="1"/>
  <c r="BJ140" i="27"/>
  <c r="BS141" i="27" s="1"/>
  <c r="BD72" i="27"/>
  <c r="BM74" i="27" s="1"/>
  <c r="BD106" i="27"/>
  <c r="BM113" i="27" s="1"/>
  <c r="BD55" i="27"/>
  <c r="BM60" i="27" s="1"/>
  <c r="BF106" i="31"/>
  <c r="BO117" i="31" s="1"/>
  <c r="BC123" i="27"/>
  <c r="BL124" i="27" s="1"/>
  <c r="BE72" i="31"/>
  <c r="BN78" i="31" s="1"/>
  <c r="BI191" i="31"/>
  <c r="BR196" i="31" s="1"/>
  <c r="BJ89" i="31"/>
  <c r="BS97" i="31" s="1"/>
  <c r="BD123" i="31"/>
  <c r="BM132" i="31" s="1"/>
  <c r="BD4" i="31"/>
  <c r="BM12" i="31" s="1"/>
  <c r="BD72" i="31"/>
  <c r="BM77" i="31" s="1"/>
  <c r="BH4" i="31"/>
  <c r="BQ12" i="31" s="1"/>
  <c r="BH106" i="31"/>
  <c r="BQ110" i="31" s="1"/>
  <c r="BH140" i="31"/>
  <c r="BQ142" i="31" s="1"/>
  <c r="BF106" i="27"/>
  <c r="BO108" i="27" s="1"/>
  <c r="BF89" i="27"/>
  <c r="BO92" i="27" s="1"/>
  <c r="BJ174" i="27"/>
  <c r="BS184" i="27" s="1"/>
  <c r="BJ89" i="27"/>
  <c r="BS96" i="27" s="1"/>
  <c r="BH21" i="27"/>
  <c r="BQ30" i="27" s="1"/>
  <c r="BC140" i="27"/>
  <c r="BL147" i="27" s="1"/>
  <c r="BC21" i="27"/>
  <c r="BL25" i="27" s="1"/>
  <c r="BI140" i="31"/>
  <c r="BR141" i="31" s="1"/>
  <c r="BD174" i="31"/>
  <c r="BM183" i="31" s="1"/>
  <c r="BH123" i="31"/>
  <c r="BQ126" i="31" s="1"/>
  <c r="BG191" i="27"/>
  <c r="BP201" i="27" s="1"/>
  <c r="BF157" i="27"/>
  <c r="BO159" i="27" s="1"/>
  <c r="BF38" i="27"/>
  <c r="BO50" i="27" s="1"/>
  <c r="BJ191" i="27"/>
  <c r="BS200" i="27" s="1"/>
  <c r="BJ123" i="27"/>
  <c r="BS134" i="27" s="1"/>
  <c r="BJ106" i="27"/>
  <c r="BS116" i="27" s="1"/>
  <c r="BE106" i="31"/>
  <c r="BN114" i="31" s="1"/>
  <c r="BE157" i="31"/>
  <c r="BN161" i="31" s="1"/>
  <c r="BE140" i="31"/>
  <c r="BN152" i="31" s="1"/>
  <c r="BI38" i="31"/>
  <c r="BR43" i="31" s="1"/>
  <c r="BJ140" i="31"/>
  <c r="BS141" i="31" s="1"/>
  <c r="BJ191" i="31"/>
  <c r="BS194" i="31" s="1"/>
  <c r="BD38" i="31"/>
  <c r="BM46" i="31" s="1"/>
  <c r="BH157" i="31"/>
  <c r="BQ167" i="31" s="1"/>
  <c r="BG38" i="27"/>
  <c r="BP41" i="27" s="1"/>
  <c r="BG55" i="27"/>
  <c r="BP60" i="27" s="1"/>
  <c r="BF72" i="27"/>
  <c r="BO75" i="27" s="1"/>
  <c r="BC72" i="27"/>
  <c r="BL83" i="27" s="1"/>
  <c r="BC174" i="27"/>
  <c r="BL180" i="27" s="1"/>
  <c r="BE38" i="31"/>
  <c r="BN42" i="31" s="1"/>
  <c r="BI157" i="31"/>
  <c r="BR158" i="31" s="1"/>
  <c r="BD106" i="31"/>
  <c r="BM110" i="31" s="1"/>
  <c r="BD89" i="31"/>
  <c r="BM91" i="31" s="1"/>
  <c r="BD140" i="31"/>
  <c r="BM146" i="31" s="1"/>
  <c r="BG89" i="27"/>
  <c r="BP94" i="27" s="1"/>
  <c r="BF55" i="27"/>
  <c r="BO61" i="27" s="1"/>
  <c r="BJ21" i="27"/>
  <c r="BS29" i="27" s="1"/>
  <c r="BC55" i="27"/>
  <c r="BL59" i="27" s="1"/>
  <c r="BE21" i="31"/>
  <c r="BN27" i="31" s="1"/>
  <c r="BI89" i="31"/>
  <c r="BR95" i="31" s="1"/>
  <c r="BJ106" i="31"/>
  <c r="BS114" i="31" s="1"/>
  <c r="BD21" i="31"/>
  <c r="BM26" i="31" s="1"/>
  <c r="BD157" i="31"/>
  <c r="BM163" i="31" s="1"/>
  <c r="BH191" i="31"/>
  <c r="BQ192" i="31" s="1"/>
  <c r="BG123" i="27"/>
  <c r="BP125" i="27" s="1"/>
  <c r="BJ157" i="27"/>
  <c r="BS163" i="27" s="1"/>
  <c r="BJ38" i="27"/>
  <c r="BS40" i="27" s="1"/>
  <c r="BJ55" i="27"/>
  <c r="BS57" i="27" s="1"/>
  <c r="BO133" i="31"/>
  <c r="BF72" i="31"/>
  <c r="BO80" i="31" s="1"/>
  <c r="BO135" i="31"/>
  <c r="BF89" i="31"/>
  <c r="BO100" i="31" s="1"/>
  <c r="BH174" i="27"/>
  <c r="BQ175" i="27" s="1"/>
  <c r="BH89" i="27"/>
  <c r="BQ90" i="27" s="1"/>
  <c r="BC191" i="27"/>
  <c r="BL195" i="27" s="1"/>
  <c r="BE4" i="31"/>
  <c r="BN11" i="31" s="1"/>
  <c r="BE191" i="31"/>
  <c r="BN201" i="31" s="1"/>
  <c r="BI72" i="31"/>
  <c r="BR77" i="31" s="1"/>
  <c r="BI174" i="31"/>
  <c r="BR186" i="31" s="1"/>
  <c r="BJ38" i="31"/>
  <c r="BS43" i="31" s="1"/>
  <c r="BJ174" i="31"/>
  <c r="BS177" i="31" s="1"/>
  <c r="BH21" i="31"/>
  <c r="BQ33" i="31" s="1"/>
  <c r="BH89" i="31"/>
  <c r="BQ97" i="31" s="1"/>
  <c r="BG106" i="27"/>
  <c r="BP116" i="27" s="1"/>
  <c r="BG21" i="27"/>
  <c r="BP22" i="27" s="1"/>
  <c r="BF140" i="27"/>
  <c r="BO150" i="27" s="1"/>
  <c r="C1294" i="14"/>
  <c r="C1162" i="26"/>
  <c r="I1294" i="14"/>
  <c r="D1294" i="14"/>
  <c r="D1162" i="26"/>
  <c r="BA5" i="27"/>
  <c r="AZ5" i="27"/>
  <c r="AY5" i="27"/>
  <c r="V5" i="27"/>
  <c r="W5" i="27"/>
  <c r="H160" i="9"/>
  <c r="Y121" i="10"/>
  <c r="Q121" i="10"/>
  <c r="M121" i="10"/>
  <c r="R121" i="10" s="1"/>
  <c r="D121" i="10"/>
  <c r="D328" i="26" s="1"/>
  <c r="Y120" i="10"/>
  <c r="Q120" i="10"/>
  <c r="M120" i="10"/>
  <c r="R120" i="10" s="1"/>
  <c r="D120" i="10"/>
  <c r="D327" i="26" s="1"/>
  <c r="Y119" i="10"/>
  <c r="Q119" i="10"/>
  <c r="M119" i="10"/>
  <c r="R119" i="10" s="1"/>
  <c r="D119" i="10"/>
  <c r="D326" i="26" s="1"/>
  <c r="Y118" i="10"/>
  <c r="Q118" i="10"/>
  <c r="M118" i="10"/>
  <c r="R118" i="10" s="1"/>
  <c r="D118" i="10"/>
  <c r="D325" i="26" s="1"/>
  <c r="Y117" i="10"/>
  <c r="Q117" i="10"/>
  <c r="M117" i="10"/>
  <c r="N117" i="10" s="1"/>
  <c r="Y116" i="10"/>
  <c r="Q116" i="10"/>
  <c r="M116" i="10"/>
  <c r="R116" i="10" s="1"/>
  <c r="D116" i="10"/>
  <c r="D323" i="26" s="1"/>
  <c r="Y115" i="10"/>
  <c r="Q115" i="10"/>
  <c r="M115" i="10"/>
  <c r="R115" i="10" s="1"/>
  <c r="Y114" i="10"/>
  <c r="Q114" i="10"/>
  <c r="M114" i="10"/>
  <c r="R114" i="10" s="1"/>
  <c r="D114" i="10"/>
  <c r="D321" i="26" s="1"/>
  <c r="Y108" i="10"/>
  <c r="Q108" i="10"/>
  <c r="M108" i="10"/>
  <c r="R108" i="10" s="1"/>
  <c r="D108" i="10"/>
  <c r="D315" i="26" s="1"/>
  <c r="Y107" i="10"/>
  <c r="Q107" i="10"/>
  <c r="M107" i="10"/>
  <c r="R107" i="10" s="1"/>
  <c r="D107" i="10"/>
  <c r="D314" i="26" s="1"/>
  <c r="Y106" i="10"/>
  <c r="Q106" i="10"/>
  <c r="M106" i="10"/>
  <c r="R106" i="10" s="1"/>
  <c r="D106" i="10"/>
  <c r="D313" i="26" s="1"/>
  <c r="Y105" i="10"/>
  <c r="Q105" i="10"/>
  <c r="M105" i="10"/>
  <c r="R105" i="10" s="1"/>
  <c r="D105" i="10"/>
  <c r="D312" i="26" s="1"/>
  <c r="Y104" i="10"/>
  <c r="Q104" i="10"/>
  <c r="M104" i="10"/>
  <c r="R104" i="10" s="1"/>
  <c r="Y103" i="10"/>
  <c r="Q103" i="10"/>
  <c r="M103" i="10"/>
  <c r="R103" i="10" s="1"/>
  <c r="D103" i="10"/>
  <c r="D310" i="26" s="1"/>
  <c r="Y102" i="10"/>
  <c r="Q102" i="10"/>
  <c r="M102" i="10"/>
  <c r="R102" i="10" s="1"/>
  <c r="Q101" i="10"/>
  <c r="M101" i="10"/>
  <c r="R101" i="10" s="1"/>
  <c r="Y95" i="10"/>
  <c r="Q95" i="10"/>
  <c r="M95" i="10"/>
  <c r="R95" i="10" s="1"/>
  <c r="D95" i="10"/>
  <c r="D302" i="26" s="1"/>
  <c r="Y94" i="10"/>
  <c r="Q94" i="10"/>
  <c r="M94" i="10"/>
  <c r="D94" i="10"/>
  <c r="D301" i="26" s="1"/>
  <c r="Y93" i="10"/>
  <c r="Q93" i="10"/>
  <c r="M93" i="10"/>
  <c r="R93" i="10" s="1"/>
  <c r="D93" i="10"/>
  <c r="D300" i="26" s="1"/>
  <c r="Y92" i="10"/>
  <c r="Q92" i="10"/>
  <c r="M92" i="10"/>
  <c r="R92" i="10" s="1"/>
  <c r="D92" i="10"/>
  <c r="D299" i="26" s="1"/>
  <c r="Y91" i="10"/>
  <c r="Q91" i="10"/>
  <c r="M91" i="10"/>
  <c r="N91" i="10" s="1"/>
  <c r="D91" i="10"/>
  <c r="D298" i="26" s="1"/>
  <c r="Y90" i="10"/>
  <c r="Q90" i="10"/>
  <c r="M90" i="10"/>
  <c r="D90" i="10"/>
  <c r="D297" i="26" s="1"/>
  <c r="Y89" i="10"/>
  <c r="Q89" i="10"/>
  <c r="M89" i="10"/>
  <c r="R89" i="10" s="1"/>
  <c r="D89" i="10"/>
  <c r="D296" i="26" s="1"/>
  <c r="Y88" i="10"/>
  <c r="Q88" i="10"/>
  <c r="M88" i="10"/>
  <c r="R88" i="10" s="1"/>
  <c r="D88" i="10"/>
  <c r="D295" i="26" s="1"/>
  <c r="Y87" i="10"/>
  <c r="Q87" i="10"/>
  <c r="M87" i="10"/>
  <c r="R87" i="10" s="1"/>
  <c r="D87" i="10"/>
  <c r="D294" i="26" s="1"/>
  <c r="Y86" i="10"/>
  <c r="Q86" i="10"/>
  <c r="M86" i="10"/>
  <c r="N86" i="10" s="1"/>
  <c r="D86" i="10"/>
  <c r="D293" i="26" s="1"/>
  <c r="Y85" i="10"/>
  <c r="Q85" i="10"/>
  <c r="M85" i="10"/>
  <c r="D85" i="10"/>
  <c r="D292" i="26" s="1"/>
  <c r="Y84" i="10"/>
  <c r="Q84" i="10"/>
  <c r="M84" i="10"/>
  <c r="R84" i="10" s="1"/>
  <c r="D84" i="10"/>
  <c r="D291" i="26" s="1"/>
  <c r="Y83" i="10"/>
  <c r="Q83" i="10"/>
  <c r="M83" i="10"/>
  <c r="R83" i="10" s="1"/>
  <c r="D83" i="10"/>
  <c r="D290" i="26" s="1"/>
  <c r="Y82" i="10"/>
  <c r="Q82" i="10"/>
  <c r="M82" i="10"/>
  <c r="R82" i="10" s="1"/>
  <c r="D82" i="10"/>
  <c r="D289" i="26" s="1"/>
  <c r="Y81" i="10"/>
  <c r="Q81" i="10"/>
  <c r="M81" i="10"/>
  <c r="D81" i="10"/>
  <c r="D288" i="26" s="1"/>
  <c r="Y80" i="10"/>
  <c r="Q80" i="10"/>
  <c r="M80" i="10"/>
  <c r="R80" i="10" s="1"/>
  <c r="D80" i="10"/>
  <c r="D287" i="26" s="1"/>
  <c r="H79" i="10"/>
  <c r="G79" i="10"/>
  <c r="F79" i="10"/>
  <c r="G78" i="10"/>
  <c r="F78" i="10"/>
  <c r="I77" i="10"/>
  <c r="H77" i="10"/>
  <c r="Y76" i="10"/>
  <c r="Q76" i="10"/>
  <c r="M76" i="10"/>
  <c r="R76" i="10" s="1"/>
  <c r="D76" i="10"/>
  <c r="D283" i="26" s="1"/>
  <c r="Y75" i="10"/>
  <c r="Q75" i="10"/>
  <c r="M75" i="10"/>
  <c r="R75" i="10" s="1"/>
  <c r="D75" i="10"/>
  <c r="D282" i="26" s="1"/>
  <c r="Y74" i="10"/>
  <c r="Q74" i="10"/>
  <c r="M74" i="10"/>
  <c r="R74" i="10" s="1"/>
  <c r="D74" i="10"/>
  <c r="D281" i="26" s="1"/>
  <c r="Y73" i="10"/>
  <c r="Q73" i="10"/>
  <c r="M73" i="10"/>
  <c r="D73" i="10"/>
  <c r="D280" i="26" s="1"/>
  <c r="Y72" i="10"/>
  <c r="Q72" i="10"/>
  <c r="M72" i="10"/>
  <c r="N72" i="10" s="1"/>
  <c r="S72" i="10" s="1"/>
  <c r="D72" i="10"/>
  <c r="D279" i="26" s="1"/>
  <c r="Y71" i="10"/>
  <c r="Q71" i="10"/>
  <c r="M71" i="10"/>
  <c r="R71" i="10" s="1"/>
  <c r="D71" i="10"/>
  <c r="D278" i="26" s="1"/>
  <c r="Y70" i="10"/>
  <c r="Q70" i="10"/>
  <c r="M70" i="10"/>
  <c r="R70" i="10" s="1"/>
  <c r="D70" i="10"/>
  <c r="D277" i="26" s="1"/>
  <c r="Y69" i="10"/>
  <c r="Q69" i="10"/>
  <c r="M69" i="10"/>
  <c r="Y63" i="10"/>
  <c r="Q63" i="10"/>
  <c r="M63" i="10"/>
  <c r="R63" i="10" s="1"/>
  <c r="D63" i="10"/>
  <c r="Y62" i="10"/>
  <c r="Q62" i="10"/>
  <c r="M62" i="10"/>
  <c r="R62" i="10" s="1"/>
  <c r="D62" i="10"/>
  <c r="Y61" i="10"/>
  <c r="Q61" i="10"/>
  <c r="M61" i="10"/>
  <c r="R61" i="10" s="1"/>
  <c r="D61" i="10"/>
  <c r="Y60" i="10"/>
  <c r="Q60" i="10"/>
  <c r="M60" i="10"/>
  <c r="R60" i="10" s="1"/>
  <c r="D60" i="10"/>
  <c r="Y59" i="10"/>
  <c r="Q59" i="10"/>
  <c r="M59" i="10"/>
  <c r="R59" i="10" s="1"/>
  <c r="D59" i="10"/>
  <c r="Y58" i="10"/>
  <c r="Q58" i="10"/>
  <c r="M58" i="10"/>
  <c r="R58" i="10" s="1"/>
  <c r="D58" i="10"/>
  <c r="Y57" i="10"/>
  <c r="Q57" i="10"/>
  <c r="M57" i="10"/>
  <c r="R57" i="10" s="1"/>
  <c r="D57" i="10"/>
  <c r="Y56" i="10"/>
  <c r="Q56" i="10"/>
  <c r="M56" i="10"/>
  <c r="R56" i="10" s="1"/>
  <c r="D56" i="10"/>
  <c r="Y55" i="10"/>
  <c r="Q55" i="10"/>
  <c r="M55" i="10"/>
  <c r="N55" i="10" s="1"/>
  <c r="D55" i="10"/>
  <c r="Y54" i="10"/>
  <c r="Q54" i="10"/>
  <c r="M54" i="10"/>
  <c r="R54" i="10" s="1"/>
  <c r="D54" i="10"/>
  <c r="Y53" i="10"/>
  <c r="Q53" i="10"/>
  <c r="M53" i="10"/>
  <c r="R53" i="10" s="1"/>
  <c r="Y52" i="10"/>
  <c r="Q52" i="10"/>
  <c r="M52" i="10"/>
  <c r="R52" i="10" s="1"/>
  <c r="Y51" i="10"/>
  <c r="Q51" i="10"/>
  <c r="M51" i="10"/>
  <c r="R51" i="10" s="1"/>
  <c r="Y50" i="10"/>
  <c r="Q50" i="10"/>
  <c r="M50" i="10"/>
  <c r="R50" i="10" s="1"/>
  <c r="Y49" i="10"/>
  <c r="Q49" i="10"/>
  <c r="M49" i="10"/>
  <c r="R49" i="10" s="1"/>
  <c r="Q48" i="10"/>
  <c r="M48" i="10"/>
  <c r="R48" i="10" s="1"/>
  <c r="H47" i="10"/>
  <c r="G47" i="10"/>
  <c r="F47" i="10"/>
  <c r="G46" i="10"/>
  <c r="F46" i="10"/>
  <c r="I45" i="10"/>
  <c r="H45" i="10"/>
  <c r="Y44" i="10"/>
  <c r="Q44" i="10"/>
  <c r="M44" i="10"/>
  <c r="N44" i="10" s="1"/>
  <c r="S44" i="10" s="1"/>
  <c r="D44" i="10"/>
  <c r="D251" i="26" s="1"/>
  <c r="Y43" i="10"/>
  <c r="Q43" i="10"/>
  <c r="M43" i="10"/>
  <c r="R43" i="10" s="1"/>
  <c r="Y42" i="10"/>
  <c r="Q42" i="10"/>
  <c r="M42" i="10"/>
  <c r="N42" i="10" s="1"/>
  <c r="Y41" i="10"/>
  <c r="Q41" i="10"/>
  <c r="M41" i="10"/>
  <c r="R41" i="10" s="1"/>
  <c r="Y40" i="10"/>
  <c r="Q40" i="10"/>
  <c r="M40" i="10"/>
  <c r="R40" i="10" s="1"/>
  <c r="Y39" i="10"/>
  <c r="Q39" i="10"/>
  <c r="M39" i="10"/>
  <c r="R39" i="10" s="1"/>
  <c r="Y38" i="10"/>
  <c r="Q38" i="10"/>
  <c r="M38" i="10"/>
  <c r="N38" i="10" s="1"/>
  <c r="Q37" i="10"/>
  <c r="M37" i="10"/>
  <c r="R37" i="10" s="1"/>
  <c r="A100" i="10"/>
  <c r="A307" i="26" s="1"/>
  <c r="E305" i="26" s="1"/>
  <c r="A79" i="10"/>
  <c r="A286" i="26" s="1"/>
  <c r="A68" i="10"/>
  <c r="A275" i="26" s="1"/>
  <c r="E273" i="26" s="1"/>
  <c r="A47" i="10"/>
  <c r="A254" i="26" s="1"/>
  <c r="A36" i="10"/>
  <c r="A243" i="26" s="1"/>
  <c r="E241" i="26" s="1"/>
  <c r="Q31" i="10"/>
  <c r="M31" i="10"/>
  <c r="R31" i="10" s="1"/>
  <c r="Q30" i="10"/>
  <c r="M30" i="10"/>
  <c r="R30" i="10" s="1"/>
  <c r="Q29" i="10"/>
  <c r="M29" i="10"/>
  <c r="R29" i="10" s="1"/>
  <c r="Q28" i="10"/>
  <c r="M28" i="10"/>
  <c r="R28" i="10" s="1"/>
  <c r="Q27" i="10"/>
  <c r="M27" i="10"/>
  <c r="R27" i="10" s="1"/>
  <c r="D27" i="10"/>
  <c r="Q26" i="10"/>
  <c r="M26" i="10"/>
  <c r="D26" i="10"/>
  <c r="Q25" i="10"/>
  <c r="M25" i="10"/>
  <c r="R25" i="10" s="1"/>
  <c r="D25" i="10"/>
  <c r="Q24" i="10"/>
  <c r="M24" i="10"/>
  <c r="R24" i="10" s="1"/>
  <c r="D24" i="10"/>
  <c r="Q23" i="10"/>
  <c r="M23" i="10"/>
  <c r="Q22" i="10"/>
  <c r="M22" i="10"/>
  <c r="R22" i="10" s="1"/>
  <c r="Q21" i="10"/>
  <c r="M21" i="10"/>
  <c r="R21" i="10" s="1"/>
  <c r="Q20" i="10"/>
  <c r="M20" i="10"/>
  <c r="N20" i="10" s="1"/>
  <c r="Q19" i="10"/>
  <c r="M19" i="10"/>
  <c r="Q18" i="10"/>
  <c r="M18" i="10"/>
  <c r="R18" i="10" s="1"/>
  <c r="Q17" i="10"/>
  <c r="M17" i="10"/>
  <c r="R17" i="10" s="1"/>
  <c r="Q16" i="10"/>
  <c r="M16" i="10"/>
  <c r="N16" i="10" s="1"/>
  <c r="H15" i="10"/>
  <c r="G15" i="10"/>
  <c r="F15" i="10"/>
  <c r="G14" i="10"/>
  <c r="F14" i="10"/>
  <c r="A14" i="10"/>
  <c r="A221" i="26" s="1"/>
  <c r="I13" i="10"/>
  <c r="H13" i="10"/>
  <c r="Q12" i="10"/>
  <c r="M12" i="10"/>
  <c r="N12" i="10" s="1"/>
  <c r="S12" i="10" s="1"/>
  <c r="Q11" i="10"/>
  <c r="M11" i="10"/>
  <c r="R11" i="10" s="1"/>
  <c r="Q10" i="10"/>
  <c r="M10" i="10"/>
  <c r="N10" i="10" s="1"/>
  <c r="Q9" i="10"/>
  <c r="M9" i="10"/>
  <c r="Q8" i="10"/>
  <c r="M8" i="10"/>
  <c r="R8" i="10" s="1"/>
  <c r="Q7" i="10"/>
  <c r="M7" i="10"/>
  <c r="R7" i="10" s="1"/>
  <c r="Q6" i="10"/>
  <c r="M6" i="10"/>
  <c r="N6" i="10" s="1"/>
  <c r="Q5" i="10"/>
  <c r="M5" i="10"/>
  <c r="A3" i="10"/>
  <c r="A210" i="26" s="1"/>
  <c r="AJ113" i="10"/>
  <c r="AI113" i="10"/>
  <c r="AH113" i="10"/>
  <c r="AG113" i="10"/>
  <c r="AF113" i="10"/>
  <c r="AE113" i="10"/>
  <c r="AD113" i="10"/>
  <c r="AC113" i="10"/>
  <c r="AJ100" i="10"/>
  <c r="AI100" i="10"/>
  <c r="AH100" i="10"/>
  <c r="AG100" i="10"/>
  <c r="AF100" i="10"/>
  <c r="AE100" i="10"/>
  <c r="AD100" i="10"/>
  <c r="AC100" i="10"/>
  <c r="AJ79" i="10"/>
  <c r="AI79" i="10"/>
  <c r="AH79" i="10"/>
  <c r="AG79" i="10"/>
  <c r="AF79" i="10"/>
  <c r="AE79" i="10"/>
  <c r="AD79" i="10"/>
  <c r="AC79" i="10"/>
  <c r="AJ68" i="10"/>
  <c r="AI68" i="10"/>
  <c r="AH68" i="10"/>
  <c r="AG68" i="10"/>
  <c r="AF68" i="10"/>
  <c r="AE68" i="10"/>
  <c r="AD68" i="10"/>
  <c r="AC68" i="10"/>
  <c r="AJ47" i="10"/>
  <c r="AI47" i="10"/>
  <c r="AH47" i="10"/>
  <c r="AG47" i="10"/>
  <c r="AF47" i="10"/>
  <c r="AE47" i="10"/>
  <c r="AD47" i="10"/>
  <c r="AC47" i="10"/>
  <c r="AJ36" i="10"/>
  <c r="AI36" i="10"/>
  <c r="AH36" i="10"/>
  <c r="AG36" i="10"/>
  <c r="AF36" i="10"/>
  <c r="AE36" i="10"/>
  <c r="AD36" i="10"/>
  <c r="AC36" i="10"/>
  <c r="AJ15" i="10"/>
  <c r="AI15" i="10"/>
  <c r="AH15" i="10"/>
  <c r="AG15" i="10"/>
  <c r="AF15" i="10"/>
  <c r="AE15" i="10"/>
  <c r="AD15" i="10"/>
  <c r="AC15" i="10"/>
  <c r="AJ4" i="10"/>
  <c r="AI4" i="10"/>
  <c r="AH4" i="10"/>
  <c r="AG4" i="10"/>
  <c r="AF4" i="10"/>
  <c r="AE4" i="10"/>
  <c r="AD4" i="10"/>
  <c r="AC4" i="10"/>
  <c r="AJ1" i="10"/>
  <c r="AI1" i="10"/>
  <c r="AH1" i="10"/>
  <c r="AG1" i="10"/>
  <c r="AF1" i="10"/>
  <c r="AE1" i="10"/>
  <c r="AD1" i="10"/>
  <c r="AC1" i="10"/>
  <c r="Y317" i="24"/>
  <c r="Q317" i="24"/>
  <c r="M317" i="24"/>
  <c r="R317" i="24" s="1"/>
  <c r="D317" i="24"/>
  <c r="Y316" i="24"/>
  <c r="Q316" i="24"/>
  <c r="M316" i="24"/>
  <c r="R316" i="24" s="1"/>
  <c r="D316" i="24"/>
  <c r="Y315" i="24"/>
  <c r="Q315" i="24"/>
  <c r="M315" i="24"/>
  <c r="R315" i="24" s="1"/>
  <c r="D315" i="24"/>
  <c r="Y314" i="24"/>
  <c r="Q314" i="24"/>
  <c r="M314" i="24"/>
  <c r="N314" i="24" s="1"/>
  <c r="D314" i="24"/>
  <c r="Y313" i="24"/>
  <c r="Q313" i="24"/>
  <c r="M313" i="24"/>
  <c r="R313" i="24" s="1"/>
  <c r="D313" i="24"/>
  <c r="Y312" i="24"/>
  <c r="Q312" i="24"/>
  <c r="M312" i="24"/>
  <c r="R312" i="24" s="1"/>
  <c r="D312" i="24"/>
  <c r="Y311" i="24"/>
  <c r="Q311" i="24"/>
  <c r="M311" i="24"/>
  <c r="R311" i="24" s="1"/>
  <c r="D311" i="24"/>
  <c r="Y310" i="24"/>
  <c r="Q310" i="24"/>
  <c r="M310" i="24"/>
  <c r="R310" i="24" s="1"/>
  <c r="D310" i="24"/>
  <c r="Y309" i="24"/>
  <c r="Q309" i="24"/>
  <c r="M309" i="24"/>
  <c r="R309" i="24" s="1"/>
  <c r="D309" i="24"/>
  <c r="D768" i="26" s="1"/>
  <c r="Y308" i="24"/>
  <c r="Q308" i="24"/>
  <c r="M308" i="24"/>
  <c r="N308" i="24" s="1"/>
  <c r="D308" i="24"/>
  <c r="D767" i="26" s="1"/>
  <c r="Y307" i="24"/>
  <c r="Q307" i="24"/>
  <c r="M307" i="24"/>
  <c r="R307" i="24" s="1"/>
  <c r="D307" i="24"/>
  <c r="D766" i="26" s="1"/>
  <c r="Y306" i="24"/>
  <c r="Q306" i="24"/>
  <c r="M306" i="24"/>
  <c r="R306" i="24" s="1"/>
  <c r="D306" i="24"/>
  <c r="D765" i="26" s="1"/>
  <c r="Y305" i="24"/>
  <c r="Q305" i="24"/>
  <c r="M305" i="24"/>
  <c r="N305" i="24" s="1"/>
  <c r="S305" i="24" s="1"/>
  <c r="D305" i="24"/>
  <c r="D764" i="26" s="1"/>
  <c r="Y304" i="24"/>
  <c r="Q304" i="24"/>
  <c r="M304" i="24"/>
  <c r="N304" i="24" s="1"/>
  <c r="D304" i="24"/>
  <c r="D763" i="26" s="1"/>
  <c r="Y303" i="24"/>
  <c r="Q303" i="24"/>
  <c r="M303" i="24"/>
  <c r="R303" i="24" s="1"/>
  <c r="D303" i="24"/>
  <c r="D762" i="26" s="1"/>
  <c r="Y302" i="24"/>
  <c r="Q302" i="24"/>
  <c r="M302" i="24"/>
  <c r="R302" i="24" s="1"/>
  <c r="D302" i="24"/>
  <c r="D761" i="26" s="1"/>
  <c r="H301" i="24"/>
  <c r="G301" i="24"/>
  <c r="F301" i="24"/>
  <c r="G300" i="24"/>
  <c r="F300" i="24"/>
  <c r="I299" i="24"/>
  <c r="H299" i="24"/>
  <c r="Y298" i="24"/>
  <c r="Q298" i="24"/>
  <c r="M298" i="24"/>
  <c r="R298" i="24" s="1"/>
  <c r="D298" i="24"/>
  <c r="D757" i="26" s="1"/>
  <c r="Y297" i="24"/>
  <c r="Q297" i="24"/>
  <c r="M297" i="24"/>
  <c r="R297" i="24" s="1"/>
  <c r="D297" i="24"/>
  <c r="D756" i="26" s="1"/>
  <c r="Y296" i="24"/>
  <c r="Q296" i="24"/>
  <c r="M296" i="24"/>
  <c r="R296" i="24" s="1"/>
  <c r="D296" i="24"/>
  <c r="D755" i="26" s="1"/>
  <c r="Y295" i="24"/>
  <c r="Q295" i="24"/>
  <c r="M295" i="24"/>
  <c r="D295" i="24"/>
  <c r="D754" i="26" s="1"/>
  <c r="Y294" i="24"/>
  <c r="Q294" i="24"/>
  <c r="M294" i="24"/>
  <c r="N294" i="24" s="1"/>
  <c r="D294" i="24"/>
  <c r="D753" i="26" s="1"/>
  <c r="Y293" i="24"/>
  <c r="Q293" i="24"/>
  <c r="M293" i="24"/>
  <c r="N293" i="24" s="1"/>
  <c r="D293" i="24"/>
  <c r="D752" i="26" s="1"/>
  <c r="Y292" i="24"/>
  <c r="Q292" i="24"/>
  <c r="M292" i="24"/>
  <c r="R292" i="24" s="1"/>
  <c r="D292" i="24"/>
  <c r="D751" i="26" s="1"/>
  <c r="Y291" i="24"/>
  <c r="Q291" i="24"/>
  <c r="M291" i="24"/>
  <c r="Y211" i="24"/>
  <c r="Q211" i="24"/>
  <c r="M211" i="24"/>
  <c r="R211" i="24" s="1"/>
  <c r="D211" i="24"/>
  <c r="Y210" i="24"/>
  <c r="Q210" i="24"/>
  <c r="M210" i="24"/>
  <c r="R210" i="24" s="1"/>
  <c r="D210" i="24"/>
  <c r="Y209" i="24"/>
  <c r="Q209" i="24"/>
  <c r="M209" i="24"/>
  <c r="R209" i="24" s="1"/>
  <c r="D209" i="24"/>
  <c r="Y208" i="24"/>
  <c r="Q208" i="24"/>
  <c r="M208" i="24"/>
  <c r="R208" i="24" s="1"/>
  <c r="D208" i="24"/>
  <c r="Y207" i="24"/>
  <c r="Q207" i="24"/>
  <c r="M207" i="24"/>
  <c r="R207" i="24" s="1"/>
  <c r="D207" i="24"/>
  <c r="Y206" i="24"/>
  <c r="Q206" i="24"/>
  <c r="M206" i="24"/>
  <c r="R206" i="24" s="1"/>
  <c r="D206" i="24"/>
  <c r="Y205" i="24"/>
  <c r="Q205" i="24"/>
  <c r="M205" i="24"/>
  <c r="R205" i="24" s="1"/>
  <c r="D205" i="24"/>
  <c r="Y204" i="24"/>
  <c r="Q204" i="24"/>
  <c r="M204" i="24"/>
  <c r="R204" i="24" s="1"/>
  <c r="D204" i="24"/>
  <c r="Y203" i="24"/>
  <c r="Q203" i="24"/>
  <c r="M203" i="24"/>
  <c r="R203" i="24" s="1"/>
  <c r="D203" i="24"/>
  <c r="D704" i="26" s="1"/>
  <c r="Y202" i="24"/>
  <c r="Q202" i="24"/>
  <c r="M202" i="24"/>
  <c r="R202" i="24" s="1"/>
  <c r="D202" i="24"/>
  <c r="D703" i="26" s="1"/>
  <c r="Y201" i="24"/>
  <c r="Q201" i="24"/>
  <c r="M201" i="24"/>
  <c r="R201" i="24" s="1"/>
  <c r="D201" i="24"/>
  <c r="D702" i="26" s="1"/>
  <c r="Y200" i="24"/>
  <c r="Q200" i="24"/>
  <c r="M200" i="24"/>
  <c r="R200" i="24" s="1"/>
  <c r="D200" i="24"/>
  <c r="D701" i="26" s="1"/>
  <c r="Y199" i="24"/>
  <c r="Q199" i="24"/>
  <c r="M199" i="24"/>
  <c r="R199" i="24" s="1"/>
  <c r="Y198" i="24"/>
  <c r="Q198" i="24"/>
  <c r="M198" i="24"/>
  <c r="R198" i="24" s="1"/>
  <c r="Y197" i="24"/>
  <c r="Q197" i="24"/>
  <c r="M197" i="24"/>
  <c r="R197" i="24" s="1"/>
  <c r="Y196" i="24"/>
  <c r="Q196" i="24"/>
  <c r="M196" i="24"/>
  <c r="R196" i="24" s="1"/>
  <c r="H195" i="24"/>
  <c r="G195" i="24"/>
  <c r="F195" i="24"/>
  <c r="G194" i="24"/>
  <c r="F194" i="24"/>
  <c r="I193" i="24"/>
  <c r="H193" i="24"/>
  <c r="Y192" i="24"/>
  <c r="Q192" i="24"/>
  <c r="M192" i="24"/>
  <c r="R192" i="24" s="1"/>
  <c r="D192" i="24"/>
  <c r="D693" i="26" s="1"/>
  <c r="Y191" i="24"/>
  <c r="Q191" i="24"/>
  <c r="M191" i="24"/>
  <c r="R191" i="24" s="1"/>
  <c r="D191" i="24"/>
  <c r="D692" i="26" s="1"/>
  <c r="Y190" i="24"/>
  <c r="Q190" i="24"/>
  <c r="M190" i="24"/>
  <c r="R190" i="24" s="1"/>
  <c r="D190" i="24"/>
  <c r="D691" i="26" s="1"/>
  <c r="Y189" i="24"/>
  <c r="Q189" i="24"/>
  <c r="M189" i="24"/>
  <c r="R189" i="24" s="1"/>
  <c r="D189" i="24"/>
  <c r="D690" i="26" s="1"/>
  <c r="Y188" i="24"/>
  <c r="Q188" i="24"/>
  <c r="M188" i="24"/>
  <c r="R188" i="24" s="1"/>
  <c r="D188" i="24"/>
  <c r="D689" i="26" s="1"/>
  <c r="Y187" i="24"/>
  <c r="Q187" i="24"/>
  <c r="M187" i="24"/>
  <c r="R187" i="24" s="1"/>
  <c r="Y186" i="24"/>
  <c r="Q186" i="24"/>
  <c r="M186" i="24"/>
  <c r="R186" i="24" s="1"/>
  <c r="Y185" i="24"/>
  <c r="Q185" i="24"/>
  <c r="M185" i="24"/>
  <c r="R185" i="24" s="1"/>
  <c r="Q179" i="24"/>
  <c r="M179" i="24"/>
  <c r="R179" i="24" s="1"/>
  <c r="Q178" i="24"/>
  <c r="M178" i="24"/>
  <c r="R178" i="24" s="1"/>
  <c r="Q177" i="24"/>
  <c r="M177" i="24"/>
  <c r="R177" i="24" s="1"/>
  <c r="Q176" i="24"/>
  <c r="M176" i="24"/>
  <c r="R176" i="24" s="1"/>
  <c r="Q175" i="24"/>
  <c r="M175" i="24"/>
  <c r="N175" i="24" s="1"/>
  <c r="Q174" i="24"/>
  <c r="M174" i="24"/>
  <c r="R174" i="24" s="1"/>
  <c r="Q173" i="24"/>
  <c r="M173" i="24"/>
  <c r="R173" i="24" s="1"/>
  <c r="Q172" i="24"/>
  <c r="M172" i="24"/>
  <c r="N172" i="24" s="1"/>
  <c r="Q171" i="24"/>
  <c r="M171" i="24"/>
  <c r="R171" i="24" s="1"/>
  <c r="Q170" i="24"/>
  <c r="M170" i="24"/>
  <c r="R170" i="24" s="1"/>
  <c r="Q169" i="24"/>
  <c r="M169" i="24"/>
  <c r="R169" i="24" s="1"/>
  <c r="Q168" i="24"/>
  <c r="M168" i="24"/>
  <c r="R168" i="24" s="1"/>
  <c r="Q167" i="24"/>
  <c r="M167" i="24"/>
  <c r="N167" i="24" s="1"/>
  <c r="Q166" i="24"/>
  <c r="M166" i="24"/>
  <c r="R166" i="24" s="1"/>
  <c r="Q165" i="24"/>
  <c r="M165" i="24"/>
  <c r="R165" i="24" s="1"/>
  <c r="Q164" i="24"/>
  <c r="M164" i="24"/>
  <c r="N164" i="24" s="1"/>
  <c r="Q160" i="24"/>
  <c r="M160" i="24"/>
  <c r="R160" i="24" s="1"/>
  <c r="Q159" i="24"/>
  <c r="M159" i="24"/>
  <c r="R159" i="24" s="1"/>
  <c r="Q158" i="24"/>
  <c r="M158" i="24"/>
  <c r="R158" i="24" s="1"/>
  <c r="Q157" i="24"/>
  <c r="M157" i="24"/>
  <c r="R157" i="24" s="1"/>
  <c r="Q156" i="24"/>
  <c r="M156" i="24"/>
  <c r="R156" i="24" s="1"/>
  <c r="Q155" i="24"/>
  <c r="M155" i="24"/>
  <c r="R155" i="24" s="1"/>
  <c r="D155" i="24"/>
  <c r="D656" i="26" s="1"/>
  <c r="Q154" i="24"/>
  <c r="M154" i="24"/>
  <c r="R154" i="24" s="1"/>
  <c r="Q153" i="24"/>
  <c r="M153" i="24"/>
  <c r="R153" i="24" s="1"/>
  <c r="D736" i="26"/>
  <c r="Y224" i="24"/>
  <c r="Q224" i="24"/>
  <c r="M224" i="24"/>
  <c r="R224" i="24" s="1"/>
  <c r="D224" i="24"/>
  <c r="D725" i="26" s="1"/>
  <c r="Y223" i="24"/>
  <c r="Q223" i="24"/>
  <c r="M223" i="24"/>
  <c r="N223" i="24" s="1"/>
  <c r="D223" i="24"/>
  <c r="D724" i="26" s="1"/>
  <c r="Y222" i="24"/>
  <c r="Q222" i="24"/>
  <c r="M222" i="24"/>
  <c r="R222" i="24" s="1"/>
  <c r="D222" i="24"/>
  <c r="D723" i="26" s="1"/>
  <c r="Y221" i="24"/>
  <c r="Q221" i="24"/>
  <c r="M221" i="24"/>
  <c r="D221" i="24"/>
  <c r="D722" i="26" s="1"/>
  <c r="Y220" i="24"/>
  <c r="Q220" i="24"/>
  <c r="M220" i="24"/>
  <c r="N220" i="24" s="1"/>
  <c r="D220" i="24"/>
  <c r="D721" i="26" s="1"/>
  <c r="Y219" i="24"/>
  <c r="Q219" i="24"/>
  <c r="M219" i="24"/>
  <c r="N219" i="24" s="1"/>
  <c r="D219" i="24"/>
  <c r="D720" i="26" s="1"/>
  <c r="Y218" i="24"/>
  <c r="Q218" i="24"/>
  <c r="M218" i="24"/>
  <c r="N218" i="24" s="1"/>
  <c r="D218" i="24"/>
  <c r="D719" i="26" s="1"/>
  <c r="Y217" i="24"/>
  <c r="Q217" i="24"/>
  <c r="M217" i="24"/>
  <c r="I215" i="24"/>
  <c r="D640" i="26"/>
  <c r="D639" i="26"/>
  <c r="Y86" i="24"/>
  <c r="Q86" i="24"/>
  <c r="M86" i="24"/>
  <c r="R86" i="24" s="1"/>
  <c r="D86" i="24"/>
  <c r="D629" i="26" s="1"/>
  <c r="Y85" i="24"/>
  <c r="Q85" i="24"/>
  <c r="M85" i="24"/>
  <c r="N85" i="24" s="1"/>
  <c r="D85" i="24"/>
  <c r="D628" i="26" s="1"/>
  <c r="Y84" i="24"/>
  <c r="Q84" i="24"/>
  <c r="M84" i="24"/>
  <c r="N84" i="24" s="1"/>
  <c r="Y83" i="24"/>
  <c r="Q83" i="24"/>
  <c r="M83" i="24"/>
  <c r="Y82" i="24"/>
  <c r="Q82" i="24"/>
  <c r="M82" i="24"/>
  <c r="R82" i="24" s="1"/>
  <c r="Y81" i="24"/>
  <c r="Q81" i="24"/>
  <c r="M81" i="24"/>
  <c r="N81" i="24" s="1"/>
  <c r="Y80" i="24"/>
  <c r="Q80" i="24"/>
  <c r="M80" i="24"/>
  <c r="R80" i="24" s="1"/>
  <c r="Y79" i="24"/>
  <c r="Q79" i="24"/>
  <c r="M79" i="24"/>
  <c r="I77" i="24"/>
  <c r="Y73" i="24"/>
  <c r="Q73" i="24"/>
  <c r="M73" i="24"/>
  <c r="N73" i="24" s="1"/>
  <c r="Y72" i="24"/>
  <c r="Q72" i="24"/>
  <c r="M72" i="24"/>
  <c r="R72" i="24" s="1"/>
  <c r="Y71" i="24"/>
  <c r="Q71" i="24"/>
  <c r="M71" i="24"/>
  <c r="N71" i="24" s="1"/>
  <c r="S71" i="24" s="1"/>
  <c r="Y70" i="24"/>
  <c r="Q70" i="24"/>
  <c r="M70" i="24"/>
  <c r="R70" i="24" s="1"/>
  <c r="Y69" i="24"/>
  <c r="Q69" i="24"/>
  <c r="M69" i="24"/>
  <c r="N69" i="24" s="1"/>
  <c r="Y68" i="24"/>
  <c r="Q68" i="24"/>
  <c r="M68" i="24"/>
  <c r="R68" i="24" s="1"/>
  <c r="Y67" i="24"/>
  <c r="Q67" i="24"/>
  <c r="M67" i="24"/>
  <c r="R67" i="24" s="1"/>
  <c r="Y66" i="24"/>
  <c r="Q66" i="24"/>
  <c r="M66" i="24"/>
  <c r="R66" i="24" s="1"/>
  <c r="Y65" i="24"/>
  <c r="Q65" i="24"/>
  <c r="M65" i="24"/>
  <c r="R65" i="24" s="1"/>
  <c r="D608" i="26"/>
  <c r="Y64" i="24"/>
  <c r="Q64" i="24"/>
  <c r="M64" i="24"/>
  <c r="R64" i="24" s="1"/>
  <c r="D607" i="26"/>
  <c r="Y63" i="24"/>
  <c r="Q63" i="24"/>
  <c r="M63" i="24"/>
  <c r="R63" i="24" s="1"/>
  <c r="Y62" i="24"/>
  <c r="Q62" i="24"/>
  <c r="M62" i="24"/>
  <c r="R62" i="24" s="1"/>
  <c r="Y61" i="24"/>
  <c r="Q61" i="24"/>
  <c r="M61" i="24"/>
  <c r="N61" i="24" s="1"/>
  <c r="S61" i="24" s="1"/>
  <c r="Y60" i="24"/>
  <c r="Q60" i="24"/>
  <c r="M60" i="24"/>
  <c r="R60" i="24" s="1"/>
  <c r="Y59" i="24"/>
  <c r="Q59" i="24"/>
  <c r="M59" i="24"/>
  <c r="R59" i="24" s="1"/>
  <c r="Y58" i="24"/>
  <c r="Q58" i="24"/>
  <c r="M58" i="24"/>
  <c r="N58" i="24" s="1"/>
  <c r="Y12" i="24"/>
  <c r="Q12" i="24"/>
  <c r="M12" i="24"/>
  <c r="R12" i="24" s="1"/>
  <c r="D12" i="24"/>
  <c r="D597" i="26" s="1"/>
  <c r="Y11" i="24"/>
  <c r="Q11" i="24"/>
  <c r="M11" i="24"/>
  <c r="R11" i="24" s="1"/>
  <c r="D11" i="24"/>
  <c r="D596" i="26" s="1"/>
  <c r="Y10" i="24"/>
  <c r="Q10" i="24"/>
  <c r="M10" i="24"/>
  <c r="R10" i="24" s="1"/>
  <c r="D10" i="24"/>
  <c r="D595" i="26" s="1"/>
  <c r="Y9" i="24"/>
  <c r="Q9" i="24"/>
  <c r="M9" i="24"/>
  <c r="R9" i="24" s="1"/>
  <c r="Y8" i="24"/>
  <c r="Q8" i="24"/>
  <c r="M8" i="24"/>
  <c r="R8" i="24" s="1"/>
  <c r="Y7" i="24"/>
  <c r="Q7" i="24"/>
  <c r="M7" i="24"/>
  <c r="R7" i="24" s="1"/>
  <c r="Y6" i="24"/>
  <c r="Q6" i="24"/>
  <c r="M6" i="24"/>
  <c r="R6" i="24" s="1"/>
  <c r="AJ301" i="24"/>
  <c r="AI301" i="24"/>
  <c r="AH301" i="24"/>
  <c r="AG301" i="24"/>
  <c r="AF301" i="24"/>
  <c r="AE301" i="24"/>
  <c r="AD301" i="24"/>
  <c r="AC301" i="24"/>
  <c r="A301" i="24"/>
  <c r="A300" i="24"/>
  <c r="AJ290" i="24"/>
  <c r="AI290" i="24"/>
  <c r="AH290" i="24"/>
  <c r="AG290" i="24"/>
  <c r="AF290" i="24"/>
  <c r="AE290" i="24"/>
  <c r="AD290" i="24"/>
  <c r="AC290" i="24"/>
  <c r="A290" i="24"/>
  <c r="A289" i="24"/>
  <c r="AJ216" i="24"/>
  <c r="AI216" i="24"/>
  <c r="AH216" i="24"/>
  <c r="AG216" i="24"/>
  <c r="AF216" i="24"/>
  <c r="AE216" i="24"/>
  <c r="AD216" i="24"/>
  <c r="AC216" i="24"/>
  <c r="A216" i="24"/>
  <c r="A215" i="24"/>
  <c r="AJ195" i="24"/>
  <c r="AI195" i="24"/>
  <c r="AH195" i="24"/>
  <c r="AG195" i="24"/>
  <c r="AF195" i="24"/>
  <c r="AE195" i="24"/>
  <c r="AD195" i="24"/>
  <c r="AC195" i="24"/>
  <c r="A195" i="24"/>
  <c r="A194" i="24"/>
  <c r="AJ184" i="24"/>
  <c r="AI184" i="24"/>
  <c r="AH184" i="24"/>
  <c r="AG184" i="24"/>
  <c r="AF184" i="24"/>
  <c r="AE184" i="24"/>
  <c r="AD184" i="24"/>
  <c r="AC184" i="24"/>
  <c r="A184" i="24"/>
  <c r="A183" i="24"/>
  <c r="AJ163" i="24"/>
  <c r="AI163" i="24"/>
  <c r="AH163" i="24"/>
  <c r="AG163" i="24"/>
  <c r="AF163" i="24"/>
  <c r="AE163" i="24"/>
  <c r="AD163" i="24"/>
  <c r="AC163" i="24"/>
  <c r="H163" i="24"/>
  <c r="G163" i="24"/>
  <c r="F163" i="24"/>
  <c r="A163" i="24"/>
  <c r="G162" i="24"/>
  <c r="F162" i="24"/>
  <c r="A162" i="24"/>
  <c r="I161" i="24"/>
  <c r="H161" i="24"/>
  <c r="AJ152" i="24"/>
  <c r="AI152" i="24"/>
  <c r="AH152" i="24"/>
  <c r="AG152" i="24"/>
  <c r="AF152" i="24"/>
  <c r="AE152" i="24"/>
  <c r="AD152" i="24"/>
  <c r="AC152" i="24"/>
  <c r="A152" i="24"/>
  <c r="A151" i="24"/>
  <c r="AJ78" i="24"/>
  <c r="AI78" i="24"/>
  <c r="AH78" i="24"/>
  <c r="AG78" i="24"/>
  <c r="AF78" i="24"/>
  <c r="AE78" i="24"/>
  <c r="AD78" i="24"/>
  <c r="AC78" i="24"/>
  <c r="A78" i="24"/>
  <c r="A77" i="24"/>
  <c r="Y5" i="24"/>
  <c r="Q5" i="24"/>
  <c r="M5" i="24"/>
  <c r="N5" i="24" s="1"/>
  <c r="AJ4" i="24"/>
  <c r="AI4" i="24"/>
  <c r="AH4" i="24"/>
  <c r="AG4" i="24"/>
  <c r="AF4" i="24"/>
  <c r="AE4" i="24"/>
  <c r="AD4" i="24"/>
  <c r="AC4" i="24"/>
  <c r="I3" i="24"/>
  <c r="A3" i="24"/>
  <c r="AJ1" i="24"/>
  <c r="AI1" i="24"/>
  <c r="AH1" i="24"/>
  <c r="AG1" i="24"/>
  <c r="AF1" i="24"/>
  <c r="AE1" i="24"/>
  <c r="AD1" i="24"/>
  <c r="AC1" i="24"/>
  <c r="A301" i="9"/>
  <c r="A190" i="26" s="1"/>
  <c r="A290" i="9"/>
  <c r="A179" i="26" s="1"/>
  <c r="E177" i="26" s="1"/>
  <c r="A269" i="9"/>
  <c r="A158" i="26" s="1"/>
  <c r="A216" i="9"/>
  <c r="A147" i="26" s="1"/>
  <c r="E145" i="26" s="1"/>
  <c r="A126" i="26"/>
  <c r="A184" i="9"/>
  <c r="A115" i="26" s="1"/>
  <c r="E113" i="26" s="1"/>
  <c r="A163" i="9"/>
  <c r="A94" i="26" s="1"/>
  <c r="A152" i="9"/>
  <c r="A83" i="26" s="1"/>
  <c r="E81" i="26" s="1"/>
  <c r="A131" i="9"/>
  <c r="A62" i="26" s="1"/>
  <c r="A78" i="9"/>
  <c r="A51" i="26" s="1"/>
  <c r="E49" i="26" s="1"/>
  <c r="A30" i="26"/>
  <c r="Y317" i="9"/>
  <c r="Q317" i="9"/>
  <c r="M317" i="9"/>
  <c r="R317" i="9" s="1"/>
  <c r="D317" i="9"/>
  <c r="Y316" i="9"/>
  <c r="Q316" i="9"/>
  <c r="M316" i="9"/>
  <c r="D316" i="9"/>
  <c r="Y315" i="9"/>
  <c r="Q315" i="9"/>
  <c r="M315" i="9"/>
  <c r="R315" i="9" s="1"/>
  <c r="D315" i="9"/>
  <c r="Y314" i="9"/>
  <c r="Q314" i="9"/>
  <c r="M314" i="9"/>
  <c r="R314" i="9" s="1"/>
  <c r="D314" i="9"/>
  <c r="Y313" i="9"/>
  <c r="Q313" i="9"/>
  <c r="M313" i="9"/>
  <c r="N313" i="9" s="1"/>
  <c r="D313" i="9"/>
  <c r="Y312" i="9"/>
  <c r="Q312" i="9"/>
  <c r="M312" i="9"/>
  <c r="N312" i="9" s="1"/>
  <c r="D312" i="9"/>
  <c r="Y311" i="9"/>
  <c r="Q311" i="9"/>
  <c r="M311" i="9"/>
  <c r="D311" i="9"/>
  <c r="Y310" i="9"/>
  <c r="Q310" i="9"/>
  <c r="M310" i="9"/>
  <c r="R310" i="9" s="1"/>
  <c r="D310" i="9"/>
  <c r="Y309" i="9"/>
  <c r="Q309" i="9"/>
  <c r="M309" i="9"/>
  <c r="N309" i="9" s="1"/>
  <c r="D309" i="9"/>
  <c r="Y308" i="9"/>
  <c r="Q308" i="9"/>
  <c r="M308" i="9"/>
  <c r="N308" i="9" s="1"/>
  <c r="D308" i="9"/>
  <c r="Y307" i="9"/>
  <c r="Q307" i="9"/>
  <c r="M307" i="9"/>
  <c r="R307" i="9" s="1"/>
  <c r="D307" i="9"/>
  <c r="Y306" i="9"/>
  <c r="Q306" i="9"/>
  <c r="M306" i="9"/>
  <c r="D306" i="9"/>
  <c r="Y305" i="9"/>
  <c r="Q305" i="9"/>
  <c r="M305" i="9"/>
  <c r="R305" i="9" s="1"/>
  <c r="D305" i="9"/>
  <c r="Y304" i="9"/>
  <c r="Q304" i="9"/>
  <c r="M304" i="9"/>
  <c r="N304" i="9" s="1"/>
  <c r="D304" i="9"/>
  <c r="Y303" i="9"/>
  <c r="Q303" i="9"/>
  <c r="M303" i="9"/>
  <c r="R303" i="9" s="1"/>
  <c r="D303" i="9"/>
  <c r="Y302" i="9"/>
  <c r="Q302" i="9"/>
  <c r="M302" i="9"/>
  <c r="G301" i="9"/>
  <c r="F301" i="9"/>
  <c r="G300" i="9"/>
  <c r="F300" i="9"/>
  <c r="I299" i="9"/>
  <c r="Y298" i="9"/>
  <c r="Q298" i="9"/>
  <c r="M298" i="9"/>
  <c r="D298" i="9"/>
  <c r="D187" i="26" s="1"/>
  <c r="Y297" i="9"/>
  <c r="Q297" i="9"/>
  <c r="M297" i="9"/>
  <c r="R297" i="9" s="1"/>
  <c r="D297" i="9"/>
  <c r="D186" i="26" s="1"/>
  <c r="Y296" i="9"/>
  <c r="Q296" i="9"/>
  <c r="M296" i="9"/>
  <c r="N296" i="9" s="1"/>
  <c r="O296" i="9" s="1"/>
  <c r="T296" i="9" s="1"/>
  <c r="D296" i="9"/>
  <c r="D185" i="26" s="1"/>
  <c r="Y295" i="9"/>
  <c r="Q295" i="9"/>
  <c r="M295" i="9"/>
  <c r="N295" i="9" s="1"/>
  <c r="D295" i="9"/>
  <c r="D184" i="26" s="1"/>
  <c r="Y294" i="9"/>
  <c r="Q294" i="9"/>
  <c r="M294" i="9"/>
  <c r="D294" i="9"/>
  <c r="D183" i="26" s="1"/>
  <c r="Y293" i="9"/>
  <c r="Q293" i="9"/>
  <c r="M293" i="9"/>
  <c r="R293" i="9" s="1"/>
  <c r="Y292" i="9"/>
  <c r="Q292" i="9"/>
  <c r="M292" i="9"/>
  <c r="N292" i="9" s="1"/>
  <c r="O292" i="9" s="1"/>
  <c r="T292" i="9" s="1"/>
  <c r="Y291" i="9"/>
  <c r="Q291" i="9"/>
  <c r="M291" i="9"/>
  <c r="N291" i="9" s="1"/>
  <c r="Y211" i="9"/>
  <c r="Q211" i="9"/>
  <c r="M211" i="9"/>
  <c r="N211" i="9" s="1"/>
  <c r="D211" i="9"/>
  <c r="Y210" i="9"/>
  <c r="Q210" i="9"/>
  <c r="M210" i="9"/>
  <c r="D210" i="9"/>
  <c r="Y209" i="9"/>
  <c r="Q209" i="9"/>
  <c r="M209" i="9"/>
  <c r="R209" i="9" s="1"/>
  <c r="D209" i="9"/>
  <c r="Y208" i="9"/>
  <c r="Q208" i="9"/>
  <c r="M208" i="9"/>
  <c r="R208" i="9" s="1"/>
  <c r="D208" i="9"/>
  <c r="Y207" i="9"/>
  <c r="Q207" i="9"/>
  <c r="M207" i="9"/>
  <c r="R207" i="9" s="1"/>
  <c r="D207" i="9"/>
  <c r="Y206" i="9"/>
  <c r="Q206" i="9"/>
  <c r="M206" i="9"/>
  <c r="D206" i="9"/>
  <c r="Y205" i="9"/>
  <c r="Q205" i="9"/>
  <c r="M205" i="9"/>
  <c r="R205" i="9" s="1"/>
  <c r="D205" i="9"/>
  <c r="Y204" i="9"/>
  <c r="Q204" i="9"/>
  <c r="M204" i="9"/>
  <c r="R204" i="9" s="1"/>
  <c r="D204" i="9"/>
  <c r="Y203" i="9"/>
  <c r="Q203" i="9"/>
  <c r="M203" i="9"/>
  <c r="R203" i="9" s="1"/>
  <c r="D203" i="9"/>
  <c r="Y202" i="9"/>
  <c r="Q202" i="9"/>
  <c r="M202" i="9"/>
  <c r="R202" i="9" s="1"/>
  <c r="D202" i="9"/>
  <c r="Y201" i="9"/>
  <c r="Q201" i="9"/>
  <c r="M201" i="9"/>
  <c r="D201" i="9"/>
  <c r="Y200" i="9"/>
  <c r="Q200" i="9"/>
  <c r="M200" i="9"/>
  <c r="R200" i="9" s="1"/>
  <c r="Y199" i="9"/>
  <c r="Q199" i="9"/>
  <c r="M199" i="9"/>
  <c r="R199" i="9" s="1"/>
  <c r="Y198" i="9"/>
  <c r="Q198" i="9"/>
  <c r="M198" i="9"/>
  <c r="N198" i="9" s="1"/>
  <c r="Y197" i="9"/>
  <c r="Q197" i="9"/>
  <c r="M197" i="9"/>
  <c r="Y196" i="9"/>
  <c r="Q196" i="9"/>
  <c r="M196" i="9"/>
  <c r="R196" i="9" s="1"/>
  <c r="Y192" i="9"/>
  <c r="Q192" i="9"/>
  <c r="M192" i="9"/>
  <c r="R192" i="9" s="1"/>
  <c r="D192" i="9"/>
  <c r="D123" i="26" s="1"/>
  <c r="Y191" i="9"/>
  <c r="Q191" i="9"/>
  <c r="M191" i="9"/>
  <c r="R191" i="9" s="1"/>
  <c r="D191" i="9"/>
  <c r="D122" i="26" s="1"/>
  <c r="Y190" i="9"/>
  <c r="Q190" i="9"/>
  <c r="M190" i="9"/>
  <c r="N190" i="9" s="1"/>
  <c r="D190" i="9"/>
  <c r="D121" i="26" s="1"/>
  <c r="Y189" i="9"/>
  <c r="Q189" i="9"/>
  <c r="M189" i="9"/>
  <c r="Y188" i="9"/>
  <c r="Q188" i="9"/>
  <c r="M188" i="9"/>
  <c r="R188" i="9" s="1"/>
  <c r="Y187" i="9"/>
  <c r="Q187" i="9"/>
  <c r="M187" i="9"/>
  <c r="R187" i="9" s="1"/>
  <c r="D187" i="9"/>
  <c r="D118" i="26" s="1"/>
  <c r="Y186" i="9"/>
  <c r="Q186" i="9"/>
  <c r="M186" i="9"/>
  <c r="R186" i="9" s="1"/>
  <c r="Y185" i="9"/>
  <c r="Q185" i="9"/>
  <c r="M185" i="9"/>
  <c r="N185" i="9" s="1"/>
  <c r="Y179" i="9"/>
  <c r="Q179" i="9"/>
  <c r="M179" i="9"/>
  <c r="R179" i="9" s="1"/>
  <c r="D179" i="9"/>
  <c r="Y178" i="9"/>
  <c r="Q178" i="9"/>
  <c r="M178" i="9"/>
  <c r="R178" i="9" s="1"/>
  <c r="D178" i="9"/>
  <c r="Y177" i="9"/>
  <c r="Q177" i="9"/>
  <c r="M177" i="9"/>
  <c r="R177" i="9" s="1"/>
  <c r="D177" i="9"/>
  <c r="Y176" i="9"/>
  <c r="Q176" i="9"/>
  <c r="M176" i="9"/>
  <c r="R176" i="9" s="1"/>
  <c r="D176" i="9"/>
  <c r="Y175" i="9"/>
  <c r="Q175" i="9"/>
  <c r="M175" i="9"/>
  <c r="N175" i="9" s="1"/>
  <c r="D175" i="9"/>
  <c r="Y174" i="9"/>
  <c r="Q174" i="9"/>
  <c r="M174" i="9"/>
  <c r="R174" i="9" s="1"/>
  <c r="D174" i="9"/>
  <c r="Y173" i="9"/>
  <c r="Q173" i="9"/>
  <c r="M173" i="9"/>
  <c r="R173" i="9" s="1"/>
  <c r="D173" i="9"/>
  <c r="Y172" i="9"/>
  <c r="Q172" i="9"/>
  <c r="M172" i="9"/>
  <c r="R172" i="9" s="1"/>
  <c r="D172" i="9"/>
  <c r="Q171" i="9"/>
  <c r="M171" i="9"/>
  <c r="N171" i="9" s="1"/>
  <c r="Q170" i="9"/>
  <c r="M170" i="9"/>
  <c r="R170" i="9" s="1"/>
  <c r="D170" i="9"/>
  <c r="Q169" i="9"/>
  <c r="M169" i="9"/>
  <c r="R169" i="9" s="1"/>
  <c r="Q168" i="9"/>
  <c r="M168" i="9"/>
  <c r="R168" i="9" s="1"/>
  <c r="Q167" i="9"/>
  <c r="M167" i="9"/>
  <c r="R167" i="9" s="1"/>
  <c r="Q166" i="9"/>
  <c r="M166" i="9"/>
  <c r="R166" i="9" s="1"/>
  <c r="Q165" i="9"/>
  <c r="M165" i="9"/>
  <c r="R165" i="9" s="1"/>
  <c r="Q164" i="9"/>
  <c r="M164" i="9"/>
  <c r="R164" i="9" s="1"/>
  <c r="Q160" i="9"/>
  <c r="M160" i="9"/>
  <c r="N160" i="9" s="1"/>
  <c r="Q159" i="9"/>
  <c r="M159" i="9"/>
  <c r="R159" i="9" s="1"/>
  <c r="Q158" i="9"/>
  <c r="M158" i="9"/>
  <c r="R158" i="9" s="1"/>
  <c r="Q157" i="9"/>
  <c r="M157" i="9"/>
  <c r="R157" i="9" s="1"/>
  <c r="Q156" i="9"/>
  <c r="M156" i="9"/>
  <c r="R156" i="9" s="1"/>
  <c r="Q155" i="9"/>
  <c r="M155" i="9"/>
  <c r="R155" i="9" s="1"/>
  <c r="Q154" i="9"/>
  <c r="M154" i="9"/>
  <c r="R154" i="9" s="1"/>
  <c r="Q153" i="9"/>
  <c r="M153" i="9"/>
  <c r="R153" i="9" s="1"/>
  <c r="G268" i="9"/>
  <c r="F268" i="9"/>
  <c r="I267" i="9"/>
  <c r="Y224" i="9"/>
  <c r="Q224" i="9"/>
  <c r="M224" i="9"/>
  <c r="N224" i="9" s="1"/>
  <c r="D224" i="9"/>
  <c r="D155" i="26" s="1"/>
  <c r="Y223" i="9"/>
  <c r="Q223" i="9"/>
  <c r="M223" i="9"/>
  <c r="R223" i="9" s="1"/>
  <c r="D223" i="9"/>
  <c r="D154" i="26" s="1"/>
  <c r="Y222" i="9"/>
  <c r="Q222" i="9"/>
  <c r="M222" i="9"/>
  <c r="N222" i="9" s="1"/>
  <c r="D222" i="9"/>
  <c r="D153" i="26" s="1"/>
  <c r="Y221" i="9"/>
  <c r="Q221" i="9"/>
  <c r="M221" i="9"/>
  <c r="D221" i="9"/>
  <c r="D152" i="26" s="1"/>
  <c r="Y220" i="9"/>
  <c r="Q220" i="9"/>
  <c r="M220" i="9"/>
  <c r="R220" i="9" s="1"/>
  <c r="D220" i="9"/>
  <c r="D151" i="26" s="1"/>
  <c r="Y219" i="9"/>
  <c r="Q219" i="9"/>
  <c r="M219" i="9"/>
  <c r="N219" i="9" s="1"/>
  <c r="D219" i="9"/>
  <c r="D150" i="26" s="1"/>
  <c r="Y218" i="9"/>
  <c r="Q218" i="9"/>
  <c r="M218" i="9"/>
  <c r="R218" i="9" s="1"/>
  <c r="Y217" i="9"/>
  <c r="Q217" i="9"/>
  <c r="M217" i="9"/>
  <c r="I215" i="9"/>
  <c r="Q147" i="9"/>
  <c r="M147" i="9"/>
  <c r="R147" i="9" s="1"/>
  <c r="Q146" i="9"/>
  <c r="M146" i="9"/>
  <c r="R146" i="9" s="1"/>
  <c r="D146" i="9"/>
  <c r="Q145" i="9"/>
  <c r="M145" i="9"/>
  <c r="R145" i="9" s="1"/>
  <c r="Q144" i="9"/>
  <c r="M144" i="9"/>
  <c r="R144" i="9" s="1"/>
  <c r="Q143" i="9"/>
  <c r="M143" i="9"/>
  <c r="N143" i="9" s="1"/>
  <c r="Q142" i="9"/>
  <c r="M142" i="9"/>
  <c r="R142" i="9" s="1"/>
  <c r="Q141" i="9"/>
  <c r="M141" i="9"/>
  <c r="R141" i="9" s="1"/>
  <c r="D141" i="9"/>
  <c r="Q140" i="9"/>
  <c r="M140" i="9"/>
  <c r="R140" i="9" s="1"/>
  <c r="Y139" i="9"/>
  <c r="Q139" i="9"/>
  <c r="M139" i="9"/>
  <c r="R139" i="9" s="1"/>
  <c r="Y138" i="9"/>
  <c r="Q138" i="9"/>
  <c r="M138" i="9"/>
  <c r="N138" i="9" s="1"/>
  <c r="Y137" i="9"/>
  <c r="Q137" i="9"/>
  <c r="M137" i="9"/>
  <c r="R137" i="9" s="1"/>
  <c r="Y136" i="9"/>
  <c r="Q136" i="9"/>
  <c r="M136" i="9"/>
  <c r="R136" i="9" s="1"/>
  <c r="Y135" i="9"/>
  <c r="Q135" i="9"/>
  <c r="M135" i="9"/>
  <c r="R135" i="9" s="1"/>
  <c r="Y134" i="9"/>
  <c r="Q134" i="9"/>
  <c r="M134" i="9"/>
  <c r="R134" i="9" s="1"/>
  <c r="Y133" i="9"/>
  <c r="Q133" i="9"/>
  <c r="M133" i="9"/>
  <c r="R133" i="9" s="1"/>
  <c r="Y132" i="9"/>
  <c r="Q132" i="9"/>
  <c r="M132" i="9"/>
  <c r="R132" i="9" s="1"/>
  <c r="G131" i="9"/>
  <c r="F131" i="9"/>
  <c r="G130" i="9"/>
  <c r="F130" i="9"/>
  <c r="I129" i="9"/>
  <c r="Y86" i="9"/>
  <c r="Q86" i="9"/>
  <c r="M86" i="9"/>
  <c r="R86" i="9" s="1"/>
  <c r="D86" i="9"/>
  <c r="D59" i="26" s="1"/>
  <c r="Y85" i="9"/>
  <c r="Q85" i="9"/>
  <c r="M85" i="9"/>
  <c r="R85" i="9" s="1"/>
  <c r="D85" i="9"/>
  <c r="D58" i="26" s="1"/>
  <c r="Y84" i="9"/>
  <c r="Q84" i="9"/>
  <c r="M84" i="9"/>
  <c r="R84" i="9" s="1"/>
  <c r="Y83" i="9"/>
  <c r="Q83" i="9"/>
  <c r="M83" i="9"/>
  <c r="R83" i="9" s="1"/>
  <c r="D83" i="9"/>
  <c r="D56" i="26" s="1"/>
  <c r="Y82" i="9"/>
  <c r="Q82" i="9"/>
  <c r="M82" i="9"/>
  <c r="R82" i="9" s="1"/>
  <c r="Y81" i="9"/>
  <c r="Q81" i="9"/>
  <c r="M81" i="9"/>
  <c r="R81" i="9" s="1"/>
  <c r="Y80" i="9"/>
  <c r="Q80" i="9"/>
  <c r="M80" i="9"/>
  <c r="N80" i="9" s="1"/>
  <c r="Y79" i="9"/>
  <c r="Q79" i="9"/>
  <c r="M79" i="9"/>
  <c r="R79" i="9" s="1"/>
  <c r="D79" i="9"/>
  <c r="D52" i="26" s="1"/>
  <c r="I77" i="9"/>
  <c r="Y73" i="9"/>
  <c r="Q73" i="9"/>
  <c r="M73" i="9"/>
  <c r="R73" i="9" s="1"/>
  <c r="Y72" i="9"/>
  <c r="Q72" i="9"/>
  <c r="M72" i="9"/>
  <c r="R72" i="9" s="1"/>
  <c r="Y71" i="9"/>
  <c r="Q71" i="9"/>
  <c r="M71" i="9"/>
  <c r="R71" i="9" s="1"/>
  <c r="D71" i="9"/>
  <c r="Y70" i="9"/>
  <c r="Q70" i="9"/>
  <c r="M70" i="9"/>
  <c r="R70" i="9" s="1"/>
  <c r="D70" i="9"/>
  <c r="Y69" i="9"/>
  <c r="Q69" i="9"/>
  <c r="M69" i="9"/>
  <c r="N69" i="9" s="1"/>
  <c r="D69" i="9"/>
  <c r="Y68" i="9"/>
  <c r="Q68" i="9"/>
  <c r="M68" i="9"/>
  <c r="R68" i="9" s="1"/>
  <c r="D68" i="9"/>
  <c r="Y67" i="9"/>
  <c r="Q67" i="9"/>
  <c r="M67" i="9"/>
  <c r="N67" i="9" s="1"/>
  <c r="S67" i="9" s="1"/>
  <c r="Y66" i="9"/>
  <c r="Q66" i="9"/>
  <c r="M66" i="9"/>
  <c r="R66" i="9" s="1"/>
  <c r="Y12" i="9"/>
  <c r="Q12" i="9"/>
  <c r="M12" i="9"/>
  <c r="N12" i="9" s="1"/>
  <c r="D12" i="9"/>
  <c r="D27" i="26" s="1"/>
  <c r="Y11" i="9"/>
  <c r="Q11" i="9"/>
  <c r="M11" i="9"/>
  <c r="R11" i="9" s="1"/>
  <c r="Y10" i="9"/>
  <c r="Q10" i="9"/>
  <c r="M10" i="9"/>
  <c r="R10" i="9" s="1"/>
  <c r="Y9" i="9"/>
  <c r="Q9" i="9"/>
  <c r="M9" i="9"/>
  <c r="R9" i="9" s="1"/>
  <c r="Y8" i="9"/>
  <c r="Q8" i="9"/>
  <c r="M8" i="9"/>
  <c r="R8" i="9" s="1"/>
  <c r="Y7" i="9"/>
  <c r="Q7" i="9"/>
  <c r="M7" i="9"/>
  <c r="R7" i="9" s="1"/>
  <c r="Y6" i="9"/>
  <c r="Q6" i="9"/>
  <c r="M6" i="9"/>
  <c r="R6" i="9" s="1"/>
  <c r="Y5" i="9"/>
  <c r="D5" i="9"/>
  <c r="D20" i="26" s="1"/>
  <c r="I3" i="9"/>
  <c r="AJ301" i="9"/>
  <c r="AI301" i="9"/>
  <c r="AH301" i="9"/>
  <c r="AG301" i="9"/>
  <c r="AF301" i="9"/>
  <c r="AE301" i="9"/>
  <c r="AD301" i="9"/>
  <c r="AC301" i="9"/>
  <c r="AJ290" i="9"/>
  <c r="AI290" i="9"/>
  <c r="AH290" i="9"/>
  <c r="AG290" i="9"/>
  <c r="AF290" i="9"/>
  <c r="AE290" i="9"/>
  <c r="AD290" i="9"/>
  <c r="AC290" i="9"/>
  <c r="AJ216" i="9"/>
  <c r="AI216" i="9"/>
  <c r="AH216" i="9"/>
  <c r="AG216" i="9"/>
  <c r="AF216" i="9"/>
  <c r="AE216" i="9"/>
  <c r="AD216" i="9"/>
  <c r="AC216" i="9"/>
  <c r="AJ184" i="9"/>
  <c r="AI184" i="9"/>
  <c r="AH184" i="9"/>
  <c r="AG184" i="9"/>
  <c r="AF184" i="9"/>
  <c r="AE184" i="9"/>
  <c r="AD184" i="9"/>
  <c r="AC184" i="9"/>
  <c r="AJ163" i="9"/>
  <c r="AI163" i="9"/>
  <c r="AH163" i="9"/>
  <c r="AG163" i="9"/>
  <c r="AF163" i="9"/>
  <c r="AE163" i="9"/>
  <c r="AD163" i="9"/>
  <c r="AC163" i="9"/>
  <c r="AJ152" i="9"/>
  <c r="AI152" i="9"/>
  <c r="AH152" i="9"/>
  <c r="AG152" i="9"/>
  <c r="AF152" i="9"/>
  <c r="AE152" i="9"/>
  <c r="AD152" i="9"/>
  <c r="AC152" i="9"/>
  <c r="AJ131" i="9"/>
  <c r="AI131" i="9"/>
  <c r="AH131" i="9"/>
  <c r="AG131" i="9"/>
  <c r="AF131" i="9"/>
  <c r="AE131" i="9"/>
  <c r="AD131" i="9"/>
  <c r="AC131" i="9"/>
  <c r="AJ78" i="9"/>
  <c r="AI78" i="9"/>
  <c r="AH78" i="9"/>
  <c r="AG78" i="9"/>
  <c r="AF78" i="9"/>
  <c r="AE78" i="9"/>
  <c r="AD78" i="9"/>
  <c r="AC78" i="9"/>
  <c r="AJ57" i="9"/>
  <c r="AI57" i="9"/>
  <c r="AH57" i="9"/>
  <c r="AG57" i="9"/>
  <c r="AF57" i="9"/>
  <c r="AE57" i="9"/>
  <c r="AD57" i="9"/>
  <c r="AC57" i="9"/>
  <c r="AJ4" i="9"/>
  <c r="AI4" i="9"/>
  <c r="AH4" i="9"/>
  <c r="AG4" i="9"/>
  <c r="AF4" i="9"/>
  <c r="AE4" i="9"/>
  <c r="AD4" i="9"/>
  <c r="AC4" i="9"/>
  <c r="AJ1" i="9"/>
  <c r="AI1" i="9"/>
  <c r="AH1" i="9"/>
  <c r="AG1" i="9"/>
  <c r="AF1" i="9"/>
  <c r="AE1" i="9"/>
  <c r="AD1" i="9"/>
  <c r="AC1" i="9"/>
  <c r="C12" i="14"/>
  <c r="C11" i="14"/>
  <c r="C10" i="14"/>
  <c r="C9" i="14"/>
  <c r="C8" i="14"/>
  <c r="C7" i="14"/>
  <c r="C6" i="14"/>
  <c r="C5" i="14"/>
  <c r="K5" i="13"/>
  <c r="J5" i="13"/>
  <c r="I5" i="13"/>
  <c r="G14" i="26" s="1"/>
  <c r="H5" i="13"/>
  <c r="F14" i="26" s="1"/>
  <c r="G5" i="13"/>
  <c r="E14" i="26" s="1"/>
  <c r="F5" i="13"/>
  <c r="D14" i="26" s="1"/>
  <c r="E5" i="13"/>
  <c r="C14" i="26" s="1"/>
  <c r="D5" i="13"/>
  <c r="B14" i="26" s="1"/>
  <c r="K5" i="12"/>
  <c r="J5" i="12"/>
  <c r="I5" i="12"/>
  <c r="H5" i="12"/>
  <c r="G5" i="12"/>
  <c r="F5" i="12"/>
  <c r="E5" i="12"/>
  <c r="D5" i="12"/>
  <c r="K1" i="1"/>
  <c r="J1" i="1"/>
  <c r="E1" i="1"/>
  <c r="X4" i="18" s="1"/>
  <c r="AB4" i="18" s="1"/>
  <c r="D1" i="1"/>
  <c r="K1" i="3"/>
  <c r="J1" i="3"/>
  <c r="E1" i="3"/>
  <c r="D1" i="3"/>
  <c r="K1" i="4"/>
  <c r="J1" i="4"/>
  <c r="E1" i="4"/>
  <c r="D1" i="4"/>
  <c r="K1" i="5"/>
  <c r="J1" i="5"/>
  <c r="E1" i="5"/>
  <c r="D1" i="5"/>
  <c r="K1" i="6"/>
  <c r="J1" i="6"/>
  <c r="E1" i="6"/>
  <c r="D1" i="6"/>
  <c r="K1" i="7"/>
  <c r="X224" i="18" s="1"/>
  <c r="AB224" i="18" s="1"/>
  <c r="J1" i="7"/>
  <c r="E1" i="7"/>
  <c r="D1" i="7"/>
  <c r="K1" i="8"/>
  <c r="J1" i="8"/>
  <c r="E1" i="8"/>
  <c r="D1" i="8"/>
  <c r="K1" i="22"/>
  <c r="J1" i="22"/>
  <c r="E1" i="22"/>
  <c r="D1" i="22"/>
  <c r="K1" i="21"/>
  <c r="J1" i="21"/>
  <c r="E1" i="21"/>
  <c r="D1" i="21"/>
  <c r="K1" i="23"/>
  <c r="J1" i="23"/>
  <c r="E1" i="23"/>
  <c r="D1" i="23"/>
  <c r="W197" i="20"/>
  <c r="X197" i="20"/>
  <c r="Y197" i="20"/>
  <c r="W198" i="20"/>
  <c r="X198" i="20"/>
  <c r="Y198" i="20"/>
  <c r="W199" i="20"/>
  <c r="X199" i="20"/>
  <c r="Y199" i="20"/>
  <c r="W200" i="20"/>
  <c r="X200" i="20"/>
  <c r="Y200" i="20"/>
  <c r="W201" i="20"/>
  <c r="X201" i="20"/>
  <c r="Y201" i="20"/>
  <c r="W202" i="20"/>
  <c r="X202" i="20"/>
  <c r="Y202" i="20"/>
  <c r="W203" i="20"/>
  <c r="X203" i="20"/>
  <c r="Y203" i="20"/>
  <c r="W204" i="20"/>
  <c r="X204" i="20"/>
  <c r="Y204" i="20"/>
  <c r="W205" i="20"/>
  <c r="X205" i="20"/>
  <c r="Y205" i="20"/>
  <c r="W206" i="20"/>
  <c r="X206" i="20"/>
  <c r="Y206" i="20"/>
  <c r="W207" i="20"/>
  <c r="X207" i="20"/>
  <c r="Y207" i="20"/>
  <c r="W208" i="20"/>
  <c r="X208" i="20"/>
  <c r="Y208" i="20"/>
  <c r="W209" i="20"/>
  <c r="X209" i="20"/>
  <c r="Y209" i="20"/>
  <c r="W210" i="20"/>
  <c r="X210" i="20"/>
  <c r="Y210" i="20"/>
  <c r="W211" i="20"/>
  <c r="X211" i="20"/>
  <c r="Y211" i="20"/>
  <c r="W212" i="20"/>
  <c r="X212" i="20"/>
  <c r="Y212" i="20"/>
  <c r="W213" i="20"/>
  <c r="X213" i="20"/>
  <c r="Y213" i="20"/>
  <c r="W214" i="20"/>
  <c r="C255" i="17" s="1"/>
  <c r="C1154" i="26" s="1"/>
  <c r="X214" i="20"/>
  <c r="Y214" i="20"/>
  <c r="W173" i="20"/>
  <c r="X173" i="20"/>
  <c r="Y173" i="20"/>
  <c r="W174" i="20"/>
  <c r="X174" i="20"/>
  <c r="Y174" i="20"/>
  <c r="W175" i="20"/>
  <c r="X175" i="20"/>
  <c r="Y175" i="20"/>
  <c r="W176" i="20"/>
  <c r="X176" i="20"/>
  <c r="Y176" i="20"/>
  <c r="W177" i="20"/>
  <c r="X177" i="20"/>
  <c r="Y177" i="20"/>
  <c r="W178" i="20"/>
  <c r="X178" i="20"/>
  <c r="Y178" i="20"/>
  <c r="W179" i="20"/>
  <c r="X179" i="20"/>
  <c r="Y179" i="20"/>
  <c r="W180" i="20"/>
  <c r="X180" i="20"/>
  <c r="Y180" i="20"/>
  <c r="W181" i="20"/>
  <c r="X181" i="20"/>
  <c r="Y181" i="20"/>
  <c r="W182" i="20"/>
  <c r="X182" i="20"/>
  <c r="Y182" i="20"/>
  <c r="W183" i="20"/>
  <c r="X183" i="20"/>
  <c r="Y183" i="20"/>
  <c r="W184" i="20"/>
  <c r="BL18" i="44" s="1"/>
  <c r="C18" i="44" s="1"/>
  <c r="X184" i="20"/>
  <c r="Y184" i="20"/>
  <c r="W185" i="20"/>
  <c r="AG18" i="48" s="1"/>
  <c r="C18" i="48" s="1"/>
  <c r="X185" i="20"/>
  <c r="Y185" i="20"/>
  <c r="W186" i="20"/>
  <c r="X186" i="20"/>
  <c r="Y186" i="20"/>
  <c r="W187" i="20"/>
  <c r="AG16" i="54" s="1"/>
  <c r="C16" i="54" s="1"/>
  <c r="X187" i="20"/>
  <c r="Y187" i="20"/>
  <c r="W188" i="20"/>
  <c r="AG15" i="58" s="1"/>
  <c r="C15" i="58" s="1"/>
  <c r="X188" i="20"/>
  <c r="Y188" i="20"/>
  <c r="W189" i="20"/>
  <c r="AG14" i="65" s="1"/>
  <c r="C14" i="65" s="1"/>
  <c r="X189" i="20"/>
  <c r="Y189" i="20"/>
  <c r="W190" i="20"/>
  <c r="AG21" i="62" s="1"/>
  <c r="C21" i="62" s="1"/>
  <c r="X190" i="20"/>
  <c r="Y190" i="20"/>
  <c r="W149" i="20"/>
  <c r="X149" i="20"/>
  <c r="Y149" i="20"/>
  <c r="W150" i="20"/>
  <c r="X150" i="20"/>
  <c r="Y150" i="20"/>
  <c r="W151" i="20"/>
  <c r="X151" i="20"/>
  <c r="Y151" i="20"/>
  <c r="W152" i="20"/>
  <c r="X152" i="20"/>
  <c r="Y152" i="20"/>
  <c r="W153" i="20"/>
  <c r="X153" i="20"/>
  <c r="Y153" i="20"/>
  <c r="W154" i="20"/>
  <c r="X154" i="20"/>
  <c r="Y154" i="20"/>
  <c r="W155" i="20"/>
  <c r="X155" i="20"/>
  <c r="Y155" i="20"/>
  <c r="W156" i="20"/>
  <c r="X156" i="20"/>
  <c r="Y156" i="20"/>
  <c r="W157" i="20"/>
  <c r="X157" i="20"/>
  <c r="Y157" i="20"/>
  <c r="W158" i="20"/>
  <c r="X158" i="20"/>
  <c r="Y158" i="20"/>
  <c r="W159" i="20"/>
  <c r="X159" i="20"/>
  <c r="Y159" i="20"/>
  <c r="W160" i="20"/>
  <c r="BL10" i="44" s="1"/>
  <c r="C10" i="44" s="1"/>
  <c r="X160" i="20"/>
  <c r="Y160" i="20"/>
  <c r="W161" i="20"/>
  <c r="AG10" i="48" s="1"/>
  <c r="C10" i="48" s="1"/>
  <c r="X161" i="20"/>
  <c r="Y161" i="20"/>
  <c r="W162" i="20"/>
  <c r="X162" i="20"/>
  <c r="Y162" i="20"/>
  <c r="W163" i="20"/>
  <c r="AG8" i="54" s="1"/>
  <c r="C8" i="54" s="1"/>
  <c r="X163" i="20"/>
  <c r="Y163" i="20"/>
  <c r="W164" i="20"/>
  <c r="AG7" i="58" s="1"/>
  <c r="C7" i="58" s="1"/>
  <c r="X164" i="20"/>
  <c r="Y164" i="20"/>
  <c r="W165" i="20"/>
  <c r="AG6" i="65" s="1"/>
  <c r="C6" i="65" s="1"/>
  <c r="X165" i="20"/>
  <c r="Y165" i="20"/>
  <c r="W166" i="20"/>
  <c r="AG13" i="62" s="1"/>
  <c r="C13" i="62" s="1"/>
  <c r="X166" i="20"/>
  <c r="Y166" i="20"/>
  <c r="Y196" i="20"/>
  <c r="X196" i="20"/>
  <c r="W196" i="20"/>
  <c r="Y172" i="20"/>
  <c r="X172" i="20"/>
  <c r="W172" i="20"/>
  <c r="Y148" i="20"/>
  <c r="X148" i="20"/>
  <c r="W148" i="20"/>
  <c r="J197" i="20"/>
  <c r="K197" i="20"/>
  <c r="L197" i="20"/>
  <c r="J198" i="20"/>
  <c r="K198" i="20"/>
  <c r="L198" i="20"/>
  <c r="J199" i="20"/>
  <c r="K199" i="20"/>
  <c r="L199" i="20"/>
  <c r="J200" i="20"/>
  <c r="K200" i="20"/>
  <c r="L200" i="20"/>
  <c r="J201" i="20"/>
  <c r="K201" i="20"/>
  <c r="L201" i="20"/>
  <c r="J202" i="20"/>
  <c r="K202" i="20"/>
  <c r="L202" i="20"/>
  <c r="J203" i="20"/>
  <c r="K203" i="20"/>
  <c r="L203" i="20"/>
  <c r="J204" i="20"/>
  <c r="K204" i="20"/>
  <c r="L204" i="20"/>
  <c r="J205" i="20"/>
  <c r="K205" i="20"/>
  <c r="L205" i="20"/>
  <c r="J206" i="20"/>
  <c r="K206" i="20"/>
  <c r="L206" i="20"/>
  <c r="J207" i="20"/>
  <c r="K207" i="20"/>
  <c r="L207" i="20"/>
  <c r="J208" i="20"/>
  <c r="K208" i="20"/>
  <c r="L208" i="20"/>
  <c r="J209" i="20"/>
  <c r="K209" i="20"/>
  <c r="L209" i="20"/>
  <c r="J210" i="20"/>
  <c r="K210" i="20"/>
  <c r="L210" i="20"/>
  <c r="J211" i="20"/>
  <c r="K211" i="20"/>
  <c r="L211" i="20"/>
  <c r="J212" i="20"/>
  <c r="K212" i="20"/>
  <c r="L212" i="20"/>
  <c r="J213" i="20"/>
  <c r="K213" i="20"/>
  <c r="L213" i="20"/>
  <c r="J214" i="20"/>
  <c r="K214" i="20"/>
  <c r="L214" i="20"/>
  <c r="J173" i="20"/>
  <c r="K173" i="20"/>
  <c r="L173" i="20"/>
  <c r="J174" i="20"/>
  <c r="K174" i="20"/>
  <c r="L174" i="20"/>
  <c r="J175" i="20"/>
  <c r="K175" i="20"/>
  <c r="L175" i="20"/>
  <c r="J176" i="20"/>
  <c r="K176" i="20"/>
  <c r="L176" i="20"/>
  <c r="J177" i="20"/>
  <c r="K177" i="20"/>
  <c r="L177" i="20"/>
  <c r="J178" i="20"/>
  <c r="K178" i="20"/>
  <c r="L178" i="20"/>
  <c r="J179" i="20"/>
  <c r="K179" i="20"/>
  <c r="L179" i="20"/>
  <c r="J180" i="20"/>
  <c r="K180" i="20"/>
  <c r="L180" i="20"/>
  <c r="J181" i="20"/>
  <c r="K181" i="20"/>
  <c r="L181" i="20"/>
  <c r="J182" i="20"/>
  <c r="K182" i="20"/>
  <c r="L182" i="20"/>
  <c r="J183" i="20"/>
  <c r="BL19" i="39" s="1"/>
  <c r="C19" i="39" s="1"/>
  <c r="K183" i="20"/>
  <c r="L183" i="20"/>
  <c r="J184" i="20"/>
  <c r="BL18" i="43" s="1"/>
  <c r="C18" i="43" s="1"/>
  <c r="K184" i="20"/>
  <c r="L184" i="20"/>
  <c r="J185" i="20"/>
  <c r="AG18" i="46" s="1"/>
  <c r="C18" i="46" s="1"/>
  <c r="K185" i="20"/>
  <c r="L185" i="20"/>
  <c r="J186" i="20"/>
  <c r="AG17" i="50" s="1"/>
  <c r="C17" i="50" s="1"/>
  <c r="K186" i="20"/>
  <c r="L186" i="20"/>
  <c r="J187" i="20"/>
  <c r="AG16" i="52" s="1"/>
  <c r="C16" i="52" s="1"/>
  <c r="K187" i="20"/>
  <c r="L187" i="20"/>
  <c r="J188" i="20"/>
  <c r="AG15" i="56" s="1"/>
  <c r="C15" i="56" s="1"/>
  <c r="K188" i="20"/>
  <c r="L188" i="20"/>
  <c r="J189" i="20"/>
  <c r="AG14" i="64" s="1"/>
  <c r="C14" i="64" s="1"/>
  <c r="K189" i="20"/>
  <c r="L189" i="20"/>
  <c r="J190" i="20"/>
  <c r="AG21" i="60" s="1"/>
  <c r="C21" i="60" s="1"/>
  <c r="K190" i="20"/>
  <c r="L190" i="20"/>
  <c r="L196" i="20"/>
  <c r="K196" i="20"/>
  <c r="J196" i="20"/>
  <c r="L172" i="20"/>
  <c r="K172" i="20"/>
  <c r="J172" i="20"/>
  <c r="Y194" i="20"/>
  <c r="X194" i="20"/>
  <c r="W194" i="20"/>
  <c r="Y170" i="20"/>
  <c r="X170" i="20"/>
  <c r="W170" i="20"/>
  <c r="Y146" i="20"/>
  <c r="X146" i="20"/>
  <c r="W146" i="20"/>
  <c r="L194" i="20"/>
  <c r="K194" i="20"/>
  <c r="J194" i="20"/>
  <c r="L170" i="20"/>
  <c r="K170" i="20"/>
  <c r="J170" i="20"/>
  <c r="L166" i="20"/>
  <c r="K166" i="20"/>
  <c r="J166" i="20"/>
  <c r="AG13" i="60" s="1"/>
  <c r="C13" i="60" s="1"/>
  <c r="L165" i="20"/>
  <c r="K165" i="20"/>
  <c r="J165" i="20"/>
  <c r="AG6" i="64" s="1"/>
  <c r="C6" i="64" s="1"/>
  <c r="L164" i="20"/>
  <c r="K164" i="20"/>
  <c r="J164" i="20"/>
  <c r="AG7" i="56" s="1"/>
  <c r="C7" i="56" s="1"/>
  <c r="L163" i="20"/>
  <c r="K163" i="20"/>
  <c r="J163" i="20"/>
  <c r="AG8" i="52" s="1"/>
  <c r="C8" i="52" s="1"/>
  <c r="L162" i="20"/>
  <c r="K162" i="20"/>
  <c r="J162" i="20"/>
  <c r="AG9" i="50" s="1"/>
  <c r="C9" i="50" s="1"/>
  <c r="L161" i="20"/>
  <c r="K161" i="20"/>
  <c r="J161" i="20"/>
  <c r="AG10" i="46" s="1"/>
  <c r="C10" i="46" s="1"/>
  <c r="L160" i="20"/>
  <c r="K160" i="20"/>
  <c r="J160" i="20"/>
  <c r="BL10" i="43" s="1"/>
  <c r="C10" i="43" s="1"/>
  <c r="L159" i="20"/>
  <c r="K159" i="20"/>
  <c r="J159" i="20"/>
  <c r="BL11" i="39" s="1"/>
  <c r="C11" i="39" s="1"/>
  <c r="L158" i="20"/>
  <c r="K158" i="20"/>
  <c r="J158" i="20"/>
  <c r="L157" i="20"/>
  <c r="K157" i="20"/>
  <c r="J157" i="20"/>
  <c r="L156" i="20"/>
  <c r="K156" i="20"/>
  <c r="J156" i="20"/>
  <c r="L155" i="20"/>
  <c r="K155" i="20"/>
  <c r="J155" i="20"/>
  <c r="L154" i="20"/>
  <c r="K154" i="20"/>
  <c r="J154" i="20"/>
  <c r="L153" i="20"/>
  <c r="K153" i="20"/>
  <c r="J153" i="20"/>
  <c r="L152" i="20"/>
  <c r="K152" i="20"/>
  <c r="J152" i="20"/>
  <c r="L151" i="20"/>
  <c r="K151" i="20"/>
  <c r="J151" i="20"/>
  <c r="L150" i="20"/>
  <c r="K150" i="20"/>
  <c r="J150" i="20"/>
  <c r="L149" i="20"/>
  <c r="K149" i="20"/>
  <c r="J149" i="20"/>
  <c r="L146" i="20"/>
  <c r="J148" i="20"/>
  <c r="K148" i="20"/>
  <c r="L148" i="20"/>
  <c r="B32" i="20"/>
  <c r="B33" i="20"/>
  <c r="B34" i="20"/>
  <c r="B35" i="20"/>
  <c r="B36" i="20"/>
  <c r="K146" i="20"/>
  <c r="J146" i="20"/>
  <c r="C141" i="20"/>
  <c r="C140" i="20"/>
  <c r="C139" i="20"/>
  <c r="D179" i="24" s="1"/>
  <c r="C138" i="20"/>
  <c r="D199" i="9" s="1"/>
  <c r="C137" i="20"/>
  <c r="D199" i="24" s="1"/>
  <c r="D700" i="26" s="1"/>
  <c r="C136" i="20"/>
  <c r="C135" i="20"/>
  <c r="C134" i="20"/>
  <c r="C133" i="20"/>
  <c r="D135" i="9" s="1"/>
  <c r="C132" i="20"/>
  <c r="D51" i="10" s="1"/>
  <c r="C131" i="20"/>
  <c r="C130" i="20"/>
  <c r="C129" i="20"/>
  <c r="C128" i="20"/>
  <c r="D166" i="9" s="1"/>
  <c r="C127" i="20"/>
  <c r="C126" i="20"/>
  <c r="C125" i="20"/>
  <c r="D200" i="9" s="1"/>
  <c r="C124" i="20"/>
  <c r="D137" i="9" s="1"/>
  <c r="C123" i="20"/>
  <c r="D133" i="9" s="1"/>
  <c r="C122" i="20"/>
  <c r="D196" i="24" s="1"/>
  <c r="D697" i="26" s="1"/>
  <c r="C121" i="20"/>
  <c r="C120" i="20"/>
  <c r="C119" i="20"/>
  <c r="C118" i="20"/>
  <c r="D186" i="24" s="1"/>
  <c r="D687" i="26" s="1"/>
  <c r="C117" i="20"/>
  <c r="D38" i="10" s="1"/>
  <c r="D245" i="26" s="1"/>
  <c r="C116" i="20"/>
  <c r="D7" i="24" s="1"/>
  <c r="D592" i="26" s="1"/>
  <c r="C115" i="20"/>
  <c r="D81" i="9" s="1"/>
  <c r="D54" i="26" s="1"/>
  <c r="C114" i="20"/>
  <c r="D84" i="9" s="1"/>
  <c r="D57" i="26" s="1"/>
  <c r="C113" i="20"/>
  <c r="D8" i="9" s="1"/>
  <c r="D23" i="26" s="1"/>
  <c r="C112" i="20"/>
  <c r="D115" i="10" s="1"/>
  <c r="D322" i="26" s="1"/>
  <c r="E22" i="20"/>
  <c r="E26" i="20"/>
  <c r="G1" i="20" s="1"/>
  <c r="E21" i="20"/>
  <c r="E20" i="20"/>
  <c r="E19" i="20"/>
  <c r="E18" i="20"/>
  <c r="C36" i="20"/>
  <c r="C35" i="20"/>
  <c r="C34" i="20"/>
  <c r="C33" i="20"/>
  <c r="I109" i="20"/>
  <c r="D109" i="20"/>
  <c r="I108" i="20"/>
  <c r="D108" i="20"/>
  <c r="I107" i="20"/>
  <c r="D107" i="20"/>
  <c r="I106" i="20"/>
  <c r="D106" i="20"/>
  <c r="I105" i="20"/>
  <c r="D105" i="20"/>
  <c r="I104" i="20"/>
  <c r="D104" i="20"/>
  <c r="I103" i="20"/>
  <c r="D103" i="20"/>
  <c r="I102" i="20"/>
  <c r="D102" i="20"/>
  <c r="I101" i="20"/>
  <c r="D101" i="20"/>
  <c r="I100" i="20"/>
  <c r="D100" i="20"/>
  <c r="I99" i="20"/>
  <c r="D99" i="20"/>
  <c r="I98" i="20"/>
  <c r="D98" i="20"/>
  <c r="I97" i="20"/>
  <c r="D97" i="20"/>
  <c r="I96" i="20"/>
  <c r="D96" i="20"/>
  <c r="I95" i="20"/>
  <c r="D95" i="20"/>
  <c r="I94" i="20"/>
  <c r="D94" i="20"/>
  <c r="I93" i="20"/>
  <c r="D93" i="20"/>
  <c r="I92" i="20"/>
  <c r="D92" i="20"/>
  <c r="I91" i="20"/>
  <c r="D91" i="20"/>
  <c r="BL19" i="41" l="1"/>
  <c r="C19" i="41" s="1"/>
  <c r="BL19" i="35"/>
  <c r="C19" i="35" s="1"/>
  <c r="AG17" i="51"/>
  <c r="C17" i="51" s="1"/>
  <c r="AG17" i="37"/>
  <c r="C17" i="37" s="1"/>
  <c r="AG9" i="51"/>
  <c r="C9" i="51" s="1"/>
  <c r="AG9" i="37"/>
  <c r="C9" i="37" s="1"/>
  <c r="BL11" i="41"/>
  <c r="C11" i="41" s="1"/>
  <c r="BL11" i="35"/>
  <c r="C11" i="35" s="1"/>
  <c r="C247" i="17"/>
  <c r="C1146" i="26" s="1"/>
  <c r="C31" i="17"/>
  <c r="C930" i="26" s="1"/>
  <c r="C12" i="17"/>
  <c r="C911" i="26" s="1"/>
  <c r="BO126" i="31"/>
  <c r="BR47" i="27"/>
  <c r="BS82" i="27"/>
  <c r="D159" i="9"/>
  <c r="D90" i="26" s="1"/>
  <c r="D185" i="9"/>
  <c r="D116" i="26" s="1"/>
  <c r="D189" i="9"/>
  <c r="D120" i="26" s="1"/>
  <c r="D196" i="9"/>
  <c r="D127" i="26" s="1"/>
  <c r="D198" i="9"/>
  <c r="D291" i="9"/>
  <c r="D180" i="26" s="1"/>
  <c r="D293" i="9"/>
  <c r="D182" i="26" s="1"/>
  <c r="D40" i="10"/>
  <c r="D247" i="26" s="1"/>
  <c r="D42" i="10"/>
  <c r="D249" i="26" s="1"/>
  <c r="D101" i="10"/>
  <c r="D308" i="26" s="1"/>
  <c r="D9" i="24"/>
  <c r="D594" i="26" s="1"/>
  <c r="D197" i="24"/>
  <c r="D698" i="26" s="1"/>
  <c r="D50" i="10"/>
  <c r="D257" i="26" s="1"/>
  <c r="D52" i="10"/>
  <c r="D69" i="10"/>
  <c r="D276" i="26" s="1"/>
  <c r="D48" i="10"/>
  <c r="D105" i="17"/>
  <c r="D102" i="11"/>
  <c r="D139" i="17"/>
  <c r="D114" i="16"/>
  <c r="D232" i="17"/>
  <c r="D8" i="17"/>
  <c r="D72" i="17"/>
  <c r="D38" i="16"/>
  <c r="D231" i="11"/>
  <c r="D177" i="11"/>
  <c r="D102" i="16"/>
  <c r="D198" i="17"/>
  <c r="D177" i="17"/>
  <c r="D200" i="11"/>
  <c r="D136" i="11"/>
  <c r="D20" i="10"/>
  <c r="D227" i="26" s="1"/>
  <c r="D230" i="24"/>
  <c r="D92" i="24"/>
  <c r="D18" i="24"/>
  <c r="D91" i="9"/>
  <c r="D18" i="9"/>
  <c r="D60" i="24"/>
  <c r="D603" i="26" s="1"/>
  <c r="D272" i="24"/>
  <c r="D863" i="14" s="1"/>
  <c r="D134" i="24"/>
  <c r="D745" i="14" s="1"/>
  <c r="D61" i="9"/>
  <c r="D146" i="11"/>
  <c r="D208" i="17"/>
  <c r="D243" i="17"/>
  <c r="D168" i="17"/>
  <c r="D18" i="17"/>
  <c r="D168" i="11"/>
  <c r="D242" i="11"/>
  <c r="D208" i="11"/>
  <c r="D6" i="9"/>
  <c r="D21" i="26" s="1"/>
  <c r="D10" i="9"/>
  <c r="D25" i="26" s="1"/>
  <c r="D66" i="9"/>
  <c r="D39" i="26" s="1"/>
  <c r="D139" i="9"/>
  <c r="D5" i="24"/>
  <c r="D590" i="26" s="1"/>
  <c r="D79" i="24"/>
  <c r="D622" i="26" s="1"/>
  <c r="D81" i="24"/>
  <c r="D624" i="26" s="1"/>
  <c r="D83" i="24"/>
  <c r="D626" i="26" s="1"/>
  <c r="D156" i="24"/>
  <c r="D657" i="26" s="1"/>
  <c r="D228" i="9"/>
  <c r="D90" i="9"/>
  <c r="D19" i="9"/>
  <c r="D271" i="9"/>
  <c r="D160" i="26" s="1"/>
  <c r="D62" i="9"/>
  <c r="D184" i="11"/>
  <c r="D169" i="17"/>
  <c r="D152" i="11"/>
  <c r="D202" i="11"/>
  <c r="D244" i="11"/>
  <c r="D217" i="9"/>
  <c r="D148" i="26" s="1"/>
  <c r="D159" i="24"/>
  <c r="D660" i="26" s="1"/>
  <c r="D240" i="11"/>
  <c r="D212" i="17"/>
  <c r="D7" i="11"/>
  <c r="D70" i="16"/>
  <c r="D209" i="11"/>
  <c r="D231" i="17"/>
  <c r="D5" i="17"/>
  <c r="D103" i="16"/>
  <c r="D176" i="11"/>
  <c r="D134" i="17"/>
  <c r="D102" i="17"/>
  <c r="D147" i="11"/>
  <c r="D171" i="17"/>
  <c r="D241" i="9"/>
  <c r="D27" i="9"/>
  <c r="D103" i="9"/>
  <c r="D276" i="9"/>
  <c r="D165" i="26" s="1"/>
  <c r="D59" i="9"/>
  <c r="D183" i="11"/>
  <c r="D166" i="24"/>
  <c r="D667" i="26" s="1"/>
  <c r="D22" i="9"/>
  <c r="D229" i="9"/>
  <c r="D272" i="9"/>
  <c r="D161" i="26" s="1"/>
  <c r="D178" i="11"/>
  <c r="D138" i="11"/>
  <c r="D103" i="11"/>
  <c r="D6" i="11"/>
  <c r="D242" i="17"/>
  <c r="D233" i="11"/>
  <c r="D201" i="11"/>
  <c r="D73" i="17"/>
  <c r="D8" i="10"/>
  <c r="D215" i="26" s="1"/>
  <c r="D113" i="17"/>
  <c r="D217" i="24"/>
  <c r="D718" i="26" s="1"/>
  <c r="D102" i="10"/>
  <c r="D309" i="26" s="1"/>
  <c r="D104" i="10"/>
  <c r="D311" i="26" s="1"/>
  <c r="D117" i="10"/>
  <c r="D324" i="26" s="1"/>
  <c r="D18" i="10"/>
  <c r="D225" i="26" s="1"/>
  <c r="D229" i="24"/>
  <c r="D91" i="24"/>
  <c r="D17" i="24"/>
  <c r="D93" i="9"/>
  <c r="D21" i="9"/>
  <c r="D59" i="24"/>
  <c r="D602" i="26" s="1"/>
  <c r="D271" i="24"/>
  <c r="D862" i="14" s="1"/>
  <c r="D133" i="24"/>
  <c r="D744" i="14" s="1"/>
  <c r="D230" i="11"/>
  <c r="D213" i="11"/>
  <c r="D145" i="11"/>
  <c r="D179" i="11"/>
  <c r="D158" i="24"/>
  <c r="D659" i="26" s="1"/>
  <c r="D170" i="17"/>
  <c r="D83" i="17"/>
  <c r="D151" i="11"/>
  <c r="D233" i="17"/>
  <c r="D136" i="17"/>
  <c r="D199" i="17"/>
  <c r="D103" i="17"/>
  <c r="D169" i="11"/>
  <c r="D112" i="11"/>
  <c r="D243" i="11"/>
  <c r="D211" i="11"/>
  <c r="D39" i="16"/>
  <c r="D18" i="11"/>
  <c r="D5" i="10"/>
  <c r="D212" i="26" s="1"/>
  <c r="D231" i="24"/>
  <c r="D19" i="24"/>
  <c r="D93" i="24"/>
  <c r="D62" i="24"/>
  <c r="D274" i="24"/>
  <c r="D865" i="14" s="1"/>
  <c r="D136" i="24"/>
  <c r="D747" i="14" s="1"/>
  <c r="D235" i="11"/>
  <c r="D197" i="17"/>
  <c r="D165" i="17"/>
  <c r="D101" i="17"/>
  <c r="D197" i="11"/>
  <c r="D5" i="11"/>
  <c r="D7" i="17"/>
  <c r="D133" i="17"/>
  <c r="D134" i="11"/>
  <c r="D69" i="16"/>
  <c r="D37" i="16"/>
  <c r="D165" i="11"/>
  <c r="D101" i="16"/>
  <c r="D228" i="24"/>
  <c r="D90" i="24"/>
  <c r="D16" i="24"/>
  <c r="D231" i="9"/>
  <c r="D17" i="9"/>
  <c r="D58" i="24"/>
  <c r="D601" i="26" s="1"/>
  <c r="D132" i="24"/>
  <c r="D743" i="14" s="1"/>
  <c r="D275" i="9"/>
  <c r="D164" i="26" s="1"/>
  <c r="D270" i="24"/>
  <c r="D861" i="14" s="1"/>
  <c r="D60" i="9"/>
  <c r="D201" i="17"/>
  <c r="D16" i="17"/>
  <c r="D229" i="11"/>
  <c r="D179" i="17"/>
  <c r="D167" i="11"/>
  <c r="D241" i="17"/>
  <c r="D145" i="17"/>
  <c r="D19" i="11"/>
  <c r="D135" i="11"/>
  <c r="D198" i="11"/>
  <c r="D28" i="10"/>
  <c r="L28" i="10" s="1"/>
  <c r="H235" i="26" s="1"/>
  <c r="D29" i="9"/>
  <c r="D64" i="9"/>
  <c r="D212" i="11"/>
  <c r="D148" i="11"/>
  <c r="AC4" i="18"/>
  <c r="AB2" i="18"/>
  <c r="D186" i="9"/>
  <c r="D117" i="26" s="1"/>
  <c r="D188" i="9"/>
  <c r="D119" i="26" s="1"/>
  <c r="D197" i="9"/>
  <c r="D128" i="26" s="1"/>
  <c r="D292" i="9"/>
  <c r="D181" i="26" s="1"/>
  <c r="D39" i="10"/>
  <c r="D246" i="26" s="1"/>
  <c r="D41" i="10"/>
  <c r="D248" i="26" s="1"/>
  <c r="D43" i="10"/>
  <c r="D250" i="26" s="1"/>
  <c r="D143" i="9"/>
  <c r="L143" i="9" s="1"/>
  <c r="H74" i="26" s="1"/>
  <c r="D229" i="17"/>
  <c r="D112" i="17"/>
  <c r="D203" i="11"/>
  <c r="D234" i="11"/>
  <c r="D170" i="11"/>
  <c r="D144" i="17"/>
  <c r="D137" i="11"/>
  <c r="D209" i="17"/>
  <c r="D166" i="17"/>
  <c r="D17" i="17"/>
  <c r="D173" i="24"/>
  <c r="D102" i="9"/>
  <c r="D246" i="11"/>
  <c r="D150" i="11"/>
  <c r="D17" i="10"/>
  <c r="D224" i="26" s="1"/>
  <c r="D137" i="17"/>
  <c r="D171" i="11"/>
  <c r="D139" i="11"/>
  <c r="D178" i="17"/>
  <c r="D74" i="17"/>
  <c r="D230" i="17"/>
  <c r="D232" i="11"/>
  <c r="D8" i="11"/>
  <c r="D28" i="24"/>
  <c r="D241" i="24"/>
  <c r="D239" i="9"/>
  <c r="D63" i="24"/>
  <c r="D270" i="9"/>
  <c r="D159" i="26" s="1"/>
  <c r="D276" i="24"/>
  <c r="D867" i="14" s="1"/>
  <c r="D17" i="11"/>
  <c r="D245" i="11"/>
  <c r="D180" i="11"/>
  <c r="D80" i="9"/>
  <c r="D53" i="26" s="1"/>
  <c r="D82" i="9"/>
  <c r="D55" i="26" s="1"/>
  <c r="D218" i="9"/>
  <c r="D149" i="26" s="1"/>
  <c r="D164" i="9"/>
  <c r="D302" i="9"/>
  <c r="D6" i="24"/>
  <c r="D591" i="26" s="1"/>
  <c r="D8" i="24"/>
  <c r="D593" i="26" s="1"/>
  <c r="D157" i="24"/>
  <c r="D658" i="26" s="1"/>
  <c r="D198" i="24"/>
  <c r="D699" i="26" s="1"/>
  <c r="D291" i="24"/>
  <c r="D750" i="26" s="1"/>
  <c r="D49" i="10"/>
  <c r="D256" i="26" s="1"/>
  <c r="D53" i="10"/>
  <c r="D240" i="24"/>
  <c r="D102" i="24"/>
  <c r="D101" i="9"/>
  <c r="D242" i="9"/>
  <c r="D28" i="9"/>
  <c r="D277" i="9"/>
  <c r="D166" i="26" s="1"/>
  <c r="D275" i="24"/>
  <c r="D866" i="14" s="1"/>
  <c r="D137" i="24"/>
  <c r="D748" i="14" s="1"/>
  <c r="D63" i="9"/>
  <c r="D36" i="26" s="1"/>
  <c r="D210" i="17"/>
  <c r="D168" i="24"/>
  <c r="D669" i="26" s="1"/>
  <c r="D230" i="9"/>
  <c r="D20" i="9"/>
  <c r="D92" i="9"/>
  <c r="D274" i="9"/>
  <c r="D65" i="9"/>
  <c r="D200" i="17"/>
  <c r="D104" i="17"/>
  <c r="D240" i="17"/>
  <c r="D135" i="17"/>
  <c r="D6" i="17"/>
  <c r="D176" i="17"/>
  <c r="D138" i="17"/>
  <c r="D241" i="11"/>
  <c r="D166" i="11"/>
  <c r="D199" i="11"/>
  <c r="D167" i="17"/>
  <c r="D104" i="16"/>
  <c r="D133" i="11"/>
  <c r="D16" i="10"/>
  <c r="D232" i="9"/>
  <c r="D16" i="9"/>
  <c r="D94" i="9"/>
  <c r="D278" i="9"/>
  <c r="D167" i="26" s="1"/>
  <c r="D58" i="9"/>
  <c r="D31" i="26" s="1"/>
  <c r="D16" i="11"/>
  <c r="D180" i="17"/>
  <c r="D210" i="11"/>
  <c r="D101" i="11"/>
  <c r="D211" i="17"/>
  <c r="D181" i="11"/>
  <c r="D144" i="11"/>
  <c r="D146" i="17"/>
  <c r="D30" i="10"/>
  <c r="L30" i="10" s="1"/>
  <c r="H237" i="26" s="1"/>
  <c r="D239" i="24"/>
  <c r="D101" i="24"/>
  <c r="D27" i="24"/>
  <c r="D240" i="9"/>
  <c r="D61" i="24"/>
  <c r="D135" i="24"/>
  <c r="D746" i="14" s="1"/>
  <c r="D273" i="9"/>
  <c r="D162" i="26" s="1"/>
  <c r="D273" i="24"/>
  <c r="D864" i="14" s="1"/>
  <c r="D181" i="17"/>
  <c r="D182" i="11"/>
  <c r="D149" i="11"/>
  <c r="D7" i="9"/>
  <c r="D22" i="26" s="1"/>
  <c r="D9" i="9"/>
  <c r="D24" i="26" s="1"/>
  <c r="D11" i="9"/>
  <c r="D26" i="26" s="1"/>
  <c r="D67" i="9"/>
  <c r="D40" i="26" s="1"/>
  <c r="D132" i="9"/>
  <c r="D63" i="26" s="1"/>
  <c r="D134" i="9"/>
  <c r="D136" i="9"/>
  <c r="D138" i="9"/>
  <c r="D69" i="26" s="1"/>
  <c r="D80" i="24"/>
  <c r="D623" i="26" s="1"/>
  <c r="D82" i="24"/>
  <c r="D625" i="26" s="1"/>
  <c r="D84" i="24"/>
  <c r="D627" i="26" s="1"/>
  <c r="D185" i="24"/>
  <c r="D686" i="26" s="1"/>
  <c r="D187" i="24"/>
  <c r="D688" i="26" s="1"/>
  <c r="I99" i="9"/>
  <c r="I88" i="9"/>
  <c r="V146" i="9"/>
  <c r="W146" i="9"/>
  <c r="V70" i="9"/>
  <c r="W70" i="9"/>
  <c r="W69" i="9"/>
  <c r="V69" i="9"/>
  <c r="V71" i="9"/>
  <c r="W71" i="9"/>
  <c r="I25" i="9"/>
  <c r="I56" i="9"/>
  <c r="I14" i="9"/>
  <c r="BS24" i="31"/>
  <c r="BO125" i="31"/>
  <c r="BO128" i="31"/>
  <c r="BS32" i="31"/>
  <c r="BO29" i="27"/>
  <c r="BS23" i="31"/>
  <c r="BO26" i="27"/>
  <c r="BM25" i="27"/>
  <c r="BP80" i="27"/>
  <c r="BR46" i="27"/>
  <c r="BR57" i="27"/>
  <c r="BM143" i="27"/>
  <c r="BO131" i="31"/>
  <c r="BP83" i="27"/>
  <c r="BO24" i="27"/>
  <c r="BS25" i="31"/>
  <c r="BO49" i="27"/>
  <c r="BP84" i="27"/>
  <c r="BL45" i="31"/>
  <c r="BO196" i="27"/>
  <c r="BO23" i="27"/>
  <c r="BP75" i="27"/>
  <c r="BL50" i="31"/>
  <c r="BR62" i="27"/>
  <c r="BO134" i="31"/>
  <c r="BR41" i="27"/>
  <c r="BN194" i="27"/>
  <c r="BS28" i="31"/>
  <c r="BS178" i="27"/>
  <c r="BM15" i="31"/>
  <c r="BO96" i="27"/>
  <c r="BO97" i="27"/>
  <c r="BM178" i="31"/>
  <c r="BO201" i="31"/>
  <c r="BQ82" i="31"/>
  <c r="BM158" i="31"/>
  <c r="BS179" i="27"/>
  <c r="BN175" i="27"/>
  <c r="BR40" i="27"/>
  <c r="BN159" i="27"/>
  <c r="BM200" i="27"/>
  <c r="BO176" i="31"/>
  <c r="BS75" i="27"/>
  <c r="BP178" i="27"/>
  <c r="BM10" i="31"/>
  <c r="BS80" i="31"/>
  <c r="BM6" i="31"/>
  <c r="BQ149" i="27"/>
  <c r="BO132" i="31"/>
  <c r="BR50" i="27"/>
  <c r="BP160" i="27"/>
  <c r="BO185" i="31"/>
  <c r="BP181" i="27"/>
  <c r="BM202" i="27"/>
  <c r="BP186" i="27"/>
  <c r="BP184" i="27"/>
  <c r="BP176" i="27"/>
  <c r="BO159" i="31"/>
  <c r="BP177" i="27"/>
  <c r="BP183" i="27"/>
  <c r="BM196" i="27"/>
  <c r="BR49" i="27"/>
  <c r="BS169" i="31"/>
  <c r="BP163" i="27"/>
  <c r="BQ133" i="27"/>
  <c r="BM127" i="27"/>
  <c r="BP164" i="27"/>
  <c r="BM194" i="31"/>
  <c r="BO197" i="31"/>
  <c r="BP181" i="31"/>
  <c r="BL166" i="31"/>
  <c r="BP198" i="31"/>
  <c r="BN75" i="31"/>
  <c r="BL163" i="31"/>
  <c r="BQ109" i="31"/>
  <c r="BM142" i="27"/>
  <c r="BP166" i="27"/>
  <c r="BQ127" i="27"/>
  <c r="BO195" i="31"/>
  <c r="BL159" i="31"/>
  <c r="BP180" i="31"/>
  <c r="BP177" i="31"/>
  <c r="BQ79" i="31"/>
  <c r="BP169" i="27"/>
  <c r="BN181" i="31"/>
  <c r="BP162" i="27"/>
  <c r="BQ164" i="27"/>
  <c r="BN178" i="31"/>
  <c r="BQ77" i="31"/>
  <c r="BQ161" i="31"/>
  <c r="BR46" i="31"/>
  <c r="BL95" i="27"/>
  <c r="BL101" i="27"/>
  <c r="BR148" i="27"/>
  <c r="BM129" i="27"/>
  <c r="BM158" i="27"/>
  <c r="BP195" i="31"/>
  <c r="BL164" i="31"/>
  <c r="BP168" i="27"/>
  <c r="BP165" i="27"/>
  <c r="BQ111" i="31"/>
  <c r="BM125" i="27"/>
  <c r="BM131" i="27"/>
  <c r="BS7" i="31"/>
  <c r="BS9" i="31"/>
  <c r="BS12" i="31"/>
  <c r="BP193" i="31"/>
  <c r="BL80" i="27"/>
  <c r="BP199" i="31"/>
  <c r="BN128" i="27"/>
  <c r="BP194" i="31"/>
  <c r="BS62" i="27"/>
  <c r="BS16" i="31"/>
  <c r="BL116" i="27"/>
  <c r="BO181" i="31"/>
  <c r="BM161" i="27"/>
  <c r="BS13" i="31"/>
  <c r="BN84" i="31"/>
  <c r="BM130" i="31"/>
  <c r="BP76" i="27"/>
  <c r="BN185" i="31"/>
  <c r="BQ167" i="27"/>
  <c r="BO158" i="31"/>
  <c r="BP117" i="31"/>
  <c r="BP5" i="31"/>
  <c r="BR176" i="27"/>
  <c r="BM134" i="27"/>
  <c r="BO127" i="31"/>
  <c r="BO130" i="31"/>
  <c r="BS8" i="31"/>
  <c r="BM144" i="31"/>
  <c r="BO178" i="31"/>
  <c r="BM66" i="27"/>
  <c r="BM125" i="31"/>
  <c r="BS11" i="31"/>
  <c r="BQ133" i="31"/>
  <c r="BN184" i="31"/>
  <c r="BM16" i="31"/>
  <c r="BR198" i="31"/>
  <c r="BQ160" i="27"/>
  <c r="BP81" i="27"/>
  <c r="BR110" i="27"/>
  <c r="BO129" i="31"/>
  <c r="BP109" i="31"/>
  <c r="BR45" i="27"/>
  <c r="BM135" i="27"/>
  <c r="BO6" i="31"/>
  <c r="BM133" i="27"/>
  <c r="BR48" i="27"/>
  <c r="BO134" i="27"/>
  <c r="BQ74" i="27"/>
  <c r="BP79" i="27"/>
  <c r="BP200" i="31"/>
  <c r="BN147" i="27"/>
  <c r="BP107" i="31"/>
  <c r="BR13" i="31"/>
  <c r="BO127" i="27"/>
  <c r="BR202" i="31"/>
  <c r="BP185" i="31"/>
  <c r="BP196" i="31"/>
  <c r="BP203" i="31"/>
  <c r="BS14" i="31"/>
  <c r="BL114" i="27"/>
  <c r="BO125" i="27"/>
  <c r="BS6" i="31"/>
  <c r="BR32" i="31"/>
  <c r="BQ165" i="27"/>
  <c r="BO129" i="27"/>
  <c r="BQ132" i="31"/>
  <c r="BR10" i="31"/>
  <c r="BL82" i="27"/>
  <c r="BN201" i="27"/>
  <c r="BP197" i="31"/>
  <c r="BR44" i="27"/>
  <c r="BN148" i="27"/>
  <c r="BP202" i="31"/>
  <c r="BP192" i="31"/>
  <c r="BS165" i="27"/>
  <c r="BO179" i="27"/>
  <c r="BM42" i="27"/>
  <c r="BO181" i="27"/>
  <c r="BR11" i="31"/>
  <c r="BO183" i="27"/>
  <c r="BQ114" i="31"/>
  <c r="BL132" i="27"/>
  <c r="BO186" i="27"/>
  <c r="BO25" i="27"/>
  <c r="BR14" i="31"/>
  <c r="BS114" i="27"/>
  <c r="BL179" i="31"/>
  <c r="BM152" i="27"/>
  <c r="BL48" i="31"/>
  <c r="BO160" i="27"/>
  <c r="BR114" i="31"/>
  <c r="BR6" i="31"/>
  <c r="BS151" i="31"/>
  <c r="BO177" i="27"/>
  <c r="BR152" i="27"/>
  <c r="BO163" i="27"/>
  <c r="BM179" i="31"/>
  <c r="BR12" i="31"/>
  <c r="BO162" i="27"/>
  <c r="BR203" i="31"/>
  <c r="BR195" i="31"/>
  <c r="BO185" i="27"/>
  <c r="BR9" i="31"/>
  <c r="BN176" i="31"/>
  <c r="BO100" i="27"/>
  <c r="BQ131" i="27"/>
  <c r="BM176" i="27"/>
  <c r="BR167" i="27"/>
  <c r="BR117" i="31"/>
  <c r="BR113" i="31"/>
  <c r="BQ58" i="27"/>
  <c r="BO176" i="27"/>
  <c r="BR111" i="31"/>
  <c r="BQ84" i="27"/>
  <c r="BP74" i="27"/>
  <c r="BM182" i="31"/>
  <c r="BP161" i="27"/>
  <c r="BR7" i="31"/>
  <c r="BQ61" i="27"/>
  <c r="BM41" i="27"/>
  <c r="BL169" i="31"/>
  <c r="BS113" i="27"/>
  <c r="BP78" i="27"/>
  <c r="BO135" i="27"/>
  <c r="BM48" i="31"/>
  <c r="BO28" i="27"/>
  <c r="BL46" i="27"/>
  <c r="BM151" i="27"/>
  <c r="BM33" i="27"/>
  <c r="BP176" i="31"/>
  <c r="BL49" i="31"/>
  <c r="BM193" i="27"/>
  <c r="BN200" i="27"/>
  <c r="BR117" i="27"/>
  <c r="BL165" i="31"/>
  <c r="BO167" i="31"/>
  <c r="BP73" i="31"/>
  <c r="BO81" i="27"/>
  <c r="BO82" i="27"/>
  <c r="BS41" i="31"/>
  <c r="BO169" i="31"/>
  <c r="BL22" i="31"/>
  <c r="BN90" i="27"/>
  <c r="BL107" i="31"/>
  <c r="BO77" i="27"/>
  <c r="BM133" i="31"/>
  <c r="BS115" i="27"/>
  <c r="BS31" i="31"/>
  <c r="BP46" i="31"/>
  <c r="BN32" i="27"/>
  <c r="BM149" i="27"/>
  <c r="BM28" i="31"/>
  <c r="BO160" i="31"/>
  <c r="BQ199" i="31"/>
  <c r="BL58" i="27"/>
  <c r="BM22" i="31"/>
  <c r="BM134" i="31"/>
  <c r="BP83" i="31"/>
  <c r="BL132" i="31"/>
  <c r="BL42" i="31"/>
  <c r="BS111" i="27"/>
  <c r="BP31" i="27"/>
  <c r="BQ159" i="31"/>
  <c r="BQ125" i="31"/>
  <c r="BQ158" i="31"/>
  <c r="BO161" i="31"/>
  <c r="BP183" i="31"/>
  <c r="BL97" i="31"/>
  <c r="BM126" i="27"/>
  <c r="BN197" i="27"/>
  <c r="BM194" i="27"/>
  <c r="BP77" i="31"/>
  <c r="BP77" i="27"/>
  <c r="BN126" i="31"/>
  <c r="BQ49" i="31"/>
  <c r="BL131" i="27"/>
  <c r="BM201" i="31"/>
  <c r="BS163" i="31"/>
  <c r="BS201" i="31"/>
  <c r="BN127" i="31"/>
  <c r="BQ40" i="31"/>
  <c r="BS168" i="31"/>
  <c r="BM202" i="31"/>
  <c r="BS76" i="27"/>
  <c r="BQ75" i="27"/>
  <c r="BQ111" i="27"/>
  <c r="BN50" i="27"/>
  <c r="BM31" i="27"/>
  <c r="BM22" i="27"/>
  <c r="BQ46" i="31"/>
  <c r="BS186" i="27"/>
  <c r="BQ203" i="31"/>
  <c r="BN97" i="31"/>
  <c r="BL129" i="27"/>
  <c r="BQ193" i="27"/>
  <c r="BO180" i="27"/>
  <c r="BQ80" i="31"/>
  <c r="BM7" i="31"/>
  <c r="BS193" i="31"/>
  <c r="BN159" i="31"/>
  <c r="BP40" i="27"/>
  <c r="BQ74" i="31"/>
  <c r="BS195" i="31"/>
  <c r="BR109" i="31"/>
  <c r="BN162" i="31"/>
  <c r="BO73" i="27"/>
  <c r="BP43" i="27"/>
  <c r="BQ131" i="31"/>
  <c r="BM193" i="31"/>
  <c r="BS165" i="31"/>
  <c r="BO94" i="27"/>
  <c r="BN93" i="31"/>
  <c r="BS175" i="27"/>
  <c r="BP185" i="27"/>
  <c r="BN132" i="31"/>
  <c r="BQ110" i="27"/>
  <c r="BO10" i="31"/>
  <c r="BP167" i="27"/>
  <c r="BM26" i="27"/>
  <c r="BN26" i="27"/>
  <c r="BL96" i="31"/>
  <c r="BM24" i="27"/>
  <c r="BP82" i="31"/>
  <c r="BN179" i="27"/>
  <c r="BP108" i="31"/>
  <c r="BN193" i="27"/>
  <c r="BR169" i="27"/>
  <c r="BM132" i="27"/>
  <c r="BP113" i="31"/>
  <c r="BS15" i="31"/>
  <c r="BM23" i="27"/>
  <c r="BP116" i="31"/>
  <c r="BR42" i="27"/>
  <c r="BS142" i="31"/>
  <c r="BO193" i="27"/>
  <c r="BM8" i="31"/>
  <c r="BS42" i="31"/>
  <c r="BP46" i="27"/>
  <c r="BQ44" i="31"/>
  <c r="BM197" i="31"/>
  <c r="BS78" i="27"/>
  <c r="BN94" i="31"/>
  <c r="BQ83" i="27"/>
  <c r="BQ50" i="31"/>
  <c r="BN125" i="31"/>
  <c r="BQ78" i="27"/>
  <c r="BN43" i="27"/>
  <c r="BR143" i="27"/>
  <c r="BN49" i="27"/>
  <c r="BN203" i="27"/>
  <c r="BO14" i="31"/>
  <c r="BP114" i="31"/>
  <c r="BP78" i="31"/>
  <c r="BN196" i="27"/>
  <c r="BM124" i="27"/>
  <c r="BP179" i="27"/>
  <c r="BR43" i="27"/>
  <c r="BS74" i="27"/>
  <c r="BP48" i="27"/>
  <c r="BM169" i="31"/>
  <c r="BR166" i="31"/>
  <c r="BN134" i="31"/>
  <c r="BQ196" i="27"/>
  <c r="BO200" i="27"/>
  <c r="BO130" i="27"/>
  <c r="BQ45" i="31"/>
  <c r="BM14" i="31"/>
  <c r="BR142" i="31"/>
  <c r="BN133" i="31"/>
  <c r="BS196" i="27"/>
  <c r="BO203" i="27"/>
  <c r="BP45" i="27"/>
  <c r="BN131" i="31"/>
  <c r="BL31" i="27"/>
  <c r="BO74" i="27"/>
  <c r="BP39" i="27"/>
  <c r="BQ42" i="31"/>
  <c r="BR112" i="31"/>
  <c r="BO131" i="27"/>
  <c r="BP180" i="27"/>
  <c r="BS74" i="31"/>
  <c r="BL28" i="27"/>
  <c r="BQ80" i="27"/>
  <c r="BS83" i="27"/>
  <c r="BQ168" i="27"/>
  <c r="BO178" i="27"/>
  <c r="BQ73" i="31"/>
  <c r="BQ76" i="27"/>
  <c r="BP112" i="31"/>
  <c r="BN45" i="27"/>
  <c r="BL40" i="31"/>
  <c r="BM144" i="27"/>
  <c r="BN46" i="27"/>
  <c r="BL47" i="31"/>
  <c r="BL46" i="31"/>
  <c r="BM29" i="27"/>
  <c r="BN42" i="27"/>
  <c r="BR150" i="27"/>
  <c r="BM141" i="27"/>
  <c r="BN198" i="27"/>
  <c r="BR15" i="31"/>
  <c r="BP115" i="31"/>
  <c r="BL26" i="27"/>
  <c r="BS149" i="31"/>
  <c r="BL127" i="27"/>
  <c r="BQ43" i="31"/>
  <c r="BN101" i="31"/>
  <c r="BM192" i="31"/>
  <c r="BS148" i="31"/>
  <c r="BN168" i="31"/>
  <c r="BQ47" i="31"/>
  <c r="BL30" i="27"/>
  <c r="BQ200" i="27"/>
  <c r="BO195" i="27"/>
  <c r="BQ195" i="27"/>
  <c r="BN101" i="27"/>
  <c r="BL152" i="31"/>
  <c r="BN117" i="27"/>
  <c r="BN135" i="31"/>
  <c r="BS80" i="27"/>
  <c r="BS162" i="31"/>
  <c r="BS81" i="27"/>
  <c r="BM195" i="31"/>
  <c r="BN95" i="31"/>
  <c r="BL29" i="27"/>
  <c r="BM82" i="27"/>
  <c r="BQ41" i="31"/>
  <c r="BN92" i="31"/>
  <c r="BP49" i="27"/>
  <c r="BM83" i="31"/>
  <c r="BO202" i="27"/>
  <c r="BQ84" i="31"/>
  <c r="BR116" i="31"/>
  <c r="BL93" i="27"/>
  <c r="BM198" i="31"/>
  <c r="BL99" i="27"/>
  <c r="BO199" i="27"/>
  <c r="BM203" i="31"/>
  <c r="BR144" i="27"/>
  <c r="BO12" i="31"/>
  <c r="BN44" i="27"/>
  <c r="BP81" i="31"/>
  <c r="BL44" i="31"/>
  <c r="BP41" i="31"/>
  <c r="BM32" i="27"/>
  <c r="BP79" i="31"/>
  <c r="BS65" i="27"/>
  <c r="BR8" i="31"/>
  <c r="BP110" i="31"/>
  <c r="BO114" i="27"/>
  <c r="BO113" i="27"/>
  <c r="BM81" i="31"/>
  <c r="BM143" i="31"/>
  <c r="BQ33" i="27"/>
  <c r="BS130" i="31"/>
  <c r="BO28" i="31"/>
  <c r="BQ60" i="27"/>
  <c r="BP22" i="31"/>
  <c r="BR193" i="27"/>
  <c r="BN163" i="27"/>
  <c r="BN129" i="27"/>
  <c r="BN161" i="27"/>
  <c r="BN115" i="31"/>
  <c r="BL161" i="31"/>
  <c r="BR168" i="31"/>
  <c r="BN108" i="31"/>
  <c r="BR159" i="31"/>
  <c r="BN113" i="31"/>
  <c r="BS60" i="27"/>
  <c r="BS77" i="31"/>
  <c r="BS79" i="31"/>
  <c r="BO200" i="31"/>
  <c r="BN65" i="27"/>
  <c r="BP44" i="31"/>
  <c r="BP159" i="31"/>
  <c r="BN166" i="27"/>
  <c r="BL150" i="31"/>
  <c r="BO192" i="27"/>
  <c r="BS203" i="31"/>
  <c r="BL185" i="31"/>
  <c r="BS76" i="31"/>
  <c r="BM99" i="31"/>
  <c r="BO110" i="27"/>
  <c r="BO116" i="27"/>
  <c r="BQ168" i="31"/>
  <c r="BR40" i="31"/>
  <c r="BS82" i="31"/>
  <c r="BR22" i="31"/>
  <c r="BN164" i="31"/>
  <c r="BQ59" i="27"/>
  <c r="BO109" i="31"/>
  <c r="BP160" i="31"/>
  <c r="BR90" i="27"/>
  <c r="BO39" i="31"/>
  <c r="BM39" i="27"/>
  <c r="BP42" i="31"/>
  <c r="BN25" i="27"/>
  <c r="BL112" i="31"/>
  <c r="BN23" i="27"/>
  <c r="BO11" i="31"/>
  <c r="BM175" i="27"/>
  <c r="BL145" i="31"/>
  <c r="BL147" i="31"/>
  <c r="BR107" i="27"/>
  <c r="BS5" i="31"/>
  <c r="BR158" i="27"/>
  <c r="BS41" i="27"/>
  <c r="BM84" i="31"/>
  <c r="BO118" i="27"/>
  <c r="BM160" i="31"/>
  <c r="BR167" i="31"/>
  <c r="BQ162" i="31"/>
  <c r="BM74" i="31"/>
  <c r="BS202" i="31"/>
  <c r="BR131" i="31"/>
  <c r="BN130" i="31"/>
  <c r="BP10" i="31"/>
  <c r="BN134" i="27"/>
  <c r="BR181" i="27"/>
  <c r="BR179" i="27"/>
  <c r="BQ202" i="27"/>
  <c r="BN61" i="27"/>
  <c r="BN167" i="27"/>
  <c r="BR94" i="27"/>
  <c r="BO147" i="27"/>
  <c r="BM150" i="31"/>
  <c r="BM32" i="31"/>
  <c r="BR129" i="31"/>
  <c r="BS185" i="27"/>
  <c r="BQ146" i="31"/>
  <c r="BR163" i="31"/>
  <c r="BL126" i="27"/>
  <c r="BQ129" i="31"/>
  <c r="BM80" i="31"/>
  <c r="BN169" i="31"/>
  <c r="BS183" i="27"/>
  <c r="BO132" i="27"/>
  <c r="BN118" i="31"/>
  <c r="BQ165" i="31"/>
  <c r="BQ194" i="27"/>
  <c r="BM56" i="27"/>
  <c r="BS84" i="31"/>
  <c r="BR107" i="31"/>
  <c r="BQ192" i="27"/>
  <c r="BO26" i="31"/>
  <c r="BN165" i="27"/>
  <c r="BM167" i="27"/>
  <c r="BR116" i="27"/>
  <c r="BO197" i="27"/>
  <c r="BM152" i="31"/>
  <c r="BM83" i="27"/>
  <c r="BM164" i="31"/>
  <c r="BR42" i="31"/>
  <c r="BQ128" i="31"/>
  <c r="BM78" i="31"/>
  <c r="BQ134" i="31"/>
  <c r="BM141" i="31"/>
  <c r="BN117" i="31"/>
  <c r="BQ148" i="31"/>
  <c r="BR41" i="31"/>
  <c r="BQ124" i="31"/>
  <c r="BQ66" i="27"/>
  <c r="BQ164" i="31"/>
  <c r="BS27" i="31"/>
  <c r="BO124" i="27"/>
  <c r="BS83" i="31"/>
  <c r="BP8" i="31"/>
  <c r="BP158" i="31"/>
  <c r="BL142" i="31"/>
  <c r="BO163" i="31"/>
  <c r="BL146" i="31"/>
  <c r="BO186" i="31"/>
  <c r="BM165" i="27"/>
  <c r="BN131" i="27"/>
  <c r="BO203" i="31"/>
  <c r="BN169" i="27"/>
  <c r="BR118" i="27"/>
  <c r="BM201" i="27"/>
  <c r="BM199" i="31"/>
  <c r="BN93" i="27"/>
  <c r="BP107" i="27"/>
  <c r="BS75" i="31"/>
  <c r="BM75" i="31"/>
  <c r="BP58" i="27"/>
  <c r="BS196" i="31"/>
  <c r="BR134" i="31"/>
  <c r="BL183" i="27"/>
  <c r="BO112" i="27"/>
  <c r="BQ202" i="31"/>
  <c r="BN107" i="31"/>
  <c r="BO79" i="27"/>
  <c r="BS81" i="31"/>
  <c r="BO80" i="27"/>
  <c r="BM149" i="31"/>
  <c r="BS33" i="31"/>
  <c r="BQ64" i="27"/>
  <c r="BR178" i="27"/>
  <c r="BR192" i="27"/>
  <c r="BO33" i="31"/>
  <c r="BO22" i="31"/>
  <c r="BP26" i="31"/>
  <c r="BN178" i="27"/>
  <c r="BL108" i="31"/>
  <c r="BR114" i="27"/>
  <c r="BN168" i="27"/>
  <c r="BS79" i="27"/>
  <c r="BN158" i="27"/>
  <c r="BL43" i="31"/>
  <c r="BS168" i="27"/>
  <c r="BQ184" i="31"/>
  <c r="BO45" i="27"/>
  <c r="BL199" i="31"/>
  <c r="BQ185" i="31"/>
  <c r="BM41" i="31"/>
  <c r="BQ181" i="27"/>
  <c r="BO42" i="31"/>
  <c r="BO40" i="31"/>
  <c r="BM109" i="27"/>
  <c r="BS56" i="27"/>
  <c r="BQ181" i="31"/>
  <c r="BR144" i="31"/>
  <c r="BS63" i="27"/>
  <c r="BQ198" i="31"/>
  <c r="BQ150" i="31"/>
  <c r="BR27" i="31"/>
  <c r="BS110" i="27"/>
  <c r="BO66" i="27"/>
  <c r="BS44" i="31"/>
  <c r="BR197" i="31"/>
  <c r="BN158" i="31"/>
  <c r="BS128" i="27"/>
  <c r="BO91" i="27"/>
  <c r="BM5" i="31"/>
  <c r="BL27" i="27"/>
  <c r="BS32" i="27"/>
  <c r="BO98" i="27"/>
  <c r="BQ14" i="31"/>
  <c r="BQ195" i="31"/>
  <c r="BM162" i="31"/>
  <c r="BS147" i="31"/>
  <c r="BR192" i="31"/>
  <c r="BN182" i="31"/>
  <c r="BL164" i="27"/>
  <c r="BO30" i="31"/>
  <c r="BO133" i="27"/>
  <c r="BP150" i="27"/>
  <c r="BR146" i="31"/>
  <c r="BN80" i="31"/>
  <c r="BL115" i="27"/>
  <c r="BQ79" i="27"/>
  <c r="BN56" i="27"/>
  <c r="BL202" i="31"/>
  <c r="BQ163" i="27"/>
  <c r="BO116" i="31"/>
  <c r="BM179" i="27"/>
  <c r="BN75" i="27"/>
  <c r="BR145" i="27"/>
  <c r="BQ152" i="27"/>
  <c r="BO115" i="31"/>
  <c r="BN176" i="27"/>
  <c r="BO46" i="31"/>
  <c r="BP175" i="31"/>
  <c r="BN114" i="27"/>
  <c r="BL148" i="31"/>
  <c r="BR60" i="27"/>
  <c r="BN183" i="27"/>
  <c r="BL200" i="31"/>
  <c r="BL141" i="31"/>
  <c r="BR132" i="27"/>
  <c r="BO5" i="31"/>
  <c r="BM116" i="27"/>
  <c r="BN141" i="27"/>
  <c r="BL196" i="31"/>
  <c r="BR59" i="27"/>
  <c r="BS73" i="27"/>
  <c r="BO194" i="27"/>
  <c r="BP175" i="27"/>
  <c r="BM13" i="31"/>
  <c r="BL97" i="27"/>
  <c r="BP130" i="31"/>
  <c r="BM108" i="27"/>
  <c r="BR56" i="27"/>
  <c r="BO58" i="27"/>
  <c r="BQ144" i="31"/>
  <c r="BL148" i="27"/>
  <c r="BQ142" i="27"/>
  <c r="BO44" i="27"/>
  <c r="BP125" i="31"/>
  <c r="BN186" i="27"/>
  <c r="BO96" i="31"/>
  <c r="BP128" i="27"/>
  <c r="BQ180" i="31"/>
  <c r="BS39" i="31"/>
  <c r="BR181" i="31"/>
  <c r="BS99" i="31"/>
  <c r="BN146" i="31"/>
  <c r="BL56" i="27"/>
  <c r="BS181" i="27"/>
  <c r="BS135" i="27"/>
  <c r="BP111" i="27"/>
  <c r="BM112" i="31"/>
  <c r="BN147" i="31"/>
  <c r="BL76" i="27"/>
  <c r="BS64" i="27"/>
  <c r="BS95" i="31"/>
  <c r="BR24" i="31"/>
  <c r="BR165" i="31"/>
  <c r="BS176" i="27"/>
  <c r="BO115" i="27"/>
  <c r="BO63" i="27"/>
  <c r="BQ7" i="31"/>
  <c r="BM177" i="31"/>
  <c r="BS117" i="31"/>
  <c r="BR25" i="31"/>
  <c r="BR143" i="31"/>
  <c r="BS151" i="27"/>
  <c r="BO107" i="27"/>
  <c r="BM33" i="31"/>
  <c r="BM9" i="31"/>
  <c r="BS150" i="31"/>
  <c r="BL112" i="27"/>
  <c r="BO107" i="31"/>
  <c r="BM73" i="27"/>
  <c r="BO22" i="27"/>
  <c r="BO31" i="27"/>
  <c r="BM93" i="31"/>
  <c r="BR149" i="31"/>
  <c r="BN124" i="31"/>
  <c r="BL62" i="27"/>
  <c r="BQ179" i="27"/>
  <c r="BQ132" i="27"/>
  <c r="BN181" i="27"/>
  <c r="BL23" i="31"/>
  <c r="BQ73" i="27"/>
  <c r="BM178" i="27"/>
  <c r="BL201" i="31"/>
  <c r="BR126" i="27"/>
  <c r="BO76" i="31"/>
  <c r="BM177" i="27"/>
  <c r="BP128" i="31"/>
  <c r="BL30" i="31"/>
  <c r="BO175" i="31"/>
  <c r="BO44" i="31"/>
  <c r="BL175" i="31"/>
  <c r="BR146" i="27"/>
  <c r="BP50" i="31"/>
  <c r="BN124" i="27"/>
  <c r="BL197" i="31"/>
  <c r="BR163" i="27"/>
  <c r="BR64" i="27"/>
  <c r="BO175" i="27"/>
  <c r="BM196" i="31"/>
  <c r="BM30" i="27"/>
  <c r="BP30" i="31"/>
  <c r="BR66" i="27"/>
  <c r="BR81" i="31"/>
  <c r="BM110" i="27"/>
  <c r="BN79" i="27"/>
  <c r="BM112" i="27"/>
  <c r="BO91" i="31"/>
  <c r="BO41" i="31"/>
  <c r="BP98" i="27"/>
  <c r="BR151" i="31"/>
  <c r="BN180" i="31"/>
  <c r="BL118" i="27"/>
  <c r="BS25" i="27"/>
  <c r="BS182" i="27"/>
  <c r="BP146" i="27"/>
  <c r="BR130" i="31"/>
  <c r="BS177" i="27"/>
  <c r="BO60" i="27"/>
  <c r="BP26" i="27"/>
  <c r="BP99" i="27"/>
  <c r="BR26" i="31"/>
  <c r="BS129" i="27"/>
  <c r="BQ145" i="31"/>
  <c r="BS40" i="31"/>
  <c r="BR23" i="31"/>
  <c r="BL162" i="27"/>
  <c r="BS132" i="27"/>
  <c r="BO41" i="27"/>
  <c r="BR79" i="31"/>
  <c r="BL113" i="27"/>
  <c r="BQ186" i="27"/>
  <c r="BQ16" i="31"/>
  <c r="BR164" i="31"/>
  <c r="BL65" i="27"/>
  <c r="BQ135" i="27"/>
  <c r="BQ130" i="27"/>
  <c r="BO31" i="31"/>
  <c r="BN177" i="27"/>
  <c r="BM180" i="27"/>
  <c r="BN78" i="27"/>
  <c r="BL195" i="31"/>
  <c r="BR168" i="27"/>
  <c r="BM58" i="27"/>
  <c r="BS50" i="27"/>
  <c r="BR193" i="31"/>
  <c r="BQ182" i="27"/>
  <c r="BR200" i="27"/>
  <c r="BN109" i="27"/>
  <c r="BP33" i="31"/>
  <c r="BO62" i="27"/>
  <c r="BR147" i="31"/>
  <c r="BQ146" i="27"/>
  <c r="BM42" i="31"/>
  <c r="BQ126" i="27"/>
  <c r="BS66" i="27"/>
  <c r="BN149" i="31"/>
  <c r="BL61" i="27"/>
  <c r="BL160" i="27"/>
  <c r="BS164" i="27"/>
  <c r="BS149" i="27"/>
  <c r="BO109" i="27"/>
  <c r="BS145" i="31"/>
  <c r="BS133" i="27"/>
  <c r="BO111" i="27"/>
  <c r="BQ10" i="31"/>
  <c r="BS192" i="31"/>
  <c r="BR185" i="31"/>
  <c r="BS131" i="27"/>
  <c r="BS134" i="31"/>
  <c r="BR127" i="31"/>
  <c r="BN175" i="31"/>
  <c r="BL66" i="27"/>
  <c r="BQ46" i="27"/>
  <c r="BO40" i="27"/>
  <c r="BQ176" i="31"/>
  <c r="BM129" i="31"/>
  <c r="BS30" i="31"/>
  <c r="BR160" i="31"/>
  <c r="BN73" i="31"/>
  <c r="BQ128" i="27"/>
  <c r="BO29" i="31"/>
  <c r="BS169" i="27"/>
  <c r="BO146" i="27"/>
  <c r="BQ143" i="31"/>
  <c r="BS29" i="31"/>
  <c r="BR28" i="31"/>
  <c r="BL32" i="27"/>
  <c r="BQ143" i="27"/>
  <c r="BQ81" i="27"/>
  <c r="BO93" i="31"/>
  <c r="BM46" i="27"/>
  <c r="BP9" i="31"/>
  <c r="BN82" i="27"/>
  <c r="BL13" i="31"/>
  <c r="BQ144" i="27"/>
  <c r="BO118" i="31"/>
  <c r="BM48" i="27"/>
  <c r="BP39" i="31"/>
  <c r="BP127" i="31"/>
  <c r="BN22" i="27"/>
  <c r="BL113" i="31"/>
  <c r="BL109" i="31"/>
  <c r="BL23" i="27"/>
  <c r="BO184" i="31"/>
  <c r="BP31" i="31"/>
  <c r="BN97" i="27"/>
  <c r="BL117" i="31"/>
  <c r="BL25" i="31"/>
  <c r="BO24" i="31"/>
  <c r="BO43" i="31"/>
  <c r="BP7" i="31"/>
  <c r="BN150" i="27"/>
  <c r="BL194" i="31"/>
  <c r="BR175" i="27"/>
  <c r="BN59" i="27"/>
  <c r="BR183" i="27"/>
  <c r="BP47" i="31"/>
  <c r="BN39" i="27"/>
  <c r="BR67" i="27"/>
  <c r="BO198" i="27"/>
  <c r="BP73" i="27"/>
  <c r="BQ39" i="31"/>
  <c r="BM145" i="31"/>
  <c r="BO199" i="31"/>
  <c r="BN118" i="27"/>
  <c r="BP166" i="31"/>
  <c r="BP118" i="31"/>
  <c r="BN116" i="27"/>
  <c r="BS162" i="27"/>
  <c r="BO94" i="31"/>
  <c r="BP134" i="31"/>
  <c r="BL28" i="31"/>
  <c r="BP93" i="27"/>
  <c r="BN7" i="31"/>
  <c r="BQ91" i="27"/>
  <c r="BO97" i="31"/>
  <c r="BS166" i="27"/>
  <c r="BL57" i="27"/>
  <c r="BS61" i="27"/>
  <c r="BS180" i="27"/>
  <c r="BS49" i="31"/>
  <c r="BL60" i="27"/>
  <c r="BS144" i="27"/>
  <c r="BS127" i="27"/>
  <c r="BQ149" i="31"/>
  <c r="BQ147" i="31"/>
  <c r="BN144" i="31"/>
  <c r="BL166" i="27"/>
  <c r="BO48" i="27"/>
  <c r="BP142" i="27"/>
  <c r="BQ182" i="31"/>
  <c r="BM148" i="31"/>
  <c r="BR200" i="31"/>
  <c r="BN193" i="31"/>
  <c r="BS147" i="27"/>
  <c r="BP64" i="27"/>
  <c r="BQ152" i="31"/>
  <c r="BM175" i="31"/>
  <c r="BL24" i="27"/>
  <c r="BO113" i="31"/>
  <c r="BQ11" i="31"/>
  <c r="BS146" i="31"/>
  <c r="BN179" i="31"/>
  <c r="BQ151" i="27"/>
  <c r="BN76" i="27"/>
  <c r="BQ82" i="27"/>
  <c r="BM185" i="27"/>
  <c r="BN81" i="27"/>
  <c r="BR61" i="27"/>
  <c r="BO182" i="31"/>
  <c r="BM117" i="27"/>
  <c r="BL178" i="31"/>
  <c r="BN83" i="27"/>
  <c r="BN142" i="27"/>
  <c r="BL131" i="31"/>
  <c r="BR161" i="27"/>
  <c r="BM181" i="27"/>
  <c r="BN80" i="27"/>
  <c r="BN111" i="27"/>
  <c r="BR166" i="27"/>
  <c r="BN95" i="27"/>
  <c r="BL143" i="31"/>
  <c r="BR65" i="27"/>
  <c r="BR73" i="31"/>
  <c r="BN145" i="31"/>
  <c r="BO90" i="31"/>
  <c r="BS158" i="27"/>
  <c r="BO42" i="27"/>
  <c r="BL117" i="27"/>
  <c r="BL108" i="27"/>
  <c r="BO56" i="27"/>
  <c r="BO43" i="27"/>
  <c r="BQ9" i="31"/>
  <c r="BQ177" i="31"/>
  <c r="BR31" i="31"/>
  <c r="BL67" i="27"/>
  <c r="BS167" i="27"/>
  <c r="BS146" i="27"/>
  <c r="BQ193" i="31"/>
  <c r="BN141" i="31"/>
  <c r="BL63" i="27"/>
  <c r="BS112" i="27"/>
  <c r="BO39" i="27"/>
  <c r="BQ178" i="31"/>
  <c r="BQ15" i="31"/>
  <c r="BM147" i="31"/>
  <c r="BR78" i="31"/>
  <c r="BP148" i="27"/>
  <c r="BQ141" i="31"/>
  <c r="BQ5" i="31"/>
  <c r="BN186" i="31"/>
  <c r="BS159" i="27"/>
  <c r="BP141" i="27"/>
  <c r="BQ175" i="31"/>
  <c r="BN128" i="31"/>
  <c r="BL161" i="27"/>
  <c r="BQ176" i="27"/>
  <c r="BO45" i="31"/>
  <c r="BM182" i="27"/>
  <c r="BN185" i="27"/>
  <c r="BN57" i="27"/>
  <c r="BL9" i="31"/>
  <c r="BQ150" i="27"/>
  <c r="BO166" i="31"/>
  <c r="BP124" i="31"/>
  <c r="BN182" i="27"/>
  <c r="BL5" i="31"/>
  <c r="BQ201" i="27"/>
  <c r="BO144" i="31"/>
  <c r="BP179" i="31"/>
  <c r="BP48" i="31"/>
  <c r="BL203" i="31"/>
  <c r="BO202" i="31"/>
  <c r="BM186" i="27"/>
  <c r="BM111" i="27"/>
  <c r="BN73" i="27"/>
  <c r="BL181" i="31"/>
  <c r="BR58" i="27"/>
  <c r="BL192" i="31"/>
  <c r="BN133" i="27"/>
  <c r="BR164" i="27"/>
  <c r="BS84" i="27"/>
  <c r="BP92" i="27"/>
  <c r="BQ93" i="31"/>
  <c r="BR125" i="31"/>
  <c r="BO196" i="31"/>
  <c r="BL32" i="31"/>
  <c r="BN195" i="27"/>
  <c r="BN112" i="27"/>
  <c r="BL202" i="27"/>
  <c r="BL203" i="27"/>
  <c r="BQ31" i="31"/>
  <c r="BR91" i="31"/>
  <c r="BS100" i="27"/>
  <c r="BN44" i="31"/>
  <c r="BP148" i="31"/>
  <c r="BQ26" i="31"/>
  <c r="BS133" i="31"/>
  <c r="BL40" i="27"/>
  <c r="BR33" i="27"/>
  <c r="BR25" i="27"/>
  <c r="BQ28" i="31"/>
  <c r="BQ23" i="31"/>
  <c r="BS95" i="27"/>
  <c r="BQ96" i="31"/>
  <c r="BQ50" i="27"/>
  <c r="BP195" i="27"/>
  <c r="BP135" i="27"/>
  <c r="BL149" i="27"/>
  <c r="BL50" i="27"/>
  <c r="BP32" i="27"/>
  <c r="BM49" i="31"/>
  <c r="BN40" i="31"/>
  <c r="BS33" i="27"/>
  <c r="BP67" i="27"/>
  <c r="BP96" i="27"/>
  <c r="BR177" i="31"/>
  <c r="BN47" i="31"/>
  <c r="BN148" i="31"/>
  <c r="BN196" i="31"/>
  <c r="BQ112" i="31"/>
  <c r="BM100" i="31"/>
  <c r="BQ100" i="27"/>
  <c r="BS194" i="27"/>
  <c r="BM109" i="31"/>
  <c r="BS131" i="31"/>
  <c r="BN197" i="31"/>
  <c r="BL181" i="27"/>
  <c r="BQ93" i="27"/>
  <c r="BQ117" i="27"/>
  <c r="BO152" i="31"/>
  <c r="BM67" i="27"/>
  <c r="BL79" i="31"/>
  <c r="BQ183" i="27"/>
  <c r="BM93" i="27"/>
  <c r="BP143" i="31"/>
  <c r="BP94" i="31"/>
  <c r="BO81" i="31"/>
  <c r="BM81" i="27"/>
  <c r="BP23" i="31"/>
  <c r="BR74" i="27"/>
  <c r="BM78" i="27"/>
  <c r="BL186" i="31"/>
  <c r="BR76" i="27"/>
  <c r="BR184" i="27"/>
  <c r="BO99" i="31"/>
  <c r="BM115" i="27"/>
  <c r="BP92" i="31"/>
  <c r="BN100" i="27"/>
  <c r="BL177" i="31"/>
  <c r="BR91" i="27"/>
  <c r="BS101" i="27"/>
  <c r="BO126" i="27"/>
  <c r="BM98" i="31"/>
  <c r="BM161" i="31"/>
  <c r="BS26" i="31"/>
  <c r="BS185" i="31"/>
  <c r="BS94" i="31"/>
  <c r="BR152" i="31"/>
  <c r="BR126" i="31"/>
  <c r="BN195" i="31"/>
  <c r="BN110" i="31"/>
  <c r="BL111" i="27"/>
  <c r="BL92" i="27"/>
  <c r="BQ44" i="27"/>
  <c r="BQ67" i="27"/>
  <c r="BO82" i="31"/>
  <c r="BM169" i="27"/>
  <c r="BM130" i="27"/>
  <c r="BN29" i="27"/>
  <c r="BL118" i="31"/>
  <c r="BR109" i="27"/>
  <c r="BR73" i="27"/>
  <c r="BR100" i="27"/>
  <c r="BM159" i="27"/>
  <c r="BN184" i="27"/>
  <c r="BP11" i="31"/>
  <c r="BN74" i="27"/>
  <c r="BL95" i="31"/>
  <c r="BL6" i="31"/>
  <c r="BR198" i="27"/>
  <c r="BR199" i="27"/>
  <c r="BS108" i="27"/>
  <c r="BP30" i="27"/>
  <c r="BP198" i="27"/>
  <c r="BM94" i="31"/>
  <c r="BS46" i="31"/>
  <c r="BS91" i="31"/>
  <c r="BN83" i="31"/>
  <c r="BL134" i="27"/>
  <c r="BL144" i="27"/>
  <c r="BQ109" i="27"/>
  <c r="BQ23" i="27"/>
  <c r="BO64" i="27"/>
  <c r="BP25" i="27"/>
  <c r="BP100" i="27"/>
  <c r="BS112" i="31"/>
  <c r="BS98" i="31"/>
  <c r="BN200" i="31"/>
  <c r="BN31" i="31"/>
  <c r="BL196" i="27"/>
  <c r="BS47" i="27"/>
  <c r="BO165" i="27"/>
  <c r="BP197" i="27"/>
  <c r="BP194" i="27"/>
  <c r="BM135" i="31"/>
  <c r="BS128" i="31"/>
  <c r="BS50" i="31"/>
  <c r="BR49" i="31"/>
  <c r="BN116" i="31"/>
  <c r="BL79" i="27"/>
  <c r="BL178" i="27"/>
  <c r="BS148" i="27"/>
  <c r="BP33" i="27"/>
  <c r="BQ30" i="31"/>
  <c r="BQ194" i="31"/>
  <c r="BM167" i="31"/>
  <c r="BM181" i="31"/>
  <c r="BS198" i="31"/>
  <c r="BR184" i="31"/>
  <c r="BN143" i="31"/>
  <c r="BN82" i="31"/>
  <c r="BL43" i="27"/>
  <c r="BS124" i="27"/>
  <c r="BP28" i="27"/>
  <c r="BQ29" i="31"/>
  <c r="BM115" i="31"/>
  <c r="BM96" i="31"/>
  <c r="BS127" i="31"/>
  <c r="BS47" i="31"/>
  <c r="BR135" i="31"/>
  <c r="BR47" i="31"/>
  <c r="BN48" i="31"/>
  <c r="BL198" i="27"/>
  <c r="BL98" i="27"/>
  <c r="BQ48" i="27"/>
  <c r="BQ24" i="27"/>
  <c r="BS118" i="27"/>
  <c r="BS125" i="27"/>
  <c r="BO90" i="27"/>
  <c r="BP126" i="27"/>
  <c r="BM116" i="31"/>
  <c r="BS144" i="31"/>
  <c r="BR161" i="31"/>
  <c r="BR76" i="31"/>
  <c r="BL184" i="27"/>
  <c r="BL22" i="27"/>
  <c r="BQ26" i="27"/>
  <c r="BO95" i="31"/>
  <c r="BM64" i="27"/>
  <c r="BS26" i="27"/>
  <c r="BS43" i="27"/>
  <c r="BO30" i="27"/>
  <c r="BO167" i="27"/>
  <c r="BP132" i="27"/>
  <c r="BP118" i="27"/>
  <c r="BQ127" i="31"/>
  <c r="BQ186" i="31"/>
  <c r="BM124" i="31"/>
  <c r="BM43" i="31"/>
  <c r="BS181" i="31"/>
  <c r="BR199" i="31"/>
  <c r="BR194" i="31"/>
  <c r="BN150" i="31"/>
  <c r="BN177" i="31"/>
  <c r="BL135" i="27"/>
  <c r="BL109" i="27"/>
  <c r="BQ56" i="27"/>
  <c r="BQ43" i="27"/>
  <c r="BQ161" i="27"/>
  <c r="BO147" i="31"/>
  <c r="BO101" i="31"/>
  <c r="BO110" i="31"/>
  <c r="BN99" i="27"/>
  <c r="BL129" i="31"/>
  <c r="BL8" i="31"/>
  <c r="BR77" i="27"/>
  <c r="BQ124" i="27"/>
  <c r="BO192" i="31"/>
  <c r="BO193" i="31"/>
  <c r="BM80" i="27"/>
  <c r="BM98" i="27"/>
  <c r="BP97" i="31"/>
  <c r="BR97" i="27"/>
  <c r="BR31" i="27"/>
  <c r="BL177" i="27"/>
  <c r="BQ185" i="27"/>
  <c r="BQ203" i="27"/>
  <c r="BO9" i="31"/>
  <c r="BO150" i="31"/>
  <c r="BM166" i="27"/>
  <c r="BM199" i="27"/>
  <c r="BP27" i="31"/>
  <c r="BL26" i="31"/>
  <c r="BL133" i="31"/>
  <c r="BO8" i="31"/>
  <c r="BM168" i="27"/>
  <c r="BP16" i="31"/>
  <c r="BP40" i="31"/>
  <c r="BN125" i="27"/>
  <c r="BL116" i="31"/>
  <c r="BR147" i="27"/>
  <c r="BM62" i="27"/>
  <c r="BP133" i="31"/>
  <c r="BP43" i="31"/>
  <c r="BN48" i="27"/>
  <c r="BN146" i="27"/>
  <c r="BR79" i="27"/>
  <c r="BR149" i="27"/>
  <c r="BO142" i="31"/>
  <c r="BP12" i="31"/>
  <c r="BN84" i="27"/>
  <c r="BN130" i="27"/>
  <c r="BL158" i="31"/>
  <c r="BR130" i="27"/>
  <c r="BR112" i="27"/>
  <c r="BO95" i="27"/>
  <c r="BO76" i="27"/>
  <c r="BO184" i="27"/>
  <c r="BP130" i="27"/>
  <c r="BP145" i="27"/>
  <c r="BQ27" i="31"/>
  <c r="BM92" i="31"/>
  <c r="BM165" i="31"/>
  <c r="BS78" i="31"/>
  <c r="BR29" i="31"/>
  <c r="BR115" i="31"/>
  <c r="BR162" i="31"/>
  <c r="BN160" i="31"/>
  <c r="BN74" i="31"/>
  <c r="BL167" i="27"/>
  <c r="BL176" i="27"/>
  <c r="BQ27" i="27"/>
  <c r="BO146" i="31"/>
  <c r="BM118" i="27"/>
  <c r="BM43" i="27"/>
  <c r="BN132" i="27"/>
  <c r="BL93" i="31"/>
  <c r="BR151" i="27"/>
  <c r="BR108" i="27"/>
  <c r="BP151" i="31"/>
  <c r="BM146" i="27"/>
  <c r="BN152" i="27"/>
  <c r="BP149" i="31"/>
  <c r="BM28" i="27"/>
  <c r="BP178" i="31"/>
  <c r="BN164" i="27"/>
  <c r="BN27" i="27"/>
  <c r="BL111" i="31"/>
  <c r="BL126" i="31"/>
  <c r="BR80" i="27"/>
  <c r="BS44" i="27"/>
  <c r="BS150" i="27"/>
  <c r="BO152" i="27"/>
  <c r="BO141" i="27"/>
  <c r="BP91" i="27"/>
  <c r="BP144" i="27"/>
  <c r="BQ108" i="31"/>
  <c r="BM31" i="31"/>
  <c r="BM186" i="31"/>
  <c r="BS175" i="31"/>
  <c r="BR176" i="31"/>
  <c r="BR175" i="31"/>
  <c r="BN192" i="31"/>
  <c r="BN77" i="31"/>
  <c r="BL75" i="27"/>
  <c r="BQ25" i="27"/>
  <c r="BS24" i="27"/>
  <c r="BO144" i="27"/>
  <c r="BP124" i="27"/>
  <c r="BQ118" i="31"/>
  <c r="BM176" i="31"/>
  <c r="BS107" i="31"/>
  <c r="BR180" i="31"/>
  <c r="BR133" i="31"/>
  <c r="BN9" i="31"/>
  <c r="BL78" i="27"/>
  <c r="BS22" i="27"/>
  <c r="BS197" i="27"/>
  <c r="BP57" i="27"/>
  <c r="BM168" i="31"/>
  <c r="BM108" i="31"/>
  <c r="BS108" i="31"/>
  <c r="BS186" i="31"/>
  <c r="BR182" i="31"/>
  <c r="BR75" i="31"/>
  <c r="BN100" i="31"/>
  <c r="BL179" i="27"/>
  <c r="BL175" i="27"/>
  <c r="BQ41" i="27"/>
  <c r="BO161" i="27"/>
  <c r="BO168" i="27"/>
  <c r="BP147" i="27"/>
  <c r="BP47" i="27"/>
  <c r="BQ160" i="31"/>
  <c r="BM76" i="31"/>
  <c r="BM79" i="31"/>
  <c r="BS160" i="31"/>
  <c r="BR84" i="31"/>
  <c r="BN81" i="31"/>
  <c r="BN151" i="31"/>
  <c r="BS107" i="27"/>
  <c r="BO83" i="27"/>
  <c r="BP42" i="27"/>
  <c r="BP24" i="27"/>
  <c r="BQ166" i="31"/>
  <c r="BM180" i="31"/>
  <c r="BS143" i="31"/>
  <c r="BS125" i="31"/>
  <c r="BR48" i="31"/>
  <c r="BN142" i="31"/>
  <c r="BL77" i="27"/>
  <c r="BL33" i="27"/>
  <c r="BQ22" i="27"/>
  <c r="BQ29" i="27"/>
  <c r="BS143" i="27"/>
  <c r="BS94" i="27"/>
  <c r="BO151" i="27"/>
  <c r="BO145" i="27"/>
  <c r="BP101" i="27"/>
  <c r="BQ75" i="31"/>
  <c r="BQ169" i="31"/>
  <c r="BM73" i="31"/>
  <c r="BM142" i="31"/>
  <c r="BS92" i="31"/>
  <c r="BR50" i="31"/>
  <c r="BR96" i="31"/>
  <c r="BR83" i="31"/>
  <c r="BN165" i="31"/>
  <c r="BN15" i="31"/>
  <c r="BL194" i="27"/>
  <c r="BQ28" i="27"/>
  <c r="BO151" i="31"/>
  <c r="BM107" i="27"/>
  <c r="BS195" i="27"/>
  <c r="BS23" i="27"/>
  <c r="BO33" i="27"/>
  <c r="BO93" i="27"/>
  <c r="BP66" i="27"/>
  <c r="BQ201" i="31"/>
  <c r="BM184" i="31"/>
  <c r="BM95" i="31"/>
  <c r="BS158" i="31"/>
  <c r="BR132" i="31"/>
  <c r="BR110" i="31"/>
  <c r="BN112" i="31"/>
  <c r="BN79" i="31"/>
  <c r="BL81" i="27"/>
  <c r="BL193" i="27"/>
  <c r="BO92" i="31"/>
  <c r="BP25" i="31"/>
  <c r="BL182" i="31"/>
  <c r="BL124" i="31"/>
  <c r="BR96" i="27"/>
  <c r="BR83" i="27"/>
  <c r="BR99" i="27"/>
  <c r="BQ95" i="27"/>
  <c r="BO79" i="31"/>
  <c r="BM203" i="27"/>
  <c r="BL94" i="31"/>
  <c r="BL201" i="27"/>
  <c r="BL110" i="27"/>
  <c r="BQ148" i="27"/>
  <c r="BO16" i="31"/>
  <c r="BM40" i="27"/>
  <c r="BP142" i="31"/>
  <c r="BN63" i="27"/>
  <c r="BL80" i="31"/>
  <c r="BL100" i="31"/>
  <c r="BO194" i="31"/>
  <c r="BO27" i="31"/>
  <c r="BM160" i="27"/>
  <c r="BP28" i="31"/>
  <c r="BN151" i="27"/>
  <c r="BL12" i="31"/>
  <c r="BL77" i="31"/>
  <c r="BL90" i="31"/>
  <c r="BR82" i="27"/>
  <c r="BM61" i="27"/>
  <c r="BP184" i="31"/>
  <c r="BN145" i="27"/>
  <c r="BN98" i="27"/>
  <c r="BR93" i="27"/>
  <c r="BO165" i="31"/>
  <c r="BM57" i="27"/>
  <c r="BP91" i="31"/>
  <c r="BP13" i="31"/>
  <c r="BN94" i="27"/>
  <c r="BL14" i="31"/>
  <c r="BL16" i="31"/>
  <c r="BS130" i="27"/>
  <c r="BS58" i="27"/>
  <c r="BO27" i="27"/>
  <c r="BP151" i="27"/>
  <c r="BP113" i="27"/>
  <c r="BQ115" i="31"/>
  <c r="BQ183" i="31"/>
  <c r="BM127" i="31"/>
  <c r="BM25" i="31"/>
  <c r="BR148" i="31"/>
  <c r="BR5" i="31"/>
  <c r="BR145" i="31"/>
  <c r="BN25" i="31"/>
  <c r="BL128" i="27"/>
  <c r="BQ198" i="27"/>
  <c r="BQ129" i="27"/>
  <c r="BO74" i="31"/>
  <c r="BM75" i="27"/>
  <c r="BN60" i="27"/>
  <c r="BL76" i="31"/>
  <c r="BR27" i="27"/>
  <c r="BR28" i="27"/>
  <c r="BL81" i="31"/>
  <c r="BP32" i="31"/>
  <c r="BL115" i="31"/>
  <c r="BM147" i="27"/>
  <c r="BP74" i="31"/>
  <c r="BN115" i="27"/>
  <c r="BN113" i="27"/>
  <c r="BL167" i="31"/>
  <c r="BL160" i="31"/>
  <c r="BR180" i="27"/>
  <c r="BP203" i="27"/>
  <c r="BQ90" i="31"/>
  <c r="BS178" i="31"/>
  <c r="BN5" i="31"/>
  <c r="BL200" i="27"/>
  <c r="BO73" i="31"/>
  <c r="BS39" i="27"/>
  <c r="BP127" i="27"/>
  <c r="BR101" i="31"/>
  <c r="BN14" i="31"/>
  <c r="BN30" i="31"/>
  <c r="BP90" i="27"/>
  <c r="BQ100" i="31"/>
  <c r="BM90" i="31"/>
  <c r="BM101" i="31"/>
  <c r="BR179" i="31"/>
  <c r="BN29" i="31"/>
  <c r="BS45" i="27"/>
  <c r="BS99" i="27"/>
  <c r="BO142" i="27"/>
  <c r="BP56" i="27"/>
  <c r="BP133" i="27"/>
  <c r="BM44" i="31"/>
  <c r="BS180" i="31"/>
  <c r="BR39" i="31"/>
  <c r="BR183" i="31"/>
  <c r="BN43" i="31"/>
  <c r="BN194" i="31"/>
  <c r="BN6" i="31"/>
  <c r="BS30" i="27"/>
  <c r="BS192" i="27"/>
  <c r="BO158" i="27"/>
  <c r="BP108" i="27"/>
  <c r="BM117" i="31"/>
  <c r="BS93" i="31"/>
  <c r="BR100" i="31"/>
  <c r="BN50" i="31"/>
  <c r="BL74" i="27"/>
  <c r="BS202" i="27"/>
  <c r="BO164" i="27"/>
  <c r="BP97" i="27"/>
  <c r="BQ24" i="31"/>
  <c r="BQ107" i="31"/>
  <c r="BS90" i="31"/>
  <c r="BR93" i="31"/>
  <c r="BR45" i="31"/>
  <c r="BL199" i="27"/>
  <c r="BS152" i="27"/>
  <c r="BP129" i="27"/>
  <c r="BQ91" i="31"/>
  <c r="BQ83" i="31"/>
  <c r="BM40" i="31"/>
  <c r="BM45" i="31"/>
  <c r="BS115" i="31"/>
  <c r="BR82" i="31"/>
  <c r="BR124" i="31"/>
  <c r="BN90" i="31"/>
  <c r="BN8" i="31"/>
  <c r="BL163" i="27"/>
  <c r="BL159" i="27"/>
  <c r="BQ177" i="27"/>
  <c r="BQ158" i="27"/>
  <c r="BO141" i="31"/>
  <c r="BM92" i="27"/>
  <c r="BM101" i="27"/>
  <c r="BP152" i="31"/>
  <c r="BP96" i="31"/>
  <c r="BR124" i="27"/>
  <c r="BQ49" i="27"/>
  <c r="BM99" i="27"/>
  <c r="BP99" i="31"/>
  <c r="BP24" i="31"/>
  <c r="BL182" i="27"/>
  <c r="BL125" i="27"/>
  <c r="BQ45" i="27"/>
  <c r="BQ32" i="27"/>
  <c r="BM79" i="27"/>
  <c r="BN96" i="27"/>
  <c r="BM100" i="27"/>
  <c r="BP168" i="31"/>
  <c r="BR78" i="27"/>
  <c r="BM198" i="27"/>
  <c r="BP6" i="31"/>
  <c r="BR128" i="27"/>
  <c r="BO98" i="31"/>
  <c r="BO108" i="31"/>
  <c r="BP165" i="31"/>
  <c r="BP98" i="31"/>
  <c r="BN67" i="27"/>
  <c r="BL83" i="31"/>
  <c r="BL183" i="31"/>
  <c r="BL125" i="31"/>
  <c r="BS27" i="27"/>
  <c r="BS201" i="27"/>
  <c r="BO101" i="27"/>
  <c r="BP115" i="27"/>
  <c r="BP152" i="27"/>
  <c r="BP158" i="27"/>
  <c r="BQ6" i="31"/>
  <c r="BQ151" i="31"/>
  <c r="BM185" i="31"/>
  <c r="BM118" i="31"/>
  <c r="BS135" i="31"/>
  <c r="BR169" i="31"/>
  <c r="BN23" i="31"/>
  <c r="BN198" i="31"/>
  <c r="BL133" i="27"/>
  <c r="BL197" i="27"/>
  <c r="BQ147" i="27"/>
  <c r="BQ197" i="27"/>
  <c r="BO111" i="31"/>
  <c r="BM192" i="27"/>
  <c r="BN24" i="27"/>
  <c r="BR195" i="27"/>
  <c r="BR113" i="27"/>
  <c r="BR131" i="27"/>
  <c r="BN192" i="27"/>
  <c r="BL151" i="31"/>
  <c r="BR29" i="27"/>
  <c r="BP80" i="31"/>
  <c r="BN160" i="27"/>
  <c r="BN199" i="27"/>
  <c r="BL198" i="31"/>
  <c r="BL39" i="31"/>
  <c r="BR101" i="27"/>
  <c r="BP29" i="27"/>
  <c r="BS132" i="31"/>
  <c r="BN45" i="31"/>
  <c r="BL45" i="27"/>
  <c r="BL41" i="27"/>
  <c r="BM114" i="31"/>
  <c r="BS184" i="31"/>
  <c r="BP109" i="27"/>
  <c r="BP112" i="27"/>
  <c r="BN49" i="31"/>
  <c r="BS126" i="31"/>
  <c r="BN24" i="31"/>
  <c r="BL48" i="27"/>
  <c r="BO83" i="31"/>
  <c r="BP110" i="27"/>
  <c r="BP27" i="27"/>
  <c r="BQ113" i="31"/>
  <c r="BM113" i="31"/>
  <c r="BM97" i="31"/>
  <c r="BM27" i="31"/>
  <c r="BS179" i="31"/>
  <c r="BS110" i="31"/>
  <c r="BN109" i="31"/>
  <c r="BQ99" i="27"/>
  <c r="BM91" i="27"/>
  <c r="BM114" i="27"/>
  <c r="BQ113" i="27"/>
  <c r="BM84" i="27"/>
  <c r="BL75" i="31"/>
  <c r="BL150" i="27"/>
  <c r="BL142" i="27"/>
  <c r="BQ94" i="27"/>
  <c r="BQ101" i="27"/>
  <c r="BM97" i="27"/>
  <c r="BM94" i="27"/>
  <c r="BL84" i="31"/>
  <c r="BP95" i="31"/>
  <c r="BN144" i="27"/>
  <c r="BR135" i="27"/>
  <c r="BO77" i="31"/>
  <c r="BO7" i="31"/>
  <c r="BM63" i="27"/>
  <c r="BM162" i="27"/>
  <c r="BP164" i="31"/>
  <c r="BL98" i="31"/>
  <c r="BS92" i="27"/>
  <c r="BO65" i="27"/>
  <c r="BO78" i="27"/>
  <c r="BP95" i="27"/>
  <c r="BP131" i="27"/>
  <c r="BQ163" i="31"/>
  <c r="BQ196" i="31"/>
  <c r="BM11" i="31"/>
  <c r="BS152" i="31"/>
  <c r="BS200" i="31"/>
  <c r="BN12" i="31"/>
  <c r="BL84" i="27"/>
  <c r="BL100" i="27"/>
  <c r="BQ57" i="27"/>
  <c r="BQ166" i="27"/>
  <c r="BO149" i="31"/>
  <c r="BO162" i="31"/>
  <c r="BP169" i="31"/>
  <c r="BN127" i="27"/>
  <c r="BR185" i="27"/>
  <c r="BR177" i="27"/>
  <c r="BR202" i="27"/>
  <c r="BL92" i="31"/>
  <c r="BM150" i="27"/>
  <c r="BP146" i="31"/>
  <c r="BP75" i="31"/>
  <c r="BN107" i="27"/>
  <c r="BN108" i="27"/>
  <c r="BL82" i="31"/>
  <c r="BR32" i="27"/>
  <c r="BR30" i="27"/>
  <c r="BS98" i="27"/>
  <c r="BO149" i="27"/>
  <c r="BQ99" i="31"/>
  <c r="BS101" i="31"/>
  <c r="BN33" i="31"/>
  <c r="BL42" i="27"/>
  <c r="BQ42" i="27"/>
  <c r="BS28" i="27"/>
  <c r="BS198" i="27"/>
  <c r="BO143" i="27"/>
  <c r="BP65" i="27"/>
  <c r="BS183" i="31"/>
  <c r="BR92" i="31"/>
  <c r="BS91" i="27"/>
  <c r="BQ95" i="31"/>
  <c r="BM50" i="31"/>
  <c r="BM111" i="31"/>
  <c r="BS113" i="31"/>
  <c r="BN26" i="31"/>
  <c r="BN76" i="31"/>
  <c r="BL73" i="27"/>
  <c r="BS46" i="27"/>
  <c r="BS59" i="27"/>
  <c r="BP134" i="27"/>
  <c r="BQ94" i="31"/>
  <c r="BS159" i="31"/>
  <c r="BR80" i="31"/>
  <c r="BN199" i="31"/>
  <c r="BL186" i="27"/>
  <c r="BS199" i="27"/>
  <c r="BS117" i="27"/>
  <c r="BP143" i="27"/>
  <c r="BP193" i="27"/>
  <c r="BQ98" i="31"/>
  <c r="BM107" i="31"/>
  <c r="BS45" i="31"/>
  <c r="BS182" i="31"/>
  <c r="BN99" i="31"/>
  <c r="BN16" i="31"/>
  <c r="BQ159" i="27"/>
  <c r="BS203" i="27"/>
  <c r="BO166" i="27"/>
  <c r="BO46" i="27"/>
  <c r="BP50" i="27"/>
  <c r="BP23" i="27"/>
  <c r="BQ92" i="31"/>
  <c r="BM126" i="31"/>
  <c r="BS109" i="31"/>
  <c r="BS111" i="31"/>
  <c r="BN166" i="31"/>
  <c r="BL151" i="27"/>
  <c r="BQ178" i="27"/>
  <c r="BQ97" i="27"/>
  <c r="BM59" i="27"/>
  <c r="BS93" i="27"/>
  <c r="BS48" i="27"/>
  <c r="BP117" i="27"/>
  <c r="BP196" i="27"/>
  <c r="BQ135" i="31"/>
  <c r="BM166" i="31"/>
  <c r="BM159" i="31"/>
  <c r="BS96" i="31"/>
  <c r="BS199" i="31"/>
  <c r="BS118" i="31"/>
  <c r="BR201" i="31"/>
  <c r="BN203" i="31"/>
  <c r="BN10" i="31"/>
  <c r="BL96" i="27"/>
  <c r="BL64" i="27"/>
  <c r="BQ162" i="27"/>
  <c r="BL15" i="31"/>
  <c r="BL184" i="31"/>
  <c r="BQ96" i="27"/>
  <c r="BO168" i="31"/>
  <c r="BO75" i="31"/>
  <c r="BN58" i="27"/>
  <c r="BL176" i="31"/>
  <c r="BR203" i="27"/>
  <c r="BR194" i="27"/>
  <c r="BL168" i="27"/>
  <c r="BQ92" i="27"/>
  <c r="BQ62" i="27"/>
  <c r="BQ112" i="27"/>
  <c r="BP162" i="31"/>
  <c r="BP147" i="31"/>
  <c r="BN28" i="27"/>
  <c r="BL27" i="31"/>
  <c r="BL24" i="31"/>
  <c r="BO13" i="31"/>
  <c r="BM44" i="27"/>
  <c r="BP144" i="31"/>
  <c r="BN62" i="27"/>
  <c r="BN31" i="27"/>
  <c r="BL78" i="31"/>
  <c r="BL10" i="31"/>
  <c r="BR23" i="27"/>
  <c r="BN33" i="27"/>
  <c r="BL11" i="31"/>
  <c r="BL135" i="31"/>
  <c r="BR196" i="27"/>
  <c r="BO112" i="31"/>
  <c r="BO148" i="31"/>
  <c r="BO145" i="31"/>
  <c r="BM47" i="27"/>
  <c r="BP182" i="31"/>
  <c r="BP163" i="31"/>
  <c r="BN64" i="27"/>
  <c r="BN47" i="27"/>
  <c r="BL29" i="31"/>
  <c r="BL128" i="31"/>
  <c r="BS126" i="27"/>
  <c r="BP62" i="27"/>
  <c r="BP199" i="27"/>
  <c r="BQ32" i="31"/>
  <c r="BQ25" i="31"/>
  <c r="BS166" i="31"/>
  <c r="BR98" i="31"/>
  <c r="BR30" i="31"/>
  <c r="BN46" i="31"/>
  <c r="BN167" i="31"/>
  <c r="BL169" i="27"/>
  <c r="BL185" i="27"/>
  <c r="BQ145" i="27"/>
  <c r="BQ134" i="27"/>
  <c r="BO179" i="31"/>
  <c r="BO23" i="31"/>
  <c r="BM90" i="27"/>
  <c r="BL149" i="31"/>
  <c r="BR127" i="27"/>
  <c r="BR125" i="27"/>
  <c r="BP135" i="31"/>
  <c r="BN149" i="27"/>
  <c r="BR160" i="27"/>
  <c r="BM148" i="27"/>
  <c r="BL101" i="31"/>
  <c r="BL162" i="31"/>
  <c r="BR134" i="27"/>
  <c r="BR115" i="27"/>
  <c r="BO148" i="27"/>
  <c r="BP114" i="27"/>
  <c r="BQ22" i="31"/>
  <c r="BS100" i="31"/>
  <c r="BR97" i="31"/>
  <c r="BN32" i="31"/>
  <c r="BL146" i="27"/>
  <c r="BL192" i="27"/>
  <c r="BQ98" i="27"/>
  <c r="BM65" i="27"/>
  <c r="BS145" i="27"/>
  <c r="BQ116" i="31"/>
  <c r="BM30" i="31"/>
  <c r="BR90" i="31"/>
  <c r="BN96" i="31"/>
  <c r="BN22" i="31"/>
  <c r="BL152" i="27"/>
  <c r="BL49" i="27"/>
  <c r="BL143" i="27"/>
  <c r="BS97" i="27"/>
  <c r="BO67" i="27"/>
  <c r="BO57" i="27"/>
  <c r="BP63" i="27"/>
  <c r="BM23" i="31"/>
  <c r="BM39" i="31"/>
  <c r="BM128" i="31"/>
  <c r="BS176" i="31"/>
  <c r="BS167" i="31"/>
  <c r="BN98" i="31"/>
  <c r="BN39" i="31"/>
  <c r="BN13" i="31"/>
  <c r="BL47" i="27"/>
  <c r="BS109" i="27"/>
  <c r="BS161" i="27"/>
  <c r="BO169" i="27"/>
  <c r="BP59" i="27"/>
  <c r="BQ76" i="31"/>
  <c r="BM47" i="31"/>
  <c r="BM131" i="31"/>
  <c r="BS116" i="31"/>
  <c r="BR44" i="31"/>
  <c r="BN111" i="31"/>
  <c r="BL130" i="27"/>
  <c r="BS42" i="27"/>
  <c r="BS193" i="27"/>
  <c r="BP192" i="27"/>
  <c r="BQ117" i="31"/>
  <c r="BQ197" i="31"/>
  <c r="BS197" i="31"/>
  <c r="BR99" i="31"/>
  <c r="BN163" i="31"/>
  <c r="BN28" i="31"/>
  <c r="BL165" i="27"/>
  <c r="BL141" i="27"/>
  <c r="BQ116" i="27"/>
  <c r="BQ31" i="27"/>
  <c r="BS90" i="27"/>
  <c r="BS31" i="27"/>
  <c r="BO84" i="27"/>
  <c r="BO59" i="27"/>
  <c r="BP44" i="27"/>
  <c r="BQ200" i="31"/>
  <c r="BQ78" i="31"/>
  <c r="BR74" i="31"/>
  <c r="BR178" i="31"/>
  <c r="BL44" i="27"/>
  <c r="BQ184" i="27"/>
  <c r="BO78" i="31"/>
  <c r="BS142" i="27"/>
  <c r="BS49" i="27"/>
  <c r="BO117" i="27"/>
  <c r="BO47" i="27"/>
  <c r="BP200" i="27"/>
  <c r="BP61" i="27"/>
  <c r="BQ8" i="31"/>
  <c r="BQ13" i="31"/>
  <c r="BM82" i="31"/>
  <c r="BM151" i="31"/>
  <c r="BS161" i="31"/>
  <c r="BS48" i="31"/>
  <c r="BS124" i="31"/>
  <c r="BR108" i="31"/>
  <c r="BN202" i="31"/>
  <c r="BL145" i="27"/>
  <c r="BQ39" i="27"/>
  <c r="BQ180" i="27"/>
  <c r="BQ108" i="27"/>
  <c r="BM76" i="27"/>
  <c r="BM96" i="27"/>
  <c r="BQ115" i="27"/>
  <c r="BO84" i="31"/>
  <c r="BP141" i="31"/>
  <c r="BL130" i="31"/>
  <c r="BR22" i="27"/>
  <c r="BL94" i="27"/>
  <c r="BQ65" i="27"/>
  <c r="BQ47" i="27"/>
  <c r="BO47" i="31"/>
  <c r="BO114" i="31"/>
  <c r="BM49" i="27"/>
  <c r="BM77" i="27"/>
  <c r="BP145" i="31"/>
  <c r="BO49" i="31"/>
  <c r="BM163" i="27"/>
  <c r="BP100" i="31"/>
  <c r="BP49" i="31"/>
  <c r="BL33" i="31"/>
  <c r="BR201" i="27"/>
  <c r="BP126" i="31"/>
  <c r="BP101" i="31"/>
  <c r="BN41" i="27"/>
  <c r="BL114" i="31"/>
  <c r="BL73" i="31"/>
  <c r="BR142" i="27"/>
  <c r="BO50" i="31"/>
  <c r="BO180" i="31"/>
  <c r="BM183" i="27"/>
  <c r="BP90" i="31"/>
  <c r="BP129" i="31"/>
  <c r="BR92" i="27"/>
  <c r="BR24" i="27"/>
  <c r="BS160" i="27"/>
  <c r="BS67" i="27"/>
  <c r="BO99" i="27"/>
  <c r="BP202" i="27"/>
  <c r="BQ101" i="31"/>
  <c r="BQ130" i="31"/>
  <c r="BM29" i="31"/>
  <c r="BM24" i="31"/>
  <c r="BR150" i="31"/>
  <c r="BR94" i="31"/>
  <c r="BN41" i="31"/>
  <c r="BL91" i="27"/>
  <c r="BQ107" i="27"/>
  <c r="BQ118" i="27"/>
  <c r="BO32" i="31"/>
  <c r="BO177" i="31"/>
  <c r="BM195" i="27"/>
  <c r="BP161" i="31"/>
  <c r="BR162" i="27"/>
  <c r="BR129" i="27"/>
  <c r="BL134" i="31"/>
  <c r="BP14" i="31"/>
  <c r="BN91" i="27"/>
  <c r="BR186" i="27"/>
  <c r="BM50" i="27"/>
  <c r="BP84" i="31"/>
  <c r="BP131" i="31"/>
  <c r="BN126" i="27"/>
  <c r="BL99" i="31"/>
  <c r="BR75" i="27"/>
  <c r="BR98" i="27"/>
  <c r="BR81" i="27"/>
  <c r="BR159" i="27"/>
  <c r="D233" i="26"/>
  <c r="L26" i="10"/>
  <c r="H233" i="26" s="1"/>
  <c r="D231" i="26"/>
  <c r="L24" i="10"/>
  <c r="H231" i="26" s="1"/>
  <c r="D234" i="26"/>
  <c r="L27" i="10"/>
  <c r="H234" i="26" s="1"/>
  <c r="D235" i="26"/>
  <c r="D232" i="26"/>
  <c r="L25" i="10"/>
  <c r="H232" i="26" s="1"/>
  <c r="D223" i="26"/>
  <c r="L16" i="10"/>
  <c r="H223" i="26" s="1"/>
  <c r="D615" i="26"/>
  <c r="L72" i="24"/>
  <c r="D609" i="26"/>
  <c r="L66" i="24"/>
  <c r="D611" i="26"/>
  <c r="L68" i="24"/>
  <c r="H611" i="26" s="1"/>
  <c r="D613" i="26"/>
  <c r="L70" i="24"/>
  <c r="D610" i="26"/>
  <c r="L67" i="24"/>
  <c r="H610" i="26" s="1"/>
  <c r="D612" i="26"/>
  <c r="L69" i="24"/>
  <c r="H612" i="26" s="1"/>
  <c r="D614" i="26"/>
  <c r="L71" i="24"/>
  <c r="H614" i="26" s="1"/>
  <c r="D616" i="26"/>
  <c r="L73" i="24"/>
  <c r="H616" i="26" s="1"/>
  <c r="D641" i="26"/>
  <c r="H641" i="26"/>
  <c r="D643" i="26"/>
  <c r="D645" i="26"/>
  <c r="H645" i="26"/>
  <c r="D647" i="26"/>
  <c r="D642" i="26"/>
  <c r="H642" i="26"/>
  <c r="D644" i="26"/>
  <c r="H644" i="26"/>
  <c r="D646" i="26"/>
  <c r="H646" i="26"/>
  <c r="D648" i="26"/>
  <c r="H648" i="26"/>
  <c r="D680" i="26"/>
  <c r="L179" i="24"/>
  <c r="H680" i="26" s="1"/>
  <c r="D705" i="26"/>
  <c r="L204" i="24"/>
  <c r="H705" i="26" s="1"/>
  <c r="D707" i="26"/>
  <c r="L206" i="24"/>
  <c r="H707" i="26" s="1"/>
  <c r="D709" i="26"/>
  <c r="L208" i="24"/>
  <c r="H709" i="26" s="1"/>
  <c r="D711" i="26"/>
  <c r="L210" i="24"/>
  <c r="H711" i="26" s="1"/>
  <c r="D706" i="26"/>
  <c r="L205" i="24"/>
  <c r="D708" i="26"/>
  <c r="L207" i="24"/>
  <c r="H708" i="26" s="1"/>
  <c r="D710" i="26"/>
  <c r="L209" i="24"/>
  <c r="H710" i="26" s="1"/>
  <c r="D712" i="26"/>
  <c r="L211" i="24"/>
  <c r="D737" i="26"/>
  <c r="H737" i="26"/>
  <c r="D739" i="26"/>
  <c r="D741" i="26"/>
  <c r="H741" i="26"/>
  <c r="D743" i="26"/>
  <c r="H743" i="26"/>
  <c r="D738" i="26"/>
  <c r="H738" i="26"/>
  <c r="D744" i="26"/>
  <c r="H744" i="26"/>
  <c r="D740" i="26"/>
  <c r="H740" i="26"/>
  <c r="D742" i="26"/>
  <c r="H742" i="26"/>
  <c r="D769" i="26"/>
  <c r="L310" i="24"/>
  <c r="D771" i="26"/>
  <c r="L312" i="24"/>
  <c r="H771" i="26" s="1"/>
  <c r="D773" i="26"/>
  <c r="L314" i="24"/>
  <c r="H773" i="26" s="1"/>
  <c r="D775" i="26"/>
  <c r="L316" i="24"/>
  <c r="D770" i="26"/>
  <c r="L311" i="24"/>
  <c r="H770" i="26" s="1"/>
  <c r="D772" i="26"/>
  <c r="L313" i="24"/>
  <c r="H772" i="26" s="1"/>
  <c r="D774" i="26"/>
  <c r="L315" i="24"/>
  <c r="H774" i="26" s="1"/>
  <c r="D776" i="26"/>
  <c r="L317" i="24"/>
  <c r="H776" i="26" s="1"/>
  <c r="D198" i="26"/>
  <c r="L309" i="9"/>
  <c r="H198" i="26" s="1"/>
  <c r="R309" i="9"/>
  <c r="D193" i="26"/>
  <c r="L304" i="9"/>
  <c r="H193" i="26" s="1"/>
  <c r="D195" i="26"/>
  <c r="L306" i="9"/>
  <c r="H195" i="26" s="1"/>
  <c r="D197" i="26"/>
  <c r="L308" i="9"/>
  <c r="H197" i="26" s="1"/>
  <c r="D192" i="26"/>
  <c r="L303" i="9"/>
  <c r="H192" i="26" s="1"/>
  <c r="D194" i="26"/>
  <c r="L305" i="9"/>
  <c r="H194" i="26" s="1"/>
  <c r="D196" i="26"/>
  <c r="L307" i="9"/>
  <c r="H196" i="26" s="1"/>
  <c r="D200" i="26"/>
  <c r="L311" i="9"/>
  <c r="H200" i="26" s="1"/>
  <c r="D202" i="26"/>
  <c r="L313" i="9"/>
  <c r="H202" i="26" s="1"/>
  <c r="D204" i="26"/>
  <c r="L315" i="9"/>
  <c r="H204" i="26" s="1"/>
  <c r="D206" i="26"/>
  <c r="L317" i="9"/>
  <c r="H206" i="26" s="1"/>
  <c r="D199" i="26"/>
  <c r="L310" i="9"/>
  <c r="H199" i="26" s="1"/>
  <c r="D201" i="26"/>
  <c r="L312" i="9"/>
  <c r="H201" i="26" s="1"/>
  <c r="D203" i="26"/>
  <c r="L314" i="9"/>
  <c r="H203" i="26" s="1"/>
  <c r="D205" i="26"/>
  <c r="L316" i="9"/>
  <c r="H205" i="26" s="1"/>
  <c r="D168" i="26"/>
  <c r="H168" i="26"/>
  <c r="D172" i="26"/>
  <c r="H172" i="26"/>
  <c r="D170" i="26"/>
  <c r="H170" i="26"/>
  <c r="D174" i="26"/>
  <c r="H174" i="26"/>
  <c r="D173" i="26"/>
  <c r="H173" i="26"/>
  <c r="D169" i="26"/>
  <c r="H169" i="26"/>
  <c r="D171" i="26"/>
  <c r="H171" i="26"/>
  <c r="D135" i="26"/>
  <c r="L204" i="9"/>
  <c r="H135" i="26" s="1"/>
  <c r="D131" i="26"/>
  <c r="L200" i="9"/>
  <c r="H131" i="26" s="1"/>
  <c r="D141" i="26"/>
  <c r="L210" i="9"/>
  <c r="H141" i="26" s="1"/>
  <c r="D133" i="26"/>
  <c r="L202" i="9"/>
  <c r="H133" i="26" s="1"/>
  <c r="L197" i="9"/>
  <c r="H128" i="26" s="1"/>
  <c r="D130" i="26"/>
  <c r="L199" i="9"/>
  <c r="H130" i="26" s="1"/>
  <c r="D132" i="26"/>
  <c r="L201" i="9"/>
  <c r="H132" i="26" s="1"/>
  <c r="D134" i="26"/>
  <c r="L203" i="9"/>
  <c r="H134" i="26" s="1"/>
  <c r="D136" i="26"/>
  <c r="L205" i="9"/>
  <c r="H136" i="26" s="1"/>
  <c r="D138" i="26"/>
  <c r="L207" i="9"/>
  <c r="H138" i="26" s="1"/>
  <c r="D140" i="26"/>
  <c r="L209" i="9"/>
  <c r="H140" i="26" s="1"/>
  <c r="D142" i="26"/>
  <c r="L211" i="9"/>
  <c r="H142" i="26" s="1"/>
  <c r="D139" i="26"/>
  <c r="L208" i="9"/>
  <c r="H139" i="26" s="1"/>
  <c r="D137" i="26"/>
  <c r="L206" i="9"/>
  <c r="H137" i="26" s="1"/>
  <c r="D103" i="26"/>
  <c r="L172" i="9"/>
  <c r="H103" i="26" s="1"/>
  <c r="D109" i="26"/>
  <c r="L178" i="9"/>
  <c r="H109" i="26" s="1"/>
  <c r="D97" i="26"/>
  <c r="D101" i="26"/>
  <c r="L170" i="9"/>
  <c r="H101" i="26" s="1"/>
  <c r="D104" i="26"/>
  <c r="L173" i="9"/>
  <c r="H104" i="26" s="1"/>
  <c r="D106" i="26"/>
  <c r="L175" i="9"/>
  <c r="H106" i="26" s="1"/>
  <c r="D108" i="26"/>
  <c r="L177" i="9"/>
  <c r="H108" i="26" s="1"/>
  <c r="D110" i="26"/>
  <c r="L179" i="9"/>
  <c r="H110" i="26" s="1"/>
  <c r="D107" i="26"/>
  <c r="L176" i="9"/>
  <c r="H107" i="26" s="1"/>
  <c r="D105" i="26"/>
  <c r="L174" i="9"/>
  <c r="H105" i="26" s="1"/>
  <c r="D64" i="26"/>
  <c r="D66" i="26"/>
  <c r="D68" i="26"/>
  <c r="D77" i="26"/>
  <c r="L146" i="9"/>
  <c r="H77" i="26" s="1"/>
  <c r="D72" i="26"/>
  <c r="L141" i="9"/>
  <c r="H72" i="26" s="1"/>
  <c r="L39" i="27"/>
  <c r="L73" i="27"/>
  <c r="L22" i="27"/>
  <c r="AV5" i="27"/>
  <c r="L56" i="27"/>
  <c r="L90" i="27"/>
  <c r="D265" i="26"/>
  <c r="D261" i="26"/>
  <c r="D263" i="26"/>
  <c r="D269" i="26"/>
  <c r="D258" i="26"/>
  <c r="D262" i="26"/>
  <c r="D264" i="26"/>
  <c r="D266" i="26"/>
  <c r="D268" i="26"/>
  <c r="D270" i="26"/>
  <c r="D267" i="26"/>
  <c r="N80" i="10"/>
  <c r="S80" i="10" s="1"/>
  <c r="R91" i="10"/>
  <c r="N51" i="10"/>
  <c r="S51" i="10" s="1"/>
  <c r="R55" i="10"/>
  <c r="R42" i="10"/>
  <c r="R44" i="10"/>
  <c r="N54" i="10"/>
  <c r="S54" i="10" s="1"/>
  <c r="V54" i="10" s="1"/>
  <c r="R86" i="10"/>
  <c r="R72" i="10"/>
  <c r="N74" i="10"/>
  <c r="O74" i="10" s="1"/>
  <c r="T74" i="10" s="1"/>
  <c r="N104" i="10"/>
  <c r="S104" i="10" s="1"/>
  <c r="N70" i="10"/>
  <c r="S70" i="10" s="1"/>
  <c r="R10" i="10"/>
  <c r="R69" i="24"/>
  <c r="R304" i="24"/>
  <c r="R308" i="24"/>
  <c r="N12" i="24"/>
  <c r="S12" i="24" s="1"/>
  <c r="R81" i="24"/>
  <c r="R73" i="24"/>
  <c r="V73" i="24" s="1"/>
  <c r="N80" i="24"/>
  <c r="S80" i="24" s="1"/>
  <c r="R218" i="24"/>
  <c r="N310" i="24"/>
  <c r="S310" i="24" s="1"/>
  <c r="N171" i="24"/>
  <c r="O171" i="24" s="1"/>
  <c r="T171" i="24" s="1"/>
  <c r="R220" i="24"/>
  <c r="R84" i="24"/>
  <c r="N176" i="24"/>
  <c r="O176" i="24" s="1"/>
  <c r="T176" i="24" s="1"/>
  <c r="A742" i="14"/>
  <c r="A632" i="26"/>
  <c r="A827" i="14"/>
  <c r="A717" i="26"/>
  <c r="A892" i="14"/>
  <c r="A760" i="26"/>
  <c r="R305" i="24"/>
  <c r="A794" i="14"/>
  <c r="A684" i="26"/>
  <c r="A859" i="14"/>
  <c r="A727" i="26"/>
  <c r="A795" i="14"/>
  <c r="A685" i="26"/>
  <c r="A860" i="14"/>
  <c r="A728" i="26"/>
  <c r="R293" i="24"/>
  <c r="A762" i="14"/>
  <c r="A652" i="26"/>
  <c r="A805" i="14"/>
  <c r="A695" i="26"/>
  <c r="R85" i="24"/>
  <c r="N188" i="24"/>
  <c r="S188" i="24" s="1"/>
  <c r="N201" i="24"/>
  <c r="O201" i="24" s="1"/>
  <c r="T201" i="24" s="1"/>
  <c r="A774" i="14"/>
  <c r="A664" i="26"/>
  <c r="A654" i="14"/>
  <c r="A588" i="26"/>
  <c r="A687" i="14"/>
  <c r="A599" i="26"/>
  <c r="A763" i="14"/>
  <c r="A653" i="26"/>
  <c r="A806" i="14"/>
  <c r="A696" i="26"/>
  <c r="R219" i="24"/>
  <c r="N292" i="24"/>
  <c r="O292" i="24" s="1"/>
  <c r="T292" i="24" s="1"/>
  <c r="A709" i="14"/>
  <c r="A621" i="26"/>
  <c r="A881" i="14"/>
  <c r="A749" i="26"/>
  <c r="N313" i="24"/>
  <c r="S313" i="24" s="1"/>
  <c r="A708" i="14"/>
  <c r="A620" i="26"/>
  <c r="A880" i="14"/>
  <c r="A748" i="26"/>
  <c r="A688" i="14"/>
  <c r="A600" i="26"/>
  <c r="A741" i="14"/>
  <c r="A631" i="26"/>
  <c r="A773" i="14"/>
  <c r="A663" i="26"/>
  <c r="A826" i="14"/>
  <c r="A716" i="26"/>
  <c r="A891" i="14"/>
  <c r="A759" i="26"/>
  <c r="I151" i="9"/>
  <c r="I194" i="9"/>
  <c r="N84" i="9"/>
  <c r="O84" i="9" s="1"/>
  <c r="T84" i="9" s="1"/>
  <c r="R190" i="9"/>
  <c r="R211" i="9"/>
  <c r="V211" i="9" s="1"/>
  <c r="D43" i="26"/>
  <c r="R185" i="9"/>
  <c r="R308" i="9"/>
  <c r="R224" i="9"/>
  <c r="D41" i="26"/>
  <c r="R295" i="9"/>
  <c r="D42" i="26"/>
  <c r="D44" i="26"/>
  <c r="R138" i="9"/>
  <c r="R222" i="9"/>
  <c r="N186" i="9"/>
  <c r="S186" i="9" s="1"/>
  <c r="D72" i="9"/>
  <c r="D73" i="9"/>
  <c r="R67" i="9"/>
  <c r="S309" i="9"/>
  <c r="V309" i="9" s="1"/>
  <c r="O309" i="9"/>
  <c r="T309" i="9" s="1"/>
  <c r="R80" i="9"/>
  <c r="R219" i="9"/>
  <c r="S224" i="9"/>
  <c r="R296" i="9"/>
  <c r="N218" i="9"/>
  <c r="S218" i="9" s="1"/>
  <c r="R291" i="9"/>
  <c r="O224" i="9"/>
  <c r="T224" i="9" s="1"/>
  <c r="N305" i="9"/>
  <c r="R313" i="9"/>
  <c r="R175" i="9"/>
  <c r="N191" i="9"/>
  <c r="R198" i="9"/>
  <c r="K10" i="13"/>
  <c r="I15" i="26" s="1"/>
  <c r="I14" i="26"/>
  <c r="J10" i="13"/>
  <c r="H15" i="26" s="1"/>
  <c r="H14" i="26"/>
  <c r="S223" i="24"/>
  <c r="O223" i="24"/>
  <c r="T223" i="24" s="1"/>
  <c r="S314" i="24"/>
  <c r="O314" i="24"/>
  <c r="T314" i="24" s="1"/>
  <c r="V314" i="24" s="1"/>
  <c r="O294" i="24"/>
  <c r="T294" i="24" s="1"/>
  <c r="S294" i="24"/>
  <c r="O81" i="24"/>
  <c r="T81" i="24" s="1"/>
  <c r="S81" i="24"/>
  <c r="O220" i="24"/>
  <c r="T220" i="24" s="1"/>
  <c r="S220" i="24"/>
  <c r="O55" i="10"/>
  <c r="T55" i="10" s="1"/>
  <c r="S55" i="10"/>
  <c r="V55" i="10" s="1"/>
  <c r="O219" i="9"/>
  <c r="T219" i="9" s="1"/>
  <c r="S219" i="9"/>
  <c r="S85" i="24"/>
  <c r="O85" i="24"/>
  <c r="T85" i="24" s="1"/>
  <c r="O293" i="24"/>
  <c r="T293" i="24" s="1"/>
  <c r="S293" i="24"/>
  <c r="O219" i="24"/>
  <c r="T219" i="24" s="1"/>
  <c r="S219" i="24"/>
  <c r="N8" i="24"/>
  <c r="S8" i="24" s="1"/>
  <c r="N224" i="24"/>
  <c r="N189" i="24"/>
  <c r="N197" i="24"/>
  <c r="O197" i="24" s="1"/>
  <c r="T197" i="24" s="1"/>
  <c r="N309" i="24"/>
  <c r="N108" i="10"/>
  <c r="S108" i="10" s="1"/>
  <c r="N203" i="9"/>
  <c r="R294" i="24"/>
  <c r="N297" i="24"/>
  <c r="N298" i="24"/>
  <c r="N18" i="10"/>
  <c r="S18" i="10" s="1"/>
  <c r="N50" i="10"/>
  <c r="O50" i="10" s="1"/>
  <c r="T50" i="10" s="1"/>
  <c r="N59" i="10"/>
  <c r="O59" i="10" s="1"/>
  <c r="T59" i="10" s="1"/>
  <c r="N76" i="10"/>
  <c r="S76" i="10" s="1"/>
  <c r="N179" i="9"/>
  <c r="O179" i="9" s="1"/>
  <c r="T179" i="9" s="1"/>
  <c r="N82" i="10"/>
  <c r="S82" i="10" s="1"/>
  <c r="R69" i="9"/>
  <c r="N73" i="9"/>
  <c r="O73" i="9" s="1"/>
  <c r="T73" i="9" s="1"/>
  <c r="R304" i="9"/>
  <c r="R71" i="24"/>
  <c r="N222" i="24"/>
  <c r="O222" i="24" s="1"/>
  <c r="T222" i="24" s="1"/>
  <c r="N185" i="24"/>
  <c r="R38" i="10"/>
  <c r="N40" i="10"/>
  <c r="S40" i="10" s="1"/>
  <c r="N84" i="10"/>
  <c r="S84" i="10" s="1"/>
  <c r="N134" i="9"/>
  <c r="O134" i="9" s="1"/>
  <c r="T134" i="9" s="1"/>
  <c r="N223" i="9"/>
  <c r="N199" i="9"/>
  <c r="N202" i="9"/>
  <c r="S202" i="9" s="1"/>
  <c r="N204" i="9"/>
  <c r="N207" i="9"/>
  <c r="O207" i="9" s="1"/>
  <c r="T207" i="9" s="1"/>
  <c r="R292" i="9"/>
  <c r="R223" i="24"/>
  <c r="N296" i="24"/>
  <c r="O305" i="24"/>
  <c r="T305" i="24" s="1"/>
  <c r="R314" i="24"/>
  <c r="N27" i="10"/>
  <c r="S27" i="10" s="1"/>
  <c r="N89" i="10"/>
  <c r="S89" i="10" s="1"/>
  <c r="R117" i="10"/>
  <c r="N121" i="10"/>
  <c r="S121" i="10" s="1"/>
  <c r="N8" i="9"/>
  <c r="S8" i="9" s="1"/>
  <c r="N173" i="9"/>
  <c r="S173" i="9" s="1"/>
  <c r="N67" i="24"/>
  <c r="S67" i="24" s="1"/>
  <c r="I130" i="9"/>
  <c r="R312" i="9"/>
  <c r="V312" i="9" s="1"/>
  <c r="I300" i="24"/>
  <c r="I162" i="9"/>
  <c r="I183" i="9"/>
  <c r="I183" i="24"/>
  <c r="I194" i="24"/>
  <c r="I268" i="9"/>
  <c r="I289" i="9"/>
  <c r="I300" i="9"/>
  <c r="I289" i="24"/>
  <c r="L158" i="24"/>
  <c r="H659" i="26" s="1"/>
  <c r="W158" i="24"/>
  <c r="V158" i="24"/>
  <c r="V296" i="9"/>
  <c r="L296" i="9"/>
  <c r="H185" i="26" s="1"/>
  <c r="W296" i="9"/>
  <c r="L10" i="24"/>
  <c r="H595" i="26" s="1"/>
  <c r="V10" i="24"/>
  <c r="W10" i="24"/>
  <c r="L11" i="24"/>
  <c r="H596" i="26" s="1"/>
  <c r="W11" i="24"/>
  <c r="V11" i="24"/>
  <c r="L12" i="24"/>
  <c r="H597" i="26" s="1"/>
  <c r="V12" i="24"/>
  <c r="W12" i="24"/>
  <c r="L85" i="24"/>
  <c r="H628" i="26" s="1"/>
  <c r="W85" i="24"/>
  <c r="V85" i="24"/>
  <c r="L86" i="24"/>
  <c r="H629" i="26" s="1"/>
  <c r="W86" i="24"/>
  <c r="V86" i="24"/>
  <c r="L219" i="24"/>
  <c r="H720" i="26" s="1"/>
  <c r="W219" i="24"/>
  <c r="V219" i="24"/>
  <c r="L220" i="24"/>
  <c r="H721" i="26" s="1"/>
  <c r="W220" i="24"/>
  <c r="V220" i="24"/>
  <c r="L223" i="24"/>
  <c r="H724" i="26" s="1"/>
  <c r="W223" i="24"/>
  <c r="V223" i="24"/>
  <c r="L224" i="24"/>
  <c r="H725" i="26" s="1"/>
  <c r="W224" i="24"/>
  <c r="V224" i="24"/>
  <c r="L196" i="24"/>
  <c r="L197" i="24"/>
  <c r="H698" i="26" s="1"/>
  <c r="L202" i="24"/>
  <c r="H703" i="26" s="1"/>
  <c r="L203" i="24"/>
  <c r="H704" i="26" s="1"/>
  <c r="L292" i="24"/>
  <c r="W292" i="24"/>
  <c r="V292" i="24"/>
  <c r="L295" i="24"/>
  <c r="H754" i="26" s="1"/>
  <c r="W295" i="24"/>
  <c r="V295" i="24"/>
  <c r="L296" i="24"/>
  <c r="H755" i="26" s="1"/>
  <c r="W296" i="24"/>
  <c r="V296" i="24"/>
  <c r="V313" i="24"/>
  <c r="L44" i="10"/>
  <c r="H251" i="26" s="1"/>
  <c r="W44" i="10"/>
  <c r="V44" i="10"/>
  <c r="L223" i="9"/>
  <c r="H154" i="26" s="1"/>
  <c r="W223" i="9"/>
  <c r="V223" i="9"/>
  <c r="V224" i="9"/>
  <c r="W224" i="9"/>
  <c r="L224" i="9"/>
  <c r="H155" i="26" s="1"/>
  <c r="V190" i="9"/>
  <c r="L190" i="9"/>
  <c r="H121" i="26" s="1"/>
  <c r="W190" i="9"/>
  <c r="L186" i="24"/>
  <c r="H687" i="26" s="1"/>
  <c r="L188" i="24"/>
  <c r="H689" i="26" s="1"/>
  <c r="W188" i="24"/>
  <c r="V188" i="24"/>
  <c r="L302" i="24"/>
  <c r="H761" i="26" s="1"/>
  <c r="L303" i="24"/>
  <c r="H762" i="26" s="1"/>
  <c r="L304" i="24"/>
  <c r="H763" i="26" s="1"/>
  <c r="L309" i="24"/>
  <c r="L70" i="10"/>
  <c r="H277" i="26" s="1"/>
  <c r="W70" i="10"/>
  <c r="V70" i="10"/>
  <c r="W73" i="10"/>
  <c r="V73" i="10"/>
  <c r="L73" i="10"/>
  <c r="H280" i="26" s="1"/>
  <c r="L74" i="10"/>
  <c r="H281" i="26" s="1"/>
  <c r="W74" i="10"/>
  <c r="V74" i="10"/>
  <c r="L85" i="9"/>
  <c r="H58" i="26" s="1"/>
  <c r="V86" i="9"/>
  <c r="W86" i="9"/>
  <c r="L86" i="9"/>
  <c r="H59" i="26" s="1"/>
  <c r="V192" i="9"/>
  <c r="W192" i="9"/>
  <c r="L192" i="9"/>
  <c r="H123" i="26" s="1"/>
  <c r="V207" i="9"/>
  <c r="L7" i="24"/>
  <c r="H592" i="26" s="1"/>
  <c r="L59" i="24"/>
  <c r="H602" i="26" s="1"/>
  <c r="L64" i="24"/>
  <c r="H607" i="26" s="1"/>
  <c r="L65" i="24"/>
  <c r="L218" i="24"/>
  <c r="H719" i="26" s="1"/>
  <c r="W218" i="24"/>
  <c r="V218" i="24"/>
  <c r="L221" i="24"/>
  <c r="H722" i="26" s="1"/>
  <c r="W221" i="24"/>
  <c r="V221" i="24"/>
  <c r="L222" i="24"/>
  <c r="W222" i="24"/>
  <c r="V222" i="24"/>
  <c r="L155" i="24"/>
  <c r="H656" i="26" s="1"/>
  <c r="L199" i="24"/>
  <c r="H700" i="26" s="1"/>
  <c r="L200" i="24"/>
  <c r="L201" i="24"/>
  <c r="H702" i="26" s="1"/>
  <c r="L293" i="24"/>
  <c r="H752" i="26" s="1"/>
  <c r="W293" i="24"/>
  <c r="V293" i="24"/>
  <c r="L294" i="24"/>
  <c r="W294" i="24"/>
  <c r="V294" i="24"/>
  <c r="C297" i="24"/>
  <c r="L297" i="24"/>
  <c r="H756" i="26" s="1"/>
  <c r="W297" i="24"/>
  <c r="V297" i="24"/>
  <c r="L298" i="24"/>
  <c r="W298" i="24"/>
  <c r="V298" i="24"/>
  <c r="V82" i="10"/>
  <c r="W105" i="10"/>
  <c r="V105" i="10"/>
  <c r="W106" i="10"/>
  <c r="V106" i="10"/>
  <c r="W107" i="10"/>
  <c r="V107" i="10"/>
  <c r="W108" i="10"/>
  <c r="V108" i="10"/>
  <c r="W119" i="10"/>
  <c r="V119" i="10"/>
  <c r="W120" i="10"/>
  <c r="V120" i="10"/>
  <c r="W121" i="10"/>
  <c r="V121" i="10"/>
  <c r="V12" i="9"/>
  <c r="W12" i="9"/>
  <c r="L12" i="9"/>
  <c r="H27" i="26" s="1"/>
  <c r="V220" i="9"/>
  <c r="W220" i="9"/>
  <c r="L220" i="9"/>
  <c r="H151" i="26" s="1"/>
  <c r="W221" i="9"/>
  <c r="V221" i="9"/>
  <c r="L221" i="9"/>
  <c r="H152" i="26" s="1"/>
  <c r="V222" i="9"/>
  <c r="W222" i="9"/>
  <c r="L222" i="9"/>
  <c r="H153" i="26" s="1"/>
  <c r="L191" i="9"/>
  <c r="H122" i="26" s="1"/>
  <c r="W191" i="9"/>
  <c r="V191" i="9"/>
  <c r="V294" i="9"/>
  <c r="W294" i="9"/>
  <c r="L294" i="9"/>
  <c r="H183" i="26" s="1"/>
  <c r="W295" i="9"/>
  <c r="V295" i="9"/>
  <c r="L295" i="9"/>
  <c r="H184" i="26" s="1"/>
  <c r="L297" i="9"/>
  <c r="H186" i="26" s="1"/>
  <c r="W297" i="9"/>
  <c r="V297" i="9"/>
  <c r="V298" i="9"/>
  <c r="W298" i="9"/>
  <c r="L298" i="9"/>
  <c r="H187" i="26" s="1"/>
  <c r="H639" i="26"/>
  <c r="L189" i="24"/>
  <c r="W189" i="24"/>
  <c r="V189" i="24"/>
  <c r="L190" i="24"/>
  <c r="H691" i="26" s="1"/>
  <c r="W190" i="24"/>
  <c r="V190" i="24"/>
  <c r="L191" i="24"/>
  <c r="W191" i="24"/>
  <c r="V191" i="24"/>
  <c r="L192" i="24"/>
  <c r="H693" i="26" s="1"/>
  <c r="W192" i="24"/>
  <c r="V192" i="24"/>
  <c r="L305" i="24"/>
  <c r="V305" i="24"/>
  <c r="L306" i="24"/>
  <c r="H765" i="26" s="1"/>
  <c r="L307" i="24"/>
  <c r="H766" i="26" s="1"/>
  <c r="L308" i="24"/>
  <c r="L71" i="10"/>
  <c r="H278" i="26" s="1"/>
  <c r="W71" i="10"/>
  <c r="V71" i="10"/>
  <c r="L72" i="10"/>
  <c r="H279" i="26" s="1"/>
  <c r="W72" i="10"/>
  <c r="V72" i="10"/>
  <c r="L75" i="10"/>
  <c r="H282" i="26" s="1"/>
  <c r="W75" i="10"/>
  <c r="V75" i="10"/>
  <c r="L76" i="10"/>
  <c r="H283" i="26" s="1"/>
  <c r="W76" i="10"/>
  <c r="V76" i="10"/>
  <c r="N95" i="10"/>
  <c r="S95" i="10" s="1"/>
  <c r="N317" i="24"/>
  <c r="O317" i="24" s="1"/>
  <c r="T317" i="24" s="1"/>
  <c r="N317" i="9"/>
  <c r="S317" i="9" s="1"/>
  <c r="R6" i="10"/>
  <c r="R58" i="24"/>
  <c r="N59" i="24"/>
  <c r="S59" i="24" s="1"/>
  <c r="R61" i="24"/>
  <c r="N63" i="24"/>
  <c r="S63" i="24" s="1"/>
  <c r="R5" i="24"/>
  <c r="D160" i="24"/>
  <c r="D82" i="16"/>
  <c r="D859" i="26" s="1"/>
  <c r="R16" i="10"/>
  <c r="R12" i="9"/>
  <c r="R20" i="10"/>
  <c r="N22" i="10"/>
  <c r="S22" i="10" s="1"/>
  <c r="R12" i="10"/>
  <c r="R175" i="24"/>
  <c r="N179" i="24"/>
  <c r="O179" i="24" s="1"/>
  <c r="T179" i="24" s="1"/>
  <c r="N168" i="24"/>
  <c r="O168" i="24" s="1"/>
  <c r="T168" i="24" s="1"/>
  <c r="R167" i="24"/>
  <c r="N160" i="24"/>
  <c r="O160" i="24" s="1"/>
  <c r="T160" i="24" s="1"/>
  <c r="N156" i="24"/>
  <c r="S156" i="24" s="1"/>
  <c r="R171" i="9"/>
  <c r="R160" i="9"/>
  <c r="N156" i="9"/>
  <c r="O156" i="9" s="1"/>
  <c r="T156" i="9" s="1"/>
  <c r="D55" i="17"/>
  <c r="D12" i="16"/>
  <c r="D789" i="26" s="1"/>
  <c r="D55" i="11"/>
  <c r="D384" i="26" s="1"/>
  <c r="D87" i="11"/>
  <c r="D416" i="26" s="1"/>
  <c r="D153" i="9"/>
  <c r="D12" i="10"/>
  <c r="D219" i="26" s="1"/>
  <c r="D31" i="10"/>
  <c r="L31" i="10" s="1"/>
  <c r="D164" i="24"/>
  <c r="D23" i="10"/>
  <c r="L23" i="10" s="1"/>
  <c r="D76" i="11"/>
  <c r="D405" i="26" s="1"/>
  <c r="D44" i="11"/>
  <c r="D373" i="26" s="1"/>
  <c r="D44" i="17"/>
  <c r="D31" i="16"/>
  <c r="D63" i="17"/>
  <c r="L63" i="17" s="1"/>
  <c r="D23" i="16"/>
  <c r="D800" i="26" s="1"/>
  <c r="D63" i="11"/>
  <c r="D95" i="11"/>
  <c r="D55" i="16"/>
  <c r="D832" i="26" s="1"/>
  <c r="D147" i="9"/>
  <c r="D54" i="17"/>
  <c r="D86" i="11"/>
  <c r="D415" i="26" s="1"/>
  <c r="D54" i="16"/>
  <c r="D831" i="26" s="1"/>
  <c r="D54" i="11"/>
  <c r="D383" i="26" s="1"/>
  <c r="D11" i="16"/>
  <c r="D788" i="26" s="1"/>
  <c r="D165" i="9"/>
  <c r="D165" i="24"/>
  <c r="D666" i="26" s="1"/>
  <c r="D178" i="24"/>
  <c r="D22" i="10"/>
  <c r="D229" i="26" s="1"/>
  <c r="D43" i="11"/>
  <c r="D372" i="26" s="1"/>
  <c r="D22" i="16"/>
  <c r="D799" i="26" s="1"/>
  <c r="D43" i="17"/>
  <c r="D75" i="11"/>
  <c r="D404" i="26" s="1"/>
  <c r="D62" i="11"/>
  <c r="D94" i="11"/>
  <c r="D62" i="17"/>
  <c r="L62" i="17" s="1"/>
  <c r="D30" i="16"/>
  <c r="D154" i="9"/>
  <c r="D85" i="26" s="1"/>
  <c r="D11" i="10"/>
  <c r="D218" i="26" s="1"/>
  <c r="D10" i="10"/>
  <c r="D21" i="10"/>
  <c r="D228" i="26" s="1"/>
  <c r="D61" i="17"/>
  <c r="L61" i="17" s="1"/>
  <c r="D93" i="11"/>
  <c r="D29" i="16"/>
  <c r="D61" i="11"/>
  <c r="D145" i="9"/>
  <c r="D177" i="24"/>
  <c r="L177" i="24" s="1"/>
  <c r="D29" i="10"/>
  <c r="L29" i="10" s="1"/>
  <c r="D42" i="17"/>
  <c r="D10" i="16"/>
  <c r="D787" i="26" s="1"/>
  <c r="D74" i="11"/>
  <c r="D403" i="26" s="1"/>
  <c r="D42" i="11"/>
  <c r="D371" i="26" s="1"/>
  <c r="D53" i="11"/>
  <c r="D382" i="26" s="1"/>
  <c r="D53" i="16"/>
  <c r="D830" i="26" s="1"/>
  <c r="D21" i="16"/>
  <c r="D798" i="26" s="1"/>
  <c r="D53" i="17"/>
  <c r="D85" i="11"/>
  <c r="D414" i="26" s="1"/>
  <c r="D155" i="9"/>
  <c r="D37" i="10"/>
  <c r="D244" i="26" s="1"/>
  <c r="D156" i="9"/>
  <c r="D87" i="26" s="1"/>
  <c r="D176" i="24"/>
  <c r="D167" i="24"/>
  <c r="D668" i="26" s="1"/>
  <c r="D9" i="10"/>
  <c r="D216" i="26" s="1"/>
  <c r="D20" i="16"/>
  <c r="D797" i="26" s="1"/>
  <c r="D84" i="11"/>
  <c r="D413" i="26" s="1"/>
  <c r="D52" i="11"/>
  <c r="D381" i="26" s="1"/>
  <c r="D52" i="17"/>
  <c r="D52" i="16"/>
  <c r="D829" i="26" s="1"/>
  <c r="D167" i="9"/>
  <c r="D41" i="17"/>
  <c r="D73" i="11"/>
  <c r="D402" i="26" s="1"/>
  <c r="D41" i="11"/>
  <c r="D370" i="26" s="1"/>
  <c r="D9" i="16"/>
  <c r="D786" i="26" s="1"/>
  <c r="D60" i="17"/>
  <c r="L60" i="17" s="1"/>
  <c r="D92" i="11"/>
  <c r="D60" i="11"/>
  <c r="D28" i="16"/>
  <c r="D144" i="9"/>
  <c r="D168" i="9"/>
  <c r="D51" i="17"/>
  <c r="D19" i="16"/>
  <c r="D796" i="26" s="1"/>
  <c r="D83" i="11"/>
  <c r="D412" i="26" s="1"/>
  <c r="D51" i="11"/>
  <c r="D380" i="26" s="1"/>
  <c r="D51" i="16"/>
  <c r="D828" i="26" s="1"/>
  <c r="D40" i="11"/>
  <c r="D369" i="26" s="1"/>
  <c r="D72" i="11"/>
  <c r="D401" i="26" s="1"/>
  <c r="D40" i="17"/>
  <c r="D8" i="16"/>
  <c r="D785" i="26" s="1"/>
  <c r="D59" i="11"/>
  <c r="D59" i="17"/>
  <c r="L59" i="17" s="1"/>
  <c r="D91" i="11"/>
  <c r="D27" i="16"/>
  <c r="D157" i="9"/>
  <c r="D88" i="26" s="1"/>
  <c r="D175" i="24"/>
  <c r="L175" i="24" s="1"/>
  <c r="D19" i="10"/>
  <c r="D226" i="26" s="1"/>
  <c r="D7" i="16"/>
  <c r="D784" i="26" s="1"/>
  <c r="D71" i="17"/>
  <c r="D71" i="11"/>
  <c r="D400" i="26" s="1"/>
  <c r="D39" i="17"/>
  <c r="D39" i="11"/>
  <c r="D368" i="26" s="1"/>
  <c r="D50" i="16"/>
  <c r="D827" i="26" s="1"/>
  <c r="D90" i="11"/>
  <c r="D26" i="16"/>
  <c r="D58" i="17"/>
  <c r="L58" i="17" s="1"/>
  <c r="D58" i="11"/>
  <c r="D169" i="24"/>
  <c r="D670" i="26" s="1"/>
  <c r="D174" i="24"/>
  <c r="D7" i="10"/>
  <c r="D214" i="26" s="1"/>
  <c r="D18" i="16"/>
  <c r="D795" i="26" s="1"/>
  <c r="D50" i="17"/>
  <c r="D50" i="11"/>
  <c r="D379" i="26" s="1"/>
  <c r="D82" i="17"/>
  <c r="D82" i="11"/>
  <c r="D411" i="26" s="1"/>
  <c r="D142" i="9"/>
  <c r="D158" i="9"/>
  <c r="D89" i="26" s="1"/>
  <c r="D169" i="9"/>
  <c r="D49" i="11"/>
  <c r="D378" i="26" s="1"/>
  <c r="D17" i="16"/>
  <c r="D794" i="26" s="1"/>
  <c r="D49" i="16"/>
  <c r="D826" i="26" s="1"/>
  <c r="D81" i="17"/>
  <c r="D49" i="17"/>
  <c r="D81" i="11"/>
  <c r="D410" i="26" s="1"/>
  <c r="D170" i="24"/>
  <c r="D671" i="26" s="1"/>
  <c r="D70" i="17"/>
  <c r="D70" i="11"/>
  <c r="D399" i="26" s="1"/>
  <c r="D6" i="16"/>
  <c r="D783" i="26" s="1"/>
  <c r="D38" i="17"/>
  <c r="D38" i="11"/>
  <c r="D367" i="26" s="1"/>
  <c r="D89" i="11"/>
  <c r="D89" i="17"/>
  <c r="L89" i="17" s="1"/>
  <c r="D57" i="17"/>
  <c r="L57" i="17" s="1"/>
  <c r="D57" i="11"/>
  <c r="D25" i="16"/>
  <c r="D154" i="24"/>
  <c r="D655" i="26" s="1"/>
  <c r="D6" i="10"/>
  <c r="D171" i="9"/>
  <c r="H12" i="10"/>
  <c r="D88" i="17"/>
  <c r="L88" i="17" s="1"/>
  <c r="D56" i="17"/>
  <c r="L56" i="17" s="1"/>
  <c r="D88" i="11"/>
  <c r="D24" i="16"/>
  <c r="D56" i="11"/>
  <c r="D140" i="9"/>
  <c r="D153" i="24"/>
  <c r="D654" i="26" s="1"/>
  <c r="D80" i="17"/>
  <c r="D48" i="17"/>
  <c r="D80" i="11"/>
  <c r="D409" i="26" s="1"/>
  <c r="D48" i="16"/>
  <c r="D825" i="26" s="1"/>
  <c r="D16" i="16"/>
  <c r="D793" i="26" s="1"/>
  <c r="D48" i="11"/>
  <c r="D377" i="26" s="1"/>
  <c r="D69" i="17"/>
  <c r="D37" i="17"/>
  <c r="D37" i="11"/>
  <c r="D366" i="26" s="1"/>
  <c r="D69" i="11"/>
  <c r="D398" i="26" s="1"/>
  <c r="D5" i="16"/>
  <c r="D782" i="26" s="1"/>
  <c r="D160" i="9"/>
  <c r="D91" i="26" s="1"/>
  <c r="D171" i="24"/>
  <c r="D672" i="26" s="1"/>
  <c r="D172" i="24"/>
  <c r="C308" i="24"/>
  <c r="N8" i="10"/>
  <c r="S8" i="10" s="1"/>
  <c r="N31" i="10"/>
  <c r="O31" i="10" s="1"/>
  <c r="T31" i="10" s="1"/>
  <c r="N25" i="10"/>
  <c r="S25" i="10" s="1"/>
  <c r="N167" i="9"/>
  <c r="S167" i="9" s="1"/>
  <c r="D717" i="14"/>
  <c r="D889" i="14"/>
  <c r="C202" i="24"/>
  <c r="C211" i="9"/>
  <c r="C142" i="26" s="1"/>
  <c r="C85" i="24"/>
  <c r="D831" i="14"/>
  <c r="C188" i="24"/>
  <c r="C304" i="9"/>
  <c r="C193" i="26" s="1"/>
  <c r="H160" i="24"/>
  <c r="H159" i="24"/>
  <c r="H158" i="24"/>
  <c r="C200" i="24"/>
  <c r="C207" i="24"/>
  <c r="D885" i="14"/>
  <c r="O172" i="24"/>
  <c r="T172" i="24" s="1"/>
  <c r="S172" i="24"/>
  <c r="R172" i="24"/>
  <c r="O164" i="24"/>
  <c r="T164" i="24" s="1"/>
  <c r="S164" i="24"/>
  <c r="R164" i="24"/>
  <c r="N158" i="24"/>
  <c r="N154" i="24"/>
  <c r="N153" i="24"/>
  <c r="N147" i="9"/>
  <c r="S147" i="9" s="1"/>
  <c r="R143" i="9"/>
  <c r="C223" i="24"/>
  <c r="C314" i="24"/>
  <c r="C309" i="24"/>
  <c r="C189" i="24"/>
  <c r="C170" i="26"/>
  <c r="C190" i="9"/>
  <c r="C121" i="26" s="1"/>
  <c r="C295" i="9"/>
  <c r="C184" i="26" s="1"/>
  <c r="C203" i="9"/>
  <c r="C134" i="26" s="1"/>
  <c r="C204" i="9"/>
  <c r="C135" i="26" s="1"/>
  <c r="C12" i="24"/>
  <c r="C71" i="10"/>
  <c r="C278" i="26" s="1"/>
  <c r="C73" i="10"/>
  <c r="C280" i="26" s="1"/>
  <c r="C12" i="9"/>
  <c r="C27" i="26" s="1"/>
  <c r="C176" i="9"/>
  <c r="C107" i="26" s="1"/>
  <c r="C208" i="9"/>
  <c r="C139" i="26" s="1"/>
  <c r="C296" i="9"/>
  <c r="C185" i="26" s="1"/>
  <c r="C305" i="9"/>
  <c r="C194" i="26" s="1"/>
  <c r="C219" i="24"/>
  <c r="C293" i="24"/>
  <c r="C310" i="24"/>
  <c r="D695" i="14"/>
  <c r="D696" i="14"/>
  <c r="D697" i="14"/>
  <c r="D698" i="14"/>
  <c r="D751" i="14"/>
  <c r="D874" i="14"/>
  <c r="D875" i="14"/>
  <c r="D876" i="14"/>
  <c r="D784" i="14"/>
  <c r="C115" i="10"/>
  <c r="C322" i="26" s="1"/>
  <c r="C116" i="10"/>
  <c r="C323" i="26" s="1"/>
  <c r="C172" i="9"/>
  <c r="C103" i="26" s="1"/>
  <c r="C174" i="9"/>
  <c r="C105" i="26" s="1"/>
  <c r="C191" i="9"/>
  <c r="C122" i="26" s="1"/>
  <c r="C202" i="9"/>
  <c r="C133" i="26" s="1"/>
  <c r="C309" i="9"/>
  <c r="C198" i="26" s="1"/>
  <c r="C314" i="9"/>
  <c r="C203" i="26" s="1"/>
  <c r="D701" i="14"/>
  <c r="D703" i="14"/>
  <c r="D797" i="14"/>
  <c r="D800" i="14"/>
  <c r="D807" i="14"/>
  <c r="D815" i="14"/>
  <c r="D816" i="14"/>
  <c r="D817" i="14"/>
  <c r="D901" i="14"/>
  <c r="D661" i="14"/>
  <c r="D662" i="14"/>
  <c r="D699" i="14"/>
  <c r="D700" i="14"/>
  <c r="D754" i="14"/>
  <c r="D755" i="14"/>
  <c r="D870" i="14"/>
  <c r="D871" i="14"/>
  <c r="D821" i="14"/>
  <c r="D822" i="14"/>
  <c r="D896" i="14"/>
  <c r="C305" i="24"/>
  <c r="C121" i="10"/>
  <c r="C328" i="26" s="1"/>
  <c r="D766" i="14"/>
  <c r="D790" i="14"/>
  <c r="D799" i="14"/>
  <c r="D818" i="14"/>
  <c r="D819" i="14"/>
  <c r="D820" i="14"/>
  <c r="C85" i="9"/>
  <c r="C58" i="26" s="1"/>
  <c r="C223" i="9"/>
  <c r="C154" i="26" s="1"/>
  <c r="C171" i="26"/>
  <c r="C207" i="9"/>
  <c r="C138" i="26" s="1"/>
  <c r="D835" i="14"/>
  <c r="D868" i="14"/>
  <c r="D810" i="14"/>
  <c r="D893" i="14"/>
  <c r="D894" i="14"/>
  <c r="D895" i="14"/>
  <c r="D904" i="14"/>
  <c r="C313" i="24"/>
  <c r="D905" i="14"/>
  <c r="C102" i="10"/>
  <c r="C309" i="26" s="1"/>
  <c r="C103" i="10"/>
  <c r="C310" i="26" s="1"/>
  <c r="C104" i="10"/>
  <c r="C311" i="26" s="1"/>
  <c r="C105" i="10"/>
  <c r="C312" i="26" s="1"/>
  <c r="C308" i="9"/>
  <c r="C197" i="26" s="1"/>
  <c r="C312" i="9"/>
  <c r="C201" i="26" s="1"/>
  <c r="C313" i="9"/>
  <c r="C202" i="26" s="1"/>
  <c r="C317" i="9"/>
  <c r="C206" i="26" s="1"/>
  <c r="D663" i="14"/>
  <c r="D702" i="14"/>
  <c r="D704" i="14"/>
  <c r="D715" i="14"/>
  <c r="D716" i="14"/>
  <c r="D756" i="14"/>
  <c r="D757" i="14"/>
  <c r="D758" i="14"/>
  <c r="D872" i="14"/>
  <c r="D769" i="14"/>
  <c r="D811" i="14"/>
  <c r="D812" i="14"/>
  <c r="D813" i="14"/>
  <c r="D814" i="14"/>
  <c r="D897" i="14"/>
  <c r="D898" i="14"/>
  <c r="D906" i="14"/>
  <c r="D907" i="14"/>
  <c r="D908" i="14"/>
  <c r="C75" i="10"/>
  <c r="C282" i="26" s="1"/>
  <c r="C106" i="10"/>
  <c r="C313" i="26" s="1"/>
  <c r="C107" i="10"/>
  <c r="C314" i="26" s="1"/>
  <c r="C118" i="10"/>
  <c r="C325" i="26" s="1"/>
  <c r="D658" i="14"/>
  <c r="D749" i="14"/>
  <c r="D750" i="14"/>
  <c r="D752" i="14"/>
  <c r="D753" i="14"/>
  <c r="D829" i="14"/>
  <c r="D830" i="14"/>
  <c r="D832" i="14"/>
  <c r="D833" i="14"/>
  <c r="D834" i="14"/>
  <c r="D869" i="14"/>
  <c r="D873" i="14"/>
  <c r="D801" i="14"/>
  <c r="D802" i="14"/>
  <c r="D803" i="14"/>
  <c r="D883" i="14"/>
  <c r="D884" i="14"/>
  <c r="D886" i="14"/>
  <c r="D887" i="14"/>
  <c r="D888" i="14"/>
  <c r="D899" i="14"/>
  <c r="D900" i="14"/>
  <c r="D902" i="14"/>
  <c r="D903" i="14"/>
  <c r="C108" i="10"/>
  <c r="C315" i="26" s="1"/>
  <c r="C114" i="10"/>
  <c r="C321" i="26" s="1"/>
  <c r="C119" i="10"/>
  <c r="C326" i="26" s="1"/>
  <c r="C120" i="10"/>
  <c r="C327" i="26" s="1"/>
  <c r="C311" i="9"/>
  <c r="C200" i="26" s="1"/>
  <c r="N116" i="10"/>
  <c r="O117" i="10"/>
  <c r="T117" i="10" s="1"/>
  <c r="S117" i="10"/>
  <c r="N115" i="10"/>
  <c r="N119" i="10"/>
  <c r="N120" i="10"/>
  <c r="N114" i="10"/>
  <c r="N118" i="10"/>
  <c r="N107" i="10"/>
  <c r="N102" i="10"/>
  <c r="N106" i="10"/>
  <c r="N103" i="10"/>
  <c r="N101" i="10"/>
  <c r="N105" i="10"/>
  <c r="R73" i="10"/>
  <c r="N73" i="10"/>
  <c r="R85" i="10"/>
  <c r="N85" i="10"/>
  <c r="S86" i="10"/>
  <c r="O86" i="10"/>
  <c r="T86" i="10" s="1"/>
  <c r="V86" i="10" s="1"/>
  <c r="R90" i="10"/>
  <c r="N90" i="10"/>
  <c r="C76" i="10"/>
  <c r="C283" i="26" s="1"/>
  <c r="S91" i="10"/>
  <c r="O91" i="10"/>
  <c r="T91" i="10" s="1"/>
  <c r="C72" i="10"/>
  <c r="C279" i="26" s="1"/>
  <c r="O82" i="10"/>
  <c r="T82" i="10" s="1"/>
  <c r="R69" i="10"/>
  <c r="N69" i="10"/>
  <c r="R81" i="10"/>
  <c r="N81" i="10"/>
  <c r="R94" i="10"/>
  <c r="N94" i="10"/>
  <c r="C70" i="10"/>
  <c r="C277" i="26" s="1"/>
  <c r="C74" i="10"/>
  <c r="C281" i="26" s="1"/>
  <c r="N93" i="10"/>
  <c r="N71" i="10"/>
  <c r="O72" i="10"/>
  <c r="N75" i="10"/>
  <c r="O80" i="10"/>
  <c r="N83" i="10"/>
  <c r="N87" i="10"/>
  <c r="N88" i="10"/>
  <c r="N92" i="10"/>
  <c r="N63" i="10"/>
  <c r="N37" i="10"/>
  <c r="O38" i="10"/>
  <c r="T38" i="10" s="1"/>
  <c r="S38" i="10"/>
  <c r="N41" i="10"/>
  <c r="O42" i="10"/>
  <c r="T42" i="10" s="1"/>
  <c r="S42" i="10"/>
  <c r="N49" i="10"/>
  <c r="N53" i="10"/>
  <c r="O54" i="10"/>
  <c r="T54" i="10" s="1"/>
  <c r="N58" i="10"/>
  <c r="N62" i="10"/>
  <c r="N48" i="10"/>
  <c r="N52" i="10"/>
  <c r="N57" i="10"/>
  <c r="N61" i="10"/>
  <c r="N39" i="10"/>
  <c r="N43" i="10"/>
  <c r="C44" i="10"/>
  <c r="C251" i="26" s="1"/>
  <c r="O44" i="10"/>
  <c r="N56" i="10"/>
  <c r="N60" i="10"/>
  <c r="S10" i="10"/>
  <c r="O10" i="10"/>
  <c r="T10" i="10" s="1"/>
  <c r="R23" i="10"/>
  <c r="N23" i="10"/>
  <c r="R5" i="10"/>
  <c r="N5" i="10"/>
  <c r="S16" i="10"/>
  <c r="O16" i="10"/>
  <c r="T16" i="10" s="1"/>
  <c r="R26" i="10"/>
  <c r="N26" i="10"/>
  <c r="R9" i="10"/>
  <c r="N9" i="10"/>
  <c r="S20" i="10"/>
  <c r="O20" i="10"/>
  <c r="T20" i="10" s="1"/>
  <c r="S6" i="10"/>
  <c r="O6" i="10"/>
  <c r="T6" i="10" s="1"/>
  <c r="R19" i="10"/>
  <c r="N19" i="10"/>
  <c r="N30" i="10"/>
  <c r="N29" i="10"/>
  <c r="N7" i="10"/>
  <c r="N11" i="10"/>
  <c r="O12" i="10"/>
  <c r="N17" i="10"/>
  <c r="N21" i="10"/>
  <c r="N24" i="10"/>
  <c r="N28" i="10"/>
  <c r="R295" i="24"/>
  <c r="N295" i="24"/>
  <c r="C294" i="24"/>
  <c r="S296" i="24"/>
  <c r="O296" i="24"/>
  <c r="T296" i="24" s="1"/>
  <c r="R291" i="24"/>
  <c r="N291" i="24"/>
  <c r="C298" i="24"/>
  <c r="C292" i="24"/>
  <c r="C296" i="24"/>
  <c r="N303" i="24"/>
  <c r="C304" i="24"/>
  <c r="O304" i="24"/>
  <c r="T304" i="24" s="1"/>
  <c r="V304" i="24" s="1"/>
  <c r="S304" i="24"/>
  <c r="N307" i="24"/>
  <c r="O308" i="24"/>
  <c r="T308" i="24" s="1"/>
  <c r="S308" i="24"/>
  <c r="V308" i="24" s="1"/>
  <c r="N312" i="24"/>
  <c r="O313" i="24"/>
  <c r="T313" i="24" s="1"/>
  <c r="N316" i="24"/>
  <c r="C317" i="24"/>
  <c r="C295" i="24"/>
  <c r="N302" i="24"/>
  <c r="C303" i="24"/>
  <c r="N306" i="24"/>
  <c r="C307" i="24"/>
  <c r="N311" i="24"/>
  <c r="C312" i="24"/>
  <c r="N315" i="24"/>
  <c r="C316" i="24"/>
  <c r="C302" i="24"/>
  <c r="C306" i="24"/>
  <c r="C311" i="24"/>
  <c r="C315" i="24"/>
  <c r="N186" i="24"/>
  <c r="N190" i="24"/>
  <c r="C191" i="24"/>
  <c r="N198" i="24"/>
  <c r="N202" i="24"/>
  <c r="C203" i="24"/>
  <c r="C204" i="24"/>
  <c r="N207" i="24"/>
  <c r="C208" i="24"/>
  <c r="N211" i="24"/>
  <c r="C190" i="24"/>
  <c r="N206" i="24"/>
  <c r="N210" i="24"/>
  <c r="C211" i="24"/>
  <c r="N192" i="24"/>
  <c r="N196" i="24"/>
  <c r="N200" i="24"/>
  <c r="C201" i="24"/>
  <c r="N205" i="24"/>
  <c r="C206" i="24"/>
  <c r="N209" i="24"/>
  <c r="C210" i="24"/>
  <c r="N187" i="24"/>
  <c r="N191" i="24"/>
  <c r="C192" i="24"/>
  <c r="N199" i="24"/>
  <c r="N203" i="24"/>
  <c r="N204" i="24"/>
  <c r="C205" i="24"/>
  <c r="N208" i="24"/>
  <c r="C209" i="24"/>
  <c r="N174" i="24"/>
  <c r="O175" i="24"/>
  <c r="T175" i="24" s="1"/>
  <c r="S175" i="24"/>
  <c r="N178" i="24"/>
  <c r="N173" i="24"/>
  <c r="N177" i="24"/>
  <c r="N166" i="24"/>
  <c r="O167" i="24"/>
  <c r="T167" i="24" s="1"/>
  <c r="S167" i="24"/>
  <c r="N170" i="24"/>
  <c r="N165" i="24"/>
  <c r="N169" i="24"/>
  <c r="N155" i="24"/>
  <c r="N159" i="24"/>
  <c r="N157" i="24"/>
  <c r="R221" i="24"/>
  <c r="N221" i="24"/>
  <c r="C220" i="24"/>
  <c r="R217" i="24"/>
  <c r="N217" i="24"/>
  <c r="S218" i="24"/>
  <c r="O218" i="24"/>
  <c r="T218" i="24" s="1"/>
  <c r="C218" i="24"/>
  <c r="C222" i="24"/>
  <c r="C221" i="24"/>
  <c r="C224" i="24"/>
  <c r="R79" i="24"/>
  <c r="N79" i="24"/>
  <c r="R83" i="24"/>
  <c r="N83" i="24"/>
  <c r="S84" i="24"/>
  <c r="O84" i="24"/>
  <c r="T84" i="24" s="1"/>
  <c r="C86" i="24"/>
  <c r="N82" i="24"/>
  <c r="N86" i="24"/>
  <c r="N68" i="24"/>
  <c r="O69" i="24"/>
  <c r="T69" i="24" s="1"/>
  <c r="S69" i="24"/>
  <c r="V69" i="24" s="1"/>
  <c r="N72" i="24"/>
  <c r="O73" i="24"/>
  <c r="T73" i="24" s="1"/>
  <c r="S73" i="24"/>
  <c r="N70" i="24"/>
  <c r="O71" i="24"/>
  <c r="N66" i="24"/>
  <c r="N65" i="24"/>
  <c r="N60" i="24"/>
  <c r="O61" i="24"/>
  <c r="N64" i="24"/>
  <c r="N62" i="24"/>
  <c r="O58" i="24"/>
  <c r="T58" i="24" s="1"/>
  <c r="S58" i="24"/>
  <c r="N6" i="24"/>
  <c r="N10" i="24"/>
  <c r="C11" i="24"/>
  <c r="N7" i="24"/>
  <c r="N11" i="24"/>
  <c r="N9" i="24"/>
  <c r="C10" i="24"/>
  <c r="O5" i="24"/>
  <c r="T5" i="24" s="1"/>
  <c r="S5" i="24"/>
  <c r="I162" i="24"/>
  <c r="I151" i="24"/>
  <c r="S291" i="9"/>
  <c r="O291" i="9"/>
  <c r="T291" i="9" s="1"/>
  <c r="S295" i="9"/>
  <c r="O295" i="9"/>
  <c r="T295" i="9" s="1"/>
  <c r="S312" i="9"/>
  <c r="O312" i="9"/>
  <c r="T312" i="9" s="1"/>
  <c r="N303" i="9"/>
  <c r="S304" i="9"/>
  <c r="C306" i="9"/>
  <c r="C195" i="26" s="1"/>
  <c r="N307" i="9"/>
  <c r="S308" i="9"/>
  <c r="C294" i="9"/>
  <c r="C183" i="26" s="1"/>
  <c r="R294" i="9"/>
  <c r="N294" i="9"/>
  <c r="C298" i="9"/>
  <c r="C187" i="26" s="1"/>
  <c r="R298" i="9"/>
  <c r="N298" i="9"/>
  <c r="R302" i="9"/>
  <c r="N302" i="9"/>
  <c r="O304" i="9"/>
  <c r="T304" i="9" s="1"/>
  <c r="R306" i="9"/>
  <c r="N306" i="9"/>
  <c r="O308" i="9"/>
  <c r="T308" i="9" s="1"/>
  <c r="R311" i="9"/>
  <c r="N311" i="9"/>
  <c r="S313" i="9"/>
  <c r="V313" i="9" s="1"/>
  <c r="O313" i="9"/>
  <c r="T313" i="9" s="1"/>
  <c r="R316" i="9"/>
  <c r="N316" i="9"/>
  <c r="P292" i="9"/>
  <c r="U292" i="9" s="1"/>
  <c r="S292" i="9"/>
  <c r="P296" i="9"/>
  <c r="U296" i="9" s="1"/>
  <c r="S296" i="9"/>
  <c r="C297" i="9"/>
  <c r="C186" i="26" s="1"/>
  <c r="C310" i="9"/>
  <c r="C199" i="26" s="1"/>
  <c r="C315" i="9"/>
  <c r="C204" i="26" s="1"/>
  <c r="C303" i="9"/>
  <c r="C192" i="26" s="1"/>
  <c r="C307" i="9"/>
  <c r="C196" i="26" s="1"/>
  <c r="N315" i="9"/>
  <c r="C316" i="9"/>
  <c r="C205" i="26" s="1"/>
  <c r="N293" i="9"/>
  <c r="N297" i="9"/>
  <c r="N310" i="9"/>
  <c r="N314" i="9"/>
  <c r="R201" i="9"/>
  <c r="N201" i="9"/>
  <c r="R189" i="9"/>
  <c r="N189" i="9"/>
  <c r="S198" i="9"/>
  <c r="O198" i="9"/>
  <c r="T198" i="9" s="1"/>
  <c r="R206" i="9"/>
  <c r="N206" i="9"/>
  <c r="R210" i="9"/>
  <c r="N210" i="9"/>
  <c r="S185" i="9"/>
  <c r="O185" i="9"/>
  <c r="T185" i="9" s="1"/>
  <c r="S190" i="9"/>
  <c r="O190" i="9"/>
  <c r="T190" i="9" s="1"/>
  <c r="N197" i="9"/>
  <c r="R197" i="9"/>
  <c r="C205" i="9"/>
  <c r="C136" i="26" s="1"/>
  <c r="S211" i="9"/>
  <c r="O211" i="9"/>
  <c r="T211" i="9" s="1"/>
  <c r="C192" i="9"/>
  <c r="C123" i="26" s="1"/>
  <c r="C209" i="9"/>
  <c r="C140" i="26" s="1"/>
  <c r="N188" i="9"/>
  <c r="N192" i="9"/>
  <c r="N196" i="9"/>
  <c r="N200" i="9"/>
  <c r="C201" i="9"/>
  <c r="C132" i="26" s="1"/>
  <c r="N205" i="9"/>
  <c r="C206" i="9"/>
  <c r="C137" i="26" s="1"/>
  <c r="N209" i="9"/>
  <c r="C210" i="9"/>
  <c r="C141" i="26" s="1"/>
  <c r="N187" i="9"/>
  <c r="N208" i="9"/>
  <c r="N174" i="9"/>
  <c r="C175" i="9"/>
  <c r="C106" i="26" s="1"/>
  <c r="O175" i="9"/>
  <c r="T175" i="9" s="1"/>
  <c r="V175" i="9" s="1"/>
  <c r="S175" i="9"/>
  <c r="N178" i="9"/>
  <c r="C179" i="9"/>
  <c r="C110" i="26" s="1"/>
  <c r="N177" i="9"/>
  <c r="C178" i="9"/>
  <c r="C109" i="26" s="1"/>
  <c r="N172" i="9"/>
  <c r="C173" i="9"/>
  <c r="C104" i="26" s="1"/>
  <c r="N176" i="9"/>
  <c r="C177" i="9"/>
  <c r="C108" i="26" s="1"/>
  <c r="N166" i="9"/>
  <c r="N170" i="9"/>
  <c r="O171" i="9"/>
  <c r="T171" i="9" s="1"/>
  <c r="S171" i="9"/>
  <c r="N165" i="9"/>
  <c r="N169" i="9"/>
  <c r="N164" i="9"/>
  <c r="N168" i="9"/>
  <c r="N155" i="9"/>
  <c r="N159" i="9"/>
  <c r="O160" i="9"/>
  <c r="T160" i="9" s="1"/>
  <c r="S160" i="9"/>
  <c r="N154" i="9"/>
  <c r="N158" i="9"/>
  <c r="N153" i="9"/>
  <c r="N157" i="9"/>
  <c r="R221" i="9"/>
  <c r="N221" i="9"/>
  <c r="C220" i="9"/>
  <c r="C151" i="26" s="1"/>
  <c r="R217" i="9"/>
  <c r="N217" i="9"/>
  <c r="O218" i="9"/>
  <c r="T218" i="9" s="1"/>
  <c r="C222" i="9"/>
  <c r="C153" i="26" s="1"/>
  <c r="O222" i="9"/>
  <c r="T222" i="9" s="1"/>
  <c r="S222" i="9"/>
  <c r="C174" i="26"/>
  <c r="N220" i="9"/>
  <c r="C221" i="9"/>
  <c r="C152" i="26" s="1"/>
  <c r="C169" i="26"/>
  <c r="C173" i="26"/>
  <c r="C224" i="9"/>
  <c r="C155" i="26" s="1"/>
  <c r="C168" i="26"/>
  <c r="C172" i="26"/>
  <c r="O80" i="9"/>
  <c r="T80" i="9" s="1"/>
  <c r="S80" i="9"/>
  <c r="N83" i="9"/>
  <c r="N133" i="9"/>
  <c r="N137" i="9"/>
  <c r="O138" i="9"/>
  <c r="T138" i="9" s="1"/>
  <c r="S138" i="9"/>
  <c r="N142" i="9"/>
  <c r="O143" i="9"/>
  <c r="T143" i="9" s="1"/>
  <c r="S143" i="9"/>
  <c r="N146" i="9"/>
  <c r="N79" i="9"/>
  <c r="N82" i="9"/>
  <c r="N86" i="9"/>
  <c r="N132" i="9"/>
  <c r="N136" i="9"/>
  <c r="N141" i="9"/>
  <c r="N145" i="9"/>
  <c r="N81" i="9"/>
  <c r="N85" i="9"/>
  <c r="C86" i="9"/>
  <c r="C59" i="26" s="1"/>
  <c r="N135" i="9"/>
  <c r="N139" i="9"/>
  <c r="N140" i="9"/>
  <c r="N144" i="9"/>
  <c r="N68" i="9"/>
  <c r="O69" i="9"/>
  <c r="T69" i="9" s="1"/>
  <c r="S69" i="9"/>
  <c r="N72" i="9"/>
  <c r="N71" i="9"/>
  <c r="N66" i="9"/>
  <c r="O67" i="9"/>
  <c r="N70" i="9"/>
  <c r="N7" i="9"/>
  <c r="N11" i="9"/>
  <c r="O12" i="9"/>
  <c r="T12" i="9" s="1"/>
  <c r="S12" i="9"/>
  <c r="N6" i="9"/>
  <c r="N10" i="9"/>
  <c r="N9" i="9"/>
  <c r="O8" i="20"/>
  <c r="B3" i="26" s="1"/>
  <c r="M8" i="20"/>
  <c r="D2" i="26" s="1"/>
  <c r="K8" i="20"/>
  <c r="F2" i="26" s="1"/>
  <c r="I8" i="20"/>
  <c r="B2" i="26" s="1"/>
  <c r="G8" i="20"/>
  <c r="L84" i="24" l="1"/>
  <c r="D796" i="14"/>
  <c r="D660" i="14"/>
  <c r="D657" i="14"/>
  <c r="L6" i="24"/>
  <c r="H591" i="26" s="1"/>
  <c r="X21" i="24"/>
  <c r="F672" i="14" s="1"/>
  <c r="X96" i="24"/>
  <c r="F727" i="14" s="1"/>
  <c r="X29" i="24"/>
  <c r="F680" i="14" s="1"/>
  <c r="X108" i="24"/>
  <c r="F739" i="14" s="1"/>
  <c r="X32" i="24"/>
  <c r="F683" i="14" s="1"/>
  <c r="X94" i="24"/>
  <c r="F725" i="14" s="1"/>
  <c r="X30" i="24"/>
  <c r="F681" i="14" s="1"/>
  <c r="X34" i="24"/>
  <c r="F685" i="14" s="1"/>
  <c r="X23" i="24"/>
  <c r="F674" i="14" s="1"/>
  <c r="X235" i="24"/>
  <c r="F846" i="14" s="1"/>
  <c r="X33" i="24"/>
  <c r="F684" i="14" s="1"/>
  <c r="X95" i="24"/>
  <c r="F726" i="14" s="1"/>
  <c r="X31" i="24"/>
  <c r="F682" i="14" s="1"/>
  <c r="X244" i="24"/>
  <c r="F855" i="14" s="1"/>
  <c r="X246" i="9"/>
  <c r="F221" i="14" s="1"/>
  <c r="X103" i="24"/>
  <c r="F734" i="14" s="1"/>
  <c r="X104" i="24"/>
  <c r="F735" i="14" s="1"/>
  <c r="X106" i="24"/>
  <c r="F737" i="14" s="1"/>
  <c r="X33" i="31"/>
  <c r="X243" i="9"/>
  <c r="F218" i="14" s="1"/>
  <c r="X243" i="24"/>
  <c r="F854" i="14" s="1"/>
  <c r="X246" i="24"/>
  <c r="F857" i="14" s="1"/>
  <c r="X97" i="24"/>
  <c r="F728" i="14" s="1"/>
  <c r="X245" i="24"/>
  <c r="F856" i="14" s="1"/>
  <c r="X234" i="24"/>
  <c r="F845" i="14" s="1"/>
  <c r="X242" i="24"/>
  <c r="F853" i="14" s="1"/>
  <c r="X20" i="24"/>
  <c r="F671" i="14" s="1"/>
  <c r="X245" i="9"/>
  <c r="F220" i="14" s="1"/>
  <c r="X98" i="31"/>
  <c r="X22" i="24"/>
  <c r="F673" i="14" s="1"/>
  <c r="X232" i="24"/>
  <c r="F843" i="14" s="1"/>
  <c r="X233" i="24"/>
  <c r="F844" i="14" s="1"/>
  <c r="X107" i="24"/>
  <c r="F738" i="14" s="1"/>
  <c r="X105" i="24"/>
  <c r="F736" i="14" s="1"/>
  <c r="X97" i="9"/>
  <c r="F92" i="14" s="1"/>
  <c r="X99" i="31"/>
  <c r="X244" i="9"/>
  <c r="F219" i="14" s="1"/>
  <c r="X41" i="27"/>
  <c r="X15" i="27"/>
  <c r="X63" i="31"/>
  <c r="X95" i="31"/>
  <c r="X108" i="9"/>
  <c r="F103" i="14" s="1"/>
  <c r="X100" i="31"/>
  <c r="X64" i="27"/>
  <c r="X66" i="27"/>
  <c r="X30" i="27"/>
  <c r="X46" i="31"/>
  <c r="X234" i="9"/>
  <c r="F209" i="14" s="1"/>
  <c r="X100" i="27"/>
  <c r="X31" i="27"/>
  <c r="X84" i="31"/>
  <c r="X32" i="31"/>
  <c r="X77" i="31"/>
  <c r="X97" i="31"/>
  <c r="X84" i="27"/>
  <c r="X33" i="27"/>
  <c r="X106" i="9"/>
  <c r="F101" i="14" s="1"/>
  <c r="X13" i="27"/>
  <c r="X81" i="27"/>
  <c r="X12" i="31"/>
  <c r="X97" i="27"/>
  <c r="X235" i="9"/>
  <c r="F210" i="14" s="1"/>
  <c r="X67" i="27"/>
  <c r="X66" i="31"/>
  <c r="X67" i="31"/>
  <c r="X233" i="9"/>
  <c r="F208" i="14" s="1"/>
  <c r="X22" i="31"/>
  <c r="X60" i="27"/>
  <c r="X49" i="31"/>
  <c r="X65" i="27"/>
  <c r="X39" i="31"/>
  <c r="X104" i="9"/>
  <c r="F99" i="14" s="1"/>
  <c r="X32" i="27"/>
  <c r="X65" i="31"/>
  <c r="X50" i="27"/>
  <c r="X80" i="27"/>
  <c r="X16" i="31"/>
  <c r="X26" i="27"/>
  <c r="X81" i="31"/>
  <c r="X47" i="27"/>
  <c r="X30" i="31"/>
  <c r="X73" i="27"/>
  <c r="X44" i="31"/>
  <c r="X90" i="31"/>
  <c r="X93" i="31"/>
  <c r="X107" i="9"/>
  <c r="F102" i="14" s="1"/>
  <c r="X75" i="31"/>
  <c r="X82" i="27"/>
  <c r="X14" i="27"/>
  <c r="X101" i="31"/>
  <c r="X83" i="27"/>
  <c r="X64" i="31"/>
  <c r="X50" i="31"/>
  <c r="X80" i="31"/>
  <c r="X98" i="27"/>
  <c r="X15" i="31"/>
  <c r="X48" i="27"/>
  <c r="X28" i="31"/>
  <c r="X5" i="31"/>
  <c r="X8" i="31"/>
  <c r="X99" i="27"/>
  <c r="X46" i="27"/>
  <c r="X42" i="31"/>
  <c r="X48" i="31"/>
  <c r="X83" i="31"/>
  <c r="X49" i="27"/>
  <c r="X14" i="31"/>
  <c r="X101" i="27"/>
  <c r="X47" i="31"/>
  <c r="X82" i="31"/>
  <c r="X31" i="31"/>
  <c r="X13" i="31"/>
  <c r="X60" i="31"/>
  <c r="X105" i="9"/>
  <c r="F100" i="14" s="1"/>
  <c r="X16" i="27"/>
  <c r="X63" i="27"/>
  <c r="X58" i="27"/>
  <c r="X32" i="9"/>
  <c r="F47" i="14" s="1"/>
  <c r="X40" i="27"/>
  <c r="X73" i="31"/>
  <c r="X96" i="31"/>
  <c r="X94" i="27"/>
  <c r="X57" i="31"/>
  <c r="X75" i="27"/>
  <c r="X92" i="31"/>
  <c r="X92" i="27"/>
  <c r="X78" i="27"/>
  <c r="X76" i="31"/>
  <c r="X94" i="31"/>
  <c r="X45" i="31"/>
  <c r="X25" i="31"/>
  <c r="X40" i="31"/>
  <c r="X24" i="27"/>
  <c r="X59" i="31"/>
  <c r="X90" i="27"/>
  <c r="X96" i="9"/>
  <c r="F91" i="14" s="1"/>
  <c r="X29" i="27"/>
  <c r="X25" i="27"/>
  <c r="X9" i="31"/>
  <c r="X93" i="27"/>
  <c r="X140" i="24"/>
  <c r="X28" i="27"/>
  <c r="X95" i="9"/>
  <c r="F90" i="14" s="1"/>
  <c r="X283" i="24"/>
  <c r="X22" i="27"/>
  <c r="X96" i="27"/>
  <c r="X44" i="27"/>
  <c r="X10" i="31"/>
  <c r="X79" i="27"/>
  <c r="X39" i="27"/>
  <c r="X279" i="24"/>
  <c r="X43" i="27"/>
  <c r="X23" i="31"/>
  <c r="X41" i="31"/>
  <c r="X11" i="31"/>
  <c r="X77" i="27"/>
  <c r="X57" i="27"/>
  <c r="X30" i="9"/>
  <c r="F45" i="14" s="1"/>
  <c r="X56" i="27"/>
  <c r="X62" i="31"/>
  <c r="X6" i="31"/>
  <c r="X79" i="31"/>
  <c r="X91" i="27"/>
  <c r="X7" i="31"/>
  <c r="X23" i="27"/>
  <c r="X74" i="27"/>
  <c r="X33" i="9"/>
  <c r="F48" i="14" s="1"/>
  <c r="X143" i="24"/>
  <c r="X91" i="31"/>
  <c r="X74" i="31"/>
  <c r="X43" i="31"/>
  <c r="X95" i="27"/>
  <c r="X78" i="31"/>
  <c r="X23" i="9"/>
  <c r="F38" i="14" s="1"/>
  <c r="X27" i="27"/>
  <c r="X61" i="31"/>
  <c r="X76" i="27"/>
  <c r="X29" i="31"/>
  <c r="X42" i="27"/>
  <c r="X59" i="27"/>
  <c r="X61" i="27"/>
  <c r="X34" i="9"/>
  <c r="F49" i="14" s="1"/>
  <c r="X62" i="27"/>
  <c r="X58" i="31"/>
  <c r="X27" i="31"/>
  <c r="X24" i="31"/>
  <c r="X278" i="24"/>
  <c r="X45" i="27"/>
  <c r="X26" i="31"/>
  <c r="X31" i="9"/>
  <c r="F46" i="14" s="1"/>
  <c r="X281" i="24"/>
  <c r="X282" i="24"/>
  <c r="X277" i="24"/>
  <c r="X145" i="24"/>
  <c r="X146" i="24"/>
  <c r="X141" i="24"/>
  <c r="X280" i="9"/>
  <c r="X281" i="9"/>
  <c r="X139" i="24"/>
  <c r="X284" i="9"/>
  <c r="X147" i="24"/>
  <c r="X282" i="9"/>
  <c r="F171" i="26" s="1"/>
  <c r="X138" i="24"/>
  <c r="X280" i="24"/>
  <c r="X285" i="24"/>
  <c r="X284" i="24"/>
  <c r="X283" i="9"/>
  <c r="X144" i="24"/>
  <c r="X279" i="9"/>
  <c r="X142" i="24"/>
  <c r="X285" i="9"/>
  <c r="F174" i="26" s="1"/>
  <c r="X12" i="27"/>
  <c r="X5" i="27"/>
  <c r="D808" i="14"/>
  <c r="L168" i="24"/>
  <c r="H669" i="26" s="1"/>
  <c r="L187" i="24"/>
  <c r="H798" i="14" s="1"/>
  <c r="L173" i="24"/>
  <c r="H674" i="26" s="1"/>
  <c r="D674" i="26"/>
  <c r="D65" i="26"/>
  <c r="L139" i="9"/>
  <c r="H70" i="26" s="1"/>
  <c r="D779" i="14"/>
  <c r="D798" i="14"/>
  <c r="L185" i="24"/>
  <c r="H686" i="26" s="1"/>
  <c r="D70" i="26"/>
  <c r="D694" i="14"/>
  <c r="D690" i="14"/>
  <c r="L9" i="24"/>
  <c r="H594" i="26" s="1"/>
  <c r="D767" i="14"/>
  <c r="L156" i="24"/>
  <c r="C198" i="9"/>
  <c r="C129" i="26" s="1"/>
  <c r="D882" i="14"/>
  <c r="D711" i="14"/>
  <c r="L80" i="24"/>
  <c r="H711" i="14" s="1"/>
  <c r="L20" i="10"/>
  <c r="H227" i="26" s="1"/>
  <c r="L198" i="9"/>
  <c r="H129" i="26" s="1"/>
  <c r="D67" i="26"/>
  <c r="L82" i="24"/>
  <c r="H625" i="26" s="1"/>
  <c r="D713" i="14"/>
  <c r="L8" i="24"/>
  <c r="H659" i="14" s="1"/>
  <c r="D237" i="26"/>
  <c r="D656" i="14"/>
  <c r="D129" i="26"/>
  <c r="D710" i="14"/>
  <c r="V20" i="10"/>
  <c r="L5" i="24"/>
  <c r="H590" i="26" s="1"/>
  <c r="L17" i="10"/>
  <c r="H224" i="26" s="1"/>
  <c r="H662" i="14"/>
  <c r="L157" i="24"/>
  <c r="H658" i="26" s="1"/>
  <c r="L196" i="9"/>
  <c r="C117" i="10"/>
  <c r="C324" i="26" s="1"/>
  <c r="D693" i="14"/>
  <c r="V159" i="24"/>
  <c r="D259" i="26"/>
  <c r="L62" i="24"/>
  <c r="H605" i="26" s="1"/>
  <c r="L8" i="10"/>
  <c r="H215" i="26" s="1"/>
  <c r="W159" i="24"/>
  <c r="D691" i="14"/>
  <c r="L18" i="10"/>
  <c r="H225" i="26" s="1"/>
  <c r="V42" i="10"/>
  <c r="L60" i="24"/>
  <c r="H691" i="14" s="1"/>
  <c r="L159" i="24"/>
  <c r="H660" i="26" s="1"/>
  <c r="D659" i="14"/>
  <c r="D770" i="14"/>
  <c r="V218" i="9"/>
  <c r="D768" i="14"/>
  <c r="V117" i="10"/>
  <c r="D255" i="26"/>
  <c r="D260" i="26"/>
  <c r="L217" i="24"/>
  <c r="H828" i="14" s="1"/>
  <c r="D828" i="14"/>
  <c r="D809" i="14"/>
  <c r="L198" i="24"/>
  <c r="H699" i="26" s="1"/>
  <c r="D777" i="14"/>
  <c r="L166" i="24"/>
  <c r="H667" i="26" s="1"/>
  <c r="L83" i="24"/>
  <c r="H626" i="26" s="1"/>
  <c r="D712" i="14"/>
  <c r="D714" i="14"/>
  <c r="L79" i="24"/>
  <c r="H622" i="26" s="1"/>
  <c r="L63" i="24"/>
  <c r="H606" i="26" s="1"/>
  <c r="D689" i="14"/>
  <c r="L61" i="24"/>
  <c r="H604" i="26" s="1"/>
  <c r="D692" i="14"/>
  <c r="L58" i="24"/>
  <c r="H601" i="26" s="1"/>
  <c r="D207" i="14"/>
  <c r="V232" i="9"/>
  <c r="W232" i="9"/>
  <c r="W278" i="9"/>
  <c r="V278" i="9"/>
  <c r="D95" i="26"/>
  <c r="D89" i="14"/>
  <c r="W94" i="9"/>
  <c r="V94" i="9"/>
  <c r="D74" i="26"/>
  <c r="D215" i="14"/>
  <c r="V240" i="9"/>
  <c r="W240" i="9"/>
  <c r="L211" i="17"/>
  <c r="H1110" i="26" s="1"/>
  <c r="D1110" i="26"/>
  <c r="D31" i="14"/>
  <c r="V16" i="9"/>
  <c r="W16" i="9"/>
  <c r="D570" i="26"/>
  <c r="L241" i="11"/>
  <c r="H570" i="26" s="1"/>
  <c r="L65" i="9"/>
  <c r="V65" i="9"/>
  <c r="W65" i="9"/>
  <c r="D38" i="26"/>
  <c r="L137" i="24"/>
  <c r="H748" i="14" s="1"/>
  <c r="V137" i="24"/>
  <c r="W137" i="24"/>
  <c r="D638" i="26"/>
  <c r="C276" i="24"/>
  <c r="C867" i="14" s="1"/>
  <c r="L276" i="24"/>
  <c r="H867" i="14" s="1"/>
  <c r="V276" i="24"/>
  <c r="W276" i="24"/>
  <c r="D735" i="26"/>
  <c r="D1129" i="26"/>
  <c r="L230" i="17"/>
  <c r="H1129" i="26" s="1"/>
  <c r="D575" i="26"/>
  <c r="L246" i="11"/>
  <c r="H575" i="26" s="1"/>
  <c r="L209" i="17"/>
  <c r="H1108" i="26" s="1"/>
  <c r="D1108" i="26"/>
  <c r="D558" i="26"/>
  <c r="L229" i="11"/>
  <c r="H558" i="26" s="1"/>
  <c r="D32" i="14"/>
  <c r="V17" i="9"/>
  <c r="W17" i="9"/>
  <c r="D846" i="26"/>
  <c r="L197" i="17"/>
  <c r="H1096" i="26" s="1"/>
  <c r="D1096" i="26"/>
  <c r="L199" i="17"/>
  <c r="H1098" i="26" s="1"/>
  <c r="D1098" i="26"/>
  <c r="D474" i="26"/>
  <c r="L145" i="11"/>
  <c r="H474" i="26" s="1"/>
  <c r="D668" i="14"/>
  <c r="C17" i="24"/>
  <c r="C668" i="14" s="1"/>
  <c r="V17" i="24"/>
  <c r="W17" i="24"/>
  <c r="D335" i="26"/>
  <c r="L6" i="11"/>
  <c r="H335" i="26" s="1"/>
  <c r="D512" i="26"/>
  <c r="L183" i="11"/>
  <c r="H512" i="26" s="1"/>
  <c r="D1001" i="26"/>
  <c r="L102" i="17"/>
  <c r="H1001" i="26" s="1"/>
  <c r="D336" i="26"/>
  <c r="L7" i="11"/>
  <c r="H336" i="26" s="1"/>
  <c r="D513" i="26"/>
  <c r="L184" i="11"/>
  <c r="H513" i="26" s="1"/>
  <c r="D1107" i="26"/>
  <c r="L208" i="17"/>
  <c r="H1107" i="26" s="1"/>
  <c r="D669" i="14"/>
  <c r="V18" i="24"/>
  <c r="C18" i="24"/>
  <c r="C669" i="14" s="1"/>
  <c r="W18" i="24"/>
  <c r="D506" i="26"/>
  <c r="L177" i="11"/>
  <c r="H506" i="26" s="1"/>
  <c r="D431" i="26"/>
  <c r="L102" i="11"/>
  <c r="H431" i="26" s="1"/>
  <c r="D478" i="26"/>
  <c r="L149" i="11"/>
  <c r="H478" i="26" s="1"/>
  <c r="D678" i="14"/>
  <c r="W27" i="24"/>
  <c r="V27" i="24"/>
  <c r="D430" i="26"/>
  <c r="L101" i="11"/>
  <c r="H430" i="26" s="1"/>
  <c r="D1037" i="26"/>
  <c r="L138" i="17"/>
  <c r="H1037" i="26" s="1"/>
  <c r="L274" i="9"/>
  <c r="V274" i="9"/>
  <c r="W274" i="9"/>
  <c r="L275" i="24"/>
  <c r="H866" i="14" s="1"/>
  <c r="C275" i="24"/>
  <c r="C866" i="14" s="1"/>
  <c r="V275" i="24"/>
  <c r="W275" i="24"/>
  <c r="D734" i="26"/>
  <c r="L270" i="9"/>
  <c r="H159" i="26" s="1"/>
  <c r="V270" i="9"/>
  <c r="W270" i="9"/>
  <c r="L74" i="17"/>
  <c r="H973" i="26" s="1"/>
  <c r="D973" i="26"/>
  <c r="D97" i="14"/>
  <c r="V102" i="9"/>
  <c r="W102" i="9"/>
  <c r="D466" i="26"/>
  <c r="L137" i="11"/>
  <c r="H466" i="26" s="1"/>
  <c r="D527" i="26"/>
  <c r="L198" i="11"/>
  <c r="H527" i="26" s="1"/>
  <c r="D915" i="26"/>
  <c r="L16" i="17"/>
  <c r="H915" i="26" s="1"/>
  <c r="D206" i="14"/>
  <c r="V231" i="9"/>
  <c r="W231" i="9"/>
  <c r="D463" i="26"/>
  <c r="L134" i="11"/>
  <c r="H463" i="26" s="1"/>
  <c r="D564" i="26"/>
  <c r="L235" i="11"/>
  <c r="H564" i="26" s="1"/>
  <c r="D347" i="26"/>
  <c r="L18" i="11"/>
  <c r="H347" i="26" s="1"/>
  <c r="D1035" i="26"/>
  <c r="L136" i="17"/>
  <c r="H1035" i="26" s="1"/>
  <c r="D542" i="26"/>
  <c r="L213" i="11"/>
  <c r="H542" i="26" s="1"/>
  <c r="D722" i="14"/>
  <c r="V91" i="24"/>
  <c r="C91" i="24"/>
  <c r="C722" i="14" s="1"/>
  <c r="W91" i="24"/>
  <c r="D432" i="26"/>
  <c r="L103" i="11"/>
  <c r="H432" i="26" s="1"/>
  <c r="L59" i="9"/>
  <c r="V59" i="9"/>
  <c r="W59" i="9"/>
  <c r="D1033" i="26"/>
  <c r="L134" i="17"/>
  <c r="H1033" i="26" s="1"/>
  <c r="L212" i="17"/>
  <c r="H1111" i="26" s="1"/>
  <c r="D1111" i="26"/>
  <c r="L62" i="9"/>
  <c r="V62" i="9"/>
  <c r="W62" i="9"/>
  <c r="D35" i="26"/>
  <c r="D475" i="26"/>
  <c r="L146" i="11"/>
  <c r="H475" i="26" s="1"/>
  <c r="D723" i="14"/>
  <c r="V92" i="24"/>
  <c r="W92" i="24"/>
  <c r="D560" i="26"/>
  <c r="L231" i="11"/>
  <c r="H560" i="26" s="1"/>
  <c r="D1004" i="26"/>
  <c r="L105" i="17"/>
  <c r="H1004" i="26" s="1"/>
  <c r="D511" i="26"/>
  <c r="L182" i="11"/>
  <c r="H511" i="26" s="1"/>
  <c r="D732" i="14"/>
  <c r="C101" i="24"/>
  <c r="C732" i="14" s="1"/>
  <c r="V101" i="24"/>
  <c r="W101" i="24"/>
  <c r="D539" i="26"/>
  <c r="L210" i="11"/>
  <c r="H539" i="26" s="1"/>
  <c r="D1075" i="26"/>
  <c r="L176" i="17"/>
  <c r="H1075" i="26" s="1"/>
  <c r="D87" i="14"/>
  <c r="V92" i="9"/>
  <c r="W92" i="9"/>
  <c r="L277" i="9"/>
  <c r="H166" i="26" s="1"/>
  <c r="W277" i="9"/>
  <c r="V277" i="9"/>
  <c r="C63" i="24"/>
  <c r="C694" i="14" s="1"/>
  <c r="D606" i="26"/>
  <c r="L178" i="17"/>
  <c r="H1077" i="26" s="1"/>
  <c r="D1077" i="26"/>
  <c r="D1043" i="26"/>
  <c r="L144" i="17"/>
  <c r="H1043" i="26" s="1"/>
  <c r="D464" i="26"/>
  <c r="L135" i="11"/>
  <c r="H464" i="26" s="1"/>
  <c r="D1100" i="26"/>
  <c r="L201" i="17"/>
  <c r="H1100" i="26" s="1"/>
  <c r="D667" i="14"/>
  <c r="V16" i="24"/>
  <c r="C16" i="24"/>
  <c r="C667" i="14" s="1"/>
  <c r="W16" i="24"/>
  <c r="D1032" i="26"/>
  <c r="L133" i="17"/>
  <c r="H1032" i="26" s="1"/>
  <c r="C136" i="24"/>
  <c r="L136" i="24"/>
  <c r="H747" i="14" s="1"/>
  <c r="V136" i="24"/>
  <c r="W136" i="24"/>
  <c r="D637" i="26"/>
  <c r="D816" i="26"/>
  <c r="D1132" i="26"/>
  <c r="L233" i="17"/>
  <c r="H1132" i="26" s="1"/>
  <c r="D559" i="26"/>
  <c r="L230" i="11"/>
  <c r="H559" i="26" s="1"/>
  <c r="D840" i="14"/>
  <c r="C229" i="24"/>
  <c r="C840" i="14" s="1"/>
  <c r="V229" i="24"/>
  <c r="W229" i="24"/>
  <c r="D1012" i="26"/>
  <c r="L113" i="17"/>
  <c r="H1012" i="26" s="1"/>
  <c r="D467" i="26"/>
  <c r="L138" i="11"/>
  <c r="H467" i="26" s="1"/>
  <c r="L276" i="9"/>
  <c r="W276" i="9"/>
  <c r="V276" i="9"/>
  <c r="D505" i="26"/>
  <c r="L176" i="11"/>
  <c r="H505" i="26" s="1"/>
  <c r="D569" i="26"/>
  <c r="T240" i="11"/>
  <c r="L240" i="11"/>
  <c r="H569" i="26" s="1"/>
  <c r="L271" i="9"/>
  <c r="V271" i="9"/>
  <c r="W271" i="9"/>
  <c r="D537" i="26"/>
  <c r="L208" i="11"/>
  <c r="H537" i="26" s="1"/>
  <c r="L61" i="9"/>
  <c r="V61" i="9"/>
  <c r="W61" i="9"/>
  <c r="D841" i="14"/>
  <c r="V230" i="24"/>
  <c r="W230" i="24"/>
  <c r="C230" i="24"/>
  <c r="C841" i="14" s="1"/>
  <c r="D815" i="26"/>
  <c r="D191" i="26"/>
  <c r="D1080" i="26"/>
  <c r="L181" i="17"/>
  <c r="H1080" i="26" s="1"/>
  <c r="D850" i="14"/>
  <c r="V239" i="24"/>
  <c r="W239" i="24"/>
  <c r="C239" i="24"/>
  <c r="C850" i="14" s="1"/>
  <c r="D1079" i="26"/>
  <c r="L180" i="17"/>
  <c r="H1079" i="26" s="1"/>
  <c r="D462" i="26"/>
  <c r="L133" i="11"/>
  <c r="H462" i="26" s="1"/>
  <c r="D905" i="26"/>
  <c r="L6" i="17"/>
  <c r="H905" i="26" s="1"/>
  <c r="D35" i="14"/>
  <c r="V20" i="9"/>
  <c r="W20" i="9"/>
  <c r="D43" i="14"/>
  <c r="V28" i="9"/>
  <c r="W28" i="9"/>
  <c r="D214" i="14"/>
  <c r="V239" i="9"/>
  <c r="W239" i="9"/>
  <c r="D468" i="26"/>
  <c r="L139" i="11"/>
  <c r="H468" i="26" s="1"/>
  <c r="D499" i="26"/>
  <c r="L170" i="11"/>
  <c r="H499" i="26" s="1"/>
  <c r="AC5" i="18"/>
  <c r="W4" i="18"/>
  <c r="D348" i="26"/>
  <c r="L19" i="11"/>
  <c r="H348" i="26" s="1"/>
  <c r="L60" i="9"/>
  <c r="V60" i="9"/>
  <c r="W60" i="9"/>
  <c r="D33" i="26"/>
  <c r="D721" i="14"/>
  <c r="C90" i="24"/>
  <c r="C721" i="14" s="1"/>
  <c r="V90" i="24"/>
  <c r="W90" i="24"/>
  <c r="L7" i="17"/>
  <c r="H906" i="26" s="1"/>
  <c r="D906" i="26"/>
  <c r="L274" i="24"/>
  <c r="H865" i="14" s="1"/>
  <c r="C274" i="24"/>
  <c r="C733" i="26" s="1"/>
  <c r="V274" i="24"/>
  <c r="W274" i="24"/>
  <c r="D733" i="26"/>
  <c r="D540" i="26"/>
  <c r="L211" i="11"/>
  <c r="H540" i="26" s="1"/>
  <c r="D480" i="26"/>
  <c r="L151" i="11"/>
  <c r="H480" i="26" s="1"/>
  <c r="L133" i="24"/>
  <c r="H744" i="14" s="1"/>
  <c r="C133" i="24"/>
  <c r="V133" i="24"/>
  <c r="W133" i="24"/>
  <c r="D634" i="26"/>
  <c r="D507" i="26"/>
  <c r="L178" i="11"/>
  <c r="H507" i="26" s="1"/>
  <c r="D98" i="14"/>
  <c r="V103" i="9"/>
  <c r="W103" i="9"/>
  <c r="D880" i="26"/>
  <c r="C103" i="16"/>
  <c r="C880" i="26" s="1"/>
  <c r="D34" i="14"/>
  <c r="V19" i="9"/>
  <c r="W19" i="9"/>
  <c r="D571" i="26"/>
  <c r="L242" i="11"/>
  <c r="H571" i="26" s="1"/>
  <c r="L134" i="24"/>
  <c r="H745" i="14" s="1"/>
  <c r="V134" i="24"/>
  <c r="W134" i="24"/>
  <c r="D635" i="26"/>
  <c r="D465" i="26"/>
  <c r="L136" i="11"/>
  <c r="H465" i="26" s="1"/>
  <c r="D971" i="26"/>
  <c r="L72" i="17"/>
  <c r="H971" i="26" s="1"/>
  <c r="L5" i="10"/>
  <c r="H212" i="26" s="1"/>
  <c r="L81" i="24"/>
  <c r="H624" i="26" s="1"/>
  <c r="L291" i="24"/>
  <c r="H750" i="26" s="1"/>
  <c r="V143" i="9"/>
  <c r="L273" i="24"/>
  <c r="H864" i="14" s="1"/>
  <c r="C273" i="24"/>
  <c r="C864" i="14" s="1"/>
  <c r="V273" i="24"/>
  <c r="W273" i="24"/>
  <c r="D732" i="26"/>
  <c r="D345" i="26"/>
  <c r="L16" i="11"/>
  <c r="H345" i="26" s="1"/>
  <c r="D881" i="26"/>
  <c r="C104" i="16"/>
  <c r="C881" i="26" s="1"/>
  <c r="L135" i="17"/>
  <c r="H1034" i="26" s="1"/>
  <c r="D1034" i="26"/>
  <c r="D205" i="14"/>
  <c r="V230" i="9"/>
  <c r="W230" i="9"/>
  <c r="D217" i="14"/>
  <c r="V242" i="9"/>
  <c r="W242" i="9"/>
  <c r="D852" i="14"/>
  <c r="C241" i="24"/>
  <c r="C852" i="14" s="1"/>
  <c r="V241" i="24"/>
  <c r="W241" i="24"/>
  <c r="D500" i="26"/>
  <c r="L171" i="11"/>
  <c r="H500" i="26" s="1"/>
  <c r="D563" i="26"/>
  <c r="L234" i="11"/>
  <c r="H563" i="26" s="1"/>
  <c r="D477" i="26"/>
  <c r="L148" i="11"/>
  <c r="H477" i="26" s="1"/>
  <c r="D1044" i="26"/>
  <c r="L145" i="17"/>
  <c r="H1044" i="26" s="1"/>
  <c r="C270" i="24"/>
  <c r="C861" i="14" s="1"/>
  <c r="L270" i="24"/>
  <c r="H729" i="26" s="1"/>
  <c r="V270" i="24"/>
  <c r="W270" i="24"/>
  <c r="D729" i="26"/>
  <c r="D839" i="14"/>
  <c r="V228" i="24"/>
  <c r="C228" i="24"/>
  <c r="C839" i="14" s="1"/>
  <c r="W228" i="24"/>
  <c r="D334" i="26"/>
  <c r="C62" i="24"/>
  <c r="C605" i="26" s="1"/>
  <c r="D605" i="26"/>
  <c r="D572" i="26"/>
  <c r="L243" i="11"/>
  <c r="H572" i="26" s="1"/>
  <c r="D982" i="26"/>
  <c r="L83" i="17"/>
  <c r="H982" i="26" s="1"/>
  <c r="C271" i="24"/>
  <c r="C730" i="26" s="1"/>
  <c r="L271" i="24"/>
  <c r="H862" i="14" s="1"/>
  <c r="V271" i="24"/>
  <c r="W271" i="24"/>
  <c r="D730" i="26"/>
  <c r="D972" i="26"/>
  <c r="L73" i="17"/>
  <c r="H972" i="26" s="1"/>
  <c r="L272" i="9"/>
  <c r="V272" i="9"/>
  <c r="W272" i="9"/>
  <c r="D42" i="14"/>
  <c r="V27" i="9"/>
  <c r="W27" i="9"/>
  <c r="D904" i="26"/>
  <c r="L5" i="17"/>
  <c r="H904" i="26" s="1"/>
  <c r="D573" i="26"/>
  <c r="L244" i="11"/>
  <c r="H573" i="26" s="1"/>
  <c r="D85" i="14"/>
  <c r="V90" i="9"/>
  <c r="W90" i="9"/>
  <c r="D497" i="26"/>
  <c r="L168" i="11"/>
  <c r="H497" i="26" s="1"/>
  <c r="L272" i="24"/>
  <c r="H863" i="14" s="1"/>
  <c r="C272" i="24"/>
  <c r="C863" i="14" s="1"/>
  <c r="V272" i="24"/>
  <c r="W272" i="24"/>
  <c r="D731" i="26"/>
  <c r="D529" i="26"/>
  <c r="L200" i="11"/>
  <c r="H529" i="26" s="1"/>
  <c r="L8" i="17"/>
  <c r="H907" i="26" s="1"/>
  <c r="D907" i="26"/>
  <c r="W143" i="9"/>
  <c r="L273" i="9"/>
  <c r="V273" i="9"/>
  <c r="W273" i="9"/>
  <c r="D1045" i="26"/>
  <c r="L146" i="17"/>
  <c r="H1045" i="26" s="1"/>
  <c r="L58" i="9"/>
  <c r="V58" i="9"/>
  <c r="W58" i="9"/>
  <c r="L167" i="17"/>
  <c r="H1066" i="26" s="1"/>
  <c r="D1066" i="26"/>
  <c r="D1139" i="26"/>
  <c r="L240" i="17"/>
  <c r="H1139" i="26" s="1"/>
  <c r="D96" i="14"/>
  <c r="V101" i="9"/>
  <c r="W101" i="9"/>
  <c r="D509" i="26"/>
  <c r="L180" i="11"/>
  <c r="H509" i="26" s="1"/>
  <c r="D679" i="14"/>
  <c r="V28" i="24"/>
  <c r="W28" i="24"/>
  <c r="D1036" i="26"/>
  <c r="L137" i="17"/>
  <c r="H1036" i="26" s="1"/>
  <c r="D532" i="26"/>
  <c r="L203" i="11"/>
  <c r="H532" i="26" s="1"/>
  <c r="D541" i="26"/>
  <c r="L212" i="11"/>
  <c r="H541" i="26" s="1"/>
  <c r="D1140" i="26"/>
  <c r="L241" i="17"/>
  <c r="H1140" i="26" s="1"/>
  <c r="L275" i="9"/>
  <c r="V275" i="9"/>
  <c r="W275" i="9"/>
  <c r="D878" i="26"/>
  <c r="C101" i="16"/>
  <c r="C878" i="26" s="1"/>
  <c r="D526" i="26"/>
  <c r="L197" i="11"/>
  <c r="H526" i="26" s="1"/>
  <c r="D724" i="14"/>
  <c r="V93" i="24"/>
  <c r="C93" i="24"/>
  <c r="C724" i="14" s="1"/>
  <c r="W93" i="24"/>
  <c r="D441" i="26"/>
  <c r="L112" i="11"/>
  <c r="H441" i="26" s="1"/>
  <c r="D1069" i="26"/>
  <c r="L170" i="17"/>
  <c r="H1069" i="26" s="1"/>
  <c r="D530" i="26"/>
  <c r="L201" i="11"/>
  <c r="H530" i="26" s="1"/>
  <c r="D204" i="14"/>
  <c r="V229" i="9"/>
  <c r="W229" i="9"/>
  <c r="D216" i="14"/>
  <c r="V241" i="9"/>
  <c r="W241" i="9"/>
  <c r="D1130" i="26"/>
  <c r="L231" i="17"/>
  <c r="H1130" i="26" s="1"/>
  <c r="D531" i="26"/>
  <c r="L202" i="11"/>
  <c r="H531" i="26" s="1"/>
  <c r="D203" i="14"/>
  <c r="V228" i="9"/>
  <c r="W228" i="9"/>
  <c r="D917" i="26"/>
  <c r="L18" i="17"/>
  <c r="H917" i="26" s="1"/>
  <c r="D1076" i="26"/>
  <c r="L177" i="17"/>
  <c r="H1076" i="26" s="1"/>
  <c r="D1131" i="26"/>
  <c r="L232" i="17"/>
  <c r="H1131" i="26" s="1"/>
  <c r="D163" i="26"/>
  <c r="C135" i="24"/>
  <c r="L135" i="24"/>
  <c r="H746" i="14" s="1"/>
  <c r="V135" i="24"/>
  <c r="W135" i="24"/>
  <c r="D636" i="26"/>
  <c r="D473" i="26"/>
  <c r="L144" i="11"/>
  <c r="H473" i="26" s="1"/>
  <c r="L278" i="9"/>
  <c r="D528" i="26"/>
  <c r="L199" i="11"/>
  <c r="H528" i="26" s="1"/>
  <c r="D1003" i="26"/>
  <c r="L104" i="17"/>
  <c r="H1003" i="26" s="1"/>
  <c r="D1109" i="26"/>
  <c r="L210" i="17"/>
  <c r="H1109" i="26" s="1"/>
  <c r="D733" i="14"/>
  <c r="V102" i="24"/>
  <c r="W102" i="24"/>
  <c r="D574" i="26"/>
  <c r="L245" i="11"/>
  <c r="H574" i="26" s="1"/>
  <c r="D337" i="26"/>
  <c r="L8" i="11"/>
  <c r="H337" i="26" s="1"/>
  <c r="L17" i="17"/>
  <c r="H916" i="26" s="1"/>
  <c r="D916" i="26"/>
  <c r="D1011" i="26"/>
  <c r="L112" i="17"/>
  <c r="H1011" i="26" s="1"/>
  <c r="L64" i="9"/>
  <c r="V64" i="9"/>
  <c r="W64" i="9"/>
  <c r="D37" i="26"/>
  <c r="D496" i="26"/>
  <c r="L167" i="11"/>
  <c r="H496" i="26" s="1"/>
  <c r="L132" i="24"/>
  <c r="C132" i="24"/>
  <c r="V132" i="24"/>
  <c r="W132" i="24"/>
  <c r="D633" i="26"/>
  <c r="D494" i="26"/>
  <c r="L165" i="11"/>
  <c r="H494" i="26" s="1"/>
  <c r="D1000" i="26"/>
  <c r="L101" i="17"/>
  <c r="H1000" i="26" s="1"/>
  <c r="D670" i="14"/>
  <c r="C19" i="24"/>
  <c r="C670" i="14" s="1"/>
  <c r="V19" i="24"/>
  <c r="W19" i="24"/>
  <c r="D498" i="26"/>
  <c r="L169" i="11"/>
  <c r="H498" i="26" s="1"/>
  <c r="D36" i="14"/>
  <c r="V21" i="9"/>
  <c r="W21" i="9"/>
  <c r="D562" i="26"/>
  <c r="L233" i="11"/>
  <c r="H562" i="26" s="1"/>
  <c r="D37" i="14"/>
  <c r="V22" i="9"/>
  <c r="W22" i="9"/>
  <c r="D1070" i="26"/>
  <c r="L171" i="17"/>
  <c r="H1070" i="26" s="1"/>
  <c r="D538" i="26"/>
  <c r="L209" i="11"/>
  <c r="H538" i="26" s="1"/>
  <c r="D481" i="26"/>
  <c r="L152" i="11"/>
  <c r="H481" i="26" s="1"/>
  <c r="D32" i="26"/>
  <c r="D1067" i="26"/>
  <c r="L168" i="17"/>
  <c r="H1067" i="26" s="1"/>
  <c r="D33" i="14"/>
  <c r="V18" i="9"/>
  <c r="W18" i="9"/>
  <c r="L198" i="17"/>
  <c r="H1097" i="26" s="1"/>
  <c r="D1097" i="26"/>
  <c r="D891" i="26"/>
  <c r="C114" i="16"/>
  <c r="C891" i="26" s="1"/>
  <c r="C61" i="24"/>
  <c r="C692" i="14" s="1"/>
  <c r="D604" i="26"/>
  <c r="D510" i="26"/>
  <c r="L181" i="11"/>
  <c r="H510" i="26" s="1"/>
  <c r="D495" i="26"/>
  <c r="L166" i="11"/>
  <c r="H495" i="26" s="1"/>
  <c r="L200" i="17"/>
  <c r="H1099" i="26" s="1"/>
  <c r="D1099" i="26"/>
  <c r="L63" i="9"/>
  <c r="V63" i="9"/>
  <c r="W63" i="9"/>
  <c r="D851" i="14"/>
  <c r="C240" i="24"/>
  <c r="C851" i="14" s="1"/>
  <c r="V240" i="24"/>
  <c r="W240" i="24"/>
  <c r="D346" i="26"/>
  <c r="L17" i="11"/>
  <c r="H346" i="26" s="1"/>
  <c r="D561" i="26"/>
  <c r="L232" i="11"/>
  <c r="H561" i="26" s="1"/>
  <c r="D479" i="26"/>
  <c r="L150" i="11"/>
  <c r="H479" i="26" s="1"/>
  <c r="D1065" i="26"/>
  <c r="L166" i="17"/>
  <c r="H1065" i="26" s="1"/>
  <c r="D1128" i="26"/>
  <c r="L229" i="17"/>
  <c r="H1128" i="26" s="1"/>
  <c r="D44" i="14"/>
  <c r="V29" i="9"/>
  <c r="W29" i="9"/>
  <c r="D1078" i="26"/>
  <c r="L179" i="17"/>
  <c r="H1078" i="26" s="1"/>
  <c r="D814" i="26"/>
  <c r="D1064" i="26"/>
  <c r="L165" i="17"/>
  <c r="H1064" i="26" s="1"/>
  <c r="D842" i="14"/>
  <c r="V231" i="24"/>
  <c r="W231" i="24"/>
  <c r="C231" i="24"/>
  <c r="C842" i="14" s="1"/>
  <c r="D1002" i="26"/>
  <c r="L103" i="17"/>
  <c r="H1002" i="26" s="1"/>
  <c r="D508" i="26"/>
  <c r="L179" i="11"/>
  <c r="H508" i="26" s="1"/>
  <c r="D88" i="14"/>
  <c r="V93" i="9"/>
  <c r="W93" i="9"/>
  <c r="D1141" i="26"/>
  <c r="L242" i="17"/>
  <c r="H1141" i="26" s="1"/>
  <c r="D476" i="26"/>
  <c r="L147" i="11"/>
  <c r="H476" i="26" s="1"/>
  <c r="D847" i="26"/>
  <c r="D1068" i="26"/>
  <c r="L169" i="17"/>
  <c r="H1068" i="26" s="1"/>
  <c r="L243" i="17"/>
  <c r="H1142" i="26" s="1"/>
  <c r="D1142" i="26"/>
  <c r="D86" i="14"/>
  <c r="V91" i="9"/>
  <c r="W91" i="9"/>
  <c r="D879" i="26"/>
  <c r="C102" i="16"/>
  <c r="C879" i="26" s="1"/>
  <c r="L139" i="17"/>
  <c r="H1038" i="26" s="1"/>
  <c r="D1038" i="26"/>
  <c r="S292" i="24"/>
  <c r="V84" i="24"/>
  <c r="V5" i="24"/>
  <c r="P176" i="24"/>
  <c r="V219" i="9"/>
  <c r="V144" i="9"/>
  <c r="W144" i="9"/>
  <c r="W145" i="9"/>
  <c r="V145" i="9"/>
  <c r="L147" i="9"/>
  <c r="H78" i="26" s="1"/>
  <c r="V147" i="9"/>
  <c r="W147" i="9"/>
  <c r="V138" i="9"/>
  <c r="W142" i="9"/>
  <c r="V142" i="9"/>
  <c r="V73" i="9"/>
  <c r="W73" i="9"/>
  <c r="W72" i="9"/>
  <c r="V72" i="9"/>
  <c r="P309" i="9"/>
  <c r="U309" i="9" s="1"/>
  <c r="H16" i="9"/>
  <c r="C16" i="9" s="1"/>
  <c r="C31" i="14" s="1"/>
  <c r="H21" i="9"/>
  <c r="C21" i="9" s="1"/>
  <c r="C36" i="14" s="1"/>
  <c r="H19" i="9"/>
  <c r="C19" i="9" s="1"/>
  <c r="C34" i="14" s="1"/>
  <c r="H23" i="9"/>
  <c r="C23" i="9" s="1"/>
  <c r="C38" i="14" s="1"/>
  <c r="H22" i="9"/>
  <c r="C22" i="9" s="1"/>
  <c r="C37" i="14" s="1"/>
  <c r="H18" i="9"/>
  <c r="C18" i="9" s="1"/>
  <c r="C33" i="14" s="1"/>
  <c r="H17" i="9"/>
  <c r="C17" i="9" s="1"/>
  <c r="C32" i="14" s="1"/>
  <c r="H20" i="9"/>
  <c r="C20" i="9" s="1"/>
  <c r="C35" i="14" s="1"/>
  <c r="H64" i="9"/>
  <c r="C64" i="9" s="1"/>
  <c r="H63" i="9"/>
  <c r="C63" i="9" s="1"/>
  <c r="H61" i="9"/>
  <c r="C61" i="9" s="1"/>
  <c r="H62" i="9"/>
  <c r="C62" i="9" s="1"/>
  <c r="H59" i="9"/>
  <c r="C59" i="9" s="1"/>
  <c r="H60" i="9"/>
  <c r="C60" i="9" s="1"/>
  <c r="C58" i="9"/>
  <c r="H65" i="9"/>
  <c r="C65" i="9" s="1"/>
  <c r="H29" i="9"/>
  <c r="C29" i="9" s="1"/>
  <c r="C44" i="14" s="1"/>
  <c r="H34" i="9"/>
  <c r="C34" i="9" s="1"/>
  <c r="C49" i="14" s="1"/>
  <c r="H31" i="9"/>
  <c r="C31" i="9" s="1"/>
  <c r="C46" i="14" s="1"/>
  <c r="H30" i="9"/>
  <c r="C30" i="9" s="1"/>
  <c r="C45" i="14" s="1"/>
  <c r="H33" i="9"/>
  <c r="C33" i="9" s="1"/>
  <c r="C48" i="14" s="1"/>
  <c r="H32" i="9"/>
  <c r="C32" i="9" s="1"/>
  <c r="C47" i="14" s="1"/>
  <c r="H27" i="9"/>
  <c r="C27" i="9" s="1"/>
  <c r="C42" i="14" s="1"/>
  <c r="H28" i="9"/>
  <c r="C28" i="9" s="1"/>
  <c r="C43" i="14" s="1"/>
  <c r="V291" i="9"/>
  <c r="V292" i="9"/>
  <c r="H200" i="9"/>
  <c r="C200" i="9" s="1"/>
  <c r="C131" i="26" s="1"/>
  <c r="H196" i="9"/>
  <c r="C196" i="9" s="1"/>
  <c r="C127" i="26" s="1"/>
  <c r="H197" i="9"/>
  <c r="C197" i="9" s="1"/>
  <c r="C128" i="26" s="1"/>
  <c r="H199" i="9"/>
  <c r="C199" i="9" s="1"/>
  <c r="C130" i="26" s="1"/>
  <c r="V80" i="9"/>
  <c r="O104" i="10"/>
  <c r="T104" i="10" s="1"/>
  <c r="V104" i="10" s="1"/>
  <c r="V38" i="10"/>
  <c r="V16" i="10"/>
  <c r="S84" i="9"/>
  <c r="V81" i="24"/>
  <c r="O80" i="24"/>
  <c r="T80" i="24" s="1"/>
  <c r="H127" i="26"/>
  <c r="V185" i="9"/>
  <c r="W292" i="9"/>
  <c r="H886" i="14"/>
  <c r="H704" i="14"/>
  <c r="BU132" i="27"/>
  <c r="Z132" i="27" s="1"/>
  <c r="BU193" i="31"/>
  <c r="Z193" i="31" s="1"/>
  <c r="BU15" i="31"/>
  <c r="Z15" i="31" s="1"/>
  <c r="BU132" i="31"/>
  <c r="Z132" i="31" s="1"/>
  <c r="BU78" i="31"/>
  <c r="BV78" i="31" s="1"/>
  <c r="BU7" i="31"/>
  <c r="BV7" i="31" s="1"/>
  <c r="BU62" i="27"/>
  <c r="BV62" i="27" s="1"/>
  <c r="BU141" i="27"/>
  <c r="BV141" i="27" s="1"/>
  <c r="BU167" i="27"/>
  <c r="BV167" i="27" s="1"/>
  <c r="BU30" i="27"/>
  <c r="Z30" i="27" s="1"/>
  <c r="BU81" i="31"/>
  <c r="Z81" i="31" s="1"/>
  <c r="BU129" i="27"/>
  <c r="BV129" i="27" s="1"/>
  <c r="BU25" i="31"/>
  <c r="BV25" i="31" s="1"/>
  <c r="BU83" i="27"/>
  <c r="BV83" i="27" s="1"/>
  <c r="BU178" i="31"/>
  <c r="Z178" i="31" s="1"/>
  <c r="BU93" i="31"/>
  <c r="Z93" i="31" s="1"/>
  <c r="BU40" i="31"/>
  <c r="BV40" i="31" s="1"/>
  <c r="BU43" i="31"/>
  <c r="Z43" i="31" s="1"/>
  <c r="BU25" i="27"/>
  <c r="BV25" i="27" s="1"/>
  <c r="BU32" i="31"/>
  <c r="BV32" i="31" s="1"/>
  <c r="BU203" i="31"/>
  <c r="BV203" i="31" s="1"/>
  <c r="BU144" i="31"/>
  <c r="BV144" i="31" s="1"/>
  <c r="BU60" i="27"/>
  <c r="Z60" i="27" s="1"/>
  <c r="BU164" i="31"/>
  <c r="Z164" i="31" s="1"/>
  <c r="BU99" i="31"/>
  <c r="Z99" i="31" s="1"/>
  <c r="BU12" i="31"/>
  <c r="Z12" i="31" s="1"/>
  <c r="BU58" i="27"/>
  <c r="Z58" i="27" s="1"/>
  <c r="BU179" i="31"/>
  <c r="BV179" i="31" s="1"/>
  <c r="BU126" i="27"/>
  <c r="BV126" i="27" s="1"/>
  <c r="BU10" i="31"/>
  <c r="Z10" i="31" s="1"/>
  <c r="BU184" i="31"/>
  <c r="Z184" i="31" s="1"/>
  <c r="BU5" i="31"/>
  <c r="Z5" i="31" s="1"/>
  <c r="BU200" i="31"/>
  <c r="BV200" i="31" s="1"/>
  <c r="BU47" i="31"/>
  <c r="Z47" i="31" s="1"/>
  <c r="BU113" i="27"/>
  <c r="BV113" i="27" s="1"/>
  <c r="BU197" i="27"/>
  <c r="BV197" i="27" s="1"/>
  <c r="BU185" i="31"/>
  <c r="BV185" i="31" s="1"/>
  <c r="BU59" i="27"/>
  <c r="BV59" i="27" s="1"/>
  <c r="BU127" i="31"/>
  <c r="BV127" i="31" s="1"/>
  <c r="BU168" i="31"/>
  <c r="BV168" i="31" s="1"/>
  <c r="BU202" i="31"/>
  <c r="Z202" i="31" s="1"/>
  <c r="BU165" i="27"/>
  <c r="BV165" i="27" s="1"/>
  <c r="BU45" i="31"/>
  <c r="BV45" i="31" s="1"/>
  <c r="BU133" i="27"/>
  <c r="Z133" i="27" s="1"/>
  <c r="BU124" i="27"/>
  <c r="BV124" i="27" s="1"/>
  <c r="BU163" i="31"/>
  <c r="Z163" i="31" s="1"/>
  <c r="BU175" i="27"/>
  <c r="BV175" i="27" s="1"/>
  <c r="BU41" i="31"/>
  <c r="BV41" i="31" s="1"/>
  <c r="BU107" i="31"/>
  <c r="BV107" i="31" s="1"/>
  <c r="BU195" i="31"/>
  <c r="Z195" i="31" s="1"/>
  <c r="BU42" i="31"/>
  <c r="Z42" i="31" s="1"/>
  <c r="BU117" i="31"/>
  <c r="Z117" i="31" s="1"/>
  <c r="BU161" i="31"/>
  <c r="Z161" i="31" s="1"/>
  <c r="BU94" i="27"/>
  <c r="Z94" i="27" s="1"/>
  <c r="BU168" i="27"/>
  <c r="Z168" i="27" s="1"/>
  <c r="BU75" i="31"/>
  <c r="Z75" i="31" s="1"/>
  <c r="BU164" i="27"/>
  <c r="Z164" i="27" s="1"/>
  <c r="BU93" i="27"/>
  <c r="BV93" i="27" s="1"/>
  <c r="BU95" i="27"/>
  <c r="Z95" i="27" s="1"/>
  <c r="BU26" i="27"/>
  <c r="BV26" i="27" s="1"/>
  <c r="BU150" i="27"/>
  <c r="Z150" i="27" s="1"/>
  <c r="BU49" i="31"/>
  <c r="BV49" i="31" s="1"/>
  <c r="BU31" i="27"/>
  <c r="Z31" i="27" s="1"/>
  <c r="BU159" i="31"/>
  <c r="Z159" i="31" s="1"/>
  <c r="BU24" i="27"/>
  <c r="BV24" i="27" s="1"/>
  <c r="BU115" i="27"/>
  <c r="BV115" i="27" s="1"/>
  <c r="BU179" i="27"/>
  <c r="BV179" i="27" s="1"/>
  <c r="BU195" i="27"/>
  <c r="BV195" i="27" s="1"/>
  <c r="BU76" i="27"/>
  <c r="BV76" i="27" s="1"/>
  <c r="BU185" i="27"/>
  <c r="BV185" i="27" s="1"/>
  <c r="BU96" i="27"/>
  <c r="BV96" i="27" s="1"/>
  <c r="BU166" i="31"/>
  <c r="Z166" i="31" s="1"/>
  <c r="BU100" i="27"/>
  <c r="Z100" i="27" s="1"/>
  <c r="BU162" i="27"/>
  <c r="Z162" i="27" s="1"/>
  <c r="BU84" i="31"/>
  <c r="BV84" i="31" s="1"/>
  <c r="BU83" i="31"/>
  <c r="BV83" i="31" s="1"/>
  <c r="BU44" i="31"/>
  <c r="BV44" i="31" s="1"/>
  <c r="BU31" i="31"/>
  <c r="BV31" i="31" s="1"/>
  <c r="BU111" i="27"/>
  <c r="Z111" i="27" s="1"/>
  <c r="BU30" i="31"/>
  <c r="Z30" i="31" s="1"/>
  <c r="BU183" i="27"/>
  <c r="BV183" i="27" s="1"/>
  <c r="BU32" i="27"/>
  <c r="BV32" i="27" s="1"/>
  <c r="BU14" i="31"/>
  <c r="Z14" i="31" s="1"/>
  <c r="BU28" i="27"/>
  <c r="Z28" i="27" s="1"/>
  <c r="BU143" i="31"/>
  <c r="BV143" i="31" s="1"/>
  <c r="BU160" i="27"/>
  <c r="Z160" i="27" s="1"/>
  <c r="BU50" i="31"/>
  <c r="Z50" i="31" s="1"/>
  <c r="BU108" i="27"/>
  <c r="Z108" i="27" s="1"/>
  <c r="BU11" i="31"/>
  <c r="Z11" i="31" s="1"/>
  <c r="BU23" i="27"/>
  <c r="Z23" i="27" s="1"/>
  <c r="BU63" i="27"/>
  <c r="BV63" i="27" s="1"/>
  <c r="BU151" i="31"/>
  <c r="BV151" i="31" s="1"/>
  <c r="BU67" i="27"/>
  <c r="BV67" i="27" s="1"/>
  <c r="BU74" i="27"/>
  <c r="BV74" i="27" s="1"/>
  <c r="BU147" i="27"/>
  <c r="Z147" i="27" s="1"/>
  <c r="BU107" i="27"/>
  <c r="BV107" i="27" s="1"/>
  <c r="BU118" i="27"/>
  <c r="Z118" i="27" s="1"/>
  <c r="BU29" i="27"/>
  <c r="BV29" i="27" s="1"/>
  <c r="BU110" i="31"/>
  <c r="BV110" i="31" s="1"/>
  <c r="BU114" i="27"/>
  <c r="BV114" i="27" s="1"/>
  <c r="BU196" i="31"/>
  <c r="BV196" i="31" s="1"/>
  <c r="BU128" i="27"/>
  <c r="BV128" i="27" s="1"/>
  <c r="BU180" i="27"/>
  <c r="BV180" i="27" s="1"/>
  <c r="BU65" i="27"/>
  <c r="BV65" i="27" s="1"/>
  <c r="BU151" i="27"/>
  <c r="Z151" i="27" s="1"/>
  <c r="BU127" i="27"/>
  <c r="BV127" i="27" s="1"/>
  <c r="BU97" i="27"/>
  <c r="BV97" i="27" s="1"/>
  <c r="BU97" i="31"/>
  <c r="Z97" i="31" s="1"/>
  <c r="BU182" i="27"/>
  <c r="Z182" i="27" s="1"/>
  <c r="BU152" i="31"/>
  <c r="Z152" i="31" s="1"/>
  <c r="BU56" i="27"/>
  <c r="BV56" i="27" s="1"/>
  <c r="BU91" i="31"/>
  <c r="Z91" i="31" s="1"/>
  <c r="BU61" i="27"/>
  <c r="Z61" i="27" s="1"/>
  <c r="BU201" i="31"/>
  <c r="Z201" i="31" s="1"/>
  <c r="BU192" i="31"/>
  <c r="BV192" i="31" s="1"/>
  <c r="BU150" i="31"/>
  <c r="Z150" i="31" s="1"/>
  <c r="BU79" i="27"/>
  <c r="BV79" i="27" s="1"/>
  <c r="BU28" i="31"/>
  <c r="BV28" i="31" s="1"/>
  <c r="BU112" i="27"/>
  <c r="Z112" i="27" s="1"/>
  <c r="BU158" i="27"/>
  <c r="Z158" i="27" s="1"/>
  <c r="BU39" i="27"/>
  <c r="BV39" i="27" s="1"/>
  <c r="BU197" i="31"/>
  <c r="BV197" i="31" s="1"/>
  <c r="BU47" i="27"/>
  <c r="Z47" i="27" s="1"/>
  <c r="BU23" i="31"/>
  <c r="BV23" i="31" s="1"/>
  <c r="BU22" i="31"/>
  <c r="BV22" i="31" s="1"/>
  <c r="BU90" i="27"/>
  <c r="BV90" i="27" s="1"/>
  <c r="BU46" i="31"/>
  <c r="Z46" i="31" s="1"/>
  <c r="BU145" i="31"/>
  <c r="BV145" i="31" s="1"/>
  <c r="BU24" i="31"/>
  <c r="Z24" i="31" s="1"/>
  <c r="BU117" i="27"/>
  <c r="BV117" i="27" s="1"/>
  <c r="BU46" i="27"/>
  <c r="Z46" i="27" s="1"/>
  <c r="BU169" i="31"/>
  <c r="Z169" i="31" s="1"/>
  <c r="BU113" i="31"/>
  <c r="BV113" i="31" s="1"/>
  <c r="BU101" i="27"/>
  <c r="BV101" i="27" s="1"/>
  <c r="BU194" i="31"/>
  <c r="BU74" i="31"/>
  <c r="BV74" i="31" s="1"/>
  <c r="BU27" i="27"/>
  <c r="BV27" i="27" s="1"/>
  <c r="BU57" i="27"/>
  <c r="Z57" i="27" s="1"/>
  <c r="BU82" i="27"/>
  <c r="BV82" i="27" s="1"/>
  <c r="BU112" i="31"/>
  <c r="Z112" i="31" s="1"/>
  <c r="BU48" i="31"/>
  <c r="Z48" i="31" s="1"/>
  <c r="BU175" i="31"/>
  <c r="Z175" i="31" s="1"/>
  <c r="BU147" i="31"/>
  <c r="Z147" i="31" s="1"/>
  <c r="BU178" i="27"/>
  <c r="BV178" i="27" s="1"/>
  <c r="BU80" i="31"/>
  <c r="BV80" i="31" s="1"/>
  <c r="BU181" i="31"/>
  <c r="BV181" i="31" s="1"/>
  <c r="BU109" i="31"/>
  <c r="Z109" i="31" s="1"/>
  <c r="BU134" i="31"/>
  <c r="BV134" i="31" s="1"/>
  <c r="BU141" i="31"/>
  <c r="Z141" i="31" s="1"/>
  <c r="BU116" i="27"/>
  <c r="BV116" i="27" s="1"/>
  <c r="BU131" i="31"/>
  <c r="BV131" i="31" s="1"/>
  <c r="BU13" i="31"/>
  <c r="BV13" i="31" s="1"/>
  <c r="BU148" i="27"/>
  <c r="BV148" i="27" s="1"/>
  <c r="BU148" i="31"/>
  <c r="BV148" i="31" s="1"/>
  <c r="BU166" i="27"/>
  <c r="BV166" i="27" s="1"/>
  <c r="BU199" i="31"/>
  <c r="BV199" i="31" s="1"/>
  <c r="BU73" i="27"/>
  <c r="BV73" i="27" s="1"/>
  <c r="BU146" i="31"/>
  <c r="BV146" i="31" s="1"/>
  <c r="BU198" i="31"/>
  <c r="BV198" i="31" s="1"/>
  <c r="BU131" i="27"/>
  <c r="Z131" i="27" s="1"/>
  <c r="BU108" i="31"/>
  <c r="BV108" i="31" s="1"/>
  <c r="BU160" i="31"/>
  <c r="Z160" i="31" s="1"/>
  <c r="BU165" i="31"/>
  <c r="BV165" i="31" s="1"/>
  <c r="BU124" i="31"/>
  <c r="Z124" i="31" s="1"/>
  <c r="BU66" i="27"/>
  <c r="Z66" i="27" s="1"/>
  <c r="BU142" i="31"/>
  <c r="Z142" i="31" s="1"/>
  <c r="BU161" i="27"/>
  <c r="BV161" i="27" s="1"/>
  <c r="BU9" i="31"/>
  <c r="BV9" i="31" s="1"/>
  <c r="BU176" i="27"/>
  <c r="Z176" i="27" s="1"/>
  <c r="BU181" i="27"/>
  <c r="Z181" i="27" s="1"/>
  <c r="BU110" i="27"/>
  <c r="BU22" i="27"/>
  <c r="BU98" i="31"/>
  <c r="BU145" i="27"/>
  <c r="BU192" i="27"/>
  <c r="BU128" i="31"/>
  <c r="BU27" i="31"/>
  <c r="BU200" i="27"/>
  <c r="BU167" i="31"/>
  <c r="BU201" i="27"/>
  <c r="BU184" i="27"/>
  <c r="BU203" i="27"/>
  <c r="BU146" i="27"/>
  <c r="BU29" i="31"/>
  <c r="BU42" i="27"/>
  <c r="BU84" i="27"/>
  <c r="BU39" i="31"/>
  <c r="BU99" i="27"/>
  <c r="BU16" i="31"/>
  <c r="BU77" i="31"/>
  <c r="BU126" i="31"/>
  <c r="BU43" i="27"/>
  <c r="BU144" i="27"/>
  <c r="BU186" i="27"/>
  <c r="BU41" i="27"/>
  <c r="BU101" i="31"/>
  <c r="BU111" i="31"/>
  <c r="BU8" i="31"/>
  <c r="BU134" i="27"/>
  <c r="BU81" i="27"/>
  <c r="BU44" i="27"/>
  <c r="BU82" i="31"/>
  <c r="BU45" i="27"/>
  <c r="BU125" i="27"/>
  <c r="BU90" i="31"/>
  <c r="BU182" i="31"/>
  <c r="BU194" i="27"/>
  <c r="BU129" i="31"/>
  <c r="BU109" i="27"/>
  <c r="BU33" i="31"/>
  <c r="BU77" i="27"/>
  <c r="BU130" i="27"/>
  <c r="BU143" i="27"/>
  <c r="BU135" i="31"/>
  <c r="BU176" i="31"/>
  <c r="BU48" i="27"/>
  <c r="BU125" i="31"/>
  <c r="BU159" i="27"/>
  <c r="BU199" i="27"/>
  <c r="BU73" i="31"/>
  <c r="BU79" i="31"/>
  <c r="BU92" i="31"/>
  <c r="BU98" i="27"/>
  <c r="BU135" i="27"/>
  <c r="BU96" i="31"/>
  <c r="BU177" i="31"/>
  <c r="BU186" i="31"/>
  <c r="BU50" i="27"/>
  <c r="BU40" i="27"/>
  <c r="BU114" i="31"/>
  <c r="BU130" i="31"/>
  <c r="BU49" i="27"/>
  <c r="BU169" i="27"/>
  <c r="BU142" i="27"/>
  <c r="BU183" i="31"/>
  <c r="BU163" i="27"/>
  <c r="BU115" i="31"/>
  <c r="BU75" i="27"/>
  <c r="BU180" i="31"/>
  <c r="BU76" i="31"/>
  <c r="BU158" i="31"/>
  <c r="BU133" i="31"/>
  <c r="BU80" i="27"/>
  <c r="BU198" i="27"/>
  <c r="BU6" i="31"/>
  <c r="BU92" i="27"/>
  <c r="BU149" i="27"/>
  <c r="BU91" i="27"/>
  <c r="BU152" i="27"/>
  <c r="BU162" i="31"/>
  <c r="BU149" i="31"/>
  <c r="BU64" i="27"/>
  <c r="BU193" i="27"/>
  <c r="BU95" i="31"/>
  <c r="BU33" i="27"/>
  <c r="BU116" i="31"/>
  <c r="BU26" i="31"/>
  <c r="BU177" i="27"/>
  <c r="BU196" i="27"/>
  <c r="BU94" i="31"/>
  <c r="BU118" i="31"/>
  <c r="BU78" i="27"/>
  <c r="BU100" i="31"/>
  <c r="BU202" i="27"/>
  <c r="H1379" i="14"/>
  <c r="H1247" i="26"/>
  <c r="H1362" i="14"/>
  <c r="H1230" i="26"/>
  <c r="H1213" i="26"/>
  <c r="H1345" i="14"/>
  <c r="H1196" i="26"/>
  <c r="H1328" i="14"/>
  <c r="H1179" i="26"/>
  <c r="H1311" i="14"/>
  <c r="D802" i="26"/>
  <c r="L25" i="16"/>
  <c r="H802" i="26" s="1"/>
  <c r="D808" i="26"/>
  <c r="L31" i="16"/>
  <c r="H808" i="26" s="1"/>
  <c r="D805" i="26"/>
  <c r="L28" i="16"/>
  <c r="H805" i="26" s="1"/>
  <c r="D807" i="26"/>
  <c r="L30" i="16"/>
  <c r="H807" i="26" s="1"/>
  <c r="D804" i="26"/>
  <c r="L27" i="16"/>
  <c r="H804" i="26" s="1"/>
  <c r="D806" i="26"/>
  <c r="L29" i="16"/>
  <c r="H806" i="26" s="1"/>
  <c r="D801" i="26"/>
  <c r="L24" i="16"/>
  <c r="H801" i="26" s="1"/>
  <c r="D803" i="26"/>
  <c r="L26" i="16"/>
  <c r="H803" i="26" s="1"/>
  <c r="O51" i="10"/>
  <c r="T51" i="10" s="1"/>
  <c r="V51" i="10" s="1"/>
  <c r="S168" i="24"/>
  <c r="D673" i="26"/>
  <c r="L172" i="24"/>
  <c r="H673" i="26" s="1"/>
  <c r="D677" i="26"/>
  <c r="L176" i="24"/>
  <c r="H677" i="26" s="1"/>
  <c r="D675" i="26"/>
  <c r="L174" i="24"/>
  <c r="H675" i="26" s="1"/>
  <c r="D679" i="26"/>
  <c r="L178" i="24"/>
  <c r="S207" i="9"/>
  <c r="D99" i="26"/>
  <c r="L168" i="9"/>
  <c r="H99" i="26" s="1"/>
  <c r="D102" i="26"/>
  <c r="L171" i="9"/>
  <c r="H102" i="26" s="1"/>
  <c r="D98" i="26"/>
  <c r="L167" i="9"/>
  <c r="H98" i="26" s="1"/>
  <c r="D100" i="26"/>
  <c r="L169" i="9"/>
  <c r="H100" i="26" s="1"/>
  <c r="D73" i="26"/>
  <c r="L142" i="9"/>
  <c r="H73" i="26" s="1"/>
  <c r="D75" i="26"/>
  <c r="L144" i="9"/>
  <c r="H75" i="26" s="1"/>
  <c r="D76" i="26"/>
  <c r="L145" i="9"/>
  <c r="H76" i="26" s="1"/>
  <c r="D71" i="26"/>
  <c r="L140" i="9"/>
  <c r="H71" i="26" s="1"/>
  <c r="D34" i="26"/>
  <c r="L5" i="27"/>
  <c r="AL5" i="27"/>
  <c r="AN5" i="27" s="1"/>
  <c r="D417" i="26"/>
  <c r="L88" i="11"/>
  <c r="H417" i="26" s="1"/>
  <c r="D418" i="26"/>
  <c r="L89" i="11"/>
  <c r="H418" i="26" s="1"/>
  <c r="D420" i="26"/>
  <c r="L91" i="11"/>
  <c r="H420" i="26" s="1"/>
  <c r="D421" i="26"/>
  <c r="L92" i="11"/>
  <c r="H421" i="26" s="1"/>
  <c r="D422" i="26"/>
  <c r="L93" i="11"/>
  <c r="H422" i="26" s="1"/>
  <c r="D423" i="26"/>
  <c r="L94" i="11"/>
  <c r="H423" i="26" s="1"/>
  <c r="D424" i="26"/>
  <c r="L95" i="11"/>
  <c r="H424" i="26" s="1"/>
  <c r="D419" i="26"/>
  <c r="L90" i="11"/>
  <c r="H419" i="26" s="1"/>
  <c r="D391" i="26"/>
  <c r="L62" i="11"/>
  <c r="H391" i="26" s="1"/>
  <c r="D387" i="26"/>
  <c r="L58" i="11"/>
  <c r="H387" i="26" s="1"/>
  <c r="D388" i="26"/>
  <c r="L59" i="11"/>
  <c r="H388" i="26" s="1"/>
  <c r="D392" i="26"/>
  <c r="L63" i="11"/>
  <c r="H392" i="26" s="1"/>
  <c r="D389" i="26"/>
  <c r="L60" i="11"/>
  <c r="H389" i="26" s="1"/>
  <c r="D385" i="26"/>
  <c r="L56" i="11"/>
  <c r="H385" i="26" s="1"/>
  <c r="D386" i="26"/>
  <c r="L57" i="11"/>
  <c r="H386" i="26" s="1"/>
  <c r="D390" i="26"/>
  <c r="L61" i="11"/>
  <c r="H390" i="26" s="1"/>
  <c r="V26" i="10"/>
  <c r="W91" i="10"/>
  <c r="W82" i="10"/>
  <c r="X82" i="10" s="1"/>
  <c r="F289" i="26" s="1"/>
  <c r="V91" i="10"/>
  <c r="O95" i="10"/>
  <c r="T95" i="10" s="1"/>
  <c r="S50" i="10"/>
  <c r="O121" i="10"/>
  <c r="T121" i="10" s="1"/>
  <c r="O22" i="10"/>
  <c r="P22" i="10" s="1"/>
  <c r="S59" i="10"/>
  <c r="O108" i="10"/>
  <c r="T108" i="10" s="1"/>
  <c r="P91" i="10"/>
  <c r="U91" i="10" s="1"/>
  <c r="O18" i="10"/>
  <c r="T18" i="10" s="1"/>
  <c r="V18" i="10" s="1"/>
  <c r="S74" i="10"/>
  <c r="O27" i="10"/>
  <c r="T27" i="10" s="1"/>
  <c r="O70" i="10"/>
  <c r="T70" i="10" s="1"/>
  <c r="O84" i="10"/>
  <c r="P84" i="10" s="1"/>
  <c r="U84" i="10" s="1"/>
  <c r="S31" i="10"/>
  <c r="V31" i="10" s="1"/>
  <c r="O89" i="10"/>
  <c r="P89" i="10" s="1"/>
  <c r="U89" i="10" s="1"/>
  <c r="P55" i="10"/>
  <c r="U55" i="10" s="1"/>
  <c r="W55" i="10" s="1"/>
  <c r="X55" i="10" s="1"/>
  <c r="F262" i="26" s="1"/>
  <c r="V168" i="24"/>
  <c r="V58" i="24"/>
  <c r="W73" i="24"/>
  <c r="X73" i="24" s="1"/>
  <c r="P168" i="24"/>
  <c r="U168" i="24" s="1"/>
  <c r="O12" i="24"/>
  <c r="T12" i="24" s="1"/>
  <c r="H888" i="14"/>
  <c r="O59" i="24"/>
  <c r="T59" i="24" s="1"/>
  <c r="V59" i="24" s="1"/>
  <c r="H758" i="14"/>
  <c r="S197" i="24"/>
  <c r="S176" i="24"/>
  <c r="S160" i="24"/>
  <c r="P85" i="24"/>
  <c r="U85" i="24" s="1"/>
  <c r="S171" i="24"/>
  <c r="S317" i="24"/>
  <c r="P220" i="24"/>
  <c r="U220" i="24" s="1"/>
  <c r="P293" i="24"/>
  <c r="U293" i="24" s="1"/>
  <c r="S222" i="24"/>
  <c r="O63" i="24"/>
  <c r="T63" i="24" s="1"/>
  <c r="V63" i="24" s="1"/>
  <c r="O156" i="24"/>
  <c r="T156" i="24" s="1"/>
  <c r="P219" i="24"/>
  <c r="U219" i="24" s="1"/>
  <c r="O310" i="24"/>
  <c r="T310" i="24" s="1"/>
  <c r="O67" i="24"/>
  <c r="P67" i="24" s="1"/>
  <c r="U67" i="24" s="1"/>
  <c r="P218" i="24"/>
  <c r="U218" i="24" s="1"/>
  <c r="O188" i="24"/>
  <c r="T188" i="24" s="1"/>
  <c r="S201" i="24"/>
  <c r="H814" i="14"/>
  <c r="H894" i="14"/>
  <c r="O8" i="24"/>
  <c r="T8" i="24" s="1"/>
  <c r="H751" i="14"/>
  <c r="V308" i="9"/>
  <c r="W309" i="9"/>
  <c r="X309" i="9" s="1"/>
  <c r="F198" i="26" s="1"/>
  <c r="V304" i="9"/>
  <c r="V198" i="9"/>
  <c r="W211" i="9"/>
  <c r="X211" i="9" s="1"/>
  <c r="F142" i="26" s="1"/>
  <c r="O317" i="9"/>
  <c r="T317" i="9" s="1"/>
  <c r="S73" i="9"/>
  <c r="P190" i="9"/>
  <c r="U190" i="9" s="1"/>
  <c r="P211" i="9"/>
  <c r="U211" i="9" s="1"/>
  <c r="O186" i="9"/>
  <c r="T186" i="9" s="1"/>
  <c r="V186" i="9" s="1"/>
  <c r="S156" i="9"/>
  <c r="V156" i="9" s="1"/>
  <c r="O147" i="9"/>
  <c r="T147" i="9" s="1"/>
  <c r="O167" i="9"/>
  <c r="T167" i="9" s="1"/>
  <c r="V167" i="9" s="1"/>
  <c r="O202" i="9"/>
  <c r="T202" i="9" s="1"/>
  <c r="O8" i="9"/>
  <c r="T8" i="9" s="1"/>
  <c r="V8" i="9" s="1"/>
  <c r="S179" i="9"/>
  <c r="D45" i="26"/>
  <c r="P219" i="9"/>
  <c r="U219" i="9" s="1"/>
  <c r="W219" i="9" s="1"/>
  <c r="O173" i="9"/>
  <c r="T173" i="9" s="1"/>
  <c r="P295" i="9"/>
  <c r="U295" i="9" s="1"/>
  <c r="D46" i="26"/>
  <c r="H803" i="14"/>
  <c r="H819" i="14"/>
  <c r="H749" i="14"/>
  <c r="Y37" i="10"/>
  <c r="E1" i="26"/>
  <c r="S305" i="9"/>
  <c r="O305" i="9"/>
  <c r="S134" i="9"/>
  <c r="P224" i="9"/>
  <c r="U224" i="9" s="1"/>
  <c r="P313" i="9"/>
  <c r="U313" i="9" s="1"/>
  <c r="W313" i="9" s="1"/>
  <c r="X313" i="9" s="1"/>
  <c r="F202" i="26" s="1"/>
  <c r="O191" i="9"/>
  <c r="S191" i="9"/>
  <c r="H690" i="14"/>
  <c r="H897" i="14"/>
  <c r="H756" i="14"/>
  <c r="H808" i="14"/>
  <c r="H799" i="14"/>
  <c r="H766" i="14"/>
  <c r="H752" i="14"/>
  <c r="H663" i="14"/>
  <c r="H887" i="14"/>
  <c r="H870" i="14"/>
  <c r="H797" i="14"/>
  <c r="H832" i="14"/>
  <c r="H698" i="14"/>
  <c r="H906" i="14"/>
  <c r="H884" i="14"/>
  <c r="H813" i="14"/>
  <c r="H875" i="14"/>
  <c r="H903" i="14"/>
  <c r="D788" i="14"/>
  <c r="H818" i="14"/>
  <c r="H831" i="14"/>
  <c r="H717" i="14"/>
  <c r="H821" i="14"/>
  <c r="H893" i="14"/>
  <c r="H835" i="14"/>
  <c r="H661" i="14"/>
  <c r="H815" i="14"/>
  <c r="H830" i="14"/>
  <c r="C717" i="14"/>
  <c r="C629" i="26"/>
  <c r="C813" i="14"/>
  <c r="C703" i="26"/>
  <c r="C815" i="14"/>
  <c r="C705" i="26"/>
  <c r="C716" i="14"/>
  <c r="C628" i="26"/>
  <c r="C812" i="14"/>
  <c r="C702" i="26"/>
  <c r="C814" i="14"/>
  <c r="C704" i="26"/>
  <c r="C898" i="14"/>
  <c r="C766" i="26"/>
  <c r="C48" i="17"/>
  <c r="C947" i="26" s="1"/>
  <c r="D947" i="26"/>
  <c r="H700" i="14"/>
  <c r="D988" i="26"/>
  <c r="C62" i="17"/>
  <c r="C961" i="26" s="1"/>
  <c r="D961" i="26"/>
  <c r="H822" i="14"/>
  <c r="H712" i="26"/>
  <c r="D979" i="26"/>
  <c r="H695" i="14"/>
  <c r="C88" i="17"/>
  <c r="C987" i="26" s="1"/>
  <c r="D987" i="26"/>
  <c r="C52" i="17"/>
  <c r="C951" i="26" s="1"/>
  <c r="D951" i="26"/>
  <c r="C756" i="14"/>
  <c r="C646" i="26"/>
  <c r="C758" i="14"/>
  <c r="C648" i="26"/>
  <c r="C835" i="14"/>
  <c r="C725" i="26"/>
  <c r="C821" i="14"/>
  <c r="C711" i="26"/>
  <c r="C801" i="14"/>
  <c r="C691" i="26"/>
  <c r="C897" i="14"/>
  <c r="C765" i="26"/>
  <c r="C894" i="14"/>
  <c r="C762" i="26"/>
  <c r="C895" i="14"/>
  <c r="C763" i="26"/>
  <c r="D776" i="14"/>
  <c r="C896" i="14"/>
  <c r="C764" i="26"/>
  <c r="C755" i="14"/>
  <c r="C645" i="26"/>
  <c r="C884" i="14"/>
  <c r="C752" i="26"/>
  <c r="C872" i="14"/>
  <c r="C740" i="26"/>
  <c r="C811" i="14"/>
  <c r="C701" i="26"/>
  <c r="H873" i="14"/>
  <c r="H829" i="14"/>
  <c r="H908" i="14"/>
  <c r="H810" i="14"/>
  <c r="H699" i="14"/>
  <c r="H801" i="14"/>
  <c r="H790" i="14"/>
  <c r="H784" i="14"/>
  <c r="H769" i="14"/>
  <c r="H702" i="14"/>
  <c r="D980" i="26"/>
  <c r="C59" i="17"/>
  <c r="C958" i="26" s="1"/>
  <c r="D958" i="26"/>
  <c r="C60" i="17"/>
  <c r="C959" i="26" s="1"/>
  <c r="D959" i="26"/>
  <c r="D86" i="26"/>
  <c r="D960" i="26"/>
  <c r="D96" i="26"/>
  <c r="D230" i="26"/>
  <c r="C55" i="17"/>
  <c r="C954" i="26" s="1"/>
  <c r="D954" i="26"/>
  <c r="H802" i="14"/>
  <c r="H692" i="26"/>
  <c r="H907" i="14"/>
  <c r="H775" i="26"/>
  <c r="H885" i="14"/>
  <c r="H753" i="26"/>
  <c r="H816" i="14"/>
  <c r="H706" i="26"/>
  <c r="H871" i="14"/>
  <c r="H739" i="26"/>
  <c r="H757" i="14"/>
  <c r="H647" i="26"/>
  <c r="H701" i="14"/>
  <c r="H613" i="26"/>
  <c r="H750" i="14"/>
  <c r="H640" i="26"/>
  <c r="H901" i="14"/>
  <c r="H769" i="26"/>
  <c r="H807" i="14"/>
  <c r="H697" i="26"/>
  <c r="D969" i="26"/>
  <c r="C41" i="17"/>
  <c r="C940" i="26" s="1"/>
  <c r="D940" i="26"/>
  <c r="C57" i="17"/>
  <c r="C956" i="26" s="1"/>
  <c r="D956" i="26"/>
  <c r="C44" i="17"/>
  <c r="C943" i="26" s="1"/>
  <c r="D943" i="26"/>
  <c r="C888" i="14"/>
  <c r="C756" i="26"/>
  <c r="C698" i="14"/>
  <c r="C610" i="26"/>
  <c r="C906" i="14"/>
  <c r="C774" i="26"/>
  <c r="C799" i="14"/>
  <c r="C689" i="26"/>
  <c r="C751" i="14"/>
  <c r="C641" i="26"/>
  <c r="C818" i="14"/>
  <c r="C708" i="26"/>
  <c r="H869" i="14"/>
  <c r="C39" i="17"/>
  <c r="C938" i="26" s="1"/>
  <c r="D938" i="26"/>
  <c r="C662" i="14"/>
  <c r="C596" i="26"/>
  <c r="C704" i="14"/>
  <c r="C616" i="26"/>
  <c r="C752" i="14"/>
  <c r="C642" i="26"/>
  <c r="C875" i="14"/>
  <c r="C743" i="26"/>
  <c r="C832" i="14"/>
  <c r="C722" i="26"/>
  <c r="C833" i="14"/>
  <c r="C723" i="26"/>
  <c r="C831" i="14"/>
  <c r="C721" i="26"/>
  <c r="C893" i="14"/>
  <c r="C761" i="26"/>
  <c r="C754" i="14"/>
  <c r="C644" i="26"/>
  <c r="C869" i="14"/>
  <c r="C737" i="26"/>
  <c r="C663" i="14"/>
  <c r="C597" i="26"/>
  <c r="C905" i="14"/>
  <c r="C773" i="26"/>
  <c r="H834" i="14"/>
  <c r="H905" i="14"/>
  <c r="H755" i="14"/>
  <c r="C750" i="14"/>
  <c r="C640" i="26"/>
  <c r="H817" i="14"/>
  <c r="D213" i="26"/>
  <c r="D937" i="26"/>
  <c r="D970" i="26"/>
  <c r="C42" i="17"/>
  <c r="C941" i="26" s="1"/>
  <c r="D941" i="26"/>
  <c r="D665" i="26"/>
  <c r="D661" i="26"/>
  <c r="H899" i="14"/>
  <c r="H767" i="26"/>
  <c r="H868" i="14"/>
  <c r="H736" i="26"/>
  <c r="H889" i="14"/>
  <c r="H757" i="26"/>
  <c r="H811" i="14"/>
  <c r="H701" i="26"/>
  <c r="H833" i="14"/>
  <c r="H723" i="26"/>
  <c r="H715" i="14"/>
  <c r="H627" i="26"/>
  <c r="H696" i="14"/>
  <c r="H608" i="26"/>
  <c r="H900" i="14"/>
  <c r="H768" i="26"/>
  <c r="H883" i="14"/>
  <c r="H751" i="26"/>
  <c r="H753" i="14"/>
  <c r="H643" i="26"/>
  <c r="H703" i="14"/>
  <c r="H615" i="26"/>
  <c r="C753" i="14"/>
  <c r="C643" i="26"/>
  <c r="C803" i="14"/>
  <c r="C693" i="26"/>
  <c r="C822" i="14"/>
  <c r="C712" i="26"/>
  <c r="C889" i="14"/>
  <c r="C757" i="26"/>
  <c r="C868" i="14"/>
  <c r="C736" i="26"/>
  <c r="D84" i="26"/>
  <c r="C870" i="14"/>
  <c r="C738" i="26"/>
  <c r="C800" i="14"/>
  <c r="C690" i="26"/>
  <c r="C54" i="17"/>
  <c r="C953" i="26" s="1"/>
  <c r="D953" i="26"/>
  <c r="H872" i="14"/>
  <c r="H716" i="14"/>
  <c r="D78" i="26"/>
  <c r="C695" i="14"/>
  <c r="C607" i="26"/>
  <c r="C901" i="14"/>
  <c r="C769" i="26"/>
  <c r="C873" i="14"/>
  <c r="C741" i="26"/>
  <c r="C900" i="14"/>
  <c r="C768" i="26"/>
  <c r="H812" i="14"/>
  <c r="C661" i="14"/>
  <c r="C595" i="26"/>
  <c r="C757" i="14"/>
  <c r="C647" i="26"/>
  <c r="C829" i="14"/>
  <c r="C719" i="26"/>
  <c r="C817" i="14"/>
  <c r="C707" i="26"/>
  <c r="C802" i="14"/>
  <c r="C692" i="26"/>
  <c r="C907" i="14"/>
  <c r="C775" i="26"/>
  <c r="C886" i="14"/>
  <c r="C754" i="26"/>
  <c r="C887" i="14"/>
  <c r="C755" i="26"/>
  <c r="C830" i="14"/>
  <c r="C720" i="26"/>
  <c r="C834" i="14"/>
  <c r="C724" i="26"/>
  <c r="H904" i="14"/>
  <c r="C899" i="14"/>
  <c r="C767" i="26"/>
  <c r="D936" i="26"/>
  <c r="H874" i="14"/>
  <c r="H876" i="14"/>
  <c r="D981" i="26"/>
  <c r="C58" i="17"/>
  <c r="C957" i="26" s="1"/>
  <c r="D957" i="26"/>
  <c r="C51" i="17"/>
  <c r="C950" i="26" s="1"/>
  <c r="D950" i="26"/>
  <c r="D952" i="26"/>
  <c r="D236" i="26"/>
  <c r="D217" i="26"/>
  <c r="C43" i="17"/>
  <c r="C942" i="26" s="1"/>
  <c r="D942" i="26"/>
  <c r="D238" i="26"/>
  <c r="H896" i="14"/>
  <c r="H764" i="26"/>
  <c r="C874" i="14"/>
  <c r="C742" i="26"/>
  <c r="C903" i="14"/>
  <c r="C771" i="26"/>
  <c r="C701" i="14"/>
  <c r="C613" i="26"/>
  <c r="C50" i="17"/>
  <c r="C949" i="26" s="1"/>
  <c r="D949" i="26"/>
  <c r="D676" i="26"/>
  <c r="C700" i="14"/>
  <c r="C612" i="26"/>
  <c r="C876" i="14"/>
  <c r="C744" i="26"/>
  <c r="C820" i="14"/>
  <c r="C710" i="26"/>
  <c r="C908" i="14"/>
  <c r="C776" i="26"/>
  <c r="H658" i="14"/>
  <c r="H820" i="14"/>
  <c r="C56" i="17"/>
  <c r="C955" i="26" s="1"/>
  <c r="D955" i="26"/>
  <c r="H800" i="14"/>
  <c r="H690" i="26"/>
  <c r="H697" i="14"/>
  <c r="H609" i="26"/>
  <c r="C749" i="14"/>
  <c r="C639" i="26"/>
  <c r="C816" i="14"/>
  <c r="C706" i="26"/>
  <c r="C902" i="14"/>
  <c r="C770" i="26"/>
  <c r="C904" i="14"/>
  <c r="C772" i="26"/>
  <c r="C699" i="14"/>
  <c r="C611" i="26"/>
  <c r="H902" i="14"/>
  <c r="C49" i="17"/>
  <c r="C948" i="26" s="1"/>
  <c r="D948" i="26"/>
  <c r="C696" i="14"/>
  <c r="C608" i="26"/>
  <c r="C702" i="14"/>
  <c r="C614" i="26"/>
  <c r="C871" i="14"/>
  <c r="C739" i="26"/>
  <c r="C819" i="14"/>
  <c r="C709" i="26"/>
  <c r="C883" i="14"/>
  <c r="C751" i="26"/>
  <c r="C885" i="14"/>
  <c r="C753" i="26"/>
  <c r="C703" i="14"/>
  <c r="C615" i="26"/>
  <c r="H895" i="14"/>
  <c r="H898" i="14"/>
  <c r="D968" i="26"/>
  <c r="H657" i="14"/>
  <c r="H754" i="14"/>
  <c r="C40" i="17"/>
  <c r="C939" i="26" s="1"/>
  <c r="D939" i="26"/>
  <c r="D678" i="26"/>
  <c r="C63" i="17"/>
  <c r="C962" i="26" s="1"/>
  <c r="D962" i="26"/>
  <c r="S189" i="24"/>
  <c r="O189" i="24"/>
  <c r="T189" i="24" s="1"/>
  <c r="S224" i="24"/>
  <c r="O224" i="24"/>
  <c r="T224" i="24" s="1"/>
  <c r="P218" i="9"/>
  <c r="U218" i="9" s="1"/>
  <c r="W218" i="9" s="1"/>
  <c r="X218" i="9" s="1"/>
  <c r="F149" i="26" s="1"/>
  <c r="P82" i="10"/>
  <c r="U82" i="10" s="1"/>
  <c r="O199" i="9"/>
  <c r="S199" i="9"/>
  <c r="S203" i="9"/>
  <c r="O203" i="9"/>
  <c r="O204" i="9"/>
  <c r="T204" i="9" s="1"/>
  <c r="S204" i="9"/>
  <c r="O40" i="10"/>
  <c r="T40" i="10" s="1"/>
  <c r="O76" i="10"/>
  <c r="T76" i="10" s="1"/>
  <c r="S298" i="24"/>
  <c r="O298" i="24"/>
  <c r="T298" i="24" s="1"/>
  <c r="P207" i="9"/>
  <c r="U207" i="9" s="1"/>
  <c r="W207" i="9" s="1"/>
  <c r="X207" i="9" s="1"/>
  <c r="F138" i="26" s="1"/>
  <c r="D771" i="14"/>
  <c r="O223" i="9"/>
  <c r="T223" i="9" s="1"/>
  <c r="S223" i="9"/>
  <c r="P305" i="24"/>
  <c r="U305" i="24" s="1"/>
  <c r="W305" i="24" s="1"/>
  <c r="X305" i="24" s="1"/>
  <c r="S297" i="24"/>
  <c r="O297" i="24"/>
  <c r="S179" i="24"/>
  <c r="P20" i="10"/>
  <c r="U20" i="10" s="1"/>
  <c r="P104" i="10"/>
  <c r="U104" i="10" s="1"/>
  <c r="W104" i="10" s="1"/>
  <c r="S185" i="24"/>
  <c r="O185" i="24"/>
  <c r="T185" i="24" s="1"/>
  <c r="S309" i="24"/>
  <c r="O309" i="24"/>
  <c r="T309" i="24" s="1"/>
  <c r="P314" i="24"/>
  <c r="U314" i="24" s="1"/>
  <c r="W314" i="24" s="1"/>
  <c r="X314" i="24" s="1"/>
  <c r="P81" i="24"/>
  <c r="U81" i="24" s="1"/>
  <c r="W81" i="24" s="1"/>
  <c r="X81" i="24" s="1"/>
  <c r="P294" i="24"/>
  <c r="U294" i="24" s="1"/>
  <c r="P223" i="24"/>
  <c r="U223" i="24" s="1"/>
  <c r="L169" i="24"/>
  <c r="H670" i="26" s="1"/>
  <c r="V169" i="24"/>
  <c r="H676" i="26"/>
  <c r="V175" i="24"/>
  <c r="L167" i="24"/>
  <c r="H668" i="26" s="1"/>
  <c r="V167" i="24"/>
  <c r="C10" i="16"/>
  <c r="C787" i="26" s="1"/>
  <c r="L10" i="16"/>
  <c r="H787" i="26" s="1"/>
  <c r="W10" i="16"/>
  <c r="V10" i="16"/>
  <c r="C31" i="16"/>
  <c r="C808" i="26" s="1"/>
  <c r="H230" i="26"/>
  <c r="V23" i="10"/>
  <c r="D783" i="14"/>
  <c r="V172" i="24"/>
  <c r="L153" i="24"/>
  <c r="H654" i="26" s="1"/>
  <c r="V171" i="9"/>
  <c r="L6" i="10"/>
  <c r="H213" i="26" s="1"/>
  <c r="V6" i="10"/>
  <c r="L170" i="24"/>
  <c r="C18" i="16"/>
  <c r="C795" i="26" s="1"/>
  <c r="L18" i="16"/>
  <c r="H795" i="26" s="1"/>
  <c r="C19" i="16"/>
  <c r="C796" i="26" s="1"/>
  <c r="L19" i="16"/>
  <c r="H796" i="26" s="1"/>
  <c r="C28" i="16"/>
  <c r="C805" i="26" s="1"/>
  <c r="L9" i="16"/>
  <c r="H786" i="26" s="1"/>
  <c r="V176" i="24"/>
  <c r="L21" i="10"/>
  <c r="H228" i="26" s="1"/>
  <c r="C30" i="16"/>
  <c r="C807" i="26" s="1"/>
  <c r="L22" i="10"/>
  <c r="H229" i="26" s="1"/>
  <c r="C11" i="16"/>
  <c r="C788" i="26" s="1"/>
  <c r="L11" i="16"/>
  <c r="H788" i="26" s="1"/>
  <c r="V11" i="16"/>
  <c r="W11" i="16"/>
  <c r="L164" i="24"/>
  <c r="V164" i="24"/>
  <c r="L160" i="24"/>
  <c r="W160" i="24"/>
  <c r="V160" i="24"/>
  <c r="L171" i="24"/>
  <c r="V171" i="24"/>
  <c r="L5" i="16"/>
  <c r="H782" i="26" s="1"/>
  <c r="L16" i="16"/>
  <c r="H793" i="26" s="1"/>
  <c r="L154" i="24"/>
  <c r="H655" i="26" s="1"/>
  <c r="L6" i="16"/>
  <c r="H783" i="26" s="1"/>
  <c r="L17" i="16"/>
  <c r="H794" i="26" s="1"/>
  <c r="L7" i="10"/>
  <c r="H214" i="26" s="1"/>
  <c r="L7" i="16"/>
  <c r="H784" i="26" s="1"/>
  <c r="C27" i="16"/>
  <c r="C804" i="26" s="1"/>
  <c r="L8" i="16"/>
  <c r="H785" i="26" s="1"/>
  <c r="C20" i="16"/>
  <c r="C797" i="26" s="1"/>
  <c r="L20" i="16"/>
  <c r="H797" i="26" s="1"/>
  <c r="H236" i="26"/>
  <c r="L10" i="10"/>
  <c r="H217" i="26" s="1"/>
  <c r="V10" i="10"/>
  <c r="V178" i="24"/>
  <c r="C23" i="16"/>
  <c r="C800" i="26" s="1"/>
  <c r="L23" i="16"/>
  <c r="H800" i="26" s="1"/>
  <c r="H238" i="26"/>
  <c r="V160" i="9"/>
  <c r="W160" i="9"/>
  <c r="L160" i="9"/>
  <c r="H91" i="26" s="1"/>
  <c r="C25" i="16"/>
  <c r="C802" i="26" s="1"/>
  <c r="C26" i="16"/>
  <c r="C803" i="26" s="1"/>
  <c r="L19" i="10"/>
  <c r="H226" i="26" s="1"/>
  <c r="L9" i="10"/>
  <c r="H216" i="26" s="1"/>
  <c r="L21" i="16"/>
  <c r="H798" i="26" s="1"/>
  <c r="L11" i="10"/>
  <c r="H218" i="26" s="1"/>
  <c r="V11" i="10"/>
  <c r="C22" i="16"/>
  <c r="C799" i="26" s="1"/>
  <c r="L22" i="16"/>
  <c r="H799" i="26" s="1"/>
  <c r="L165" i="24"/>
  <c r="L12" i="10"/>
  <c r="H219" i="26" s="1"/>
  <c r="W12" i="10"/>
  <c r="V12" i="10"/>
  <c r="C12" i="16"/>
  <c r="C789" i="26" s="1"/>
  <c r="L12" i="16"/>
  <c r="H789" i="26" s="1"/>
  <c r="W12" i="16"/>
  <c r="V12" i="16"/>
  <c r="P317" i="24"/>
  <c r="U317" i="24" s="1"/>
  <c r="P5" i="24"/>
  <c r="U5" i="24" s="1"/>
  <c r="O25" i="10"/>
  <c r="P25" i="10" s="1"/>
  <c r="O8" i="10"/>
  <c r="T8" i="10" s="1"/>
  <c r="D778" i="14"/>
  <c r="L44" i="17"/>
  <c r="H943" i="26" s="1"/>
  <c r="L44" i="11"/>
  <c r="H373" i="26" s="1"/>
  <c r="L55" i="11"/>
  <c r="H384" i="26" s="1"/>
  <c r="L87" i="11"/>
  <c r="H416" i="26" s="1"/>
  <c r="D781" i="14"/>
  <c r="H962" i="26"/>
  <c r="L76" i="11"/>
  <c r="H405" i="26" s="1"/>
  <c r="D775" i="14"/>
  <c r="D787" i="14"/>
  <c r="L55" i="17"/>
  <c r="H954" i="26" s="1"/>
  <c r="H961" i="26"/>
  <c r="L43" i="17"/>
  <c r="H942" i="26" s="1"/>
  <c r="D765" i="14"/>
  <c r="L43" i="11"/>
  <c r="H372" i="26" s="1"/>
  <c r="L86" i="11"/>
  <c r="H415" i="26" s="1"/>
  <c r="L54" i="11"/>
  <c r="H383" i="26" s="1"/>
  <c r="D789" i="14"/>
  <c r="L75" i="11"/>
  <c r="H404" i="26" s="1"/>
  <c r="L54" i="17"/>
  <c r="H953" i="26" s="1"/>
  <c r="L74" i="11"/>
  <c r="H403" i="26" s="1"/>
  <c r="H960" i="26"/>
  <c r="L85" i="11"/>
  <c r="H414" i="26" s="1"/>
  <c r="L53" i="11"/>
  <c r="H382" i="26" s="1"/>
  <c r="L42" i="17"/>
  <c r="H941" i="26" s="1"/>
  <c r="L53" i="17"/>
  <c r="H952" i="26" s="1"/>
  <c r="L42" i="11"/>
  <c r="H371" i="26" s="1"/>
  <c r="H959" i="26"/>
  <c r="L41" i="17"/>
  <c r="H940" i="26" s="1"/>
  <c r="L52" i="11"/>
  <c r="H381" i="26" s="1"/>
  <c r="D786" i="14"/>
  <c r="L84" i="11"/>
  <c r="H413" i="26" s="1"/>
  <c r="L41" i="11"/>
  <c r="H370" i="26" s="1"/>
  <c r="L73" i="11"/>
  <c r="H402" i="26" s="1"/>
  <c r="L52" i="17"/>
  <c r="H951" i="26" s="1"/>
  <c r="H958" i="26"/>
  <c r="L72" i="11"/>
  <c r="H401" i="26" s="1"/>
  <c r="L83" i="11"/>
  <c r="H412" i="26" s="1"/>
  <c r="L40" i="11"/>
  <c r="H369" i="26" s="1"/>
  <c r="L51" i="17"/>
  <c r="H950" i="26" s="1"/>
  <c r="D780" i="14"/>
  <c r="L40" i="17"/>
  <c r="H939" i="26" s="1"/>
  <c r="L51" i="11"/>
  <c r="H380" i="26" s="1"/>
  <c r="L50" i="11"/>
  <c r="H379" i="26" s="1"/>
  <c r="L39" i="17"/>
  <c r="H938" i="26" s="1"/>
  <c r="D785" i="14"/>
  <c r="L50" i="17"/>
  <c r="H949" i="26" s="1"/>
  <c r="L71" i="11"/>
  <c r="H400" i="26" s="1"/>
  <c r="L82" i="11"/>
  <c r="H411" i="26" s="1"/>
  <c r="L71" i="17"/>
  <c r="H970" i="26" s="1"/>
  <c r="L82" i="17"/>
  <c r="H981" i="26" s="1"/>
  <c r="H957" i="26"/>
  <c r="L39" i="11"/>
  <c r="H368" i="26" s="1"/>
  <c r="L38" i="11"/>
  <c r="H367" i="26" s="1"/>
  <c r="L70" i="17"/>
  <c r="H969" i="26" s="1"/>
  <c r="L81" i="17"/>
  <c r="H980" i="26" s="1"/>
  <c r="H956" i="26"/>
  <c r="L38" i="17"/>
  <c r="H937" i="26" s="1"/>
  <c r="H988" i="26"/>
  <c r="L81" i="11"/>
  <c r="H410" i="26" s="1"/>
  <c r="L70" i="11"/>
  <c r="H399" i="26" s="1"/>
  <c r="L49" i="17"/>
  <c r="H948" i="26" s="1"/>
  <c r="L49" i="11"/>
  <c r="H378" i="26" s="1"/>
  <c r="L69" i="11"/>
  <c r="H398" i="26" s="1"/>
  <c r="L37" i="11"/>
  <c r="H366" i="26" s="1"/>
  <c r="L80" i="11"/>
  <c r="H409" i="26" s="1"/>
  <c r="D764" i="14"/>
  <c r="L37" i="17"/>
  <c r="H936" i="26" s="1"/>
  <c r="L48" i="11"/>
  <c r="H377" i="26" s="1"/>
  <c r="L48" i="17"/>
  <c r="H947" i="26" s="1"/>
  <c r="H955" i="26"/>
  <c r="H987" i="26"/>
  <c r="D782" i="14"/>
  <c r="C140" i="9"/>
  <c r="C71" i="26" s="1"/>
  <c r="L69" i="17"/>
  <c r="H968" i="26" s="1"/>
  <c r="L80" i="17"/>
  <c r="H979" i="26" s="1"/>
  <c r="C88" i="11"/>
  <c r="C417" i="26" s="1"/>
  <c r="X191" i="24"/>
  <c r="Y20" i="10"/>
  <c r="X192" i="9"/>
  <c r="F123" i="26" s="1"/>
  <c r="U176" i="24"/>
  <c r="W176" i="24" s="1"/>
  <c r="Y176" i="24"/>
  <c r="P172" i="24"/>
  <c r="Y168" i="24"/>
  <c r="P164" i="24"/>
  <c r="S158" i="24"/>
  <c r="O158" i="24"/>
  <c r="T158" i="24" s="1"/>
  <c r="S154" i="24"/>
  <c r="O154" i="24"/>
  <c r="T154" i="24" s="1"/>
  <c r="O153" i="24"/>
  <c r="T153" i="24" s="1"/>
  <c r="S153" i="24"/>
  <c r="X220" i="9"/>
  <c r="F151" i="26" s="1"/>
  <c r="X298" i="9"/>
  <c r="F187" i="26" s="1"/>
  <c r="X11" i="24"/>
  <c r="X221" i="9"/>
  <c r="F152" i="26" s="1"/>
  <c r="X222" i="9"/>
  <c r="F153" i="26" s="1"/>
  <c r="X294" i="9"/>
  <c r="F183" i="26" s="1"/>
  <c r="X86" i="24"/>
  <c r="X221" i="24"/>
  <c r="X218" i="24"/>
  <c r="X190" i="24"/>
  <c r="X295" i="24"/>
  <c r="X296" i="24"/>
  <c r="X74" i="10"/>
  <c r="F281" i="26" s="1"/>
  <c r="X295" i="9"/>
  <c r="F184" i="26" s="1"/>
  <c r="Y101" i="10"/>
  <c r="H1" i="12"/>
  <c r="Y142" i="9"/>
  <c r="Y141" i="9"/>
  <c r="Y140" i="9"/>
  <c r="E1" i="14"/>
  <c r="X86" i="9"/>
  <c r="F59" i="26" s="1"/>
  <c r="X44" i="10"/>
  <c r="F251" i="26" s="1"/>
  <c r="X105" i="10"/>
  <c r="F312" i="26" s="1"/>
  <c r="X12" i="24"/>
  <c r="X224" i="9"/>
  <c r="F155" i="26" s="1"/>
  <c r="X108" i="10"/>
  <c r="F315" i="26" s="1"/>
  <c r="X297" i="9"/>
  <c r="F186" i="26" s="1"/>
  <c r="X107" i="10"/>
  <c r="F314" i="26" s="1"/>
  <c r="X120" i="10"/>
  <c r="F327" i="26" s="1"/>
  <c r="X192" i="24"/>
  <c r="X219" i="24"/>
  <c r="X85" i="24"/>
  <c r="X121" i="10"/>
  <c r="F328" i="26" s="1"/>
  <c r="X73" i="10"/>
  <c r="F280" i="26" s="1"/>
  <c r="X294" i="24"/>
  <c r="X72" i="10"/>
  <c r="F279" i="26" s="1"/>
  <c r="X293" i="24"/>
  <c r="X223" i="24"/>
  <c r="X106" i="10"/>
  <c r="F313" i="26" s="1"/>
  <c r="X224" i="24"/>
  <c r="X10" i="24"/>
  <c r="X222" i="24"/>
  <c r="X220" i="24"/>
  <c r="X292" i="24"/>
  <c r="X298" i="24"/>
  <c r="X70" i="10"/>
  <c r="F277" i="26" s="1"/>
  <c r="X76" i="10"/>
  <c r="F283" i="26" s="1"/>
  <c r="X119" i="10"/>
  <c r="F326" i="26" s="1"/>
  <c r="X297" i="24"/>
  <c r="X75" i="10"/>
  <c r="F282" i="26" s="1"/>
  <c r="X188" i="24"/>
  <c r="X223" i="9"/>
  <c r="F154" i="26" s="1"/>
  <c r="X189" i="24"/>
  <c r="X12" i="9"/>
  <c r="F27" i="26" s="1"/>
  <c r="X191" i="9"/>
  <c r="F122" i="26" s="1"/>
  <c r="X296" i="9"/>
  <c r="F185" i="26" s="1"/>
  <c r="X190" i="9"/>
  <c r="F121" i="26" s="1"/>
  <c r="X71" i="10"/>
  <c r="F278" i="26" s="1"/>
  <c r="G30" i="23"/>
  <c r="G28" i="23"/>
  <c r="G30" i="22"/>
  <c r="G28" i="22"/>
  <c r="G30" i="21"/>
  <c r="G28" i="21"/>
  <c r="G30" i="8"/>
  <c r="G28" i="8"/>
  <c r="G30" i="7"/>
  <c r="G28" i="7"/>
  <c r="G30" i="6"/>
  <c r="G28" i="6"/>
  <c r="G30" i="5"/>
  <c r="G28" i="5"/>
  <c r="G30" i="4"/>
  <c r="G28" i="4"/>
  <c r="G30" i="3"/>
  <c r="G28" i="3"/>
  <c r="A27" i="23"/>
  <c r="A29" i="21"/>
  <c r="A27" i="8"/>
  <c r="A27" i="7"/>
  <c r="A29" i="5"/>
  <c r="A27" i="5"/>
  <c r="A29" i="3"/>
  <c r="A30" i="23"/>
  <c r="A28" i="23"/>
  <c r="A30" i="22"/>
  <c r="A28" i="22"/>
  <c r="A30" i="21"/>
  <c r="A28" i="21"/>
  <c r="A30" i="8"/>
  <c r="A28" i="8"/>
  <c r="A30" i="7"/>
  <c r="A28" i="7"/>
  <c r="A30" i="6"/>
  <c r="A28" i="6"/>
  <c r="A30" i="5"/>
  <c r="A28" i="5"/>
  <c r="A30" i="4"/>
  <c r="A28" i="4"/>
  <c r="A30" i="3"/>
  <c r="A28" i="3"/>
  <c r="A29" i="22"/>
  <c r="A27" i="21"/>
  <c r="A29" i="7"/>
  <c r="A27" i="6"/>
  <c r="A27" i="4"/>
  <c r="G29" i="23"/>
  <c r="G27" i="23"/>
  <c r="G29" i="22"/>
  <c r="G27" i="22"/>
  <c r="G29" i="21"/>
  <c r="G27" i="21"/>
  <c r="G29" i="8"/>
  <c r="G27" i="8"/>
  <c r="G29" i="7"/>
  <c r="G27" i="7"/>
  <c r="G29" i="6"/>
  <c r="G27" i="6"/>
  <c r="G29" i="5"/>
  <c r="G27" i="5"/>
  <c r="G29" i="4"/>
  <c r="G27" i="4"/>
  <c r="G29" i="3"/>
  <c r="G27" i="3"/>
  <c r="A29" i="23"/>
  <c r="A27" i="22"/>
  <c r="A29" i="8"/>
  <c r="A29" i="6"/>
  <c r="A29" i="4"/>
  <c r="A27" i="3"/>
  <c r="D2" i="14"/>
  <c r="G2" i="12"/>
  <c r="I2" i="12"/>
  <c r="F2" i="14"/>
  <c r="B2" i="14"/>
  <c r="E2" i="12"/>
  <c r="G30" i="1"/>
  <c r="A30" i="1"/>
  <c r="A29" i="1"/>
  <c r="G28" i="1"/>
  <c r="G27" i="1"/>
  <c r="G29" i="1"/>
  <c r="A28" i="1"/>
  <c r="A27" i="1"/>
  <c r="C2" i="1"/>
  <c r="C2" i="4"/>
  <c r="C2" i="6"/>
  <c r="C2" i="8"/>
  <c r="C2" i="22"/>
  <c r="I2" i="7"/>
  <c r="E3" i="12"/>
  <c r="I2" i="6"/>
  <c r="I2" i="22"/>
  <c r="B3" i="14"/>
  <c r="I2" i="3"/>
  <c r="I2" i="5"/>
  <c r="I2" i="21"/>
  <c r="C2" i="3"/>
  <c r="C2" i="5"/>
  <c r="C2" i="7"/>
  <c r="C2" i="21"/>
  <c r="I2" i="1"/>
  <c r="I2" i="4"/>
  <c r="I2" i="8"/>
  <c r="S118" i="10"/>
  <c r="O118" i="10"/>
  <c r="T118" i="10" s="1"/>
  <c r="P121" i="10"/>
  <c r="U121" i="10" s="1"/>
  <c r="S119" i="10"/>
  <c r="O119" i="10"/>
  <c r="T119" i="10" s="1"/>
  <c r="S120" i="10"/>
  <c r="O120" i="10"/>
  <c r="T120" i="10" s="1"/>
  <c r="S114" i="10"/>
  <c r="O114" i="10"/>
  <c r="T114" i="10" s="1"/>
  <c r="S116" i="10"/>
  <c r="O116" i="10"/>
  <c r="T116" i="10" s="1"/>
  <c r="S115" i="10"/>
  <c r="O115" i="10"/>
  <c r="T115" i="10" s="1"/>
  <c r="P117" i="10"/>
  <c r="U117" i="10" s="1"/>
  <c r="W117" i="10" s="1"/>
  <c r="X117" i="10" s="1"/>
  <c r="F324" i="26" s="1"/>
  <c r="S101" i="10"/>
  <c r="O101" i="10"/>
  <c r="T101" i="10" s="1"/>
  <c r="S103" i="10"/>
  <c r="O103" i="10"/>
  <c r="T103" i="10" s="1"/>
  <c r="S105" i="10"/>
  <c r="O105" i="10"/>
  <c r="T105" i="10" s="1"/>
  <c r="S107" i="10"/>
  <c r="O107" i="10"/>
  <c r="T107" i="10" s="1"/>
  <c r="S106" i="10"/>
  <c r="O106" i="10"/>
  <c r="T106" i="10" s="1"/>
  <c r="S102" i="10"/>
  <c r="O102" i="10"/>
  <c r="T102" i="10" s="1"/>
  <c r="P72" i="10"/>
  <c r="U72" i="10" s="1"/>
  <c r="T72" i="10"/>
  <c r="S94" i="10"/>
  <c r="V94" i="10" s="1"/>
  <c r="O94" i="10"/>
  <c r="T94" i="10" s="1"/>
  <c r="O88" i="10"/>
  <c r="T88" i="10" s="1"/>
  <c r="S88" i="10"/>
  <c r="T80" i="10"/>
  <c r="P80" i="10"/>
  <c r="U80" i="10" s="1"/>
  <c r="O71" i="10"/>
  <c r="T71" i="10" s="1"/>
  <c r="S71" i="10"/>
  <c r="P74" i="10"/>
  <c r="U74" i="10" s="1"/>
  <c r="S73" i="10"/>
  <c r="O73" i="10"/>
  <c r="T73" i="10" s="1"/>
  <c r="O83" i="10"/>
  <c r="T83" i="10" s="1"/>
  <c r="S83" i="10"/>
  <c r="O87" i="10"/>
  <c r="T87" i="10" s="1"/>
  <c r="S87" i="10"/>
  <c r="P76" i="10"/>
  <c r="U76" i="10" s="1"/>
  <c r="S69" i="10"/>
  <c r="O69" i="10"/>
  <c r="T69" i="10" s="1"/>
  <c r="T89" i="10"/>
  <c r="S93" i="10"/>
  <c r="O93" i="10"/>
  <c r="T93" i="10" s="1"/>
  <c r="S85" i="10"/>
  <c r="O85" i="10"/>
  <c r="T85" i="10" s="1"/>
  <c r="S92" i="10"/>
  <c r="O92" i="10"/>
  <c r="T92" i="10" s="1"/>
  <c r="S75" i="10"/>
  <c r="O75" i="10"/>
  <c r="T75" i="10" s="1"/>
  <c r="S81" i="10"/>
  <c r="O81" i="10"/>
  <c r="T81" i="10" s="1"/>
  <c r="P70" i="10"/>
  <c r="U70" i="10" s="1"/>
  <c r="S90" i="10"/>
  <c r="V90" i="10" s="1"/>
  <c r="O90" i="10"/>
  <c r="T90" i="10" s="1"/>
  <c r="P86" i="10"/>
  <c r="U86" i="10" s="1"/>
  <c r="W86" i="10" s="1"/>
  <c r="X86" i="10" s="1"/>
  <c r="F293" i="26" s="1"/>
  <c r="S60" i="10"/>
  <c r="O60" i="10"/>
  <c r="T60" i="10" s="1"/>
  <c r="S49" i="10"/>
  <c r="O49" i="10"/>
  <c r="T49" i="10" s="1"/>
  <c r="S63" i="10"/>
  <c r="O63" i="10"/>
  <c r="T63" i="10" s="1"/>
  <c r="P54" i="10"/>
  <c r="U54" i="10" s="1"/>
  <c r="W54" i="10" s="1"/>
  <c r="X54" i="10" s="1"/>
  <c r="F261" i="26" s="1"/>
  <c r="T44" i="10"/>
  <c r="P44" i="10"/>
  <c r="U44" i="10" s="1"/>
  <c r="S62" i="10"/>
  <c r="O62" i="10"/>
  <c r="T62" i="10" s="1"/>
  <c r="P50" i="10"/>
  <c r="U50" i="10" s="1"/>
  <c r="S56" i="10"/>
  <c r="O56" i="10"/>
  <c r="T56" i="10" s="1"/>
  <c r="S39" i="10"/>
  <c r="O39" i="10"/>
  <c r="T39" i="10" s="1"/>
  <c r="S61" i="10"/>
  <c r="O61" i="10"/>
  <c r="T61" i="10" s="1"/>
  <c r="S57" i="10"/>
  <c r="O57" i="10"/>
  <c r="T57" i="10" s="1"/>
  <c r="S52" i="10"/>
  <c r="O52" i="10"/>
  <c r="T52" i="10" s="1"/>
  <c r="S48" i="10"/>
  <c r="O48" i="10"/>
  <c r="T48" i="10" s="1"/>
  <c r="S53" i="10"/>
  <c r="O53" i="10"/>
  <c r="T53" i="10" s="1"/>
  <c r="S37" i="10"/>
  <c r="O37" i="10"/>
  <c r="T37" i="10" s="1"/>
  <c r="P38" i="10"/>
  <c r="U38" i="10" s="1"/>
  <c r="W38" i="10" s="1"/>
  <c r="X38" i="10" s="1"/>
  <c r="F245" i="26" s="1"/>
  <c r="S43" i="10"/>
  <c r="O43" i="10"/>
  <c r="T43" i="10" s="1"/>
  <c r="S58" i="10"/>
  <c r="O58" i="10"/>
  <c r="T58" i="10" s="1"/>
  <c r="S41" i="10"/>
  <c r="O41" i="10"/>
  <c r="T41" i="10" s="1"/>
  <c r="P42" i="10"/>
  <c r="U42" i="10" s="1"/>
  <c r="W42" i="10" s="1"/>
  <c r="P59" i="10"/>
  <c r="U59" i="10" s="1"/>
  <c r="P8" i="10"/>
  <c r="S30" i="10"/>
  <c r="O30" i="10"/>
  <c r="T30" i="10" s="1"/>
  <c r="O24" i="10"/>
  <c r="T24" i="10" s="1"/>
  <c r="S24" i="10"/>
  <c r="S17" i="10"/>
  <c r="O17" i="10"/>
  <c r="T17" i="10" s="1"/>
  <c r="O7" i="10"/>
  <c r="T7" i="10" s="1"/>
  <c r="S7" i="10"/>
  <c r="V7" i="10" s="1"/>
  <c r="P27" i="10"/>
  <c r="S9" i="10"/>
  <c r="V9" i="10" s="1"/>
  <c r="O9" i="10"/>
  <c r="T9" i="10" s="1"/>
  <c r="P12" i="10"/>
  <c r="T12" i="10"/>
  <c r="S29" i="10"/>
  <c r="O29" i="10"/>
  <c r="T29" i="10" s="1"/>
  <c r="P31" i="10"/>
  <c r="P6" i="10"/>
  <c r="P16" i="10"/>
  <c r="S23" i="10"/>
  <c r="O23" i="10"/>
  <c r="T23" i="10" s="1"/>
  <c r="S28" i="10"/>
  <c r="O28" i="10"/>
  <c r="T28" i="10" s="1"/>
  <c r="O21" i="10"/>
  <c r="T21" i="10" s="1"/>
  <c r="S21" i="10"/>
  <c r="V21" i="10" s="1"/>
  <c r="O11" i="10"/>
  <c r="T11" i="10" s="1"/>
  <c r="S11" i="10"/>
  <c r="S19" i="10"/>
  <c r="V19" i="10" s="1"/>
  <c r="O19" i="10"/>
  <c r="T19" i="10" s="1"/>
  <c r="S26" i="10"/>
  <c r="O26" i="10"/>
  <c r="T26" i="10" s="1"/>
  <c r="S5" i="10"/>
  <c r="O5" i="10"/>
  <c r="T5" i="10" s="1"/>
  <c r="P10" i="10"/>
  <c r="S315" i="24"/>
  <c r="O315" i="24"/>
  <c r="T315" i="24" s="1"/>
  <c r="S306" i="24"/>
  <c r="O306" i="24"/>
  <c r="T306" i="24" s="1"/>
  <c r="S312" i="24"/>
  <c r="O312" i="24"/>
  <c r="T312" i="24" s="1"/>
  <c r="P313" i="24"/>
  <c r="U313" i="24" s="1"/>
  <c r="W313" i="24" s="1"/>
  <c r="X313" i="24" s="1"/>
  <c r="P292" i="24"/>
  <c r="U292" i="24" s="1"/>
  <c r="P304" i="24"/>
  <c r="U304" i="24" s="1"/>
  <c r="W304" i="24" s="1"/>
  <c r="X304" i="24" s="1"/>
  <c r="S307" i="24"/>
  <c r="O307" i="24"/>
  <c r="T307" i="24" s="1"/>
  <c r="S291" i="24"/>
  <c r="O291" i="24"/>
  <c r="T291" i="24" s="1"/>
  <c r="P296" i="24"/>
  <c r="U296" i="24" s="1"/>
  <c r="S295" i="24"/>
  <c r="O295" i="24"/>
  <c r="T295" i="24" s="1"/>
  <c r="S311" i="24"/>
  <c r="O311" i="24"/>
  <c r="T311" i="24" s="1"/>
  <c r="S302" i="24"/>
  <c r="O302" i="24"/>
  <c r="T302" i="24" s="1"/>
  <c r="S316" i="24"/>
  <c r="O316" i="24"/>
  <c r="T316" i="24" s="1"/>
  <c r="S303" i="24"/>
  <c r="O303" i="24"/>
  <c r="T303" i="24" s="1"/>
  <c r="P308" i="24"/>
  <c r="U308" i="24" s="1"/>
  <c r="W308" i="24" s="1"/>
  <c r="X308" i="24" s="1"/>
  <c r="S203" i="24"/>
  <c r="O203" i="24"/>
  <c r="T203" i="24" s="1"/>
  <c r="S191" i="24"/>
  <c r="O191" i="24"/>
  <c r="T191" i="24" s="1"/>
  <c r="S200" i="24"/>
  <c r="O200" i="24"/>
  <c r="T200" i="24" s="1"/>
  <c r="S192" i="24"/>
  <c r="O192" i="24"/>
  <c r="T192" i="24" s="1"/>
  <c r="S210" i="24"/>
  <c r="O210" i="24"/>
  <c r="T210" i="24" s="1"/>
  <c r="S206" i="24"/>
  <c r="O206" i="24"/>
  <c r="T206" i="24" s="1"/>
  <c r="S211" i="24"/>
  <c r="O211" i="24"/>
  <c r="T211" i="24" s="1"/>
  <c r="S202" i="24"/>
  <c r="O202" i="24"/>
  <c r="T202" i="24" s="1"/>
  <c r="S208" i="24"/>
  <c r="O208" i="24"/>
  <c r="T208" i="24" s="1"/>
  <c r="S199" i="24"/>
  <c r="O199" i="24"/>
  <c r="T199" i="24" s="1"/>
  <c r="S207" i="24"/>
  <c r="O207" i="24"/>
  <c r="T207" i="24" s="1"/>
  <c r="S198" i="24"/>
  <c r="O198" i="24"/>
  <c r="T198" i="24" s="1"/>
  <c r="S186" i="24"/>
  <c r="O186" i="24"/>
  <c r="T186" i="24" s="1"/>
  <c r="S187" i="24"/>
  <c r="O187" i="24"/>
  <c r="T187" i="24" s="1"/>
  <c r="S209" i="24"/>
  <c r="O209" i="24"/>
  <c r="T209" i="24" s="1"/>
  <c r="S205" i="24"/>
  <c r="O205" i="24"/>
  <c r="T205" i="24" s="1"/>
  <c r="P201" i="24"/>
  <c r="U201" i="24" s="1"/>
  <c r="S204" i="24"/>
  <c r="O204" i="24"/>
  <c r="T204" i="24" s="1"/>
  <c r="S196" i="24"/>
  <c r="O196" i="24"/>
  <c r="T196" i="24" s="1"/>
  <c r="S190" i="24"/>
  <c r="O190" i="24"/>
  <c r="T190" i="24" s="1"/>
  <c r="P197" i="24"/>
  <c r="U197" i="24" s="1"/>
  <c r="S178" i="24"/>
  <c r="O178" i="24"/>
  <c r="T178" i="24" s="1"/>
  <c r="S177" i="24"/>
  <c r="O177" i="24"/>
  <c r="T177" i="24" s="1"/>
  <c r="S173" i="24"/>
  <c r="O173" i="24"/>
  <c r="T173" i="24" s="1"/>
  <c r="P179" i="24"/>
  <c r="S174" i="24"/>
  <c r="O174" i="24"/>
  <c r="T174" i="24" s="1"/>
  <c r="P175" i="24"/>
  <c r="S166" i="24"/>
  <c r="O166" i="24"/>
  <c r="T166" i="24" s="1"/>
  <c r="S169" i="24"/>
  <c r="O169" i="24"/>
  <c r="T169" i="24" s="1"/>
  <c r="S165" i="24"/>
  <c r="O165" i="24"/>
  <c r="T165" i="24" s="1"/>
  <c r="S170" i="24"/>
  <c r="O170" i="24"/>
  <c r="T170" i="24" s="1"/>
  <c r="P171" i="24"/>
  <c r="P167" i="24"/>
  <c r="S159" i="24"/>
  <c r="O159" i="24"/>
  <c r="T159" i="24" s="1"/>
  <c r="P160" i="24"/>
  <c r="S157" i="24"/>
  <c r="O157" i="24"/>
  <c r="T157" i="24" s="1"/>
  <c r="S155" i="24"/>
  <c r="O155" i="24"/>
  <c r="T155" i="24" s="1"/>
  <c r="S217" i="24"/>
  <c r="O217" i="24"/>
  <c r="T217" i="24" s="1"/>
  <c r="S221" i="24"/>
  <c r="O221" i="24"/>
  <c r="T221" i="24" s="1"/>
  <c r="P222" i="24"/>
  <c r="U222" i="24" s="1"/>
  <c r="S79" i="24"/>
  <c r="O79" i="24"/>
  <c r="T79" i="24" s="1"/>
  <c r="S82" i="24"/>
  <c r="O82" i="24"/>
  <c r="T82" i="24" s="1"/>
  <c r="P84" i="24"/>
  <c r="U84" i="24" s="1"/>
  <c r="W84" i="24" s="1"/>
  <c r="S86" i="24"/>
  <c r="O86" i="24"/>
  <c r="T86" i="24" s="1"/>
  <c r="S83" i="24"/>
  <c r="O83" i="24"/>
  <c r="T83" i="24" s="1"/>
  <c r="T71" i="24"/>
  <c r="P71" i="24"/>
  <c r="U71" i="24" s="1"/>
  <c r="S68" i="24"/>
  <c r="O68" i="24"/>
  <c r="T68" i="24" s="1"/>
  <c r="P73" i="24"/>
  <c r="U73" i="24" s="1"/>
  <c r="S70" i="24"/>
  <c r="O70" i="24"/>
  <c r="T70" i="24" s="1"/>
  <c r="S72" i="24"/>
  <c r="O72" i="24"/>
  <c r="T72" i="24" s="1"/>
  <c r="P69" i="24"/>
  <c r="U69" i="24" s="1"/>
  <c r="W69" i="24" s="1"/>
  <c r="X69" i="24" s="1"/>
  <c r="S66" i="24"/>
  <c r="O66" i="24"/>
  <c r="T66" i="24" s="1"/>
  <c r="S60" i="24"/>
  <c r="O60" i="24"/>
  <c r="T60" i="24" s="1"/>
  <c r="T61" i="24"/>
  <c r="P61" i="24"/>
  <c r="U61" i="24" s="1"/>
  <c r="S62" i="24"/>
  <c r="O62" i="24"/>
  <c r="T62" i="24" s="1"/>
  <c r="S64" i="24"/>
  <c r="O64" i="24"/>
  <c r="T64" i="24" s="1"/>
  <c r="S65" i="24"/>
  <c r="O65" i="24"/>
  <c r="T65" i="24" s="1"/>
  <c r="P58" i="24"/>
  <c r="U58" i="24" s="1"/>
  <c r="S10" i="24"/>
  <c r="O10" i="24"/>
  <c r="T10" i="24" s="1"/>
  <c r="S9" i="24"/>
  <c r="O9" i="24"/>
  <c r="T9" i="24" s="1"/>
  <c r="S7" i="24"/>
  <c r="O7" i="24"/>
  <c r="T7" i="24" s="1"/>
  <c r="S6" i="24"/>
  <c r="O6" i="24"/>
  <c r="T6" i="24" s="1"/>
  <c r="S11" i="24"/>
  <c r="O11" i="24"/>
  <c r="T11" i="24" s="1"/>
  <c r="O310" i="9"/>
  <c r="T310" i="9" s="1"/>
  <c r="S310" i="9"/>
  <c r="S311" i="9"/>
  <c r="V311" i="9" s="1"/>
  <c r="O311" i="9"/>
  <c r="T311" i="9" s="1"/>
  <c r="S316" i="9"/>
  <c r="V316" i="9" s="1"/>
  <c r="O316" i="9"/>
  <c r="T316" i="9" s="1"/>
  <c r="S294" i="9"/>
  <c r="O294" i="9"/>
  <c r="T294" i="9" s="1"/>
  <c r="S306" i="9"/>
  <c r="O306" i="9"/>
  <c r="T306" i="9" s="1"/>
  <c r="O297" i="9"/>
  <c r="T297" i="9" s="1"/>
  <c r="S297" i="9"/>
  <c r="S302" i="9"/>
  <c r="O302" i="9"/>
  <c r="T302" i="9" s="1"/>
  <c r="P308" i="9"/>
  <c r="U308" i="9" s="1"/>
  <c r="W308" i="9" s="1"/>
  <c r="X308" i="9" s="1"/>
  <c r="F197" i="26" s="1"/>
  <c r="P304" i="9"/>
  <c r="U304" i="9" s="1"/>
  <c r="W304" i="9" s="1"/>
  <c r="X304" i="9" s="1"/>
  <c r="F193" i="26" s="1"/>
  <c r="P312" i="9"/>
  <c r="U312" i="9" s="1"/>
  <c r="W312" i="9" s="1"/>
  <c r="X312" i="9" s="1"/>
  <c r="F201" i="26" s="1"/>
  <c r="O293" i="9"/>
  <c r="T293" i="9" s="1"/>
  <c r="S293" i="9"/>
  <c r="S315" i="9"/>
  <c r="O315" i="9"/>
  <c r="T315" i="9" s="1"/>
  <c r="S298" i="9"/>
  <c r="O298" i="9"/>
  <c r="T298" i="9" s="1"/>
  <c r="S307" i="9"/>
  <c r="O307" i="9"/>
  <c r="T307" i="9" s="1"/>
  <c r="S303" i="9"/>
  <c r="O303" i="9"/>
  <c r="T303" i="9" s="1"/>
  <c r="S314" i="9"/>
  <c r="O314" i="9"/>
  <c r="T314" i="9" s="1"/>
  <c r="P291" i="9"/>
  <c r="U291" i="9" s="1"/>
  <c r="W291" i="9" s="1"/>
  <c r="X291" i="9" s="1"/>
  <c r="F180" i="26" s="1"/>
  <c r="S201" i="9"/>
  <c r="O201" i="9"/>
  <c r="T201" i="9" s="1"/>
  <c r="S200" i="9"/>
  <c r="O200" i="9"/>
  <c r="T200" i="9" s="1"/>
  <c r="S192" i="9"/>
  <c r="O192" i="9"/>
  <c r="T192" i="9" s="1"/>
  <c r="S197" i="9"/>
  <c r="O197" i="9"/>
  <c r="T197" i="9" s="1"/>
  <c r="S206" i="9"/>
  <c r="O206" i="9"/>
  <c r="T206" i="9" s="1"/>
  <c r="P198" i="9"/>
  <c r="U198" i="9" s="1"/>
  <c r="W198" i="9" s="1"/>
  <c r="S188" i="9"/>
  <c r="O188" i="9"/>
  <c r="T188" i="9" s="1"/>
  <c r="O208" i="9"/>
  <c r="T208" i="9" s="1"/>
  <c r="S208" i="9"/>
  <c r="S205" i="9"/>
  <c r="O205" i="9"/>
  <c r="T205" i="9" s="1"/>
  <c r="P185" i="9"/>
  <c r="U185" i="9" s="1"/>
  <c r="W185" i="9" s="1"/>
  <c r="S189" i="9"/>
  <c r="O189" i="9"/>
  <c r="T189" i="9" s="1"/>
  <c r="S196" i="9"/>
  <c r="O196" i="9"/>
  <c r="T196" i="9" s="1"/>
  <c r="O187" i="9"/>
  <c r="T187" i="9" s="1"/>
  <c r="S187" i="9"/>
  <c r="S209" i="9"/>
  <c r="O209" i="9"/>
  <c r="T209" i="9" s="1"/>
  <c r="S210" i="9"/>
  <c r="O210" i="9"/>
  <c r="T210" i="9" s="1"/>
  <c r="S172" i="9"/>
  <c r="O172" i="9"/>
  <c r="T172" i="9" s="1"/>
  <c r="O176" i="9"/>
  <c r="T176" i="9" s="1"/>
  <c r="S176" i="9"/>
  <c r="S177" i="9"/>
  <c r="O177" i="9"/>
  <c r="T177" i="9" s="1"/>
  <c r="S174" i="9"/>
  <c r="O174" i="9"/>
  <c r="T174" i="9" s="1"/>
  <c r="P179" i="9"/>
  <c r="U179" i="9" s="1"/>
  <c r="S178" i="9"/>
  <c r="O178" i="9"/>
  <c r="T178" i="9" s="1"/>
  <c r="P175" i="9"/>
  <c r="U175" i="9" s="1"/>
  <c r="W175" i="9" s="1"/>
  <c r="X175" i="9" s="1"/>
  <c r="F106" i="26" s="1"/>
  <c r="S166" i="9"/>
  <c r="O166" i="9"/>
  <c r="T166" i="9" s="1"/>
  <c r="S168" i="9"/>
  <c r="V168" i="9" s="1"/>
  <c r="O168" i="9"/>
  <c r="T168" i="9" s="1"/>
  <c r="S169" i="9"/>
  <c r="V169" i="9" s="1"/>
  <c r="O169" i="9"/>
  <c r="T169" i="9" s="1"/>
  <c r="P171" i="9"/>
  <c r="S165" i="9"/>
  <c r="O165" i="9"/>
  <c r="T165" i="9" s="1"/>
  <c r="S164" i="9"/>
  <c r="O164" i="9"/>
  <c r="T164" i="9" s="1"/>
  <c r="S170" i="9"/>
  <c r="O170" i="9"/>
  <c r="T170" i="9" s="1"/>
  <c r="S153" i="9"/>
  <c r="O153" i="9"/>
  <c r="T153" i="9" s="1"/>
  <c r="S158" i="9"/>
  <c r="O158" i="9"/>
  <c r="T158" i="9" s="1"/>
  <c r="S159" i="9"/>
  <c r="O159" i="9"/>
  <c r="T159" i="9" s="1"/>
  <c r="S155" i="9"/>
  <c r="O155" i="9"/>
  <c r="T155" i="9" s="1"/>
  <c r="P156" i="9"/>
  <c r="S157" i="9"/>
  <c r="O157" i="9"/>
  <c r="T157" i="9" s="1"/>
  <c r="S154" i="9"/>
  <c r="O154" i="9"/>
  <c r="T154" i="9" s="1"/>
  <c r="P160" i="9"/>
  <c r="S217" i="9"/>
  <c r="O217" i="9"/>
  <c r="T217" i="9" s="1"/>
  <c r="S221" i="9"/>
  <c r="O221" i="9"/>
  <c r="T221" i="9" s="1"/>
  <c r="S220" i="9"/>
  <c r="O220" i="9"/>
  <c r="T220" i="9" s="1"/>
  <c r="P222" i="9"/>
  <c r="U222" i="9" s="1"/>
  <c r="S144" i="9"/>
  <c r="O144" i="9"/>
  <c r="T144" i="9" s="1"/>
  <c r="S85" i="9"/>
  <c r="O85" i="9"/>
  <c r="T85" i="9" s="1"/>
  <c r="P134" i="9"/>
  <c r="U134" i="9" s="1"/>
  <c r="S86" i="9"/>
  <c r="O86" i="9"/>
  <c r="T86" i="9" s="1"/>
  <c r="S135" i="9"/>
  <c r="O135" i="9"/>
  <c r="T135" i="9" s="1"/>
  <c r="S141" i="9"/>
  <c r="O141" i="9"/>
  <c r="T141" i="9" s="1"/>
  <c r="S136" i="9"/>
  <c r="O136" i="9"/>
  <c r="T136" i="9" s="1"/>
  <c r="S132" i="9"/>
  <c r="O132" i="9"/>
  <c r="T132" i="9" s="1"/>
  <c r="S82" i="9"/>
  <c r="O82" i="9"/>
  <c r="T82" i="9" s="1"/>
  <c r="S146" i="9"/>
  <c r="O146" i="9"/>
  <c r="T146" i="9" s="1"/>
  <c r="S142" i="9"/>
  <c r="O142" i="9"/>
  <c r="T142" i="9" s="1"/>
  <c r="P138" i="9"/>
  <c r="U138" i="9" s="1"/>
  <c r="P80" i="9"/>
  <c r="U80" i="9" s="1"/>
  <c r="W80" i="9" s="1"/>
  <c r="S139" i="9"/>
  <c r="O139" i="9"/>
  <c r="T139" i="9" s="1"/>
  <c r="S140" i="9"/>
  <c r="O140" i="9"/>
  <c r="T140" i="9" s="1"/>
  <c r="S81" i="9"/>
  <c r="O81" i="9"/>
  <c r="T81" i="9" s="1"/>
  <c r="S145" i="9"/>
  <c r="O145" i="9"/>
  <c r="T145" i="9" s="1"/>
  <c r="S79" i="9"/>
  <c r="O79" i="9"/>
  <c r="T79" i="9" s="1"/>
  <c r="S137" i="9"/>
  <c r="O137" i="9"/>
  <c r="T137" i="9" s="1"/>
  <c r="S133" i="9"/>
  <c r="O133" i="9"/>
  <c r="T133" i="9" s="1"/>
  <c r="S83" i="9"/>
  <c r="O83" i="9"/>
  <c r="T83" i="9" s="1"/>
  <c r="P84" i="9"/>
  <c r="U84" i="9" s="1"/>
  <c r="P143" i="9"/>
  <c r="U143" i="9" s="1"/>
  <c r="S71" i="9"/>
  <c r="O71" i="9"/>
  <c r="T71" i="9" s="1"/>
  <c r="S72" i="9"/>
  <c r="O72" i="9"/>
  <c r="T72" i="9" s="1"/>
  <c r="S70" i="9"/>
  <c r="O70" i="9"/>
  <c r="T70" i="9" s="1"/>
  <c r="P73" i="9"/>
  <c r="U73" i="9" s="1"/>
  <c r="S66" i="9"/>
  <c r="O66" i="9"/>
  <c r="T66" i="9" s="1"/>
  <c r="T67" i="9"/>
  <c r="P67" i="9"/>
  <c r="U67" i="9" s="1"/>
  <c r="S68" i="9"/>
  <c r="O68" i="9"/>
  <c r="T68" i="9" s="1"/>
  <c r="P69" i="9"/>
  <c r="U69" i="9" s="1"/>
  <c r="X69" i="9" s="1"/>
  <c r="F42" i="26" s="1"/>
  <c r="S10" i="9"/>
  <c r="O10" i="9"/>
  <c r="T10" i="9" s="1"/>
  <c r="S9" i="9"/>
  <c r="O9" i="9"/>
  <c r="T9" i="9" s="1"/>
  <c r="S11" i="9"/>
  <c r="O11" i="9"/>
  <c r="T11" i="9" s="1"/>
  <c r="S7" i="9"/>
  <c r="O7" i="9"/>
  <c r="T7" i="9" s="1"/>
  <c r="S6" i="9"/>
  <c r="O6" i="9"/>
  <c r="T6" i="9" s="1"/>
  <c r="P12" i="9"/>
  <c r="U12" i="9" s="1"/>
  <c r="I2" i="23"/>
  <c r="C2" i="23"/>
  <c r="V214" i="20"/>
  <c r="U214" i="20"/>
  <c r="T214" i="20"/>
  <c r="S214" i="20"/>
  <c r="R214" i="20"/>
  <c r="Q214" i="20"/>
  <c r="P214" i="20"/>
  <c r="I214" i="20"/>
  <c r="H214" i="20"/>
  <c r="G214" i="20"/>
  <c r="F214" i="20"/>
  <c r="E214" i="20"/>
  <c r="D214" i="20"/>
  <c r="C214" i="20"/>
  <c r="V213" i="20"/>
  <c r="U213" i="20"/>
  <c r="T213" i="20"/>
  <c r="S213" i="20"/>
  <c r="R213" i="20"/>
  <c r="Q213" i="20"/>
  <c r="P213" i="20"/>
  <c r="I213" i="20"/>
  <c r="H213" i="20"/>
  <c r="G213" i="20"/>
  <c r="F213" i="20"/>
  <c r="E213" i="20"/>
  <c r="D213" i="20"/>
  <c r="C213" i="20"/>
  <c r="V212" i="20"/>
  <c r="U212" i="20"/>
  <c r="T212" i="20"/>
  <c r="S212" i="20"/>
  <c r="R212" i="20"/>
  <c r="Q212" i="20"/>
  <c r="P212" i="20"/>
  <c r="I212" i="20"/>
  <c r="H212" i="20"/>
  <c r="G212" i="20"/>
  <c r="F212" i="20"/>
  <c r="E212" i="20"/>
  <c r="D212" i="20"/>
  <c r="C212" i="20"/>
  <c r="V211" i="20"/>
  <c r="U211" i="20"/>
  <c r="T211" i="20"/>
  <c r="S211" i="20"/>
  <c r="R211" i="20"/>
  <c r="Q211" i="20"/>
  <c r="P211" i="20"/>
  <c r="I211" i="20"/>
  <c r="H211" i="20"/>
  <c r="G211" i="20"/>
  <c r="F211" i="20"/>
  <c r="E211" i="20"/>
  <c r="D211" i="20"/>
  <c r="C211" i="20"/>
  <c r="V210" i="20"/>
  <c r="U210" i="20"/>
  <c r="T210" i="20"/>
  <c r="S210" i="20"/>
  <c r="R210" i="20"/>
  <c r="Q210" i="20"/>
  <c r="P210" i="20"/>
  <c r="I210" i="20"/>
  <c r="H210" i="20"/>
  <c r="G210" i="20"/>
  <c r="F210" i="20"/>
  <c r="E210" i="20"/>
  <c r="D210" i="20"/>
  <c r="C210" i="20"/>
  <c r="V209" i="20"/>
  <c r="U209" i="20"/>
  <c r="T209" i="20"/>
  <c r="S209" i="20"/>
  <c r="R209" i="20"/>
  <c r="Q209" i="20"/>
  <c r="P209" i="20"/>
  <c r="I209" i="20"/>
  <c r="H209" i="20"/>
  <c r="G209" i="20"/>
  <c r="F209" i="20"/>
  <c r="E209" i="20"/>
  <c r="D209" i="20"/>
  <c r="C209" i="20"/>
  <c r="V208" i="20"/>
  <c r="U208" i="20"/>
  <c r="T208" i="20"/>
  <c r="S208" i="20"/>
  <c r="R208" i="20"/>
  <c r="Q208" i="20"/>
  <c r="P208" i="20"/>
  <c r="I208" i="20"/>
  <c r="H208" i="20"/>
  <c r="G208" i="20"/>
  <c r="F208" i="20"/>
  <c r="E208" i="20"/>
  <c r="D208" i="20"/>
  <c r="C208" i="20"/>
  <c r="V207" i="20"/>
  <c r="U207" i="20"/>
  <c r="T207" i="20"/>
  <c r="S207" i="20"/>
  <c r="R207" i="20"/>
  <c r="Q207" i="20"/>
  <c r="P207" i="20"/>
  <c r="C23" i="17" s="1"/>
  <c r="C922" i="26" s="1"/>
  <c r="I207" i="20"/>
  <c r="H207" i="20"/>
  <c r="G207" i="20"/>
  <c r="F207" i="20"/>
  <c r="E207" i="20"/>
  <c r="D207" i="20"/>
  <c r="C207" i="20"/>
  <c r="V206" i="20"/>
  <c r="U206" i="20"/>
  <c r="T206" i="20"/>
  <c r="S206" i="20"/>
  <c r="R206" i="20"/>
  <c r="Q206" i="20"/>
  <c r="P206" i="20"/>
  <c r="I206" i="20"/>
  <c r="H206" i="20"/>
  <c r="G206" i="20"/>
  <c r="F206" i="20"/>
  <c r="E206" i="20"/>
  <c r="D206" i="20"/>
  <c r="C206" i="20"/>
  <c r="V205" i="20"/>
  <c r="U205" i="20"/>
  <c r="T205" i="20"/>
  <c r="S205" i="20"/>
  <c r="R205" i="20"/>
  <c r="Q205" i="20"/>
  <c r="P205" i="20"/>
  <c r="I205" i="20"/>
  <c r="C240" i="9" s="1"/>
  <c r="C215" i="14" s="1"/>
  <c r="H205" i="20"/>
  <c r="C239" i="9" s="1"/>
  <c r="C214" i="14" s="1"/>
  <c r="G205" i="20"/>
  <c r="F205" i="20"/>
  <c r="E205" i="20"/>
  <c r="C241" i="9" s="1"/>
  <c r="C216" i="14" s="1"/>
  <c r="D205" i="20"/>
  <c r="C205" i="20"/>
  <c r="C242" i="9" s="1"/>
  <c r="C217" i="14" s="1"/>
  <c r="V204" i="20"/>
  <c r="U204" i="20"/>
  <c r="T204" i="20"/>
  <c r="S204" i="20"/>
  <c r="R204" i="20"/>
  <c r="Q204" i="20"/>
  <c r="P204" i="20"/>
  <c r="I204" i="20"/>
  <c r="H204" i="20"/>
  <c r="G204" i="20"/>
  <c r="F204" i="20"/>
  <c r="E204" i="20"/>
  <c r="D204" i="20"/>
  <c r="C204" i="20"/>
  <c r="V203" i="20"/>
  <c r="U203" i="20"/>
  <c r="T203" i="20"/>
  <c r="S203" i="20"/>
  <c r="R203" i="20"/>
  <c r="Q203" i="20"/>
  <c r="P203" i="20"/>
  <c r="I203" i="20"/>
  <c r="H203" i="20"/>
  <c r="G203" i="20"/>
  <c r="F203" i="20"/>
  <c r="E203" i="20"/>
  <c r="D203" i="20"/>
  <c r="C203" i="20"/>
  <c r="V202" i="20"/>
  <c r="U202" i="20"/>
  <c r="T202" i="20"/>
  <c r="S202" i="20"/>
  <c r="R202" i="20"/>
  <c r="Q202" i="20"/>
  <c r="P202" i="20"/>
  <c r="I202" i="20"/>
  <c r="H202" i="20"/>
  <c r="G202" i="20"/>
  <c r="F202" i="20"/>
  <c r="E202" i="20"/>
  <c r="D202" i="20"/>
  <c r="C202" i="20"/>
  <c r="V201" i="20"/>
  <c r="U201" i="20"/>
  <c r="T201" i="20"/>
  <c r="S201" i="20"/>
  <c r="R201" i="20"/>
  <c r="Q201" i="20"/>
  <c r="P201" i="20"/>
  <c r="I201" i="20"/>
  <c r="H201" i="20"/>
  <c r="G201" i="20"/>
  <c r="F201" i="20"/>
  <c r="E201" i="20"/>
  <c r="D201" i="20"/>
  <c r="C201" i="20"/>
  <c r="V200" i="20"/>
  <c r="U200" i="20"/>
  <c r="T200" i="20"/>
  <c r="S200" i="20"/>
  <c r="R200" i="20"/>
  <c r="Q200" i="20"/>
  <c r="P200" i="20"/>
  <c r="C24" i="16" s="1"/>
  <c r="C801" i="26" s="1"/>
  <c r="I200" i="20"/>
  <c r="H200" i="20"/>
  <c r="G200" i="20"/>
  <c r="F200" i="20"/>
  <c r="E200" i="20"/>
  <c r="D200" i="20"/>
  <c r="C200" i="20"/>
  <c r="V199" i="20"/>
  <c r="U199" i="20"/>
  <c r="T199" i="20"/>
  <c r="S199" i="20"/>
  <c r="R199" i="20"/>
  <c r="Q199" i="20"/>
  <c r="P199" i="20"/>
  <c r="I199" i="20"/>
  <c r="H199" i="20"/>
  <c r="G199" i="20"/>
  <c r="F199" i="20"/>
  <c r="E199" i="20"/>
  <c r="D199" i="20"/>
  <c r="C199" i="20"/>
  <c r="V198" i="20"/>
  <c r="U198" i="20"/>
  <c r="T198" i="20"/>
  <c r="S198" i="20"/>
  <c r="R198" i="20"/>
  <c r="Q198" i="20"/>
  <c r="P198" i="20"/>
  <c r="I198" i="20"/>
  <c r="H198" i="20"/>
  <c r="G198" i="20"/>
  <c r="F198" i="20"/>
  <c r="E198" i="20"/>
  <c r="D198" i="20"/>
  <c r="C198" i="20"/>
  <c r="V197" i="20"/>
  <c r="U197" i="20"/>
  <c r="T197" i="20"/>
  <c r="S197" i="20"/>
  <c r="R197" i="20"/>
  <c r="Q197" i="20"/>
  <c r="P197" i="20"/>
  <c r="I197" i="20"/>
  <c r="H197" i="20"/>
  <c r="G197" i="20"/>
  <c r="F197" i="20"/>
  <c r="E197" i="20"/>
  <c r="D197" i="20"/>
  <c r="C197" i="20"/>
  <c r="V196" i="20"/>
  <c r="C27" i="24" s="1"/>
  <c r="C678" i="14" s="1"/>
  <c r="U196" i="20"/>
  <c r="C28" i="24" s="1"/>
  <c r="C679" i="14" s="1"/>
  <c r="T196" i="20"/>
  <c r="S196" i="20"/>
  <c r="R196" i="20"/>
  <c r="Q196" i="20"/>
  <c r="P196" i="20"/>
  <c r="I196" i="20"/>
  <c r="H196" i="20"/>
  <c r="G196" i="20"/>
  <c r="F196" i="20"/>
  <c r="E196" i="20"/>
  <c r="D196" i="20"/>
  <c r="C196" i="20"/>
  <c r="V194" i="20"/>
  <c r="U194" i="20"/>
  <c r="T194" i="20"/>
  <c r="S194" i="20"/>
  <c r="R194" i="20"/>
  <c r="Q194" i="20"/>
  <c r="P194" i="20"/>
  <c r="I194" i="20"/>
  <c r="H194" i="20"/>
  <c r="G194" i="20"/>
  <c r="F194" i="20"/>
  <c r="E194" i="20"/>
  <c r="D194" i="20"/>
  <c r="C194" i="20"/>
  <c r="V190" i="20"/>
  <c r="U190" i="20"/>
  <c r="T190" i="20"/>
  <c r="S190" i="20"/>
  <c r="R190" i="20"/>
  <c r="Q190" i="20"/>
  <c r="P190" i="20"/>
  <c r="I190" i="20"/>
  <c r="H190" i="20"/>
  <c r="G190" i="20"/>
  <c r="F190" i="20"/>
  <c r="E190" i="20"/>
  <c r="D190" i="20"/>
  <c r="C190" i="20"/>
  <c r="V189" i="20"/>
  <c r="U189" i="20"/>
  <c r="T189" i="20"/>
  <c r="S189" i="20"/>
  <c r="R189" i="20"/>
  <c r="Q189" i="20"/>
  <c r="P189" i="20"/>
  <c r="I189" i="20"/>
  <c r="H189" i="20"/>
  <c r="G189" i="20"/>
  <c r="F189" i="20"/>
  <c r="E189" i="20"/>
  <c r="D189" i="20"/>
  <c r="C189" i="20"/>
  <c r="V188" i="20"/>
  <c r="U188" i="20"/>
  <c r="T188" i="20"/>
  <c r="S188" i="20"/>
  <c r="R188" i="20"/>
  <c r="Q188" i="20"/>
  <c r="P188" i="20"/>
  <c r="I188" i="20"/>
  <c r="H188" i="20"/>
  <c r="G188" i="20"/>
  <c r="F188" i="20"/>
  <c r="E188" i="20"/>
  <c r="D188" i="20"/>
  <c r="C188" i="20"/>
  <c r="V187" i="20"/>
  <c r="U187" i="20"/>
  <c r="T187" i="20"/>
  <c r="S187" i="20"/>
  <c r="R187" i="20"/>
  <c r="Q187" i="20"/>
  <c r="P187" i="20"/>
  <c r="I187" i="20"/>
  <c r="H187" i="20"/>
  <c r="G187" i="20"/>
  <c r="F187" i="20"/>
  <c r="E187" i="20"/>
  <c r="D187" i="20"/>
  <c r="C187" i="20"/>
  <c r="V186" i="20"/>
  <c r="U186" i="20"/>
  <c r="T186" i="20"/>
  <c r="S186" i="20"/>
  <c r="R186" i="20"/>
  <c r="Q186" i="20"/>
  <c r="P186" i="20"/>
  <c r="I186" i="20"/>
  <c r="H186" i="20"/>
  <c r="G186" i="20"/>
  <c r="F186" i="20"/>
  <c r="E186" i="20"/>
  <c r="D186" i="20"/>
  <c r="C186" i="20"/>
  <c r="V185" i="20"/>
  <c r="U185" i="20"/>
  <c r="T185" i="20"/>
  <c r="S185" i="20"/>
  <c r="R185" i="20"/>
  <c r="Q185" i="20"/>
  <c r="P185" i="20"/>
  <c r="I185" i="20"/>
  <c r="H185" i="20"/>
  <c r="G185" i="20"/>
  <c r="F185" i="20"/>
  <c r="E185" i="20"/>
  <c r="D185" i="20"/>
  <c r="C185" i="20"/>
  <c r="V184" i="20"/>
  <c r="U184" i="20"/>
  <c r="T184" i="20"/>
  <c r="S184" i="20"/>
  <c r="R184" i="20"/>
  <c r="Q184" i="20"/>
  <c r="P184" i="20"/>
  <c r="I184" i="20"/>
  <c r="H184" i="20"/>
  <c r="G184" i="20"/>
  <c r="F184" i="20"/>
  <c r="E184" i="20"/>
  <c r="D184" i="20"/>
  <c r="C184" i="20"/>
  <c r="V183" i="20"/>
  <c r="U183" i="20"/>
  <c r="T183" i="20"/>
  <c r="S183" i="20"/>
  <c r="R183" i="20"/>
  <c r="Q183" i="20"/>
  <c r="P183" i="20"/>
  <c r="I183" i="20"/>
  <c r="H183" i="20"/>
  <c r="G183" i="20"/>
  <c r="F183" i="20"/>
  <c r="E183" i="20"/>
  <c r="D183" i="20"/>
  <c r="C183" i="20"/>
  <c r="V182" i="20"/>
  <c r="U182" i="20"/>
  <c r="T182" i="20"/>
  <c r="S182" i="20"/>
  <c r="R182" i="20"/>
  <c r="Q182" i="20"/>
  <c r="P182" i="20"/>
  <c r="I182" i="20"/>
  <c r="H182" i="20"/>
  <c r="G182" i="20"/>
  <c r="F182" i="20"/>
  <c r="E182" i="20"/>
  <c r="D182" i="20"/>
  <c r="C182" i="20"/>
  <c r="V181" i="20"/>
  <c r="U181" i="20"/>
  <c r="T181" i="20"/>
  <c r="S181" i="20"/>
  <c r="R181" i="20"/>
  <c r="Q181" i="20"/>
  <c r="P181" i="20"/>
  <c r="I181" i="20"/>
  <c r="C231" i="9" s="1"/>
  <c r="C206" i="14" s="1"/>
  <c r="H181" i="20"/>
  <c r="C229" i="9" s="1"/>
  <c r="C204" i="14" s="1"/>
  <c r="G181" i="20"/>
  <c r="F181" i="20"/>
  <c r="C230" i="9" s="1"/>
  <c r="C205" i="14" s="1"/>
  <c r="E181" i="20"/>
  <c r="D181" i="20"/>
  <c r="C228" i="9" s="1"/>
  <c r="C203" i="14" s="1"/>
  <c r="C181" i="20"/>
  <c r="C232" i="9" s="1"/>
  <c r="C207" i="14" s="1"/>
  <c r="V180" i="20"/>
  <c r="U180" i="20"/>
  <c r="T180" i="20"/>
  <c r="S180" i="20"/>
  <c r="R180" i="20"/>
  <c r="Q180" i="20"/>
  <c r="P180" i="20"/>
  <c r="I180" i="20"/>
  <c r="H180" i="20"/>
  <c r="G180" i="20"/>
  <c r="F180" i="20"/>
  <c r="E180" i="20"/>
  <c r="D180" i="20"/>
  <c r="C180" i="20"/>
  <c r="V179" i="20"/>
  <c r="U179" i="20"/>
  <c r="T179" i="20"/>
  <c r="S179" i="20"/>
  <c r="R179" i="20"/>
  <c r="Q179" i="20"/>
  <c r="P179" i="20"/>
  <c r="I179" i="20"/>
  <c r="H179" i="20"/>
  <c r="G179" i="20"/>
  <c r="F179" i="20"/>
  <c r="E179" i="20"/>
  <c r="D179" i="20"/>
  <c r="C179" i="20"/>
  <c r="V178" i="20"/>
  <c r="U178" i="20"/>
  <c r="T178" i="20"/>
  <c r="S178" i="20"/>
  <c r="R178" i="20"/>
  <c r="Q178" i="20"/>
  <c r="P178" i="20"/>
  <c r="I178" i="20"/>
  <c r="H178" i="20"/>
  <c r="G178" i="20"/>
  <c r="F178" i="20"/>
  <c r="E178" i="20"/>
  <c r="D178" i="20"/>
  <c r="C178" i="20"/>
  <c r="V177" i="20"/>
  <c r="U177" i="20"/>
  <c r="T177" i="20"/>
  <c r="S177" i="20"/>
  <c r="R177" i="20"/>
  <c r="Q177" i="20"/>
  <c r="P177" i="20"/>
  <c r="I177" i="20"/>
  <c r="H177" i="20"/>
  <c r="G177" i="20"/>
  <c r="F177" i="20"/>
  <c r="E177" i="20"/>
  <c r="D177" i="20"/>
  <c r="C177" i="20"/>
  <c r="V176" i="20"/>
  <c r="U176" i="20"/>
  <c r="T176" i="20"/>
  <c r="S176" i="20"/>
  <c r="R176" i="20"/>
  <c r="Q176" i="20"/>
  <c r="P176" i="20"/>
  <c r="I176" i="20"/>
  <c r="H176" i="20"/>
  <c r="G176" i="20"/>
  <c r="F176" i="20"/>
  <c r="E176" i="20"/>
  <c r="D176" i="20"/>
  <c r="C176" i="20"/>
  <c r="V175" i="20"/>
  <c r="U175" i="20"/>
  <c r="T175" i="20"/>
  <c r="S175" i="20"/>
  <c r="R175" i="20"/>
  <c r="Q175" i="20"/>
  <c r="P175" i="20"/>
  <c r="I175" i="20"/>
  <c r="H175" i="20"/>
  <c r="G175" i="20"/>
  <c r="F175" i="20"/>
  <c r="E175" i="20"/>
  <c r="D175" i="20"/>
  <c r="C175" i="20"/>
  <c r="V174" i="20"/>
  <c r="U174" i="20"/>
  <c r="T174" i="20"/>
  <c r="S174" i="20"/>
  <c r="R174" i="20"/>
  <c r="Q174" i="20"/>
  <c r="P174" i="20"/>
  <c r="I174" i="20"/>
  <c r="H174" i="20"/>
  <c r="G174" i="20"/>
  <c r="F174" i="20"/>
  <c r="E174" i="20"/>
  <c r="D174" i="20"/>
  <c r="C174" i="20"/>
  <c r="V173" i="20"/>
  <c r="U173" i="20"/>
  <c r="T173" i="20"/>
  <c r="S173" i="20"/>
  <c r="R173" i="20"/>
  <c r="Q173" i="20"/>
  <c r="P173" i="20"/>
  <c r="I173" i="20"/>
  <c r="H173" i="20"/>
  <c r="G173" i="20"/>
  <c r="F173" i="20"/>
  <c r="E173" i="20"/>
  <c r="D173" i="20"/>
  <c r="C173" i="20"/>
  <c r="V172" i="20"/>
  <c r="U172" i="20"/>
  <c r="T172" i="20"/>
  <c r="S172" i="20"/>
  <c r="R172" i="20"/>
  <c r="Q172" i="20"/>
  <c r="P172" i="20"/>
  <c r="I172" i="20"/>
  <c r="H172" i="20"/>
  <c r="G172" i="20"/>
  <c r="F172" i="20"/>
  <c r="E172" i="20"/>
  <c r="D172" i="20"/>
  <c r="C172" i="20"/>
  <c r="V170" i="20"/>
  <c r="U170" i="20"/>
  <c r="T170" i="20"/>
  <c r="S170" i="20"/>
  <c r="R170" i="20"/>
  <c r="Q170" i="20"/>
  <c r="P170" i="20"/>
  <c r="I170" i="20"/>
  <c r="H170" i="20"/>
  <c r="G170" i="20"/>
  <c r="F170" i="20"/>
  <c r="E170" i="20"/>
  <c r="D170" i="20"/>
  <c r="C170" i="20"/>
  <c r="V166" i="20"/>
  <c r="U166" i="20"/>
  <c r="T166" i="20"/>
  <c r="S166" i="20"/>
  <c r="R166" i="20"/>
  <c r="Q166" i="20"/>
  <c r="P166" i="20"/>
  <c r="I166" i="20"/>
  <c r="H166" i="20"/>
  <c r="G166" i="20"/>
  <c r="F166" i="20"/>
  <c r="E166" i="20"/>
  <c r="D166" i="20"/>
  <c r="C166" i="20"/>
  <c r="V165" i="20"/>
  <c r="U165" i="20"/>
  <c r="T165" i="20"/>
  <c r="S165" i="20"/>
  <c r="R165" i="20"/>
  <c r="Q165" i="20"/>
  <c r="P165" i="20"/>
  <c r="I165" i="20"/>
  <c r="H165" i="20"/>
  <c r="G165" i="20"/>
  <c r="F165" i="20"/>
  <c r="E165" i="20"/>
  <c r="D165" i="20"/>
  <c r="C165" i="20"/>
  <c r="V164" i="20"/>
  <c r="U164" i="20"/>
  <c r="T164" i="20"/>
  <c r="S164" i="20"/>
  <c r="R164" i="20"/>
  <c r="Q164" i="20"/>
  <c r="P164" i="20"/>
  <c r="I164" i="20"/>
  <c r="H164" i="20"/>
  <c r="G164" i="20"/>
  <c r="F164" i="20"/>
  <c r="E164" i="20"/>
  <c r="D164" i="20"/>
  <c r="C164" i="20"/>
  <c r="V163" i="20"/>
  <c r="U163" i="20"/>
  <c r="T163" i="20"/>
  <c r="S163" i="20"/>
  <c r="R163" i="20"/>
  <c r="Q163" i="20"/>
  <c r="P163" i="20"/>
  <c r="I163" i="20"/>
  <c r="H163" i="20"/>
  <c r="G163" i="20"/>
  <c r="F163" i="20"/>
  <c r="E163" i="20"/>
  <c r="D163" i="20"/>
  <c r="C163" i="20"/>
  <c r="V162" i="20"/>
  <c r="U162" i="20"/>
  <c r="T162" i="20"/>
  <c r="S162" i="20"/>
  <c r="R162" i="20"/>
  <c r="Q162" i="20"/>
  <c r="P162" i="20"/>
  <c r="I162" i="20"/>
  <c r="H162" i="20"/>
  <c r="G162" i="20"/>
  <c r="F162" i="20"/>
  <c r="E162" i="20"/>
  <c r="D162" i="20"/>
  <c r="C162" i="20"/>
  <c r="V161" i="20"/>
  <c r="U161" i="20"/>
  <c r="T161" i="20"/>
  <c r="S161" i="20"/>
  <c r="R161" i="20"/>
  <c r="Q161" i="20"/>
  <c r="P161" i="20"/>
  <c r="I161" i="20"/>
  <c r="H161" i="20"/>
  <c r="G161" i="20"/>
  <c r="F161" i="20"/>
  <c r="E161" i="20"/>
  <c r="D161" i="20"/>
  <c r="C161" i="20"/>
  <c r="V160" i="20"/>
  <c r="U160" i="20"/>
  <c r="T160" i="20"/>
  <c r="S160" i="20"/>
  <c r="R160" i="20"/>
  <c r="Q160" i="20"/>
  <c r="P160" i="20"/>
  <c r="I160" i="20"/>
  <c r="H160" i="20"/>
  <c r="G160" i="20"/>
  <c r="F160" i="20"/>
  <c r="E160" i="20"/>
  <c r="D160" i="20"/>
  <c r="C160" i="20"/>
  <c r="V159" i="20"/>
  <c r="U159" i="20"/>
  <c r="T159" i="20"/>
  <c r="S159" i="20"/>
  <c r="R159" i="20"/>
  <c r="Q159" i="20"/>
  <c r="P159" i="20"/>
  <c r="I159" i="20"/>
  <c r="H159" i="20"/>
  <c r="G159" i="20"/>
  <c r="F159" i="20"/>
  <c r="E159" i="20"/>
  <c r="D159" i="20"/>
  <c r="C159" i="20"/>
  <c r="V158" i="20"/>
  <c r="U158" i="20"/>
  <c r="T158" i="20"/>
  <c r="S158" i="20"/>
  <c r="R158" i="20"/>
  <c r="Q158" i="20"/>
  <c r="P158" i="20"/>
  <c r="I158" i="20"/>
  <c r="H158" i="20"/>
  <c r="G158" i="20"/>
  <c r="F158" i="20"/>
  <c r="E158" i="20"/>
  <c r="D158" i="20"/>
  <c r="C158" i="20"/>
  <c r="V157" i="20"/>
  <c r="U157" i="20"/>
  <c r="T157" i="20"/>
  <c r="S157" i="20"/>
  <c r="R157" i="20"/>
  <c r="Q157" i="20"/>
  <c r="P157" i="20"/>
  <c r="I157" i="20"/>
  <c r="H157" i="20"/>
  <c r="G157" i="20"/>
  <c r="F157" i="20"/>
  <c r="E157" i="20"/>
  <c r="D157" i="20"/>
  <c r="C157" i="20"/>
  <c r="V156" i="20"/>
  <c r="U156" i="20"/>
  <c r="T156" i="20"/>
  <c r="S156" i="20"/>
  <c r="R156" i="20"/>
  <c r="Q156" i="20"/>
  <c r="P156" i="20"/>
  <c r="I156" i="20"/>
  <c r="H156" i="20"/>
  <c r="G156" i="20"/>
  <c r="F156" i="20"/>
  <c r="E156" i="20"/>
  <c r="D156" i="20"/>
  <c r="C156" i="20"/>
  <c r="V155" i="20"/>
  <c r="U155" i="20"/>
  <c r="T155" i="20"/>
  <c r="S155" i="20"/>
  <c r="R155" i="20"/>
  <c r="Q155" i="20"/>
  <c r="P155" i="20"/>
  <c r="I155" i="20"/>
  <c r="H155" i="20"/>
  <c r="G155" i="20"/>
  <c r="F155" i="20"/>
  <c r="E155" i="20"/>
  <c r="D155" i="20"/>
  <c r="C155" i="20"/>
  <c r="V154" i="20"/>
  <c r="U154" i="20"/>
  <c r="T154" i="20"/>
  <c r="S154" i="20"/>
  <c r="R154" i="20"/>
  <c r="Q154" i="20"/>
  <c r="P154" i="20"/>
  <c r="I154" i="20"/>
  <c r="H154" i="20"/>
  <c r="G154" i="20"/>
  <c r="F154" i="20"/>
  <c r="E154" i="20"/>
  <c r="D154" i="20"/>
  <c r="C154" i="20"/>
  <c r="V153" i="20"/>
  <c r="U153" i="20"/>
  <c r="T153" i="20"/>
  <c r="S153" i="20"/>
  <c r="R153" i="20"/>
  <c r="Q153" i="20"/>
  <c r="P153" i="20"/>
  <c r="I153" i="20"/>
  <c r="H153" i="20"/>
  <c r="G153" i="20"/>
  <c r="F153" i="20"/>
  <c r="E153" i="20"/>
  <c r="D153" i="20"/>
  <c r="C153" i="20"/>
  <c r="V152" i="20"/>
  <c r="U152" i="20"/>
  <c r="T152" i="20"/>
  <c r="S152" i="20"/>
  <c r="R152" i="20"/>
  <c r="Q152" i="20"/>
  <c r="P152" i="20"/>
  <c r="I152" i="20"/>
  <c r="H152" i="20"/>
  <c r="G152" i="20"/>
  <c r="F152" i="20"/>
  <c r="E152" i="20"/>
  <c r="D152" i="20"/>
  <c r="C152" i="20"/>
  <c r="V151" i="20"/>
  <c r="U151" i="20"/>
  <c r="T151" i="20"/>
  <c r="S151" i="20"/>
  <c r="R151" i="20"/>
  <c r="Q151" i="20"/>
  <c r="P151" i="20"/>
  <c r="I151" i="20"/>
  <c r="H151" i="20"/>
  <c r="G151" i="20"/>
  <c r="F151" i="20"/>
  <c r="E151" i="20"/>
  <c r="D151" i="20"/>
  <c r="C151" i="20"/>
  <c r="V150" i="20"/>
  <c r="U150" i="20"/>
  <c r="T150" i="20"/>
  <c r="S150" i="20"/>
  <c r="R150" i="20"/>
  <c r="Q150" i="20"/>
  <c r="P150" i="20"/>
  <c r="I150" i="20"/>
  <c r="H150" i="20"/>
  <c r="G150" i="20"/>
  <c r="F150" i="20"/>
  <c r="E150" i="20"/>
  <c r="D150" i="20"/>
  <c r="C150" i="20"/>
  <c r="V149" i="20"/>
  <c r="U149" i="20"/>
  <c r="T149" i="20"/>
  <c r="S149" i="20"/>
  <c r="R149" i="20"/>
  <c r="Q149" i="20"/>
  <c r="P149" i="20"/>
  <c r="I149" i="20"/>
  <c r="H149" i="20"/>
  <c r="G149" i="20"/>
  <c r="F149" i="20"/>
  <c r="E149" i="20"/>
  <c r="D149" i="20"/>
  <c r="C149" i="20"/>
  <c r="V148" i="20"/>
  <c r="U148" i="20"/>
  <c r="T148" i="20"/>
  <c r="S148" i="20"/>
  <c r="R148" i="20"/>
  <c r="Q148" i="20"/>
  <c r="P148" i="20"/>
  <c r="I148" i="20"/>
  <c r="H148" i="20"/>
  <c r="G148" i="20"/>
  <c r="F148" i="20"/>
  <c r="E148" i="20"/>
  <c r="D148" i="20"/>
  <c r="C148" i="20"/>
  <c r="Z147" i="20"/>
  <c r="Z148" i="20" s="1"/>
  <c r="M147" i="20"/>
  <c r="M148" i="20" s="1"/>
  <c r="M149" i="20" s="1"/>
  <c r="M150" i="20" s="1"/>
  <c r="M151" i="20" s="1"/>
  <c r="M152" i="20" s="1"/>
  <c r="V146" i="20"/>
  <c r="U146" i="20"/>
  <c r="T146" i="20"/>
  <c r="S146" i="20"/>
  <c r="R146" i="20"/>
  <c r="Q146" i="20"/>
  <c r="P146" i="20"/>
  <c r="C172" i="24" s="1"/>
  <c r="I146" i="20"/>
  <c r="H146" i="20"/>
  <c r="G146" i="20"/>
  <c r="F146" i="20"/>
  <c r="E146" i="20"/>
  <c r="D146" i="20"/>
  <c r="C146" i="20"/>
  <c r="C32" i="20"/>
  <c r="C31" i="20"/>
  <c r="B31" i="20"/>
  <c r="C30" i="20"/>
  <c r="B30" i="20"/>
  <c r="C29" i="20"/>
  <c r="B29" i="20"/>
  <c r="C28" i="20"/>
  <c r="B28" i="20"/>
  <c r="C27" i="20"/>
  <c r="B27" i="20"/>
  <c r="C26" i="20"/>
  <c r="B26" i="20"/>
  <c r="E17" i="20"/>
  <c r="E16" i="20"/>
  <c r="E15" i="20"/>
  <c r="E14" i="20"/>
  <c r="E13" i="20"/>
  <c r="E12" i="20"/>
  <c r="C101" i="10" s="1"/>
  <c r="C308" i="26" s="1"/>
  <c r="C236" i="17" l="1"/>
  <c r="C1135" i="26" s="1"/>
  <c r="X219" i="9"/>
  <c r="F150" i="26" s="1"/>
  <c r="X240" i="24"/>
  <c r="F851" i="14" s="1"/>
  <c r="H660" i="14"/>
  <c r="X132" i="24"/>
  <c r="X28" i="24"/>
  <c r="F679" i="14" s="1"/>
  <c r="X90" i="9"/>
  <c r="F85" i="14" s="1"/>
  <c r="X271" i="24"/>
  <c r="X270" i="24"/>
  <c r="X242" i="9"/>
  <c r="F217" i="14" s="1"/>
  <c r="X229" i="24"/>
  <c r="F840" i="14" s="1"/>
  <c r="X16" i="24"/>
  <c r="F667" i="14" s="1"/>
  <c r="X101" i="24"/>
  <c r="F732" i="14" s="1"/>
  <c r="X62" i="9"/>
  <c r="F35" i="26" s="1"/>
  <c r="X270" i="9"/>
  <c r="X274" i="9"/>
  <c r="X17" i="24"/>
  <c r="F668" i="14" s="1"/>
  <c r="X84" i="24"/>
  <c r="F715" i="14" s="1"/>
  <c r="X42" i="10"/>
  <c r="F249" i="26" s="1"/>
  <c r="X198" i="9"/>
  <c r="F129" i="26" s="1"/>
  <c r="X60" i="9"/>
  <c r="X104" i="10"/>
  <c r="F311" i="26" s="1"/>
  <c r="X276" i="24"/>
  <c r="X91" i="10"/>
  <c r="F298" i="26" s="1"/>
  <c r="X93" i="9"/>
  <c r="F88" i="14" s="1"/>
  <c r="X231" i="24"/>
  <c r="F842" i="14" s="1"/>
  <c r="X29" i="9"/>
  <c r="F44" i="14" s="1"/>
  <c r="X18" i="9"/>
  <c r="F33" i="14" s="1"/>
  <c r="X241" i="9"/>
  <c r="F216" i="14" s="1"/>
  <c r="X273" i="9"/>
  <c r="F162" i="26" s="1"/>
  <c r="X90" i="24"/>
  <c r="F721" i="14" s="1"/>
  <c r="X239" i="9"/>
  <c r="F214" i="14" s="1"/>
  <c r="X239" i="24"/>
  <c r="F850" i="14" s="1"/>
  <c r="X230" i="24"/>
  <c r="F841" i="14" s="1"/>
  <c r="X271" i="9"/>
  <c r="F160" i="26" s="1"/>
  <c r="X228" i="24"/>
  <c r="F839" i="14" s="1"/>
  <c r="X230" i="9"/>
  <c r="F205" i="14" s="1"/>
  <c r="X274" i="24"/>
  <c r="X102" i="9"/>
  <c r="F97" i="14" s="1"/>
  <c r="X17" i="9"/>
  <c r="F32" i="14" s="1"/>
  <c r="X278" i="9"/>
  <c r="F167" i="26" s="1"/>
  <c r="X229" i="9"/>
  <c r="F204" i="14" s="1"/>
  <c r="X58" i="9"/>
  <c r="F31" i="26" s="1"/>
  <c r="X241" i="24"/>
  <c r="F852" i="14" s="1"/>
  <c r="X103" i="9"/>
  <c r="F98" i="14" s="1"/>
  <c r="X28" i="9"/>
  <c r="F43" i="14" s="1"/>
  <c r="X61" i="9"/>
  <c r="F34" i="26" s="1"/>
  <c r="X275" i="24"/>
  <c r="X137" i="24"/>
  <c r="X232" i="9"/>
  <c r="F207" i="14" s="1"/>
  <c r="X93" i="24"/>
  <c r="F724" i="14" s="1"/>
  <c r="X19" i="24"/>
  <c r="F670" i="14" s="1"/>
  <c r="X64" i="9"/>
  <c r="X135" i="24"/>
  <c r="F636" i="26" s="1"/>
  <c r="X27" i="9"/>
  <c r="F42" i="14" s="1"/>
  <c r="X19" i="9"/>
  <c r="F34" i="14" s="1"/>
  <c r="X20" i="9"/>
  <c r="F35" i="14" s="1"/>
  <c r="X277" i="9"/>
  <c r="F166" i="26" s="1"/>
  <c r="X59" i="9"/>
  <c r="F32" i="26" s="1"/>
  <c r="X94" i="9"/>
  <c r="F89" i="14" s="1"/>
  <c r="X27" i="24"/>
  <c r="F678" i="14" s="1"/>
  <c r="X18" i="24"/>
  <c r="F669" i="14" s="1"/>
  <c r="X65" i="9"/>
  <c r="X92" i="9"/>
  <c r="F87" i="14" s="1"/>
  <c r="X63" i="9"/>
  <c r="F36" i="26" s="1"/>
  <c r="X21" i="9"/>
  <c r="F36" i="14" s="1"/>
  <c r="X102" i="24"/>
  <c r="F733" i="14" s="1"/>
  <c r="X228" i="9"/>
  <c r="F203" i="14" s="1"/>
  <c r="X272" i="24"/>
  <c r="X272" i="9"/>
  <c r="F161" i="26" s="1"/>
  <c r="X134" i="24"/>
  <c r="X133" i="24"/>
  <c r="X276" i="9"/>
  <c r="F165" i="26" s="1"/>
  <c r="X136" i="24"/>
  <c r="X92" i="24"/>
  <c r="F723" i="14" s="1"/>
  <c r="X231" i="9"/>
  <c r="F206" i="14" s="1"/>
  <c r="X240" i="9"/>
  <c r="F215" i="14" s="1"/>
  <c r="X80" i="9"/>
  <c r="F53" i="26" s="1"/>
  <c r="X185" i="9"/>
  <c r="F116" i="26" s="1"/>
  <c r="H638" i="26"/>
  <c r="X91" i="24"/>
  <c r="F722" i="14" s="1"/>
  <c r="X292" i="9"/>
  <c r="F181" i="26" s="1"/>
  <c r="X91" i="9"/>
  <c r="F86" i="14" s="1"/>
  <c r="X22" i="9"/>
  <c r="F37" i="14" s="1"/>
  <c r="X275" i="9"/>
  <c r="X101" i="9"/>
  <c r="F96" i="14" s="1"/>
  <c r="X273" i="24"/>
  <c r="X16" i="9"/>
  <c r="F31" i="14" s="1"/>
  <c r="H688" i="26"/>
  <c r="H779" i="14"/>
  <c r="F1422" i="26"/>
  <c r="F1554" i="14"/>
  <c r="F1434" i="26"/>
  <c r="F1566" i="14"/>
  <c r="F1427" i="26"/>
  <c r="F1559" i="14"/>
  <c r="F1190" i="26"/>
  <c r="F1322" i="14"/>
  <c r="F1235" i="26"/>
  <c r="F1367" i="14"/>
  <c r="F1231" i="26"/>
  <c r="F1363" i="14"/>
  <c r="F1196" i="26"/>
  <c r="F1328" i="14"/>
  <c r="F1185" i="26"/>
  <c r="F1317" i="14"/>
  <c r="F1420" i="26"/>
  <c r="F1552" i="14"/>
  <c r="F1249" i="26"/>
  <c r="F1381" i="14"/>
  <c r="F1443" i="26"/>
  <c r="F1575" i="14"/>
  <c r="F1203" i="26"/>
  <c r="F1335" i="14"/>
  <c r="F1441" i="26"/>
  <c r="F1573" i="14"/>
  <c r="F1183" i="26"/>
  <c r="F1315" i="14"/>
  <c r="F1354" i="14"/>
  <c r="F1222" i="26"/>
  <c r="F1458" i="26"/>
  <c r="F1590" i="14"/>
  <c r="F1319" i="14"/>
  <c r="F1187" i="26"/>
  <c r="F1198" i="26"/>
  <c r="F1330" i="14"/>
  <c r="F1419" i="26"/>
  <c r="F1551" i="14"/>
  <c r="F1200" i="26"/>
  <c r="F1332" i="14"/>
  <c r="F1409" i="26"/>
  <c r="F1541" i="14"/>
  <c r="F1219" i="26"/>
  <c r="F1351" i="14"/>
  <c r="F1213" i="26"/>
  <c r="F1345" i="14"/>
  <c r="F1247" i="26"/>
  <c r="F1379" i="14"/>
  <c r="F1392" i="26"/>
  <c r="F1524" i="14"/>
  <c r="F1403" i="26"/>
  <c r="F1535" i="14"/>
  <c r="F1436" i="26"/>
  <c r="F1568" i="14"/>
  <c r="F1442" i="26"/>
  <c r="F1574" i="14"/>
  <c r="F1224" i="26"/>
  <c r="F1356" i="14"/>
  <c r="F1407" i="26"/>
  <c r="F1539" i="14"/>
  <c r="F1172" i="26"/>
  <c r="F1304" i="14"/>
  <c r="F1162" i="26"/>
  <c r="F1294" i="14"/>
  <c r="F1387" i="26"/>
  <c r="F1519" i="14"/>
  <c r="F1218" i="26"/>
  <c r="F1350" i="14"/>
  <c r="F1439" i="26"/>
  <c r="F1571" i="14"/>
  <c r="F1180" i="26"/>
  <c r="F1312" i="14"/>
  <c r="F1214" i="26"/>
  <c r="F1346" i="14"/>
  <c r="F1236" i="26"/>
  <c r="F1368" i="14"/>
  <c r="F1181" i="26"/>
  <c r="F1313" i="14"/>
  <c r="F1453" i="26"/>
  <c r="F1585" i="14"/>
  <c r="F1215" i="26"/>
  <c r="F1347" i="14"/>
  <c r="F1408" i="26"/>
  <c r="F1540" i="14"/>
  <c r="F1256" i="26"/>
  <c r="F1388" i="14"/>
  <c r="F1411" i="26"/>
  <c r="F1543" i="14"/>
  <c r="F1454" i="26"/>
  <c r="F1586" i="14"/>
  <c r="F1377" i="26"/>
  <c r="F1509" i="14"/>
  <c r="F1410" i="26"/>
  <c r="F1542" i="14"/>
  <c r="F1254" i="26"/>
  <c r="F1386" i="14"/>
  <c r="F1438" i="26"/>
  <c r="F1570" i="14"/>
  <c r="F1223" i="26"/>
  <c r="F1355" i="14"/>
  <c r="F1459" i="26"/>
  <c r="F1591" i="14"/>
  <c r="F1423" i="26"/>
  <c r="F1555" i="14"/>
  <c r="F1374" i="26"/>
  <c r="F1506" i="14"/>
  <c r="F1197" i="26"/>
  <c r="F1329" i="14"/>
  <c r="F1255" i="26"/>
  <c r="F1387" i="14"/>
  <c r="F1400" i="26"/>
  <c r="F1532" i="14"/>
  <c r="F1241" i="26"/>
  <c r="F1373" i="14"/>
  <c r="F1169" i="26"/>
  <c r="F1301" i="14"/>
  <c r="F1202" i="26"/>
  <c r="F1334" i="14"/>
  <c r="F1216" i="26"/>
  <c r="F1348" i="14"/>
  <c r="F1252" i="26"/>
  <c r="F1384" i="14"/>
  <c r="F1368" i="26"/>
  <c r="F1500" i="14"/>
  <c r="F1234" i="26"/>
  <c r="F1366" i="14"/>
  <c r="F1371" i="26"/>
  <c r="F1503" i="14"/>
  <c r="F1250" i="26"/>
  <c r="F1382" i="14"/>
  <c r="F1401" i="26"/>
  <c r="F1533" i="14"/>
  <c r="F1232" i="26"/>
  <c r="F1364" i="14"/>
  <c r="F1220" i="26"/>
  <c r="F1352" i="14"/>
  <c r="F1258" i="26"/>
  <c r="F1390" i="14"/>
  <c r="F1369" i="26"/>
  <c r="F1501" i="14"/>
  <c r="F1425" i="26"/>
  <c r="F1557" i="14"/>
  <c r="F1451" i="26"/>
  <c r="F1583" i="14"/>
  <c r="F1237" i="26"/>
  <c r="F1369" i="14"/>
  <c r="F1217" i="26"/>
  <c r="F1349" i="14"/>
  <c r="F1373" i="26"/>
  <c r="F1505" i="14"/>
  <c r="F1393" i="26"/>
  <c r="F1525" i="14"/>
  <c r="F1221" i="26"/>
  <c r="F1353" i="14"/>
  <c r="F1460" i="26"/>
  <c r="F1592" i="14"/>
  <c r="F1184" i="26"/>
  <c r="F1316" i="14"/>
  <c r="F1199" i="26"/>
  <c r="F1331" i="14"/>
  <c r="F1404" i="26"/>
  <c r="F1536" i="14"/>
  <c r="F1248" i="26"/>
  <c r="F1380" i="14"/>
  <c r="F1372" i="26"/>
  <c r="F1504" i="14"/>
  <c r="F1201" i="26"/>
  <c r="F1333" i="14"/>
  <c r="F1370" i="26"/>
  <c r="F1502" i="14"/>
  <c r="F1386" i="26"/>
  <c r="F1518" i="14"/>
  <c r="F1418" i="26"/>
  <c r="F1550" i="14"/>
  <c r="F1173" i="26"/>
  <c r="F1305" i="14"/>
  <c r="F1375" i="26"/>
  <c r="F1507" i="14"/>
  <c r="F1366" i="26"/>
  <c r="F1498" i="14"/>
  <c r="F1240" i="26"/>
  <c r="F1372" i="14"/>
  <c r="F1405" i="26"/>
  <c r="F1537" i="14"/>
  <c r="F1207" i="26"/>
  <c r="F1339" i="14"/>
  <c r="F1383" i="26"/>
  <c r="F1515" i="14"/>
  <c r="F1238" i="26"/>
  <c r="F1370" i="14"/>
  <c r="F1445" i="26"/>
  <c r="F1577" i="14"/>
  <c r="F1461" i="26"/>
  <c r="F1593" i="14"/>
  <c r="F1394" i="26"/>
  <c r="F1526" i="14"/>
  <c r="F1424" i="26"/>
  <c r="F1556" i="14"/>
  <c r="F1385" i="26"/>
  <c r="F1517" i="14"/>
  <c r="F1390" i="26"/>
  <c r="F1522" i="14"/>
  <c r="F1435" i="26"/>
  <c r="F1567" i="14"/>
  <c r="F1440" i="26"/>
  <c r="F1572" i="14"/>
  <c r="F1402" i="26"/>
  <c r="F1534" i="14"/>
  <c r="F1253" i="26"/>
  <c r="F1385" i="14"/>
  <c r="F1182" i="26"/>
  <c r="F1314" i="14"/>
  <c r="F1406" i="26"/>
  <c r="F1538" i="14"/>
  <c r="F1251" i="26"/>
  <c r="F1383" i="14"/>
  <c r="F1206" i="26"/>
  <c r="F1338" i="14"/>
  <c r="F1389" i="26"/>
  <c r="F1521" i="14"/>
  <c r="F1462" i="26"/>
  <c r="F1594" i="14"/>
  <c r="F1230" i="26"/>
  <c r="F1362" i="14"/>
  <c r="F1426" i="26"/>
  <c r="F1558" i="14"/>
  <c r="F1170" i="26"/>
  <c r="F1302" i="14"/>
  <c r="F1188" i="26"/>
  <c r="F1320" i="14"/>
  <c r="F1437" i="26"/>
  <c r="F1569" i="14"/>
  <c r="F1376" i="26"/>
  <c r="F1508" i="14"/>
  <c r="F1239" i="26"/>
  <c r="F1371" i="14"/>
  <c r="F1204" i="26"/>
  <c r="F1336" i="14"/>
  <c r="F1388" i="26"/>
  <c r="F1520" i="14"/>
  <c r="F1233" i="26"/>
  <c r="F1365" i="14"/>
  <c r="F1452" i="26"/>
  <c r="F1584" i="14"/>
  <c r="F1367" i="26"/>
  <c r="F1499" i="14"/>
  <c r="F1384" i="26"/>
  <c r="F1516" i="14"/>
  <c r="F1179" i="26"/>
  <c r="F1311" i="14"/>
  <c r="F1186" i="26"/>
  <c r="F1318" i="14"/>
  <c r="F1455" i="26"/>
  <c r="F1587" i="14"/>
  <c r="F1457" i="26"/>
  <c r="F1589" i="14"/>
  <c r="F1421" i="26"/>
  <c r="F1553" i="14"/>
  <c r="F1444" i="26"/>
  <c r="F1576" i="14"/>
  <c r="F1205" i="26"/>
  <c r="F1337" i="14"/>
  <c r="F1171" i="26"/>
  <c r="F1303" i="14"/>
  <c r="F1391" i="26"/>
  <c r="F1523" i="14"/>
  <c r="F1189" i="26"/>
  <c r="F1321" i="14"/>
  <c r="F1428" i="26"/>
  <c r="F1560" i="14"/>
  <c r="F1257" i="26"/>
  <c r="F1389" i="14"/>
  <c r="F1456" i="26"/>
  <c r="F1588" i="14"/>
  <c r="H718" i="26"/>
  <c r="H656" i="14"/>
  <c r="H770" i="14"/>
  <c r="H713" i="14"/>
  <c r="C606" i="26"/>
  <c r="H593" i="26"/>
  <c r="H809" i="14"/>
  <c r="H694" i="14"/>
  <c r="BH5" i="27"/>
  <c r="BE5" i="27"/>
  <c r="BF5" i="27"/>
  <c r="BD5" i="27"/>
  <c r="BG5" i="27"/>
  <c r="H657" i="26"/>
  <c r="H767" i="14"/>
  <c r="H796" i="14"/>
  <c r="H623" i="26"/>
  <c r="H603" i="26"/>
  <c r="H768" i="14"/>
  <c r="C734" i="26"/>
  <c r="H636" i="26"/>
  <c r="H777" i="14"/>
  <c r="V85" i="9"/>
  <c r="H693" i="14"/>
  <c r="C731" i="26"/>
  <c r="V68" i="9"/>
  <c r="C693" i="14"/>
  <c r="H861" i="14"/>
  <c r="H714" i="14"/>
  <c r="H689" i="14"/>
  <c r="C729" i="26"/>
  <c r="C735" i="26"/>
  <c r="BV99" i="31"/>
  <c r="Z107" i="31"/>
  <c r="BV166" i="31"/>
  <c r="C862" i="14"/>
  <c r="C865" i="14"/>
  <c r="C732" i="26"/>
  <c r="H710" i="14"/>
  <c r="H712" i="14"/>
  <c r="C604" i="26"/>
  <c r="H692" i="14"/>
  <c r="H882" i="14"/>
  <c r="H167" i="26"/>
  <c r="H161" i="26"/>
  <c r="H633" i="26"/>
  <c r="H162" i="26"/>
  <c r="H635" i="26"/>
  <c r="H165" i="26"/>
  <c r="H637" i="26"/>
  <c r="H734" i="26"/>
  <c r="H732" i="26"/>
  <c r="H733" i="26"/>
  <c r="H160" i="26"/>
  <c r="H731" i="26"/>
  <c r="AC6" i="18"/>
  <c r="W5" i="18"/>
  <c r="H743" i="14"/>
  <c r="BV100" i="27"/>
  <c r="BV193" i="31"/>
  <c r="H164" i="26"/>
  <c r="H730" i="26"/>
  <c r="H634" i="26"/>
  <c r="H163" i="26"/>
  <c r="H735" i="26"/>
  <c r="C102" i="24"/>
  <c r="C733" i="14" s="1"/>
  <c r="C137" i="24"/>
  <c r="C92" i="24"/>
  <c r="C723" i="14" s="1"/>
  <c r="C134" i="24"/>
  <c r="P80" i="24"/>
  <c r="U80" i="24" s="1"/>
  <c r="W80" i="24" s="1"/>
  <c r="P12" i="24"/>
  <c r="U12" i="24" s="1"/>
  <c r="V165" i="24"/>
  <c r="V80" i="24"/>
  <c r="V139" i="9"/>
  <c r="V135" i="9"/>
  <c r="V132" i="9"/>
  <c r="V133" i="9"/>
  <c r="V136" i="9"/>
  <c r="V134" i="9"/>
  <c r="W134" i="9"/>
  <c r="V137" i="9"/>
  <c r="V141" i="9"/>
  <c r="V140" i="9"/>
  <c r="W138" i="9"/>
  <c r="X138" i="9" s="1"/>
  <c r="F69" i="26" s="1"/>
  <c r="W67" i="9"/>
  <c r="V67" i="9"/>
  <c r="V66" i="9"/>
  <c r="V165" i="9"/>
  <c r="V158" i="9"/>
  <c r="V154" i="9"/>
  <c r="V157" i="9"/>
  <c r="V118" i="10"/>
  <c r="V116" i="10"/>
  <c r="W116" i="10"/>
  <c r="V115" i="10"/>
  <c r="V114" i="10"/>
  <c r="W103" i="10"/>
  <c r="V103" i="10"/>
  <c r="V102" i="10"/>
  <c r="V101" i="10"/>
  <c r="P51" i="10"/>
  <c r="U51" i="10" s="1"/>
  <c r="W51" i="10" s="1"/>
  <c r="X51" i="10" s="1"/>
  <c r="F258" i="26" s="1"/>
  <c r="V43" i="10"/>
  <c r="V41" i="10"/>
  <c r="V40" i="10"/>
  <c r="P40" i="10"/>
  <c r="U40" i="10" s="1"/>
  <c r="W40" i="10" s="1"/>
  <c r="V39" i="10"/>
  <c r="V37" i="10"/>
  <c r="V11" i="9"/>
  <c r="V10" i="9"/>
  <c r="V9" i="9"/>
  <c r="V7" i="9"/>
  <c r="V6" i="9"/>
  <c r="V9" i="24"/>
  <c r="V8" i="24"/>
  <c r="V7" i="24"/>
  <c r="V6" i="24"/>
  <c r="W5" i="24"/>
  <c r="X5" i="24" s="1"/>
  <c r="V8" i="10"/>
  <c r="V5" i="10"/>
  <c r="V159" i="9"/>
  <c r="V155" i="9"/>
  <c r="V153" i="9"/>
  <c r="V157" i="24"/>
  <c r="V156" i="24"/>
  <c r="V155" i="24"/>
  <c r="V154" i="24"/>
  <c r="V153" i="24"/>
  <c r="V217" i="24"/>
  <c r="V217" i="9"/>
  <c r="V69" i="10"/>
  <c r="V84" i="9"/>
  <c r="W84" i="9"/>
  <c r="X84" i="9" s="1"/>
  <c r="F57" i="26" s="1"/>
  <c r="V83" i="9"/>
  <c r="V82" i="9"/>
  <c r="V81" i="9"/>
  <c r="V79" i="9"/>
  <c r="V83" i="24"/>
  <c r="V82" i="24"/>
  <c r="V79" i="24"/>
  <c r="V189" i="9"/>
  <c r="V188" i="9"/>
  <c r="V187" i="9"/>
  <c r="V187" i="24"/>
  <c r="V186" i="24"/>
  <c r="V185" i="24"/>
  <c r="V293" i="9"/>
  <c r="V291" i="24"/>
  <c r="Z40" i="31"/>
  <c r="BV30" i="31"/>
  <c r="BV58" i="27"/>
  <c r="BV164" i="27"/>
  <c r="BV151" i="27"/>
  <c r="BV11" i="31"/>
  <c r="Z167" i="27"/>
  <c r="Z200" i="31"/>
  <c r="BV108" i="27"/>
  <c r="BV30" i="27"/>
  <c r="Z129" i="27"/>
  <c r="BV133" i="27"/>
  <c r="BV95" i="27"/>
  <c r="BV47" i="31"/>
  <c r="BV12" i="31"/>
  <c r="Z165" i="27"/>
  <c r="Z25" i="27"/>
  <c r="BV15" i="31"/>
  <c r="BV14" i="31"/>
  <c r="BV132" i="31"/>
  <c r="Z113" i="27"/>
  <c r="Z78" i="31"/>
  <c r="Z93" i="27"/>
  <c r="BV43" i="31"/>
  <c r="BV202" i="31"/>
  <c r="Z146" i="31"/>
  <c r="Z76" i="27"/>
  <c r="Z113" i="31"/>
  <c r="BV195" i="31"/>
  <c r="BV132" i="27"/>
  <c r="Z65" i="27"/>
  <c r="BV42" i="31"/>
  <c r="Z45" i="31"/>
  <c r="BV97" i="31"/>
  <c r="Z73" i="27"/>
  <c r="Z32" i="27"/>
  <c r="Z161" i="27"/>
  <c r="Z117" i="27"/>
  <c r="Z7" i="31"/>
  <c r="BV66" i="27"/>
  <c r="Z196" i="31"/>
  <c r="Z179" i="27"/>
  <c r="BV23" i="27"/>
  <c r="Z59" i="27"/>
  <c r="BV48" i="31"/>
  <c r="BV163" i="31"/>
  <c r="BV178" i="31"/>
  <c r="BV28" i="27"/>
  <c r="Z148" i="31"/>
  <c r="Z127" i="27"/>
  <c r="BV75" i="31"/>
  <c r="BV182" i="27"/>
  <c r="BV168" i="27"/>
  <c r="Z23" i="31"/>
  <c r="Z29" i="27"/>
  <c r="BV94" i="27"/>
  <c r="Z197" i="31"/>
  <c r="Z67" i="27"/>
  <c r="Z49" i="31"/>
  <c r="Z83" i="27"/>
  <c r="Z144" i="31"/>
  <c r="BV10" i="31"/>
  <c r="Z96" i="27"/>
  <c r="BV150" i="31"/>
  <c r="Z143" i="31"/>
  <c r="Z183" i="27"/>
  <c r="Z128" i="27"/>
  <c r="BV57" i="27"/>
  <c r="BV181" i="27"/>
  <c r="Z27" i="27"/>
  <c r="Z44" i="31"/>
  <c r="Z115" i="27"/>
  <c r="BV81" i="31"/>
  <c r="Z168" i="31"/>
  <c r="BV111" i="27"/>
  <c r="Z134" i="31"/>
  <c r="Z127" i="31"/>
  <c r="BV184" i="31"/>
  <c r="BV124" i="31"/>
  <c r="BV60" i="27"/>
  <c r="BV169" i="31"/>
  <c r="Z180" i="27"/>
  <c r="BV50" i="31"/>
  <c r="BV5" i="31"/>
  <c r="Z141" i="27"/>
  <c r="BV112" i="31"/>
  <c r="Z56" i="27"/>
  <c r="BV159" i="31"/>
  <c r="BV164" i="31"/>
  <c r="BW42" i="31"/>
  <c r="BV93" i="31"/>
  <c r="Z80" i="31"/>
  <c r="Z41" i="31"/>
  <c r="BV160" i="31"/>
  <c r="Z199" i="31"/>
  <c r="Z82" i="27"/>
  <c r="BV152" i="31"/>
  <c r="BV147" i="27"/>
  <c r="BV162" i="27"/>
  <c r="Z62" i="27"/>
  <c r="BV142" i="31"/>
  <c r="Z101" i="27"/>
  <c r="Z181" i="31"/>
  <c r="Z90" i="27"/>
  <c r="BV141" i="31"/>
  <c r="Z22" i="31"/>
  <c r="Z107" i="27"/>
  <c r="BV109" i="31"/>
  <c r="BV150" i="27"/>
  <c r="BV161" i="31"/>
  <c r="Z25" i="31"/>
  <c r="Z151" i="31"/>
  <c r="BV24" i="31"/>
  <c r="Z192" i="31"/>
  <c r="BW112" i="27"/>
  <c r="Z197" i="27"/>
  <c r="BW113" i="27"/>
  <c r="Z124" i="27"/>
  <c r="Z108" i="31"/>
  <c r="Z148" i="27"/>
  <c r="BV201" i="31"/>
  <c r="Z83" i="31"/>
  <c r="Z114" i="27"/>
  <c r="BV117" i="31"/>
  <c r="BV176" i="27"/>
  <c r="BW27" i="27"/>
  <c r="Z32" i="31"/>
  <c r="Z24" i="27"/>
  <c r="Z185" i="31"/>
  <c r="Z179" i="31"/>
  <c r="Z126" i="27"/>
  <c r="BW65" i="27"/>
  <c r="Z203" i="31"/>
  <c r="Z26" i="27"/>
  <c r="BV112" i="27"/>
  <c r="BW95" i="27"/>
  <c r="Z175" i="27"/>
  <c r="BW141" i="27"/>
  <c r="BW23" i="31"/>
  <c r="Z31" i="31"/>
  <c r="BW148" i="27"/>
  <c r="Z185" i="27"/>
  <c r="Z165" i="31"/>
  <c r="Z166" i="27"/>
  <c r="BV31" i="27"/>
  <c r="Z79" i="27"/>
  <c r="BV47" i="27"/>
  <c r="BW199" i="31"/>
  <c r="BV46" i="27"/>
  <c r="Z74" i="27"/>
  <c r="BV160" i="27"/>
  <c r="BW101" i="27"/>
  <c r="BW169" i="31"/>
  <c r="BW115" i="27"/>
  <c r="Z63" i="27"/>
  <c r="Z84" i="31"/>
  <c r="BV131" i="27"/>
  <c r="Z13" i="31"/>
  <c r="BW201" i="31"/>
  <c r="BW150" i="27"/>
  <c r="BW39" i="27"/>
  <c r="BW195" i="31"/>
  <c r="Z74" i="31"/>
  <c r="Z39" i="27"/>
  <c r="Z195" i="27"/>
  <c r="BW202" i="31"/>
  <c r="Z110" i="31"/>
  <c r="BW131" i="27"/>
  <c r="BW24" i="27"/>
  <c r="BW109" i="31"/>
  <c r="BW193" i="31"/>
  <c r="BW46" i="31"/>
  <c r="Z131" i="31"/>
  <c r="BV147" i="31"/>
  <c r="Z145" i="31"/>
  <c r="BV61" i="27"/>
  <c r="BW118" i="27"/>
  <c r="BW44" i="31"/>
  <c r="BV158" i="27"/>
  <c r="BW185" i="31"/>
  <c r="BW132" i="31"/>
  <c r="Z178" i="27"/>
  <c r="BV194" i="31"/>
  <c r="BV118" i="27"/>
  <c r="BW108" i="27"/>
  <c r="BW100" i="27"/>
  <c r="BW74" i="27"/>
  <c r="BW133" i="27"/>
  <c r="Z198" i="31"/>
  <c r="BW203" i="31"/>
  <c r="Z9" i="31"/>
  <c r="Z116" i="27"/>
  <c r="BV175" i="31"/>
  <c r="BW194" i="31"/>
  <c r="BV46" i="31"/>
  <c r="BW192" i="31"/>
  <c r="BV91" i="31"/>
  <c r="Z97" i="27"/>
  <c r="BW196" i="31"/>
  <c r="BW111" i="27"/>
  <c r="BW112" i="31"/>
  <c r="BW198" i="31"/>
  <c r="BW151" i="27"/>
  <c r="BW28" i="27"/>
  <c r="Z194" i="31"/>
  <c r="BW197" i="31"/>
  <c r="BW63" i="27"/>
  <c r="Z28" i="31"/>
  <c r="BW200" i="31"/>
  <c r="BW160" i="31"/>
  <c r="BW168" i="27"/>
  <c r="BW40" i="31"/>
  <c r="BW163" i="31"/>
  <c r="BV78" i="27"/>
  <c r="Z78" i="27"/>
  <c r="BW78" i="27"/>
  <c r="BV177" i="27"/>
  <c r="Z177" i="27"/>
  <c r="BW177" i="27"/>
  <c r="BV95" i="31"/>
  <c r="Z95" i="31"/>
  <c r="BW95" i="31"/>
  <c r="Z149" i="31"/>
  <c r="BV149" i="31"/>
  <c r="BW149" i="31"/>
  <c r="Z163" i="27"/>
  <c r="BW163" i="27"/>
  <c r="BV163" i="27"/>
  <c r="Z130" i="31"/>
  <c r="BV130" i="31"/>
  <c r="BW130" i="31"/>
  <c r="BV177" i="31"/>
  <c r="Z177" i="31"/>
  <c r="BW177" i="31"/>
  <c r="BV79" i="31"/>
  <c r="BW79" i="31"/>
  <c r="Z79" i="31"/>
  <c r="BW182" i="27"/>
  <c r="BV135" i="31"/>
  <c r="Z135" i="31"/>
  <c r="BW135" i="31"/>
  <c r="BV194" i="27"/>
  <c r="Z194" i="27"/>
  <c r="BW194" i="27"/>
  <c r="BW8" i="31"/>
  <c r="Z8" i="31"/>
  <c r="BV8" i="31"/>
  <c r="Z43" i="27"/>
  <c r="BV43" i="27"/>
  <c r="BW43" i="27"/>
  <c r="Z200" i="27"/>
  <c r="BW200" i="27"/>
  <c r="BV200" i="27"/>
  <c r="BV128" i="31"/>
  <c r="BW128" i="31"/>
  <c r="Z128" i="31"/>
  <c r="BW178" i="27"/>
  <c r="BW151" i="31"/>
  <c r="BW13" i="31"/>
  <c r="BW141" i="31"/>
  <c r="BW145" i="31"/>
  <c r="BW91" i="31"/>
  <c r="BW7" i="31"/>
  <c r="BW180" i="27"/>
  <c r="BW158" i="27"/>
  <c r="BW62" i="27"/>
  <c r="BW49" i="31"/>
  <c r="BW181" i="31"/>
  <c r="BV26" i="31"/>
  <c r="Z26" i="31"/>
  <c r="BW26" i="31"/>
  <c r="Z193" i="27"/>
  <c r="BW193" i="27"/>
  <c r="BV193" i="27"/>
  <c r="Z162" i="31"/>
  <c r="BV162" i="31"/>
  <c r="BW162" i="31"/>
  <c r="BV92" i="27"/>
  <c r="BW92" i="27"/>
  <c r="Z92" i="27"/>
  <c r="BV183" i="31"/>
  <c r="Z183" i="31"/>
  <c r="BW183" i="31"/>
  <c r="BV114" i="31"/>
  <c r="Z114" i="31"/>
  <c r="BW114" i="31"/>
  <c r="Z96" i="31"/>
  <c r="BW96" i="31"/>
  <c r="BV96" i="31"/>
  <c r="Z73" i="31"/>
  <c r="BW73" i="31"/>
  <c r="BV73" i="31"/>
  <c r="BW185" i="27"/>
  <c r="BV77" i="27"/>
  <c r="BW77" i="27"/>
  <c r="Z77" i="27"/>
  <c r="BV182" i="31"/>
  <c r="Z182" i="31"/>
  <c r="BW182" i="31"/>
  <c r="BV111" i="31"/>
  <c r="Z111" i="31"/>
  <c r="BW111" i="31"/>
  <c r="BW94" i="27"/>
  <c r="BW126" i="31"/>
  <c r="Z126" i="31"/>
  <c r="BV126" i="31"/>
  <c r="BW79" i="27"/>
  <c r="BW192" i="27"/>
  <c r="BV192" i="27"/>
  <c r="Z192" i="27"/>
  <c r="BW96" i="27"/>
  <c r="BW9" i="31"/>
  <c r="BW108" i="31"/>
  <c r="BW73" i="27"/>
  <c r="BW148" i="31"/>
  <c r="BW175" i="31"/>
  <c r="BW82" i="27"/>
  <c r="BW46" i="27"/>
  <c r="BW152" i="31"/>
  <c r="BW162" i="27"/>
  <c r="BW183" i="27"/>
  <c r="BW43" i="31"/>
  <c r="BW168" i="31"/>
  <c r="BW114" i="27"/>
  <c r="BW45" i="31"/>
  <c r="BC5" i="27"/>
  <c r="BI5" i="27"/>
  <c r="BJ5" i="27"/>
  <c r="BV116" i="31"/>
  <c r="Z116" i="31"/>
  <c r="BW116" i="31"/>
  <c r="BW152" i="27"/>
  <c r="BV152" i="27"/>
  <c r="Z152" i="27"/>
  <c r="BW6" i="31"/>
  <c r="Z6" i="31"/>
  <c r="BV6" i="31"/>
  <c r="BW142" i="27"/>
  <c r="Z142" i="27"/>
  <c r="BV142" i="27"/>
  <c r="BV135" i="27"/>
  <c r="Z135" i="27"/>
  <c r="BW135" i="27"/>
  <c r="BV199" i="27"/>
  <c r="BW199" i="27"/>
  <c r="Z199" i="27"/>
  <c r="Z125" i="31"/>
  <c r="BW125" i="31"/>
  <c r="BV125" i="31"/>
  <c r="BV33" i="31"/>
  <c r="BW33" i="31"/>
  <c r="Z33" i="31"/>
  <c r="BV90" i="31"/>
  <c r="Z90" i="31"/>
  <c r="BW90" i="31"/>
  <c r="BW144" i="31"/>
  <c r="BW14" i="31"/>
  <c r="BW129" i="27"/>
  <c r="BV77" i="31"/>
  <c r="Z77" i="31"/>
  <c r="BW77" i="31"/>
  <c r="BW145" i="27"/>
  <c r="Z145" i="27"/>
  <c r="BV145" i="27"/>
  <c r="BW132" i="27"/>
  <c r="BW32" i="31"/>
  <c r="BW66" i="27"/>
  <c r="BW83" i="31"/>
  <c r="BW93" i="31"/>
  <c r="BW59" i="27"/>
  <c r="BW179" i="31"/>
  <c r="BW179" i="27"/>
  <c r="BW117" i="31"/>
  <c r="BW198" i="27"/>
  <c r="BV198" i="27"/>
  <c r="Z198" i="27"/>
  <c r="BW175" i="27"/>
  <c r="BW134" i="31"/>
  <c r="Z98" i="27"/>
  <c r="BV98" i="27"/>
  <c r="BW98" i="27"/>
  <c r="BV159" i="27"/>
  <c r="Z159" i="27"/>
  <c r="BW159" i="27"/>
  <c r="Z109" i="27"/>
  <c r="BW109" i="27"/>
  <c r="BV109" i="27"/>
  <c r="BV125" i="27"/>
  <c r="Z125" i="27"/>
  <c r="BW125" i="27"/>
  <c r="BW128" i="27"/>
  <c r="BW99" i="31"/>
  <c r="BW165" i="27"/>
  <c r="BW39" i="31"/>
  <c r="Z39" i="31"/>
  <c r="BV39" i="31"/>
  <c r="BV22" i="27"/>
  <c r="BW22" i="27"/>
  <c r="Z22" i="27"/>
  <c r="BW110" i="27"/>
  <c r="BV110" i="27"/>
  <c r="Z110" i="27"/>
  <c r="BW161" i="27"/>
  <c r="BW48" i="31"/>
  <c r="BW74" i="31"/>
  <c r="BW127" i="27"/>
  <c r="BW23" i="27"/>
  <c r="BW50" i="31"/>
  <c r="BW166" i="31"/>
  <c r="BW124" i="27"/>
  <c r="BW32" i="27"/>
  <c r="BW5" i="31"/>
  <c r="BW30" i="31"/>
  <c r="BW164" i="27"/>
  <c r="BW81" i="31"/>
  <c r="BW107" i="31"/>
  <c r="Z118" i="31"/>
  <c r="BV118" i="31"/>
  <c r="BW118" i="31"/>
  <c r="BV91" i="27"/>
  <c r="Z91" i="27"/>
  <c r="BW91" i="27"/>
  <c r="Z76" i="31"/>
  <c r="BV76" i="31"/>
  <c r="BW76" i="31"/>
  <c r="Z92" i="31"/>
  <c r="BW92" i="31"/>
  <c r="BV92" i="31"/>
  <c r="BW127" i="31"/>
  <c r="BW143" i="27"/>
  <c r="BV143" i="27"/>
  <c r="Z143" i="27"/>
  <c r="BV129" i="31"/>
  <c r="Z129" i="31"/>
  <c r="BW129" i="31"/>
  <c r="BW124" i="31"/>
  <c r="BV186" i="27"/>
  <c r="Z186" i="27"/>
  <c r="BW186" i="27"/>
  <c r="BW84" i="27"/>
  <c r="BV84" i="27"/>
  <c r="Z84" i="27"/>
  <c r="BV29" i="31"/>
  <c r="BW29" i="31"/>
  <c r="Z29" i="31"/>
  <c r="BW203" i="27"/>
  <c r="BV203" i="27"/>
  <c r="Z203" i="27"/>
  <c r="Z27" i="31"/>
  <c r="BV27" i="31"/>
  <c r="BW27" i="31"/>
  <c r="BW161" i="31"/>
  <c r="BW31" i="31"/>
  <c r="BW93" i="27"/>
  <c r="BW24" i="31"/>
  <c r="BW131" i="31"/>
  <c r="BW113" i="31"/>
  <c r="BW117" i="27"/>
  <c r="BW150" i="31"/>
  <c r="BW97" i="27"/>
  <c r="BW110" i="31"/>
  <c r="BW107" i="27"/>
  <c r="BW160" i="27"/>
  <c r="BW75" i="31"/>
  <c r="BW28" i="31"/>
  <c r="BW47" i="31"/>
  <c r="BW94" i="31"/>
  <c r="BV94" i="31"/>
  <c r="Z94" i="31"/>
  <c r="BW25" i="27"/>
  <c r="BV149" i="27"/>
  <c r="Z149" i="27"/>
  <c r="BW149" i="27"/>
  <c r="Z80" i="27"/>
  <c r="BW80" i="27"/>
  <c r="BV80" i="27"/>
  <c r="Z180" i="31"/>
  <c r="BV180" i="31"/>
  <c r="BW180" i="31"/>
  <c r="BW11" i="31"/>
  <c r="Z40" i="27"/>
  <c r="BV40" i="27"/>
  <c r="BW40" i="27"/>
  <c r="BW167" i="27"/>
  <c r="BV130" i="27"/>
  <c r="BW130" i="27"/>
  <c r="Z130" i="27"/>
  <c r="Z44" i="27"/>
  <c r="BV44" i="27"/>
  <c r="BW44" i="27"/>
  <c r="BW41" i="27"/>
  <c r="Z41" i="27"/>
  <c r="BV41" i="27"/>
  <c r="Z42" i="27"/>
  <c r="BW42" i="27"/>
  <c r="BV42" i="27"/>
  <c r="BV146" i="27"/>
  <c r="Z146" i="27"/>
  <c r="BW146" i="27"/>
  <c r="Z184" i="27"/>
  <c r="BV184" i="27"/>
  <c r="BW184" i="27"/>
  <c r="BW60" i="27"/>
  <c r="BW165" i="31"/>
  <c r="BW146" i="31"/>
  <c r="BW116" i="27"/>
  <c r="BW147" i="31"/>
  <c r="BW57" i="27"/>
  <c r="BW22" i="31"/>
  <c r="BW61" i="27"/>
  <c r="BW67" i="27"/>
  <c r="BW84" i="31"/>
  <c r="BW195" i="27"/>
  <c r="BW159" i="31"/>
  <c r="BW41" i="31"/>
  <c r="BW126" i="27"/>
  <c r="BV202" i="27"/>
  <c r="Z202" i="27"/>
  <c r="BW202" i="27"/>
  <c r="BV196" i="27"/>
  <c r="Z196" i="27"/>
  <c r="BW196" i="27"/>
  <c r="BW97" i="31"/>
  <c r="Z133" i="31"/>
  <c r="BV133" i="31"/>
  <c r="BW133" i="31"/>
  <c r="BW75" i="27"/>
  <c r="Z75" i="27"/>
  <c r="BV75" i="27"/>
  <c r="Z169" i="27"/>
  <c r="BV169" i="27"/>
  <c r="BW169" i="27"/>
  <c r="BW50" i="27"/>
  <c r="BV50" i="27"/>
  <c r="Z50" i="27"/>
  <c r="BV48" i="27"/>
  <c r="BW48" i="27"/>
  <c r="Z48" i="27"/>
  <c r="BW176" i="27"/>
  <c r="BW197" i="27"/>
  <c r="BV82" i="31"/>
  <c r="Z82" i="31"/>
  <c r="BW82" i="31"/>
  <c r="BW81" i="27"/>
  <c r="Z81" i="27"/>
  <c r="BV81" i="27"/>
  <c r="BV101" i="31"/>
  <c r="BW101" i="31"/>
  <c r="Z101" i="31"/>
  <c r="BW184" i="31"/>
  <c r="BV16" i="31"/>
  <c r="BW16" i="31"/>
  <c r="Z16" i="31"/>
  <c r="BW201" i="27"/>
  <c r="Z201" i="27"/>
  <c r="BV201" i="27"/>
  <c r="BW98" i="31"/>
  <c r="BV98" i="31"/>
  <c r="Z98" i="31"/>
  <c r="BW30" i="27"/>
  <c r="BW142" i="31"/>
  <c r="BW166" i="27"/>
  <c r="BW56" i="27"/>
  <c r="BW29" i="27"/>
  <c r="BW178" i="31"/>
  <c r="BW31" i="27"/>
  <c r="BW80" i="31"/>
  <c r="BW78" i="31"/>
  <c r="BV100" i="31"/>
  <c r="Z100" i="31"/>
  <c r="BW100" i="31"/>
  <c r="BV33" i="27"/>
  <c r="Z33" i="27"/>
  <c r="BW33" i="27"/>
  <c r="Z64" i="27"/>
  <c r="BV64" i="27"/>
  <c r="BW64" i="27"/>
  <c r="BW181" i="27"/>
  <c r="BW158" i="31"/>
  <c r="BV158" i="31"/>
  <c r="Z158" i="31"/>
  <c r="BW115" i="31"/>
  <c r="BV115" i="31"/>
  <c r="Z115" i="31"/>
  <c r="BW49" i="27"/>
  <c r="Z49" i="27"/>
  <c r="BV49" i="27"/>
  <c r="BW186" i="31"/>
  <c r="BV186" i="31"/>
  <c r="Z186" i="31"/>
  <c r="Z176" i="31"/>
  <c r="BW176" i="31"/>
  <c r="BV176" i="31"/>
  <c r="BW76" i="27"/>
  <c r="BV45" i="27"/>
  <c r="Z45" i="27"/>
  <c r="BW45" i="27"/>
  <c r="BW15" i="31"/>
  <c r="Z134" i="27"/>
  <c r="BW134" i="27"/>
  <c r="BV134" i="27"/>
  <c r="BW12" i="31"/>
  <c r="BW164" i="31"/>
  <c r="BW144" i="27"/>
  <c r="Z144" i="27"/>
  <c r="BV144" i="27"/>
  <c r="Z99" i="27"/>
  <c r="BV99" i="27"/>
  <c r="BW99" i="27"/>
  <c r="Z167" i="31"/>
  <c r="BW167" i="31"/>
  <c r="BV167" i="31"/>
  <c r="BW10" i="31"/>
  <c r="BW26" i="27"/>
  <c r="BW58" i="27"/>
  <c r="BW90" i="27"/>
  <c r="BW47" i="27"/>
  <c r="BW147" i="27"/>
  <c r="BW143" i="31"/>
  <c r="BW83" i="27"/>
  <c r="BW25" i="31"/>
  <c r="H1294" i="14"/>
  <c r="H1162" i="26"/>
  <c r="P317" i="9"/>
  <c r="U317" i="9" s="1"/>
  <c r="V49" i="10"/>
  <c r="V50" i="10"/>
  <c r="W50" i="10"/>
  <c r="V61" i="10"/>
  <c r="V58" i="10"/>
  <c r="W58" i="10"/>
  <c r="V53" i="10"/>
  <c r="V48" i="10"/>
  <c r="V60" i="10"/>
  <c r="W59" i="10"/>
  <c r="V59" i="10"/>
  <c r="V52" i="10"/>
  <c r="V56" i="10"/>
  <c r="V63" i="10"/>
  <c r="V57" i="10"/>
  <c r="W57" i="10"/>
  <c r="V62" i="10"/>
  <c r="V27" i="10"/>
  <c r="V30" i="10"/>
  <c r="W20" i="10"/>
  <c r="X20" i="10" s="1"/>
  <c r="F227" i="26" s="1"/>
  <c r="V28" i="10"/>
  <c r="V29" i="10"/>
  <c r="T22" i="10"/>
  <c r="V17" i="10"/>
  <c r="V24" i="10"/>
  <c r="V88" i="10"/>
  <c r="W88" i="10"/>
  <c r="V83" i="10"/>
  <c r="W80" i="10"/>
  <c r="V80" i="10"/>
  <c r="W93" i="10"/>
  <c r="V93" i="10"/>
  <c r="T84" i="10"/>
  <c r="W89" i="10"/>
  <c r="V89" i="10"/>
  <c r="V92" i="10"/>
  <c r="W95" i="10"/>
  <c r="W81" i="10"/>
  <c r="V81" i="10"/>
  <c r="V87" i="10"/>
  <c r="P95" i="10"/>
  <c r="U95" i="10" s="1"/>
  <c r="V85" i="10"/>
  <c r="V95" i="10"/>
  <c r="P18" i="10"/>
  <c r="U18" i="10" s="1"/>
  <c r="W18" i="10" s="1"/>
  <c r="P108" i="10"/>
  <c r="U108" i="10" s="1"/>
  <c r="P102" i="10"/>
  <c r="U102" i="10" s="1"/>
  <c r="W102" i="10" s="1"/>
  <c r="X102" i="10" s="1"/>
  <c r="F309" i="26" s="1"/>
  <c r="P58" i="10"/>
  <c r="U58" i="10" s="1"/>
  <c r="P92" i="10"/>
  <c r="U92" i="10" s="1"/>
  <c r="W92" i="10" s="1"/>
  <c r="P103" i="10"/>
  <c r="U103" i="10" s="1"/>
  <c r="T25" i="10"/>
  <c r="P83" i="10"/>
  <c r="U83" i="10" s="1"/>
  <c r="W83" i="10" s="1"/>
  <c r="P43" i="10"/>
  <c r="U43" i="10" s="1"/>
  <c r="W43" i="10" s="1"/>
  <c r="V316" i="24"/>
  <c r="V312" i="24"/>
  <c r="V309" i="24"/>
  <c r="V303" i="24"/>
  <c r="W303" i="24"/>
  <c r="V302" i="24"/>
  <c r="V306" i="24"/>
  <c r="W310" i="24"/>
  <c r="V310" i="24"/>
  <c r="V307" i="24"/>
  <c r="W317" i="24"/>
  <c r="V317" i="24"/>
  <c r="V311" i="24"/>
  <c r="V315" i="24"/>
  <c r="F874" i="14"/>
  <c r="F731" i="26"/>
  <c r="F875" i="14"/>
  <c r="F866" i="14"/>
  <c r="F744" i="26"/>
  <c r="V206" i="24"/>
  <c r="V204" i="24"/>
  <c r="W208" i="24"/>
  <c r="V208" i="24"/>
  <c r="W203" i="24"/>
  <c r="V203" i="24"/>
  <c r="V198" i="24"/>
  <c r="W201" i="24"/>
  <c r="V201" i="24"/>
  <c r="V199" i="24"/>
  <c r="V210" i="24"/>
  <c r="W197" i="24"/>
  <c r="V197" i="24"/>
  <c r="V205" i="24"/>
  <c r="W202" i="24"/>
  <c r="V202" i="24"/>
  <c r="W209" i="24"/>
  <c r="V209" i="24"/>
  <c r="V207" i="24"/>
  <c r="V211" i="24"/>
  <c r="V200" i="24"/>
  <c r="V196" i="24"/>
  <c r="V170" i="24"/>
  <c r="V166" i="24"/>
  <c r="V179" i="24"/>
  <c r="V177" i="24"/>
  <c r="V174" i="24"/>
  <c r="V173" i="24"/>
  <c r="W168" i="24"/>
  <c r="X168" i="24" s="1"/>
  <c r="F648" i="26"/>
  <c r="V72" i="24"/>
  <c r="V61" i="24"/>
  <c r="W61" i="24"/>
  <c r="V71" i="24"/>
  <c r="W71" i="24"/>
  <c r="W70" i="24"/>
  <c r="V70" i="24"/>
  <c r="V65" i="24"/>
  <c r="V60" i="24"/>
  <c r="W58" i="24"/>
  <c r="X58" i="24" s="1"/>
  <c r="W64" i="24"/>
  <c r="V64" i="24"/>
  <c r="V66" i="24"/>
  <c r="V68" i="24"/>
  <c r="V62" i="24"/>
  <c r="T67" i="24"/>
  <c r="P310" i="24"/>
  <c r="U310" i="24" s="1"/>
  <c r="P8" i="24"/>
  <c r="U8" i="24" s="1"/>
  <c r="W8" i="24" s="1"/>
  <c r="P59" i="24"/>
  <c r="U59" i="24" s="1"/>
  <c r="W59" i="24" s="1"/>
  <c r="X59" i="24" s="1"/>
  <c r="F690" i="14" s="1"/>
  <c r="P198" i="24"/>
  <c r="U198" i="24" s="1"/>
  <c r="W198" i="24" s="1"/>
  <c r="P156" i="24"/>
  <c r="U156" i="24" s="1"/>
  <c r="P224" i="24"/>
  <c r="U224" i="24" s="1"/>
  <c r="P221" i="24"/>
  <c r="U221" i="24" s="1"/>
  <c r="P86" i="24"/>
  <c r="U86" i="24" s="1"/>
  <c r="P63" i="24"/>
  <c r="U63" i="24" s="1"/>
  <c r="W63" i="24" s="1"/>
  <c r="X63" i="24" s="1"/>
  <c r="F606" i="26" s="1"/>
  <c r="P188" i="24"/>
  <c r="U188" i="24" s="1"/>
  <c r="P309" i="24"/>
  <c r="U309" i="24" s="1"/>
  <c r="W309" i="24" s="1"/>
  <c r="P82" i="24"/>
  <c r="U82" i="24" s="1"/>
  <c r="W82" i="24" s="1"/>
  <c r="P295" i="24"/>
  <c r="U295" i="24" s="1"/>
  <c r="P306" i="24"/>
  <c r="U306" i="24" s="1"/>
  <c r="W306" i="24" s="1"/>
  <c r="X306" i="24" s="1"/>
  <c r="P72" i="24"/>
  <c r="U72" i="24" s="1"/>
  <c r="W72" i="24" s="1"/>
  <c r="P209" i="24"/>
  <c r="U209" i="24" s="1"/>
  <c r="P7" i="24"/>
  <c r="U7" i="24" s="1"/>
  <c r="W7" i="24" s="1"/>
  <c r="X7" i="24" s="1"/>
  <c r="P298" i="24"/>
  <c r="U298" i="24" s="1"/>
  <c r="V310" i="9"/>
  <c r="V307" i="9"/>
  <c r="V315" i="9"/>
  <c r="W305" i="9"/>
  <c r="V305" i="9"/>
  <c r="V317" i="9"/>
  <c r="W317" i="9"/>
  <c r="V306" i="9"/>
  <c r="W314" i="9"/>
  <c r="V314" i="9"/>
  <c r="V302" i="9"/>
  <c r="V303" i="9"/>
  <c r="F170" i="26"/>
  <c r="F159" i="26"/>
  <c r="F173" i="26"/>
  <c r="F168" i="26"/>
  <c r="V208" i="9"/>
  <c r="V204" i="9"/>
  <c r="W204" i="9"/>
  <c r="V202" i="9"/>
  <c r="V201" i="9"/>
  <c r="W201" i="9"/>
  <c r="V205" i="9"/>
  <c r="V197" i="9"/>
  <c r="V196" i="9"/>
  <c r="W209" i="9"/>
  <c r="V209" i="9"/>
  <c r="V206" i="9"/>
  <c r="W210" i="9"/>
  <c r="X210" i="9" s="1"/>
  <c r="F141" i="26" s="1"/>
  <c r="V210" i="9"/>
  <c r="V200" i="9"/>
  <c r="V166" i="9"/>
  <c r="V177" i="9"/>
  <c r="W177" i="9"/>
  <c r="V173" i="9"/>
  <c r="W173" i="9"/>
  <c r="V176" i="9"/>
  <c r="V179" i="9"/>
  <c r="W179" i="9"/>
  <c r="P167" i="9"/>
  <c r="U167" i="9" s="1"/>
  <c r="V178" i="9"/>
  <c r="W178" i="9"/>
  <c r="V172" i="9"/>
  <c r="W172" i="9"/>
  <c r="V170" i="9"/>
  <c r="V174" i="9"/>
  <c r="V164" i="9"/>
  <c r="X143" i="9"/>
  <c r="F74" i="26" s="1"/>
  <c r="X73" i="9"/>
  <c r="F46" i="26" s="1"/>
  <c r="P315" i="9"/>
  <c r="U315" i="9" s="1"/>
  <c r="W315" i="9" s="1"/>
  <c r="P210" i="9"/>
  <c r="U210" i="9" s="1"/>
  <c r="F163" i="26"/>
  <c r="P173" i="9"/>
  <c r="U173" i="9" s="1"/>
  <c r="P186" i="9"/>
  <c r="U186" i="9" s="1"/>
  <c r="W186" i="9" s="1"/>
  <c r="X186" i="9" s="1"/>
  <c r="F117" i="26" s="1"/>
  <c r="P68" i="9"/>
  <c r="U68" i="9" s="1"/>
  <c r="P70" i="9"/>
  <c r="U70" i="9" s="1"/>
  <c r="X70" i="9" s="1"/>
  <c r="F43" i="26" s="1"/>
  <c r="P294" i="9"/>
  <c r="U294" i="9" s="1"/>
  <c r="P221" i="9"/>
  <c r="U221" i="9" s="1"/>
  <c r="P202" i="9"/>
  <c r="U202" i="9" s="1"/>
  <c r="W202" i="9" s="1"/>
  <c r="P147" i="9"/>
  <c r="U147" i="9" s="1"/>
  <c r="X147" i="9" s="1"/>
  <c r="F78" i="26" s="1"/>
  <c r="P8" i="9"/>
  <c r="U8" i="9" s="1"/>
  <c r="W8" i="9" s="1"/>
  <c r="X8" i="9" s="1"/>
  <c r="F23" i="26" s="1"/>
  <c r="P10" i="9"/>
  <c r="U10" i="9" s="1"/>
  <c r="W10" i="9" s="1"/>
  <c r="P209" i="9"/>
  <c r="U209" i="9" s="1"/>
  <c r="P204" i="9"/>
  <c r="U204" i="9" s="1"/>
  <c r="P81" i="9"/>
  <c r="U81" i="9" s="1"/>
  <c r="W81" i="9" s="1"/>
  <c r="P307" i="9"/>
  <c r="U307" i="9" s="1"/>
  <c r="W307" i="9" s="1"/>
  <c r="P311" i="9"/>
  <c r="U311" i="9" s="1"/>
  <c r="W311" i="9" s="1"/>
  <c r="X311" i="9" s="1"/>
  <c r="F200" i="26" s="1"/>
  <c r="P298" i="9"/>
  <c r="U298" i="9" s="1"/>
  <c r="F38" i="26"/>
  <c r="T191" i="9"/>
  <c r="P191" i="9"/>
  <c r="U191" i="9" s="1"/>
  <c r="P133" i="9"/>
  <c r="U133" i="9" s="1"/>
  <c r="P136" i="9"/>
  <c r="U136" i="9" s="1"/>
  <c r="W136" i="9" s="1"/>
  <c r="P208" i="9"/>
  <c r="U208" i="9" s="1"/>
  <c r="W208" i="9" s="1"/>
  <c r="P297" i="9"/>
  <c r="U297" i="9" s="1"/>
  <c r="P305" i="9"/>
  <c r="U305" i="9" s="1"/>
  <c r="T305" i="9"/>
  <c r="P178" i="9"/>
  <c r="U178" i="9" s="1"/>
  <c r="P189" i="9"/>
  <c r="U189" i="9" s="1"/>
  <c r="W189" i="9" s="1"/>
  <c r="X189" i="9" s="1"/>
  <c r="F120" i="26" s="1"/>
  <c r="P188" i="9"/>
  <c r="U188" i="9" s="1"/>
  <c r="W188" i="9" s="1"/>
  <c r="P306" i="9"/>
  <c r="U306" i="9" s="1"/>
  <c r="W306" i="9" s="1"/>
  <c r="P316" i="9"/>
  <c r="U316" i="9" s="1"/>
  <c r="W316" i="9" s="1"/>
  <c r="X316" i="9" s="1"/>
  <c r="F205" i="26" s="1"/>
  <c r="X176" i="24"/>
  <c r="F787" i="14" s="1"/>
  <c r="H765" i="14"/>
  <c r="H780" i="14"/>
  <c r="H783" i="14"/>
  <c r="F872" i="14"/>
  <c r="F740" i="26"/>
  <c r="F663" i="14"/>
  <c r="F597" i="26"/>
  <c r="F904" i="14"/>
  <c r="F772" i="26"/>
  <c r="F896" i="14"/>
  <c r="F764" i="26"/>
  <c r="C783" i="14"/>
  <c r="C673" i="26"/>
  <c r="F884" i="14"/>
  <c r="F752" i="26"/>
  <c r="F830" i="14"/>
  <c r="F720" i="26"/>
  <c r="F746" i="14"/>
  <c r="F887" i="14"/>
  <c r="F755" i="26"/>
  <c r="F801" i="14"/>
  <c r="F691" i="26"/>
  <c r="F867" i="14"/>
  <c r="F735" i="26"/>
  <c r="F799" i="14"/>
  <c r="F689" i="26"/>
  <c r="F905" i="14"/>
  <c r="F773" i="26"/>
  <c r="F886" i="14"/>
  <c r="F754" i="26"/>
  <c r="F802" i="14"/>
  <c r="F692" i="26"/>
  <c r="H776" i="14"/>
  <c r="H666" i="26"/>
  <c r="H789" i="14"/>
  <c r="H679" i="26"/>
  <c r="H771" i="14"/>
  <c r="H661" i="26"/>
  <c r="F754" i="14"/>
  <c r="F644" i="26"/>
  <c r="F888" i="14"/>
  <c r="F756" i="26"/>
  <c r="F831" i="14"/>
  <c r="F721" i="26"/>
  <c r="F661" i="14"/>
  <c r="F595" i="26"/>
  <c r="F833" i="14"/>
  <c r="F723" i="26"/>
  <c r="F749" i="14"/>
  <c r="F639" i="26"/>
  <c r="F712" i="14"/>
  <c r="F624" i="26"/>
  <c r="F829" i="14"/>
  <c r="F719" i="26"/>
  <c r="F662" i="14"/>
  <c r="F596" i="26"/>
  <c r="H764" i="14"/>
  <c r="H775" i="14"/>
  <c r="H665" i="26"/>
  <c r="H781" i="14"/>
  <c r="H671" i="26"/>
  <c r="F889" i="14"/>
  <c r="F757" i="26"/>
  <c r="F716" i="14"/>
  <c r="F628" i="26"/>
  <c r="F832" i="14"/>
  <c r="F722" i="26"/>
  <c r="H785" i="14"/>
  <c r="H786" i="14"/>
  <c r="H787" i="14"/>
  <c r="H778" i="14"/>
  <c r="F834" i="14"/>
  <c r="F724" i="26"/>
  <c r="F750" i="14"/>
  <c r="F640" i="26"/>
  <c r="F751" i="14"/>
  <c r="F641" i="26"/>
  <c r="F745" i="14"/>
  <c r="F635" i="26"/>
  <c r="F864" i="14"/>
  <c r="F732" i="26"/>
  <c r="F895" i="14"/>
  <c r="F763" i="26"/>
  <c r="F803" i="14"/>
  <c r="F693" i="26"/>
  <c r="F899" i="14"/>
  <c r="F767" i="26"/>
  <c r="F700" i="14"/>
  <c r="F612" i="26"/>
  <c r="F800" i="14"/>
  <c r="F690" i="26"/>
  <c r="F883" i="14"/>
  <c r="F751" i="26"/>
  <c r="F835" i="14"/>
  <c r="F725" i="26"/>
  <c r="F885" i="14"/>
  <c r="F753" i="26"/>
  <c r="F717" i="14"/>
  <c r="F629" i="26"/>
  <c r="F704" i="14"/>
  <c r="F616" i="26"/>
  <c r="H788" i="14"/>
  <c r="H678" i="26"/>
  <c r="H782" i="14"/>
  <c r="H672" i="26"/>
  <c r="P223" i="9"/>
  <c r="U223" i="9" s="1"/>
  <c r="P9" i="24"/>
  <c r="U9" i="24" s="1"/>
  <c r="W9" i="24" s="1"/>
  <c r="X9" i="24" s="1"/>
  <c r="P217" i="24"/>
  <c r="U217" i="24" s="1"/>
  <c r="W217" i="24" s="1"/>
  <c r="X217" i="24" s="1"/>
  <c r="P207" i="24"/>
  <c r="U207" i="24" s="1"/>
  <c r="W207" i="24" s="1"/>
  <c r="P291" i="24"/>
  <c r="U291" i="24" s="1"/>
  <c r="W291" i="24" s="1"/>
  <c r="X291" i="24" s="1"/>
  <c r="M153" i="20"/>
  <c r="M154" i="20" s="1"/>
  <c r="M155" i="20" s="1"/>
  <c r="M156" i="20" s="1"/>
  <c r="M157" i="20" s="1"/>
  <c r="M158" i="20" s="1"/>
  <c r="M159" i="20" s="1"/>
  <c r="M160" i="20" s="1"/>
  <c r="M161" i="20" s="1"/>
  <c r="M162" i="20" s="1"/>
  <c r="M163" i="20" s="1"/>
  <c r="M164" i="20" s="1"/>
  <c r="M165" i="20" s="1"/>
  <c r="M166" i="20" s="1"/>
  <c r="M167" i="20" s="1"/>
  <c r="M168" i="20" s="1"/>
  <c r="M169" i="20" s="1"/>
  <c r="M170" i="20" s="1"/>
  <c r="M171" i="20" s="1"/>
  <c r="M172" i="20" s="1"/>
  <c r="M173" i="20" s="1"/>
  <c r="M174" i="20" s="1"/>
  <c r="M175" i="20" s="1"/>
  <c r="M176" i="20" s="1"/>
  <c r="M177" i="20" s="1"/>
  <c r="M178" i="20" s="1"/>
  <c r="M179" i="20" s="1"/>
  <c r="M180" i="20" s="1"/>
  <c r="M181" i="20" s="1"/>
  <c r="M182" i="20" s="1"/>
  <c r="M183" i="20" s="1"/>
  <c r="M184" i="20" s="1"/>
  <c r="M185" i="20" s="1"/>
  <c r="M186" i="20" s="1"/>
  <c r="M187" i="20" s="1"/>
  <c r="M188" i="20" s="1"/>
  <c r="M189" i="20" s="1"/>
  <c r="M190" i="20" s="1"/>
  <c r="M191" i="20" s="1"/>
  <c r="M192" i="20" s="1"/>
  <c r="M193" i="20" s="1"/>
  <c r="M194" i="20" s="1"/>
  <c r="M195" i="20" s="1"/>
  <c r="M196" i="20" s="1"/>
  <c r="M197" i="20" s="1"/>
  <c r="M198" i="20" s="1"/>
  <c r="M199" i="20" s="1"/>
  <c r="M200" i="20" s="1"/>
  <c r="M201" i="20" s="1"/>
  <c r="M202" i="20" s="1"/>
  <c r="M203" i="20" s="1"/>
  <c r="M204" i="20" s="1"/>
  <c r="M205" i="20" s="1"/>
  <c r="M206" i="20" s="1"/>
  <c r="M207" i="20" s="1"/>
  <c r="M208" i="20" s="1"/>
  <c r="M209" i="20" s="1"/>
  <c r="M210" i="20" s="1"/>
  <c r="M211" i="20" s="1"/>
  <c r="M212" i="20" s="1"/>
  <c r="M213" i="20" s="1"/>
  <c r="M214" i="20" s="1"/>
  <c r="H3" i="10"/>
  <c r="H14" i="10"/>
  <c r="P6" i="9"/>
  <c r="U6" i="9" s="1"/>
  <c r="W6" i="9" s="1"/>
  <c r="X6" i="9" s="1"/>
  <c r="F21" i="26" s="1"/>
  <c r="P9" i="9"/>
  <c r="U9" i="9" s="1"/>
  <c r="W9" i="9" s="1"/>
  <c r="X9" i="9" s="1"/>
  <c r="F24" i="26" s="1"/>
  <c r="F37" i="26"/>
  <c r="P83" i="9"/>
  <c r="U83" i="9" s="1"/>
  <c r="W83" i="9" s="1"/>
  <c r="P85" i="9"/>
  <c r="U85" i="9" s="1"/>
  <c r="W85" i="9" s="1"/>
  <c r="F172" i="26"/>
  <c r="F169" i="26"/>
  <c r="P10" i="24"/>
  <c r="U10" i="24" s="1"/>
  <c r="P57" i="10"/>
  <c r="U57" i="10" s="1"/>
  <c r="P11" i="9"/>
  <c r="U11" i="9" s="1"/>
  <c r="W11" i="9" s="1"/>
  <c r="X11" i="9" s="1"/>
  <c r="F26" i="26" s="1"/>
  <c r="P204" i="24"/>
  <c r="U204" i="24" s="1"/>
  <c r="W204" i="24" s="1"/>
  <c r="X204" i="24" s="1"/>
  <c r="Z149" i="20"/>
  <c r="H3" i="24"/>
  <c r="P72" i="9"/>
  <c r="U72" i="9" s="1"/>
  <c r="X72" i="9" s="1"/>
  <c r="F45" i="26" s="1"/>
  <c r="F164" i="26"/>
  <c r="P174" i="9"/>
  <c r="U174" i="9" s="1"/>
  <c r="W174" i="9" s="1"/>
  <c r="P211" i="24"/>
  <c r="U211" i="24" s="1"/>
  <c r="W211" i="24" s="1"/>
  <c r="P303" i="24"/>
  <c r="U303" i="24" s="1"/>
  <c r="T297" i="24"/>
  <c r="P297" i="24"/>
  <c r="U297" i="24" s="1"/>
  <c r="P189" i="24"/>
  <c r="U189" i="24" s="1"/>
  <c r="P135" i="9"/>
  <c r="U135" i="9" s="1"/>
  <c r="W135" i="9" s="1"/>
  <c r="P220" i="9"/>
  <c r="U220" i="9" s="1"/>
  <c r="P120" i="10"/>
  <c r="U120" i="10" s="1"/>
  <c r="P203" i="9"/>
  <c r="U203" i="9" s="1"/>
  <c r="T203" i="9"/>
  <c r="V203" i="9" s="1"/>
  <c r="P185" i="24"/>
  <c r="U185" i="24" s="1"/>
  <c r="W185" i="24" s="1"/>
  <c r="P199" i="9"/>
  <c r="U199" i="9" s="1"/>
  <c r="T199" i="9"/>
  <c r="V199" i="9" s="1"/>
  <c r="P302" i="24"/>
  <c r="U302" i="24" s="1"/>
  <c r="W302" i="24" s="1"/>
  <c r="P106" i="10"/>
  <c r="U106" i="10" s="1"/>
  <c r="P66" i="24"/>
  <c r="U66" i="24" s="1"/>
  <c r="W66" i="24" s="1"/>
  <c r="P174" i="24"/>
  <c r="U174" i="24" s="1"/>
  <c r="W174" i="24" s="1"/>
  <c r="P168" i="9"/>
  <c r="U168" i="9" s="1"/>
  <c r="W168" i="9" s="1"/>
  <c r="P141" i="9"/>
  <c r="U141" i="9" s="1"/>
  <c r="C60" i="11"/>
  <c r="C389" i="26" s="1"/>
  <c r="C58" i="11"/>
  <c r="C387" i="26" s="1"/>
  <c r="C40" i="11"/>
  <c r="C369" i="26" s="1"/>
  <c r="C62" i="11"/>
  <c r="C391" i="26" s="1"/>
  <c r="C55" i="11"/>
  <c r="C384" i="26" s="1"/>
  <c r="C50" i="11"/>
  <c r="C379" i="26" s="1"/>
  <c r="C94" i="11"/>
  <c r="C423" i="26" s="1"/>
  <c r="C43" i="11"/>
  <c r="C372" i="26" s="1"/>
  <c r="C51" i="11"/>
  <c r="C380" i="26" s="1"/>
  <c r="C76" i="11"/>
  <c r="C405" i="26" s="1"/>
  <c r="C42" i="11"/>
  <c r="C371" i="26" s="1"/>
  <c r="C87" i="11"/>
  <c r="C416" i="26" s="1"/>
  <c r="C90" i="11"/>
  <c r="C419" i="26" s="1"/>
  <c r="C86" i="11"/>
  <c r="C415" i="26" s="1"/>
  <c r="C61" i="11"/>
  <c r="C390" i="26" s="1"/>
  <c r="C63" i="11"/>
  <c r="C392" i="26" s="1"/>
  <c r="C91" i="11"/>
  <c r="C420" i="26" s="1"/>
  <c r="C44" i="11"/>
  <c r="C373" i="26" s="1"/>
  <c r="C57" i="11"/>
  <c r="C386" i="26" s="1"/>
  <c r="C53" i="11"/>
  <c r="C382" i="26" s="1"/>
  <c r="C59" i="11"/>
  <c r="C388" i="26" s="1"/>
  <c r="C41" i="11"/>
  <c r="C370" i="26" s="1"/>
  <c r="C52" i="11"/>
  <c r="C381" i="26" s="1"/>
  <c r="C54" i="11"/>
  <c r="C383" i="26" s="1"/>
  <c r="C92" i="11"/>
  <c r="C421" i="26" s="1"/>
  <c r="C89" i="11"/>
  <c r="C418" i="26" s="1"/>
  <c r="C95" i="11"/>
  <c r="C424" i="26" s="1"/>
  <c r="C93" i="11"/>
  <c r="C422" i="26" s="1"/>
  <c r="C21" i="10"/>
  <c r="C228" i="26" s="1"/>
  <c r="C31" i="10"/>
  <c r="C238" i="26" s="1"/>
  <c r="C30" i="10"/>
  <c r="C237" i="26" s="1"/>
  <c r="C29" i="10"/>
  <c r="C236" i="26" s="1"/>
  <c r="C171" i="9"/>
  <c r="C102" i="26" s="1"/>
  <c r="C142" i="9"/>
  <c r="C73" i="26" s="1"/>
  <c r="C22" i="10"/>
  <c r="C229" i="26" s="1"/>
  <c r="C147" i="9"/>
  <c r="C78" i="26" s="1"/>
  <c r="C144" i="9"/>
  <c r="C75" i="26" s="1"/>
  <c r="C145" i="9"/>
  <c r="C76" i="26" s="1"/>
  <c r="C23" i="10"/>
  <c r="C230" i="26" s="1"/>
  <c r="C143" i="9"/>
  <c r="C74" i="26" s="1"/>
  <c r="C28" i="10"/>
  <c r="C235" i="26" s="1"/>
  <c r="C167" i="9"/>
  <c r="C98" i="26" s="1"/>
  <c r="C26" i="10"/>
  <c r="C233" i="26" s="1"/>
  <c r="C24" i="10"/>
  <c r="C231" i="26" s="1"/>
  <c r="C25" i="10"/>
  <c r="C232" i="26" s="1"/>
  <c r="C20" i="10"/>
  <c r="C227" i="26" s="1"/>
  <c r="C141" i="9"/>
  <c r="C72" i="26" s="1"/>
  <c r="C160" i="9"/>
  <c r="C91" i="26" s="1"/>
  <c r="C12" i="10"/>
  <c r="C219" i="26" s="1"/>
  <c r="C27" i="10"/>
  <c r="C234" i="26" s="1"/>
  <c r="C168" i="9"/>
  <c r="C99" i="26" s="1"/>
  <c r="C169" i="9"/>
  <c r="C100" i="26" s="1"/>
  <c r="C146" i="9"/>
  <c r="C77" i="26" s="1"/>
  <c r="C170" i="9"/>
  <c r="C101" i="26" s="1"/>
  <c r="C176" i="24"/>
  <c r="C178" i="24"/>
  <c r="C166" i="24"/>
  <c r="C169" i="24"/>
  <c r="C160" i="24"/>
  <c r="C159" i="24"/>
  <c r="C174" i="24"/>
  <c r="C171" i="24"/>
  <c r="C170" i="24"/>
  <c r="C158" i="24"/>
  <c r="C175" i="24"/>
  <c r="C167" i="24"/>
  <c r="C168" i="24"/>
  <c r="C179" i="24"/>
  <c r="C173" i="24"/>
  <c r="C177" i="24"/>
  <c r="C56" i="11"/>
  <c r="C385" i="26" s="1"/>
  <c r="U31" i="10"/>
  <c r="Y31" i="10"/>
  <c r="P28" i="10"/>
  <c r="U27" i="10"/>
  <c r="Y27" i="10"/>
  <c r="P26" i="10"/>
  <c r="U25" i="10"/>
  <c r="Y25" i="10"/>
  <c r="P24" i="10"/>
  <c r="U22" i="10"/>
  <c r="Y22" i="10"/>
  <c r="Y18" i="10"/>
  <c r="U16" i="10"/>
  <c r="Y16" i="10"/>
  <c r="U12" i="10"/>
  <c r="Y12" i="10"/>
  <c r="P11" i="10"/>
  <c r="U10" i="10"/>
  <c r="Y10" i="10"/>
  <c r="P9" i="10"/>
  <c r="U8" i="10"/>
  <c r="W8" i="10" s="1"/>
  <c r="Y8" i="10"/>
  <c r="P7" i="10"/>
  <c r="U6" i="10"/>
  <c r="Y6" i="10"/>
  <c r="P5" i="10"/>
  <c r="P48" i="10"/>
  <c r="P37" i="10"/>
  <c r="U37" i="10" s="1"/>
  <c r="W37" i="10" s="1"/>
  <c r="X37" i="10" s="1"/>
  <c r="F244" i="26" s="1"/>
  <c r="U171" i="9"/>
  <c r="Y171" i="9"/>
  <c r="Y168" i="9"/>
  <c r="Y167" i="9"/>
  <c r="U179" i="24"/>
  <c r="Y179" i="24"/>
  <c r="U175" i="24"/>
  <c r="Y175" i="24"/>
  <c r="Y174" i="24"/>
  <c r="U172" i="24"/>
  <c r="Y172" i="24"/>
  <c r="U171" i="24"/>
  <c r="Y171" i="24"/>
  <c r="P169" i="24"/>
  <c r="U169" i="24" s="1"/>
  <c r="W169" i="24" s="1"/>
  <c r="Y169" i="24"/>
  <c r="U167" i="24"/>
  <c r="Y167" i="24"/>
  <c r="U164" i="24"/>
  <c r="Y164" i="24"/>
  <c r="U160" i="24"/>
  <c r="X160" i="24" s="1"/>
  <c r="Y160" i="24"/>
  <c r="P158" i="24"/>
  <c r="Y156" i="24"/>
  <c r="P155" i="24"/>
  <c r="P154" i="24"/>
  <c r="P153" i="24"/>
  <c r="Y147" i="9"/>
  <c r="U160" i="9"/>
  <c r="X160" i="9" s="1"/>
  <c r="F91" i="26" s="1"/>
  <c r="Y160" i="9"/>
  <c r="P159" i="9"/>
  <c r="U156" i="9"/>
  <c r="Y156" i="9"/>
  <c r="P154" i="9"/>
  <c r="Y143" i="9"/>
  <c r="P101" i="10"/>
  <c r="U101" i="10" s="1"/>
  <c r="W101" i="10" s="1"/>
  <c r="C37" i="20"/>
  <c r="C66" i="16"/>
  <c r="C843" i="26" s="1"/>
  <c r="C34" i="16"/>
  <c r="C811" i="26" s="1"/>
  <c r="A113" i="16"/>
  <c r="A890" i="26" s="1"/>
  <c r="E888" i="26" s="1"/>
  <c r="C34" i="10"/>
  <c r="C241" i="26" s="1"/>
  <c r="C66" i="10"/>
  <c r="C273" i="26" s="1"/>
  <c r="A113" i="10"/>
  <c r="A320" i="26" s="1"/>
  <c r="E318" i="26" s="1"/>
  <c r="P115" i="10"/>
  <c r="U115" i="10" s="1"/>
  <c r="W115" i="10" s="1"/>
  <c r="P114" i="10"/>
  <c r="U114" i="10" s="1"/>
  <c r="W114" i="10" s="1"/>
  <c r="X114" i="10" s="1"/>
  <c r="F321" i="26" s="1"/>
  <c r="P119" i="10"/>
  <c r="U119" i="10" s="1"/>
  <c r="P116" i="10"/>
  <c r="U116" i="10" s="1"/>
  <c r="P118" i="10"/>
  <c r="U118" i="10" s="1"/>
  <c r="W118" i="10" s="1"/>
  <c r="X118" i="10" s="1"/>
  <c r="F325" i="26" s="1"/>
  <c r="P105" i="10"/>
  <c r="U105" i="10" s="1"/>
  <c r="P107" i="10"/>
  <c r="U107" i="10" s="1"/>
  <c r="P73" i="10"/>
  <c r="U73" i="10" s="1"/>
  <c r="P71" i="10"/>
  <c r="U71" i="10" s="1"/>
  <c r="P94" i="10"/>
  <c r="U94" i="10" s="1"/>
  <c r="W94" i="10" s="1"/>
  <c r="X94" i="10" s="1"/>
  <c r="F301" i="26" s="1"/>
  <c r="P90" i="10"/>
  <c r="U90" i="10" s="1"/>
  <c r="W90" i="10" s="1"/>
  <c r="X90" i="10" s="1"/>
  <c r="F297" i="26" s="1"/>
  <c r="P81" i="10"/>
  <c r="U81" i="10" s="1"/>
  <c r="P75" i="10"/>
  <c r="U75" i="10" s="1"/>
  <c r="P85" i="10"/>
  <c r="U85" i="10" s="1"/>
  <c r="W85" i="10" s="1"/>
  <c r="P69" i="10"/>
  <c r="U69" i="10" s="1"/>
  <c r="W69" i="10" s="1"/>
  <c r="P88" i="10"/>
  <c r="U88" i="10" s="1"/>
  <c r="P93" i="10"/>
  <c r="U93" i="10" s="1"/>
  <c r="P87" i="10"/>
  <c r="U87" i="10" s="1"/>
  <c r="W87" i="10" s="1"/>
  <c r="X87" i="10" s="1"/>
  <c r="F294" i="26" s="1"/>
  <c r="P61" i="10"/>
  <c r="U61" i="10" s="1"/>
  <c r="W61" i="10" s="1"/>
  <c r="P56" i="10"/>
  <c r="U56" i="10" s="1"/>
  <c r="W56" i="10" s="1"/>
  <c r="P62" i="10"/>
  <c r="U62" i="10" s="1"/>
  <c r="W62" i="10" s="1"/>
  <c r="P41" i="10"/>
  <c r="U41" i="10" s="1"/>
  <c r="W41" i="10" s="1"/>
  <c r="P39" i="10"/>
  <c r="U39" i="10" s="1"/>
  <c r="W39" i="10" s="1"/>
  <c r="P49" i="10"/>
  <c r="U49" i="10" s="1"/>
  <c r="W49" i="10" s="1"/>
  <c r="P53" i="10"/>
  <c r="U53" i="10" s="1"/>
  <c r="W53" i="10" s="1"/>
  <c r="P52" i="10"/>
  <c r="U52" i="10" s="1"/>
  <c r="W52" i="10" s="1"/>
  <c r="X52" i="10" s="1"/>
  <c r="F259" i="26" s="1"/>
  <c r="P63" i="10"/>
  <c r="U63" i="10" s="1"/>
  <c r="W63" i="10" s="1"/>
  <c r="P60" i="10"/>
  <c r="U60" i="10" s="1"/>
  <c r="W60" i="10" s="1"/>
  <c r="P21" i="10"/>
  <c r="P29" i="10"/>
  <c r="P30" i="10"/>
  <c r="P19" i="10"/>
  <c r="P23" i="10"/>
  <c r="P17" i="10"/>
  <c r="P312" i="24"/>
  <c r="U312" i="24" s="1"/>
  <c r="W312" i="24" s="1"/>
  <c r="P315" i="24"/>
  <c r="U315" i="24" s="1"/>
  <c r="W315" i="24" s="1"/>
  <c r="P316" i="24"/>
  <c r="U316" i="24" s="1"/>
  <c r="W316" i="24" s="1"/>
  <c r="P311" i="24"/>
  <c r="U311" i="24" s="1"/>
  <c r="W311" i="24" s="1"/>
  <c r="P307" i="24"/>
  <c r="U307" i="24" s="1"/>
  <c r="W307" i="24" s="1"/>
  <c r="P196" i="24"/>
  <c r="U196" i="24" s="1"/>
  <c r="W196" i="24" s="1"/>
  <c r="P206" i="24"/>
  <c r="U206" i="24" s="1"/>
  <c r="W206" i="24" s="1"/>
  <c r="X206" i="24" s="1"/>
  <c r="P192" i="24"/>
  <c r="U192" i="24" s="1"/>
  <c r="P191" i="24"/>
  <c r="U191" i="24" s="1"/>
  <c r="P186" i="24"/>
  <c r="U186" i="24" s="1"/>
  <c r="W186" i="24" s="1"/>
  <c r="X186" i="24" s="1"/>
  <c r="P208" i="24"/>
  <c r="U208" i="24" s="1"/>
  <c r="P202" i="24"/>
  <c r="U202" i="24" s="1"/>
  <c r="P190" i="24"/>
  <c r="U190" i="24" s="1"/>
  <c r="P205" i="24"/>
  <c r="U205" i="24" s="1"/>
  <c r="W205" i="24" s="1"/>
  <c r="P187" i="24"/>
  <c r="U187" i="24" s="1"/>
  <c r="W187" i="24" s="1"/>
  <c r="P199" i="24"/>
  <c r="U199" i="24" s="1"/>
  <c r="W199" i="24" s="1"/>
  <c r="X199" i="24" s="1"/>
  <c r="P210" i="24"/>
  <c r="U210" i="24" s="1"/>
  <c r="W210" i="24" s="1"/>
  <c r="P200" i="24"/>
  <c r="U200" i="24" s="1"/>
  <c r="W200" i="24" s="1"/>
  <c r="P203" i="24"/>
  <c r="U203" i="24" s="1"/>
  <c r="P177" i="24"/>
  <c r="P173" i="24"/>
  <c r="P178" i="24"/>
  <c r="P170" i="24"/>
  <c r="P165" i="24"/>
  <c r="P166" i="24"/>
  <c r="P157" i="24"/>
  <c r="P159" i="24"/>
  <c r="P79" i="24"/>
  <c r="U79" i="24" s="1"/>
  <c r="W79" i="24" s="1"/>
  <c r="X79" i="24" s="1"/>
  <c r="P83" i="24"/>
  <c r="U83" i="24" s="1"/>
  <c r="W83" i="24" s="1"/>
  <c r="P70" i="24"/>
  <c r="U70" i="24" s="1"/>
  <c r="P68" i="24"/>
  <c r="U68" i="24" s="1"/>
  <c r="W68" i="24" s="1"/>
  <c r="P65" i="24"/>
  <c r="U65" i="24" s="1"/>
  <c r="W65" i="24" s="1"/>
  <c r="P62" i="24"/>
  <c r="U62" i="24" s="1"/>
  <c r="W62" i="24" s="1"/>
  <c r="P64" i="24"/>
  <c r="U64" i="24" s="1"/>
  <c r="P60" i="24"/>
  <c r="U60" i="24" s="1"/>
  <c r="W60" i="24" s="1"/>
  <c r="X60" i="24" s="1"/>
  <c r="P11" i="24"/>
  <c r="U11" i="24" s="1"/>
  <c r="P6" i="24"/>
  <c r="U6" i="24" s="1"/>
  <c r="W6" i="24" s="1"/>
  <c r="X6" i="24" s="1"/>
  <c r="P303" i="9"/>
  <c r="U303" i="9" s="1"/>
  <c r="W303" i="9" s="1"/>
  <c r="P314" i="9"/>
  <c r="U314" i="9" s="1"/>
  <c r="P293" i="9"/>
  <c r="U293" i="9" s="1"/>
  <c r="W293" i="9" s="1"/>
  <c r="P302" i="9"/>
  <c r="U302" i="9" s="1"/>
  <c r="W302" i="9" s="1"/>
  <c r="P310" i="9"/>
  <c r="U310" i="9" s="1"/>
  <c r="W310" i="9" s="1"/>
  <c r="X310" i="9" s="1"/>
  <c r="F199" i="26" s="1"/>
  <c r="P187" i="9"/>
  <c r="U187" i="9" s="1"/>
  <c r="W187" i="9" s="1"/>
  <c r="P197" i="9"/>
  <c r="U197" i="9" s="1"/>
  <c r="W197" i="9" s="1"/>
  <c r="P196" i="9"/>
  <c r="U196" i="9" s="1"/>
  <c r="W196" i="9" s="1"/>
  <c r="P205" i="9"/>
  <c r="U205" i="9" s="1"/>
  <c r="W205" i="9" s="1"/>
  <c r="X205" i="9" s="1"/>
  <c r="F136" i="26" s="1"/>
  <c r="P206" i="9"/>
  <c r="U206" i="9" s="1"/>
  <c r="W206" i="9" s="1"/>
  <c r="P200" i="9"/>
  <c r="U200" i="9" s="1"/>
  <c r="W200" i="9" s="1"/>
  <c r="X200" i="9" s="1"/>
  <c r="F131" i="26" s="1"/>
  <c r="P192" i="9"/>
  <c r="U192" i="9" s="1"/>
  <c r="P201" i="9"/>
  <c r="U201" i="9" s="1"/>
  <c r="P172" i="9"/>
  <c r="U172" i="9" s="1"/>
  <c r="P176" i="9"/>
  <c r="U176" i="9" s="1"/>
  <c r="W176" i="9" s="1"/>
  <c r="P177" i="9"/>
  <c r="U177" i="9" s="1"/>
  <c r="P164" i="9"/>
  <c r="P170" i="9"/>
  <c r="P165" i="9"/>
  <c r="P169" i="9"/>
  <c r="P166" i="9"/>
  <c r="P157" i="9"/>
  <c r="P155" i="9"/>
  <c r="P158" i="9"/>
  <c r="P153" i="9"/>
  <c r="P217" i="9"/>
  <c r="U217" i="9" s="1"/>
  <c r="W217" i="9" s="1"/>
  <c r="X217" i="9" s="1"/>
  <c r="F148" i="26" s="1"/>
  <c r="P79" i="9"/>
  <c r="U79" i="9" s="1"/>
  <c r="W79" i="9" s="1"/>
  <c r="X79" i="9" s="1"/>
  <c r="F52" i="26" s="1"/>
  <c r="P139" i="9"/>
  <c r="U139" i="9" s="1"/>
  <c r="W139" i="9" s="1"/>
  <c r="P146" i="9"/>
  <c r="P132" i="9"/>
  <c r="U132" i="9" s="1"/>
  <c r="W132" i="9" s="1"/>
  <c r="P86" i="9"/>
  <c r="U86" i="9" s="1"/>
  <c r="P137" i="9"/>
  <c r="U137" i="9" s="1"/>
  <c r="P145" i="9"/>
  <c r="P140" i="9"/>
  <c r="U140" i="9" s="1"/>
  <c r="W140" i="9" s="1"/>
  <c r="P142" i="9"/>
  <c r="U142" i="9" s="1"/>
  <c r="P82" i="9"/>
  <c r="U82" i="9" s="1"/>
  <c r="W82" i="9" s="1"/>
  <c r="P144" i="9"/>
  <c r="P71" i="9"/>
  <c r="U71" i="9" s="1"/>
  <c r="X71" i="9" s="1"/>
  <c r="F44" i="26" s="1"/>
  <c r="P66" i="9"/>
  <c r="U66" i="9" s="1"/>
  <c r="W66" i="9" s="1"/>
  <c r="F33" i="26"/>
  <c r="P7" i="9"/>
  <c r="U7" i="9" s="1"/>
  <c r="W7" i="9" s="1"/>
  <c r="X7" i="9" s="1"/>
  <c r="F22" i="26" s="1"/>
  <c r="I14" i="14"/>
  <c r="K14" i="12"/>
  <c r="K1158" i="14"/>
  <c r="J1158" i="14"/>
  <c r="K1157" i="14"/>
  <c r="J1157" i="14"/>
  <c r="K1156" i="14"/>
  <c r="J1156" i="14"/>
  <c r="K1155" i="14"/>
  <c r="J1155" i="14"/>
  <c r="K1154" i="14"/>
  <c r="J1154" i="14"/>
  <c r="K1153" i="14"/>
  <c r="J1153" i="14"/>
  <c r="K1152" i="14"/>
  <c r="J1152" i="14"/>
  <c r="K1151" i="14"/>
  <c r="J1151" i="14"/>
  <c r="K1150" i="14"/>
  <c r="J1150" i="14"/>
  <c r="K1149" i="14"/>
  <c r="J1149" i="14"/>
  <c r="K1148" i="14"/>
  <c r="J1148" i="14"/>
  <c r="K1147" i="14"/>
  <c r="J1147" i="14"/>
  <c r="K1146" i="14"/>
  <c r="J1146" i="14"/>
  <c r="K1145" i="14"/>
  <c r="J1145" i="14"/>
  <c r="K1144" i="14"/>
  <c r="J1144" i="14"/>
  <c r="K1143" i="14"/>
  <c r="J1143" i="14"/>
  <c r="K1139" i="14"/>
  <c r="J1139" i="14"/>
  <c r="K1138" i="14"/>
  <c r="J1138" i="14"/>
  <c r="K1137" i="14"/>
  <c r="J1137" i="14"/>
  <c r="K1136" i="14"/>
  <c r="J1136" i="14"/>
  <c r="K1135" i="14"/>
  <c r="J1135" i="14"/>
  <c r="K1134" i="14"/>
  <c r="J1134" i="14"/>
  <c r="K1133" i="14"/>
  <c r="J1133" i="14"/>
  <c r="K1132" i="14"/>
  <c r="J1132" i="14"/>
  <c r="K1126" i="14"/>
  <c r="J1126" i="14"/>
  <c r="K1125" i="14"/>
  <c r="J1125" i="14"/>
  <c r="K1124" i="14"/>
  <c r="J1124" i="14"/>
  <c r="K1123" i="14"/>
  <c r="J1123" i="14"/>
  <c r="K1122" i="14"/>
  <c r="J1122" i="14"/>
  <c r="K1121" i="14"/>
  <c r="J1121" i="14"/>
  <c r="K1120" i="14"/>
  <c r="J1120" i="14"/>
  <c r="K1119" i="14"/>
  <c r="J1119" i="14"/>
  <c r="K1118" i="14"/>
  <c r="J1118" i="14"/>
  <c r="K1117" i="14"/>
  <c r="J1117" i="14"/>
  <c r="K1116" i="14"/>
  <c r="J1116" i="14"/>
  <c r="K1115" i="14"/>
  <c r="J1115" i="14"/>
  <c r="K1114" i="14"/>
  <c r="J1114" i="14"/>
  <c r="K1113" i="14"/>
  <c r="J1113" i="14"/>
  <c r="K1112" i="14"/>
  <c r="J1112" i="14"/>
  <c r="K1111" i="14"/>
  <c r="J1111" i="14"/>
  <c r="K1107" i="14"/>
  <c r="J1107" i="14"/>
  <c r="K1106" i="14"/>
  <c r="J1106" i="14"/>
  <c r="K1105" i="14"/>
  <c r="J1105" i="14"/>
  <c r="K1104" i="14"/>
  <c r="J1104" i="14"/>
  <c r="K1103" i="14"/>
  <c r="J1103" i="14"/>
  <c r="K1102" i="14"/>
  <c r="J1102" i="14"/>
  <c r="K1101" i="14"/>
  <c r="J1101" i="14"/>
  <c r="K1100" i="14"/>
  <c r="J1100" i="14"/>
  <c r="J464" i="14"/>
  <c r="X200" i="24" l="1"/>
  <c r="X83" i="9"/>
  <c r="F56" i="26" s="1"/>
  <c r="X188" i="9"/>
  <c r="F119" i="26" s="1"/>
  <c r="X62" i="24"/>
  <c r="F605" i="26" s="1"/>
  <c r="X61" i="10"/>
  <c r="F268" i="26" s="1"/>
  <c r="X10" i="9"/>
  <c r="F25" i="26" s="1"/>
  <c r="X88" i="10"/>
  <c r="F295" i="26" s="1"/>
  <c r="X50" i="10"/>
  <c r="F257" i="26" s="1"/>
  <c r="X197" i="9"/>
  <c r="F128" i="26" s="1"/>
  <c r="X315" i="9"/>
  <c r="F204" i="26" s="1"/>
  <c r="F627" i="26"/>
  <c r="X56" i="10"/>
  <c r="F263" i="26" s="1"/>
  <c r="X185" i="24"/>
  <c r="X116" i="10"/>
  <c r="F323" i="26" s="1"/>
  <c r="X83" i="24"/>
  <c r="X317" i="9"/>
  <c r="F206" i="26" s="1"/>
  <c r="X316" i="24"/>
  <c r="F907" i="14" s="1"/>
  <c r="X62" i="10"/>
  <c r="F269" i="26" s="1"/>
  <c r="X60" i="10"/>
  <c r="F267" i="26" s="1"/>
  <c r="X208" i="9"/>
  <c r="F139" i="26" s="1"/>
  <c r="X307" i="9"/>
  <c r="F196" i="26" s="1"/>
  <c r="X178" i="9"/>
  <c r="F109" i="26" s="1"/>
  <c r="X177" i="9"/>
  <c r="F108" i="26" s="1"/>
  <c r="X314" i="9"/>
  <c r="F203" i="26" s="1"/>
  <c r="X64" i="24"/>
  <c r="F695" i="14" s="1"/>
  <c r="X209" i="24"/>
  <c r="F820" i="14" s="1"/>
  <c r="X49" i="10"/>
  <c r="F256" i="26" s="1"/>
  <c r="X311" i="24"/>
  <c r="F770" i="26" s="1"/>
  <c r="X40" i="10"/>
  <c r="F247" i="26" s="1"/>
  <c r="X103" i="10"/>
  <c r="F310" i="26" s="1"/>
  <c r="X202" i="9"/>
  <c r="F133" i="26" s="1"/>
  <c r="X72" i="24"/>
  <c r="F615" i="26" s="1"/>
  <c r="X310" i="24"/>
  <c r="F769" i="26" s="1"/>
  <c r="X312" i="24"/>
  <c r="F771" i="26" s="1"/>
  <c r="X209" i="9"/>
  <c r="F140" i="26" s="1"/>
  <c r="X305" i="9"/>
  <c r="F194" i="26" s="1"/>
  <c r="X70" i="24"/>
  <c r="F701" i="14" s="1"/>
  <c r="X197" i="24"/>
  <c r="F698" i="26" s="1"/>
  <c r="X83" i="10"/>
  <c r="F290" i="26" s="1"/>
  <c r="X63" i="10"/>
  <c r="F270" i="26" s="1"/>
  <c r="X65" i="24"/>
  <c r="F696" i="14" s="1"/>
  <c r="X206" i="9"/>
  <c r="F137" i="26" s="1"/>
  <c r="X53" i="10"/>
  <c r="F260" i="26" s="1"/>
  <c r="X306" i="9"/>
  <c r="F195" i="26" s="1"/>
  <c r="X71" i="24"/>
  <c r="F702" i="14" s="1"/>
  <c r="X80" i="24"/>
  <c r="F711" i="14" s="1"/>
  <c r="X139" i="9"/>
  <c r="F70" i="26" s="1"/>
  <c r="X293" i="9"/>
  <c r="F182" i="26" s="1"/>
  <c r="X205" i="24"/>
  <c r="F706" i="26" s="1"/>
  <c r="X196" i="24"/>
  <c r="F697" i="26" s="1"/>
  <c r="X82" i="24"/>
  <c r="F625" i="26" s="1"/>
  <c r="X198" i="24"/>
  <c r="F699" i="26" s="1"/>
  <c r="X307" i="24"/>
  <c r="F898" i="14" s="1"/>
  <c r="X39" i="10"/>
  <c r="F246" i="26" s="1"/>
  <c r="X69" i="10"/>
  <c r="F276" i="26" s="1"/>
  <c r="X174" i="9"/>
  <c r="F105" i="26" s="1"/>
  <c r="X179" i="9"/>
  <c r="F110" i="26" s="1"/>
  <c r="X309" i="24"/>
  <c r="F768" i="26" s="1"/>
  <c r="X61" i="24"/>
  <c r="F604" i="26" s="1"/>
  <c r="X92" i="10"/>
  <c r="F299" i="26" s="1"/>
  <c r="X57" i="10"/>
  <c r="F264" i="26" s="1"/>
  <c r="X176" i="9"/>
  <c r="F107" i="26" s="1"/>
  <c r="X8" i="24"/>
  <c r="F593" i="26" s="1"/>
  <c r="X303" i="9"/>
  <c r="F192" i="26" s="1"/>
  <c r="X211" i="24"/>
  <c r="F712" i="26" s="1"/>
  <c r="X303" i="24"/>
  <c r="F894" i="14" s="1"/>
  <c r="X67" i="9"/>
  <c r="F40" i="26" s="1"/>
  <c r="X81" i="9"/>
  <c r="F54" i="26" s="1"/>
  <c r="X89" i="10"/>
  <c r="F296" i="26" s="1"/>
  <c r="X196" i="9"/>
  <c r="F127" i="26" s="1"/>
  <c r="X41" i="10"/>
  <c r="F248" i="26" s="1"/>
  <c r="X85" i="10"/>
  <c r="F292" i="26" s="1"/>
  <c r="X302" i="24"/>
  <c r="F761" i="26" s="1"/>
  <c r="X201" i="9"/>
  <c r="F132" i="26" s="1"/>
  <c r="X201" i="24"/>
  <c r="F812" i="14" s="1"/>
  <c r="X317" i="24"/>
  <c r="F776" i="26" s="1"/>
  <c r="X93" i="10"/>
  <c r="F300" i="26" s="1"/>
  <c r="X68" i="24"/>
  <c r="F611" i="26" s="1"/>
  <c r="X115" i="10"/>
  <c r="F322" i="26" s="1"/>
  <c r="X208" i="24"/>
  <c r="F819" i="14" s="1"/>
  <c r="X187" i="9"/>
  <c r="F118" i="26" s="1"/>
  <c r="X202" i="24"/>
  <c r="F813" i="14" s="1"/>
  <c r="X81" i="10"/>
  <c r="F288" i="26" s="1"/>
  <c r="X58" i="10"/>
  <c r="F265" i="26" s="1"/>
  <c r="X59" i="10"/>
  <c r="F266" i="26" s="1"/>
  <c r="X82" i="9"/>
  <c r="F55" i="26" s="1"/>
  <c r="X315" i="24"/>
  <c r="F774" i="26" s="1"/>
  <c r="X85" i="9"/>
  <c r="F58" i="26" s="1"/>
  <c r="X172" i="9"/>
  <c r="F103" i="26" s="1"/>
  <c r="X173" i="9"/>
  <c r="F104" i="26" s="1"/>
  <c r="X95" i="10"/>
  <c r="F302" i="26" s="1"/>
  <c r="X80" i="10"/>
  <c r="F287" i="26" s="1"/>
  <c r="X187" i="24"/>
  <c r="F798" i="14" s="1"/>
  <c r="X302" i="9"/>
  <c r="F191" i="26" s="1"/>
  <c r="X210" i="24"/>
  <c r="F711" i="26" s="1"/>
  <c r="X207" i="24"/>
  <c r="F708" i="26" s="1"/>
  <c r="X204" i="9"/>
  <c r="F135" i="26" s="1"/>
  <c r="X203" i="24"/>
  <c r="F704" i="26" s="1"/>
  <c r="X43" i="10"/>
  <c r="F250" i="26" s="1"/>
  <c r="X134" i="9"/>
  <c r="F65" i="26" s="1"/>
  <c r="W68" i="9"/>
  <c r="X68" i="9" s="1"/>
  <c r="F41" i="26" s="1"/>
  <c r="AC7" i="18"/>
  <c r="W6" i="18"/>
  <c r="C748" i="14"/>
  <c r="C638" i="26"/>
  <c r="F694" i="14"/>
  <c r="F876" i="14"/>
  <c r="F658" i="14"/>
  <c r="F592" i="26"/>
  <c r="F863" i="14"/>
  <c r="C59" i="24"/>
  <c r="C58" i="24"/>
  <c r="C60" i="24"/>
  <c r="H5" i="24"/>
  <c r="C5" i="24" s="1"/>
  <c r="C590" i="26" s="1"/>
  <c r="H8" i="24"/>
  <c r="C8" i="24" s="1"/>
  <c r="H9" i="24"/>
  <c r="C9" i="24" s="1"/>
  <c r="H7" i="24"/>
  <c r="C7" i="24" s="1"/>
  <c r="H6" i="24"/>
  <c r="C6" i="24" s="1"/>
  <c r="H16" i="10"/>
  <c r="C16" i="10" s="1"/>
  <c r="C223" i="26" s="1"/>
  <c r="H19" i="10"/>
  <c r="C19" i="10" s="1"/>
  <c r="C226" i="26" s="1"/>
  <c r="H18" i="10"/>
  <c r="C18" i="10" s="1"/>
  <c r="C225" i="26" s="1"/>
  <c r="H17" i="10"/>
  <c r="C17" i="10" s="1"/>
  <c r="C224" i="26" s="1"/>
  <c r="H6" i="10"/>
  <c r="C6" i="10" s="1"/>
  <c r="C213" i="26" s="1"/>
  <c r="H11" i="10"/>
  <c r="C11" i="10" s="1"/>
  <c r="C218" i="26" s="1"/>
  <c r="H7" i="10"/>
  <c r="C7" i="10" s="1"/>
  <c r="C214" i="26" s="1"/>
  <c r="H9" i="10"/>
  <c r="C9" i="10" s="1"/>
  <c r="C216" i="26" s="1"/>
  <c r="H5" i="10"/>
  <c r="C5" i="10" s="1"/>
  <c r="C212" i="26" s="1"/>
  <c r="H8" i="10"/>
  <c r="C8" i="10" s="1"/>
  <c r="C215" i="26" s="1"/>
  <c r="H10" i="10"/>
  <c r="C10" i="10" s="1"/>
  <c r="C217" i="26" s="1"/>
  <c r="X132" i="9"/>
  <c r="F63" i="26" s="1"/>
  <c r="X135" i="9"/>
  <c r="F66" i="26" s="1"/>
  <c r="W137" i="9"/>
  <c r="X137" i="9" s="1"/>
  <c r="F68" i="26" s="1"/>
  <c r="X136" i="9"/>
  <c r="F67" i="26" s="1"/>
  <c r="W141" i="9"/>
  <c r="X141" i="9" s="1"/>
  <c r="F72" i="26" s="1"/>
  <c r="W133" i="9"/>
  <c r="X133" i="9" s="1"/>
  <c r="F64" i="26" s="1"/>
  <c r="F602" i="26"/>
  <c r="F594" i="26"/>
  <c r="F660" i="14"/>
  <c r="F657" i="14"/>
  <c r="F591" i="26"/>
  <c r="F656" i="14"/>
  <c r="F590" i="26"/>
  <c r="W10" i="10"/>
  <c r="X10" i="10" s="1"/>
  <c r="F217" i="26" s="1"/>
  <c r="W6" i="10"/>
  <c r="X6" i="10" s="1"/>
  <c r="F213" i="26" s="1"/>
  <c r="W156" i="9"/>
  <c r="X156" i="9" s="1"/>
  <c r="F87" i="26" s="1"/>
  <c r="W156" i="24"/>
  <c r="X156" i="24" s="1"/>
  <c r="F767" i="14" s="1"/>
  <c r="F828" i="14"/>
  <c r="F718" i="26"/>
  <c r="F714" i="14"/>
  <c r="F626" i="26"/>
  <c r="F710" i="14"/>
  <c r="F622" i="26"/>
  <c r="F797" i="14"/>
  <c r="F687" i="26"/>
  <c r="F686" i="26"/>
  <c r="F796" i="14"/>
  <c r="F882" i="14"/>
  <c r="F750" i="26"/>
  <c r="BV189" i="31"/>
  <c r="BX197" i="31" s="1"/>
  <c r="F743" i="26"/>
  <c r="F742" i="26"/>
  <c r="F758" i="14"/>
  <c r="BV36" i="31"/>
  <c r="BZ43" i="31" s="1"/>
  <c r="BV172" i="27"/>
  <c r="BZ181" i="27" s="1"/>
  <c r="BV19" i="27"/>
  <c r="BX24" i="27" s="1"/>
  <c r="BV104" i="27"/>
  <c r="BZ109" i="27" s="1"/>
  <c r="BV53" i="27"/>
  <c r="BX65" i="27" s="1"/>
  <c r="BV121" i="27"/>
  <c r="BZ133" i="27" s="1"/>
  <c r="BV138" i="31"/>
  <c r="BX152" i="31" s="1"/>
  <c r="BV104" i="31"/>
  <c r="BY116" i="31" s="1"/>
  <c r="BV2" i="31"/>
  <c r="BY10" i="31" s="1"/>
  <c r="BV121" i="31"/>
  <c r="BX131" i="31" s="1"/>
  <c r="BV155" i="31"/>
  <c r="BZ160" i="31" s="1"/>
  <c r="BV36" i="27"/>
  <c r="BX45" i="27" s="1"/>
  <c r="BV19" i="31"/>
  <c r="BZ32" i="31" s="1"/>
  <c r="BV138" i="27"/>
  <c r="BY150" i="27" s="1"/>
  <c r="BV87" i="27"/>
  <c r="BZ101" i="27" s="1"/>
  <c r="BV155" i="27"/>
  <c r="BZ166" i="27" s="1"/>
  <c r="BV70" i="27"/>
  <c r="BX74" i="27" s="1"/>
  <c r="BV189" i="27"/>
  <c r="BX197" i="27" s="1"/>
  <c r="BV70" i="31"/>
  <c r="BX77" i="31" s="1"/>
  <c r="BV172" i="31"/>
  <c r="BZ177" i="31" s="1"/>
  <c r="BV87" i="31"/>
  <c r="BX92" i="31" s="1"/>
  <c r="F614" i="26"/>
  <c r="W25" i="10"/>
  <c r="V25" i="10"/>
  <c r="V22" i="10"/>
  <c r="W22" i="10"/>
  <c r="W27" i="10"/>
  <c r="X27" i="10" s="1"/>
  <c r="F234" i="26" s="1"/>
  <c r="W31" i="10"/>
  <c r="X31" i="10" s="1"/>
  <c r="F238" i="26" s="1"/>
  <c r="W16" i="10"/>
  <c r="X16" i="10" s="1"/>
  <c r="F223" i="26" s="1"/>
  <c r="V84" i="10"/>
  <c r="W84" i="10"/>
  <c r="F902" i="14"/>
  <c r="F897" i="14"/>
  <c r="F765" i="26"/>
  <c r="F766" i="26"/>
  <c r="F865" i="14"/>
  <c r="F733" i="26"/>
  <c r="F861" i="14"/>
  <c r="F729" i="26"/>
  <c r="F869" i="14"/>
  <c r="F737" i="26"/>
  <c r="F738" i="26"/>
  <c r="F870" i="14"/>
  <c r="F739" i="26"/>
  <c r="F871" i="14"/>
  <c r="F862" i="14"/>
  <c r="F730" i="26"/>
  <c r="F868" i="14"/>
  <c r="F736" i="26"/>
  <c r="F734" i="26"/>
  <c r="F811" i="14"/>
  <c r="F701" i="26"/>
  <c r="F809" i="14"/>
  <c r="F700" i="26"/>
  <c r="F810" i="14"/>
  <c r="F815" i="14"/>
  <c r="F705" i="26"/>
  <c r="F707" i="26"/>
  <c r="F817" i="14"/>
  <c r="F779" i="14"/>
  <c r="F669" i="26"/>
  <c r="W164" i="24"/>
  <c r="X164" i="24" s="1"/>
  <c r="W167" i="24"/>
  <c r="X167" i="24" s="1"/>
  <c r="W171" i="24"/>
  <c r="X171" i="24" s="1"/>
  <c r="W172" i="24"/>
  <c r="X172" i="24" s="1"/>
  <c r="W175" i="24"/>
  <c r="X175" i="24" s="1"/>
  <c r="W179" i="24"/>
  <c r="X179" i="24" s="1"/>
  <c r="F753" i="14"/>
  <c r="F643" i="26"/>
  <c r="F747" i="14"/>
  <c r="F637" i="26"/>
  <c r="F752" i="14"/>
  <c r="F642" i="26"/>
  <c r="F744" i="14"/>
  <c r="F634" i="26"/>
  <c r="F756" i="14"/>
  <c r="F646" i="26"/>
  <c r="F647" i="26"/>
  <c r="F757" i="14"/>
  <c r="F748" i="14"/>
  <c r="F638" i="26"/>
  <c r="F645" i="26"/>
  <c r="F755" i="14"/>
  <c r="F633" i="26"/>
  <c r="F743" i="14"/>
  <c r="C609" i="26"/>
  <c r="C697" i="14"/>
  <c r="F691" i="14"/>
  <c r="F603" i="26"/>
  <c r="F689" i="14"/>
  <c r="F601" i="26"/>
  <c r="F703" i="14"/>
  <c r="F693" i="14"/>
  <c r="F613" i="26"/>
  <c r="X66" i="24"/>
  <c r="F609" i="26" s="1"/>
  <c r="W67" i="24"/>
  <c r="V67" i="24"/>
  <c r="W203" i="9"/>
  <c r="X203" i="9" s="1"/>
  <c r="F134" i="26" s="1"/>
  <c r="W199" i="9"/>
  <c r="X199" i="9" s="1"/>
  <c r="F130" i="26" s="1"/>
  <c r="W171" i="9"/>
  <c r="X171" i="9" s="1"/>
  <c r="F102" i="26" s="1"/>
  <c r="W167" i="9"/>
  <c r="X167" i="9" s="1"/>
  <c r="F98" i="26" s="1"/>
  <c r="F69" i="20"/>
  <c r="F68" i="20"/>
  <c r="F77" i="20"/>
  <c r="E70" i="20"/>
  <c r="E78" i="20"/>
  <c r="C75" i="20"/>
  <c r="D73" i="20"/>
  <c r="F64" i="20"/>
  <c r="F72" i="20"/>
  <c r="D64" i="20"/>
  <c r="E73" i="20"/>
  <c r="C68" i="20"/>
  <c r="D78" i="20"/>
  <c r="D69" i="20"/>
  <c r="E64" i="20"/>
  <c r="F73" i="20"/>
  <c r="E65" i="20"/>
  <c r="E74" i="20"/>
  <c r="C79" i="20"/>
  <c r="D77" i="20"/>
  <c r="D68" i="20"/>
  <c r="F65" i="20"/>
  <c r="F74" i="20"/>
  <c r="E66" i="20"/>
  <c r="E75" i="20"/>
  <c r="C78" i="20"/>
  <c r="D76" i="20"/>
  <c r="D67" i="20"/>
  <c r="F66" i="20"/>
  <c r="F75" i="20"/>
  <c r="E67" i="20"/>
  <c r="E76" i="20"/>
  <c r="C77" i="20"/>
  <c r="D75" i="20"/>
  <c r="D65" i="20"/>
  <c r="F67" i="20"/>
  <c r="F76" i="20"/>
  <c r="E69" i="20"/>
  <c r="E77" i="20"/>
  <c r="C76" i="20"/>
  <c r="E68" i="20"/>
  <c r="F70" i="20"/>
  <c r="F78" i="20"/>
  <c r="E71" i="20"/>
  <c r="E79" i="20"/>
  <c r="C74" i="20"/>
  <c r="D72" i="20"/>
  <c r="D70" i="20"/>
  <c r="F71" i="20"/>
  <c r="F79" i="20"/>
  <c r="E72" i="20"/>
  <c r="D66" i="20"/>
  <c r="D79" i="20"/>
  <c r="D71" i="20"/>
  <c r="D74" i="20"/>
  <c r="X66" i="9"/>
  <c r="F39" i="26" s="1"/>
  <c r="F677" i="26"/>
  <c r="C779" i="14"/>
  <c r="C669" i="26"/>
  <c r="C770" i="14"/>
  <c r="C660" i="26"/>
  <c r="C785" i="14"/>
  <c r="C675" i="26"/>
  <c r="C778" i="14"/>
  <c r="C668" i="26"/>
  <c r="C784" i="14"/>
  <c r="C674" i="26"/>
  <c r="C790" i="14"/>
  <c r="C680" i="26"/>
  <c r="C787" i="14"/>
  <c r="C677" i="26"/>
  <c r="C786" i="14"/>
  <c r="C676" i="26"/>
  <c r="C771" i="14"/>
  <c r="C661" i="26"/>
  <c r="C769" i="14"/>
  <c r="C659" i="26"/>
  <c r="C780" i="14"/>
  <c r="C670" i="26"/>
  <c r="F771" i="14"/>
  <c r="F661" i="26"/>
  <c r="C788" i="14"/>
  <c r="C678" i="26"/>
  <c r="C777" i="14"/>
  <c r="C667" i="26"/>
  <c r="C782" i="14"/>
  <c r="C672" i="26"/>
  <c r="C781" i="14"/>
  <c r="C671" i="26"/>
  <c r="C789" i="14"/>
  <c r="C679" i="26"/>
  <c r="Z150" i="20"/>
  <c r="H77" i="24"/>
  <c r="C65" i="20"/>
  <c r="X174" i="24"/>
  <c r="X12" i="10"/>
  <c r="F219" i="26" s="1"/>
  <c r="X18" i="10"/>
  <c r="F225" i="26" s="1"/>
  <c r="X169" i="24"/>
  <c r="X168" i="9"/>
  <c r="F99" i="26" s="1"/>
  <c r="C66" i="20"/>
  <c r="C64" i="20"/>
  <c r="X8" i="10"/>
  <c r="F215" i="26" s="1"/>
  <c r="U30" i="10"/>
  <c r="Y30" i="10"/>
  <c r="U29" i="10"/>
  <c r="Y29" i="10"/>
  <c r="U28" i="10"/>
  <c r="Y28" i="10"/>
  <c r="U26" i="10"/>
  <c r="Y26" i="10"/>
  <c r="U24" i="10"/>
  <c r="Y24" i="10"/>
  <c r="U23" i="10"/>
  <c r="Y23" i="10"/>
  <c r="U21" i="10"/>
  <c r="Y21" i="10"/>
  <c r="U19" i="10"/>
  <c r="Y19" i="10"/>
  <c r="U17" i="10"/>
  <c r="Y17" i="10"/>
  <c r="U11" i="10"/>
  <c r="Y11" i="10"/>
  <c r="U9" i="10"/>
  <c r="Y9" i="10"/>
  <c r="U7" i="10"/>
  <c r="Y7" i="10"/>
  <c r="U5" i="10"/>
  <c r="Y5" i="10"/>
  <c r="U48" i="10"/>
  <c r="Y48" i="10"/>
  <c r="U170" i="9"/>
  <c r="Y170" i="9"/>
  <c r="U169" i="9"/>
  <c r="Y169" i="9"/>
  <c r="U166" i="9"/>
  <c r="Y166" i="9"/>
  <c r="U165" i="9"/>
  <c r="Y165" i="9"/>
  <c r="U164" i="9"/>
  <c r="Y164" i="9"/>
  <c r="X140" i="9"/>
  <c r="F71" i="26" s="1"/>
  <c r="X101" i="10"/>
  <c r="F308" i="26" s="1"/>
  <c r="C67" i="20"/>
  <c r="C72" i="20"/>
  <c r="C73" i="20"/>
  <c r="C70" i="20"/>
  <c r="C71" i="20"/>
  <c r="X142" i="9"/>
  <c r="F73" i="26" s="1"/>
  <c r="U178" i="24"/>
  <c r="Y178" i="24"/>
  <c r="U177" i="24"/>
  <c r="Y177" i="24"/>
  <c r="U173" i="24"/>
  <c r="Y173" i="24"/>
  <c r="U170" i="24"/>
  <c r="Y170" i="24"/>
  <c r="U166" i="24"/>
  <c r="Y166" i="24"/>
  <c r="U165" i="24"/>
  <c r="Y165" i="24"/>
  <c r="U159" i="24"/>
  <c r="X159" i="24" s="1"/>
  <c r="Y159" i="24"/>
  <c r="U158" i="24"/>
  <c r="X158" i="24" s="1"/>
  <c r="Y158" i="24"/>
  <c r="U157" i="24"/>
  <c r="Y157" i="24"/>
  <c r="U155" i="24"/>
  <c r="Y155" i="24"/>
  <c r="U154" i="24"/>
  <c r="Y154" i="24"/>
  <c r="U153" i="24"/>
  <c r="Y153" i="24"/>
  <c r="U146" i="9"/>
  <c r="Y146" i="9"/>
  <c r="U145" i="9"/>
  <c r="Y145" i="9"/>
  <c r="U144" i="9"/>
  <c r="Y144" i="9"/>
  <c r="U159" i="9"/>
  <c r="Y159" i="9"/>
  <c r="U158" i="9"/>
  <c r="Y158" i="9"/>
  <c r="U157" i="9"/>
  <c r="Y157" i="9"/>
  <c r="U155" i="9"/>
  <c r="Y155" i="9"/>
  <c r="U154" i="9"/>
  <c r="Y154" i="9"/>
  <c r="U153" i="9"/>
  <c r="Y153" i="9"/>
  <c r="I15" i="14"/>
  <c r="C69" i="20"/>
  <c r="F818" i="14" l="1"/>
  <c r="F623" i="26"/>
  <c r="F808" i="14"/>
  <c r="F699" i="14"/>
  <c r="F900" i="14"/>
  <c r="F709" i="26"/>
  <c r="F903" i="14"/>
  <c r="F821" i="14"/>
  <c r="F822" i="14"/>
  <c r="F807" i="14"/>
  <c r="F775" i="26"/>
  <c r="F710" i="26"/>
  <c r="F659" i="14"/>
  <c r="F762" i="26"/>
  <c r="F692" i="14"/>
  <c r="F703" i="26"/>
  <c r="F702" i="26"/>
  <c r="F688" i="26"/>
  <c r="F713" i="14"/>
  <c r="F816" i="14"/>
  <c r="F901" i="14"/>
  <c r="F893" i="14"/>
  <c r="F607" i="26"/>
  <c r="F608" i="26"/>
  <c r="X67" i="24"/>
  <c r="F610" i="26" s="1"/>
  <c r="X22" i="10"/>
  <c r="F229" i="26" s="1"/>
  <c r="F814" i="14"/>
  <c r="F908" i="14"/>
  <c r="F906" i="14"/>
  <c r="X84" i="10"/>
  <c r="F291" i="26" s="1"/>
  <c r="X25" i="10"/>
  <c r="F232" i="26" s="1"/>
  <c r="J168" i="11"/>
  <c r="J232" i="17"/>
  <c r="J200" i="17"/>
  <c r="J168" i="17"/>
  <c r="J136" i="17"/>
  <c r="J232" i="11"/>
  <c r="J200" i="11"/>
  <c r="J136" i="11"/>
  <c r="J250" i="17"/>
  <c r="J218" i="17"/>
  <c r="J186" i="17"/>
  <c r="J154" i="17"/>
  <c r="J250" i="11"/>
  <c r="J218" i="11"/>
  <c r="J186" i="11"/>
  <c r="J154" i="11"/>
  <c r="J248" i="17"/>
  <c r="J216" i="17"/>
  <c r="J184" i="17"/>
  <c r="J152" i="17"/>
  <c r="J248" i="11"/>
  <c r="J216" i="11"/>
  <c r="J184" i="11"/>
  <c r="J152" i="11"/>
  <c r="J249" i="17"/>
  <c r="J217" i="17"/>
  <c r="J185" i="17"/>
  <c r="J153" i="17"/>
  <c r="J249" i="11"/>
  <c r="J217" i="11"/>
  <c r="J185" i="11"/>
  <c r="J153" i="11"/>
  <c r="J230" i="17"/>
  <c r="J198" i="17"/>
  <c r="J166" i="17"/>
  <c r="J134" i="17"/>
  <c r="J230" i="11"/>
  <c r="J198" i="11"/>
  <c r="J134" i="11"/>
  <c r="J166" i="11"/>
  <c r="J247" i="17"/>
  <c r="J215" i="17"/>
  <c r="J183" i="17"/>
  <c r="J151" i="17"/>
  <c r="J247" i="11"/>
  <c r="J215" i="11"/>
  <c r="J183" i="11"/>
  <c r="J151" i="11"/>
  <c r="J213" i="11"/>
  <c r="J213" i="17"/>
  <c r="J245" i="11"/>
  <c r="J181" i="11"/>
  <c r="J149" i="11"/>
  <c r="J245" i="17"/>
  <c r="J181" i="17"/>
  <c r="J149" i="17"/>
  <c r="J229" i="17"/>
  <c r="J197" i="17"/>
  <c r="J165" i="17"/>
  <c r="J133" i="17"/>
  <c r="J229" i="11"/>
  <c r="J197" i="11"/>
  <c r="J133" i="11"/>
  <c r="J165" i="11"/>
  <c r="J255" i="17"/>
  <c r="J223" i="17"/>
  <c r="J191" i="17"/>
  <c r="J159" i="17"/>
  <c r="J255" i="11"/>
  <c r="J223" i="11"/>
  <c r="J191" i="11"/>
  <c r="J159" i="11"/>
  <c r="J222" i="11"/>
  <c r="J222" i="17"/>
  <c r="J254" i="17"/>
  <c r="J190" i="17"/>
  <c r="J158" i="17"/>
  <c r="J158" i="11"/>
  <c r="J254" i="11"/>
  <c r="J190" i="11"/>
  <c r="J150" i="11"/>
  <c r="J150" i="17"/>
  <c r="J214" i="11"/>
  <c r="J182" i="11"/>
  <c r="J246" i="17"/>
  <c r="J246" i="11"/>
  <c r="J182" i="17"/>
  <c r="J214" i="17"/>
  <c r="J201" i="11"/>
  <c r="J233" i="17"/>
  <c r="J201" i="17"/>
  <c r="J169" i="17"/>
  <c r="J137" i="17"/>
  <c r="J233" i="11"/>
  <c r="J137" i="11"/>
  <c r="J169" i="11"/>
  <c r="J202" i="17"/>
  <c r="J138" i="17"/>
  <c r="J138" i="11"/>
  <c r="J170" i="17"/>
  <c r="J202" i="11"/>
  <c r="J170" i="11"/>
  <c r="J234" i="11"/>
  <c r="J234" i="17"/>
  <c r="J242" i="17"/>
  <c r="J210" i="17"/>
  <c r="J178" i="17"/>
  <c r="J146" i="17"/>
  <c r="J242" i="11"/>
  <c r="J210" i="11"/>
  <c r="J178" i="11"/>
  <c r="J146" i="11"/>
  <c r="J189" i="11"/>
  <c r="J221" i="11"/>
  <c r="J157" i="11"/>
  <c r="J253" i="17"/>
  <c r="J221" i="17"/>
  <c r="J189" i="17"/>
  <c r="J157" i="17"/>
  <c r="J253" i="11"/>
  <c r="J236" i="17"/>
  <c r="J204" i="17"/>
  <c r="J172" i="17"/>
  <c r="J140" i="17"/>
  <c r="J236" i="11"/>
  <c r="J204" i="11"/>
  <c r="J140" i="11"/>
  <c r="J172" i="11"/>
  <c r="J252" i="11"/>
  <c r="J220" i="17"/>
  <c r="J156" i="17"/>
  <c r="J188" i="11"/>
  <c r="J156" i="11"/>
  <c r="J252" i="17"/>
  <c r="J188" i="17"/>
  <c r="J220" i="11"/>
  <c r="J180" i="17"/>
  <c r="J212" i="11"/>
  <c r="J148" i="11"/>
  <c r="J244" i="17"/>
  <c r="J244" i="11"/>
  <c r="J212" i="17"/>
  <c r="J148" i="17"/>
  <c r="J180" i="11"/>
  <c r="J231" i="17"/>
  <c r="J199" i="17"/>
  <c r="J167" i="17"/>
  <c r="J135" i="17"/>
  <c r="J231" i="11"/>
  <c r="J199" i="11"/>
  <c r="J135" i="11"/>
  <c r="J167" i="11"/>
  <c r="J147" i="11"/>
  <c r="J243" i="17"/>
  <c r="J211" i="17"/>
  <c r="J179" i="17"/>
  <c r="J147" i="17"/>
  <c r="J243" i="11"/>
  <c r="J211" i="11"/>
  <c r="J179" i="11"/>
  <c r="J241" i="17"/>
  <c r="J209" i="17"/>
  <c r="J177" i="17"/>
  <c r="J145" i="17"/>
  <c r="J241" i="11"/>
  <c r="J209" i="11"/>
  <c r="J177" i="11"/>
  <c r="J145" i="11"/>
  <c r="J251" i="17"/>
  <c r="J219" i="17"/>
  <c r="J187" i="17"/>
  <c r="J155" i="17"/>
  <c r="J251" i="11"/>
  <c r="J219" i="11"/>
  <c r="J187" i="11"/>
  <c r="J155" i="11"/>
  <c r="J240" i="17"/>
  <c r="J208" i="17"/>
  <c r="J176" i="17"/>
  <c r="J144" i="17"/>
  <c r="J240" i="11"/>
  <c r="J208" i="11"/>
  <c r="J176" i="11"/>
  <c r="J144" i="11"/>
  <c r="J171" i="11"/>
  <c r="J203" i="17"/>
  <c r="J139" i="11"/>
  <c r="J139" i="17"/>
  <c r="J171" i="17"/>
  <c r="J203" i="11"/>
  <c r="J235" i="17"/>
  <c r="J235" i="11"/>
  <c r="BX202" i="31"/>
  <c r="J120" i="16"/>
  <c r="J278" i="24"/>
  <c r="K278" i="24" s="1"/>
  <c r="J140" i="24"/>
  <c r="K140" i="24" s="1"/>
  <c r="J278" i="9"/>
  <c r="K278" i="9" s="1"/>
  <c r="J283" i="9"/>
  <c r="K283" i="9" s="1"/>
  <c r="J283" i="24"/>
  <c r="K283" i="24" s="1"/>
  <c r="J145" i="24"/>
  <c r="K145" i="24" s="1"/>
  <c r="J28" i="24"/>
  <c r="J240" i="24"/>
  <c r="J102" i="24"/>
  <c r="J271" i="24"/>
  <c r="K271" i="24" s="1"/>
  <c r="J133" i="24"/>
  <c r="K133" i="24" s="1"/>
  <c r="J271" i="9"/>
  <c r="K271" i="9" s="1"/>
  <c r="J59" i="9"/>
  <c r="K59" i="9" s="1"/>
  <c r="J144" i="24"/>
  <c r="K144" i="24" s="1"/>
  <c r="J282" i="24"/>
  <c r="K282" i="24" s="1"/>
  <c r="J282" i="9"/>
  <c r="K282" i="9" s="1"/>
  <c r="J280" i="24"/>
  <c r="K280" i="24" s="1"/>
  <c r="J142" i="24"/>
  <c r="K142" i="24" s="1"/>
  <c r="J280" i="9"/>
  <c r="K280" i="9" s="1"/>
  <c r="J246" i="24"/>
  <c r="J34" i="24"/>
  <c r="J108" i="24"/>
  <c r="J277" i="24"/>
  <c r="K277" i="24" s="1"/>
  <c r="J277" i="9"/>
  <c r="K277" i="9" s="1"/>
  <c r="J139" i="24"/>
  <c r="K139" i="24" s="1"/>
  <c r="J65" i="9"/>
  <c r="K65" i="9" s="1"/>
  <c r="J143" i="24"/>
  <c r="K143" i="24" s="1"/>
  <c r="J281" i="24"/>
  <c r="K281" i="24" s="1"/>
  <c r="J281" i="9"/>
  <c r="K281" i="9" s="1"/>
  <c r="J239" i="24"/>
  <c r="J101" i="24"/>
  <c r="J27" i="24"/>
  <c r="J132" i="24"/>
  <c r="K132" i="24" s="1"/>
  <c r="J270" i="9"/>
  <c r="K270" i="9" s="1"/>
  <c r="J270" i="24"/>
  <c r="K270" i="24" s="1"/>
  <c r="J58" i="9"/>
  <c r="K58" i="9" s="1"/>
  <c r="J121" i="16"/>
  <c r="J103" i="24"/>
  <c r="J29" i="24"/>
  <c r="J241" i="24"/>
  <c r="J272" i="24"/>
  <c r="K272" i="24" s="1"/>
  <c r="J134" i="24"/>
  <c r="K134" i="24" s="1"/>
  <c r="J272" i="9"/>
  <c r="K272" i="9" s="1"/>
  <c r="J60" i="9"/>
  <c r="K60" i="9" s="1"/>
  <c r="J104" i="24"/>
  <c r="J30" i="24"/>
  <c r="J242" i="24"/>
  <c r="J273" i="24"/>
  <c r="K273" i="24" s="1"/>
  <c r="J135" i="24"/>
  <c r="K135" i="24" s="1"/>
  <c r="J273" i="9"/>
  <c r="K273" i="9" s="1"/>
  <c r="J61" i="9"/>
  <c r="K61" i="9" s="1"/>
  <c r="J118" i="16"/>
  <c r="J9" i="9"/>
  <c r="K9" i="9" s="1"/>
  <c r="J119" i="16"/>
  <c r="J10" i="9"/>
  <c r="K10" i="9" s="1"/>
  <c r="J245" i="24"/>
  <c r="J33" i="24"/>
  <c r="J107" i="24"/>
  <c r="J138" i="24"/>
  <c r="K138" i="24" s="1"/>
  <c r="J276" i="24"/>
  <c r="K276" i="24" s="1"/>
  <c r="J276" i="9"/>
  <c r="K276" i="9" s="1"/>
  <c r="J64" i="9"/>
  <c r="K64" i="9" s="1"/>
  <c r="J106" i="24"/>
  <c r="J244" i="24"/>
  <c r="J32" i="24"/>
  <c r="J275" i="24"/>
  <c r="K275" i="24" s="1"/>
  <c r="J275" i="9"/>
  <c r="K275" i="9" s="1"/>
  <c r="J137" i="24"/>
  <c r="K137" i="24" s="1"/>
  <c r="J63" i="9"/>
  <c r="K63" i="9" s="1"/>
  <c r="J279" i="24"/>
  <c r="K279" i="24" s="1"/>
  <c r="J141" i="24"/>
  <c r="K141" i="24" s="1"/>
  <c r="J279" i="9"/>
  <c r="K279" i="9" s="1"/>
  <c r="J285" i="9"/>
  <c r="K285" i="9" s="1"/>
  <c r="J147" i="24"/>
  <c r="K147" i="24" s="1"/>
  <c r="J285" i="24"/>
  <c r="K285" i="24" s="1"/>
  <c r="J105" i="24"/>
  <c r="J31" i="24"/>
  <c r="J243" i="24"/>
  <c r="J274" i="9"/>
  <c r="K274" i="9" s="1"/>
  <c r="J136" i="24"/>
  <c r="K136" i="24" s="1"/>
  <c r="J274" i="24"/>
  <c r="K274" i="24" s="1"/>
  <c r="J62" i="9"/>
  <c r="K62" i="9" s="1"/>
  <c r="J146" i="24"/>
  <c r="K146" i="24" s="1"/>
  <c r="J284" i="24"/>
  <c r="K284" i="24" s="1"/>
  <c r="J284" i="9"/>
  <c r="K284" i="9" s="1"/>
  <c r="AC8" i="18"/>
  <c r="W7" i="18"/>
  <c r="C656" i="14"/>
  <c r="C660" i="14"/>
  <c r="C594" i="26"/>
  <c r="C659" i="14"/>
  <c r="C593" i="26"/>
  <c r="C658" i="14"/>
  <c r="C592" i="26"/>
  <c r="C657" i="14"/>
  <c r="C591" i="26"/>
  <c r="C691" i="14"/>
  <c r="C603" i="26"/>
  <c r="C689" i="14"/>
  <c r="C601" i="26"/>
  <c r="C690" i="14"/>
  <c r="C602" i="26"/>
  <c r="W11" i="10"/>
  <c r="X11" i="10" s="1"/>
  <c r="F218" i="26" s="1"/>
  <c r="W9" i="10"/>
  <c r="X9" i="10" s="1"/>
  <c r="F216" i="26" s="1"/>
  <c r="W7" i="10"/>
  <c r="X7" i="10" s="1"/>
  <c r="F214" i="26" s="1"/>
  <c r="W5" i="10"/>
  <c r="X5" i="10" s="1"/>
  <c r="F212" i="26" s="1"/>
  <c r="W159" i="9"/>
  <c r="X159" i="9" s="1"/>
  <c r="F90" i="26" s="1"/>
  <c r="W158" i="9"/>
  <c r="X158" i="9" s="1"/>
  <c r="F89" i="26" s="1"/>
  <c r="W157" i="9"/>
  <c r="X157" i="9" s="1"/>
  <c r="F88" i="26" s="1"/>
  <c r="W155" i="9"/>
  <c r="X155" i="9" s="1"/>
  <c r="F86" i="26" s="1"/>
  <c r="W154" i="9"/>
  <c r="X154" i="9" s="1"/>
  <c r="F85" i="26" s="1"/>
  <c r="W153" i="9"/>
  <c r="X153" i="9" s="1"/>
  <c r="F84" i="26" s="1"/>
  <c r="W157" i="24"/>
  <c r="X157" i="24" s="1"/>
  <c r="F657" i="26"/>
  <c r="W155" i="24"/>
  <c r="X155" i="24" s="1"/>
  <c r="W154" i="24"/>
  <c r="X154" i="24" s="1"/>
  <c r="W153" i="24"/>
  <c r="X153" i="24" s="1"/>
  <c r="H84" i="24"/>
  <c r="C84" i="24" s="1"/>
  <c r="H83" i="24"/>
  <c r="C83" i="24" s="1"/>
  <c r="H82" i="24"/>
  <c r="C82" i="24" s="1"/>
  <c r="H81" i="24"/>
  <c r="C81" i="24" s="1"/>
  <c r="H80" i="24"/>
  <c r="C80" i="24" s="1"/>
  <c r="H79" i="24"/>
  <c r="C79" i="24" s="1"/>
  <c r="BY202" i="31"/>
  <c r="BZ194" i="31"/>
  <c r="BY197" i="31"/>
  <c r="BZ198" i="31"/>
  <c r="BY134" i="27"/>
  <c r="BX193" i="31"/>
  <c r="BX40" i="31"/>
  <c r="BY45" i="31"/>
  <c r="BX46" i="31"/>
  <c r="BX201" i="31"/>
  <c r="BZ148" i="31"/>
  <c r="BX203" i="31"/>
  <c r="BZ44" i="31"/>
  <c r="BX192" i="31"/>
  <c r="BX177" i="27"/>
  <c r="BZ195" i="31"/>
  <c r="BY198" i="31"/>
  <c r="BZ200" i="31"/>
  <c r="BX196" i="31"/>
  <c r="BY42" i="31"/>
  <c r="BY201" i="31"/>
  <c r="BY203" i="31"/>
  <c r="BX43" i="31"/>
  <c r="BY193" i="31"/>
  <c r="BX200" i="31"/>
  <c r="BZ201" i="31"/>
  <c r="BZ192" i="31"/>
  <c r="BZ193" i="31"/>
  <c r="BX194" i="31"/>
  <c r="BZ40" i="31"/>
  <c r="BY200" i="31"/>
  <c r="BY43" i="31"/>
  <c r="BY44" i="31"/>
  <c r="BY46" i="31"/>
  <c r="BZ49" i="31"/>
  <c r="BY196" i="31"/>
  <c r="BX195" i="31"/>
  <c r="BZ199" i="31"/>
  <c r="BY199" i="31"/>
  <c r="BY40" i="31"/>
  <c r="BZ41" i="31"/>
  <c r="BY39" i="31"/>
  <c r="BY182" i="27"/>
  <c r="BY192" i="31"/>
  <c r="BX199" i="31"/>
  <c r="BZ203" i="31"/>
  <c r="BX50" i="31"/>
  <c r="BZ39" i="31"/>
  <c r="BZ202" i="31"/>
  <c r="BZ197" i="31"/>
  <c r="BX198" i="31"/>
  <c r="BY195" i="31"/>
  <c r="BY178" i="27"/>
  <c r="BZ196" i="31"/>
  <c r="BY194" i="31"/>
  <c r="BY176" i="27"/>
  <c r="BZ50" i="31"/>
  <c r="BX39" i="31"/>
  <c r="BX44" i="31"/>
  <c r="BZ47" i="31"/>
  <c r="BY50" i="31"/>
  <c r="BY48" i="31"/>
  <c r="BY175" i="27"/>
  <c r="BY47" i="31"/>
  <c r="BZ42" i="31"/>
  <c r="BY49" i="31"/>
  <c r="BX45" i="31"/>
  <c r="BZ180" i="27"/>
  <c r="BZ48" i="31"/>
  <c r="BZ46" i="31"/>
  <c r="BZ178" i="27"/>
  <c r="BZ184" i="27"/>
  <c r="BY177" i="27"/>
  <c r="BX178" i="27"/>
  <c r="BZ185" i="27"/>
  <c r="BZ22" i="31"/>
  <c r="BX149" i="31"/>
  <c r="BZ186" i="27"/>
  <c r="BY63" i="27"/>
  <c r="BX64" i="27"/>
  <c r="BY124" i="31"/>
  <c r="BZ126" i="31"/>
  <c r="BZ163" i="31"/>
  <c r="BY135" i="31"/>
  <c r="BX27" i="27"/>
  <c r="BZ24" i="27"/>
  <c r="BZ132" i="31"/>
  <c r="BX175" i="27"/>
  <c r="BX176" i="27"/>
  <c r="BY180" i="27"/>
  <c r="BX185" i="27"/>
  <c r="BY184" i="27"/>
  <c r="BY28" i="27"/>
  <c r="BZ177" i="27"/>
  <c r="BZ175" i="27"/>
  <c r="BY186" i="27"/>
  <c r="BY30" i="27"/>
  <c r="BX180" i="27"/>
  <c r="BY185" i="27"/>
  <c r="BY183" i="27"/>
  <c r="BX184" i="27"/>
  <c r="BZ30" i="27"/>
  <c r="BZ183" i="27"/>
  <c r="BY127" i="31"/>
  <c r="BX182" i="27"/>
  <c r="BX31" i="27"/>
  <c r="BX183" i="27"/>
  <c r="BZ23" i="27"/>
  <c r="BY181" i="27"/>
  <c r="BX179" i="27"/>
  <c r="BY179" i="27"/>
  <c r="BY23" i="27"/>
  <c r="BX181" i="27"/>
  <c r="BZ179" i="27"/>
  <c r="BZ165" i="31"/>
  <c r="BZ118" i="27"/>
  <c r="BX165" i="31"/>
  <c r="BY25" i="27"/>
  <c r="BY22" i="27"/>
  <c r="BY158" i="31"/>
  <c r="BX48" i="31"/>
  <c r="BX41" i="31"/>
  <c r="BX125" i="27"/>
  <c r="BX29" i="27"/>
  <c r="BZ107" i="27"/>
  <c r="BX25" i="27"/>
  <c r="BZ22" i="27"/>
  <c r="BZ164" i="31"/>
  <c r="BZ110" i="27"/>
  <c r="BZ29" i="27"/>
  <c r="BZ32" i="27"/>
  <c r="BX47" i="31"/>
  <c r="BZ45" i="31"/>
  <c r="BY116" i="27"/>
  <c r="BZ59" i="27"/>
  <c r="BZ130" i="27"/>
  <c r="BX42" i="31"/>
  <c r="BY110" i="27"/>
  <c r="BY29" i="27"/>
  <c r="BY33" i="27"/>
  <c r="BY134" i="31"/>
  <c r="BY26" i="27"/>
  <c r="BX28" i="27"/>
  <c r="BY112" i="27"/>
  <c r="BX127" i="31"/>
  <c r="BX115" i="27"/>
  <c r="BZ33" i="27"/>
  <c r="BX32" i="27"/>
  <c r="BX26" i="27"/>
  <c r="BY111" i="27"/>
  <c r="BY160" i="31"/>
  <c r="BZ127" i="31"/>
  <c r="BY24" i="27"/>
  <c r="BZ130" i="31"/>
  <c r="BZ108" i="27"/>
  <c r="BZ28" i="27"/>
  <c r="BX60" i="27"/>
  <c r="BY165" i="31"/>
  <c r="BY118" i="27"/>
  <c r="BX116" i="27"/>
  <c r="BZ58" i="27"/>
  <c r="BX108" i="27"/>
  <c r="BX56" i="27"/>
  <c r="J118" i="10"/>
  <c r="K118" i="10" s="1"/>
  <c r="BX126" i="31"/>
  <c r="BY32" i="27"/>
  <c r="BZ114" i="27"/>
  <c r="BX203" i="27"/>
  <c r="BY130" i="31"/>
  <c r="BZ127" i="27"/>
  <c r="BZ116" i="27"/>
  <c r="BY108" i="27"/>
  <c r="BZ66" i="27"/>
  <c r="BZ134" i="31"/>
  <c r="BX168" i="31"/>
  <c r="BY114" i="27"/>
  <c r="BX61" i="27"/>
  <c r="BX113" i="27"/>
  <c r="BX134" i="31"/>
  <c r="BX111" i="27"/>
  <c r="BX23" i="27"/>
  <c r="BZ147" i="31"/>
  <c r="BX22" i="27"/>
  <c r="BX57" i="27"/>
  <c r="BZ166" i="31"/>
  <c r="BX112" i="27"/>
  <c r="BX63" i="27"/>
  <c r="BY113" i="27"/>
  <c r="BY168" i="31"/>
  <c r="BY115" i="27"/>
  <c r="BZ113" i="27"/>
  <c r="BX114" i="27"/>
  <c r="BY61" i="27"/>
  <c r="BX62" i="27"/>
  <c r="BZ115" i="27"/>
  <c r="BZ57" i="27"/>
  <c r="BY117" i="27"/>
  <c r="BZ168" i="31"/>
  <c r="BZ61" i="27"/>
  <c r="BX109" i="27"/>
  <c r="BY107" i="27"/>
  <c r="BY64" i="27"/>
  <c r="BX118" i="27"/>
  <c r="BZ112" i="27"/>
  <c r="BZ117" i="27"/>
  <c r="BZ62" i="27"/>
  <c r="BY196" i="27"/>
  <c r="BZ111" i="27"/>
  <c r="BY109" i="27"/>
  <c r="BX107" i="27"/>
  <c r="BZ64" i="27"/>
  <c r="BY131" i="31"/>
  <c r="BX30" i="27"/>
  <c r="BZ26" i="27"/>
  <c r="BY163" i="31"/>
  <c r="BZ31" i="27"/>
  <c r="BX124" i="31"/>
  <c r="BY27" i="27"/>
  <c r="BX110" i="27"/>
  <c r="BX159" i="31"/>
  <c r="BX133" i="27"/>
  <c r="BX49" i="27"/>
  <c r="BX42" i="27"/>
  <c r="BZ125" i="27"/>
  <c r="BZ126" i="27"/>
  <c r="BZ134" i="27"/>
  <c r="BZ49" i="27"/>
  <c r="BY132" i="31"/>
  <c r="BX49" i="31"/>
  <c r="BZ40" i="27"/>
  <c r="BZ182" i="27"/>
  <c r="BY126" i="27"/>
  <c r="BX33" i="27"/>
  <c r="BX186" i="27"/>
  <c r="BZ67" i="27"/>
  <c r="BY59" i="27"/>
  <c r="BZ25" i="27"/>
  <c r="BZ176" i="27"/>
  <c r="BZ135" i="31"/>
  <c r="BY31" i="27"/>
  <c r="BY65" i="27"/>
  <c r="BY41" i="31"/>
  <c r="BX135" i="27"/>
  <c r="BY133" i="31"/>
  <c r="BZ27" i="27"/>
  <c r="BX126" i="27"/>
  <c r="BZ135" i="27"/>
  <c r="BY128" i="27"/>
  <c r="BX134" i="27"/>
  <c r="BZ44" i="27"/>
  <c r="BZ48" i="27"/>
  <c r="BY124" i="27"/>
  <c r="BX132" i="27"/>
  <c r="BY131" i="27"/>
  <c r="BX40" i="27"/>
  <c r="BY161" i="27"/>
  <c r="BY44" i="27"/>
  <c r="BX129" i="27"/>
  <c r="BX124" i="27"/>
  <c r="BX130" i="27"/>
  <c r="BZ132" i="27"/>
  <c r="BZ131" i="27"/>
  <c r="BX127" i="27"/>
  <c r="BZ129" i="27"/>
  <c r="BY127" i="27"/>
  <c r="BY130" i="27"/>
  <c r="BX50" i="27"/>
  <c r="BY133" i="27"/>
  <c r="BZ56" i="27"/>
  <c r="BY60" i="27"/>
  <c r="BY66" i="27"/>
  <c r="BX128" i="27"/>
  <c r="BZ116" i="31"/>
  <c r="BZ113" i="31"/>
  <c r="BZ60" i="27"/>
  <c r="BY39" i="27"/>
  <c r="BY129" i="27"/>
  <c r="BX48" i="27"/>
  <c r="BX67" i="27"/>
  <c r="BX59" i="27"/>
  <c r="BY118" i="31"/>
  <c r="BX161" i="31"/>
  <c r="BX58" i="27"/>
  <c r="BX169" i="31"/>
  <c r="BX117" i="27"/>
  <c r="BY125" i="27"/>
  <c r="BX131" i="27"/>
  <c r="BX97" i="27"/>
  <c r="BY149" i="31"/>
  <c r="BY110" i="31"/>
  <c r="BY73" i="27"/>
  <c r="BY67" i="27"/>
  <c r="BX148" i="31"/>
  <c r="BY57" i="27"/>
  <c r="BY56" i="27"/>
  <c r="BY62" i="27"/>
  <c r="BZ63" i="27"/>
  <c r="BX66" i="27"/>
  <c r="BZ143" i="31"/>
  <c r="BX107" i="31"/>
  <c r="BY95" i="27"/>
  <c r="BZ11" i="31"/>
  <c r="BX141" i="31"/>
  <c r="BY129" i="31"/>
  <c r="BZ133" i="31"/>
  <c r="BY126" i="31"/>
  <c r="BX130" i="31"/>
  <c r="BZ147" i="27"/>
  <c r="BZ125" i="31"/>
  <c r="BX135" i="31"/>
  <c r="BX142" i="31"/>
  <c r="BY58" i="27"/>
  <c r="BZ90" i="27"/>
  <c r="BZ124" i="31"/>
  <c r="BZ65" i="27"/>
  <c r="BX129" i="31"/>
  <c r="BX133" i="31"/>
  <c r="BZ128" i="31"/>
  <c r="BZ115" i="31"/>
  <c r="BY149" i="27"/>
  <c r="BZ151" i="27"/>
  <c r="BX110" i="31"/>
  <c r="BZ9" i="31"/>
  <c r="BZ14" i="31"/>
  <c r="BY108" i="31"/>
  <c r="BX142" i="27"/>
  <c r="BZ146" i="31"/>
  <c r="BY115" i="31"/>
  <c r="BX147" i="31"/>
  <c r="BY141" i="31"/>
  <c r="BY6" i="31"/>
  <c r="BX128" i="31"/>
  <c r="BX117" i="31"/>
  <c r="BX141" i="27"/>
  <c r="BZ117" i="31"/>
  <c r="BY141" i="27"/>
  <c r="BZ152" i="31"/>
  <c r="BZ15" i="31"/>
  <c r="BX108" i="31"/>
  <c r="BZ142" i="27"/>
  <c r="BX146" i="31"/>
  <c r="BY151" i="31"/>
  <c r="BZ24" i="31"/>
  <c r="BZ13" i="31"/>
  <c r="BY145" i="31"/>
  <c r="BX6" i="31"/>
  <c r="BY28" i="31"/>
  <c r="BY14" i="31"/>
  <c r="BX146" i="27"/>
  <c r="BZ149" i="27"/>
  <c r="BY9" i="31"/>
  <c r="BX115" i="31"/>
  <c r="BX80" i="27"/>
  <c r="BY16" i="31"/>
  <c r="BX15" i="31"/>
  <c r="BY146" i="31"/>
  <c r="BZ151" i="31"/>
  <c r="BY24" i="31"/>
  <c r="BX109" i="31"/>
  <c r="BZ161" i="31"/>
  <c r="BX13" i="31"/>
  <c r="BX195" i="27"/>
  <c r="BZ158" i="31"/>
  <c r="BX145" i="31"/>
  <c r="BY166" i="31"/>
  <c r="BZ28" i="31"/>
  <c r="BX144" i="27"/>
  <c r="BZ114" i="31"/>
  <c r="BX144" i="31"/>
  <c r="BZ129" i="31"/>
  <c r="BY128" i="31"/>
  <c r="BY40" i="27"/>
  <c r="BX14" i="31"/>
  <c r="BX116" i="31"/>
  <c r="BX149" i="27"/>
  <c r="BX8" i="31"/>
  <c r="BZ96" i="31"/>
  <c r="BX16" i="31"/>
  <c r="BX112" i="31"/>
  <c r="BX5" i="31"/>
  <c r="BZ112" i="31"/>
  <c r="BZ152" i="27"/>
  <c r="BZ12" i="31"/>
  <c r="BY202" i="27"/>
  <c r="BX32" i="31"/>
  <c r="BX11" i="31"/>
  <c r="BY144" i="27"/>
  <c r="BX111" i="31"/>
  <c r="BY144" i="31"/>
  <c r="BY143" i="31"/>
  <c r="BY96" i="27"/>
  <c r="BX10" i="31"/>
  <c r="BY112" i="31"/>
  <c r="BZ8" i="31"/>
  <c r="BZ5" i="31"/>
  <c r="BZ109" i="31"/>
  <c r="BX147" i="27"/>
  <c r="BZ7" i="31"/>
  <c r="BX118" i="31"/>
  <c r="BY12" i="31"/>
  <c r="BY113" i="31"/>
  <c r="BY142" i="31"/>
  <c r="BZ23" i="31"/>
  <c r="BZ107" i="31"/>
  <c r="BY111" i="31"/>
  <c r="BX145" i="27"/>
  <c r="BZ150" i="31"/>
  <c r="BX143" i="31"/>
  <c r="BZ10" i="31"/>
  <c r="BY143" i="27"/>
  <c r="BY147" i="27"/>
  <c r="BX7" i="31"/>
  <c r="BZ146" i="27"/>
  <c r="BX12" i="31"/>
  <c r="BY13" i="31"/>
  <c r="BZ6" i="31"/>
  <c r="BZ144" i="27"/>
  <c r="BY114" i="31"/>
  <c r="BX150" i="31"/>
  <c r="BY117" i="31"/>
  <c r="BY148" i="27"/>
  <c r="BX9" i="31"/>
  <c r="BZ16" i="31"/>
  <c r="BY15" i="31"/>
  <c r="BZ108" i="31"/>
  <c r="BY142" i="27"/>
  <c r="BX143" i="27"/>
  <c r="BY48" i="27"/>
  <c r="BZ124" i="27"/>
  <c r="BX151" i="31"/>
  <c r="BY83" i="27"/>
  <c r="BY7" i="31"/>
  <c r="BY147" i="31"/>
  <c r="BY109" i="31"/>
  <c r="BY169" i="31"/>
  <c r="BY132" i="27"/>
  <c r="BY162" i="31"/>
  <c r="BX166" i="31"/>
  <c r="BZ50" i="27"/>
  <c r="BZ167" i="31"/>
  <c r="BX114" i="31"/>
  <c r="BY135" i="27"/>
  <c r="BY150" i="31"/>
  <c r="BZ159" i="31"/>
  <c r="BZ47" i="27"/>
  <c r="BZ128" i="27"/>
  <c r="BX151" i="27"/>
  <c r="BZ73" i="31"/>
  <c r="BY8" i="31"/>
  <c r="BY152" i="31"/>
  <c r="BZ149" i="31"/>
  <c r="BY5" i="31"/>
  <c r="BZ110" i="31"/>
  <c r="BX152" i="27"/>
  <c r="BY148" i="31"/>
  <c r="BZ118" i="31"/>
  <c r="BX113" i="31"/>
  <c r="BZ142" i="31"/>
  <c r="BX158" i="31"/>
  <c r="BZ145" i="31"/>
  <c r="BZ141" i="31"/>
  <c r="BY107" i="31"/>
  <c r="BY11" i="31"/>
  <c r="BY161" i="31"/>
  <c r="BZ111" i="31"/>
  <c r="BZ144" i="31"/>
  <c r="BX24" i="31"/>
  <c r="BX28" i="31"/>
  <c r="BX44" i="27"/>
  <c r="BY30" i="31"/>
  <c r="BZ200" i="27"/>
  <c r="BZ82" i="27"/>
  <c r="BZ30" i="31"/>
  <c r="BX27" i="31"/>
  <c r="BY41" i="27"/>
  <c r="BZ42" i="27"/>
  <c r="BY43" i="27"/>
  <c r="BX166" i="27"/>
  <c r="BX29" i="31"/>
  <c r="BZ199" i="27"/>
  <c r="BZ31" i="31"/>
  <c r="BZ41" i="27"/>
  <c r="BX30" i="31"/>
  <c r="BX163" i="31"/>
  <c r="BX125" i="31"/>
  <c r="BZ131" i="31"/>
  <c r="BY42" i="27"/>
  <c r="BY164" i="31"/>
  <c r="BX43" i="27"/>
  <c r="BZ162" i="31"/>
  <c r="BY167" i="31"/>
  <c r="BZ169" i="31"/>
  <c r="BZ46" i="27"/>
  <c r="BZ29" i="31"/>
  <c r="BZ148" i="27"/>
  <c r="BX160" i="31"/>
  <c r="BZ83" i="27"/>
  <c r="BY199" i="27"/>
  <c r="BY49" i="27"/>
  <c r="BX199" i="27"/>
  <c r="BX31" i="31"/>
  <c r="BX41" i="27"/>
  <c r="BZ143" i="27"/>
  <c r="BX132" i="31"/>
  <c r="BY152" i="27"/>
  <c r="BY99" i="27"/>
  <c r="BY125" i="31"/>
  <c r="BX164" i="31"/>
  <c r="BZ43" i="27"/>
  <c r="BX162" i="31"/>
  <c r="BX167" i="31"/>
  <c r="BY26" i="31"/>
  <c r="BY46" i="27"/>
  <c r="BY33" i="31"/>
  <c r="BY159" i="31"/>
  <c r="BY29" i="31"/>
  <c r="BY151" i="27"/>
  <c r="BY31" i="31"/>
  <c r="BX160" i="27"/>
  <c r="BX22" i="31"/>
  <c r="BX46" i="27"/>
  <c r="BZ33" i="31"/>
  <c r="BZ45" i="27"/>
  <c r="BY76" i="27"/>
  <c r="BY25" i="31"/>
  <c r="BY22" i="31"/>
  <c r="BY45" i="27"/>
  <c r="BY93" i="31"/>
  <c r="BZ99" i="27"/>
  <c r="BZ25" i="31"/>
  <c r="BZ197" i="27"/>
  <c r="BY50" i="27"/>
  <c r="BZ26" i="31"/>
  <c r="BZ27" i="31"/>
  <c r="BY47" i="27"/>
  <c r="BX96" i="27"/>
  <c r="BZ95" i="27"/>
  <c r="BX101" i="27"/>
  <c r="BZ39" i="27"/>
  <c r="BY97" i="27"/>
  <c r="BY203" i="27"/>
  <c r="BX100" i="31"/>
  <c r="BZ93" i="31"/>
  <c r="BX99" i="27"/>
  <c r="BZ97" i="31"/>
  <c r="BX25" i="31"/>
  <c r="BZ192" i="27"/>
  <c r="BZ101" i="31"/>
  <c r="BY23" i="31"/>
  <c r="BY32" i="31"/>
  <c r="BY166" i="27"/>
  <c r="BX26" i="31"/>
  <c r="BX23" i="31"/>
  <c r="BZ198" i="27"/>
  <c r="BY91" i="27"/>
  <c r="BY27" i="31"/>
  <c r="BX47" i="27"/>
  <c r="BX95" i="27"/>
  <c r="BX39" i="27"/>
  <c r="BZ100" i="31"/>
  <c r="BX97" i="31"/>
  <c r="BY101" i="31"/>
  <c r="BZ94" i="27"/>
  <c r="BZ91" i="27"/>
  <c r="BZ100" i="27"/>
  <c r="BX90" i="31"/>
  <c r="BZ97" i="27"/>
  <c r="BZ93" i="27"/>
  <c r="BY94" i="27"/>
  <c r="BX91" i="27"/>
  <c r="BX92" i="27"/>
  <c r="BY100" i="27"/>
  <c r="BY99" i="31"/>
  <c r="BX94" i="31"/>
  <c r="BX98" i="31"/>
  <c r="BY91" i="31"/>
  <c r="BX93" i="27"/>
  <c r="BX98" i="27"/>
  <c r="BX94" i="27"/>
  <c r="BY92" i="27"/>
  <c r="BY101" i="27"/>
  <c r="BX96" i="31"/>
  <c r="BZ91" i="31"/>
  <c r="BZ99" i="31"/>
  <c r="BY94" i="31"/>
  <c r="BY93" i="27"/>
  <c r="BY95" i="31"/>
  <c r="BX200" i="27"/>
  <c r="BZ195" i="27"/>
  <c r="BY98" i="27"/>
  <c r="BY90" i="27"/>
  <c r="BZ92" i="27"/>
  <c r="BX100" i="27"/>
  <c r="BZ98" i="27"/>
  <c r="BX90" i="27"/>
  <c r="BX33" i="31"/>
  <c r="BZ96" i="27"/>
  <c r="BX79" i="27"/>
  <c r="BY79" i="27"/>
  <c r="BX158" i="27"/>
  <c r="BY77" i="27"/>
  <c r="BZ168" i="27"/>
  <c r="BY168" i="27"/>
  <c r="BX165" i="27"/>
  <c r="BY160" i="27"/>
  <c r="BX159" i="27"/>
  <c r="BY165" i="27"/>
  <c r="BY167" i="27"/>
  <c r="BZ79" i="27"/>
  <c r="BY162" i="27"/>
  <c r="BX163" i="27"/>
  <c r="BY158" i="27"/>
  <c r="BX168" i="27"/>
  <c r="BZ80" i="27"/>
  <c r="BX83" i="27"/>
  <c r="BY82" i="27"/>
  <c r="BZ77" i="27"/>
  <c r="BZ159" i="27"/>
  <c r="BX81" i="27"/>
  <c r="BY193" i="27"/>
  <c r="BZ165" i="27"/>
  <c r="BZ203" i="27"/>
  <c r="BZ167" i="27"/>
  <c r="BZ196" i="27"/>
  <c r="BX84" i="27"/>
  <c r="BY146" i="27"/>
  <c r="BZ162" i="27"/>
  <c r="BZ202" i="27"/>
  <c r="BY78" i="27"/>
  <c r="BY194" i="27"/>
  <c r="BZ163" i="27"/>
  <c r="BZ158" i="27"/>
  <c r="BZ145" i="27"/>
  <c r="BX198" i="27"/>
  <c r="BX77" i="27"/>
  <c r="BZ75" i="27"/>
  <c r="BZ150" i="27"/>
  <c r="BZ141" i="27"/>
  <c r="BZ160" i="27"/>
  <c r="BY159" i="27"/>
  <c r="BY84" i="27"/>
  <c r="BZ81" i="27"/>
  <c r="BZ193" i="27"/>
  <c r="BX167" i="27"/>
  <c r="BX196" i="27"/>
  <c r="BY164" i="27"/>
  <c r="BZ84" i="27"/>
  <c r="BX162" i="27"/>
  <c r="BY169" i="27"/>
  <c r="BZ78" i="27"/>
  <c r="BZ194" i="27"/>
  <c r="BY163" i="27"/>
  <c r="BY145" i="27"/>
  <c r="BY75" i="27"/>
  <c r="BX150" i="27"/>
  <c r="BX148" i="27"/>
  <c r="BZ74" i="27"/>
  <c r="BY81" i="27"/>
  <c r="BZ161" i="27"/>
  <c r="BX73" i="27"/>
  <c r="BZ164" i="27"/>
  <c r="BZ76" i="27"/>
  <c r="BX169" i="27"/>
  <c r="BX78" i="27"/>
  <c r="BY201" i="27"/>
  <c r="BX75" i="27"/>
  <c r="BY74" i="27"/>
  <c r="BY80" i="27"/>
  <c r="BX161" i="27"/>
  <c r="BZ73" i="27"/>
  <c r="BX164" i="27"/>
  <c r="BX76" i="27"/>
  <c r="BZ169" i="27"/>
  <c r="BX82" i="27"/>
  <c r="J116" i="10"/>
  <c r="K116" i="10" s="1"/>
  <c r="J116" i="16"/>
  <c r="BZ176" i="31"/>
  <c r="BY181" i="31"/>
  <c r="BZ83" i="31"/>
  <c r="BZ95" i="31"/>
  <c r="BX183" i="31"/>
  <c r="BX84" i="31"/>
  <c r="BX175" i="31"/>
  <c r="BY76" i="31"/>
  <c r="BY180" i="31"/>
  <c r="BZ74" i="31"/>
  <c r="BZ78" i="31"/>
  <c r="J118" i="17"/>
  <c r="J86" i="17"/>
  <c r="J54" i="17"/>
  <c r="J22" i="17"/>
  <c r="J118" i="11"/>
  <c r="J86" i="11"/>
  <c r="J54" i="11"/>
  <c r="J22" i="11"/>
  <c r="J86" i="16"/>
  <c r="J54" i="16"/>
  <c r="J22" i="16"/>
  <c r="J86" i="10"/>
  <c r="K86" i="10" s="1"/>
  <c r="J54" i="10"/>
  <c r="K54" i="10" s="1"/>
  <c r="J22" i="10"/>
  <c r="K22" i="10" s="1"/>
  <c r="J308" i="24"/>
  <c r="J202" i="24"/>
  <c r="K202" i="24" s="1"/>
  <c r="J170" i="24"/>
  <c r="K170" i="24" s="1"/>
  <c r="J64" i="24"/>
  <c r="K64" i="24" s="1"/>
  <c r="J308" i="9"/>
  <c r="K308" i="9" s="1"/>
  <c r="J202" i="9"/>
  <c r="K202" i="9" s="1"/>
  <c r="J170" i="9"/>
  <c r="K170" i="9" s="1"/>
  <c r="J138" i="9"/>
  <c r="K138" i="9" s="1"/>
  <c r="J53" i="17"/>
  <c r="J21" i="16"/>
  <c r="J21" i="10"/>
  <c r="K21" i="10" s="1"/>
  <c r="J85" i="17"/>
  <c r="J117" i="11"/>
  <c r="J85" i="11"/>
  <c r="J21" i="11"/>
  <c r="J85" i="16"/>
  <c r="J53" i="10"/>
  <c r="K53" i="10" s="1"/>
  <c r="J21" i="17"/>
  <c r="J117" i="17"/>
  <c r="J307" i="24"/>
  <c r="K307" i="24" s="1"/>
  <c r="J201" i="24"/>
  <c r="K201" i="24" s="1"/>
  <c r="J169" i="24"/>
  <c r="K169" i="24" s="1"/>
  <c r="J63" i="24"/>
  <c r="K63" i="24" s="1"/>
  <c r="J307" i="9"/>
  <c r="K307" i="9" s="1"/>
  <c r="J201" i="9"/>
  <c r="K201" i="9" s="1"/>
  <c r="J169" i="9"/>
  <c r="K169" i="9" s="1"/>
  <c r="J137" i="9"/>
  <c r="K137" i="9" s="1"/>
  <c r="J53" i="11"/>
  <c r="J53" i="16"/>
  <c r="J85" i="10"/>
  <c r="K85" i="10" s="1"/>
  <c r="BY83" i="31"/>
  <c r="J73" i="9"/>
  <c r="K73" i="9" s="1"/>
  <c r="J127" i="17"/>
  <c r="J95" i="17"/>
  <c r="J63" i="17"/>
  <c r="J31" i="17"/>
  <c r="J127" i="11"/>
  <c r="J95" i="11"/>
  <c r="J63" i="11"/>
  <c r="J31" i="11"/>
  <c r="J95" i="16"/>
  <c r="J63" i="16"/>
  <c r="J31" i="16"/>
  <c r="J95" i="10"/>
  <c r="K95" i="10" s="1"/>
  <c r="J63" i="10"/>
  <c r="K63" i="10" s="1"/>
  <c r="J31" i="10"/>
  <c r="K31" i="10" s="1"/>
  <c r="J317" i="24"/>
  <c r="K317" i="24" s="1"/>
  <c r="J211" i="24"/>
  <c r="K211" i="24" s="1"/>
  <c r="J179" i="24"/>
  <c r="K179" i="24" s="1"/>
  <c r="J73" i="24"/>
  <c r="K73" i="24" s="1"/>
  <c r="J317" i="9"/>
  <c r="K317" i="9" s="1"/>
  <c r="J211" i="9"/>
  <c r="K211" i="9" s="1"/>
  <c r="J179" i="9"/>
  <c r="K179" i="9" s="1"/>
  <c r="J147" i="9"/>
  <c r="K147" i="9" s="1"/>
  <c r="J72" i="9"/>
  <c r="K72" i="9" s="1"/>
  <c r="J126" i="17"/>
  <c r="J94" i="17"/>
  <c r="J62" i="17"/>
  <c r="J30" i="17"/>
  <c r="J126" i="11"/>
  <c r="J94" i="11"/>
  <c r="J62" i="11"/>
  <c r="J30" i="11"/>
  <c r="J94" i="16"/>
  <c r="J62" i="16"/>
  <c r="J30" i="16"/>
  <c r="J94" i="10"/>
  <c r="K94" i="10" s="1"/>
  <c r="J62" i="10"/>
  <c r="K62" i="10" s="1"/>
  <c r="J30" i="10"/>
  <c r="K30" i="10" s="1"/>
  <c r="J316" i="24"/>
  <c r="K316" i="24" s="1"/>
  <c r="J210" i="24"/>
  <c r="K210" i="24" s="1"/>
  <c r="J178" i="24"/>
  <c r="K178" i="24" s="1"/>
  <c r="J72" i="24"/>
  <c r="K72" i="24" s="1"/>
  <c r="J316" i="9"/>
  <c r="K316" i="9" s="1"/>
  <c r="J210" i="9"/>
  <c r="K210" i="9" s="1"/>
  <c r="J178" i="9"/>
  <c r="K178" i="9" s="1"/>
  <c r="J146" i="9"/>
  <c r="K146" i="9" s="1"/>
  <c r="J71" i="9"/>
  <c r="K71" i="9" s="1"/>
  <c r="J93" i="17"/>
  <c r="J29" i="10"/>
  <c r="K29" i="10" s="1"/>
  <c r="J125" i="17"/>
  <c r="J125" i="11"/>
  <c r="J93" i="11"/>
  <c r="J61" i="11"/>
  <c r="J29" i="11"/>
  <c r="J93" i="16"/>
  <c r="J61" i="16"/>
  <c r="J29" i="16"/>
  <c r="J93" i="10"/>
  <c r="K93" i="10" s="1"/>
  <c r="J61" i="10"/>
  <c r="K61" i="10" s="1"/>
  <c r="J61" i="17"/>
  <c r="J29" i="17"/>
  <c r="J315" i="24"/>
  <c r="K315" i="24" s="1"/>
  <c r="J209" i="24"/>
  <c r="K209" i="24" s="1"/>
  <c r="J177" i="24"/>
  <c r="K177" i="24" s="1"/>
  <c r="J71" i="24"/>
  <c r="K71" i="24" s="1"/>
  <c r="J315" i="9"/>
  <c r="K315" i="9" s="1"/>
  <c r="J209" i="9"/>
  <c r="K209" i="9" s="1"/>
  <c r="J177" i="9"/>
  <c r="K177" i="9" s="1"/>
  <c r="J145" i="9"/>
  <c r="K145" i="9" s="1"/>
  <c r="J17" i="17"/>
  <c r="J113" i="11"/>
  <c r="J81" i="11"/>
  <c r="J49" i="11"/>
  <c r="J17" i="11"/>
  <c r="J81" i="16"/>
  <c r="J49" i="16"/>
  <c r="J17" i="16"/>
  <c r="J81" i="10"/>
  <c r="K81" i="10" s="1"/>
  <c r="J49" i="10"/>
  <c r="K49" i="10" s="1"/>
  <c r="J17" i="10"/>
  <c r="K17" i="10" s="1"/>
  <c r="J303" i="24"/>
  <c r="K303" i="24" s="1"/>
  <c r="J197" i="24"/>
  <c r="K197" i="24" s="1"/>
  <c r="J165" i="24"/>
  <c r="K165" i="24" s="1"/>
  <c r="J59" i="24"/>
  <c r="K59" i="24" s="1"/>
  <c r="J303" i="9"/>
  <c r="K303" i="9" s="1"/>
  <c r="J197" i="9"/>
  <c r="K197" i="9" s="1"/>
  <c r="J165" i="9"/>
  <c r="K165" i="9" s="1"/>
  <c r="J133" i="9"/>
  <c r="K133" i="9" s="1"/>
  <c r="J49" i="17"/>
  <c r="J113" i="17"/>
  <c r="J81" i="17"/>
  <c r="J70" i="9"/>
  <c r="K70" i="9" s="1"/>
  <c r="J124" i="17"/>
  <c r="J92" i="17"/>
  <c r="J60" i="17"/>
  <c r="J28" i="17"/>
  <c r="J124" i="11"/>
  <c r="J92" i="11"/>
  <c r="J60" i="11"/>
  <c r="J28" i="11"/>
  <c r="J92" i="16"/>
  <c r="J60" i="16"/>
  <c r="J28" i="16"/>
  <c r="J92" i="10"/>
  <c r="K92" i="10" s="1"/>
  <c r="J60" i="10"/>
  <c r="K60" i="10" s="1"/>
  <c r="J28" i="10"/>
  <c r="K28" i="10" s="1"/>
  <c r="J176" i="24"/>
  <c r="K176" i="24" s="1"/>
  <c r="J314" i="9"/>
  <c r="K314" i="9" s="1"/>
  <c r="J144" i="9"/>
  <c r="K144" i="9" s="1"/>
  <c r="J208" i="9"/>
  <c r="K208" i="9" s="1"/>
  <c r="J208" i="24"/>
  <c r="K208" i="24" s="1"/>
  <c r="J70" i="24"/>
  <c r="K70" i="24" s="1"/>
  <c r="J314" i="24"/>
  <c r="K314" i="24" s="1"/>
  <c r="J176" i="9"/>
  <c r="K176" i="9" s="1"/>
  <c r="BY96" i="31"/>
  <c r="BY98" i="31"/>
  <c r="BX193" i="27"/>
  <c r="BY90" i="31"/>
  <c r="BZ183" i="31"/>
  <c r="BZ84" i="31"/>
  <c r="BY200" i="27"/>
  <c r="BZ175" i="31"/>
  <c r="BX179" i="31"/>
  <c r="BZ76" i="31"/>
  <c r="BZ180" i="31"/>
  <c r="BY195" i="27"/>
  <c r="BY197" i="27"/>
  <c r="BZ201" i="27"/>
  <c r="BY80" i="31"/>
  <c r="BX194" i="27"/>
  <c r="BY82" i="31"/>
  <c r="BY198" i="27"/>
  <c r="BY74" i="31"/>
  <c r="BY78" i="31"/>
  <c r="BZ185" i="31"/>
  <c r="BY185" i="31"/>
  <c r="BX185" i="31"/>
  <c r="BX181" i="31"/>
  <c r="J116" i="17"/>
  <c r="J84" i="17"/>
  <c r="J52" i="17"/>
  <c r="J20" i="17"/>
  <c r="J116" i="11"/>
  <c r="J84" i="11"/>
  <c r="J52" i="11"/>
  <c r="J20" i="11"/>
  <c r="J84" i="16"/>
  <c r="J52" i="16"/>
  <c r="J20" i="16"/>
  <c r="J84" i="10"/>
  <c r="K84" i="10" s="1"/>
  <c r="J52" i="10"/>
  <c r="K52" i="10" s="1"/>
  <c r="J20" i="10"/>
  <c r="K20" i="10" s="1"/>
  <c r="J200" i="9"/>
  <c r="K200" i="9" s="1"/>
  <c r="J306" i="24"/>
  <c r="K306" i="24" s="1"/>
  <c r="J168" i="24"/>
  <c r="K168" i="24" s="1"/>
  <c r="J306" i="9"/>
  <c r="K306" i="9" s="1"/>
  <c r="J168" i="9"/>
  <c r="K168" i="9" s="1"/>
  <c r="J136" i="9"/>
  <c r="K136" i="9" s="1"/>
  <c r="J200" i="24"/>
  <c r="K200" i="24" s="1"/>
  <c r="J62" i="24"/>
  <c r="K62" i="24" s="1"/>
  <c r="BZ181" i="31"/>
  <c r="BX83" i="31"/>
  <c r="J114" i="17"/>
  <c r="J82" i="17"/>
  <c r="J50" i="17"/>
  <c r="J18" i="17"/>
  <c r="J18" i="10"/>
  <c r="K18" i="10" s="1"/>
  <c r="J304" i="24"/>
  <c r="K304" i="24" s="1"/>
  <c r="J198" i="24"/>
  <c r="K198" i="24" s="1"/>
  <c r="J166" i="24"/>
  <c r="K166" i="24" s="1"/>
  <c r="J60" i="24"/>
  <c r="K60" i="24" s="1"/>
  <c r="J304" i="9"/>
  <c r="K304" i="9" s="1"/>
  <c r="J198" i="9"/>
  <c r="K198" i="9" s="1"/>
  <c r="J166" i="9"/>
  <c r="K166" i="9" s="1"/>
  <c r="J134" i="9"/>
  <c r="K134" i="9" s="1"/>
  <c r="J50" i="11"/>
  <c r="J82" i="16"/>
  <c r="J82" i="11"/>
  <c r="J18" i="16"/>
  <c r="J50" i="10"/>
  <c r="K50" i="10" s="1"/>
  <c r="J18" i="11"/>
  <c r="J50" i="16"/>
  <c r="J82" i="10"/>
  <c r="K82" i="10" s="1"/>
  <c r="J114" i="11"/>
  <c r="J115" i="17"/>
  <c r="J83" i="17"/>
  <c r="J51" i="17"/>
  <c r="J19" i="17"/>
  <c r="J115" i="11"/>
  <c r="J83" i="11"/>
  <c r="J51" i="11"/>
  <c r="J19" i="11"/>
  <c r="J83" i="16"/>
  <c r="J51" i="16"/>
  <c r="J19" i="16"/>
  <c r="J83" i="10"/>
  <c r="K83" i="10" s="1"/>
  <c r="J51" i="10"/>
  <c r="K51" i="10" s="1"/>
  <c r="J19" i="10"/>
  <c r="K19" i="10" s="1"/>
  <c r="J305" i="24"/>
  <c r="K305" i="24" s="1"/>
  <c r="J167" i="24"/>
  <c r="K167" i="24" s="1"/>
  <c r="J61" i="24"/>
  <c r="K61" i="24" s="1"/>
  <c r="J199" i="9"/>
  <c r="K199" i="9" s="1"/>
  <c r="J167" i="9"/>
  <c r="K167" i="9" s="1"/>
  <c r="J199" i="24"/>
  <c r="K199" i="24" s="1"/>
  <c r="J135" i="9"/>
  <c r="K135" i="9" s="1"/>
  <c r="J305" i="9"/>
  <c r="K305" i="9" s="1"/>
  <c r="J104" i="17"/>
  <c r="J117" i="16"/>
  <c r="J69" i="9"/>
  <c r="K69" i="9" s="1"/>
  <c r="J123" i="17"/>
  <c r="J91" i="17"/>
  <c r="J59" i="17"/>
  <c r="J27" i="17"/>
  <c r="J123" i="11"/>
  <c r="J91" i="11"/>
  <c r="J59" i="11"/>
  <c r="J27" i="11"/>
  <c r="J91" i="16"/>
  <c r="J59" i="16"/>
  <c r="J27" i="16"/>
  <c r="J91" i="10"/>
  <c r="K91" i="10" s="1"/>
  <c r="J59" i="10"/>
  <c r="K59" i="10" s="1"/>
  <c r="J27" i="10"/>
  <c r="K27" i="10" s="1"/>
  <c r="J207" i="24"/>
  <c r="K207" i="24" s="1"/>
  <c r="J313" i="24"/>
  <c r="K313" i="24" s="1"/>
  <c r="J175" i="24"/>
  <c r="K175" i="24" s="1"/>
  <c r="J69" i="24"/>
  <c r="K69" i="24" s="1"/>
  <c r="J313" i="9"/>
  <c r="K313" i="9" s="1"/>
  <c r="J143" i="9"/>
  <c r="K143" i="9" s="1"/>
  <c r="J207" i="9"/>
  <c r="K207" i="9" s="1"/>
  <c r="J175" i="9"/>
  <c r="K175" i="9" s="1"/>
  <c r="J58" i="24"/>
  <c r="K58" i="24" s="1"/>
  <c r="J302" i="9"/>
  <c r="K302" i="9" s="1"/>
  <c r="J16" i="17"/>
  <c r="J112" i="11"/>
  <c r="J80" i="11"/>
  <c r="J48" i="11"/>
  <c r="J16" i="11"/>
  <c r="J80" i="16"/>
  <c r="J48" i="16"/>
  <c r="J16" i="16"/>
  <c r="J80" i="10"/>
  <c r="K80" i="10" s="1"/>
  <c r="J48" i="10"/>
  <c r="K48" i="10" s="1"/>
  <c r="J164" i="24"/>
  <c r="K164" i="24" s="1"/>
  <c r="J196" i="9"/>
  <c r="K196" i="9" s="1"/>
  <c r="J164" i="9"/>
  <c r="K164" i="9" s="1"/>
  <c r="J132" i="9"/>
  <c r="K132" i="9" s="1"/>
  <c r="J16" i="10"/>
  <c r="K16" i="10" s="1"/>
  <c r="J302" i="24"/>
  <c r="K302" i="24" s="1"/>
  <c r="J196" i="24"/>
  <c r="K196" i="24" s="1"/>
  <c r="J48" i="17"/>
  <c r="J112" i="17"/>
  <c r="J80" i="17"/>
  <c r="BX99" i="31"/>
  <c r="BZ98" i="31"/>
  <c r="BX91" i="31"/>
  <c r="BY100" i="31"/>
  <c r="BZ90" i="31"/>
  <c r="BY73" i="31"/>
  <c r="BY97" i="31"/>
  <c r="BY179" i="31"/>
  <c r="BX180" i="31"/>
  <c r="BX202" i="27"/>
  <c r="BX101" i="31"/>
  <c r="BX177" i="31"/>
  <c r="BX201" i="27"/>
  <c r="BZ80" i="31"/>
  <c r="BZ82" i="31"/>
  <c r="BX74" i="31"/>
  <c r="BZ92" i="31"/>
  <c r="BX184" i="31"/>
  <c r="BX78" i="31"/>
  <c r="BZ179" i="31"/>
  <c r="BY177" i="31"/>
  <c r="BZ77" i="31"/>
  <c r="BX80" i="31"/>
  <c r="BX82" i="31"/>
  <c r="BY92" i="31"/>
  <c r="BZ184" i="31"/>
  <c r="BX73" i="31"/>
  <c r="BZ178" i="31"/>
  <c r="BY81" i="31"/>
  <c r="BY77" i="31"/>
  <c r="BY184" i="31"/>
  <c r="J101" i="16"/>
  <c r="J114" i="16"/>
  <c r="J115" i="10"/>
  <c r="K115" i="10" s="1"/>
  <c r="J115" i="16"/>
  <c r="J68" i="9"/>
  <c r="K68" i="9" s="1"/>
  <c r="J122" i="17"/>
  <c r="J90" i="17"/>
  <c r="J58" i="17"/>
  <c r="J26" i="17"/>
  <c r="J312" i="24"/>
  <c r="K312" i="24" s="1"/>
  <c r="J206" i="24"/>
  <c r="K206" i="24" s="1"/>
  <c r="J174" i="24"/>
  <c r="K174" i="24" s="1"/>
  <c r="J68" i="24"/>
  <c r="K68" i="24" s="1"/>
  <c r="J312" i="9"/>
  <c r="K312" i="9" s="1"/>
  <c r="J206" i="9"/>
  <c r="K206" i="9" s="1"/>
  <c r="J174" i="9"/>
  <c r="K174" i="9" s="1"/>
  <c r="J142" i="9"/>
  <c r="K142" i="9" s="1"/>
  <c r="J122" i="11"/>
  <c r="J90" i="11"/>
  <c r="J58" i="11"/>
  <c r="J26" i="11"/>
  <c r="J90" i="16"/>
  <c r="J58" i="16"/>
  <c r="J26" i="16"/>
  <c r="J90" i="10"/>
  <c r="K90" i="10" s="1"/>
  <c r="J58" i="10"/>
  <c r="K58" i="10" s="1"/>
  <c r="J26" i="10"/>
  <c r="K26" i="10" s="1"/>
  <c r="J66" i="9"/>
  <c r="K66" i="9" s="1"/>
  <c r="J56" i="17"/>
  <c r="J172" i="24"/>
  <c r="K172" i="24" s="1"/>
  <c r="J172" i="9"/>
  <c r="K172" i="9" s="1"/>
  <c r="J140" i="9"/>
  <c r="K140" i="9" s="1"/>
  <c r="AH140" i="9" s="1"/>
  <c r="J66" i="24"/>
  <c r="K66" i="24" s="1"/>
  <c r="J310" i="9"/>
  <c r="K310" i="9" s="1"/>
  <c r="J204" i="9"/>
  <c r="K204" i="9" s="1"/>
  <c r="J88" i="17"/>
  <c r="J310" i="24"/>
  <c r="K310" i="24" s="1"/>
  <c r="J204" i="24"/>
  <c r="K204" i="24" s="1"/>
  <c r="J120" i="17"/>
  <c r="J120" i="11"/>
  <c r="J88" i="11"/>
  <c r="J56" i="11"/>
  <c r="J24" i="11"/>
  <c r="J88" i="16"/>
  <c r="J56" i="16"/>
  <c r="J24" i="16"/>
  <c r="J88" i="10"/>
  <c r="K88" i="10" s="1"/>
  <c r="J56" i="10"/>
  <c r="K56" i="10" s="1"/>
  <c r="J24" i="10"/>
  <c r="K24" i="10" s="1"/>
  <c r="J24" i="17"/>
  <c r="J67" i="9"/>
  <c r="K67" i="9" s="1"/>
  <c r="J89" i="17"/>
  <c r="J311" i="24"/>
  <c r="K311" i="24" s="1"/>
  <c r="J205" i="24"/>
  <c r="K205" i="24" s="1"/>
  <c r="J173" i="24"/>
  <c r="K173" i="24" s="1"/>
  <c r="J67" i="24"/>
  <c r="K67" i="24" s="1"/>
  <c r="J311" i="9"/>
  <c r="K311" i="9" s="1"/>
  <c r="J205" i="9"/>
  <c r="K205" i="9" s="1"/>
  <c r="J173" i="9"/>
  <c r="K173" i="9" s="1"/>
  <c r="J141" i="9"/>
  <c r="K141" i="9" s="1"/>
  <c r="J57" i="17"/>
  <c r="J121" i="17"/>
  <c r="J121" i="11"/>
  <c r="J89" i="11"/>
  <c r="J57" i="11"/>
  <c r="J25" i="11"/>
  <c r="J89" i="16"/>
  <c r="J57" i="16"/>
  <c r="J25" i="16"/>
  <c r="J89" i="10"/>
  <c r="K89" i="10" s="1"/>
  <c r="J57" i="10"/>
  <c r="K57" i="10" s="1"/>
  <c r="J25" i="10"/>
  <c r="K25" i="10" s="1"/>
  <c r="J25" i="17"/>
  <c r="BZ94" i="31"/>
  <c r="BY176" i="31"/>
  <c r="BX93" i="31"/>
  <c r="BX182" i="31"/>
  <c r="BX178" i="31"/>
  <c r="BX192" i="27"/>
  <c r="BZ81" i="31"/>
  <c r="BZ75" i="31"/>
  <c r="BY186" i="31"/>
  <c r="BZ79" i="31"/>
  <c r="BX95" i="31"/>
  <c r="BZ182" i="31"/>
  <c r="BY178" i="31"/>
  <c r="BY192" i="27"/>
  <c r="BX81" i="31"/>
  <c r="BX75" i="31"/>
  <c r="BZ186" i="31"/>
  <c r="BY79" i="31"/>
  <c r="J119" i="17"/>
  <c r="J87" i="17"/>
  <c r="J55" i="17"/>
  <c r="J23" i="17"/>
  <c r="J119" i="11"/>
  <c r="J87" i="11"/>
  <c r="J55" i="11"/>
  <c r="J23" i="11"/>
  <c r="J87" i="16"/>
  <c r="J55" i="16"/>
  <c r="J23" i="16"/>
  <c r="J87" i="10"/>
  <c r="K87" i="10" s="1"/>
  <c r="J55" i="10"/>
  <c r="K55" i="10" s="1"/>
  <c r="J23" i="10"/>
  <c r="K23" i="10" s="1"/>
  <c r="J309" i="24"/>
  <c r="K309" i="24" s="1"/>
  <c r="J203" i="24"/>
  <c r="K203" i="24" s="1"/>
  <c r="J171" i="24"/>
  <c r="K171" i="24" s="1"/>
  <c r="J65" i="24"/>
  <c r="K65" i="24" s="1"/>
  <c r="J309" i="9"/>
  <c r="K309" i="9" s="1"/>
  <c r="J203" i="9"/>
  <c r="K203" i="9" s="1"/>
  <c r="J171" i="9"/>
  <c r="K171" i="9" s="1"/>
  <c r="J139" i="9"/>
  <c r="K139" i="9" s="1"/>
  <c r="BX176" i="31"/>
  <c r="BY183" i="31"/>
  <c r="BY182" i="31"/>
  <c r="BY84" i="31"/>
  <c r="BY175" i="31"/>
  <c r="BX76" i="31"/>
  <c r="BY75" i="31"/>
  <c r="BX186" i="31"/>
  <c r="BX79" i="31"/>
  <c r="W48" i="10"/>
  <c r="X48" i="10" s="1"/>
  <c r="F255" i="26" s="1"/>
  <c r="W30" i="10"/>
  <c r="X30" i="10" s="1"/>
  <c r="F237" i="26" s="1"/>
  <c r="W19" i="10"/>
  <c r="X19" i="10" s="1"/>
  <c r="F226" i="26" s="1"/>
  <c r="W21" i="10"/>
  <c r="X21" i="10" s="1"/>
  <c r="F228" i="26" s="1"/>
  <c r="W28" i="10"/>
  <c r="X28" i="10" s="1"/>
  <c r="F235" i="26" s="1"/>
  <c r="W17" i="10"/>
  <c r="X17" i="10" s="1"/>
  <c r="F224" i="26" s="1"/>
  <c r="W24" i="10"/>
  <c r="X24" i="10" s="1"/>
  <c r="F231" i="26" s="1"/>
  <c r="W26" i="10"/>
  <c r="X26" i="10" s="1"/>
  <c r="F233" i="26" s="1"/>
  <c r="W23" i="10"/>
  <c r="X23" i="10" s="1"/>
  <c r="F230" i="26" s="1"/>
  <c r="W29" i="10"/>
  <c r="X29" i="10" s="1"/>
  <c r="F236" i="26" s="1"/>
  <c r="F873" i="14"/>
  <c r="F741" i="26"/>
  <c r="F676" i="26"/>
  <c r="F786" i="14"/>
  <c r="F778" i="14"/>
  <c r="F668" i="26"/>
  <c r="F680" i="26"/>
  <c r="F790" i="14"/>
  <c r="F783" i="14"/>
  <c r="F673" i="26"/>
  <c r="F672" i="26"/>
  <c r="F782" i="14"/>
  <c r="F665" i="26"/>
  <c r="F775" i="14"/>
  <c r="W173" i="24"/>
  <c r="X173" i="24" s="1"/>
  <c r="W165" i="24"/>
  <c r="X165" i="24" s="1"/>
  <c r="W178" i="24"/>
  <c r="X178" i="24" s="1"/>
  <c r="W177" i="24"/>
  <c r="X177" i="24" s="1"/>
  <c r="W166" i="24"/>
  <c r="X166" i="24" s="1"/>
  <c r="W170" i="24"/>
  <c r="X170" i="24" s="1"/>
  <c r="F697" i="14"/>
  <c r="W169" i="9"/>
  <c r="X169" i="9" s="1"/>
  <c r="F100" i="26" s="1"/>
  <c r="W164" i="9"/>
  <c r="X164" i="9" s="1"/>
  <c r="F95" i="26" s="1"/>
  <c r="W170" i="9"/>
  <c r="X170" i="9" s="1"/>
  <c r="F101" i="26" s="1"/>
  <c r="W165" i="9"/>
  <c r="X165" i="9" s="1"/>
  <c r="F96" i="26" s="1"/>
  <c r="W166" i="9"/>
  <c r="X166" i="9" s="1"/>
  <c r="F97" i="26" s="1"/>
  <c r="X146" i="9"/>
  <c r="F77" i="26" s="1"/>
  <c r="X144" i="9"/>
  <c r="F75" i="26" s="1"/>
  <c r="X145" i="9"/>
  <c r="F76" i="26" s="1"/>
  <c r="J83" i="9"/>
  <c r="K83" i="9" s="1"/>
  <c r="J105" i="16"/>
  <c r="J41" i="17"/>
  <c r="J73" i="10"/>
  <c r="K73" i="10" s="1"/>
  <c r="J9" i="16"/>
  <c r="J41" i="16"/>
  <c r="J189" i="24"/>
  <c r="K189" i="24" s="1"/>
  <c r="J73" i="16"/>
  <c r="J102" i="16"/>
  <c r="J105" i="10"/>
  <c r="K105" i="10" s="1"/>
  <c r="J295" i="9"/>
  <c r="K295" i="9" s="1"/>
  <c r="J41" i="10"/>
  <c r="K41" i="10" s="1"/>
  <c r="J189" i="9"/>
  <c r="K189" i="9" s="1"/>
  <c r="J295" i="24"/>
  <c r="K295" i="24" s="1"/>
  <c r="J9" i="24"/>
  <c r="K9" i="24" s="1"/>
  <c r="J105" i="11"/>
  <c r="K308" i="24"/>
  <c r="J6" i="9"/>
  <c r="K6" i="9" s="1"/>
  <c r="J80" i="9"/>
  <c r="K80" i="9" s="1"/>
  <c r="J218" i="9"/>
  <c r="K218" i="9" s="1"/>
  <c r="J105" i="17"/>
  <c r="J157" i="9"/>
  <c r="K157" i="9" s="1"/>
  <c r="J9" i="10"/>
  <c r="K9" i="10" s="1"/>
  <c r="J41" i="11"/>
  <c r="F785" i="14"/>
  <c r="F675" i="26"/>
  <c r="F780" i="14"/>
  <c r="F670" i="26"/>
  <c r="F770" i="14"/>
  <c r="F660" i="26"/>
  <c r="F769" i="14"/>
  <c r="F659" i="26"/>
  <c r="J221" i="9"/>
  <c r="K221" i="9" s="1"/>
  <c r="J83" i="24"/>
  <c r="K83" i="24" s="1"/>
  <c r="J9" i="11"/>
  <c r="J9" i="17"/>
  <c r="J7" i="10"/>
  <c r="K7" i="10" s="1"/>
  <c r="J40" i="10"/>
  <c r="K40" i="10" s="1"/>
  <c r="J293" i="24"/>
  <c r="K293" i="24" s="1"/>
  <c r="J292" i="24"/>
  <c r="K292" i="24" s="1"/>
  <c r="J72" i="11"/>
  <c r="J221" i="24"/>
  <c r="K221" i="24" s="1"/>
  <c r="J157" i="24"/>
  <c r="K157" i="24" s="1"/>
  <c r="J73" i="11"/>
  <c r="J73" i="17"/>
  <c r="J38" i="10"/>
  <c r="K38" i="10" s="1"/>
  <c r="J6" i="11"/>
  <c r="J81" i="9"/>
  <c r="K81" i="9" s="1"/>
  <c r="J104" i="11"/>
  <c r="J220" i="9"/>
  <c r="K220" i="9" s="1"/>
  <c r="J102" i="10"/>
  <c r="K102" i="10" s="1"/>
  <c r="J38" i="17"/>
  <c r="J155" i="9"/>
  <c r="K155" i="9" s="1"/>
  <c r="J103" i="16"/>
  <c r="J8" i="24"/>
  <c r="K8" i="24" s="1"/>
  <c r="J218" i="24"/>
  <c r="K218" i="24" s="1"/>
  <c r="J70" i="17"/>
  <c r="J7" i="9"/>
  <c r="K7" i="9" s="1"/>
  <c r="J7" i="11"/>
  <c r="J8" i="10"/>
  <c r="K8" i="10" s="1"/>
  <c r="J80" i="24"/>
  <c r="K80" i="24" s="1"/>
  <c r="J71" i="10"/>
  <c r="K71" i="10" s="1"/>
  <c r="J39" i="17"/>
  <c r="AD17" i="10"/>
  <c r="AF8" i="10"/>
  <c r="AD317" i="9"/>
  <c r="J8" i="9"/>
  <c r="K8" i="9" s="1"/>
  <c r="J156" i="9"/>
  <c r="K156" i="9" s="1"/>
  <c r="J293" i="9"/>
  <c r="K293" i="9" s="1"/>
  <c r="J71" i="17"/>
  <c r="J188" i="9"/>
  <c r="K188" i="9" s="1"/>
  <c r="J186" i="24"/>
  <c r="K186" i="24" s="1"/>
  <c r="J6" i="17"/>
  <c r="J102" i="17"/>
  <c r="J81" i="24"/>
  <c r="K81" i="24" s="1"/>
  <c r="J7" i="17"/>
  <c r="J217" i="24"/>
  <c r="K217" i="24" s="1"/>
  <c r="J72" i="16"/>
  <c r="J154" i="9"/>
  <c r="K154" i="9" s="1"/>
  <c r="J38" i="11"/>
  <c r="J219" i="9"/>
  <c r="K219" i="9" s="1"/>
  <c r="J39" i="11"/>
  <c r="J7" i="16"/>
  <c r="J72" i="10"/>
  <c r="K72" i="10" s="1"/>
  <c r="J104" i="16"/>
  <c r="J72" i="17"/>
  <c r="J186" i="9"/>
  <c r="K186" i="9" s="1"/>
  <c r="J6" i="24"/>
  <c r="K6" i="24" s="1"/>
  <c r="J70" i="11"/>
  <c r="J38" i="16"/>
  <c r="J187" i="9"/>
  <c r="K187" i="9" s="1"/>
  <c r="J155" i="24"/>
  <c r="K155" i="24" s="1"/>
  <c r="J71" i="11"/>
  <c r="J39" i="16"/>
  <c r="J188" i="24"/>
  <c r="K188" i="24" s="1"/>
  <c r="AD25" i="10"/>
  <c r="J294" i="24"/>
  <c r="K294" i="24" s="1"/>
  <c r="J39" i="10"/>
  <c r="K39" i="10" s="1"/>
  <c r="J40" i="16"/>
  <c r="J154" i="24"/>
  <c r="K154" i="24" s="1"/>
  <c r="J103" i="10"/>
  <c r="K103" i="10" s="1"/>
  <c r="J103" i="17"/>
  <c r="AD170" i="9"/>
  <c r="J82" i="24"/>
  <c r="K82" i="24" s="1"/>
  <c r="J40" i="17"/>
  <c r="J70" i="10"/>
  <c r="K70" i="10" s="1"/>
  <c r="J6" i="16"/>
  <c r="J219" i="24"/>
  <c r="K219" i="24" s="1"/>
  <c r="AD173" i="24"/>
  <c r="J104" i="10"/>
  <c r="K104" i="10" s="1"/>
  <c r="J40" i="11"/>
  <c r="J292" i="9"/>
  <c r="K292" i="9" s="1"/>
  <c r="J6" i="10"/>
  <c r="K6" i="10" s="1"/>
  <c r="J102" i="11"/>
  <c r="J70" i="16"/>
  <c r="J7" i="24"/>
  <c r="K7" i="24" s="1"/>
  <c r="J187" i="24"/>
  <c r="K187" i="24" s="1"/>
  <c r="J103" i="11"/>
  <c r="J71" i="16"/>
  <c r="J117" i="10"/>
  <c r="K117" i="10" s="1"/>
  <c r="J114" i="10"/>
  <c r="K114" i="10" s="1"/>
  <c r="J69" i="11"/>
  <c r="J121" i="10"/>
  <c r="K121" i="10" s="1"/>
  <c r="J69" i="17"/>
  <c r="J101" i="17"/>
  <c r="J120" i="10"/>
  <c r="K120" i="10" s="1"/>
  <c r="J153" i="24"/>
  <c r="K153" i="24" s="1"/>
  <c r="J119" i="10"/>
  <c r="K119" i="10" s="1"/>
  <c r="Z151" i="20"/>
  <c r="H162" i="24"/>
  <c r="H151" i="24"/>
  <c r="J153" i="9"/>
  <c r="K153" i="9" s="1"/>
  <c r="J185" i="24"/>
  <c r="K185" i="24" s="1"/>
  <c r="J101" i="11"/>
  <c r="J5" i="24"/>
  <c r="K5" i="24" s="1"/>
  <c r="J37" i="10"/>
  <c r="K37" i="10" s="1"/>
  <c r="J217" i="9"/>
  <c r="K217" i="9" s="1"/>
  <c r="J79" i="24"/>
  <c r="K79" i="24" s="1"/>
  <c r="J69" i="16"/>
  <c r="AC5" i="24"/>
  <c r="J185" i="9"/>
  <c r="K185" i="9" s="1"/>
  <c r="J5" i="9"/>
  <c r="J291" i="24"/>
  <c r="K291" i="24" s="1"/>
  <c r="J69" i="10"/>
  <c r="K69" i="10" s="1"/>
  <c r="J5" i="16"/>
  <c r="J5" i="11"/>
  <c r="J5" i="17"/>
  <c r="J107" i="11"/>
  <c r="J291" i="9"/>
  <c r="K291" i="9" s="1"/>
  <c r="J79" i="9"/>
  <c r="K79" i="9" s="1"/>
  <c r="J101" i="10"/>
  <c r="K101" i="10" s="1"/>
  <c r="J5" i="10"/>
  <c r="K5" i="10" s="1"/>
  <c r="J37" i="16"/>
  <c r="J37" i="11"/>
  <c r="J37" i="17"/>
  <c r="J75" i="16"/>
  <c r="J82" i="9"/>
  <c r="K82" i="9" s="1"/>
  <c r="J294" i="9"/>
  <c r="K294" i="9" s="1"/>
  <c r="J220" i="24"/>
  <c r="K220" i="24" s="1"/>
  <c r="J156" i="24"/>
  <c r="K156" i="24" s="1"/>
  <c r="J8" i="16"/>
  <c r="J8" i="11"/>
  <c r="J8" i="17"/>
  <c r="J76" i="10"/>
  <c r="K76" i="10" s="1"/>
  <c r="J76" i="17"/>
  <c r="J298" i="9"/>
  <c r="K298" i="9" s="1"/>
  <c r="J12" i="24"/>
  <c r="K12" i="24" s="1"/>
  <c r="J76" i="11"/>
  <c r="J223" i="9"/>
  <c r="K223" i="9" s="1"/>
  <c r="J76" i="16"/>
  <c r="J44" i="10"/>
  <c r="K44" i="10" s="1"/>
  <c r="J43" i="10"/>
  <c r="K43" i="10" s="1"/>
  <c r="J85" i="24"/>
  <c r="K85" i="24" s="1"/>
  <c r="J297" i="24"/>
  <c r="K297" i="24" s="1"/>
  <c r="J75" i="17"/>
  <c r="J107" i="10"/>
  <c r="K107" i="10" s="1"/>
  <c r="J191" i="9"/>
  <c r="K191" i="9" s="1"/>
  <c r="J223" i="24"/>
  <c r="K223" i="24" s="1"/>
  <c r="J11" i="17"/>
  <c r="J107" i="17"/>
  <c r="J85" i="9"/>
  <c r="K85" i="9" s="1"/>
  <c r="J11" i="9"/>
  <c r="K11" i="9" s="1"/>
  <c r="J11" i="24"/>
  <c r="K11" i="24" s="1"/>
  <c r="J159" i="24"/>
  <c r="K159" i="24" s="1"/>
  <c r="J43" i="11"/>
  <c r="J11" i="16"/>
  <c r="J11" i="11"/>
  <c r="J75" i="10"/>
  <c r="K75" i="10" s="1"/>
  <c r="J107" i="16"/>
  <c r="J159" i="9"/>
  <c r="K159" i="9" s="1"/>
  <c r="J297" i="9"/>
  <c r="K297" i="9" s="1"/>
  <c r="J11" i="10"/>
  <c r="K11" i="10" s="1"/>
  <c r="J191" i="24"/>
  <c r="K191" i="24" s="1"/>
  <c r="J75" i="11"/>
  <c r="J43" i="16"/>
  <c r="J43" i="17"/>
  <c r="J192" i="9"/>
  <c r="K192" i="9" s="1"/>
  <c r="J160" i="24"/>
  <c r="K160" i="24" s="1"/>
  <c r="J12" i="16"/>
  <c r="J74" i="10"/>
  <c r="K74" i="10" s="1"/>
  <c r="J86" i="9"/>
  <c r="K86" i="9" s="1"/>
  <c r="J224" i="24"/>
  <c r="K224" i="24" s="1"/>
  <c r="J12" i="11"/>
  <c r="J12" i="17"/>
  <c r="J106" i="17"/>
  <c r="J12" i="9"/>
  <c r="K12" i="9" s="1"/>
  <c r="J86" i="24"/>
  <c r="K86" i="24" s="1"/>
  <c r="J298" i="24"/>
  <c r="K298" i="24" s="1"/>
  <c r="J108" i="10"/>
  <c r="K108" i="10" s="1"/>
  <c r="J108" i="16"/>
  <c r="J108" i="11"/>
  <c r="J108" i="17"/>
  <c r="J296" i="9"/>
  <c r="K296" i="9" s="1"/>
  <c r="J10" i="17"/>
  <c r="J10" i="24"/>
  <c r="K10" i="24" s="1"/>
  <c r="J224" i="9"/>
  <c r="K224" i="9" s="1"/>
  <c r="J160" i="9"/>
  <c r="K160" i="9" s="1"/>
  <c r="J12" i="10"/>
  <c r="K12" i="10" s="1"/>
  <c r="J192" i="24"/>
  <c r="K192" i="24" s="1"/>
  <c r="J44" i="16"/>
  <c r="J44" i="11"/>
  <c r="J44" i="17"/>
  <c r="J106" i="10"/>
  <c r="K106" i="10" s="1"/>
  <c r="J106" i="16"/>
  <c r="J84" i="24"/>
  <c r="K84" i="24" s="1"/>
  <c r="J158" i="9"/>
  <c r="K158" i="9" s="1"/>
  <c r="J42" i="10"/>
  <c r="K42" i="10" s="1"/>
  <c r="J158" i="24"/>
  <c r="K158" i="24" s="1"/>
  <c r="J106" i="11"/>
  <c r="J74" i="16"/>
  <c r="J74" i="17"/>
  <c r="J222" i="9"/>
  <c r="K222" i="9" s="1"/>
  <c r="J190" i="24"/>
  <c r="K190" i="24" s="1"/>
  <c r="J296" i="24"/>
  <c r="K296" i="24" s="1"/>
  <c r="J42" i="11"/>
  <c r="J10" i="16"/>
  <c r="J10" i="11"/>
  <c r="J190" i="9"/>
  <c r="K190" i="9" s="1"/>
  <c r="J84" i="9"/>
  <c r="K84" i="9" s="1"/>
  <c r="J10" i="10"/>
  <c r="K10" i="10" s="1"/>
  <c r="J222" i="24"/>
  <c r="K222" i="24" s="1"/>
  <c r="J74" i="11"/>
  <c r="J42" i="16"/>
  <c r="J42" i="17"/>
  <c r="H14" i="14"/>
  <c r="G14" i="14"/>
  <c r="F14" i="14"/>
  <c r="E14" i="14"/>
  <c r="D14" i="14"/>
  <c r="C14" i="14"/>
  <c r="B14" i="14"/>
  <c r="F698" i="14" l="1"/>
  <c r="AF190" i="24"/>
  <c r="AG190" i="24"/>
  <c r="AH190" i="24"/>
  <c r="AD190" i="24"/>
  <c r="AC190" i="24"/>
  <c r="AE190" i="24"/>
  <c r="AG11" i="24"/>
  <c r="AE11" i="24"/>
  <c r="AC11" i="24"/>
  <c r="AD11" i="24"/>
  <c r="AH11" i="24"/>
  <c r="AF11" i="24"/>
  <c r="AC185" i="24"/>
  <c r="AE185" i="24"/>
  <c r="AD185" i="24"/>
  <c r="AF185" i="24"/>
  <c r="AG185" i="24"/>
  <c r="AH185" i="24"/>
  <c r="AI115" i="10"/>
  <c r="AE115" i="10"/>
  <c r="AD115" i="10"/>
  <c r="AF115" i="10"/>
  <c r="AG115" i="10"/>
  <c r="AH115" i="10"/>
  <c r="AH175" i="9"/>
  <c r="AF175" i="9"/>
  <c r="AG175" i="9"/>
  <c r="AE175" i="9"/>
  <c r="AC175" i="9"/>
  <c r="AD175" i="9"/>
  <c r="AG208" i="24"/>
  <c r="AD208" i="24"/>
  <c r="AE208" i="24"/>
  <c r="AF208" i="24"/>
  <c r="AC208" i="24"/>
  <c r="AH208" i="24"/>
  <c r="AD307" i="9"/>
  <c r="AE307" i="9"/>
  <c r="AC307" i="9"/>
  <c r="AG307" i="9"/>
  <c r="AF307" i="9"/>
  <c r="AH307" i="9"/>
  <c r="AE79" i="24"/>
  <c r="AD79" i="24"/>
  <c r="AC79" i="24"/>
  <c r="AH79" i="24"/>
  <c r="AG79" i="24"/>
  <c r="AF79" i="24"/>
  <c r="AD186" i="24"/>
  <c r="AC186" i="24"/>
  <c r="AE186" i="24"/>
  <c r="AF186" i="24"/>
  <c r="AH186" i="24"/>
  <c r="AG186" i="24"/>
  <c r="AG157" i="24"/>
  <c r="AC157" i="24"/>
  <c r="AH157" i="24"/>
  <c r="AF157" i="24"/>
  <c r="AE157" i="24"/>
  <c r="AD157" i="24"/>
  <c r="AD7" i="10"/>
  <c r="AC7" i="10"/>
  <c r="AH7" i="10"/>
  <c r="AF7" i="10"/>
  <c r="AG7" i="10"/>
  <c r="AG9" i="10"/>
  <c r="AC9" i="10"/>
  <c r="AH9" i="10"/>
  <c r="AE9" i="10"/>
  <c r="AD9" i="10"/>
  <c r="AF9" i="10"/>
  <c r="G184" i="26"/>
  <c r="I184" i="26" s="1"/>
  <c r="AE295" i="9"/>
  <c r="AC295" i="9"/>
  <c r="AD295" i="9"/>
  <c r="AG295" i="9"/>
  <c r="AF295" i="9"/>
  <c r="AH295" i="9"/>
  <c r="AF309" i="24"/>
  <c r="AG309" i="24"/>
  <c r="AE309" i="24"/>
  <c r="AH309" i="24"/>
  <c r="AD309" i="24"/>
  <c r="AC309" i="24"/>
  <c r="AH311" i="9"/>
  <c r="AD311" i="9"/>
  <c r="AE311" i="9"/>
  <c r="AC311" i="9"/>
  <c r="AF311" i="9"/>
  <c r="AG311" i="9"/>
  <c r="AD312" i="9"/>
  <c r="AE312" i="9"/>
  <c r="AH312" i="9"/>
  <c r="AG312" i="9"/>
  <c r="AC312" i="9"/>
  <c r="AF312" i="9"/>
  <c r="AC302" i="24"/>
  <c r="AF302" i="24"/>
  <c r="AE302" i="24"/>
  <c r="AH302" i="24"/>
  <c r="AG302" i="24"/>
  <c r="AD302" i="24"/>
  <c r="AF207" i="9"/>
  <c r="AD207" i="9"/>
  <c r="AE207" i="9"/>
  <c r="AH207" i="9"/>
  <c r="AG207" i="9"/>
  <c r="AC207" i="9"/>
  <c r="AF305" i="9"/>
  <c r="AE305" i="9"/>
  <c r="AC305" i="9"/>
  <c r="AH305" i="9"/>
  <c r="AG305" i="9"/>
  <c r="AD305" i="9"/>
  <c r="AH19" i="10"/>
  <c r="AG19" i="10"/>
  <c r="AC19" i="10"/>
  <c r="AD19" i="10"/>
  <c r="AE19" i="10"/>
  <c r="AE166" i="24"/>
  <c r="AC166" i="24"/>
  <c r="AD166" i="24"/>
  <c r="AG166" i="24"/>
  <c r="AF166" i="24"/>
  <c r="AI208" i="9"/>
  <c r="AD208" i="9"/>
  <c r="AC208" i="9"/>
  <c r="AH208" i="9"/>
  <c r="AE208" i="9"/>
  <c r="AF208" i="9"/>
  <c r="AD303" i="24"/>
  <c r="AH303" i="24"/>
  <c r="AE303" i="24"/>
  <c r="AF303" i="24"/>
  <c r="AG303" i="24"/>
  <c r="AC303" i="24"/>
  <c r="AH315" i="24"/>
  <c r="AF315" i="24"/>
  <c r="AG315" i="24"/>
  <c r="AC315" i="24"/>
  <c r="AD315" i="24"/>
  <c r="AE315" i="24"/>
  <c r="AJ146" i="9"/>
  <c r="AD146" i="9"/>
  <c r="AG146" i="9"/>
  <c r="AH146" i="9"/>
  <c r="AC146" i="9"/>
  <c r="AE146" i="9"/>
  <c r="AF146" i="9"/>
  <c r="AJ30" i="10"/>
  <c r="AG30" i="10"/>
  <c r="AH30" i="10"/>
  <c r="AC30" i="10"/>
  <c r="AE30" i="10"/>
  <c r="AD30" i="10"/>
  <c r="AF30" i="10"/>
  <c r="AE179" i="9"/>
  <c r="AC179" i="9"/>
  <c r="AH179" i="9"/>
  <c r="AD179" i="9"/>
  <c r="AG179" i="9"/>
  <c r="AF179" i="9"/>
  <c r="AG63" i="24"/>
  <c r="AE63" i="24"/>
  <c r="AF63" i="24"/>
  <c r="AC63" i="24"/>
  <c r="AI308" i="9"/>
  <c r="AC308" i="9"/>
  <c r="AD308" i="9"/>
  <c r="AG308" i="9"/>
  <c r="AH308" i="9"/>
  <c r="AF308" i="9"/>
  <c r="AG284" i="9"/>
  <c r="AH284" i="9"/>
  <c r="AE284" i="9"/>
  <c r="AC284" i="9"/>
  <c r="AD284" i="9"/>
  <c r="AF284" i="9"/>
  <c r="AH63" i="9"/>
  <c r="AF63" i="9"/>
  <c r="AG63" i="9"/>
  <c r="AD276" i="9"/>
  <c r="AG276" i="9"/>
  <c r="AF276" i="9"/>
  <c r="AH276" i="9"/>
  <c r="AC276" i="9"/>
  <c r="AE276" i="9"/>
  <c r="AH281" i="9"/>
  <c r="AD281" i="9"/>
  <c r="AG281" i="9"/>
  <c r="AC281" i="9"/>
  <c r="AF281" i="9"/>
  <c r="AE281" i="9"/>
  <c r="AF59" i="9"/>
  <c r="AG59" i="9"/>
  <c r="AC59" i="9"/>
  <c r="AH59" i="9"/>
  <c r="AG283" i="24"/>
  <c r="AC283" i="24"/>
  <c r="AD283" i="24"/>
  <c r="AE283" i="24"/>
  <c r="AF283" i="24"/>
  <c r="AH283" i="24"/>
  <c r="AH205" i="9"/>
  <c r="AG205" i="9"/>
  <c r="AF205" i="9"/>
  <c r="AE205" i="9"/>
  <c r="AD205" i="9"/>
  <c r="AC205" i="9"/>
  <c r="AD206" i="9"/>
  <c r="AE206" i="9"/>
  <c r="AG206" i="9"/>
  <c r="AC206" i="9"/>
  <c r="AH206" i="9"/>
  <c r="AF206" i="9"/>
  <c r="AH209" i="24"/>
  <c r="AF209" i="24"/>
  <c r="AE209" i="24"/>
  <c r="AC209" i="24"/>
  <c r="AG209" i="24"/>
  <c r="AD209" i="24"/>
  <c r="AJ147" i="9"/>
  <c r="AD147" i="9"/>
  <c r="AC147" i="9"/>
  <c r="AG147" i="9"/>
  <c r="AF147" i="9"/>
  <c r="AH147" i="9"/>
  <c r="AE147" i="9"/>
  <c r="AD64" i="9"/>
  <c r="AC64" i="9"/>
  <c r="AF64" i="9"/>
  <c r="AF144" i="24"/>
  <c r="AG144" i="24"/>
  <c r="AD144" i="24"/>
  <c r="AC144" i="24"/>
  <c r="AH144" i="24"/>
  <c r="AE144" i="24"/>
  <c r="AE192" i="24"/>
  <c r="AF192" i="24"/>
  <c r="AG192" i="24"/>
  <c r="AD192" i="24"/>
  <c r="AH192" i="24"/>
  <c r="AC192" i="24"/>
  <c r="AG223" i="9"/>
  <c r="AF223" i="9"/>
  <c r="AE223" i="9"/>
  <c r="AC223" i="9"/>
  <c r="AH223" i="9"/>
  <c r="AD223" i="9"/>
  <c r="AC291" i="24"/>
  <c r="AF291" i="24"/>
  <c r="AH291" i="24"/>
  <c r="AD291" i="24"/>
  <c r="AE291" i="24"/>
  <c r="AG291" i="24"/>
  <c r="AG121" i="10"/>
  <c r="AF121" i="10"/>
  <c r="AD121" i="10"/>
  <c r="AC121" i="10"/>
  <c r="AH121" i="10"/>
  <c r="AE121" i="10"/>
  <c r="AD82" i="24"/>
  <c r="AH82" i="24"/>
  <c r="AC82" i="24"/>
  <c r="AF82" i="24"/>
  <c r="AG82" i="24"/>
  <c r="AE82" i="24"/>
  <c r="AF80" i="24"/>
  <c r="AG80" i="24"/>
  <c r="AH80" i="24"/>
  <c r="AD80" i="24"/>
  <c r="AE80" i="24"/>
  <c r="AC80" i="24"/>
  <c r="AF221" i="24"/>
  <c r="AD221" i="24"/>
  <c r="AC221" i="24"/>
  <c r="AE221" i="24"/>
  <c r="AG221" i="24"/>
  <c r="AH221" i="24"/>
  <c r="G280" i="26"/>
  <c r="I280" i="26" s="1"/>
  <c r="AH73" i="10"/>
  <c r="AE73" i="10"/>
  <c r="AC73" i="10"/>
  <c r="AD73" i="10"/>
  <c r="AG73" i="10"/>
  <c r="AF73" i="10"/>
  <c r="AE139" i="9"/>
  <c r="AH139" i="9"/>
  <c r="AG23" i="10"/>
  <c r="AC23" i="10"/>
  <c r="AD23" i="10"/>
  <c r="AE23" i="10"/>
  <c r="AH23" i="10"/>
  <c r="AH67" i="24"/>
  <c r="AG67" i="24"/>
  <c r="AE67" i="24"/>
  <c r="AD67" i="24"/>
  <c r="AC67" i="24"/>
  <c r="AF67" i="24"/>
  <c r="AG24" i="10"/>
  <c r="AH24" i="10"/>
  <c r="AF24" i="10"/>
  <c r="AE24" i="10"/>
  <c r="AD24" i="10"/>
  <c r="AG204" i="24"/>
  <c r="AH204" i="24"/>
  <c r="AC204" i="24"/>
  <c r="AD204" i="24"/>
  <c r="AE204" i="24"/>
  <c r="AF204" i="24"/>
  <c r="AG68" i="24"/>
  <c r="AD68" i="24"/>
  <c r="AF68" i="24"/>
  <c r="AE68" i="24"/>
  <c r="AC68" i="24"/>
  <c r="AH68" i="24"/>
  <c r="AH16" i="10"/>
  <c r="AE16" i="10"/>
  <c r="AG16" i="10"/>
  <c r="AF16" i="10"/>
  <c r="AD16" i="10"/>
  <c r="AD143" i="9"/>
  <c r="AE143" i="9"/>
  <c r="AH143" i="9"/>
  <c r="AC143" i="9"/>
  <c r="AG143" i="9"/>
  <c r="AC198" i="24"/>
  <c r="AD198" i="24"/>
  <c r="AF198" i="24"/>
  <c r="AG198" i="24"/>
  <c r="AC168" i="9"/>
  <c r="AE168" i="9"/>
  <c r="AD168" i="9"/>
  <c r="AH168" i="9"/>
  <c r="AG168" i="9"/>
  <c r="AD144" i="9"/>
  <c r="AE144" i="9"/>
  <c r="AC144" i="9"/>
  <c r="AF144" i="9"/>
  <c r="AH144" i="9"/>
  <c r="AG17" i="10"/>
  <c r="AF17" i="10"/>
  <c r="AE17" i="10"/>
  <c r="AH17" i="10"/>
  <c r="AC17" i="10"/>
  <c r="AD145" i="9"/>
  <c r="AG145" i="9"/>
  <c r="AC145" i="9"/>
  <c r="AF145" i="9"/>
  <c r="AE145" i="9"/>
  <c r="AD178" i="9"/>
  <c r="AF178" i="9"/>
  <c r="AE178" i="9"/>
  <c r="AH178" i="9"/>
  <c r="AG178" i="9"/>
  <c r="AC178" i="9"/>
  <c r="AH211" i="9"/>
  <c r="AF211" i="9"/>
  <c r="AC211" i="9"/>
  <c r="AG211" i="9"/>
  <c r="AD211" i="9"/>
  <c r="AE211" i="9"/>
  <c r="AD169" i="24"/>
  <c r="AH169" i="24"/>
  <c r="AC169" i="24"/>
  <c r="AF169" i="24"/>
  <c r="AG169" i="24"/>
  <c r="AD21" i="10"/>
  <c r="AE21" i="10"/>
  <c r="AC21" i="10"/>
  <c r="AG21" i="10"/>
  <c r="AF21" i="10"/>
  <c r="AE64" i="24"/>
  <c r="AH64" i="24"/>
  <c r="AC64" i="24"/>
  <c r="AF64" i="24"/>
  <c r="AG64" i="24"/>
  <c r="AD64" i="24"/>
  <c r="AF284" i="24"/>
  <c r="AG284" i="24"/>
  <c r="AH284" i="24"/>
  <c r="AC284" i="24"/>
  <c r="AE284" i="24"/>
  <c r="AD284" i="24"/>
  <c r="AD137" i="24"/>
  <c r="AE137" i="24"/>
  <c r="AG137" i="24"/>
  <c r="AF137" i="24"/>
  <c r="AH137" i="24"/>
  <c r="AC137" i="24"/>
  <c r="AH276" i="24"/>
  <c r="AG276" i="24"/>
  <c r="AE276" i="24"/>
  <c r="AD276" i="24"/>
  <c r="AF276" i="24"/>
  <c r="AC276" i="24"/>
  <c r="AF60" i="9"/>
  <c r="AH60" i="9"/>
  <c r="AD58" i="9"/>
  <c r="AG58" i="9"/>
  <c r="AH58" i="9"/>
  <c r="AE58" i="9"/>
  <c r="AF58" i="9"/>
  <c r="AE281" i="24"/>
  <c r="AF281" i="24"/>
  <c r="AG281" i="24"/>
  <c r="AD281" i="24"/>
  <c r="AH281" i="24"/>
  <c r="AC281" i="24"/>
  <c r="AE271" i="9"/>
  <c r="AC271" i="9"/>
  <c r="AG271" i="9"/>
  <c r="AH271" i="9"/>
  <c r="AF271" i="9"/>
  <c r="AD271" i="9"/>
  <c r="AF283" i="9"/>
  <c r="AG283" i="9"/>
  <c r="AC283" i="9"/>
  <c r="AE283" i="9"/>
  <c r="AH283" i="9"/>
  <c r="AD283" i="9"/>
  <c r="AH107" i="10"/>
  <c r="AF107" i="10"/>
  <c r="AC107" i="10"/>
  <c r="AE107" i="10"/>
  <c r="AD107" i="10"/>
  <c r="AG107" i="10"/>
  <c r="AH6" i="10"/>
  <c r="AE6" i="10"/>
  <c r="AF6" i="10"/>
  <c r="AC6" i="10"/>
  <c r="AG6" i="10"/>
  <c r="AD26" i="10"/>
  <c r="AF26" i="10"/>
  <c r="AH26" i="10"/>
  <c r="AG26" i="10"/>
  <c r="AC26" i="10"/>
  <c r="AD197" i="24"/>
  <c r="AH197" i="24"/>
  <c r="AC197" i="24"/>
  <c r="AE197" i="24"/>
  <c r="AG197" i="24"/>
  <c r="AF197" i="24"/>
  <c r="AG116" i="10"/>
  <c r="AF116" i="10"/>
  <c r="AC116" i="10"/>
  <c r="AD116" i="10"/>
  <c r="AH116" i="10"/>
  <c r="AE116" i="10"/>
  <c r="AD279" i="24"/>
  <c r="AE279" i="24"/>
  <c r="AH279" i="24"/>
  <c r="AG279" i="24"/>
  <c r="AF279" i="24"/>
  <c r="AC279" i="24"/>
  <c r="AG145" i="24"/>
  <c r="AH145" i="24"/>
  <c r="AE145" i="24"/>
  <c r="AC145" i="24"/>
  <c r="AF145" i="24"/>
  <c r="AD145" i="24"/>
  <c r="AF296" i="9"/>
  <c r="AG296" i="9"/>
  <c r="AD296" i="9"/>
  <c r="AE296" i="9"/>
  <c r="AC296" i="9"/>
  <c r="AH296" i="9"/>
  <c r="AD160" i="9"/>
  <c r="AG160" i="9"/>
  <c r="AE160" i="9"/>
  <c r="AH160" i="9"/>
  <c r="AF160" i="9"/>
  <c r="AD191" i="24"/>
  <c r="AC191" i="24"/>
  <c r="AG191" i="24"/>
  <c r="AF191" i="24"/>
  <c r="AE191" i="24"/>
  <c r="AH191" i="24"/>
  <c r="AH187" i="24"/>
  <c r="AF187" i="24"/>
  <c r="AC187" i="24"/>
  <c r="AE187" i="24"/>
  <c r="AG187" i="24"/>
  <c r="AD187" i="24"/>
  <c r="AE104" i="10"/>
  <c r="AH104" i="10"/>
  <c r="AD104" i="10"/>
  <c r="AF104" i="10"/>
  <c r="AG104" i="10"/>
  <c r="AC104" i="10"/>
  <c r="AE294" i="24"/>
  <c r="AF294" i="24"/>
  <c r="AG294" i="24"/>
  <c r="AC294" i="24"/>
  <c r="AD294" i="24"/>
  <c r="AH294" i="24"/>
  <c r="AD155" i="24"/>
  <c r="AH155" i="24"/>
  <c r="AC155" i="24"/>
  <c r="AG155" i="24"/>
  <c r="AF155" i="24"/>
  <c r="AE7" i="10"/>
  <c r="AH8" i="10"/>
  <c r="AC8" i="10"/>
  <c r="AG8" i="10"/>
  <c r="AD8" i="10"/>
  <c r="AE8" i="10"/>
  <c r="AI9" i="24"/>
  <c r="AH9" i="24"/>
  <c r="AD9" i="24"/>
  <c r="AC9" i="24"/>
  <c r="AG9" i="24"/>
  <c r="AE9" i="24"/>
  <c r="G312" i="26"/>
  <c r="I312" i="26" s="1"/>
  <c r="AC105" i="10"/>
  <c r="AH105" i="10"/>
  <c r="AD105" i="10"/>
  <c r="AF105" i="10"/>
  <c r="AG105" i="10"/>
  <c r="AE105" i="10"/>
  <c r="AF171" i="9"/>
  <c r="AH171" i="9"/>
  <c r="AD171" i="9"/>
  <c r="AE171" i="9"/>
  <c r="AG171" i="9"/>
  <c r="AH173" i="24"/>
  <c r="AF173" i="24"/>
  <c r="AG173" i="24"/>
  <c r="AC173" i="24"/>
  <c r="AE173" i="24"/>
  <c r="AG310" i="24"/>
  <c r="AC310" i="24"/>
  <c r="AF310" i="24"/>
  <c r="AH310" i="24"/>
  <c r="AE310" i="24"/>
  <c r="AD310" i="24"/>
  <c r="AG172" i="9"/>
  <c r="AE172" i="9"/>
  <c r="AD172" i="9"/>
  <c r="AF172" i="9"/>
  <c r="AC172" i="9"/>
  <c r="AH172" i="9"/>
  <c r="AD174" i="24"/>
  <c r="AH174" i="24"/>
  <c r="AC174" i="24"/>
  <c r="AF174" i="24"/>
  <c r="AG174" i="24"/>
  <c r="AG313" i="9"/>
  <c r="AH313" i="9"/>
  <c r="AD313" i="9"/>
  <c r="AF313" i="9"/>
  <c r="AE313" i="9"/>
  <c r="AC313" i="9"/>
  <c r="AC199" i="24"/>
  <c r="AG199" i="24"/>
  <c r="AD199" i="24"/>
  <c r="AE199" i="24"/>
  <c r="AE304" i="24"/>
  <c r="AG304" i="24"/>
  <c r="AD304" i="24"/>
  <c r="AC304" i="24"/>
  <c r="AF304" i="24"/>
  <c r="AH304" i="24"/>
  <c r="AC306" i="9"/>
  <c r="AE306" i="9"/>
  <c r="AF306" i="9"/>
  <c r="AD306" i="9"/>
  <c r="AG306" i="9"/>
  <c r="AH306" i="9"/>
  <c r="AG314" i="9"/>
  <c r="AD314" i="9"/>
  <c r="AC314" i="9"/>
  <c r="AF314" i="9"/>
  <c r="AH314" i="9"/>
  <c r="AE314" i="9"/>
  <c r="AH177" i="9"/>
  <c r="AF177" i="9"/>
  <c r="AD177" i="9"/>
  <c r="AC177" i="9"/>
  <c r="AE177" i="9"/>
  <c r="AG177" i="9"/>
  <c r="AG210" i="9"/>
  <c r="AE210" i="9"/>
  <c r="AF210" i="9"/>
  <c r="AC210" i="9"/>
  <c r="AH210" i="9"/>
  <c r="AD210" i="9"/>
  <c r="AE317" i="9"/>
  <c r="AF317" i="9"/>
  <c r="AC317" i="9"/>
  <c r="AH317" i="9"/>
  <c r="AG317" i="9"/>
  <c r="AD201" i="24"/>
  <c r="AC201" i="24"/>
  <c r="AH201" i="24"/>
  <c r="AF201" i="24"/>
  <c r="AE201" i="24"/>
  <c r="AG201" i="24"/>
  <c r="AE170" i="24"/>
  <c r="AH170" i="24"/>
  <c r="AG170" i="24"/>
  <c r="AC170" i="24"/>
  <c r="AF170" i="24"/>
  <c r="AG146" i="24"/>
  <c r="AC146" i="24"/>
  <c r="AE146" i="24"/>
  <c r="AH146" i="24"/>
  <c r="AD146" i="24"/>
  <c r="AF146" i="24"/>
  <c r="AE285" i="24"/>
  <c r="AF285" i="24"/>
  <c r="AC285" i="24"/>
  <c r="AG285" i="24"/>
  <c r="AD285" i="24"/>
  <c r="AH285" i="24"/>
  <c r="AE275" i="9"/>
  <c r="AD275" i="9"/>
  <c r="AH275" i="9"/>
  <c r="AC275" i="9"/>
  <c r="AF275" i="9"/>
  <c r="AG275" i="9"/>
  <c r="AF138" i="24"/>
  <c r="AH138" i="24"/>
  <c r="AE138" i="24"/>
  <c r="AC138" i="24"/>
  <c r="AD138" i="24"/>
  <c r="AG138" i="24"/>
  <c r="AH61" i="9"/>
  <c r="AE61" i="9"/>
  <c r="AC61" i="9"/>
  <c r="AE272" i="9"/>
  <c r="AF272" i="9"/>
  <c r="AG272" i="9"/>
  <c r="AC272" i="9"/>
  <c r="AD272" i="9"/>
  <c r="AH272" i="9"/>
  <c r="AF270" i="24"/>
  <c r="AE270" i="24"/>
  <c r="AC270" i="24"/>
  <c r="AH270" i="24"/>
  <c r="AD270" i="24"/>
  <c r="AG270" i="24"/>
  <c r="AG143" i="24"/>
  <c r="AH143" i="24"/>
  <c r="AE143" i="24"/>
  <c r="AF143" i="24"/>
  <c r="AC143" i="24"/>
  <c r="AD143" i="24"/>
  <c r="AE280" i="9"/>
  <c r="AH280" i="9"/>
  <c r="AD280" i="9"/>
  <c r="AG280" i="9"/>
  <c r="AF280" i="9"/>
  <c r="AC280" i="9"/>
  <c r="AH133" i="24"/>
  <c r="AG133" i="24"/>
  <c r="AC133" i="24"/>
  <c r="AF133" i="24"/>
  <c r="AD133" i="24"/>
  <c r="AE133" i="24"/>
  <c r="AG278" i="9"/>
  <c r="AE278" i="9"/>
  <c r="AD278" i="9"/>
  <c r="AH278" i="9"/>
  <c r="AF278" i="9"/>
  <c r="AC278" i="9"/>
  <c r="AF76" i="10"/>
  <c r="AC76" i="10"/>
  <c r="AG76" i="10"/>
  <c r="AH76" i="10"/>
  <c r="AD76" i="10"/>
  <c r="AE76" i="10"/>
  <c r="AG8" i="24"/>
  <c r="AH8" i="24"/>
  <c r="AC8" i="24"/>
  <c r="AF8" i="24"/>
  <c r="AE8" i="24"/>
  <c r="AD8" i="24"/>
  <c r="G248" i="26"/>
  <c r="I248" i="26" s="1"/>
  <c r="AE27" i="10"/>
  <c r="AC27" i="10"/>
  <c r="AD27" i="10"/>
  <c r="AH27" i="10"/>
  <c r="AG27" i="10"/>
  <c r="AC60" i="24"/>
  <c r="AD60" i="24"/>
  <c r="AH60" i="24"/>
  <c r="AF60" i="24"/>
  <c r="AC222" i="9"/>
  <c r="AF222" i="9"/>
  <c r="AG222" i="9"/>
  <c r="AD222" i="9"/>
  <c r="AE222" i="9"/>
  <c r="AH222" i="9"/>
  <c r="AF12" i="9"/>
  <c r="AD12" i="9"/>
  <c r="AE12" i="9"/>
  <c r="AC12" i="9"/>
  <c r="AG12" i="9"/>
  <c r="AH12" i="9"/>
  <c r="AF297" i="24"/>
  <c r="AD297" i="24"/>
  <c r="AE297" i="24"/>
  <c r="AH297" i="24"/>
  <c r="AG297" i="24"/>
  <c r="AC297" i="24"/>
  <c r="AC106" i="10"/>
  <c r="AE106" i="10"/>
  <c r="AH106" i="10"/>
  <c r="AG106" i="10"/>
  <c r="AF106" i="10"/>
  <c r="AD106" i="10"/>
  <c r="AI160" i="24"/>
  <c r="AH160" i="24"/>
  <c r="AF160" i="24"/>
  <c r="AE160" i="24"/>
  <c r="AC160" i="24"/>
  <c r="AD160" i="24"/>
  <c r="AG160" i="24"/>
  <c r="AF85" i="24"/>
  <c r="AD85" i="24"/>
  <c r="AE85" i="24"/>
  <c r="AG85" i="24"/>
  <c r="AC85" i="24"/>
  <c r="AH85" i="24"/>
  <c r="AG7" i="24"/>
  <c r="AE7" i="24"/>
  <c r="AH7" i="24"/>
  <c r="AC7" i="24"/>
  <c r="AF7" i="24"/>
  <c r="AD7" i="24"/>
  <c r="AH72" i="10"/>
  <c r="AC72" i="10"/>
  <c r="AF72" i="10"/>
  <c r="AD72" i="10"/>
  <c r="AE72" i="10"/>
  <c r="AG72" i="10"/>
  <c r="AC217" i="24"/>
  <c r="AH217" i="24"/>
  <c r="AE217" i="24"/>
  <c r="AD217" i="24"/>
  <c r="AG217" i="24"/>
  <c r="AF217" i="24"/>
  <c r="AH83" i="24"/>
  <c r="AD83" i="24"/>
  <c r="AE83" i="24"/>
  <c r="AC83" i="24"/>
  <c r="AF83" i="24"/>
  <c r="AI22" i="10"/>
  <c r="AG22" i="10"/>
  <c r="AF22" i="10"/>
  <c r="AD22" i="10"/>
  <c r="AC22" i="10"/>
  <c r="AH22" i="10"/>
  <c r="AF203" i="9"/>
  <c r="AE203" i="9"/>
  <c r="AC203" i="9"/>
  <c r="AG203" i="9"/>
  <c r="AH203" i="9"/>
  <c r="AD203" i="9"/>
  <c r="AH25" i="10"/>
  <c r="AG25" i="10"/>
  <c r="AE25" i="10"/>
  <c r="AC25" i="10"/>
  <c r="AF25" i="10"/>
  <c r="AH205" i="24"/>
  <c r="AG205" i="24"/>
  <c r="AD205" i="24"/>
  <c r="AC205" i="24"/>
  <c r="AE205" i="24"/>
  <c r="AF205" i="24"/>
  <c r="AG172" i="24"/>
  <c r="AH172" i="24"/>
  <c r="AD172" i="24"/>
  <c r="AE172" i="24"/>
  <c r="AF172" i="24"/>
  <c r="AH206" i="24"/>
  <c r="AG206" i="24"/>
  <c r="AF206" i="24"/>
  <c r="AD206" i="24"/>
  <c r="AE206" i="24"/>
  <c r="AC206" i="24"/>
  <c r="AG69" i="24"/>
  <c r="AD69" i="24"/>
  <c r="AC69" i="24"/>
  <c r="AF69" i="24"/>
  <c r="AE69" i="24"/>
  <c r="AH69" i="24"/>
  <c r="AF167" i="9"/>
  <c r="AE167" i="9"/>
  <c r="AD167" i="9"/>
  <c r="AC167" i="9"/>
  <c r="AH167" i="9"/>
  <c r="AH18" i="10"/>
  <c r="AG18" i="10"/>
  <c r="AC18" i="10"/>
  <c r="AD18" i="10"/>
  <c r="AF18" i="10"/>
  <c r="AC168" i="24"/>
  <c r="AD168" i="24"/>
  <c r="AG168" i="24"/>
  <c r="AH168" i="24"/>
  <c r="AE168" i="24"/>
  <c r="AE176" i="24"/>
  <c r="AC176" i="24"/>
  <c r="AH176" i="24"/>
  <c r="AD176" i="24"/>
  <c r="AF176" i="24"/>
  <c r="AD197" i="9"/>
  <c r="AH197" i="9"/>
  <c r="AG197" i="9"/>
  <c r="AC197" i="9"/>
  <c r="AE197" i="9"/>
  <c r="AF197" i="9"/>
  <c r="AH209" i="9"/>
  <c r="AG209" i="9"/>
  <c r="AC209" i="9"/>
  <c r="AD209" i="9"/>
  <c r="AF209" i="9"/>
  <c r="AE209" i="9"/>
  <c r="AE316" i="9"/>
  <c r="AC316" i="9"/>
  <c r="AH316" i="9"/>
  <c r="AD316" i="9"/>
  <c r="AF316" i="9"/>
  <c r="AG316" i="9"/>
  <c r="AG73" i="24"/>
  <c r="AD73" i="24"/>
  <c r="AF73" i="24"/>
  <c r="AC73" i="24"/>
  <c r="AE73" i="24"/>
  <c r="AH73" i="24"/>
  <c r="AD307" i="24"/>
  <c r="AC307" i="24"/>
  <c r="AE307" i="24"/>
  <c r="AF307" i="24"/>
  <c r="AH307" i="24"/>
  <c r="AG307" i="24"/>
  <c r="AI202" i="24"/>
  <c r="AG202" i="24"/>
  <c r="AH202" i="24"/>
  <c r="AF202" i="24"/>
  <c r="AD202" i="24"/>
  <c r="AC202" i="24"/>
  <c r="AG62" i="9"/>
  <c r="AH62" i="9"/>
  <c r="AE62" i="9"/>
  <c r="AH147" i="24"/>
  <c r="AC147" i="24"/>
  <c r="AD147" i="24"/>
  <c r="AF147" i="24"/>
  <c r="AG147" i="24"/>
  <c r="AE147" i="24"/>
  <c r="AH275" i="24"/>
  <c r="AG275" i="24"/>
  <c r="AD275" i="24"/>
  <c r="AE275" i="24"/>
  <c r="AF275" i="24"/>
  <c r="AC275" i="24"/>
  <c r="AH273" i="9"/>
  <c r="AE273" i="9"/>
  <c r="AD273" i="9"/>
  <c r="AF273" i="9"/>
  <c r="AC273" i="9"/>
  <c r="AG273" i="9"/>
  <c r="AC134" i="24"/>
  <c r="AF134" i="24"/>
  <c r="AD134" i="24"/>
  <c r="AE134" i="24"/>
  <c r="AH134" i="24"/>
  <c r="AG134" i="24"/>
  <c r="AC270" i="9"/>
  <c r="AG270" i="9"/>
  <c r="AE270" i="9"/>
  <c r="AH270" i="9"/>
  <c r="AD270" i="9"/>
  <c r="AF270" i="9"/>
  <c r="AH65" i="9"/>
  <c r="AE65" i="9"/>
  <c r="AG65" i="9"/>
  <c r="AC65" i="9"/>
  <c r="AD65" i="9"/>
  <c r="AD142" i="24"/>
  <c r="AH142" i="24"/>
  <c r="AG142" i="24"/>
  <c r="AE142" i="24"/>
  <c r="AC142" i="24"/>
  <c r="AF142" i="24"/>
  <c r="AC271" i="24"/>
  <c r="AF271" i="24"/>
  <c r="AD271" i="24"/>
  <c r="AH271" i="24"/>
  <c r="AG271" i="24"/>
  <c r="AE271" i="24"/>
  <c r="AD140" i="24"/>
  <c r="AC140" i="24"/>
  <c r="AF140" i="24"/>
  <c r="AG140" i="24"/>
  <c r="AH140" i="24"/>
  <c r="AE140" i="24"/>
  <c r="AC74" i="10"/>
  <c r="AE74" i="10"/>
  <c r="AF74" i="10"/>
  <c r="AG74" i="10"/>
  <c r="AD74" i="10"/>
  <c r="AH74" i="10"/>
  <c r="AG70" i="10"/>
  <c r="AE70" i="10"/>
  <c r="AC70" i="10"/>
  <c r="AH70" i="10"/>
  <c r="AF70" i="10"/>
  <c r="AD70" i="10"/>
  <c r="AG308" i="24"/>
  <c r="AD308" i="24"/>
  <c r="AC308" i="24"/>
  <c r="AF308" i="24"/>
  <c r="AH308" i="24"/>
  <c r="AF203" i="24"/>
  <c r="AC203" i="24"/>
  <c r="AE203" i="24"/>
  <c r="AG203" i="24"/>
  <c r="AH203" i="24"/>
  <c r="AD203" i="24"/>
  <c r="AG66" i="24"/>
  <c r="AD66" i="24"/>
  <c r="AF66" i="24"/>
  <c r="AE66" i="24"/>
  <c r="AH66" i="24"/>
  <c r="AC200" i="24"/>
  <c r="AG200" i="24"/>
  <c r="AH200" i="24"/>
  <c r="AE200" i="24"/>
  <c r="AD200" i="24"/>
  <c r="AF200" i="24"/>
  <c r="AE75" i="10"/>
  <c r="AD75" i="10"/>
  <c r="AG75" i="10"/>
  <c r="AF75" i="10"/>
  <c r="AC75" i="10"/>
  <c r="AH75" i="10"/>
  <c r="AI12" i="10"/>
  <c r="AG12" i="10"/>
  <c r="AH12" i="10"/>
  <c r="AE12" i="10"/>
  <c r="AC12" i="10"/>
  <c r="AD12" i="10"/>
  <c r="AF12" i="10"/>
  <c r="AD12" i="24"/>
  <c r="AH12" i="24"/>
  <c r="AE12" i="24"/>
  <c r="AG12" i="24"/>
  <c r="AC12" i="24"/>
  <c r="AF12" i="24"/>
  <c r="AC10" i="24"/>
  <c r="AH10" i="24"/>
  <c r="AE10" i="24"/>
  <c r="AD10" i="24"/>
  <c r="AF10" i="24"/>
  <c r="AG10" i="24"/>
  <c r="AE192" i="9"/>
  <c r="AC192" i="9"/>
  <c r="AF192" i="9"/>
  <c r="AG192" i="9"/>
  <c r="AD192" i="9"/>
  <c r="AH192" i="9"/>
  <c r="AC297" i="9"/>
  <c r="AD297" i="9"/>
  <c r="AG297" i="9"/>
  <c r="AH297" i="9"/>
  <c r="AF297" i="9"/>
  <c r="AE297" i="9"/>
  <c r="AG223" i="24"/>
  <c r="AE223" i="24"/>
  <c r="AD223" i="24"/>
  <c r="AF223" i="24"/>
  <c r="AH223" i="24"/>
  <c r="AC223" i="24"/>
  <c r="AC156" i="24"/>
  <c r="AE156" i="24"/>
  <c r="AH156" i="24"/>
  <c r="AG156" i="24"/>
  <c r="AD156" i="24"/>
  <c r="AE5" i="24"/>
  <c r="AG5" i="24"/>
  <c r="AH5" i="24"/>
  <c r="AF5" i="24"/>
  <c r="AD5" i="24"/>
  <c r="AH119" i="10"/>
  <c r="AF119" i="10"/>
  <c r="AG119" i="10"/>
  <c r="AE119" i="10"/>
  <c r="AD119" i="10"/>
  <c r="AC119" i="10"/>
  <c r="AE114" i="10"/>
  <c r="AC114" i="10"/>
  <c r="AD114" i="10"/>
  <c r="AH114" i="10"/>
  <c r="AF114" i="10"/>
  <c r="AG114" i="10"/>
  <c r="AG219" i="24"/>
  <c r="AE219" i="24"/>
  <c r="AC219" i="24"/>
  <c r="AH219" i="24"/>
  <c r="AF219" i="24"/>
  <c r="AD219" i="24"/>
  <c r="AG103" i="10"/>
  <c r="AE103" i="10"/>
  <c r="AD103" i="10"/>
  <c r="AF103" i="10"/>
  <c r="AH103" i="10"/>
  <c r="AC103" i="10"/>
  <c r="AH188" i="24"/>
  <c r="AC188" i="24"/>
  <c r="AE188" i="24"/>
  <c r="AD188" i="24"/>
  <c r="AG188" i="24"/>
  <c r="AF188" i="24"/>
  <c r="AG102" i="10"/>
  <c r="AH102" i="10"/>
  <c r="AE102" i="10"/>
  <c r="AC102" i="10"/>
  <c r="AD102" i="10"/>
  <c r="AF102" i="10"/>
  <c r="AF221" i="9"/>
  <c r="AH221" i="9"/>
  <c r="AG221" i="9"/>
  <c r="AC221" i="9"/>
  <c r="AE221" i="9"/>
  <c r="AD221" i="9"/>
  <c r="G886" i="14"/>
  <c r="AG295" i="24"/>
  <c r="AH295" i="24"/>
  <c r="AC295" i="24"/>
  <c r="AE295" i="24"/>
  <c r="AF295" i="24"/>
  <c r="AD295" i="24"/>
  <c r="AF309" i="9"/>
  <c r="AE309" i="9"/>
  <c r="AD309" i="9"/>
  <c r="AC309" i="9"/>
  <c r="AG309" i="9"/>
  <c r="AH309" i="9"/>
  <c r="G264" i="26"/>
  <c r="I264" i="26" s="1"/>
  <c r="AH311" i="24"/>
  <c r="AC311" i="24"/>
  <c r="AF311" i="24"/>
  <c r="AE311" i="24"/>
  <c r="AD311" i="24"/>
  <c r="AG311" i="24"/>
  <c r="AG312" i="24"/>
  <c r="AD312" i="24"/>
  <c r="AF312" i="24"/>
  <c r="AH312" i="24"/>
  <c r="AE312" i="24"/>
  <c r="AC312" i="24"/>
  <c r="AE196" i="9"/>
  <c r="AD196" i="9"/>
  <c r="AG196" i="9"/>
  <c r="AF196" i="9"/>
  <c r="AH175" i="24"/>
  <c r="AE175" i="24"/>
  <c r="AD175" i="24"/>
  <c r="AC175" i="24"/>
  <c r="AG175" i="24"/>
  <c r="AF199" i="9"/>
  <c r="AH199" i="9"/>
  <c r="AD199" i="9"/>
  <c r="AE199" i="9"/>
  <c r="AG199" i="9"/>
  <c r="AC199" i="9"/>
  <c r="AC306" i="24"/>
  <c r="AF306" i="24"/>
  <c r="AD306" i="24"/>
  <c r="AH306" i="24"/>
  <c r="AG306" i="24"/>
  <c r="AE306" i="24"/>
  <c r="AG176" i="9"/>
  <c r="AC176" i="9"/>
  <c r="AD176" i="9"/>
  <c r="AE176" i="9"/>
  <c r="AH176" i="9"/>
  <c r="AF176" i="9"/>
  <c r="AF28" i="10"/>
  <c r="AH28" i="10"/>
  <c r="AD28" i="10"/>
  <c r="AC28" i="10"/>
  <c r="AE28" i="10"/>
  <c r="AD303" i="9"/>
  <c r="AE303" i="9"/>
  <c r="AC303" i="9"/>
  <c r="AF303" i="9"/>
  <c r="AG303" i="9"/>
  <c r="AH303" i="9"/>
  <c r="AH315" i="9"/>
  <c r="AF315" i="9"/>
  <c r="AD315" i="9"/>
  <c r="AC315" i="9"/>
  <c r="AE315" i="9"/>
  <c r="AG315" i="9"/>
  <c r="AG29" i="10"/>
  <c r="AE29" i="10"/>
  <c r="AC29" i="10"/>
  <c r="AD29" i="10"/>
  <c r="AF29" i="10"/>
  <c r="AD72" i="24"/>
  <c r="AF72" i="24"/>
  <c r="AH72" i="24"/>
  <c r="AE72" i="24"/>
  <c r="AC72" i="24"/>
  <c r="AG72" i="24"/>
  <c r="AJ179" i="24"/>
  <c r="AG179" i="24"/>
  <c r="AE179" i="24"/>
  <c r="AH179" i="24"/>
  <c r="AC179" i="24"/>
  <c r="AD179" i="24"/>
  <c r="AF179" i="24"/>
  <c r="AG274" i="24"/>
  <c r="AF274" i="24"/>
  <c r="AE274" i="24"/>
  <c r="AH274" i="24"/>
  <c r="AD274" i="24"/>
  <c r="AC274" i="24"/>
  <c r="AD285" i="9"/>
  <c r="AC285" i="9"/>
  <c r="AF285" i="9"/>
  <c r="AG285" i="9"/>
  <c r="AE285" i="9"/>
  <c r="AH285" i="9"/>
  <c r="AF135" i="24"/>
  <c r="AD135" i="24"/>
  <c r="AG135" i="24"/>
  <c r="AE135" i="24"/>
  <c r="AH135" i="24"/>
  <c r="AC135" i="24"/>
  <c r="AF272" i="24"/>
  <c r="AE272" i="24"/>
  <c r="AC272" i="24"/>
  <c r="AH272" i="24"/>
  <c r="AD272" i="24"/>
  <c r="AG272" i="24"/>
  <c r="AH132" i="24"/>
  <c r="AF132" i="24"/>
  <c r="AD132" i="24"/>
  <c r="AE132" i="24"/>
  <c r="AG132" i="24"/>
  <c r="AC132" i="24"/>
  <c r="AC139" i="24"/>
  <c r="AD139" i="24"/>
  <c r="AH139" i="24"/>
  <c r="AE139" i="24"/>
  <c r="AF139" i="24"/>
  <c r="AG139" i="24"/>
  <c r="AD280" i="24"/>
  <c r="AE280" i="24"/>
  <c r="AC280" i="24"/>
  <c r="AF280" i="24"/>
  <c r="AH280" i="24"/>
  <c r="AG280" i="24"/>
  <c r="AC278" i="24"/>
  <c r="AE278" i="24"/>
  <c r="AD278" i="24"/>
  <c r="AF278" i="24"/>
  <c r="AH278" i="24"/>
  <c r="AG278" i="24"/>
  <c r="AF298" i="24"/>
  <c r="AG298" i="24"/>
  <c r="AE298" i="24"/>
  <c r="AH298" i="24"/>
  <c r="AC298" i="24"/>
  <c r="AD298" i="24"/>
  <c r="AC6" i="24"/>
  <c r="AG6" i="24"/>
  <c r="AE6" i="24"/>
  <c r="AF6" i="24"/>
  <c r="AH6" i="24"/>
  <c r="AD6" i="24"/>
  <c r="AF305" i="24"/>
  <c r="AD305" i="24"/>
  <c r="AG305" i="24"/>
  <c r="AC305" i="24"/>
  <c r="AE305" i="24"/>
  <c r="AH305" i="24"/>
  <c r="AJ31" i="10"/>
  <c r="AC31" i="10"/>
  <c r="AG31" i="10"/>
  <c r="AD31" i="10"/>
  <c r="AF31" i="10"/>
  <c r="AE31" i="10"/>
  <c r="AH31" i="10"/>
  <c r="AE202" i="9"/>
  <c r="AG202" i="9"/>
  <c r="AH202" i="9"/>
  <c r="AF202" i="9"/>
  <c r="AC202" i="9"/>
  <c r="AD202" i="9"/>
  <c r="AD86" i="24"/>
  <c r="AF86" i="24"/>
  <c r="AC86" i="24"/>
  <c r="AH86" i="24"/>
  <c r="AE86" i="24"/>
  <c r="AG86" i="24"/>
  <c r="AH11" i="10"/>
  <c r="AC11" i="10"/>
  <c r="AG11" i="10"/>
  <c r="AD11" i="10"/>
  <c r="AE11" i="10"/>
  <c r="AF222" i="24"/>
  <c r="AG222" i="24"/>
  <c r="AH222" i="24"/>
  <c r="AD222" i="24"/>
  <c r="AC222" i="24"/>
  <c r="AE222" i="24"/>
  <c r="AD224" i="24"/>
  <c r="AH224" i="24"/>
  <c r="AE224" i="24"/>
  <c r="AF224" i="24"/>
  <c r="AG224" i="24"/>
  <c r="AC224" i="24"/>
  <c r="AF191" i="9"/>
  <c r="AG191" i="9"/>
  <c r="AC191" i="9"/>
  <c r="AD191" i="9"/>
  <c r="AE191" i="9"/>
  <c r="AH191" i="9"/>
  <c r="AF298" i="9"/>
  <c r="AE298" i="9"/>
  <c r="AC298" i="9"/>
  <c r="AD298" i="9"/>
  <c r="AG298" i="9"/>
  <c r="AH298" i="9"/>
  <c r="AC220" i="24"/>
  <c r="AD220" i="24"/>
  <c r="AF220" i="24"/>
  <c r="AH220" i="24"/>
  <c r="AG220" i="24"/>
  <c r="AE220" i="24"/>
  <c r="AE153" i="24"/>
  <c r="AG153" i="24"/>
  <c r="AH153" i="24"/>
  <c r="AF153" i="24"/>
  <c r="AD153" i="24"/>
  <c r="AE117" i="10"/>
  <c r="AF117" i="10"/>
  <c r="AC117" i="10"/>
  <c r="AG117" i="10"/>
  <c r="AD117" i="10"/>
  <c r="AH117" i="10"/>
  <c r="AH154" i="24"/>
  <c r="AE154" i="24"/>
  <c r="AG154" i="24"/>
  <c r="AC154" i="24"/>
  <c r="AF154" i="24"/>
  <c r="AE81" i="24"/>
  <c r="AG81" i="24"/>
  <c r="AF81" i="24"/>
  <c r="AC81" i="24"/>
  <c r="AH81" i="24"/>
  <c r="AD81" i="24"/>
  <c r="AE220" i="9"/>
  <c r="AC220" i="9"/>
  <c r="AF220" i="9"/>
  <c r="AD220" i="9"/>
  <c r="AG220" i="9"/>
  <c r="AH220" i="9"/>
  <c r="AC292" i="24"/>
  <c r="AD292" i="24"/>
  <c r="AF292" i="24"/>
  <c r="AG292" i="24"/>
  <c r="AH292" i="24"/>
  <c r="AE292" i="24"/>
  <c r="AF65" i="24"/>
  <c r="AE65" i="24"/>
  <c r="AC65" i="24"/>
  <c r="AG65" i="24"/>
  <c r="AD65" i="24"/>
  <c r="AH65" i="24"/>
  <c r="G296" i="26"/>
  <c r="I296" i="26" s="1"/>
  <c r="AI141" i="9"/>
  <c r="AC141" i="9"/>
  <c r="AG204" i="9"/>
  <c r="AC204" i="9"/>
  <c r="AD204" i="9"/>
  <c r="AH204" i="9"/>
  <c r="AE204" i="9"/>
  <c r="AF204" i="9"/>
  <c r="AF142" i="9"/>
  <c r="AC142" i="9"/>
  <c r="AG142" i="9"/>
  <c r="AH142" i="9"/>
  <c r="AD142" i="9"/>
  <c r="AC164" i="24"/>
  <c r="AD164" i="24"/>
  <c r="AG164" i="24"/>
  <c r="AH164" i="24"/>
  <c r="AE164" i="24"/>
  <c r="AF164" i="24"/>
  <c r="AH313" i="24"/>
  <c r="AF313" i="24"/>
  <c r="AE313" i="24"/>
  <c r="AD313" i="24"/>
  <c r="AG313" i="24"/>
  <c r="AC313" i="24"/>
  <c r="AF61" i="24"/>
  <c r="AE61" i="24"/>
  <c r="AD61" i="24"/>
  <c r="AC61" i="24"/>
  <c r="AG61" i="24"/>
  <c r="AH61" i="24"/>
  <c r="AF198" i="9"/>
  <c r="AG198" i="9"/>
  <c r="AC198" i="9"/>
  <c r="AD198" i="9"/>
  <c r="AH200" i="9"/>
  <c r="AG200" i="9"/>
  <c r="AE200" i="9"/>
  <c r="AD200" i="9"/>
  <c r="AG314" i="24"/>
  <c r="AC314" i="24"/>
  <c r="AD314" i="24"/>
  <c r="AH314" i="24"/>
  <c r="AF314" i="24"/>
  <c r="AE314" i="24"/>
  <c r="AF59" i="24"/>
  <c r="AG59" i="24"/>
  <c r="AH59" i="24"/>
  <c r="AC59" i="24"/>
  <c r="AH71" i="24"/>
  <c r="AD71" i="24"/>
  <c r="AE71" i="24"/>
  <c r="AG71" i="24"/>
  <c r="AF71" i="24"/>
  <c r="AC71" i="24"/>
  <c r="AJ178" i="24"/>
  <c r="AE178" i="24"/>
  <c r="AC178" i="24"/>
  <c r="AG178" i="24"/>
  <c r="AH178" i="24"/>
  <c r="AF178" i="24"/>
  <c r="AD178" i="24"/>
  <c r="AE211" i="24"/>
  <c r="AG211" i="24"/>
  <c r="AC211" i="24"/>
  <c r="AF211" i="24"/>
  <c r="AH211" i="24"/>
  <c r="AD211" i="24"/>
  <c r="AD169" i="9"/>
  <c r="AG169" i="9"/>
  <c r="AH169" i="9"/>
  <c r="AC169" i="9"/>
  <c r="AF169" i="9"/>
  <c r="AF136" i="24"/>
  <c r="AE136" i="24"/>
  <c r="AD136" i="24"/>
  <c r="AH136" i="24"/>
  <c r="AG136" i="24"/>
  <c r="AC136" i="24"/>
  <c r="AE279" i="9"/>
  <c r="AF279" i="9"/>
  <c r="AH279" i="9"/>
  <c r="AC279" i="9"/>
  <c r="AD279" i="9"/>
  <c r="AG279" i="9"/>
  <c r="AG273" i="24"/>
  <c r="AE273" i="24"/>
  <c r="AD273" i="24"/>
  <c r="AC273" i="24"/>
  <c r="AH273" i="24"/>
  <c r="AF273" i="24"/>
  <c r="AH277" i="9"/>
  <c r="AG277" i="9"/>
  <c r="AD277" i="9"/>
  <c r="AF277" i="9"/>
  <c r="AE277" i="9"/>
  <c r="AC277" i="9"/>
  <c r="AD282" i="9"/>
  <c r="AE282" i="9"/>
  <c r="AG282" i="9"/>
  <c r="AH282" i="9"/>
  <c r="AC282" i="9"/>
  <c r="AF282" i="9"/>
  <c r="AD101" i="10"/>
  <c r="AH101" i="10"/>
  <c r="AF101" i="10"/>
  <c r="AE101" i="10"/>
  <c r="AG101" i="10"/>
  <c r="AC196" i="24"/>
  <c r="AD196" i="24"/>
  <c r="AE196" i="24"/>
  <c r="AH196" i="24"/>
  <c r="AF196" i="24"/>
  <c r="AG196" i="24"/>
  <c r="AH316" i="24"/>
  <c r="AG316" i="24"/>
  <c r="AC316" i="24"/>
  <c r="AF316" i="24"/>
  <c r="AD316" i="24"/>
  <c r="AE316" i="24"/>
  <c r="AE190" i="9"/>
  <c r="AF190" i="9"/>
  <c r="AH190" i="9"/>
  <c r="AD190" i="9"/>
  <c r="AC190" i="9"/>
  <c r="AG190" i="9"/>
  <c r="AC84" i="24"/>
  <c r="AG84" i="24"/>
  <c r="AH84" i="24"/>
  <c r="AD84" i="24"/>
  <c r="AF84" i="24"/>
  <c r="AE84" i="24"/>
  <c r="AE85" i="9"/>
  <c r="AC85" i="9"/>
  <c r="AF85" i="9"/>
  <c r="AH85" i="9"/>
  <c r="AG85" i="9"/>
  <c r="AD85" i="9"/>
  <c r="AE224" i="9"/>
  <c r="AF224" i="9"/>
  <c r="AH224" i="9"/>
  <c r="AC224" i="9"/>
  <c r="AD224" i="9"/>
  <c r="AG224" i="9"/>
  <c r="AC10" i="10"/>
  <c r="AF10" i="10"/>
  <c r="AG10" i="10"/>
  <c r="AE10" i="10"/>
  <c r="AD10" i="10"/>
  <c r="AC296" i="24"/>
  <c r="AH296" i="24"/>
  <c r="AG296" i="24"/>
  <c r="AF296" i="24"/>
  <c r="AD296" i="24"/>
  <c r="AE296" i="24"/>
  <c r="AC158" i="24"/>
  <c r="AD158" i="24"/>
  <c r="AG158" i="24"/>
  <c r="AE158" i="24"/>
  <c r="AF158" i="24"/>
  <c r="AD108" i="10"/>
  <c r="AC108" i="10"/>
  <c r="AG108" i="10"/>
  <c r="AH108" i="10"/>
  <c r="AE108" i="10"/>
  <c r="AF108" i="10"/>
  <c r="AC86" i="9"/>
  <c r="AF86" i="9"/>
  <c r="AE86" i="9"/>
  <c r="AH86" i="9"/>
  <c r="AG86" i="9"/>
  <c r="AD86" i="9"/>
  <c r="AJ159" i="24"/>
  <c r="AG159" i="24"/>
  <c r="AD159" i="24"/>
  <c r="AC159" i="24"/>
  <c r="AF159" i="24"/>
  <c r="AE159" i="24"/>
  <c r="AH159" i="24"/>
  <c r="AC44" i="10"/>
  <c r="AG44" i="10"/>
  <c r="AE44" i="10"/>
  <c r="AD44" i="10"/>
  <c r="AF44" i="10"/>
  <c r="AH44" i="10"/>
  <c r="AE294" i="9"/>
  <c r="AC294" i="9"/>
  <c r="AG294" i="9"/>
  <c r="AH294" i="9"/>
  <c r="AF294" i="9"/>
  <c r="AD294" i="9"/>
  <c r="AE5" i="10"/>
  <c r="AF5" i="10"/>
  <c r="AD5" i="10"/>
  <c r="AH5" i="10"/>
  <c r="AG5" i="10"/>
  <c r="AD120" i="10"/>
  <c r="AF120" i="10"/>
  <c r="AG120" i="10"/>
  <c r="AC120" i="10"/>
  <c r="AE120" i="10"/>
  <c r="AH120" i="10"/>
  <c r="AC71" i="10"/>
  <c r="AE71" i="10"/>
  <c r="AD71" i="10"/>
  <c r="AH71" i="10"/>
  <c r="AF71" i="10"/>
  <c r="AG71" i="10"/>
  <c r="AH218" i="24"/>
  <c r="AF218" i="24"/>
  <c r="AE218" i="24"/>
  <c r="AD218" i="24"/>
  <c r="AG218" i="24"/>
  <c r="AC218" i="24"/>
  <c r="AD293" i="24"/>
  <c r="AC293" i="24"/>
  <c r="AG293" i="24"/>
  <c r="AE293" i="24"/>
  <c r="AH293" i="24"/>
  <c r="AF293" i="24"/>
  <c r="G800" i="14"/>
  <c r="AF189" i="24"/>
  <c r="AD189" i="24"/>
  <c r="AG189" i="24"/>
  <c r="AH189" i="24"/>
  <c r="AE189" i="24"/>
  <c r="AC189" i="24"/>
  <c r="AF171" i="24"/>
  <c r="AH171" i="24"/>
  <c r="AG171" i="24"/>
  <c r="AD171" i="24"/>
  <c r="AE171" i="24"/>
  <c r="AH173" i="9"/>
  <c r="AE173" i="9"/>
  <c r="AC173" i="9"/>
  <c r="AF173" i="9"/>
  <c r="AD173" i="9"/>
  <c r="AG173" i="9"/>
  <c r="AG310" i="9"/>
  <c r="AC310" i="9"/>
  <c r="AD310" i="9"/>
  <c r="AH310" i="9"/>
  <c r="AE310" i="9"/>
  <c r="AF310" i="9"/>
  <c r="AG174" i="9"/>
  <c r="AH174" i="9"/>
  <c r="AD174" i="9"/>
  <c r="AE174" i="9"/>
  <c r="AF174" i="9"/>
  <c r="AC174" i="9"/>
  <c r="AG58" i="24"/>
  <c r="AE58" i="24"/>
  <c r="AF58" i="24"/>
  <c r="AH58" i="24"/>
  <c r="AD58" i="24"/>
  <c r="AC207" i="24"/>
  <c r="AD207" i="24"/>
  <c r="AF207" i="24"/>
  <c r="AG207" i="24"/>
  <c r="AH207" i="24"/>
  <c r="AE207" i="24"/>
  <c r="AF167" i="24"/>
  <c r="AC167" i="24"/>
  <c r="AE167" i="24"/>
  <c r="AD167" i="24"/>
  <c r="AH167" i="24"/>
  <c r="AE304" i="9"/>
  <c r="AG304" i="9"/>
  <c r="AH304" i="9"/>
  <c r="AF304" i="9"/>
  <c r="AC304" i="9"/>
  <c r="AD304" i="9"/>
  <c r="AC62" i="24"/>
  <c r="AF62" i="24"/>
  <c r="AG62" i="24"/>
  <c r="AD62" i="24"/>
  <c r="AE62" i="24"/>
  <c r="AH62" i="24"/>
  <c r="AC20" i="10"/>
  <c r="AF20" i="10"/>
  <c r="AH20" i="10"/>
  <c r="AE20" i="10"/>
  <c r="AD20" i="10"/>
  <c r="AG70" i="24"/>
  <c r="AE70" i="24"/>
  <c r="AD70" i="24"/>
  <c r="AF70" i="24"/>
  <c r="AC70" i="24"/>
  <c r="AH70" i="24"/>
  <c r="AG165" i="24"/>
  <c r="AC165" i="24"/>
  <c r="AF165" i="24"/>
  <c r="AH165" i="24"/>
  <c r="AF177" i="24"/>
  <c r="AD177" i="24"/>
  <c r="AG177" i="24"/>
  <c r="AE177" i="24"/>
  <c r="AC177" i="24"/>
  <c r="AD210" i="24"/>
  <c r="AC210" i="24"/>
  <c r="AF210" i="24"/>
  <c r="AG210" i="24"/>
  <c r="AE210" i="24"/>
  <c r="AH210" i="24"/>
  <c r="AE317" i="24"/>
  <c r="AH317" i="24"/>
  <c r="AD317" i="24"/>
  <c r="AF317" i="24"/>
  <c r="AC317" i="24"/>
  <c r="AG317" i="24"/>
  <c r="AD201" i="9"/>
  <c r="AE201" i="9"/>
  <c r="AF201" i="9"/>
  <c r="AG201" i="9"/>
  <c r="AC201" i="9"/>
  <c r="AH201" i="9"/>
  <c r="AI170" i="9"/>
  <c r="AH170" i="9"/>
  <c r="AC170" i="9"/>
  <c r="AF170" i="9"/>
  <c r="AG170" i="9"/>
  <c r="AJ118" i="10"/>
  <c r="AC118" i="10"/>
  <c r="AG118" i="10"/>
  <c r="AF118" i="10"/>
  <c r="AE118" i="10"/>
  <c r="AD118" i="10"/>
  <c r="AH274" i="9"/>
  <c r="AG274" i="9"/>
  <c r="AD274" i="9"/>
  <c r="AE274" i="9"/>
  <c r="AC274" i="9"/>
  <c r="AF274" i="9"/>
  <c r="AD141" i="24"/>
  <c r="AH141" i="24"/>
  <c r="AF141" i="24"/>
  <c r="AG141" i="24"/>
  <c r="AC141" i="24"/>
  <c r="AE141" i="24"/>
  <c r="AF277" i="24"/>
  <c r="AC277" i="24"/>
  <c r="AE277" i="24"/>
  <c r="AD277" i="24"/>
  <c r="AH277" i="24"/>
  <c r="AG277" i="24"/>
  <c r="AC282" i="24"/>
  <c r="AD282" i="24"/>
  <c r="AG282" i="24"/>
  <c r="AE282" i="24"/>
  <c r="AF282" i="24"/>
  <c r="AH282" i="24"/>
  <c r="AI173" i="9"/>
  <c r="CA202" i="31"/>
  <c r="J202" i="31" s="1"/>
  <c r="K202" i="31" s="1"/>
  <c r="G1563" i="26" s="1"/>
  <c r="I1563" i="26" s="1"/>
  <c r="CA197" i="31"/>
  <c r="J197" i="31" s="1"/>
  <c r="K197" i="31" s="1"/>
  <c r="G1558" i="26" s="1"/>
  <c r="I1558" i="26" s="1"/>
  <c r="AJ115" i="10"/>
  <c r="CA203" i="31"/>
  <c r="J203" i="31" s="1"/>
  <c r="K203" i="31" s="1"/>
  <c r="AI205" i="9"/>
  <c r="AI295" i="9"/>
  <c r="AI311" i="24"/>
  <c r="AJ25" i="10"/>
  <c r="AI25" i="10"/>
  <c r="AJ282" i="24"/>
  <c r="AI282" i="24"/>
  <c r="AJ284" i="9"/>
  <c r="AI284" i="9"/>
  <c r="AJ276" i="9"/>
  <c r="AI276" i="9"/>
  <c r="AJ281" i="9"/>
  <c r="AI281" i="9"/>
  <c r="AJ283" i="24"/>
  <c r="AI283" i="24"/>
  <c r="AJ141" i="24"/>
  <c r="AI141" i="24"/>
  <c r="AJ277" i="24"/>
  <c r="AI277" i="24"/>
  <c r="AJ279" i="24"/>
  <c r="AI279" i="24"/>
  <c r="AI116" i="10"/>
  <c r="AI118" i="10"/>
  <c r="AJ284" i="24"/>
  <c r="AI284" i="24"/>
  <c r="AJ137" i="24"/>
  <c r="AI137" i="24"/>
  <c r="AJ276" i="24"/>
  <c r="AI276" i="24"/>
  <c r="AJ281" i="24"/>
  <c r="AI281" i="24"/>
  <c r="AJ271" i="9"/>
  <c r="AI271" i="9"/>
  <c r="AJ283" i="9"/>
  <c r="AI283" i="9"/>
  <c r="AI295" i="24"/>
  <c r="AI105" i="10"/>
  <c r="AJ146" i="24"/>
  <c r="AI146" i="24"/>
  <c r="AJ285" i="24"/>
  <c r="AI285" i="24"/>
  <c r="AJ275" i="9"/>
  <c r="AI275" i="9"/>
  <c r="AJ138" i="24"/>
  <c r="AI138" i="24"/>
  <c r="AJ272" i="9"/>
  <c r="AI272" i="9"/>
  <c r="AJ270" i="24"/>
  <c r="AI270" i="24"/>
  <c r="AJ143" i="24"/>
  <c r="AI143" i="24"/>
  <c r="AJ280" i="9"/>
  <c r="AI280" i="9"/>
  <c r="AJ133" i="24"/>
  <c r="AI133" i="24"/>
  <c r="AJ278" i="9"/>
  <c r="AI278" i="9"/>
  <c r="AJ144" i="24"/>
  <c r="AI144" i="24"/>
  <c r="AJ147" i="24"/>
  <c r="AI147" i="24"/>
  <c r="AJ275" i="24"/>
  <c r="AI275" i="24"/>
  <c r="AJ273" i="9"/>
  <c r="AI273" i="9"/>
  <c r="AJ134" i="24"/>
  <c r="AI134" i="24"/>
  <c r="AJ270" i="9"/>
  <c r="AI270" i="9"/>
  <c r="AJ142" i="24"/>
  <c r="AI142" i="24"/>
  <c r="AJ271" i="24"/>
  <c r="AI271" i="24"/>
  <c r="AJ140" i="24"/>
  <c r="AI140" i="24"/>
  <c r="AJ145" i="24"/>
  <c r="AI145" i="24"/>
  <c r="AI173" i="24"/>
  <c r="AJ274" i="24"/>
  <c r="AI274" i="24"/>
  <c r="AJ285" i="9"/>
  <c r="AI285" i="9"/>
  <c r="AJ135" i="24"/>
  <c r="AI135" i="24"/>
  <c r="AJ272" i="24"/>
  <c r="AI272" i="24"/>
  <c r="AJ132" i="24"/>
  <c r="AI132" i="24"/>
  <c r="AJ139" i="24"/>
  <c r="AI139" i="24"/>
  <c r="AJ280" i="24"/>
  <c r="AI280" i="24"/>
  <c r="AJ278" i="24"/>
  <c r="AI278" i="24"/>
  <c r="AJ274" i="9"/>
  <c r="AI274" i="9"/>
  <c r="AJ136" i="24"/>
  <c r="AI136" i="24"/>
  <c r="AJ279" i="9"/>
  <c r="AI279" i="9"/>
  <c r="AJ273" i="24"/>
  <c r="AI273" i="24"/>
  <c r="AJ277" i="9"/>
  <c r="AI277" i="9"/>
  <c r="AJ282" i="9"/>
  <c r="AI282" i="9"/>
  <c r="AD60" i="9"/>
  <c r="AC60" i="9"/>
  <c r="G56" i="26"/>
  <c r="I56" i="26" s="1"/>
  <c r="AJ116" i="10"/>
  <c r="CA133" i="27"/>
  <c r="J133" i="27" s="1"/>
  <c r="K133" i="27" s="1"/>
  <c r="G1422" i="14" s="1"/>
  <c r="AC9" i="18"/>
  <c r="W8" i="18"/>
  <c r="CA198" i="31"/>
  <c r="J198" i="31" s="1"/>
  <c r="K198" i="31" s="1"/>
  <c r="AE60" i="24"/>
  <c r="AG60" i="24"/>
  <c r="AD63" i="24"/>
  <c r="AH63" i="24"/>
  <c r="G752" i="14"/>
  <c r="G784" i="14"/>
  <c r="AJ173" i="24"/>
  <c r="G902" i="14"/>
  <c r="G870" i="14"/>
  <c r="H165" i="24"/>
  <c r="C165" i="24" s="1"/>
  <c r="H164" i="24"/>
  <c r="C164" i="24" s="1"/>
  <c r="H154" i="24"/>
  <c r="C154" i="24" s="1"/>
  <c r="H157" i="24"/>
  <c r="C157" i="24" s="1"/>
  <c r="H153" i="24"/>
  <c r="C153" i="24" s="1"/>
  <c r="H156" i="24"/>
  <c r="C156" i="24" s="1"/>
  <c r="H155" i="24"/>
  <c r="C155" i="24" s="1"/>
  <c r="AF141" i="9"/>
  <c r="AE141" i="9"/>
  <c r="AD140" i="9"/>
  <c r="AF140" i="9"/>
  <c r="AD139" i="9"/>
  <c r="AG139" i="9"/>
  <c r="AH141" i="9"/>
  <c r="AG141" i="9"/>
  <c r="AD141" i="9"/>
  <c r="AG140" i="9"/>
  <c r="AE140" i="9"/>
  <c r="AJ205" i="9"/>
  <c r="G72" i="26"/>
  <c r="I72" i="26" s="1"/>
  <c r="G325" i="26"/>
  <c r="I325" i="26" s="1"/>
  <c r="AH118" i="10"/>
  <c r="G323" i="26"/>
  <c r="I323" i="26" s="1"/>
  <c r="G322" i="26"/>
  <c r="I322" i="26" s="1"/>
  <c r="AC115" i="10"/>
  <c r="AD61" i="9"/>
  <c r="G24" i="26"/>
  <c r="I24" i="26" s="1"/>
  <c r="AD59" i="24"/>
  <c r="AE59" i="24"/>
  <c r="G594" i="26"/>
  <c r="I594" i="26" s="1"/>
  <c r="AF9" i="24"/>
  <c r="AJ11" i="10"/>
  <c r="AF11" i="10"/>
  <c r="AD165" i="24"/>
  <c r="AE165" i="24"/>
  <c r="F658" i="26"/>
  <c r="F768" i="14"/>
  <c r="F656" i="26"/>
  <c r="F766" i="14"/>
  <c r="F655" i="26"/>
  <c r="F765" i="14"/>
  <c r="F764" i="14"/>
  <c r="F654" i="26"/>
  <c r="C745" i="14"/>
  <c r="C635" i="26"/>
  <c r="C744" i="14"/>
  <c r="C634" i="26"/>
  <c r="C710" i="14"/>
  <c r="C622" i="26"/>
  <c r="C713" i="14"/>
  <c r="C625" i="26"/>
  <c r="C714" i="14"/>
  <c r="C626" i="26"/>
  <c r="C746" i="14"/>
  <c r="C636" i="26"/>
  <c r="C747" i="14"/>
  <c r="C637" i="26"/>
  <c r="C633" i="26"/>
  <c r="C743" i="14"/>
  <c r="C711" i="14"/>
  <c r="C623" i="26"/>
  <c r="C712" i="14"/>
  <c r="C624" i="26"/>
  <c r="C715" i="14"/>
  <c r="C627" i="26"/>
  <c r="AF139" i="9"/>
  <c r="AC139" i="9"/>
  <c r="G626" i="26"/>
  <c r="I626" i="26" s="1"/>
  <c r="AG83" i="24"/>
  <c r="AC200" i="9"/>
  <c r="AF200" i="9"/>
  <c r="AE198" i="9"/>
  <c r="AH198" i="9"/>
  <c r="AC196" i="9"/>
  <c r="AH196" i="9"/>
  <c r="AF199" i="24"/>
  <c r="AH199" i="24"/>
  <c r="AE198" i="24"/>
  <c r="AH198" i="24"/>
  <c r="CA43" i="31"/>
  <c r="J43" i="31" s="1"/>
  <c r="K43" i="31" s="1"/>
  <c r="CA160" i="31"/>
  <c r="J160" i="31" s="1"/>
  <c r="K160" i="31" s="1"/>
  <c r="CA44" i="27"/>
  <c r="J44" i="27" s="1"/>
  <c r="K44" i="27" s="1"/>
  <c r="CA29" i="27"/>
  <c r="J29" i="27" s="1"/>
  <c r="K29" i="27" s="1"/>
  <c r="CA49" i="31"/>
  <c r="J49" i="31" s="1"/>
  <c r="K49" i="31" s="1"/>
  <c r="CA193" i="31"/>
  <c r="J193" i="31" s="1"/>
  <c r="K193" i="31" s="1"/>
  <c r="CA22" i="27"/>
  <c r="J22" i="27" s="1"/>
  <c r="K22" i="27" s="1"/>
  <c r="CA41" i="31"/>
  <c r="J41" i="31" s="1"/>
  <c r="K41" i="31" s="1"/>
  <c r="CA192" i="31"/>
  <c r="J192" i="31" s="1"/>
  <c r="K192" i="31" s="1"/>
  <c r="CA45" i="31"/>
  <c r="J45" i="31" s="1"/>
  <c r="K45" i="31" s="1"/>
  <c r="CA195" i="31"/>
  <c r="J195" i="31" s="1"/>
  <c r="K195" i="31" s="1"/>
  <c r="CA201" i="31"/>
  <c r="J201" i="31" s="1"/>
  <c r="K201" i="31" s="1"/>
  <c r="CA200" i="31"/>
  <c r="J200" i="31" s="1"/>
  <c r="K200" i="31" s="1"/>
  <c r="CA196" i="31"/>
  <c r="J196" i="31" s="1"/>
  <c r="K196" i="31" s="1"/>
  <c r="CA44" i="31"/>
  <c r="J44" i="31" s="1"/>
  <c r="K44" i="31" s="1"/>
  <c r="CA126" i="27"/>
  <c r="J126" i="27" s="1"/>
  <c r="K126" i="27" s="1"/>
  <c r="CA40" i="31"/>
  <c r="J40" i="31" s="1"/>
  <c r="K40" i="31" s="1"/>
  <c r="CA42" i="31"/>
  <c r="J42" i="31" s="1"/>
  <c r="K42" i="31" s="1"/>
  <c r="CA31" i="27"/>
  <c r="J31" i="27" s="1"/>
  <c r="K31" i="27" s="1"/>
  <c r="CA186" i="27"/>
  <c r="J186" i="27" s="1"/>
  <c r="K186" i="27" s="1"/>
  <c r="AI186" i="27" s="1"/>
  <c r="CA39" i="31"/>
  <c r="J39" i="31" s="1"/>
  <c r="K39" i="31" s="1"/>
  <c r="AI39" i="31" s="1"/>
  <c r="CA179" i="27"/>
  <c r="J179" i="27" s="1"/>
  <c r="K179" i="27" s="1"/>
  <c r="CA178" i="27"/>
  <c r="J178" i="27" s="1"/>
  <c r="K178" i="27" s="1"/>
  <c r="CA194" i="31"/>
  <c r="J194" i="31" s="1"/>
  <c r="K194" i="31" s="1"/>
  <c r="CA50" i="31"/>
  <c r="J50" i="31" s="1"/>
  <c r="K50" i="31" s="1"/>
  <c r="CA199" i="31"/>
  <c r="J199" i="31" s="1"/>
  <c r="K199" i="31" s="1"/>
  <c r="CA46" i="31"/>
  <c r="J46" i="31" s="1"/>
  <c r="K46" i="31" s="1"/>
  <c r="CA48" i="31"/>
  <c r="J48" i="31" s="1"/>
  <c r="K48" i="31" s="1"/>
  <c r="CA126" i="31"/>
  <c r="J126" i="31" s="1"/>
  <c r="K126" i="31" s="1"/>
  <c r="AI126" i="31" s="1"/>
  <c r="CA47" i="31"/>
  <c r="J47" i="31" s="1"/>
  <c r="K47" i="31" s="1"/>
  <c r="CA128" i="27"/>
  <c r="J128" i="27" s="1"/>
  <c r="K128" i="27" s="1"/>
  <c r="CA61" i="27"/>
  <c r="J61" i="27" s="1"/>
  <c r="K61" i="27" s="1"/>
  <c r="CA127" i="31"/>
  <c r="J127" i="31" s="1"/>
  <c r="K127" i="31" s="1"/>
  <c r="CA181" i="27"/>
  <c r="J181" i="27" s="1"/>
  <c r="K181" i="27" s="1"/>
  <c r="CA182" i="27"/>
  <c r="J182" i="27" s="1"/>
  <c r="K182" i="27" s="1"/>
  <c r="CA147" i="27"/>
  <c r="J147" i="27" s="1"/>
  <c r="K147" i="27" s="1"/>
  <c r="CA14" i="31"/>
  <c r="J14" i="31" s="1"/>
  <c r="K14" i="31" s="1"/>
  <c r="AI14" i="31" s="1"/>
  <c r="CA117" i="27"/>
  <c r="J117" i="27" s="1"/>
  <c r="K117" i="27" s="1"/>
  <c r="CA176" i="27"/>
  <c r="J176" i="27" s="1"/>
  <c r="K176" i="27" s="1"/>
  <c r="CA168" i="31"/>
  <c r="J168" i="31" s="1"/>
  <c r="K168" i="31" s="1"/>
  <c r="CA30" i="27"/>
  <c r="J30" i="27" s="1"/>
  <c r="K30" i="27" s="1"/>
  <c r="CA177" i="27"/>
  <c r="J177" i="27" s="1"/>
  <c r="K177" i="27" s="1"/>
  <c r="CA24" i="27"/>
  <c r="J24" i="27" s="1"/>
  <c r="K24" i="27" s="1"/>
  <c r="CA65" i="27"/>
  <c r="J65" i="27" s="1"/>
  <c r="K65" i="27" s="1"/>
  <c r="CA124" i="31"/>
  <c r="J124" i="31" s="1"/>
  <c r="K124" i="31" s="1"/>
  <c r="AI124" i="31" s="1"/>
  <c r="CA58" i="27"/>
  <c r="J58" i="27" s="1"/>
  <c r="K58" i="27" s="1"/>
  <c r="CA59" i="27"/>
  <c r="J59" i="27" s="1"/>
  <c r="K59" i="27" s="1"/>
  <c r="CA66" i="27"/>
  <c r="J66" i="27" s="1"/>
  <c r="K66" i="27" s="1"/>
  <c r="CA125" i="27"/>
  <c r="J125" i="27" s="1"/>
  <c r="K125" i="27" s="1"/>
  <c r="CA185" i="27"/>
  <c r="J185" i="27" s="1"/>
  <c r="K185" i="27" s="1"/>
  <c r="CA134" i="27"/>
  <c r="J134" i="27" s="1"/>
  <c r="K134" i="27" s="1"/>
  <c r="CA180" i="27"/>
  <c r="J180" i="27" s="1"/>
  <c r="K180" i="27" s="1"/>
  <c r="CA163" i="31"/>
  <c r="J163" i="31" s="1"/>
  <c r="K163" i="31" s="1"/>
  <c r="AI163" i="31" s="1"/>
  <c r="CA62" i="27"/>
  <c r="J62" i="27" s="1"/>
  <c r="K62" i="27" s="1"/>
  <c r="CA134" i="31"/>
  <c r="J134" i="31" s="1"/>
  <c r="K134" i="31" s="1"/>
  <c r="CA165" i="31"/>
  <c r="J165" i="31" s="1"/>
  <c r="K165" i="31" s="1"/>
  <c r="CA26" i="27"/>
  <c r="J26" i="27" s="1"/>
  <c r="K26" i="27" s="1"/>
  <c r="CA94" i="31"/>
  <c r="J94" i="31" s="1"/>
  <c r="K94" i="31" s="1"/>
  <c r="CA130" i="31"/>
  <c r="J130" i="31" s="1"/>
  <c r="K130" i="31" s="1"/>
  <c r="CA25" i="27"/>
  <c r="J25" i="27" s="1"/>
  <c r="K25" i="27" s="1"/>
  <c r="CA28" i="27"/>
  <c r="J28" i="27" s="1"/>
  <c r="K28" i="27" s="1"/>
  <c r="CA32" i="27"/>
  <c r="J32" i="27" s="1"/>
  <c r="K32" i="27" s="1"/>
  <c r="CA33" i="27"/>
  <c r="J33" i="27" s="1"/>
  <c r="K33" i="27" s="1"/>
  <c r="CA23" i="27"/>
  <c r="J23" i="27" s="1"/>
  <c r="K23" i="27" s="1"/>
  <c r="CA183" i="27"/>
  <c r="J183" i="27" s="1"/>
  <c r="K183" i="27" s="1"/>
  <c r="CA184" i="27"/>
  <c r="J184" i="27" s="1"/>
  <c r="K184" i="27" s="1"/>
  <c r="CA49" i="27"/>
  <c r="J49" i="27" s="1"/>
  <c r="K49" i="27" s="1"/>
  <c r="CA131" i="27"/>
  <c r="J131" i="27" s="1"/>
  <c r="K131" i="27" s="1"/>
  <c r="CA109" i="27"/>
  <c r="J109" i="27" s="1"/>
  <c r="K109" i="27" s="1"/>
  <c r="CA114" i="27"/>
  <c r="J114" i="27" s="1"/>
  <c r="K114" i="27" s="1"/>
  <c r="CA175" i="27"/>
  <c r="J175" i="27" s="1"/>
  <c r="K175" i="27" s="1"/>
  <c r="G770" i="26"/>
  <c r="I770" i="26" s="1"/>
  <c r="AJ311" i="24"/>
  <c r="CA132" i="27"/>
  <c r="J132" i="27" s="1"/>
  <c r="K132" i="27" s="1"/>
  <c r="G674" i="26"/>
  <c r="G136" i="26"/>
  <c r="I136" i="26" s="1"/>
  <c r="AJ173" i="9"/>
  <c r="CA110" i="27"/>
  <c r="J110" i="27" s="1"/>
  <c r="K110" i="27" s="1"/>
  <c r="CA118" i="27"/>
  <c r="J118" i="27" s="1"/>
  <c r="K118" i="27" s="1"/>
  <c r="CA127" i="27"/>
  <c r="J127" i="27" s="1"/>
  <c r="K127" i="27" s="1"/>
  <c r="AJ311" i="9"/>
  <c r="G738" i="26"/>
  <c r="I738" i="26" s="1"/>
  <c r="G642" i="26"/>
  <c r="I642" i="26" s="1"/>
  <c r="G706" i="26"/>
  <c r="I706" i="26" s="1"/>
  <c r="CA63" i="27"/>
  <c r="J63" i="27" s="1"/>
  <c r="K63" i="27" s="1"/>
  <c r="CA107" i="27"/>
  <c r="J107" i="27" s="1"/>
  <c r="K107" i="27" s="1"/>
  <c r="CA64" i="27"/>
  <c r="J64" i="27" s="1"/>
  <c r="K64" i="27" s="1"/>
  <c r="CA112" i="27"/>
  <c r="J112" i="27" s="1"/>
  <c r="K112" i="27" s="1"/>
  <c r="CA113" i="27"/>
  <c r="J113" i="27" s="1"/>
  <c r="K113" i="27" s="1"/>
  <c r="CA108" i="27"/>
  <c r="J108" i="27" s="1"/>
  <c r="K108" i="27" s="1"/>
  <c r="CA80" i="27"/>
  <c r="J80" i="27" s="1"/>
  <c r="K80" i="27" s="1"/>
  <c r="CA135" i="31"/>
  <c r="J135" i="31" s="1"/>
  <c r="K135" i="31" s="1"/>
  <c r="CA166" i="27"/>
  <c r="J166" i="27" s="1"/>
  <c r="K166" i="27" s="1"/>
  <c r="AI166" i="27" s="1"/>
  <c r="CA147" i="31"/>
  <c r="J147" i="31" s="1"/>
  <c r="K147" i="31" s="1"/>
  <c r="CA60" i="27"/>
  <c r="J60" i="27" s="1"/>
  <c r="K60" i="27" s="1"/>
  <c r="CA111" i="27"/>
  <c r="J111" i="27" s="1"/>
  <c r="K111" i="27" s="1"/>
  <c r="CA130" i="27"/>
  <c r="J130" i="27" s="1"/>
  <c r="K130" i="27" s="1"/>
  <c r="CA129" i="27"/>
  <c r="J129" i="27" s="1"/>
  <c r="K129" i="27" s="1"/>
  <c r="CA115" i="27"/>
  <c r="J115" i="27" s="1"/>
  <c r="K115" i="27" s="1"/>
  <c r="CA116" i="27"/>
  <c r="J116" i="27" s="1"/>
  <c r="K116" i="27" s="1"/>
  <c r="G232" i="26"/>
  <c r="I232" i="26" s="1"/>
  <c r="G168" i="26"/>
  <c r="I168" i="26" s="1"/>
  <c r="CA202" i="27"/>
  <c r="J202" i="27" s="1"/>
  <c r="K202" i="27" s="1"/>
  <c r="CA57" i="27"/>
  <c r="J57" i="27" s="1"/>
  <c r="K57" i="27" s="1"/>
  <c r="G610" i="26"/>
  <c r="I610" i="26" s="1"/>
  <c r="CA40" i="27"/>
  <c r="J40" i="27" s="1"/>
  <c r="K40" i="27" s="1"/>
  <c r="G200" i="26"/>
  <c r="I200" i="26" s="1"/>
  <c r="CA159" i="31"/>
  <c r="J159" i="31" s="1"/>
  <c r="K159" i="31" s="1"/>
  <c r="CA131" i="31"/>
  <c r="J131" i="31" s="1"/>
  <c r="K131" i="31" s="1"/>
  <c r="CA135" i="27"/>
  <c r="J135" i="27" s="1"/>
  <c r="K135" i="27" s="1"/>
  <c r="CA108" i="31"/>
  <c r="J108" i="31" s="1"/>
  <c r="K108" i="31" s="1"/>
  <c r="CA67" i="27"/>
  <c r="J67" i="27" s="1"/>
  <c r="K67" i="27" s="1"/>
  <c r="CA169" i="31"/>
  <c r="J169" i="31" s="1"/>
  <c r="K169" i="31" s="1"/>
  <c r="CA39" i="27"/>
  <c r="J39" i="27" s="1"/>
  <c r="K39" i="27" s="1"/>
  <c r="CA27" i="27"/>
  <c r="J27" i="27" s="1"/>
  <c r="K27" i="27" s="1"/>
  <c r="CA10" i="31"/>
  <c r="J10" i="31" s="1"/>
  <c r="K10" i="31" s="1"/>
  <c r="CA132" i="31"/>
  <c r="J132" i="31" s="1"/>
  <c r="K132" i="31" s="1"/>
  <c r="CA151" i="31"/>
  <c r="J151" i="31" s="1"/>
  <c r="K151" i="31" s="1"/>
  <c r="CA12" i="31"/>
  <c r="J12" i="31" s="1"/>
  <c r="K12" i="31" s="1"/>
  <c r="CA124" i="27"/>
  <c r="J124" i="27" s="1"/>
  <c r="K124" i="27" s="1"/>
  <c r="CA48" i="27"/>
  <c r="J48" i="27" s="1"/>
  <c r="K48" i="27" s="1"/>
  <c r="CA95" i="27"/>
  <c r="J95" i="27" s="1"/>
  <c r="K95" i="27" s="1"/>
  <c r="CA32" i="31"/>
  <c r="J32" i="31" s="1"/>
  <c r="K32" i="31" s="1"/>
  <c r="CA113" i="31"/>
  <c r="J113" i="31" s="1"/>
  <c r="K113" i="31" s="1"/>
  <c r="CA152" i="31"/>
  <c r="J152" i="31" s="1"/>
  <c r="K152" i="31" s="1"/>
  <c r="CA97" i="31"/>
  <c r="J97" i="31" s="1"/>
  <c r="K97" i="31" s="1"/>
  <c r="CA74" i="27"/>
  <c r="J74" i="27" s="1"/>
  <c r="K74" i="27" s="1"/>
  <c r="CA110" i="31"/>
  <c r="J110" i="31" s="1"/>
  <c r="K110" i="31" s="1"/>
  <c r="CA16" i="31"/>
  <c r="J16" i="31" s="1"/>
  <c r="K16" i="31" s="1"/>
  <c r="CA78" i="27"/>
  <c r="J78" i="27" s="1"/>
  <c r="K78" i="27" s="1"/>
  <c r="CA162" i="31"/>
  <c r="J162" i="31" s="1"/>
  <c r="K162" i="31" s="1"/>
  <c r="CA43" i="27"/>
  <c r="J43" i="27" s="1"/>
  <c r="K43" i="27" s="1"/>
  <c r="CA27" i="31"/>
  <c r="J27" i="31" s="1"/>
  <c r="K27" i="31" s="1"/>
  <c r="CA158" i="31"/>
  <c r="J158" i="31" s="1"/>
  <c r="K158" i="31" s="1"/>
  <c r="CA149" i="31"/>
  <c r="J149" i="31" s="1"/>
  <c r="K149" i="31" s="1"/>
  <c r="CA116" i="31"/>
  <c r="J116" i="31" s="1"/>
  <c r="K116" i="31" s="1"/>
  <c r="CA142" i="27"/>
  <c r="J142" i="27" s="1"/>
  <c r="K142" i="27" s="1"/>
  <c r="CA56" i="27"/>
  <c r="J56" i="27" s="1"/>
  <c r="K56" i="27" s="1"/>
  <c r="CA76" i="27"/>
  <c r="J76" i="27" s="1"/>
  <c r="K76" i="27" s="1"/>
  <c r="CA143" i="27"/>
  <c r="J143" i="27" s="1"/>
  <c r="K143" i="27" s="1"/>
  <c r="CA142" i="31"/>
  <c r="J142" i="31" s="1"/>
  <c r="K142" i="31" s="1"/>
  <c r="CA144" i="31"/>
  <c r="J144" i="31" s="1"/>
  <c r="K144" i="31" s="1"/>
  <c r="CA112" i="31"/>
  <c r="J112" i="31" s="1"/>
  <c r="K112" i="31" s="1"/>
  <c r="CA133" i="31"/>
  <c r="J133" i="31" s="1"/>
  <c r="K133" i="31" s="1"/>
  <c r="CA11" i="31"/>
  <c r="J11" i="31" s="1"/>
  <c r="K11" i="31" s="1"/>
  <c r="CA169" i="27"/>
  <c r="J169" i="27" s="1"/>
  <c r="K169" i="27" s="1"/>
  <c r="CA23" i="31"/>
  <c r="J23" i="31" s="1"/>
  <c r="K23" i="31" s="1"/>
  <c r="CA29" i="31"/>
  <c r="J29" i="31" s="1"/>
  <c r="K29" i="31" s="1"/>
  <c r="CA109" i="31"/>
  <c r="J109" i="31" s="1"/>
  <c r="K109" i="31" s="1"/>
  <c r="CA128" i="31"/>
  <c r="J128" i="31" s="1"/>
  <c r="K128" i="31" s="1"/>
  <c r="CA129" i="31"/>
  <c r="J129" i="31" s="1"/>
  <c r="K129" i="31" s="1"/>
  <c r="CA148" i="31"/>
  <c r="J148" i="31" s="1"/>
  <c r="K148" i="31" s="1"/>
  <c r="CA47" i="27"/>
  <c r="J47" i="27" s="1"/>
  <c r="K47" i="27" s="1"/>
  <c r="CA161" i="27"/>
  <c r="J161" i="27" s="1"/>
  <c r="K161" i="27" s="1"/>
  <c r="CA164" i="31"/>
  <c r="J164" i="31" s="1"/>
  <c r="K164" i="31" s="1"/>
  <c r="CA111" i="31"/>
  <c r="J111" i="31" s="1"/>
  <c r="K111" i="31" s="1"/>
  <c r="CA125" i="31"/>
  <c r="J125" i="31" s="1"/>
  <c r="K125" i="31" s="1"/>
  <c r="CA46" i="27"/>
  <c r="J46" i="27" s="1"/>
  <c r="K46" i="27" s="1"/>
  <c r="CA42" i="27"/>
  <c r="J42" i="27" s="1"/>
  <c r="K42" i="27" s="1"/>
  <c r="CA107" i="31"/>
  <c r="J107" i="31" s="1"/>
  <c r="K107" i="31" s="1"/>
  <c r="CA15" i="31"/>
  <c r="J15" i="31" s="1"/>
  <c r="K15" i="31" s="1"/>
  <c r="CA6" i="31"/>
  <c r="J6" i="31" s="1"/>
  <c r="K6" i="31" s="1"/>
  <c r="CA28" i="31"/>
  <c r="J28" i="31" s="1"/>
  <c r="K28" i="31" s="1"/>
  <c r="CA141" i="31"/>
  <c r="J141" i="31" s="1"/>
  <c r="K141" i="31" s="1"/>
  <c r="CA151" i="27"/>
  <c r="J151" i="27" s="1"/>
  <c r="K151" i="27" s="1"/>
  <c r="CA50" i="27"/>
  <c r="J50" i="27" s="1"/>
  <c r="K50" i="27" s="1"/>
  <c r="CA143" i="31"/>
  <c r="J143" i="31" s="1"/>
  <c r="K143" i="31" s="1"/>
  <c r="CA8" i="31"/>
  <c r="J8" i="31" s="1"/>
  <c r="K8" i="31" s="1"/>
  <c r="CA114" i="31"/>
  <c r="J114" i="31" s="1"/>
  <c r="K114" i="31" s="1"/>
  <c r="CA161" i="31"/>
  <c r="J161" i="31" s="1"/>
  <c r="K161" i="31" s="1"/>
  <c r="CA115" i="31"/>
  <c r="J115" i="31" s="1"/>
  <c r="K115" i="31" s="1"/>
  <c r="CA145" i="31"/>
  <c r="J145" i="31" s="1"/>
  <c r="K145" i="31" s="1"/>
  <c r="CA5" i="31"/>
  <c r="J5" i="31" s="1"/>
  <c r="K5" i="31" s="1"/>
  <c r="CA166" i="31"/>
  <c r="J166" i="31" s="1"/>
  <c r="K166" i="31" s="1"/>
  <c r="CA9" i="31"/>
  <c r="J9" i="31" s="1"/>
  <c r="K9" i="31" s="1"/>
  <c r="CA150" i="31"/>
  <c r="J150" i="31" s="1"/>
  <c r="K150" i="31" s="1"/>
  <c r="CA149" i="27"/>
  <c r="J149" i="27" s="1"/>
  <c r="K149" i="27" s="1"/>
  <c r="CA144" i="27"/>
  <c r="J144" i="27" s="1"/>
  <c r="K144" i="27" s="1"/>
  <c r="CA117" i="31"/>
  <c r="J117" i="31" s="1"/>
  <c r="K117" i="31" s="1"/>
  <c r="CA146" i="31"/>
  <c r="J146" i="31" s="1"/>
  <c r="K146" i="31" s="1"/>
  <c r="CA97" i="27"/>
  <c r="J97" i="27" s="1"/>
  <c r="K97" i="27" s="1"/>
  <c r="CA25" i="31"/>
  <c r="J25" i="31" s="1"/>
  <c r="K25" i="31" s="1"/>
  <c r="CA92" i="27"/>
  <c r="J92" i="27" s="1"/>
  <c r="K92" i="27" s="1"/>
  <c r="CA146" i="27"/>
  <c r="J146" i="27" s="1"/>
  <c r="K146" i="27" s="1"/>
  <c r="CA118" i="31"/>
  <c r="J118" i="31" s="1"/>
  <c r="K118" i="31" s="1"/>
  <c r="CA24" i="31"/>
  <c r="J24" i="31" s="1"/>
  <c r="K24" i="31" s="1"/>
  <c r="CA99" i="27"/>
  <c r="J99" i="27" s="1"/>
  <c r="K99" i="27" s="1"/>
  <c r="CA167" i="31"/>
  <c r="J167" i="31" s="1"/>
  <c r="K167" i="31" s="1"/>
  <c r="CA13" i="31"/>
  <c r="J13" i="31" s="1"/>
  <c r="K13" i="31" s="1"/>
  <c r="CA141" i="27"/>
  <c r="J141" i="27" s="1"/>
  <c r="K141" i="27" s="1"/>
  <c r="CA100" i="27"/>
  <c r="J100" i="27" s="1"/>
  <c r="K100" i="27" s="1"/>
  <c r="CA152" i="27"/>
  <c r="J152" i="27" s="1"/>
  <c r="K152" i="27" s="1"/>
  <c r="CA7" i="31"/>
  <c r="J7" i="31" s="1"/>
  <c r="K7" i="31" s="1"/>
  <c r="CA94" i="27"/>
  <c r="J94" i="27" s="1"/>
  <c r="K94" i="27" s="1"/>
  <c r="CA198" i="27"/>
  <c r="J198" i="27" s="1"/>
  <c r="K198" i="27" s="1"/>
  <c r="CA95" i="31"/>
  <c r="J95" i="31" s="1"/>
  <c r="K95" i="31" s="1"/>
  <c r="CA96" i="31"/>
  <c r="J96" i="31" s="1"/>
  <c r="K96" i="31" s="1"/>
  <c r="CA41" i="27"/>
  <c r="J41" i="27" s="1"/>
  <c r="K41" i="27" s="1"/>
  <c r="CA197" i="27"/>
  <c r="J197" i="27" s="1"/>
  <c r="K197" i="27" s="1"/>
  <c r="CA26" i="31"/>
  <c r="J26" i="31" s="1"/>
  <c r="K26" i="31" s="1"/>
  <c r="CA101" i="27"/>
  <c r="J101" i="27" s="1"/>
  <c r="K101" i="27" s="1"/>
  <c r="CA31" i="31"/>
  <c r="J31" i="31" s="1"/>
  <c r="K31" i="31" s="1"/>
  <c r="G1695" i="14"/>
  <c r="CA176" i="31"/>
  <c r="J176" i="31" s="1"/>
  <c r="K176" i="31" s="1"/>
  <c r="CA195" i="27"/>
  <c r="J195" i="27" s="1"/>
  <c r="K195" i="27" s="1"/>
  <c r="CA22" i="31"/>
  <c r="J22" i="31" s="1"/>
  <c r="K22" i="31" s="1"/>
  <c r="CA199" i="27"/>
  <c r="J199" i="27" s="1"/>
  <c r="K199" i="27" s="1"/>
  <c r="CA101" i="31"/>
  <c r="J101" i="31" s="1"/>
  <c r="K101" i="31" s="1"/>
  <c r="CA203" i="27"/>
  <c r="J203" i="27" s="1"/>
  <c r="K203" i="27" s="1"/>
  <c r="CA83" i="27"/>
  <c r="J83" i="27" s="1"/>
  <c r="K83" i="27" s="1"/>
  <c r="CA96" i="27"/>
  <c r="J96" i="27" s="1"/>
  <c r="K96" i="27" s="1"/>
  <c r="CA45" i="27"/>
  <c r="J45" i="27" s="1"/>
  <c r="K45" i="27" s="1"/>
  <c r="CA148" i="27"/>
  <c r="J148" i="27" s="1"/>
  <c r="K148" i="27" s="1"/>
  <c r="CA160" i="27"/>
  <c r="J160" i="27" s="1"/>
  <c r="K160" i="27" s="1"/>
  <c r="CA84" i="27"/>
  <c r="J84" i="27" s="1"/>
  <c r="K84" i="27" s="1"/>
  <c r="CA33" i="31"/>
  <c r="J33" i="31" s="1"/>
  <c r="K33" i="31" s="1"/>
  <c r="CA98" i="27"/>
  <c r="J98" i="27" s="1"/>
  <c r="K98" i="27" s="1"/>
  <c r="CA93" i="27"/>
  <c r="J93" i="27" s="1"/>
  <c r="K93" i="27" s="1"/>
  <c r="CA91" i="27"/>
  <c r="J91" i="27" s="1"/>
  <c r="K91" i="27" s="1"/>
  <c r="CA193" i="27"/>
  <c r="J193" i="27" s="1"/>
  <c r="K193" i="27" s="1"/>
  <c r="CA90" i="27"/>
  <c r="J90" i="27" s="1"/>
  <c r="K90" i="27" s="1"/>
  <c r="CA93" i="31"/>
  <c r="J93" i="31" s="1"/>
  <c r="K93" i="31" s="1"/>
  <c r="CA99" i="31"/>
  <c r="J99" i="31" s="1"/>
  <c r="K99" i="31" s="1"/>
  <c r="CA167" i="27"/>
  <c r="J167" i="27" s="1"/>
  <c r="K167" i="27" s="1"/>
  <c r="CA30" i="31"/>
  <c r="J30" i="31" s="1"/>
  <c r="K30" i="31" s="1"/>
  <c r="CA83" i="31"/>
  <c r="J83" i="31" s="1"/>
  <c r="K83" i="31" s="1"/>
  <c r="CA145" i="27"/>
  <c r="J145" i="27" s="1"/>
  <c r="K145" i="27" s="1"/>
  <c r="CA162" i="27"/>
  <c r="J162" i="27" s="1"/>
  <c r="K162" i="27" s="1"/>
  <c r="CA77" i="27"/>
  <c r="J77" i="27" s="1"/>
  <c r="K77" i="27" s="1"/>
  <c r="CA159" i="27"/>
  <c r="J159" i="27" s="1"/>
  <c r="K159" i="27" s="1"/>
  <c r="CA80" i="31"/>
  <c r="J80" i="31" s="1"/>
  <c r="K80" i="31" s="1"/>
  <c r="CA91" i="31"/>
  <c r="J91" i="31" s="1"/>
  <c r="K91" i="31" s="1"/>
  <c r="CA82" i="27"/>
  <c r="J82" i="27" s="1"/>
  <c r="K82" i="27" s="1"/>
  <c r="CA186" i="31"/>
  <c r="J186" i="31" s="1"/>
  <c r="K186" i="31" s="1"/>
  <c r="CA78" i="31"/>
  <c r="J78" i="31" s="1"/>
  <c r="K78" i="31" s="1"/>
  <c r="CA77" i="31"/>
  <c r="J77" i="31" s="1"/>
  <c r="K77" i="31" s="1"/>
  <c r="CA92" i="31"/>
  <c r="J92" i="31" s="1"/>
  <c r="K92" i="31" s="1"/>
  <c r="CA100" i="31"/>
  <c r="J100" i="31" s="1"/>
  <c r="K100" i="31" s="1"/>
  <c r="CA200" i="27"/>
  <c r="J200" i="27" s="1"/>
  <c r="K200" i="27" s="1"/>
  <c r="CA75" i="27"/>
  <c r="J75" i="27" s="1"/>
  <c r="K75" i="27" s="1"/>
  <c r="CA164" i="27"/>
  <c r="J164" i="27" s="1"/>
  <c r="K164" i="27" s="1"/>
  <c r="CA158" i="27"/>
  <c r="J158" i="27" s="1"/>
  <c r="K158" i="27" s="1"/>
  <c r="CA81" i="27"/>
  <c r="J81" i="27" s="1"/>
  <c r="K81" i="27" s="1"/>
  <c r="CA168" i="27"/>
  <c r="J168" i="27" s="1"/>
  <c r="K168" i="27" s="1"/>
  <c r="CA194" i="27"/>
  <c r="J194" i="27" s="1"/>
  <c r="K194" i="27" s="1"/>
  <c r="CA150" i="27"/>
  <c r="J150" i="27" s="1"/>
  <c r="K150" i="27" s="1"/>
  <c r="CA196" i="27"/>
  <c r="J196" i="27" s="1"/>
  <c r="K196" i="27" s="1"/>
  <c r="CA163" i="27"/>
  <c r="J163" i="27" s="1"/>
  <c r="K163" i="27" s="1"/>
  <c r="CA73" i="27"/>
  <c r="J73" i="27" s="1"/>
  <c r="K73" i="27" s="1"/>
  <c r="CA98" i="31"/>
  <c r="J98" i="31" s="1"/>
  <c r="K98" i="31" s="1"/>
  <c r="CA76" i="31"/>
  <c r="J76" i="31" s="1"/>
  <c r="K76" i="31" s="1"/>
  <c r="CA79" i="31"/>
  <c r="J79" i="31" s="1"/>
  <c r="K79" i="31" s="1"/>
  <c r="CA201" i="27"/>
  <c r="J201" i="27" s="1"/>
  <c r="K201" i="27" s="1"/>
  <c r="CA180" i="31"/>
  <c r="J180" i="31" s="1"/>
  <c r="K180" i="31" s="1"/>
  <c r="CA181" i="31"/>
  <c r="J181" i="31" s="1"/>
  <c r="K181" i="31" s="1"/>
  <c r="CA90" i="31"/>
  <c r="J90" i="31" s="1"/>
  <c r="K90" i="31" s="1"/>
  <c r="CA165" i="27"/>
  <c r="J165" i="27" s="1"/>
  <c r="K165" i="27" s="1"/>
  <c r="CA79" i="27"/>
  <c r="J79" i="27" s="1"/>
  <c r="K79" i="27" s="1"/>
  <c r="AJ203" i="31"/>
  <c r="G816" i="14"/>
  <c r="AI189" i="24"/>
  <c r="G40" i="26"/>
  <c r="I40" i="26" s="1"/>
  <c r="AI67" i="24"/>
  <c r="CA75" i="31"/>
  <c r="J75" i="31" s="1"/>
  <c r="K75" i="31" s="1"/>
  <c r="CA178" i="31"/>
  <c r="J178" i="31" s="1"/>
  <c r="K178" i="31" s="1"/>
  <c r="CA184" i="31"/>
  <c r="J184" i="31" s="1"/>
  <c r="K184" i="31" s="1"/>
  <c r="CA179" i="31"/>
  <c r="J179" i="31" s="1"/>
  <c r="K179" i="31" s="1"/>
  <c r="AJ67" i="24"/>
  <c r="CA81" i="31"/>
  <c r="J81" i="31" s="1"/>
  <c r="K81" i="31" s="1"/>
  <c r="CA82" i="31"/>
  <c r="J82" i="31" s="1"/>
  <c r="K82" i="31" s="1"/>
  <c r="CA177" i="31"/>
  <c r="J177" i="31" s="1"/>
  <c r="K177" i="31" s="1"/>
  <c r="AI179" i="27"/>
  <c r="CA182" i="31"/>
  <c r="J182" i="31" s="1"/>
  <c r="K182" i="31" s="1"/>
  <c r="CA73" i="31"/>
  <c r="J73" i="31" s="1"/>
  <c r="K73" i="31" s="1"/>
  <c r="CA74" i="31"/>
  <c r="J74" i="31" s="1"/>
  <c r="K74" i="31" s="1"/>
  <c r="G698" i="14"/>
  <c r="AI73" i="10"/>
  <c r="G104" i="26"/>
  <c r="I104" i="26" s="1"/>
  <c r="AI205" i="24"/>
  <c r="AI133" i="27"/>
  <c r="CA84" i="31"/>
  <c r="J84" i="31" s="1"/>
  <c r="K84" i="31" s="1"/>
  <c r="AI311" i="9"/>
  <c r="AJ205" i="24"/>
  <c r="AI49" i="31"/>
  <c r="AJ141" i="9"/>
  <c r="CA192" i="27"/>
  <c r="J192" i="27" s="1"/>
  <c r="K192" i="27" s="1"/>
  <c r="CA185" i="31"/>
  <c r="J185" i="31" s="1"/>
  <c r="K185" i="31" s="1"/>
  <c r="CA175" i="31"/>
  <c r="J175" i="31" s="1"/>
  <c r="K175" i="31" s="1"/>
  <c r="CA183" i="31"/>
  <c r="J183" i="31" s="1"/>
  <c r="K183" i="31" s="1"/>
  <c r="AI23" i="10"/>
  <c r="AF23" i="10"/>
  <c r="AJ22" i="10"/>
  <c r="AE22" i="10"/>
  <c r="G767" i="26"/>
  <c r="I767" i="26" s="1"/>
  <c r="AE308" i="24"/>
  <c r="G735" i="26"/>
  <c r="I735" i="26" s="1"/>
  <c r="G813" i="14"/>
  <c r="AE202" i="24"/>
  <c r="F671" i="26"/>
  <c r="F781" i="14"/>
  <c r="F678" i="26"/>
  <c r="F788" i="14"/>
  <c r="F789" i="14"/>
  <c r="F679" i="26"/>
  <c r="F776" i="14"/>
  <c r="F666" i="26"/>
  <c r="F784" i="14"/>
  <c r="F674" i="26"/>
  <c r="F777" i="14"/>
  <c r="F667" i="26"/>
  <c r="G197" i="26"/>
  <c r="I197" i="26" s="1"/>
  <c r="AE308" i="9"/>
  <c r="AJ208" i="9"/>
  <c r="AG208" i="9"/>
  <c r="AJ170" i="9"/>
  <c r="AE170" i="9"/>
  <c r="G139" i="26"/>
  <c r="I139" i="26" s="1"/>
  <c r="G749" i="14"/>
  <c r="AJ202" i="24"/>
  <c r="G639" i="26"/>
  <c r="I639" i="26" s="1"/>
  <c r="G660" i="14"/>
  <c r="AJ189" i="24"/>
  <c r="G101" i="26"/>
  <c r="I101" i="26" s="1"/>
  <c r="G229" i="26"/>
  <c r="I229" i="26" s="1"/>
  <c r="G703" i="26"/>
  <c r="I703" i="26" s="1"/>
  <c r="G120" i="26"/>
  <c r="I120" i="26" s="1"/>
  <c r="AJ73" i="10"/>
  <c r="G690" i="26"/>
  <c r="I690" i="26" s="1"/>
  <c r="AJ295" i="24"/>
  <c r="G754" i="26"/>
  <c r="I754" i="26" s="1"/>
  <c r="AJ9" i="24"/>
  <c r="G899" i="14"/>
  <c r="AJ295" i="9"/>
  <c r="AJ105" i="10"/>
  <c r="AJ308" i="9"/>
  <c r="G867" i="14"/>
  <c r="AJ190" i="24"/>
  <c r="AI190" i="24"/>
  <c r="AI316" i="24"/>
  <c r="AJ316" i="24"/>
  <c r="G38" i="26"/>
  <c r="I38" i="26" s="1"/>
  <c r="AI297" i="24"/>
  <c r="AJ297" i="24"/>
  <c r="AJ18" i="10"/>
  <c r="AI18" i="10"/>
  <c r="G68" i="26"/>
  <c r="I68" i="26" s="1"/>
  <c r="G183" i="26"/>
  <c r="I183" i="26" s="1"/>
  <c r="AJ294" i="9"/>
  <c r="AI294" i="9"/>
  <c r="G118" i="26"/>
  <c r="I118" i="26" s="1"/>
  <c r="G744" i="26"/>
  <c r="I744" i="26" s="1"/>
  <c r="G262" i="26"/>
  <c r="I262" i="26" s="1"/>
  <c r="AI19" i="10"/>
  <c r="AJ19" i="10"/>
  <c r="G202" i="26"/>
  <c r="I202" i="26" s="1"/>
  <c r="AJ313" i="9"/>
  <c r="AI313" i="9"/>
  <c r="AJ223" i="24"/>
  <c r="AI223" i="24"/>
  <c r="AI312" i="24"/>
  <c r="AJ312" i="24"/>
  <c r="G259" i="26"/>
  <c r="I259" i="26" s="1"/>
  <c r="G300" i="26"/>
  <c r="I300" i="26" s="1"/>
  <c r="G174" i="26"/>
  <c r="I174" i="26" s="1"/>
  <c r="AI72" i="24"/>
  <c r="AJ72" i="24"/>
  <c r="AI191" i="24"/>
  <c r="AJ191" i="24"/>
  <c r="G122" i="26"/>
  <c r="I122" i="26" s="1"/>
  <c r="AJ191" i="9"/>
  <c r="AI191" i="9"/>
  <c r="G27" i="26"/>
  <c r="I27" i="26" s="1"/>
  <c r="AJ12" i="9"/>
  <c r="AI12" i="9"/>
  <c r="AJ16" i="10"/>
  <c r="AI16" i="10"/>
  <c r="G186" i="26"/>
  <c r="I186" i="26" s="1"/>
  <c r="AJ297" i="9"/>
  <c r="AI297" i="9"/>
  <c r="G161" i="26"/>
  <c r="I161" i="26" s="1"/>
  <c r="G314" i="26"/>
  <c r="I314" i="26" s="1"/>
  <c r="AI107" i="10"/>
  <c r="AJ107" i="10"/>
  <c r="AJ27" i="10"/>
  <c r="AI27" i="10"/>
  <c r="G32" i="26"/>
  <c r="I32" i="26" s="1"/>
  <c r="G788" i="14"/>
  <c r="AI177" i="24"/>
  <c r="AJ177" i="24"/>
  <c r="G313" i="26"/>
  <c r="I313" i="26" s="1"/>
  <c r="AJ106" i="10"/>
  <c r="AI106" i="10"/>
  <c r="G155" i="26"/>
  <c r="I155" i="26" s="1"/>
  <c r="AJ224" i="9"/>
  <c r="AI224" i="9"/>
  <c r="G105" i="26"/>
  <c r="I105" i="26" s="1"/>
  <c r="AJ174" i="9"/>
  <c r="AI174" i="9"/>
  <c r="G601" i="26"/>
  <c r="I601" i="26" s="1"/>
  <c r="AI58" i="24"/>
  <c r="AJ58" i="24"/>
  <c r="AJ171" i="24"/>
  <c r="AI171" i="24"/>
  <c r="G63" i="26"/>
  <c r="I63" i="26" s="1"/>
  <c r="AI302" i="24"/>
  <c r="AJ302" i="24"/>
  <c r="G201" i="26"/>
  <c r="I201" i="26" s="1"/>
  <c r="AJ312" i="9"/>
  <c r="AI312" i="9"/>
  <c r="AJ167" i="24"/>
  <c r="AI167" i="24"/>
  <c r="G297" i="26"/>
  <c r="I297" i="26" s="1"/>
  <c r="G166" i="26"/>
  <c r="I166" i="26" s="1"/>
  <c r="AJ174" i="24"/>
  <c r="AI174" i="24"/>
  <c r="G65" i="26"/>
  <c r="I65" i="26" s="1"/>
  <c r="G42" i="26"/>
  <c r="I42" i="26" s="1"/>
  <c r="G33" i="26"/>
  <c r="I33" i="26" s="1"/>
  <c r="G193" i="26"/>
  <c r="I193" i="26" s="1"/>
  <c r="AJ304" i="9"/>
  <c r="AI304" i="9"/>
  <c r="G250" i="26"/>
  <c r="I250" i="26" s="1"/>
  <c r="G295" i="26"/>
  <c r="I295" i="26" s="1"/>
  <c r="G180" i="26"/>
  <c r="I180" i="26" s="1"/>
  <c r="G276" i="26"/>
  <c r="I276" i="26" s="1"/>
  <c r="AI314" i="24"/>
  <c r="AJ314" i="24"/>
  <c r="G327" i="26"/>
  <c r="I327" i="26" s="1"/>
  <c r="AI120" i="10"/>
  <c r="AJ120" i="10"/>
  <c r="G324" i="26"/>
  <c r="I324" i="26" s="1"/>
  <c r="AI117" i="10"/>
  <c r="AJ117" i="10"/>
  <c r="G277" i="26"/>
  <c r="I277" i="26" s="1"/>
  <c r="AI70" i="10"/>
  <c r="AJ70" i="10"/>
  <c r="G195" i="26"/>
  <c r="I195" i="26" s="1"/>
  <c r="AJ306" i="9"/>
  <c r="AI306" i="9"/>
  <c r="G117" i="26"/>
  <c r="I117" i="26" s="1"/>
  <c r="AI317" i="24"/>
  <c r="AJ317" i="24"/>
  <c r="G182" i="26"/>
  <c r="I182" i="26" s="1"/>
  <c r="G35" i="26"/>
  <c r="I35" i="26" s="1"/>
  <c r="G711" i="14"/>
  <c r="AI80" i="24"/>
  <c r="AJ80" i="24"/>
  <c r="G64" i="26"/>
  <c r="I64" i="26" s="1"/>
  <c r="G151" i="26"/>
  <c r="I151" i="26" s="1"/>
  <c r="AI220" i="9"/>
  <c r="AJ220" i="9"/>
  <c r="G245" i="26"/>
  <c r="I245" i="26" s="1"/>
  <c r="G57" i="26"/>
  <c r="I57" i="26" s="1"/>
  <c r="AJ169" i="24"/>
  <c r="AI169" i="24"/>
  <c r="AI61" i="24"/>
  <c r="AJ61" i="24"/>
  <c r="G203" i="26"/>
  <c r="I203" i="26" s="1"/>
  <c r="AJ314" i="9"/>
  <c r="AI314" i="9"/>
  <c r="AJ303" i="24"/>
  <c r="AI303" i="24"/>
  <c r="AJ145" i="9"/>
  <c r="AI145" i="9"/>
  <c r="G150" i="26"/>
  <c r="I150" i="26" s="1"/>
  <c r="AI9" i="10"/>
  <c r="AJ9" i="10"/>
  <c r="G25" i="26"/>
  <c r="I25" i="26" s="1"/>
  <c r="AI210" i="24"/>
  <c r="AJ210" i="24"/>
  <c r="G315" i="26"/>
  <c r="I315" i="26" s="1"/>
  <c r="AJ108" i="10"/>
  <c r="AI108" i="10"/>
  <c r="G59" i="26"/>
  <c r="I59" i="26" s="1"/>
  <c r="AI86" i="9"/>
  <c r="AJ86" i="9"/>
  <c r="G258" i="26"/>
  <c r="I258" i="26" s="1"/>
  <c r="AI175" i="24"/>
  <c r="AJ175" i="24"/>
  <c r="G164" i="26"/>
  <c r="I164" i="26" s="1"/>
  <c r="G36" i="26"/>
  <c r="I36" i="26" s="1"/>
  <c r="G55" i="26"/>
  <c r="I55" i="26" s="1"/>
  <c r="AJ144" i="9"/>
  <c r="AI144" i="9"/>
  <c r="G328" i="26"/>
  <c r="I328" i="26" s="1"/>
  <c r="AJ121" i="10"/>
  <c r="AI121" i="10"/>
  <c r="AI62" i="24"/>
  <c r="AJ62" i="24"/>
  <c r="G45" i="26"/>
  <c r="I45" i="26" s="1"/>
  <c r="AJ192" i="24"/>
  <c r="AI192" i="24"/>
  <c r="AI26" i="10"/>
  <c r="AJ26" i="10"/>
  <c r="G194" i="26"/>
  <c r="I194" i="26" s="1"/>
  <c r="AJ305" i="9"/>
  <c r="AI305" i="9"/>
  <c r="G123" i="26"/>
  <c r="I123" i="26" s="1"/>
  <c r="AJ192" i="9"/>
  <c r="AI192" i="9"/>
  <c r="AJ313" i="24"/>
  <c r="AI313" i="24"/>
  <c r="AI63" i="24"/>
  <c r="AJ63" i="24"/>
  <c r="G196" i="26"/>
  <c r="I196" i="26" s="1"/>
  <c r="AJ307" i="9"/>
  <c r="AI307" i="9"/>
  <c r="AI160" i="9"/>
  <c r="AJ160" i="9"/>
  <c r="AI65" i="24"/>
  <c r="AJ65" i="24"/>
  <c r="G169" i="26"/>
  <c r="I169" i="26" s="1"/>
  <c r="G265" i="26"/>
  <c r="I265" i="26" s="1"/>
  <c r="AI166" i="24"/>
  <c r="AJ166" i="24"/>
  <c r="AI64" i="24"/>
  <c r="AJ64" i="24"/>
  <c r="G321" i="26"/>
  <c r="I321" i="26" s="1"/>
  <c r="AJ114" i="10"/>
  <c r="AI114" i="10"/>
  <c r="G172" i="26"/>
  <c r="I172" i="26" s="1"/>
  <c r="AJ6" i="24"/>
  <c r="AI6" i="24"/>
  <c r="G23" i="26"/>
  <c r="I23" i="26" s="1"/>
  <c r="AJ222" i="24"/>
  <c r="AI222" i="24"/>
  <c r="AJ10" i="24"/>
  <c r="AI10" i="24"/>
  <c r="G134" i="26"/>
  <c r="I134" i="26" s="1"/>
  <c r="AI203" i="9"/>
  <c r="AJ203" i="9"/>
  <c r="G294" i="26"/>
  <c r="I294" i="26" s="1"/>
  <c r="G665" i="26"/>
  <c r="I665" i="26" s="1"/>
  <c r="AI164" i="24"/>
  <c r="G66" i="26"/>
  <c r="I66" i="26" s="1"/>
  <c r="G41" i="26"/>
  <c r="I41" i="26" s="1"/>
  <c r="G289" i="26"/>
  <c r="I289" i="26" s="1"/>
  <c r="G170" i="26"/>
  <c r="I170" i="26" s="1"/>
  <c r="G154" i="26"/>
  <c r="I154" i="26" s="1"/>
  <c r="AJ223" i="9"/>
  <c r="AI223" i="9"/>
  <c r="G187" i="26"/>
  <c r="I187" i="26" s="1"/>
  <c r="AJ298" i="9"/>
  <c r="AI298" i="9"/>
  <c r="AI307" i="24"/>
  <c r="AJ307" i="24"/>
  <c r="AJ169" i="9"/>
  <c r="AI169" i="9"/>
  <c r="G263" i="26"/>
  <c r="I263" i="26" s="1"/>
  <c r="AI156" i="24"/>
  <c r="AJ156" i="24"/>
  <c r="AJ291" i="24"/>
  <c r="AI291" i="24"/>
  <c r="G267" i="26"/>
  <c r="I267" i="26" s="1"/>
  <c r="AI79" i="24"/>
  <c r="AJ79" i="24"/>
  <c r="AJ5" i="24"/>
  <c r="AI5" i="24"/>
  <c r="AJ70" i="24"/>
  <c r="AI70" i="24"/>
  <c r="AJ197" i="24"/>
  <c r="AI197" i="24"/>
  <c r="G142" i="26"/>
  <c r="I142" i="26" s="1"/>
  <c r="AJ211" i="9"/>
  <c r="AI211" i="9"/>
  <c r="G216" i="26"/>
  <c r="I216" i="26" s="1"/>
  <c r="G131" i="26"/>
  <c r="I131" i="26" s="1"/>
  <c r="AJ200" i="9"/>
  <c r="AI200" i="9"/>
  <c r="AI168" i="9"/>
  <c r="AJ168" i="9"/>
  <c r="G215" i="26"/>
  <c r="I215" i="26" s="1"/>
  <c r="AJ8" i="10"/>
  <c r="AI8" i="10"/>
  <c r="G238" i="26"/>
  <c r="I238" i="26" s="1"/>
  <c r="AI31" i="10"/>
  <c r="G224" i="26"/>
  <c r="I224" i="26" s="1"/>
  <c r="AJ17" i="10"/>
  <c r="AI17" i="10"/>
  <c r="G820" i="14"/>
  <c r="AJ209" i="24"/>
  <c r="AI209" i="24"/>
  <c r="AJ158" i="24"/>
  <c r="AI158" i="24"/>
  <c r="AJ24" i="10"/>
  <c r="AI24" i="10"/>
  <c r="G199" i="26"/>
  <c r="I199" i="26" s="1"/>
  <c r="AJ310" i="9"/>
  <c r="AI310" i="9"/>
  <c r="G288" i="26"/>
  <c r="I288" i="26" s="1"/>
  <c r="G116" i="26"/>
  <c r="I116" i="26" s="1"/>
  <c r="G787" i="14"/>
  <c r="AJ176" i="24"/>
  <c r="AI176" i="24"/>
  <c r="AJ188" i="24"/>
  <c r="AI188" i="24"/>
  <c r="G205" i="26"/>
  <c r="I205" i="26" s="1"/>
  <c r="AJ316" i="9"/>
  <c r="AI316" i="9"/>
  <c r="AJ305" i="24"/>
  <c r="AI305" i="24"/>
  <c r="AI198" i="24"/>
  <c r="AJ198" i="24"/>
  <c r="G129" i="26"/>
  <c r="I129" i="26" s="1"/>
  <c r="AJ198" i="9"/>
  <c r="AI198" i="9"/>
  <c r="G171" i="26"/>
  <c r="I171" i="26" s="1"/>
  <c r="G181" i="26"/>
  <c r="I181" i="26" s="1"/>
  <c r="G302" i="26"/>
  <c r="I302" i="26" s="1"/>
  <c r="AJ20" i="10"/>
  <c r="AI20" i="10"/>
  <c r="AJ203" i="24"/>
  <c r="AI203" i="24"/>
  <c r="G290" i="26"/>
  <c r="I290" i="26" s="1"/>
  <c r="AJ309" i="24"/>
  <c r="AI309" i="24"/>
  <c r="G70" i="26"/>
  <c r="I70" i="26" s="1"/>
  <c r="AJ139" i="9"/>
  <c r="AI139" i="9"/>
  <c r="G257" i="26"/>
  <c r="I257" i="26" s="1"/>
  <c r="AJ11" i="24"/>
  <c r="AI11" i="24"/>
  <c r="AI142" i="9"/>
  <c r="AJ142" i="9"/>
  <c r="AI68" i="24"/>
  <c r="AJ68" i="24"/>
  <c r="G287" i="26"/>
  <c r="I287" i="26" s="1"/>
  <c r="AJ199" i="24"/>
  <c r="AI199" i="24"/>
  <c r="G106" i="26"/>
  <c r="I106" i="26" s="1"/>
  <c r="AJ175" i="9"/>
  <c r="AI175" i="9"/>
  <c r="G58" i="26"/>
  <c r="I58" i="26" s="1"/>
  <c r="AI85" i="9"/>
  <c r="AJ85" i="9"/>
  <c r="AI207" i="24"/>
  <c r="AJ207" i="24"/>
  <c r="G137" i="26"/>
  <c r="I137" i="26" s="1"/>
  <c r="AJ206" i="9"/>
  <c r="AI206" i="9"/>
  <c r="G52" i="26"/>
  <c r="I52" i="26" s="1"/>
  <c r="G764" i="14"/>
  <c r="AI153" i="24"/>
  <c r="AJ153" i="24"/>
  <c r="G133" i="26"/>
  <c r="I133" i="26" s="1"/>
  <c r="AJ202" i="9"/>
  <c r="AI202" i="9"/>
  <c r="G765" i="14"/>
  <c r="AJ154" i="24"/>
  <c r="AI154" i="24"/>
  <c r="AI73" i="24"/>
  <c r="AJ73" i="24"/>
  <c r="AJ10" i="10"/>
  <c r="AI10" i="10"/>
  <c r="AJ296" i="24"/>
  <c r="AI296" i="24"/>
  <c r="G301" i="26"/>
  <c r="I301" i="26" s="1"/>
  <c r="AJ160" i="24"/>
  <c r="AJ171" i="9"/>
  <c r="AI171" i="9"/>
  <c r="G159" i="26"/>
  <c r="I159" i="26" s="1"/>
  <c r="G162" i="26"/>
  <c r="I162" i="26" s="1"/>
  <c r="G191" i="26"/>
  <c r="I191" i="26" s="1"/>
  <c r="AI85" i="24"/>
  <c r="AJ85" i="24"/>
  <c r="AI204" i="24"/>
  <c r="AJ204" i="24"/>
  <c r="G251" i="26"/>
  <c r="I251" i="26" s="1"/>
  <c r="AI44" i="10"/>
  <c r="AJ44" i="10"/>
  <c r="AJ310" i="24"/>
  <c r="AI310" i="24"/>
  <c r="G292" i="26"/>
  <c r="I292" i="26" s="1"/>
  <c r="G260" i="26"/>
  <c r="I260" i="26" s="1"/>
  <c r="G283" i="26"/>
  <c r="I283" i="26" s="1"/>
  <c r="AJ76" i="10"/>
  <c r="AI76" i="10"/>
  <c r="G34" i="26"/>
  <c r="I34" i="26" s="1"/>
  <c r="AJ61" i="9"/>
  <c r="AI61" i="9"/>
  <c r="AJ220" i="24"/>
  <c r="AI220" i="24"/>
  <c r="AJ143" i="9"/>
  <c r="AI143" i="9"/>
  <c r="AI208" i="24"/>
  <c r="AJ208" i="24"/>
  <c r="AJ28" i="10"/>
  <c r="AI28" i="10"/>
  <c r="G148" i="26"/>
  <c r="I148" i="26" s="1"/>
  <c r="AJ201" i="24"/>
  <c r="AI201" i="24"/>
  <c r="G46" i="26"/>
  <c r="I46" i="26" s="1"/>
  <c r="AJ82" i="24"/>
  <c r="AI82" i="24"/>
  <c r="AI59" i="24"/>
  <c r="AJ59" i="24"/>
  <c r="AI155" i="24"/>
  <c r="AJ155" i="24"/>
  <c r="G268" i="26"/>
  <c r="I268" i="26" s="1"/>
  <c r="AJ29" i="10"/>
  <c r="AI29" i="10"/>
  <c r="AJ81" i="24"/>
  <c r="AI81" i="24"/>
  <c r="G108" i="26"/>
  <c r="I108" i="26" s="1"/>
  <c r="AJ177" i="9"/>
  <c r="AI177" i="9"/>
  <c r="G22" i="26"/>
  <c r="I22" i="26" s="1"/>
  <c r="G214" i="26"/>
  <c r="I214" i="26" s="1"/>
  <c r="AJ7" i="10"/>
  <c r="AI7" i="10"/>
  <c r="G742" i="26"/>
  <c r="I742" i="26" s="1"/>
  <c r="G829" i="14"/>
  <c r="AJ218" i="24"/>
  <c r="AI218" i="24"/>
  <c r="G768" i="14"/>
  <c r="AJ157" i="24"/>
  <c r="AI157" i="24"/>
  <c r="G88" i="26"/>
  <c r="I88" i="26" s="1"/>
  <c r="G149" i="26"/>
  <c r="I149" i="26" s="1"/>
  <c r="G680" i="26"/>
  <c r="I680" i="26" s="1"/>
  <c r="AI179" i="24"/>
  <c r="G876" i="14"/>
  <c r="G278" i="26"/>
  <c r="I278" i="26" s="1"/>
  <c r="AJ71" i="10"/>
  <c r="AI71" i="10"/>
  <c r="G128" i="26"/>
  <c r="I128" i="26" s="1"/>
  <c r="AJ197" i="9"/>
  <c r="AI197" i="9"/>
  <c r="G593" i="26"/>
  <c r="I593" i="26" s="1"/>
  <c r="AJ8" i="24"/>
  <c r="AI8" i="24"/>
  <c r="G86" i="26"/>
  <c r="I86" i="26" s="1"/>
  <c r="G140" i="26"/>
  <c r="I140" i="26" s="1"/>
  <c r="AJ209" i="9"/>
  <c r="AI209" i="9"/>
  <c r="G722" i="26"/>
  <c r="I722" i="26" s="1"/>
  <c r="AJ221" i="24"/>
  <c r="AI221" i="24"/>
  <c r="G862" i="14"/>
  <c r="G714" i="14"/>
  <c r="AJ83" i="24"/>
  <c r="AI83" i="24"/>
  <c r="G53" i="26"/>
  <c r="I53" i="26" s="1"/>
  <c r="AJ308" i="24"/>
  <c r="AI308" i="24"/>
  <c r="G269" i="26"/>
  <c r="I269" i="26" s="1"/>
  <c r="AJ196" i="24"/>
  <c r="AI196" i="24"/>
  <c r="AJ224" i="24"/>
  <c r="AI224" i="24"/>
  <c r="G266" i="26"/>
  <c r="I266" i="26" s="1"/>
  <c r="AJ12" i="24"/>
  <c r="AI12" i="24"/>
  <c r="G107" i="26"/>
  <c r="I107" i="26" s="1"/>
  <c r="AJ176" i="9"/>
  <c r="AI176" i="9"/>
  <c r="AI6" i="10"/>
  <c r="AJ6" i="10"/>
  <c r="G44" i="26"/>
  <c r="I44" i="26" s="1"/>
  <c r="G279" i="26"/>
  <c r="I279" i="26" s="1"/>
  <c r="AI72" i="10"/>
  <c r="AJ72" i="10"/>
  <c r="G702" i="14"/>
  <c r="AJ71" i="24"/>
  <c r="AI71" i="24"/>
  <c r="G751" i="26"/>
  <c r="I751" i="26" s="1"/>
  <c r="AJ292" i="24"/>
  <c r="AI292" i="24"/>
  <c r="G37" i="26"/>
  <c r="I37" i="26" s="1"/>
  <c r="G121" i="26"/>
  <c r="I121" i="26" s="1"/>
  <c r="AJ190" i="9"/>
  <c r="AI190" i="9"/>
  <c r="G249" i="26"/>
  <c r="I249" i="26" s="1"/>
  <c r="G282" i="26"/>
  <c r="I282" i="26" s="1"/>
  <c r="AI75" i="10"/>
  <c r="AJ75" i="10"/>
  <c r="G135" i="26"/>
  <c r="I135" i="26" s="1"/>
  <c r="AJ204" i="9"/>
  <c r="AI204" i="9"/>
  <c r="AI172" i="24"/>
  <c r="AJ172" i="24"/>
  <c r="G132" i="26"/>
  <c r="I132" i="26" s="1"/>
  <c r="AJ201" i="9"/>
  <c r="AI201" i="9"/>
  <c r="AJ219" i="24"/>
  <c r="AI219" i="24"/>
  <c r="G246" i="26"/>
  <c r="I246" i="26" s="1"/>
  <c r="G293" i="26"/>
  <c r="I293" i="26" s="1"/>
  <c r="G153" i="26"/>
  <c r="I153" i="26" s="1"/>
  <c r="AI222" i="9"/>
  <c r="AJ222" i="9"/>
  <c r="G109" i="26"/>
  <c r="I109" i="26" s="1"/>
  <c r="AJ178" i="9"/>
  <c r="AI178" i="9"/>
  <c r="AJ298" i="24"/>
  <c r="AI298" i="24"/>
  <c r="AJ167" i="9"/>
  <c r="AI167" i="9"/>
  <c r="AI304" i="24"/>
  <c r="AJ304" i="24"/>
  <c r="G167" i="26"/>
  <c r="I167" i="26" s="1"/>
  <c r="G103" i="26"/>
  <c r="I103" i="26" s="1"/>
  <c r="AI172" i="9"/>
  <c r="AJ172" i="9"/>
  <c r="AI200" i="24"/>
  <c r="AJ200" i="24"/>
  <c r="G192" i="26"/>
  <c r="I192" i="26" s="1"/>
  <c r="AJ303" i="9"/>
  <c r="AI303" i="9"/>
  <c r="AJ5" i="10"/>
  <c r="AI5" i="10"/>
  <c r="AI170" i="24"/>
  <c r="AJ170" i="24"/>
  <c r="G43" i="26"/>
  <c r="I43" i="26" s="1"/>
  <c r="G299" i="26"/>
  <c r="I299" i="26" s="1"/>
  <c r="AJ187" i="24"/>
  <c r="AI187" i="24"/>
  <c r="G204" i="26"/>
  <c r="I204" i="26" s="1"/>
  <c r="AJ315" i="9"/>
  <c r="AI315" i="9"/>
  <c r="AI306" i="24"/>
  <c r="AJ306" i="24"/>
  <c r="G69" i="26"/>
  <c r="I69" i="26" s="1"/>
  <c r="AJ186" i="24"/>
  <c r="AI186" i="24"/>
  <c r="G256" i="26"/>
  <c r="I256" i="26" s="1"/>
  <c r="AJ84" i="24"/>
  <c r="AI84" i="24"/>
  <c r="G173" i="26"/>
  <c r="I173" i="26" s="1"/>
  <c r="G198" i="26"/>
  <c r="I198" i="26" s="1"/>
  <c r="AJ309" i="9"/>
  <c r="AI309" i="9"/>
  <c r="G127" i="26"/>
  <c r="I127" i="26" s="1"/>
  <c r="AJ196" i="9"/>
  <c r="AI196" i="9"/>
  <c r="AI206" i="24"/>
  <c r="AJ206" i="24"/>
  <c r="G130" i="26"/>
  <c r="I130" i="26" s="1"/>
  <c r="AJ199" i="9"/>
  <c r="AI199" i="9"/>
  <c r="G185" i="26"/>
  <c r="I185" i="26" s="1"/>
  <c r="AJ296" i="9"/>
  <c r="AI296" i="9"/>
  <c r="AI86" i="24"/>
  <c r="AJ86" i="24"/>
  <c r="G281" i="26"/>
  <c r="I281" i="26" s="1"/>
  <c r="AI74" i="10"/>
  <c r="AJ74" i="10"/>
  <c r="G138" i="26"/>
  <c r="I138" i="26" s="1"/>
  <c r="AJ207" i="9"/>
  <c r="AI207" i="9"/>
  <c r="G141" i="26"/>
  <c r="I141" i="26" s="1"/>
  <c r="AJ210" i="9"/>
  <c r="AI210" i="9"/>
  <c r="G26" i="26"/>
  <c r="I26" i="26" s="1"/>
  <c r="AI60" i="24"/>
  <c r="AJ60" i="24"/>
  <c r="G298" i="26"/>
  <c r="I298" i="26" s="1"/>
  <c r="AJ69" i="24"/>
  <c r="AI69" i="24"/>
  <c r="AJ140" i="9"/>
  <c r="AI140" i="9"/>
  <c r="AI21" i="10"/>
  <c r="AJ21" i="10"/>
  <c r="G609" i="26"/>
  <c r="I609" i="26" s="1"/>
  <c r="AJ66" i="24"/>
  <c r="AI66" i="24"/>
  <c r="G67" i="26"/>
  <c r="I67" i="26" s="1"/>
  <c r="G160" i="26"/>
  <c r="I160" i="26" s="1"/>
  <c r="AI101" i="10"/>
  <c r="AJ101" i="10"/>
  <c r="G261" i="26"/>
  <c r="I261" i="26" s="1"/>
  <c r="AJ185" i="24"/>
  <c r="AI185" i="24"/>
  <c r="G326" i="26"/>
  <c r="I326" i="26" s="1"/>
  <c r="AJ119" i="10"/>
  <c r="AI119" i="10"/>
  <c r="AJ7" i="24"/>
  <c r="AI7" i="24"/>
  <c r="G311" i="26"/>
  <c r="I311" i="26" s="1"/>
  <c r="AI104" i="10"/>
  <c r="AJ104" i="10"/>
  <c r="G310" i="26"/>
  <c r="I310" i="26" s="1"/>
  <c r="AI103" i="10"/>
  <c r="AJ103" i="10"/>
  <c r="AI315" i="24"/>
  <c r="AJ315" i="24"/>
  <c r="AJ294" i="24"/>
  <c r="AI294" i="24"/>
  <c r="G776" i="14"/>
  <c r="AJ165" i="24"/>
  <c r="G163" i="26"/>
  <c r="I163" i="26" s="1"/>
  <c r="G779" i="14"/>
  <c r="AI168" i="24"/>
  <c r="AJ168" i="24"/>
  <c r="AJ211" i="24"/>
  <c r="AI211" i="24"/>
  <c r="G291" i="26"/>
  <c r="I291" i="26" s="1"/>
  <c r="AJ217" i="24"/>
  <c r="AI217" i="24"/>
  <c r="G119" i="26"/>
  <c r="I119" i="26" s="1"/>
  <c r="G270" i="26"/>
  <c r="I270" i="26" s="1"/>
  <c r="G54" i="26"/>
  <c r="I54" i="26" s="1"/>
  <c r="G206" i="26"/>
  <c r="I206" i="26" s="1"/>
  <c r="AJ317" i="9"/>
  <c r="AI317" i="9"/>
  <c r="G884" i="14"/>
  <c r="AI293" i="24"/>
  <c r="AJ293" i="24"/>
  <c r="G152" i="26"/>
  <c r="I152" i="26" s="1"/>
  <c r="AJ221" i="9"/>
  <c r="AI221" i="9"/>
  <c r="G110" i="26"/>
  <c r="I110" i="26" s="1"/>
  <c r="AJ179" i="9"/>
  <c r="AI179" i="9"/>
  <c r="G21" i="26"/>
  <c r="I21" i="26" s="1"/>
  <c r="G646" i="26"/>
  <c r="I646" i="26" s="1"/>
  <c r="G309" i="26"/>
  <c r="I309" i="26" s="1"/>
  <c r="AI102" i="10"/>
  <c r="AJ102" i="10"/>
  <c r="G247" i="26"/>
  <c r="I247" i="26" s="1"/>
  <c r="G78" i="26"/>
  <c r="I78" i="26" s="1"/>
  <c r="AI147" i="9"/>
  <c r="G165" i="26"/>
  <c r="I165" i="26" s="1"/>
  <c r="G623" i="26"/>
  <c r="I623" i="26" s="1"/>
  <c r="G658" i="26"/>
  <c r="G752" i="26"/>
  <c r="I752" i="26" s="1"/>
  <c r="G756" i="14"/>
  <c r="G874" i="14"/>
  <c r="G710" i="26"/>
  <c r="I710" i="26" s="1"/>
  <c r="G790" i="14"/>
  <c r="G719" i="26"/>
  <c r="I719" i="26" s="1"/>
  <c r="G832" i="14"/>
  <c r="G883" i="14"/>
  <c r="G730" i="26"/>
  <c r="I730" i="26" s="1"/>
  <c r="G659" i="14"/>
  <c r="G614" i="26"/>
  <c r="I614" i="26" s="1"/>
  <c r="G887" i="14"/>
  <c r="G755" i="26"/>
  <c r="I755" i="26" s="1"/>
  <c r="G868" i="14"/>
  <c r="G736" i="26"/>
  <c r="I736" i="26" s="1"/>
  <c r="AH166" i="24"/>
  <c r="G667" i="26"/>
  <c r="G872" i="14"/>
  <c r="G740" i="26"/>
  <c r="I740" i="26" s="1"/>
  <c r="G255" i="26"/>
  <c r="I255" i="26" s="1"/>
  <c r="AI178" i="24"/>
  <c r="G679" i="26"/>
  <c r="AF27" i="10"/>
  <c r="G234" i="26"/>
  <c r="I234" i="26" s="1"/>
  <c r="G798" i="14"/>
  <c r="G688" i="26"/>
  <c r="I688" i="26" s="1"/>
  <c r="AF168" i="9"/>
  <c r="G99" i="26"/>
  <c r="I99" i="26" s="1"/>
  <c r="G801" i="14"/>
  <c r="G691" i="26"/>
  <c r="I691" i="26" s="1"/>
  <c r="AI30" i="10"/>
  <c r="G237" i="26"/>
  <c r="I237" i="26" s="1"/>
  <c r="AE174" i="24"/>
  <c r="G675" i="26"/>
  <c r="I675" i="26" s="1"/>
  <c r="G90" i="26"/>
  <c r="I90" i="26" s="1"/>
  <c r="G84" i="26"/>
  <c r="I84" i="26" s="1"/>
  <c r="G658" i="14"/>
  <c r="G592" i="26"/>
  <c r="I592" i="26" s="1"/>
  <c r="G690" i="14"/>
  <c r="G602" i="26"/>
  <c r="I602" i="26" s="1"/>
  <c r="AH145" i="9"/>
  <c r="G76" i="26"/>
  <c r="I76" i="26" s="1"/>
  <c r="AC171" i="9"/>
  <c r="G102" i="26"/>
  <c r="I102" i="26" s="1"/>
  <c r="G864" i="14"/>
  <c r="G732" i="26"/>
  <c r="I732" i="26" s="1"/>
  <c r="G905" i="14"/>
  <c r="G773" i="26"/>
  <c r="I773" i="26" s="1"/>
  <c r="G815" i="14"/>
  <c r="G705" i="26"/>
  <c r="I705" i="26" s="1"/>
  <c r="G901" i="14"/>
  <c r="G769" i="26"/>
  <c r="I769" i="26" s="1"/>
  <c r="G701" i="14"/>
  <c r="G613" i="26"/>
  <c r="I613" i="26" s="1"/>
  <c r="G85" i="26"/>
  <c r="I85" i="26" s="1"/>
  <c r="G797" i="14"/>
  <c r="G687" i="26"/>
  <c r="I687" i="26" s="1"/>
  <c r="G95" i="26"/>
  <c r="I95" i="26" s="1"/>
  <c r="G896" i="14"/>
  <c r="G764" i="26"/>
  <c r="I764" i="26" s="1"/>
  <c r="AE169" i="24"/>
  <c r="G670" i="26"/>
  <c r="I670" i="26" s="1"/>
  <c r="G748" i="14"/>
  <c r="G638" i="26"/>
  <c r="I638" i="26" s="1"/>
  <c r="G869" i="14"/>
  <c r="G737" i="26"/>
  <c r="I737" i="26" s="1"/>
  <c r="G692" i="14"/>
  <c r="G604" i="26"/>
  <c r="I604" i="26" s="1"/>
  <c r="AG28" i="10"/>
  <c r="G235" i="26"/>
  <c r="I235" i="26" s="1"/>
  <c r="G812" i="14"/>
  <c r="G702" i="26"/>
  <c r="I702" i="26" s="1"/>
  <c r="G822" i="14"/>
  <c r="G712" i="26"/>
  <c r="I712" i="26" s="1"/>
  <c r="G771" i="14"/>
  <c r="G661" i="26"/>
  <c r="I661" i="26" s="1"/>
  <c r="G809" i="14"/>
  <c r="G699" i="26"/>
  <c r="I699" i="26" s="1"/>
  <c r="G754" i="14"/>
  <c r="G644" i="26"/>
  <c r="I644" i="26" s="1"/>
  <c r="AI159" i="24"/>
  <c r="G660" i="26"/>
  <c r="I660" i="26" s="1"/>
  <c r="G834" i="14"/>
  <c r="G724" i="26"/>
  <c r="I724" i="26" s="1"/>
  <c r="AF175" i="24"/>
  <c r="G676" i="26"/>
  <c r="I676" i="26" s="1"/>
  <c r="G866" i="14"/>
  <c r="G734" i="26"/>
  <c r="I734" i="26" s="1"/>
  <c r="G903" i="14"/>
  <c r="G771" i="26"/>
  <c r="I771" i="26" s="1"/>
  <c r="AC172" i="24"/>
  <c r="G673" i="26"/>
  <c r="I673" i="26" s="1"/>
  <c r="G750" i="14"/>
  <c r="G640" i="26"/>
  <c r="I640" i="26" s="1"/>
  <c r="G744" i="14"/>
  <c r="G634" i="26"/>
  <c r="I634" i="26" s="1"/>
  <c r="G873" i="14"/>
  <c r="G741" i="26"/>
  <c r="I741" i="26" s="1"/>
  <c r="AG176" i="24"/>
  <c r="G677" i="26"/>
  <c r="I677" i="26" s="1"/>
  <c r="G906" i="14"/>
  <c r="G774" i="26"/>
  <c r="I774" i="26" s="1"/>
  <c r="AG20" i="10"/>
  <c r="G227" i="26"/>
  <c r="I227" i="26" s="1"/>
  <c r="G657" i="14"/>
  <c r="G591" i="26"/>
  <c r="I591" i="26" s="1"/>
  <c r="G704" i="14"/>
  <c r="G616" i="26"/>
  <c r="I616" i="26" s="1"/>
  <c r="AH177" i="24"/>
  <c r="G678" i="26"/>
  <c r="I678" i="26" s="1"/>
  <c r="AH10" i="10"/>
  <c r="G217" i="26"/>
  <c r="I217" i="26" s="1"/>
  <c r="G893" i="14"/>
  <c r="G761" i="26"/>
  <c r="I761" i="26" s="1"/>
  <c r="G695" i="14"/>
  <c r="G607" i="26"/>
  <c r="I607" i="26" s="1"/>
  <c r="AE155" i="24"/>
  <c r="G656" i="26"/>
  <c r="G712" i="14"/>
  <c r="G624" i="26"/>
  <c r="I624" i="26" s="1"/>
  <c r="G661" i="14"/>
  <c r="G595" i="26"/>
  <c r="I595" i="26" s="1"/>
  <c r="G743" i="14"/>
  <c r="G633" i="26"/>
  <c r="I633" i="26" s="1"/>
  <c r="G753" i="14"/>
  <c r="G643" i="26"/>
  <c r="I643" i="26" s="1"/>
  <c r="AD6" i="10"/>
  <c r="G213" i="26"/>
  <c r="I213" i="26" s="1"/>
  <c r="G713" i="14"/>
  <c r="G625" i="26"/>
  <c r="I625" i="26" s="1"/>
  <c r="G87" i="26"/>
  <c r="I87" i="26" s="1"/>
  <c r="G821" i="14"/>
  <c r="G711" i="26"/>
  <c r="I711" i="26" s="1"/>
  <c r="G875" i="14"/>
  <c r="G743" i="26"/>
  <c r="I743" i="26" s="1"/>
  <c r="G807" i="14"/>
  <c r="G697" i="26"/>
  <c r="I697" i="26" s="1"/>
  <c r="AI146" i="9"/>
  <c r="G77" i="26"/>
  <c r="I77" i="26" s="1"/>
  <c r="G898" i="14"/>
  <c r="G766" i="26"/>
  <c r="I766" i="26" s="1"/>
  <c r="AE169" i="9"/>
  <c r="G100" i="26"/>
  <c r="I100" i="26" s="1"/>
  <c r="AF156" i="24"/>
  <c r="G657" i="26"/>
  <c r="I657" i="26" s="1"/>
  <c r="G244" i="26"/>
  <c r="I244" i="26" s="1"/>
  <c r="AC153" i="24"/>
  <c r="G654" i="26"/>
  <c r="I654" i="26" s="1"/>
  <c r="G830" i="14"/>
  <c r="G720" i="26"/>
  <c r="I720" i="26" s="1"/>
  <c r="G897" i="14"/>
  <c r="G765" i="26"/>
  <c r="I765" i="26" s="1"/>
  <c r="G693" i="14"/>
  <c r="G605" i="26"/>
  <c r="I605" i="26" s="1"/>
  <c r="G703" i="14"/>
  <c r="G615" i="26"/>
  <c r="I615" i="26" s="1"/>
  <c r="G861" i="14"/>
  <c r="G729" i="26"/>
  <c r="I729" i="26" s="1"/>
  <c r="G831" i="14"/>
  <c r="G721" i="26"/>
  <c r="I721" i="26" s="1"/>
  <c r="G882" i="14"/>
  <c r="G750" i="26"/>
  <c r="I750" i="26" s="1"/>
  <c r="G710" i="14"/>
  <c r="G622" i="26"/>
  <c r="I622" i="26" s="1"/>
  <c r="G656" i="14"/>
  <c r="G590" i="26"/>
  <c r="I590" i="26" s="1"/>
  <c r="G715" i="14"/>
  <c r="G627" i="26"/>
  <c r="I627" i="26" s="1"/>
  <c r="G814" i="14"/>
  <c r="G704" i="26"/>
  <c r="I704" i="26" s="1"/>
  <c r="G803" i="14"/>
  <c r="G693" i="26"/>
  <c r="I693" i="26" s="1"/>
  <c r="AF19" i="10"/>
  <c r="G226" i="26"/>
  <c r="I226" i="26" s="1"/>
  <c r="AC24" i="10"/>
  <c r="G231" i="26"/>
  <c r="I231" i="26" s="1"/>
  <c r="AE18" i="10"/>
  <c r="G225" i="26"/>
  <c r="I225" i="26" s="1"/>
  <c r="G663" i="14"/>
  <c r="G597" i="26"/>
  <c r="I597" i="26" s="1"/>
  <c r="AF143" i="9"/>
  <c r="G74" i="26"/>
  <c r="I74" i="26" s="1"/>
  <c r="G819" i="14"/>
  <c r="G709" i="26"/>
  <c r="I709" i="26" s="1"/>
  <c r="AF168" i="24"/>
  <c r="G669" i="26"/>
  <c r="I669" i="26" s="1"/>
  <c r="G828" i="14"/>
  <c r="G718" i="26"/>
  <c r="I718" i="26" s="1"/>
  <c r="AJ12" i="10"/>
  <c r="G219" i="26"/>
  <c r="I219" i="26" s="1"/>
  <c r="G889" i="14"/>
  <c r="G757" i="26"/>
  <c r="I757" i="26" s="1"/>
  <c r="AE26" i="10"/>
  <c r="G233" i="26"/>
  <c r="I233" i="26" s="1"/>
  <c r="G900" i="14"/>
  <c r="G768" i="26"/>
  <c r="I768" i="26" s="1"/>
  <c r="AC160" i="9"/>
  <c r="G91" i="26"/>
  <c r="I91" i="26" s="1"/>
  <c r="G817" i="14"/>
  <c r="G707" i="26"/>
  <c r="I707" i="26" s="1"/>
  <c r="AJ23" i="10"/>
  <c r="G230" i="26"/>
  <c r="I230" i="26" s="1"/>
  <c r="G717" i="14"/>
  <c r="G629" i="26"/>
  <c r="I629" i="26" s="1"/>
  <c r="G871" i="14"/>
  <c r="G739" i="26"/>
  <c r="I739" i="26" s="1"/>
  <c r="AG167" i="9"/>
  <c r="G98" i="26"/>
  <c r="I98" i="26" s="1"/>
  <c r="G802" i="14"/>
  <c r="G692" i="26"/>
  <c r="I692" i="26" s="1"/>
  <c r="G904" i="14"/>
  <c r="G772" i="26"/>
  <c r="I772" i="26" s="1"/>
  <c r="G662" i="14"/>
  <c r="G596" i="26"/>
  <c r="I596" i="26" s="1"/>
  <c r="G895" i="14"/>
  <c r="G763" i="26"/>
  <c r="I763" i="26" s="1"/>
  <c r="G745" i="14"/>
  <c r="G635" i="26"/>
  <c r="I635" i="26" s="1"/>
  <c r="G694" i="14"/>
  <c r="G606" i="26"/>
  <c r="I606" i="26" s="1"/>
  <c r="AE142" i="9"/>
  <c r="G73" i="26"/>
  <c r="I73" i="26" s="1"/>
  <c r="G751" i="14"/>
  <c r="G641" i="26"/>
  <c r="I641" i="26" s="1"/>
  <c r="G811" i="14"/>
  <c r="G701" i="26"/>
  <c r="I701" i="26" s="1"/>
  <c r="AC5" i="10"/>
  <c r="G212" i="26"/>
  <c r="I212" i="26" s="1"/>
  <c r="AD170" i="24"/>
  <c r="G671" i="26"/>
  <c r="AG144" i="9"/>
  <c r="G75" i="26"/>
  <c r="I75" i="26" s="1"/>
  <c r="G865" i="14"/>
  <c r="G733" i="26"/>
  <c r="I733" i="26" s="1"/>
  <c r="AD154" i="24"/>
  <c r="G655" i="26"/>
  <c r="G799" i="14"/>
  <c r="G689" i="26"/>
  <c r="I689" i="26" s="1"/>
  <c r="G908" i="14"/>
  <c r="G776" i="26"/>
  <c r="I776" i="26" s="1"/>
  <c r="G747" i="14"/>
  <c r="G637" i="26"/>
  <c r="I637" i="26" s="1"/>
  <c r="AC171" i="24"/>
  <c r="G672" i="26"/>
  <c r="I672" i="26" s="1"/>
  <c r="AG167" i="24"/>
  <c r="G668" i="26"/>
  <c r="I668" i="26" s="1"/>
  <c r="G757" i="14"/>
  <c r="G647" i="26"/>
  <c r="I647" i="26" s="1"/>
  <c r="G97" i="26"/>
  <c r="I97" i="26" s="1"/>
  <c r="G818" i="14"/>
  <c r="G708" i="26"/>
  <c r="I708" i="26" s="1"/>
  <c r="G796" i="14"/>
  <c r="G686" i="26"/>
  <c r="I686" i="26" s="1"/>
  <c r="AH29" i="10"/>
  <c r="G236" i="26"/>
  <c r="I236" i="26" s="1"/>
  <c r="AH158" i="24"/>
  <c r="G659" i="26"/>
  <c r="I659" i="26" s="1"/>
  <c r="G907" i="14"/>
  <c r="G775" i="26"/>
  <c r="I775" i="26" s="1"/>
  <c r="G894" i="14"/>
  <c r="G762" i="26"/>
  <c r="I762" i="26" s="1"/>
  <c r="G96" i="26"/>
  <c r="I96" i="26" s="1"/>
  <c r="G89" i="26"/>
  <c r="I89" i="26" s="1"/>
  <c r="G31" i="26"/>
  <c r="I31" i="26" s="1"/>
  <c r="G835" i="14"/>
  <c r="G725" i="26"/>
  <c r="I725" i="26" s="1"/>
  <c r="G716" i="14"/>
  <c r="G628" i="26"/>
  <c r="I628" i="26" s="1"/>
  <c r="G755" i="14"/>
  <c r="G645" i="26"/>
  <c r="I645" i="26" s="1"/>
  <c r="G888" i="14"/>
  <c r="G756" i="26"/>
  <c r="I756" i="26" s="1"/>
  <c r="G833" i="14"/>
  <c r="G723" i="26"/>
  <c r="I723" i="26" s="1"/>
  <c r="G766" i="14"/>
  <c r="G699" i="14"/>
  <c r="G611" i="26"/>
  <c r="I611" i="26" s="1"/>
  <c r="G746" i="14"/>
  <c r="G636" i="26"/>
  <c r="I636" i="26" s="1"/>
  <c r="G696" i="14"/>
  <c r="G608" i="26"/>
  <c r="I608" i="26" s="1"/>
  <c r="G810" i="14"/>
  <c r="G700" i="26"/>
  <c r="I700" i="26" s="1"/>
  <c r="AC16" i="10"/>
  <c r="G223" i="26"/>
  <c r="I223" i="26" s="1"/>
  <c r="AI11" i="10"/>
  <c r="G218" i="26"/>
  <c r="I218" i="26" s="1"/>
  <c r="G863" i="14"/>
  <c r="G731" i="26"/>
  <c r="I731" i="26" s="1"/>
  <c r="G691" i="14"/>
  <c r="G603" i="26"/>
  <c r="I603" i="26" s="1"/>
  <c r="G700" i="14"/>
  <c r="G612" i="26"/>
  <c r="I612" i="26" s="1"/>
  <c r="G39" i="26"/>
  <c r="I39" i="26" s="1"/>
  <c r="AC140" i="9"/>
  <c r="G71" i="26"/>
  <c r="I71" i="26" s="1"/>
  <c r="AH21" i="10"/>
  <c r="G228" i="26"/>
  <c r="I228" i="26" s="1"/>
  <c r="AC101" i="10"/>
  <c r="G308" i="26"/>
  <c r="I308" i="26" s="1"/>
  <c r="G758" i="14"/>
  <c r="G648" i="26"/>
  <c r="I648" i="26" s="1"/>
  <c r="G885" i="14"/>
  <c r="G753" i="26"/>
  <c r="I753" i="26" s="1"/>
  <c r="AI165" i="24"/>
  <c r="G666" i="26"/>
  <c r="G808" i="14"/>
  <c r="G698" i="26"/>
  <c r="I698" i="26" s="1"/>
  <c r="Z152" i="20"/>
  <c r="Z153" i="20" s="1"/>
  <c r="Z154" i="20" s="1"/>
  <c r="Z155" i="20" s="1"/>
  <c r="Z156" i="20" s="1"/>
  <c r="Z157" i="20" s="1"/>
  <c r="H183" i="24"/>
  <c r="H194" i="24"/>
  <c r="G781" i="14"/>
  <c r="G770" i="14"/>
  <c r="G783" i="14"/>
  <c r="G785" i="14"/>
  <c r="G786" i="14"/>
  <c r="G697" i="14"/>
  <c r="AC66" i="24"/>
  <c r="G689" i="14"/>
  <c r="AC58" i="24"/>
  <c r="G767" i="14"/>
  <c r="G778" i="14"/>
  <c r="G780" i="14"/>
  <c r="G789" i="14"/>
  <c r="G777" i="14"/>
  <c r="G782" i="14"/>
  <c r="G775" i="14"/>
  <c r="AJ164" i="24"/>
  <c r="G769" i="14"/>
  <c r="U255" i="17"/>
  <c r="U254" i="17"/>
  <c r="U253" i="17"/>
  <c r="U252" i="17"/>
  <c r="U251" i="17"/>
  <c r="U250" i="17"/>
  <c r="U249" i="17"/>
  <c r="U248" i="17"/>
  <c r="U247" i="17"/>
  <c r="U246" i="17"/>
  <c r="U245" i="17"/>
  <c r="U244" i="17"/>
  <c r="U243" i="17"/>
  <c r="U242" i="17"/>
  <c r="U241" i="17"/>
  <c r="U240" i="17"/>
  <c r="U236" i="17"/>
  <c r="U235" i="17"/>
  <c r="U234" i="17"/>
  <c r="U233" i="17"/>
  <c r="U232" i="17"/>
  <c r="U231" i="17"/>
  <c r="U230" i="17"/>
  <c r="U229" i="17"/>
  <c r="U223" i="17"/>
  <c r="U222" i="17"/>
  <c r="U221" i="17"/>
  <c r="U220" i="17"/>
  <c r="U219" i="17"/>
  <c r="U218" i="17"/>
  <c r="U217" i="17"/>
  <c r="U216" i="17"/>
  <c r="U215" i="17"/>
  <c r="U214" i="17"/>
  <c r="U213" i="17"/>
  <c r="U212" i="17"/>
  <c r="U211" i="17"/>
  <c r="U210" i="17"/>
  <c r="U209" i="17"/>
  <c r="U208" i="17"/>
  <c r="U204" i="17"/>
  <c r="U203" i="17"/>
  <c r="U202" i="17"/>
  <c r="U201" i="17"/>
  <c r="U200" i="17"/>
  <c r="U199" i="17"/>
  <c r="U198" i="17"/>
  <c r="U197" i="17"/>
  <c r="U191" i="17"/>
  <c r="U190" i="17"/>
  <c r="U189" i="17"/>
  <c r="U188" i="17"/>
  <c r="U187" i="17"/>
  <c r="U186" i="17"/>
  <c r="U185" i="17"/>
  <c r="U184" i="17"/>
  <c r="U183" i="17"/>
  <c r="U182" i="17"/>
  <c r="U181" i="17"/>
  <c r="U180" i="17"/>
  <c r="U179" i="17"/>
  <c r="U178" i="17"/>
  <c r="U177" i="17"/>
  <c r="U176" i="17"/>
  <c r="U172" i="17"/>
  <c r="U171" i="17"/>
  <c r="U170" i="17"/>
  <c r="U169" i="17"/>
  <c r="U168" i="17"/>
  <c r="U167" i="17"/>
  <c r="U166" i="17"/>
  <c r="U165" i="17"/>
  <c r="U159" i="17"/>
  <c r="U158" i="17"/>
  <c r="U157" i="17"/>
  <c r="U156" i="17"/>
  <c r="U155" i="17"/>
  <c r="U154" i="17"/>
  <c r="U153" i="17"/>
  <c r="U152" i="17"/>
  <c r="U151" i="17"/>
  <c r="U150" i="17"/>
  <c r="U149" i="17"/>
  <c r="U148" i="17"/>
  <c r="U147" i="17"/>
  <c r="U146" i="17"/>
  <c r="U145" i="17"/>
  <c r="U144" i="17"/>
  <c r="U140" i="17"/>
  <c r="U139" i="17"/>
  <c r="U138" i="17"/>
  <c r="U137" i="17"/>
  <c r="U136" i="17"/>
  <c r="U135" i="17"/>
  <c r="U134" i="17"/>
  <c r="U133" i="17"/>
  <c r="U127" i="17"/>
  <c r="U126" i="17"/>
  <c r="U125" i="17"/>
  <c r="U124" i="17"/>
  <c r="U123" i="17"/>
  <c r="U122" i="17"/>
  <c r="U121" i="17"/>
  <c r="U120" i="17"/>
  <c r="U119" i="17"/>
  <c r="U118" i="17"/>
  <c r="U117" i="17"/>
  <c r="U116" i="17"/>
  <c r="U115" i="17"/>
  <c r="U114" i="17"/>
  <c r="U113" i="17"/>
  <c r="U112" i="17"/>
  <c r="U108" i="17"/>
  <c r="U107" i="17"/>
  <c r="U106" i="17"/>
  <c r="U105" i="17"/>
  <c r="U104" i="17"/>
  <c r="U103" i="17"/>
  <c r="U102" i="17"/>
  <c r="U101" i="17"/>
  <c r="U95" i="17"/>
  <c r="U94" i="17"/>
  <c r="U93" i="17"/>
  <c r="U92" i="17"/>
  <c r="U91" i="17"/>
  <c r="U90" i="17"/>
  <c r="U89" i="17"/>
  <c r="U88" i="17"/>
  <c r="U87" i="17"/>
  <c r="U86" i="17"/>
  <c r="U85" i="17"/>
  <c r="U84" i="17"/>
  <c r="U83" i="17"/>
  <c r="U82" i="17"/>
  <c r="U81" i="17"/>
  <c r="U80" i="17"/>
  <c r="U76" i="17"/>
  <c r="U75" i="17"/>
  <c r="U74" i="17"/>
  <c r="U73" i="17"/>
  <c r="U72" i="17"/>
  <c r="U71" i="17"/>
  <c r="U70" i="17"/>
  <c r="U69" i="17"/>
  <c r="U63" i="17"/>
  <c r="U62" i="17"/>
  <c r="U61" i="17"/>
  <c r="U60" i="17"/>
  <c r="U59" i="17"/>
  <c r="U58" i="17"/>
  <c r="U57" i="17"/>
  <c r="U56" i="17"/>
  <c r="U55" i="17"/>
  <c r="U54" i="17"/>
  <c r="U53" i="17"/>
  <c r="U52" i="17"/>
  <c r="U51" i="17"/>
  <c r="U50" i="17"/>
  <c r="U49" i="17"/>
  <c r="U48" i="17"/>
  <c r="U44" i="17"/>
  <c r="U43" i="17"/>
  <c r="U42" i="17"/>
  <c r="U41" i="17"/>
  <c r="U40" i="17"/>
  <c r="U39" i="17"/>
  <c r="U38" i="17"/>
  <c r="U37" i="17"/>
  <c r="U31" i="17"/>
  <c r="U30" i="17"/>
  <c r="U29" i="17"/>
  <c r="U28" i="17"/>
  <c r="U27" i="17"/>
  <c r="U26" i="17"/>
  <c r="U25" i="17"/>
  <c r="U24" i="17"/>
  <c r="U23" i="17"/>
  <c r="U22" i="17"/>
  <c r="U21" i="17"/>
  <c r="U20" i="17"/>
  <c r="U19" i="17"/>
  <c r="U17" i="17"/>
  <c r="U16" i="17"/>
  <c r="U12" i="17"/>
  <c r="U11" i="17"/>
  <c r="U10" i="17"/>
  <c r="U9" i="17"/>
  <c r="U8" i="17"/>
  <c r="U7" i="17"/>
  <c r="U6" i="17"/>
  <c r="U5" i="17"/>
  <c r="U255" i="11"/>
  <c r="U254" i="11"/>
  <c r="U253" i="11"/>
  <c r="U252" i="11"/>
  <c r="U251" i="11"/>
  <c r="U250" i="11"/>
  <c r="U249" i="11"/>
  <c r="U248" i="11"/>
  <c r="U247" i="11"/>
  <c r="U246" i="11"/>
  <c r="U245" i="11"/>
  <c r="U244" i="11"/>
  <c r="U243" i="11"/>
  <c r="U242" i="11"/>
  <c r="U241" i="11"/>
  <c r="U240" i="11"/>
  <c r="U236" i="11"/>
  <c r="U235" i="11"/>
  <c r="U234" i="11"/>
  <c r="U233" i="11"/>
  <c r="U232" i="11"/>
  <c r="U231" i="11"/>
  <c r="U230" i="11"/>
  <c r="U229" i="11"/>
  <c r="U223" i="11"/>
  <c r="U222" i="11"/>
  <c r="U221" i="11"/>
  <c r="U220" i="11"/>
  <c r="U219" i="11"/>
  <c r="U218" i="11"/>
  <c r="U217" i="11"/>
  <c r="U216" i="11"/>
  <c r="U215" i="11"/>
  <c r="U214" i="11"/>
  <c r="U213" i="11"/>
  <c r="U212" i="11"/>
  <c r="U211" i="11"/>
  <c r="U210" i="11"/>
  <c r="U209" i="11"/>
  <c r="U208" i="11"/>
  <c r="U204" i="11"/>
  <c r="U203" i="11"/>
  <c r="U202" i="11"/>
  <c r="U201" i="11"/>
  <c r="U200" i="11"/>
  <c r="U199" i="11"/>
  <c r="U198" i="11"/>
  <c r="U197" i="11"/>
  <c r="U191" i="11"/>
  <c r="U190" i="11"/>
  <c r="U189" i="11"/>
  <c r="U188" i="11"/>
  <c r="U187" i="11"/>
  <c r="U186" i="11"/>
  <c r="U185" i="11"/>
  <c r="U184" i="11"/>
  <c r="U183" i="11"/>
  <c r="U182" i="11"/>
  <c r="U181" i="11"/>
  <c r="U180" i="11"/>
  <c r="U179" i="11"/>
  <c r="U178" i="11"/>
  <c r="U177" i="11"/>
  <c r="U176" i="11"/>
  <c r="U172" i="11"/>
  <c r="U171" i="11"/>
  <c r="U170" i="11"/>
  <c r="U169" i="11"/>
  <c r="U168" i="11"/>
  <c r="U167" i="11"/>
  <c r="U166" i="11"/>
  <c r="U165" i="11"/>
  <c r="U159" i="11"/>
  <c r="U158" i="11"/>
  <c r="U157" i="11"/>
  <c r="U156" i="11"/>
  <c r="U155" i="11"/>
  <c r="U154" i="11"/>
  <c r="U153" i="11"/>
  <c r="U152" i="11"/>
  <c r="U151" i="11"/>
  <c r="U150" i="11"/>
  <c r="U149" i="11"/>
  <c r="U148" i="11"/>
  <c r="U147" i="11"/>
  <c r="U146" i="11"/>
  <c r="U145" i="11"/>
  <c r="U144" i="11"/>
  <c r="U140" i="11"/>
  <c r="U139" i="11"/>
  <c r="U138" i="11"/>
  <c r="U137" i="11"/>
  <c r="U136" i="11"/>
  <c r="U135" i="11"/>
  <c r="U134" i="11"/>
  <c r="U133" i="11"/>
  <c r="U127" i="11"/>
  <c r="U126" i="11"/>
  <c r="U125" i="11"/>
  <c r="U124" i="11"/>
  <c r="U123" i="11"/>
  <c r="U122" i="11"/>
  <c r="U121" i="11"/>
  <c r="U120" i="11"/>
  <c r="U119" i="11"/>
  <c r="U118" i="11"/>
  <c r="U117" i="11"/>
  <c r="U116" i="11"/>
  <c r="U115" i="11"/>
  <c r="U114" i="11"/>
  <c r="U113" i="11"/>
  <c r="U112" i="11"/>
  <c r="U108" i="11"/>
  <c r="U107" i="11"/>
  <c r="U106" i="11"/>
  <c r="U105" i="11"/>
  <c r="U104" i="11"/>
  <c r="U103" i="11"/>
  <c r="U102" i="11"/>
  <c r="U101" i="11"/>
  <c r="U95" i="11"/>
  <c r="U94" i="11"/>
  <c r="U93" i="11"/>
  <c r="U92" i="11"/>
  <c r="U91" i="11"/>
  <c r="U90" i="11"/>
  <c r="U89" i="11"/>
  <c r="U88" i="11"/>
  <c r="U87" i="11"/>
  <c r="U86" i="11"/>
  <c r="U85" i="11"/>
  <c r="U84" i="11"/>
  <c r="U83" i="11"/>
  <c r="U82" i="11"/>
  <c r="U81" i="11"/>
  <c r="U80" i="11"/>
  <c r="U76" i="11"/>
  <c r="U75" i="11"/>
  <c r="U74" i="11"/>
  <c r="U73" i="11"/>
  <c r="U72" i="11"/>
  <c r="U71" i="11"/>
  <c r="U70" i="11"/>
  <c r="U69" i="11"/>
  <c r="U63" i="11"/>
  <c r="U62" i="11"/>
  <c r="U61" i="11"/>
  <c r="U60" i="11"/>
  <c r="U59" i="11"/>
  <c r="U58" i="11"/>
  <c r="U57" i="11"/>
  <c r="U56" i="11"/>
  <c r="U55" i="11"/>
  <c r="U54" i="11"/>
  <c r="U53" i="11"/>
  <c r="U52" i="11"/>
  <c r="U51" i="11"/>
  <c r="U50" i="11"/>
  <c r="U49" i="11"/>
  <c r="U48" i="11"/>
  <c r="U44" i="11"/>
  <c r="U43" i="11"/>
  <c r="U42" i="11"/>
  <c r="U41" i="11"/>
  <c r="U40" i="11"/>
  <c r="U39" i="11"/>
  <c r="U38" i="11"/>
  <c r="U37" i="11"/>
  <c r="U31" i="11"/>
  <c r="U30" i="11"/>
  <c r="U29" i="11"/>
  <c r="U28" i="11"/>
  <c r="U27" i="11"/>
  <c r="U26" i="11"/>
  <c r="U25" i="11"/>
  <c r="U24" i="11"/>
  <c r="U23" i="11"/>
  <c r="U22" i="11"/>
  <c r="U21" i="11"/>
  <c r="U20" i="11"/>
  <c r="U17" i="11"/>
  <c r="U12" i="11"/>
  <c r="U11" i="11"/>
  <c r="U10" i="11"/>
  <c r="U9" i="11"/>
  <c r="U8" i="11"/>
  <c r="U7" i="11"/>
  <c r="U6" i="11"/>
  <c r="K255" i="17"/>
  <c r="K254" i="17"/>
  <c r="K253" i="17"/>
  <c r="K252" i="17"/>
  <c r="K251" i="17"/>
  <c r="K250" i="17"/>
  <c r="K249" i="17"/>
  <c r="K248" i="17"/>
  <c r="K247" i="17"/>
  <c r="K246" i="17"/>
  <c r="K245" i="17"/>
  <c r="K244" i="17"/>
  <c r="K243" i="17"/>
  <c r="K242" i="17"/>
  <c r="K241" i="17"/>
  <c r="K240" i="17"/>
  <c r="K236" i="17"/>
  <c r="K235" i="17"/>
  <c r="K234" i="17"/>
  <c r="K233" i="17"/>
  <c r="K232" i="17"/>
  <c r="K231" i="17"/>
  <c r="K230" i="17"/>
  <c r="K229" i="17"/>
  <c r="K223" i="17"/>
  <c r="K222" i="17"/>
  <c r="K221" i="17"/>
  <c r="K220" i="17"/>
  <c r="K219" i="17"/>
  <c r="K218" i="17"/>
  <c r="K217" i="17"/>
  <c r="K216" i="17"/>
  <c r="K215" i="17"/>
  <c r="K214" i="17"/>
  <c r="K213" i="17"/>
  <c r="K212" i="17"/>
  <c r="K211" i="17"/>
  <c r="K210" i="17"/>
  <c r="K209" i="17"/>
  <c r="K208" i="17"/>
  <c r="K204" i="17"/>
  <c r="K203" i="17"/>
  <c r="K202" i="17"/>
  <c r="K201" i="17"/>
  <c r="K200" i="17"/>
  <c r="K199" i="17"/>
  <c r="K198" i="17"/>
  <c r="K197" i="17"/>
  <c r="K191" i="17"/>
  <c r="K190" i="17"/>
  <c r="K189" i="17"/>
  <c r="K188" i="17"/>
  <c r="K187" i="17"/>
  <c r="K186" i="17"/>
  <c r="K185" i="17"/>
  <c r="K184" i="17"/>
  <c r="K183" i="17"/>
  <c r="K182" i="17"/>
  <c r="K181" i="17"/>
  <c r="K180" i="17"/>
  <c r="K179" i="17"/>
  <c r="K178" i="17"/>
  <c r="K177" i="17"/>
  <c r="K176" i="17"/>
  <c r="K172" i="17"/>
  <c r="K171" i="17"/>
  <c r="K170" i="17"/>
  <c r="K169" i="17"/>
  <c r="K168" i="17"/>
  <c r="K167" i="17"/>
  <c r="K166" i="17"/>
  <c r="K165" i="17"/>
  <c r="K159" i="17"/>
  <c r="K158" i="17"/>
  <c r="K157" i="17"/>
  <c r="K156" i="17"/>
  <c r="K155" i="17"/>
  <c r="K154" i="17"/>
  <c r="K153" i="17"/>
  <c r="K152" i="17"/>
  <c r="K151" i="17"/>
  <c r="K150" i="17"/>
  <c r="K149" i="17"/>
  <c r="K148" i="17"/>
  <c r="K147" i="17"/>
  <c r="K146" i="17"/>
  <c r="K145" i="17"/>
  <c r="K144" i="17"/>
  <c r="K140" i="17"/>
  <c r="K139" i="17"/>
  <c r="K138" i="17"/>
  <c r="K137" i="17"/>
  <c r="K136" i="17"/>
  <c r="K135" i="17"/>
  <c r="K134" i="17"/>
  <c r="K133" i="17"/>
  <c r="K127" i="17"/>
  <c r="K126" i="17"/>
  <c r="K125" i="17"/>
  <c r="K124" i="17"/>
  <c r="K123" i="17"/>
  <c r="K122" i="17"/>
  <c r="K121" i="17"/>
  <c r="K120" i="17"/>
  <c r="K119" i="17"/>
  <c r="K118" i="17"/>
  <c r="K117" i="17"/>
  <c r="K116" i="17"/>
  <c r="K115" i="17"/>
  <c r="K114" i="17"/>
  <c r="K113" i="17"/>
  <c r="K112" i="17"/>
  <c r="K108" i="17"/>
  <c r="K107" i="17"/>
  <c r="K106" i="17"/>
  <c r="K105" i="17"/>
  <c r="K104" i="17"/>
  <c r="K103" i="17"/>
  <c r="K102" i="17"/>
  <c r="K101" i="17"/>
  <c r="K95" i="17"/>
  <c r="K94" i="17"/>
  <c r="K93" i="17"/>
  <c r="K92" i="17"/>
  <c r="K91" i="17"/>
  <c r="K90" i="17"/>
  <c r="K89" i="17"/>
  <c r="K88" i="17"/>
  <c r="K87" i="17"/>
  <c r="K86" i="17"/>
  <c r="K85" i="17"/>
  <c r="K84" i="17"/>
  <c r="K83" i="17"/>
  <c r="K82" i="17"/>
  <c r="K81" i="17"/>
  <c r="K80" i="17"/>
  <c r="K76" i="17"/>
  <c r="K75" i="17"/>
  <c r="K74" i="17"/>
  <c r="K73" i="17"/>
  <c r="K72" i="17"/>
  <c r="K71" i="17"/>
  <c r="K70" i="17"/>
  <c r="K69" i="17"/>
  <c r="K63" i="17"/>
  <c r="K62" i="17"/>
  <c r="K61" i="17"/>
  <c r="K60" i="17"/>
  <c r="K59" i="17"/>
  <c r="K58" i="17"/>
  <c r="K57" i="17"/>
  <c r="K56" i="17"/>
  <c r="K55" i="17"/>
  <c r="K54" i="17"/>
  <c r="K53" i="17"/>
  <c r="K52" i="17"/>
  <c r="K51" i="17"/>
  <c r="K50" i="17"/>
  <c r="K49" i="17"/>
  <c r="K48" i="17"/>
  <c r="K44" i="17"/>
  <c r="K43" i="17"/>
  <c r="K42" i="17"/>
  <c r="K41" i="17"/>
  <c r="K40" i="17"/>
  <c r="K39" i="17"/>
  <c r="K38" i="17"/>
  <c r="K37" i="17"/>
  <c r="K31" i="17"/>
  <c r="K30" i="17"/>
  <c r="K29" i="17"/>
  <c r="K28" i="17"/>
  <c r="K27" i="17"/>
  <c r="K26" i="17"/>
  <c r="K25" i="17"/>
  <c r="K24" i="17"/>
  <c r="K23" i="17"/>
  <c r="K22" i="17"/>
  <c r="K21" i="17"/>
  <c r="K20" i="17"/>
  <c r="K19" i="17"/>
  <c r="K18" i="17"/>
  <c r="K17" i="17"/>
  <c r="K16" i="17"/>
  <c r="K12" i="17"/>
  <c r="K11" i="17"/>
  <c r="K10" i="17"/>
  <c r="K9" i="17"/>
  <c r="K8" i="17"/>
  <c r="K7" i="17"/>
  <c r="K6" i="17"/>
  <c r="K5" i="17"/>
  <c r="K255" i="11"/>
  <c r="K254" i="11"/>
  <c r="K253" i="11"/>
  <c r="K252" i="11"/>
  <c r="K251" i="11"/>
  <c r="K250" i="11"/>
  <c r="K249" i="11"/>
  <c r="K248" i="11"/>
  <c r="K247" i="11"/>
  <c r="K246" i="11"/>
  <c r="K245" i="11"/>
  <c r="K244" i="11"/>
  <c r="K243" i="11"/>
  <c r="K242" i="11"/>
  <c r="K241" i="11"/>
  <c r="K240" i="11"/>
  <c r="K236" i="11"/>
  <c r="K235" i="11"/>
  <c r="K234" i="11"/>
  <c r="K233" i="11"/>
  <c r="K232" i="11"/>
  <c r="K231" i="11"/>
  <c r="K230" i="11"/>
  <c r="K229" i="11"/>
  <c r="K223" i="11"/>
  <c r="K222" i="11"/>
  <c r="K221" i="11"/>
  <c r="K220" i="11"/>
  <c r="K219" i="11"/>
  <c r="K218" i="11"/>
  <c r="K217" i="11"/>
  <c r="K216" i="11"/>
  <c r="K215" i="11"/>
  <c r="K214" i="11"/>
  <c r="K213" i="11"/>
  <c r="K212" i="11"/>
  <c r="K211" i="11"/>
  <c r="K210" i="11"/>
  <c r="K209" i="11"/>
  <c r="K208" i="11"/>
  <c r="K204" i="11"/>
  <c r="K203" i="11"/>
  <c r="K202" i="11"/>
  <c r="K201" i="11"/>
  <c r="K200" i="11"/>
  <c r="K199" i="11"/>
  <c r="K198" i="11"/>
  <c r="K197" i="11"/>
  <c r="K191" i="11"/>
  <c r="K190" i="11"/>
  <c r="K189" i="11"/>
  <c r="K188" i="11"/>
  <c r="K187" i="11"/>
  <c r="K186" i="11"/>
  <c r="K185" i="11"/>
  <c r="K184" i="11"/>
  <c r="K183" i="11"/>
  <c r="K182" i="11"/>
  <c r="K181" i="11"/>
  <c r="K180" i="11"/>
  <c r="K179" i="11"/>
  <c r="K178" i="11"/>
  <c r="K177" i="11"/>
  <c r="K176" i="11"/>
  <c r="K172" i="11"/>
  <c r="K171" i="11"/>
  <c r="K170" i="11"/>
  <c r="K169" i="11"/>
  <c r="K168" i="11"/>
  <c r="K167" i="11"/>
  <c r="K166" i="11"/>
  <c r="K165" i="11"/>
  <c r="K159" i="11"/>
  <c r="K158" i="11"/>
  <c r="K157" i="11"/>
  <c r="K156" i="11"/>
  <c r="K155" i="11"/>
  <c r="K154" i="11"/>
  <c r="K153" i="11"/>
  <c r="K152" i="11"/>
  <c r="K151" i="11"/>
  <c r="K150" i="11"/>
  <c r="K149" i="11"/>
  <c r="K148" i="11"/>
  <c r="K147" i="11"/>
  <c r="K146" i="11"/>
  <c r="K145" i="11"/>
  <c r="K144" i="11"/>
  <c r="K140" i="11"/>
  <c r="K139" i="11"/>
  <c r="K138" i="11"/>
  <c r="K137" i="11"/>
  <c r="K136" i="11"/>
  <c r="K135" i="11"/>
  <c r="K134" i="11"/>
  <c r="K133" i="11"/>
  <c r="K127" i="11"/>
  <c r="K126" i="11"/>
  <c r="K125" i="11"/>
  <c r="K124" i="11"/>
  <c r="K123" i="11"/>
  <c r="K122" i="11"/>
  <c r="K121" i="11"/>
  <c r="K120" i="11"/>
  <c r="K119" i="11"/>
  <c r="K118" i="11"/>
  <c r="K117" i="11"/>
  <c r="K116" i="11"/>
  <c r="K115" i="11"/>
  <c r="K114" i="11"/>
  <c r="K113" i="11"/>
  <c r="K112" i="11"/>
  <c r="K108" i="11"/>
  <c r="K107" i="11"/>
  <c r="K106" i="11"/>
  <c r="K105" i="11"/>
  <c r="K104" i="11"/>
  <c r="K103" i="11"/>
  <c r="K102" i="11"/>
  <c r="K101" i="11"/>
  <c r="K95" i="11"/>
  <c r="K94" i="11"/>
  <c r="K93" i="11"/>
  <c r="K92" i="11"/>
  <c r="K91" i="11"/>
  <c r="K90" i="11"/>
  <c r="K89" i="11"/>
  <c r="K88" i="11"/>
  <c r="K87" i="11"/>
  <c r="K86" i="11"/>
  <c r="K85" i="11"/>
  <c r="K84" i="11"/>
  <c r="K83" i="11"/>
  <c r="K82" i="11"/>
  <c r="K81" i="11"/>
  <c r="K80" i="11"/>
  <c r="K76" i="11"/>
  <c r="K75" i="11"/>
  <c r="K74" i="11"/>
  <c r="K73" i="11"/>
  <c r="K72" i="11"/>
  <c r="K71" i="11"/>
  <c r="K70" i="11"/>
  <c r="K69" i="11"/>
  <c r="K63" i="11"/>
  <c r="K62" i="11"/>
  <c r="K61" i="11"/>
  <c r="K60" i="11"/>
  <c r="K59" i="11"/>
  <c r="K58" i="11"/>
  <c r="K57" i="11"/>
  <c r="K56" i="11"/>
  <c r="K55" i="11"/>
  <c r="K54" i="11"/>
  <c r="K53" i="11"/>
  <c r="K52" i="11"/>
  <c r="K51" i="11"/>
  <c r="K50" i="11"/>
  <c r="K49" i="11"/>
  <c r="K48" i="11"/>
  <c r="K44" i="11"/>
  <c r="K43" i="11"/>
  <c r="K42" i="11"/>
  <c r="K41" i="11"/>
  <c r="K40" i="11"/>
  <c r="K39" i="11"/>
  <c r="K38" i="11"/>
  <c r="K37" i="11"/>
  <c r="K31" i="11"/>
  <c r="K30" i="11"/>
  <c r="K29" i="11"/>
  <c r="K28" i="11"/>
  <c r="K27" i="11"/>
  <c r="K26" i="11"/>
  <c r="K25" i="11"/>
  <c r="K24" i="11"/>
  <c r="K23" i="11"/>
  <c r="K22" i="11"/>
  <c r="K21" i="11"/>
  <c r="K20" i="11"/>
  <c r="K19" i="11"/>
  <c r="K18" i="11"/>
  <c r="K17" i="11"/>
  <c r="K16" i="11"/>
  <c r="K12" i="11"/>
  <c r="K11" i="11"/>
  <c r="K10" i="11"/>
  <c r="K9" i="11"/>
  <c r="K8" i="11"/>
  <c r="K7" i="11"/>
  <c r="K6" i="11"/>
  <c r="K5" i="11"/>
  <c r="AI197" i="31" l="1"/>
  <c r="AJ197" i="31"/>
  <c r="AJ202" i="31"/>
  <c r="AJ133" i="27"/>
  <c r="G1290" i="26"/>
  <c r="I1290" i="26" s="1"/>
  <c r="G1690" i="14"/>
  <c r="AF43" i="11"/>
  <c r="Y43" i="11"/>
  <c r="Z43" i="11"/>
  <c r="AC43" i="11"/>
  <c r="AB43" i="11"/>
  <c r="AD43" i="11"/>
  <c r="AA43" i="11"/>
  <c r="AF62" i="11"/>
  <c r="Z62" i="11"/>
  <c r="AC62" i="11"/>
  <c r="Y62" i="11"/>
  <c r="AB62" i="11"/>
  <c r="AA62" i="11"/>
  <c r="AD62" i="11"/>
  <c r="AA107" i="11"/>
  <c r="AC107" i="11"/>
  <c r="AD107" i="11"/>
  <c r="AB107" i="11"/>
  <c r="Z107" i="11"/>
  <c r="Y107" i="11"/>
  <c r="AD150" i="11"/>
  <c r="Y150" i="11"/>
  <c r="AC150" i="11"/>
  <c r="AB150" i="11"/>
  <c r="AA214" i="11"/>
  <c r="Z214" i="11"/>
  <c r="AB214" i="11"/>
  <c r="AC214" i="11"/>
  <c r="AD214" i="11"/>
  <c r="Y214" i="11"/>
  <c r="Y72" i="11"/>
  <c r="AC72" i="11"/>
  <c r="AD72" i="11"/>
  <c r="AA72" i="11"/>
  <c r="Z72" i="11"/>
  <c r="Z232" i="11"/>
  <c r="Y232" i="11"/>
  <c r="AC232" i="11"/>
  <c r="AA232" i="11"/>
  <c r="AD232" i="11"/>
  <c r="AB232" i="11"/>
  <c r="AC8" i="17"/>
  <c r="AD8" i="17"/>
  <c r="Z8" i="17"/>
  <c r="Y8" i="17"/>
  <c r="AB8" i="17"/>
  <c r="AA8" i="17"/>
  <c r="Y27" i="17"/>
  <c r="AA27" i="17"/>
  <c r="AC27" i="17"/>
  <c r="AB27" i="17"/>
  <c r="AD27" i="17"/>
  <c r="Z27" i="17"/>
  <c r="Z59" i="17"/>
  <c r="AD59" i="17"/>
  <c r="AA59" i="17"/>
  <c r="Y59" i="17"/>
  <c r="AC59" i="17"/>
  <c r="Z91" i="17"/>
  <c r="Y91" i="17"/>
  <c r="AC91" i="17"/>
  <c r="AD91" i="17"/>
  <c r="AA91" i="17"/>
  <c r="AB91" i="17"/>
  <c r="AD136" i="17"/>
  <c r="Z136" i="17"/>
  <c r="AC136" i="17"/>
  <c r="AA136" i="17"/>
  <c r="Y136" i="17"/>
  <c r="AB136" i="17"/>
  <c r="AC232" i="17"/>
  <c r="Y232" i="17"/>
  <c r="AB232" i="17"/>
  <c r="AD232" i="17"/>
  <c r="Z232" i="17"/>
  <c r="AA232" i="17"/>
  <c r="G1438" i="26"/>
  <c r="I1438" i="26" s="1"/>
  <c r="AC77" i="31"/>
  <c r="AE77" i="31"/>
  <c r="AF77" i="31"/>
  <c r="AH77" i="31"/>
  <c r="AG77" i="31"/>
  <c r="AD77" i="31"/>
  <c r="AJ193" i="27"/>
  <c r="AH193" i="27"/>
  <c r="AF193" i="27"/>
  <c r="AG193" i="27"/>
  <c r="AD193" i="27"/>
  <c r="AE193" i="27"/>
  <c r="AC193" i="27"/>
  <c r="G1198" i="26"/>
  <c r="I1198" i="26" s="1"/>
  <c r="AH41" i="27"/>
  <c r="AE41" i="27"/>
  <c r="AF41" i="27"/>
  <c r="AG41" i="27"/>
  <c r="AD41" i="27"/>
  <c r="AC41" i="27"/>
  <c r="G1203" i="26"/>
  <c r="I1203" i="26" s="1"/>
  <c r="AH46" i="27"/>
  <c r="AC46" i="27"/>
  <c r="AF46" i="27"/>
  <c r="AG46" i="27"/>
  <c r="AE46" i="27"/>
  <c r="AD46" i="27"/>
  <c r="G1519" i="26"/>
  <c r="I1519" i="26" s="1"/>
  <c r="AH158" i="31"/>
  <c r="AE158" i="31"/>
  <c r="AD158" i="31"/>
  <c r="AF158" i="31"/>
  <c r="AG158" i="31"/>
  <c r="AC158" i="31"/>
  <c r="G1373" i="26"/>
  <c r="I1373" i="26" s="1"/>
  <c r="AH12" i="31"/>
  <c r="AC12" i="31"/>
  <c r="AD12" i="31"/>
  <c r="AE12" i="31"/>
  <c r="AF12" i="31"/>
  <c r="AG12" i="31"/>
  <c r="AJ202" i="27"/>
  <c r="AG202" i="27"/>
  <c r="AF202" i="27"/>
  <c r="AC202" i="27"/>
  <c r="AH202" i="27"/>
  <c r="AE202" i="27"/>
  <c r="AD202" i="27"/>
  <c r="G1221" i="26"/>
  <c r="I1221" i="26" s="1"/>
  <c r="AH64" i="27"/>
  <c r="AC64" i="27"/>
  <c r="AG64" i="27"/>
  <c r="AE64" i="27"/>
  <c r="AF64" i="27"/>
  <c r="AD64" i="27"/>
  <c r="G1332" i="26"/>
  <c r="I1332" i="26" s="1"/>
  <c r="AH175" i="27"/>
  <c r="AF175" i="27"/>
  <c r="AE175" i="27"/>
  <c r="AD175" i="27"/>
  <c r="AG175" i="27"/>
  <c r="AC175" i="27"/>
  <c r="AC33" i="27"/>
  <c r="AH33" i="27"/>
  <c r="AF33" i="27"/>
  <c r="AG33" i="27"/>
  <c r="AD33" i="27"/>
  <c r="AE33" i="27"/>
  <c r="AJ59" i="27"/>
  <c r="AF59" i="27"/>
  <c r="AH59" i="27"/>
  <c r="AG59" i="27"/>
  <c r="AE59" i="27"/>
  <c r="AD59" i="27"/>
  <c r="AC59" i="27"/>
  <c r="AJ176" i="27"/>
  <c r="AF176" i="27"/>
  <c r="AH176" i="27"/>
  <c r="AE176" i="27"/>
  <c r="AG176" i="27"/>
  <c r="AD176" i="27"/>
  <c r="AC176" i="27"/>
  <c r="AI128" i="27"/>
  <c r="AC128" i="27"/>
  <c r="AF128" i="27"/>
  <c r="AG128" i="27"/>
  <c r="AE128" i="27"/>
  <c r="AH128" i="27"/>
  <c r="AD128" i="27"/>
  <c r="AJ178" i="27"/>
  <c r="AH178" i="27"/>
  <c r="AF178" i="27"/>
  <c r="AG178" i="27"/>
  <c r="AE178" i="27"/>
  <c r="AD178" i="27"/>
  <c r="AC178" i="27"/>
  <c r="AJ44" i="31"/>
  <c r="AC44" i="31"/>
  <c r="AH44" i="31"/>
  <c r="AF44" i="31"/>
  <c r="AE44" i="31"/>
  <c r="AG44" i="31"/>
  <c r="AD44" i="31"/>
  <c r="G1179" i="26"/>
  <c r="I1179" i="26" s="1"/>
  <c r="AG22" i="27"/>
  <c r="AH22" i="27"/>
  <c r="AF22" i="27"/>
  <c r="AE22" i="27"/>
  <c r="AD22" i="27"/>
  <c r="AC22" i="27"/>
  <c r="AD30" i="11"/>
  <c r="AB30" i="11"/>
  <c r="AA30" i="11"/>
  <c r="Z30" i="11"/>
  <c r="Y30" i="11"/>
  <c r="AC30" i="11"/>
  <c r="AC54" i="11"/>
  <c r="AD54" i="11"/>
  <c r="Z54" i="11"/>
  <c r="AB54" i="11"/>
  <c r="Y54" i="11"/>
  <c r="Z86" i="11"/>
  <c r="AD86" i="11"/>
  <c r="AC86" i="11"/>
  <c r="Y86" i="11"/>
  <c r="AB86" i="11"/>
  <c r="Z139" i="11"/>
  <c r="AB139" i="11"/>
  <c r="AA139" i="11"/>
  <c r="AC139" i="11"/>
  <c r="AD139" i="11"/>
  <c r="Y139" i="11"/>
  <c r="Y158" i="11"/>
  <c r="AA158" i="11"/>
  <c r="AD158" i="11"/>
  <c r="AC158" i="11"/>
  <c r="Z158" i="11"/>
  <c r="AB158" i="11"/>
  <c r="AA182" i="11"/>
  <c r="Y182" i="11"/>
  <c r="Z182" i="11"/>
  <c r="AC182" i="11"/>
  <c r="AD182" i="11"/>
  <c r="AB182" i="11"/>
  <c r="Y235" i="11"/>
  <c r="AA235" i="11"/>
  <c r="AD235" i="11"/>
  <c r="Z235" i="11"/>
  <c r="AC235" i="11"/>
  <c r="AB235" i="11"/>
  <c r="Z8" i="11"/>
  <c r="Y8" i="11"/>
  <c r="AB8" i="11"/>
  <c r="AC8" i="11"/>
  <c r="AD8" i="11"/>
  <c r="AA8" i="11"/>
  <c r="AA27" i="11"/>
  <c r="AC27" i="11"/>
  <c r="Z27" i="11"/>
  <c r="Y27" i="11"/>
  <c r="AB27" i="11"/>
  <c r="AD27" i="11"/>
  <c r="AA40" i="11"/>
  <c r="Y40" i="11"/>
  <c r="AC40" i="11"/>
  <c r="Z40" i="11"/>
  <c r="AD40" i="11"/>
  <c r="Y51" i="11"/>
  <c r="Z51" i="11"/>
  <c r="AD51" i="11"/>
  <c r="AC51" i="11"/>
  <c r="AA51" i="11"/>
  <c r="Y83" i="11"/>
  <c r="AA83" i="11"/>
  <c r="AC83" i="11"/>
  <c r="Z83" i="11"/>
  <c r="AD83" i="11"/>
  <c r="Z91" i="11"/>
  <c r="AD91" i="11"/>
  <c r="Y91" i="11"/>
  <c r="AC91" i="11"/>
  <c r="AA91" i="11"/>
  <c r="AC104" i="11"/>
  <c r="AA104" i="11"/>
  <c r="Y104" i="11"/>
  <c r="Z104" i="11"/>
  <c r="AB104" i="11"/>
  <c r="AD104" i="11"/>
  <c r="AB115" i="11"/>
  <c r="Y115" i="11"/>
  <c r="AA115" i="11"/>
  <c r="AC115" i="11"/>
  <c r="Z115" i="11"/>
  <c r="AD115" i="11"/>
  <c r="AC123" i="11"/>
  <c r="AD123" i="11"/>
  <c r="AA123" i="11"/>
  <c r="AB123" i="11"/>
  <c r="Z123" i="11"/>
  <c r="Y123" i="11"/>
  <c r="AB147" i="11"/>
  <c r="AC147" i="11"/>
  <c r="AA147" i="11"/>
  <c r="Z147" i="11"/>
  <c r="AD147" i="11"/>
  <c r="Y147" i="11"/>
  <c r="AB155" i="11"/>
  <c r="AC155" i="11"/>
  <c r="Y155" i="11"/>
  <c r="AD155" i="11"/>
  <c r="Z155" i="11"/>
  <c r="AA155" i="11"/>
  <c r="AC168" i="11"/>
  <c r="AA168" i="11"/>
  <c r="AB168" i="11"/>
  <c r="Z168" i="11"/>
  <c r="Y168" i="11"/>
  <c r="AD168" i="11"/>
  <c r="Z179" i="11"/>
  <c r="AC179" i="11"/>
  <c r="AD179" i="11"/>
  <c r="Y179" i="11"/>
  <c r="Z187" i="11"/>
  <c r="AD187" i="11"/>
  <c r="Y187" i="11"/>
  <c r="AC187" i="11"/>
  <c r="AA187" i="11"/>
  <c r="AB187" i="11"/>
  <c r="AC200" i="11"/>
  <c r="Z200" i="11"/>
  <c r="AD200" i="11"/>
  <c r="Y200" i="11"/>
  <c r="AB200" i="11"/>
  <c r="AA200" i="11"/>
  <c r="Z211" i="11"/>
  <c r="Y211" i="11"/>
  <c r="AC211" i="11"/>
  <c r="AA211" i="11"/>
  <c r="Y219" i="11"/>
  <c r="AD219" i="11"/>
  <c r="AC219" i="11"/>
  <c r="AA219" i="11"/>
  <c r="AB219" i="11"/>
  <c r="Z219" i="11"/>
  <c r="Z251" i="11"/>
  <c r="Y251" i="11"/>
  <c r="AD251" i="11"/>
  <c r="AC251" i="11"/>
  <c r="AA251" i="11"/>
  <c r="AB251" i="11"/>
  <c r="AB19" i="17"/>
  <c r="AA19" i="17"/>
  <c r="Y19" i="17"/>
  <c r="AD19" i="17"/>
  <c r="AC19" i="17"/>
  <c r="Z19" i="17"/>
  <c r="AA40" i="17"/>
  <c r="Y40" i="17"/>
  <c r="Z40" i="17"/>
  <c r="AD40" i="17"/>
  <c r="AC40" i="17"/>
  <c r="AC72" i="17"/>
  <c r="Z72" i="17"/>
  <c r="AB72" i="17"/>
  <c r="AA72" i="17"/>
  <c r="Y72" i="17"/>
  <c r="AD72" i="17"/>
  <c r="AB104" i="17"/>
  <c r="AA104" i="17"/>
  <c r="AC104" i="17"/>
  <c r="AD104" i="17"/>
  <c r="Z104" i="17"/>
  <c r="Y104" i="17"/>
  <c r="AC123" i="17"/>
  <c r="AD123" i="17"/>
  <c r="Y123" i="17"/>
  <c r="AB123" i="17"/>
  <c r="AA123" i="17"/>
  <c r="Z123" i="17"/>
  <c r="AB147" i="17"/>
  <c r="Y147" i="17"/>
  <c r="AA147" i="17"/>
  <c r="Z147" i="17"/>
  <c r="AD147" i="17"/>
  <c r="AC147" i="17"/>
  <c r="AC168" i="17"/>
  <c r="AD168" i="17"/>
  <c r="AB168" i="17"/>
  <c r="Z168" i="17"/>
  <c r="Y168" i="17"/>
  <c r="AA168" i="17"/>
  <c r="AB179" i="17"/>
  <c r="AC179" i="17"/>
  <c r="Z179" i="17"/>
  <c r="Y179" i="17"/>
  <c r="AD179" i="17"/>
  <c r="AA179" i="17"/>
  <c r="AC187" i="17"/>
  <c r="Y187" i="17"/>
  <c r="AB187" i="17"/>
  <c r="Z187" i="17"/>
  <c r="AA187" i="17"/>
  <c r="AD187" i="17"/>
  <c r="AD211" i="17"/>
  <c r="AC211" i="17"/>
  <c r="Z211" i="17"/>
  <c r="AA211" i="17"/>
  <c r="AC219" i="17"/>
  <c r="Z219" i="17"/>
  <c r="Y219" i="17"/>
  <c r="AB219" i="17"/>
  <c r="AA219" i="17"/>
  <c r="AD219" i="17"/>
  <c r="AA243" i="17"/>
  <c r="Y243" i="17"/>
  <c r="AD243" i="17"/>
  <c r="Z243" i="17"/>
  <c r="AB137" i="11"/>
  <c r="AD137" i="11"/>
  <c r="AC137" i="11"/>
  <c r="AA137" i="11"/>
  <c r="Y137" i="11"/>
  <c r="Z137" i="11"/>
  <c r="AA41" i="17"/>
  <c r="AB41" i="17"/>
  <c r="AD41" i="17"/>
  <c r="Z41" i="17"/>
  <c r="Y41" i="17"/>
  <c r="AH192" i="27"/>
  <c r="AF192" i="27"/>
  <c r="AG192" i="27"/>
  <c r="AE192" i="27"/>
  <c r="AD192" i="27"/>
  <c r="AC192" i="27"/>
  <c r="AH177" i="31"/>
  <c r="AD177" i="31"/>
  <c r="AE177" i="31"/>
  <c r="AG177" i="31"/>
  <c r="AF177" i="31"/>
  <c r="AC177" i="31"/>
  <c r="AH178" i="31"/>
  <c r="AE178" i="31"/>
  <c r="AD178" i="31"/>
  <c r="AF178" i="31"/>
  <c r="AG178" i="31"/>
  <c r="AC178" i="31"/>
  <c r="AH79" i="27"/>
  <c r="AF79" i="27"/>
  <c r="AC79" i="27"/>
  <c r="AG79" i="27"/>
  <c r="AE79" i="27"/>
  <c r="AD79" i="27"/>
  <c r="G1591" i="14"/>
  <c r="AC98" i="31"/>
  <c r="AH98" i="31"/>
  <c r="AD98" i="31"/>
  <c r="AE98" i="31"/>
  <c r="AF98" i="31"/>
  <c r="AG98" i="31"/>
  <c r="AI81" i="27"/>
  <c r="AH81" i="27"/>
  <c r="AF81" i="27"/>
  <c r="AC81" i="27"/>
  <c r="AE81" i="27"/>
  <c r="AG81" i="27"/>
  <c r="AD81" i="27"/>
  <c r="G1439" i="26"/>
  <c r="I1439" i="26" s="1"/>
  <c r="AH78" i="31"/>
  <c r="AC78" i="31"/>
  <c r="AE78" i="31"/>
  <c r="AG78" i="31"/>
  <c r="AF78" i="31"/>
  <c r="AD78" i="31"/>
  <c r="AJ145" i="27"/>
  <c r="AH145" i="27"/>
  <c r="AF145" i="27"/>
  <c r="AC145" i="27"/>
  <c r="AG145" i="27"/>
  <c r="AE145" i="27"/>
  <c r="AD145" i="27"/>
  <c r="AJ91" i="27"/>
  <c r="AH91" i="27"/>
  <c r="AF91" i="27"/>
  <c r="AG91" i="27"/>
  <c r="AD91" i="27"/>
  <c r="AE91" i="27"/>
  <c r="AC91" i="27"/>
  <c r="AI45" i="27"/>
  <c r="AF45" i="27"/>
  <c r="AC45" i="27"/>
  <c r="AH45" i="27"/>
  <c r="AE45" i="27"/>
  <c r="AG45" i="27"/>
  <c r="AD45" i="27"/>
  <c r="AI176" i="31"/>
  <c r="AH176" i="31"/>
  <c r="AD176" i="31"/>
  <c r="AG176" i="31"/>
  <c r="AE176" i="31"/>
  <c r="AF176" i="31"/>
  <c r="AC176" i="31"/>
  <c r="AI96" i="31"/>
  <c r="AH96" i="31"/>
  <c r="AC96" i="31"/>
  <c r="AG96" i="31"/>
  <c r="AE96" i="31"/>
  <c r="AF96" i="31"/>
  <c r="AD96" i="31"/>
  <c r="AJ13" i="31"/>
  <c r="AC13" i="31"/>
  <c r="AH13" i="31"/>
  <c r="AD13" i="31"/>
  <c r="AE13" i="31"/>
  <c r="AG13" i="31"/>
  <c r="AF13" i="31"/>
  <c r="AJ97" i="27"/>
  <c r="AC97" i="27"/>
  <c r="AF97" i="27"/>
  <c r="AG97" i="27"/>
  <c r="AH97" i="27"/>
  <c r="AE97" i="27"/>
  <c r="AD97" i="27"/>
  <c r="AJ5" i="31"/>
  <c r="AH5" i="31"/>
  <c r="AD5" i="31"/>
  <c r="AG5" i="31"/>
  <c r="AF5" i="31"/>
  <c r="AE5" i="31"/>
  <c r="AC5" i="31"/>
  <c r="AJ151" i="27"/>
  <c r="AC151" i="27"/>
  <c r="AF151" i="27"/>
  <c r="AH151" i="27"/>
  <c r="AG151" i="27"/>
  <c r="AE151" i="27"/>
  <c r="AD151" i="27"/>
  <c r="G1618" i="14"/>
  <c r="AH125" i="31"/>
  <c r="AG125" i="31"/>
  <c r="AF125" i="31"/>
  <c r="AE125" i="31"/>
  <c r="AD125" i="31"/>
  <c r="AC125" i="31"/>
  <c r="G1470" i="26"/>
  <c r="I1470" i="26" s="1"/>
  <c r="AH109" i="31"/>
  <c r="AD109" i="31"/>
  <c r="AE109" i="31"/>
  <c r="AF109" i="31"/>
  <c r="AG109" i="31"/>
  <c r="AC109" i="31"/>
  <c r="AI142" i="31"/>
  <c r="AE142" i="31"/>
  <c r="AH142" i="31"/>
  <c r="AD142" i="31"/>
  <c r="AF142" i="31"/>
  <c r="AG142" i="31"/>
  <c r="AC142" i="31"/>
  <c r="G1388" i="26"/>
  <c r="I1388" i="26" s="1"/>
  <c r="AH27" i="31"/>
  <c r="AC27" i="31"/>
  <c r="AG27" i="31"/>
  <c r="AE27" i="31"/>
  <c r="AF27" i="31"/>
  <c r="AD27" i="31"/>
  <c r="G1645" i="14"/>
  <c r="AC152" i="31"/>
  <c r="AD152" i="31"/>
  <c r="AG152" i="31"/>
  <c r="AH152" i="31"/>
  <c r="AE152" i="31"/>
  <c r="AF152" i="31"/>
  <c r="AI151" i="31"/>
  <c r="AH151" i="31"/>
  <c r="AC151" i="31"/>
  <c r="AD151" i="31"/>
  <c r="AG151" i="31"/>
  <c r="AE151" i="31"/>
  <c r="AF151" i="31"/>
  <c r="G1424" i="14"/>
  <c r="AF135" i="27"/>
  <c r="AH135" i="27"/>
  <c r="AG135" i="27"/>
  <c r="AE135" i="27"/>
  <c r="AD135" i="27"/>
  <c r="AC135" i="27"/>
  <c r="G1640" i="14"/>
  <c r="AH147" i="31"/>
  <c r="AC147" i="31"/>
  <c r="AE147" i="31"/>
  <c r="AF147" i="31"/>
  <c r="AG147" i="31"/>
  <c r="AD147" i="31"/>
  <c r="G1396" i="14"/>
  <c r="AH107" i="27"/>
  <c r="AF107" i="27"/>
  <c r="AE107" i="27"/>
  <c r="AG107" i="27"/>
  <c r="AD107" i="27"/>
  <c r="AC107" i="27"/>
  <c r="G1399" i="14"/>
  <c r="AF110" i="27"/>
  <c r="AH110" i="27"/>
  <c r="AE110" i="27"/>
  <c r="AG110" i="27"/>
  <c r="AD110" i="27"/>
  <c r="AC110" i="27"/>
  <c r="G1271" i="26"/>
  <c r="I1271" i="26" s="1"/>
  <c r="AH114" i="27"/>
  <c r="AC114" i="27"/>
  <c r="AF114" i="27"/>
  <c r="AG114" i="27"/>
  <c r="AE114" i="27"/>
  <c r="AD114" i="27"/>
  <c r="AJ32" i="27"/>
  <c r="AC32" i="27"/>
  <c r="AH32" i="27"/>
  <c r="AF32" i="27"/>
  <c r="AE32" i="27"/>
  <c r="AG32" i="27"/>
  <c r="AD32" i="27"/>
  <c r="AF62" i="27"/>
  <c r="AC62" i="27"/>
  <c r="AG62" i="27"/>
  <c r="AH62" i="27"/>
  <c r="AE62" i="27"/>
  <c r="AD62" i="27"/>
  <c r="AJ58" i="27"/>
  <c r="AF58" i="27"/>
  <c r="AE58" i="27"/>
  <c r="AG58" i="27"/>
  <c r="AH58" i="27"/>
  <c r="AD58" i="27"/>
  <c r="AC58" i="27"/>
  <c r="G1274" i="26"/>
  <c r="I1274" i="26" s="1"/>
  <c r="AH117" i="27"/>
  <c r="AF117" i="27"/>
  <c r="AG117" i="27"/>
  <c r="AC117" i="27"/>
  <c r="AE117" i="27"/>
  <c r="AD117" i="27"/>
  <c r="G1540" i="14"/>
  <c r="AH47" i="31"/>
  <c r="AC47" i="31"/>
  <c r="AE47" i="31"/>
  <c r="AF47" i="31"/>
  <c r="AD47" i="31"/>
  <c r="AG47" i="31"/>
  <c r="AJ179" i="27"/>
  <c r="AH179" i="27"/>
  <c r="AG179" i="27"/>
  <c r="AE179" i="27"/>
  <c r="AC179" i="27"/>
  <c r="AF179" i="27"/>
  <c r="AD179" i="27"/>
  <c r="AI196" i="31"/>
  <c r="AC196" i="31"/>
  <c r="AH196" i="31"/>
  <c r="AE196" i="31"/>
  <c r="AG196" i="31"/>
  <c r="AF196" i="31"/>
  <c r="AD196" i="31"/>
  <c r="AJ193" i="31"/>
  <c r="AH193" i="31"/>
  <c r="AD193" i="31"/>
  <c r="AF193" i="31"/>
  <c r="AG193" i="31"/>
  <c r="AE193" i="31"/>
  <c r="AC193" i="31"/>
  <c r="AJ198" i="31"/>
  <c r="AC198" i="31"/>
  <c r="AE198" i="31"/>
  <c r="AF198" i="31"/>
  <c r="AH198" i="31"/>
  <c r="AG198" i="31"/>
  <c r="AD198" i="31"/>
  <c r="AF94" i="11"/>
  <c r="Y94" i="11"/>
  <c r="AC94" i="11"/>
  <c r="AB94" i="11"/>
  <c r="AD94" i="11"/>
  <c r="Z94" i="11"/>
  <c r="AA94" i="11"/>
  <c r="AA222" i="11"/>
  <c r="AD222" i="11"/>
  <c r="Y222" i="11"/>
  <c r="AC222" i="11"/>
  <c r="AB222" i="11"/>
  <c r="Z222" i="11"/>
  <c r="AB19" i="11"/>
  <c r="AC19" i="11"/>
  <c r="Y19" i="11"/>
  <c r="AD19" i="11"/>
  <c r="Z19" i="11"/>
  <c r="AA19" i="11"/>
  <c r="AC59" i="11"/>
  <c r="AD59" i="11"/>
  <c r="Y59" i="11"/>
  <c r="Z59" i="11"/>
  <c r="AA59" i="11"/>
  <c r="AC136" i="11"/>
  <c r="AB136" i="11"/>
  <c r="Z136" i="11"/>
  <c r="AD136" i="11"/>
  <c r="Y136" i="11"/>
  <c r="AA136" i="11"/>
  <c r="Z243" i="11"/>
  <c r="AC243" i="11"/>
  <c r="Y243" i="11"/>
  <c r="AA243" i="11"/>
  <c r="AC51" i="17"/>
  <c r="Z51" i="17"/>
  <c r="AA51" i="17"/>
  <c r="Y51" i="17"/>
  <c r="AD51" i="17"/>
  <c r="AA83" i="17"/>
  <c r="AC83" i="17"/>
  <c r="Z83" i="17"/>
  <c r="Y83" i="17"/>
  <c r="AB115" i="17"/>
  <c r="AD115" i="17"/>
  <c r="Y115" i="17"/>
  <c r="Z115" i="17"/>
  <c r="AA115" i="17"/>
  <c r="AC115" i="17"/>
  <c r="AC155" i="17"/>
  <c r="Z155" i="17"/>
  <c r="AA155" i="17"/>
  <c r="AB155" i="17"/>
  <c r="Y155" i="17"/>
  <c r="AD155" i="17"/>
  <c r="AB200" i="17"/>
  <c r="Z200" i="17"/>
  <c r="AD200" i="17"/>
  <c r="AA200" i="17"/>
  <c r="Y200" i="17"/>
  <c r="AC200" i="17"/>
  <c r="AC251" i="17"/>
  <c r="AA251" i="17"/>
  <c r="AB251" i="17"/>
  <c r="Z251" i="17"/>
  <c r="Y251" i="17"/>
  <c r="AD251" i="17"/>
  <c r="AD184" i="31"/>
  <c r="AC184" i="31"/>
  <c r="AH184" i="31"/>
  <c r="AG184" i="31"/>
  <c r="AF184" i="31"/>
  <c r="AE184" i="31"/>
  <c r="AI76" i="31"/>
  <c r="AH76" i="31"/>
  <c r="AE76" i="31"/>
  <c r="AD76" i="31"/>
  <c r="AF76" i="31"/>
  <c r="AG76" i="31"/>
  <c r="AC76" i="31"/>
  <c r="AJ168" i="27"/>
  <c r="AC168" i="27"/>
  <c r="AG168" i="27"/>
  <c r="AH168" i="27"/>
  <c r="AE168" i="27"/>
  <c r="AD168" i="27"/>
  <c r="AF168" i="27"/>
  <c r="G1451" i="14"/>
  <c r="AC162" i="27"/>
  <c r="AG162" i="27"/>
  <c r="AH162" i="27"/>
  <c r="AE162" i="27"/>
  <c r="AF162" i="27"/>
  <c r="AD162" i="27"/>
  <c r="AI195" i="27"/>
  <c r="AF195" i="27"/>
  <c r="AH195" i="27"/>
  <c r="AG195" i="27"/>
  <c r="AE195" i="27"/>
  <c r="AD195" i="27"/>
  <c r="AC195" i="27"/>
  <c r="AI141" i="27"/>
  <c r="AG141" i="27"/>
  <c r="AF141" i="27"/>
  <c r="AH141" i="27"/>
  <c r="AD141" i="27"/>
  <c r="AE141" i="27"/>
  <c r="AC141" i="27"/>
  <c r="AI25" i="31"/>
  <c r="AH25" i="31"/>
  <c r="AD25" i="31"/>
  <c r="AE25" i="31"/>
  <c r="AG25" i="31"/>
  <c r="AF25" i="31"/>
  <c r="AC25" i="31"/>
  <c r="G1659" i="14"/>
  <c r="AC166" i="31"/>
  <c r="AH166" i="31"/>
  <c r="AG166" i="31"/>
  <c r="AD166" i="31"/>
  <c r="AE166" i="31"/>
  <c r="AF166" i="31"/>
  <c r="AI50" i="27"/>
  <c r="AC50" i="27"/>
  <c r="AG50" i="27"/>
  <c r="AF50" i="27"/>
  <c r="AH50" i="27"/>
  <c r="AE50" i="27"/>
  <c r="AD50" i="27"/>
  <c r="G1621" i="14"/>
  <c r="AC128" i="31"/>
  <c r="AH128" i="31"/>
  <c r="AE128" i="31"/>
  <c r="AF128" i="31"/>
  <c r="AG128" i="31"/>
  <c r="AD128" i="31"/>
  <c r="AJ144" i="31"/>
  <c r="AH144" i="31"/>
  <c r="AD144" i="31"/>
  <c r="AE144" i="31"/>
  <c r="AF144" i="31"/>
  <c r="AG144" i="31"/>
  <c r="AC144" i="31"/>
  <c r="G1458" i="26"/>
  <c r="I1458" i="26" s="1"/>
  <c r="AH97" i="31"/>
  <c r="AC97" i="31"/>
  <c r="AD97" i="31"/>
  <c r="AF97" i="31"/>
  <c r="AG97" i="31"/>
  <c r="AE97" i="31"/>
  <c r="G1469" i="26"/>
  <c r="I1469" i="26" s="1"/>
  <c r="AH108" i="31"/>
  <c r="AD108" i="31"/>
  <c r="AG108" i="31"/>
  <c r="AE108" i="31"/>
  <c r="AF108" i="31"/>
  <c r="AC108" i="31"/>
  <c r="AI60" i="27"/>
  <c r="AH60" i="27"/>
  <c r="AF60" i="27"/>
  <c r="AC60" i="27"/>
  <c r="AE60" i="27"/>
  <c r="AG60" i="27"/>
  <c r="AD60" i="27"/>
  <c r="G1275" i="26"/>
  <c r="I1275" i="26" s="1"/>
  <c r="AF118" i="27"/>
  <c r="AH118" i="27"/>
  <c r="AC118" i="27"/>
  <c r="AG118" i="27"/>
  <c r="AE118" i="27"/>
  <c r="AD118" i="27"/>
  <c r="AJ134" i="31"/>
  <c r="AH134" i="31"/>
  <c r="AC134" i="31"/>
  <c r="AE134" i="31"/>
  <c r="AG134" i="31"/>
  <c r="AF134" i="31"/>
  <c r="AD134" i="31"/>
  <c r="AD9" i="11"/>
  <c r="AA9" i="11"/>
  <c r="Y9" i="11"/>
  <c r="Z9" i="11"/>
  <c r="AB9" i="11"/>
  <c r="AC9" i="11"/>
  <c r="Y20" i="11"/>
  <c r="AC20" i="11"/>
  <c r="AA20" i="11"/>
  <c r="Z20" i="11"/>
  <c r="AD20" i="11"/>
  <c r="AB20" i="11"/>
  <c r="AC28" i="11"/>
  <c r="Y28" i="11"/>
  <c r="AA28" i="11"/>
  <c r="Z28" i="11"/>
  <c r="AB28" i="11"/>
  <c r="AD28" i="11"/>
  <c r="AB41" i="11"/>
  <c r="Z41" i="11"/>
  <c r="AD41" i="11"/>
  <c r="Y41" i="11"/>
  <c r="AA41" i="11"/>
  <c r="Y52" i="11"/>
  <c r="AB52" i="11"/>
  <c r="AA52" i="11"/>
  <c r="Z52" i="11"/>
  <c r="AD52" i="11"/>
  <c r="AB60" i="11"/>
  <c r="Z60" i="11"/>
  <c r="Y60" i="11"/>
  <c r="AA60" i="11"/>
  <c r="AD60" i="11"/>
  <c r="Y73" i="11"/>
  <c r="AB73" i="11"/>
  <c r="AD73" i="11"/>
  <c r="Z73" i="11"/>
  <c r="AA73" i="11"/>
  <c r="Z84" i="11"/>
  <c r="AA84" i="11"/>
  <c r="AB84" i="11"/>
  <c r="AA92" i="11"/>
  <c r="AB92" i="11"/>
  <c r="Y92" i="11"/>
  <c r="Z92" i="11"/>
  <c r="AD92" i="11"/>
  <c r="Y105" i="11"/>
  <c r="AD105" i="11"/>
  <c r="AB105" i="11"/>
  <c r="AC105" i="11"/>
  <c r="AA105" i="11"/>
  <c r="Z105" i="11"/>
  <c r="Y116" i="11"/>
  <c r="AC116" i="11"/>
  <c r="AA116" i="11"/>
  <c r="Z116" i="11"/>
  <c r="AB116" i="11"/>
  <c r="AD116" i="11"/>
  <c r="AC124" i="11"/>
  <c r="Z124" i="11"/>
  <c r="AB124" i="11"/>
  <c r="Y124" i="11"/>
  <c r="AD124" i="11"/>
  <c r="AA124" i="11"/>
  <c r="AA148" i="11"/>
  <c r="AD148" i="11"/>
  <c r="Z148" i="11"/>
  <c r="AB148" i="11"/>
  <c r="AC156" i="11"/>
  <c r="AD156" i="11"/>
  <c r="Y156" i="11"/>
  <c r="Z156" i="11"/>
  <c r="AB156" i="11"/>
  <c r="AA156" i="11"/>
  <c r="AD169" i="11"/>
  <c r="Y169" i="11"/>
  <c r="AA169" i="11"/>
  <c r="Z169" i="11"/>
  <c r="AB169" i="11"/>
  <c r="AC169" i="11"/>
  <c r="Z180" i="11"/>
  <c r="AC180" i="11"/>
  <c r="AB180" i="11"/>
  <c r="AA180" i="11"/>
  <c r="AC188" i="11"/>
  <c r="AB188" i="11"/>
  <c r="AA188" i="11"/>
  <c r="Z188" i="11"/>
  <c r="AD188" i="11"/>
  <c r="Y188" i="11"/>
  <c r="AD201" i="11"/>
  <c r="Y201" i="11"/>
  <c r="AB201" i="11"/>
  <c r="AA201" i="11"/>
  <c r="Z201" i="11"/>
  <c r="AC201" i="11"/>
  <c r="AA212" i="11"/>
  <c r="AD212" i="11"/>
  <c r="Z212" i="11"/>
  <c r="AB212" i="11"/>
  <c r="AC220" i="11"/>
  <c r="Y220" i="11"/>
  <c r="Z220" i="11"/>
  <c r="AB220" i="11"/>
  <c r="AA220" i="11"/>
  <c r="AD220" i="11"/>
  <c r="AD233" i="11"/>
  <c r="Y233" i="11"/>
  <c r="Z233" i="11"/>
  <c r="AC233" i="11"/>
  <c r="AA233" i="11"/>
  <c r="AB233" i="11"/>
  <c r="AA244" i="11"/>
  <c r="AD244" i="11"/>
  <c r="AC244" i="11"/>
  <c r="AB244" i="11"/>
  <c r="AC252" i="11"/>
  <c r="AD252" i="11"/>
  <c r="AA252" i="11"/>
  <c r="Y252" i="11"/>
  <c r="Z252" i="11"/>
  <c r="AB252" i="11"/>
  <c r="Y9" i="17"/>
  <c r="AD9" i="17"/>
  <c r="AB9" i="17"/>
  <c r="Z9" i="17"/>
  <c r="AA9" i="17"/>
  <c r="AC9" i="17"/>
  <c r="Y20" i="17"/>
  <c r="AA20" i="17"/>
  <c r="AD20" i="17"/>
  <c r="Z20" i="17"/>
  <c r="AB20" i="17"/>
  <c r="AC20" i="17"/>
  <c r="AC28" i="17"/>
  <c r="AD28" i="17"/>
  <c r="Y28" i="17"/>
  <c r="Z28" i="17"/>
  <c r="AB28" i="17"/>
  <c r="AA28" i="17"/>
  <c r="Y52" i="17"/>
  <c r="AA52" i="17"/>
  <c r="AB52" i="17"/>
  <c r="Z52" i="17"/>
  <c r="AD52" i="17"/>
  <c r="AD60" i="17"/>
  <c r="Y60" i="17"/>
  <c r="AB60" i="17"/>
  <c r="Z60" i="17"/>
  <c r="AA60" i="17"/>
  <c r="AD73" i="17"/>
  <c r="AC73" i="17"/>
  <c r="Z73" i="17"/>
  <c r="Y73" i="17"/>
  <c r="AA73" i="17"/>
  <c r="AB73" i="17"/>
  <c r="Y84" i="17"/>
  <c r="AA84" i="17"/>
  <c r="Z84" i="17"/>
  <c r="AD84" i="17"/>
  <c r="AB84" i="17"/>
  <c r="AC84" i="17"/>
  <c r="AC92" i="17"/>
  <c r="AB92" i="17"/>
  <c r="AD92" i="17"/>
  <c r="Y92" i="17"/>
  <c r="AA92" i="17"/>
  <c r="Z92" i="17"/>
  <c r="AC105" i="17"/>
  <c r="AB105" i="17"/>
  <c r="Y105" i="17"/>
  <c r="AD105" i="17"/>
  <c r="AA105" i="17"/>
  <c r="Z105" i="17"/>
  <c r="Y116" i="17"/>
  <c r="AC116" i="17"/>
  <c r="AD116" i="17"/>
  <c r="Z116" i="17"/>
  <c r="AA116" i="17"/>
  <c r="AB116" i="17"/>
  <c r="AC124" i="17"/>
  <c r="AA124" i="17"/>
  <c r="Z124" i="17"/>
  <c r="AB124" i="17"/>
  <c r="Y124" i="17"/>
  <c r="AD124" i="17"/>
  <c r="Z137" i="17"/>
  <c r="AC137" i="17"/>
  <c r="AA137" i="17"/>
  <c r="AD137" i="17"/>
  <c r="Y137" i="17"/>
  <c r="AB137" i="17"/>
  <c r="Y148" i="17"/>
  <c r="AC148" i="17"/>
  <c r="AB148" i="17"/>
  <c r="Z148" i="17"/>
  <c r="AD148" i="17"/>
  <c r="AA148" i="17"/>
  <c r="AC156" i="17"/>
  <c r="AD156" i="17"/>
  <c r="Z156" i="17"/>
  <c r="AB156" i="17"/>
  <c r="Y156" i="17"/>
  <c r="AA156" i="17"/>
  <c r="Z169" i="17"/>
  <c r="Y169" i="17"/>
  <c r="AA169" i="17"/>
  <c r="AD169" i="17"/>
  <c r="AC169" i="17"/>
  <c r="AB169" i="17"/>
  <c r="Y180" i="17"/>
  <c r="AD180" i="17"/>
  <c r="AB180" i="17"/>
  <c r="Z180" i="17"/>
  <c r="AC180" i="17"/>
  <c r="AA180" i="17"/>
  <c r="AC188" i="17"/>
  <c r="AB188" i="17"/>
  <c r="AA188" i="17"/>
  <c r="Y188" i="17"/>
  <c r="Z188" i="17"/>
  <c r="AD188" i="17"/>
  <c r="AA201" i="17"/>
  <c r="AD201" i="17"/>
  <c r="Z201" i="17"/>
  <c r="AC201" i="17"/>
  <c r="AB201" i="17"/>
  <c r="Y201" i="17"/>
  <c r="Y212" i="17"/>
  <c r="AA212" i="17"/>
  <c r="AB212" i="17"/>
  <c r="Z212" i="17"/>
  <c r="AC212" i="17"/>
  <c r="AD212" i="17"/>
  <c r="AC220" i="17"/>
  <c r="AA220" i="17"/>
  <c r="AD220" i="17"/>
  <c r="Y220" i="17"/>
  <c r="Z220" i="17"/>
  <c r="AB220" i="17"/>
  <c r="AD233" i="17"/>
  <c r="AB233" i="17"/>
  <c r="Z233" i="17"/>
  <c r="Y233" i="17"/>
  <c r="AC233" i="17"/>
  <c r="AA233" i="17"/>
  <c r="Y244" i="17"/>
  <c r="AD244" i="17"/>
  <c r="AA244" i="17"/>
  <c r="AB244" i="17"/>
  <c r="Z244" i="17"/>
  <c r="AC244" i="17"/>
  <c r="AC252" i="17"/>
  <c r="Z252" i="17"/>
  <c r="AA252" i="17"/>
  <c r="AB252" i="17"/>
  <c r="AD252" i="17"/>
  <c r="Y252" i="17"/>
  <c r="AC10" i="11"/>
  <c r="Y10" i="11"/>
  <c r="AA10" i="11"/>
  <c r="Z10" i="11"/>
  <c r="AB10" i="11"/>
  <c r="AD10" i="11"/>
  <c r="Z21" i="11"/>
  <c r="AB21" i="11"/>
  <c r="AA21" i="11"/>
  <c r="AC21" i="11"/>
  <c r="AD21" i="11"/>
  <c r="Y21" i="11"/>
  <c r="AD29" i="11"/>
  <c r="AC29" i="11"/>
  <c r="AA29" i="11"/>
  <c r="Z29" i="11"/>
  <c r="AB29" i="11"/>
  <c r="Y29" i="11"/>
  <c r="AB42" i="11"/>
  <c r="Y42" i="11"/>
  <c r="AA42" i="11"/>
  <c r="AC42" i="11"/>
  <c r="Z42" i="11"/>
  <c r="Z53" i="11"/>
  <c r="AA53" i="11"/>
  <c r="Y53" i="11"/>
  <c r="AB53" i="11"/>
  <c r="AC53" i="11"/>
  <c r="Y61" i="11"/>
  <c r="Z61" i="11"/>
  <c r="AA61" i="11"/>
  <c r="AB61" i="11"/>
  <c r="AC61" i="11"/>
  <c r="Z74" i="11"/>
  <c r="Y74" i="11"/>
  <c r="AC74" i="11"/>
  <c r="AA74" i="11"/>
  <c r="AB74" i="11"/>
  <c r="Z85" i="11"/>
  <c r="AB85" i="11"/>
  <c r="AC85" i="11"/>
  <c r="Y85" i="11"/>
  <c r="AA85" i="11"/>
  <c r="AB93" i="11"/>
  <c r="Y93" i="11"/>
  <c r="Z93" i="11"/>
  <c r="AC93" i="11"/>
  <c r="AA93" i="11"/>
  <c r="Y106" i="11"/>
  <c r="AA106" i="11"/>
  <c r="AD106" i="11"/>
  <c r="Z106" i="11"/>
  <c r="AB106" i="11"/>
  <c r="AC106" i="11"/>
  <c r="Z117" i="11"/>
  <c r="AA117" i="11"/>
  <c r="AC117" i="11"/>
  <c r="AD117" i="11"/>
  <c r="Y117" i="11"/>
  <c r="AB117" i="11"/>
  <c r="AD125" i="11"/>
  <c r="AA125" i="11"/>
  <c r="AB125" i="11"/>
  <c r="Z125" i="11"/>
  <c r="Y125" i="11"/>
  <c r="AC125" i="11"/>
  <c r="AD138" i="11"/>
  <c r="AB138" i="11"/>
  <c r="Y138" i="11"/>
  <c r="Z138" i="11"/>
  <c r="AC138" i="11"/>
  <c r="AA138" i="11"/>
  <c r="Z149" i="11"/>
  <c r="AB149" i="11"/>
  <c r="Y149" i="11"/>
  <c r="AC149" i="11"/>
  <c r="AD149" i="11"/>
  <c r="AA149" i="11"/>
  <c r="AD157" i="11"/>
  <c r="Z157" i="11"/>
  <c r="AC157" i="11"/>
  <c r="Y157" i="11"/>
  <c r="AA157" i="11"/>
  <c r="AB157" i="11"/>
  <c r="AB170" i="11"/>
  <c r="Z170" i="11"/>
  <c r="AA170" i="11"/>
  <c r="Y170" i="11"/>
  <c r="AC170" i="11"/>
  <c r="AD170" i="11"/>
  <c r="AD181" i="11"/>
  <c r="AA181" i="11"/>
  <c r="AB181" i="11"/>
  <c r="AC181" i="11"/>
  <c r="AD189" i="11"/>
  <c r="AA189" i="11"/>
  <c r="Y189" i="11"/>
  <c r="AB189" i="11"/>
  <c r="AC189" i="11"/>
  <c r="Z189" i="11"/>
  <c r="Z202" i="11"/>
  <c r="AD202" i="11"/>
  <c r="AC202" i="11"/>
  <c r="AA202" i="11"/>
  <c r="AB202" i="11"/>
  <c r="Y202" i="11"/>
  <c r="AC213" i="11"/>
  <c r="AD213" i="11"/>
  <c r="AB213" i="11"/>
  <c r="Y213" i="11"/>
  <c r="AD221" i="11"/>
  <c r="Z221" i="11"/>
  <c r="AC221" i="11"/>
  <c r="AA221" i="11"/>
  <c r="AB221" i="11"/>
  <c r="Y221" i="11"/>
  <c r="AB234" i="11"/>
  <c r="AC234" i="11"/>
  <c r="Z234" i="11"/>
  <c r="Y234" i="11"/>
  <c r="AD234" i="11"/>
  <c r="AA234" i="11"/>
  <c r="AB245" i="11"/>
  <c r="Y245" i="11"/>
  <c r="AC245" i="11"/>
  <c r="AA245" i="11"/>
  <c r="AD253" i="11"/>
  <c r="Y253" i="11"/>
  <c r="AB253" i="11"/>
  <c r="AC253" i="11"/>
  <c r="Z253" i="11"/>
  <c r="AA253" i="11"/>
  <c r="AD10" i="17"/>
  <c r="Z10" i="17"/>
  <c r="Y10" i="17"/>
  <c r="AC10" i="17"/>
  <c r="AB10" i="17"/>
  <c r="AA10" i="17"/>
  <c r="Z21" i="17"/>
  <c r="AD21" i="17"/>
  <c r="Y21" i="17"/>
  <c r="AC21" i="17"/>
  <c r="AA21" i="17"/>
  <c r="AB21" i="17"/>
  <c r="AD29" i="17"/>
  <c r="Z29" i="17"/>
  <c r="Y29" i="17"/>
  <c r="AC29" i="17"/>
  <c r="AB29" i="17"/>
  <c r="AA29" i="17"/>
  <c r="Y42" i="17"/>
  <c r="Z42" i="17"/>
  <c r="AA42" i="17"/>
  <c r="AB42" i="17"/>
  <c r="AC42" i="17"/>
  <c r="Z53" i="17"/>
  <c r="AB53" i="17"/>
  <c r="AC53" i="17"/>
  <c r="Y53" i="17"/>
  <c r="AA53" i="17"/>
  <c r="AC61" i="17"/>
  <c r="Z61" i="17"/>
  <c r="AA61" i="17"/>
  <c r="AB61" i="17"/>
  <c r="Y61" i="17"/>
  <c r="Z74" i="17"/>
  <c r="AA74" i="17"/>
  <c r="AC74" i="17"/>
  <c r="Y74" i="17"/>
  <c r="AB74" i="17"/>
  <c r="AD74" i="17"/>
  <c r="Z85" i="17"/>
  <c r="AB85" i="17"/>
  <c r="AD85" i="17"/>
  <c r="AA85" i="17"/>
  <c r="AC85" i="17"/>
  <c r="Y85" i="17"/>
  <c r="AD93" i="17"/>
  <c r="Z93" i="17"/>
  <c r="AB93" i="17"/>
  <c r="Y93" i="17"/>
  <c r="AC93" i="17"/>
  <c r="AA93" i="17"/>
  <c r="AA106" i="17"/>
  <c r="Z106" i="17"/>
  <c r="AC106" i="17"/>
  <c r="Y106" i="17"/>
  <c r="AD106" i="17"/>
  <c r="AB106" i="17"/>
  <c r="Z117" i="17"/>
  <c r="Y117" i="17"/>
  <c r="AD117" i="17"/>
  <c r="AB117" i="17"/>
  <c r="AC117" i="17"/>
  <c r="AA117" i="17"/>
  <c r="AD125" i="17"/>
  <c r="AA125" i="17"/>
  <c r="AC125" i="17"/>
  <c r="Z125" i="17"/>
  <c r="Y125" i="17"/>
  <c r="AB125" i="17"/>
  <c r="AA138" i="17"/>
  <c r="AB138" i="17"/>
  <c r="Y138" i="17"/>
  <c r="AD138" i="17"/>
  <c r="Z138" i="17"/>
  <c r="AC138" i="17"/>
  <c r="Z149" i="17"/>
  <c r="AD149" i="17"/>
  <c r="AC149" i="17"/>
  <c r="AB149" i="17"/>
  <c r="AA149" i="17"/>
  <c r="Y149" i="17"/>
  <c r="AD157" i="17"/>
  <c r="Z157" i="17"/>
  <c r="AB157" i="17"/>
  <c r="AC157" i="17"/>
  <c r="Y157" i="17"/>
  <c r="AA157" i="17"/>
  <c r="AD170" i="17"/>
  <c r="AB170" i="17"/>
  <c r="AC170" i="17"/>
  <c r="Y170" i="17"/>
  <c r="Z170" i="17"/>
  <c r="AA170" i="17"/>
  <c r="Z181" i="17"/>
  <c r="AD181" i="17"/>
  <c r="AC181" i="17"/>
  <c r="AA181" i="17"/>
  <c r="AB181" i="17"/>
  <c r="Y181" i="17"/>
  <c r="AD189" i="17"/>
  <c r="AC189" i="17"/>
  <c r="AA189" i="17"/>
  <c r="Z189" i="17"/>
  <c r="Y189" i="17"/>
  <c r="AB189" i="17"/>
  <c r="AD202" i="17"/>
  <c r="Z202" i="17"/>
  <c r="AB202" i="17"/>
  <c r="AC202" i="17"/>
  <c r="Y202" i="17"/>
  <c r="AA202" i="17"/>
  <c r="Z213" i="17"/>
  <c r="AA213" i="17"/>
  <c r="AD213" i="17"/>
  <c r="Y213" i="17"/>
  <c r="AC213" i="17"/>
  <c r="AB213" i="17"/>
  <c r="AD221" i="17"/>
  <c r="AA221" i="17"/>
  <c r="Y221" i="17"/>
  <c r="AB221" i="17"/>
  <c r="AC221" i="17"/>
  <c r="Z221" i="17"/>
  <c r="AD234" i="17"/>
  <c r="Y234" i="17"/>
  <c r="Z234" i="17"/>
  <c r="AC234" i="17"/>
  <c r="AA234" i="17"/>
  <c r="AB234" i="17"/>
  <c r="Z245" i="17"/>
  <c r="Y245" i="17"/>
  <c r="AB245" i="17"/>
  <c r="AC245" i="17"/>
  <c r="AD245" i="17"/>
  <c r="AA245" i="17"/>
  <c r="AD253" i="17"/>
  <c r="AA253" i="17"/>
  <c r="Y253" i="17"/>
  <c r="Z253" i="17"/>
  <c r="AC253" i="17"/>
  <c r="AB253" i="17"/>
  <c r="AH82" i="31"/>
  <c r="AC82" i="31"/>
  <c r="AD82" i="31"/>
  <c r="AE82" i="31"/>
  <c r="AG82" i="31"/>
  <c r="AF82" i="31"/>
  <c r="AH75" i="31"/>
  <c r="AD75" i="31"/>
  <c r="AG75" i="31"/>
  <c r="AE75" i="31"/>
  <c r="AF75" i="31"/>
  <c r="AC75" i="31"/>
  <c r="AH165" i="27"/>
  <c r="AF165" i="27"/>
  <c r="AE165" i="27"/>
  <c r="AC165" i="27"/>
  <c r="AD165" i="27"/>
  <c r="AG165" i="27"/>
  <c r="AG73" i="27"/>
  <c r="AF73" i="27"/>
  <c r="AH73" i="27"/>
  <c r="AE73" i="27"/>
  <c r="AD73" i="27"/>
  <c r="AC73" i="27"/>
  <c r="G1315" i="26"/>
  <c r="I1315" i="26" s="1"/>
  <c r="AF158" i="27"/>
  <c r="AH158" i="27"/>
  <c r="AG158" i="27"/>
  <c r="AE158" i="27"/>
  <c r="AD158" i="27"/>
  <c r="AC158" i="27"/>
  <c r="AI186" i="31"/>
  <c r="AH186" i="31"/>
  <c r="AC186" i="31"/>
  <c r="AD186" i="31"/>
  <c r="AE186" i="31"/>
  <c r="AF186" i="31"/>
  <c r="AG186" i="31"/>
  <c r="AI83" i="31"/>
  <c r="AH83" i="31"/>
  <c r="AE83" i="31"/>
  <c r="AC83" i="31"/>
  <c r="AG83" i="31"/>
  <c r="AD83" i="31"/>
  <c r="AF83" i="31"/>
  <c r="AI93" i="27"/>
  <c r="AH93" i="27"/>
  <c r="AG93" i="27"/>
  <c r="AF93" i="27"/>
  <c r="AE93" i="27"/>
  <c r="AD93" i="27"/>
  <c r="AC93" i="27"/>
  <c r="AI96" i="27"/>
  <c r="AC96" i="27"/>
  <c r="AG96" i="27"/>
  <c r="AH96" i="27"/>
  <c r="AF96" i="27"/>
  <c r="AE96" i="27"/>
  <c r="AD96" i="27"/>
  <c r="G1588" i="14"/>
  <c r="AC95" i="31"/>
  <c r="AH95" i="31"/>
  <c r="AG95" i="31"/>
  <c r="AF95" i="31"/>
  <c r="AE95" i="31"/>
  <c r="AD95" i="31"/>
  <c r="G1528" i="26"/>
  <c r="I1528" i="26" s="1"/>
  <c r="AC167" i="31"/>
  <c r="AD167" i="31"/>
  <c r="AH167" i="31"/>
  <c r="AE167" i="31"/>
  <c r="AF167" i="31"/>
  <c r="AG167" i="31"/>
  <c r="AJ146" i="31"/>
  <c r="AH146" i="31"/>
  <c r="AC146" i="31"/>
  <c r="AE146" i="31"/>
  <c r="AG146" i="31"/>
  <c r="AF146" i="31"/>
  <c r="AD146" i="31"/>
  <c r="G1638" i="14"/>
  <c r="AC145" i="31"/>
  <c r="AH145" i="31"/>
  <c r="AE145" i="31"/>
  <c r="AF145" i="31"/>
  <c r="AG145" i="31"/>
  <c r="AD145" i="31"/>
  <c r="G1502" i="26"/>
  <c r="I1502" i="26" s="1"/>
  <c r="AH141" i="31"/>
  <c r="AD141" i="31"/>
  <c r="AE141" i="31"/>
  <c r="AG141" i="31"/>
  <c r="AF141" i="31"/>
  <c r="AC141" i="31"/>
  <c r="AJ111" i="31"/>
  <c r="AH111" i="31"/>
  <c r="AG111" i="31"/>
  <c r="AC111" i="31"/>
  <c r="AF111" i="31"/>
  <c r="AE111" i="31"/>
  <c r="AD111" i="31"/>
  <c r="AI29" i="31"/>
  <c r="AC29" i="31"/>
  <c r="AH29" i="31"/>
  <c r="AD29" i="31"/>
  <c r="AG29" i="31"/>
  <c r="AE29" i="31"/>
  <c r="AF29" i="31"/>
  <c r="G1300" i="26"/>
  <c r="I1300" i="26" s="1"/>
  <c r="AF143" i="27"/>
  <c r="AG143" i="27"/>
  <c r="AH143" i="27"/>
  <c r="AD143" i="27"/>
  <c r="AE143" i="27"/>
  <c r="AC143" i="27"/>
  <c r="AJ43" i="27"/>
  <c r="AH43" i="27"/>
  <c r="AC43" i="27"/>
  <c r="AG43" i="27"/>
  <c r="AE43" i="27"/>
  <c r="AF43" i="27"/>
  <c r="AD43" i="27"/>
  <c r="G1474" i="26"/>
  <c r="I1474" i="26" s="1"/>
  <c r="AC113" i="31"/>
  <c r="AH113" i="31"/>
  <c r="AE113" i="31"/>
  <c r="AG113" i="31"/>
  <c r="AF113" i="31"/>
  <c r="AD113" i="31"/>
  <c r="G1493" i="26"/>
  <c r="I1493" i="26" s="1"/>
  <c r="AC132" i="31"/>
  <c r="AH132" i="31"/>
  <c r="AG132" i="31"/>
  <c r="AF132" i="31"/>
  <c r="AD132" i="31"/>
  <c r="AE132" i="31"/>
  <c r="G1492" i="26"/>
  <c r="I1492" i="26" s="1"/>
  <c r="AC131" i="31"/>
  <c r="AH131" i="31"/>
  <c r="AD131" i="31"/>
  <c r="AG131" i="31"/>
  <c r="AF131" i="31"/>
  <c r="AE131" i="31"/>
  <c r="G1323" i="26"/>
  <c r="I1323" i="26" s="1"/>
  <c r="AH166" i="27"/>
  <c r="AF166" i="27"/>
  <c r="AC166" i="27"/>
  <c r="AG166" i="27"/>
  <c r="AE166" i="27"/>
  <c r="AD166" i="27"/>
  <c r="AJ63" i="27"/>
  <c r="AC63" i="27"/>
  <c r="AF63" i="27"/>
  <c r="AH63" i="27"/>
  <c r="AG63" i="27"/>
  <c r="AE63" i="27"/>
  <c r="AD63" i="27"/>
  <c r="G1266" i="26"/>
  <c r="I1266" i="26" s="1"/>
  <c r="AH109" i="27"/>
  <c r="AG109" i="27"/>
  <c r="AE109" i="27"/>
  <c r="AF109" i="27"/>
  <c r="AD109" i="27"/>
  <c r="AC109" i="27"/>
  <c r="G1317" i="14"/>
  <c r="AH28" i="27"/>
  <c r="AG28" i="27"/>
  <c r="AE28" i="27"/>
  <c r="AC28" i="27"/>
  <c r="AF28" i="27"/>
  <c r="AD28" i="27"/>
  <c r="AJ163" i="31"/>
  <c r="AC163" i="31"/>
  <c r="AH163" i="31"/>
  <c r="AE163" i="31"/>
  <c r="AF163" i="31"/>
  <c r="AG163" i="31"/>
  <c r="AD163" i="31"/>
  <c r="AJ124" i="31"/>
  <c r="AH124" i="31"/>
  <c r="AD124" i="31"/>
  <c r="AG124" i="31"/>
  <c r="AF124" i="31"/>
  <c r="AE124" i="31"/>
  <c r="AC124" i="31"/>
  <c r="AJ14" i="31"/>
  <c r="AH14" i="31"/>
  <c r="AD14" i="31"/>
  <c r="AC14" i="31"/>
  <c r="AF14" i="31"/>
  <c r="AG14" i="31"/>
  <c r="AE14" i="31"/>
  <c r="AJ126" i="31"/>
  <c r="AH126" i="31"/>
  <c r="AD126" i="31"/>
  <c r="AE126" i="31"/>
  <c r="AF126" i="31"/>
  <c r="AG126" i="31"/>
  <c r="AC126" i="31"/>
  <c r="AJ39" i="31"/>
  <c r="AH39" i="31"/>
  <c r="AD39" i="31"/>
  <c r="AG39" i="31"/>
  <c r="AE39" i="31"/>
  <c r="AF39" i="31"/>
  <c r="AC39" i="31"/>
  <c r="AJ200" i="31"/>
  <c r="AC200" i="31"/>
  <c r="AH200" i="31"/>
  <c r="AG200" i="31"/>
  <c r="AF200" i="31"/>
  <c r="AD200" i="31"/>
  <c r="AE200" i="31"/>
  <c r="AJ49" i="31"/>
  <c r="AC49" i="31"/>
  <c r="AH49" i="31"/>
  <c r="AD49" i="31"/>
  <c r="AF49" i="31"/>
  <c r="AG49" i="31"/>
  <c r="AE49" i="31"/>
  <c r="AD11" i="11"/>
  <c r="AA11" i="11"/>
  <c r="Z11" i="11"/>
  <c r="Y11" i="11"/>
  <c r="AC11" i="11"/>
  <c r="AB11" i="11"/>
  <c r="AA118" i="11"/>
  <c r="Y118" i="11"/>
  <c r="AB118" i="11"/>
  <c r="AD118" i="11"/>
  <c r="Z118" i="11"/>
  <c r="AC118" i="11"/>
  <c r="AC190" i="11"/>
  <c r="AD190" i="11"/>
  <c r="Y190" i="11"/>
  <c r="Z190" i="11"/>
  <c r="AB190" i="11"/>
  <c r="AA190" i="11"/>
  <c r="Y254" i="11"/>
  <c r="Z254" i="11"/>
  <c r="AB254" i="11"/>
  <c r="AD254" i="11"/>
  <c r="AA254" i="11"/>
  <c r="AC254" i="11"/>
  <c r="AC30" i="17"/>
  <c r="AD30" i="17"/>
  <c r="Z30" i="17"/>
  <c r="Y30" i="17"/>
  <c r="AA30" i="17"/>
  <c r="AB30" i="17"/>
  <c r="Y54" i="17"/>
  <c r="Z54" i="17"/>
  <c r="AD54" i="17"/>
  <c r="AC54" i="17"/>
  <c r="AB54" i="17"/>
  <c r="AA75" i="17"/>
  <c r="AB75" i="17"/>
  <c r="Z75" i="17"/>
  <c r="Y75" i="17"/>
  <c r="AD75" i="17"/>
  <c r="AC75" i="17"/>
  <c r="AD94" i="17"/>
  <c r="AA94" i="17"/>
  <c r="Z94" i="17"/>
  <c r="AC94" i="17"/>
  <c r="AB94" i="17"/>
  <c r="Y94" i="17"/>
  <c r="AD126" i="17"/>
  <c r="AC126" i="17"/>
  <c r="AB126" i="17"/>
  <c r="Z126" i="17"/>
  <c r="AA126" i="17"/>
  <c r="Y126" i="17"/>
  <c r="AA150" i="17"/>
  <c r="AC150" i="17"/>
  <c r="AD150" i="17"/>
  <c r="Z150" i="17"/>
  <c r="AB150" i="17"/>
  <c r="Y150" i="17"/>
  <c r="AD171" i="17"/>
  <c r="Z171" i="17"/>
  <c r="Y171" i="17"/>
  <c r="AB171" i="17"/>
  <c r="AC171" i="17"/>
  <c r="AA171" i="17"/>
  <c r="AA182" i="17"/>
  <c r="AC182" i="17"/>
  <c r="Z182" i="17"/>
  <c r="Y182" i="17"/>
  <c r="AB182" i="17"/>
  <c r="AD182" i="17"/>
  <c r="AA203" i="17"/>
  <c r="AD203" i="17"/>
  <c r="Y203" i="17"/>
  <c r="AB203" i="17"/>
  <c r="Z203" i="17"/>
  <c r="AC203" i="17"/>
  <c r="AA214" i="17"/>
  <c r="Y214" i="17"/>
  <c r="AB214" i="17"/>
  <c r="AD214" i="17"/>
  <c r="Z214" i="17"/>
  <c r="AC214" i="17"/>
  <c r="AB222" i="17"/>
  <c r="AC222" i="17"/>
  <c r="Y222" i="17"/>
  <c r="AD222" i="17"/>
  <c r="Z222" i="17"/>
  <c r="AA222" i="17"/>
  <c r="AC254" i="17"/>
  <c r="Y254" i="17"/>
  <c r="AD254" i="17"/>
  <c r="Z254" i="17"/>
  <c r="AA254" i="17"/>
  <c r="AB254" i="17"/>
  <c r="AI164" i="27"/>
  <c r="AH164" i="27"/>
  <c r="AC164" i="27"/>
  <c r="AE164" i="27"/>
  <c r="AF164" i="27"/>
  <c r="AG164" i="27"/>
  <c r="AD164" i="27"/>
  <c r="AH30" i="31"/>
  <c r="AC30" i="31"/>
  <c r="AE30" i="31"/>
  <c r="AD30" i="31"/>
  <c r="AG30" i="31"/>
  <c r="AF30" i="31"/>
  <c r="AF83" i="27"/>
  <c r="AC83" i="27"/>
  <c r="AH83" i="27"/>
  <c r="AG83" i="27"/>
  <c r="AE83" i="27"/>
  <c r="AD83" i="27"/>
  <c r="G1388" i="14"/>
  <c r="AC99" i="27"/>
  <c r="AF99" i="27"/>
  <c r="AE99" i="27"/>
  <c r="AG99" i="27"/>
  <c r="AH99" i="27"/>
  <c r="AD99" i="27"/>
  <c r="G1476" i="26"/>
  <c r="I1476" i="26" s="1"/>
  <c r="AC115" i="31"/>
  <c r="AH115" i="31"/>
  <c r="AD115" i="31"/>
  <c r="AG115" i="31"/>
  <c r="AE115" i="31"/>
  <c r="AF115" i="31"/>
  <c r="AI164" i="31"/>
  <c r="AC164" i="31"/>
  <c r="AH164" i="31"/>
  <c r="AE164" i="31"/>
  <c r="AG164" i="31"/>
  <c r="AF164" i="31"/>
  <c r="AD164" i="31"/>
  <c r="AI23" i="31"/>
  <c r="AH23" i="31"/>
  <c r="AE23" i="31"/>
  <c r="AD23" i="31"/>
  <c r="AG23" i="31"/>
  <c r="AF23" i="31"/>
  <c r="AC23" i="31"/>
  <c r="AJ32" i="31"/>
  <c r="AH32" i="31"/>
  <c r="AC32" i="31"/>
  <c r="AD32" i="31"/>
  <c r="AE32" i="31"/>
  <c r="AG32" i="31"/>
  <c r="AF32" i="31"/>
  <c r="AJ116" i="27"/>
  <c r="AG116" i="27"/>
  <c r="AF116" i="27"/>
  <c r="AC116" i="27"/>
  <c r="AH116" i="27"/>
  <c r="AE116" i="27"/>
  <c r="AD116" i="27"/>
  <c r="G1288" i="26"/>
  <c r="I1288" i="26" s="1"/>
  <c r="AH131" i="27"/>
  <c r="AG131" i="27"/>
  <c r="AF131" i="27"/>
  <c r="AC131" i="27"/>
  <c r="AE131" i="27"/>
  <c r="AD131" i="27"/>
  <c r="AI65" i="27"/>
  <c r="AF65" i="27"/>
  <c r="AH65" i="27"/>
  <c r="AG65" i="27"/>
  <c r="AC65" i="27"/>
  <c r="AE65" i="27"/>
  <c r="AD65" i="27"/>
  <c r="AJ48" i="31"/>
  <c r="AC48" i="31"/>
  <c r="AD48" i="31"/>
  <c r="AH48" i="31"/>
  <c r="AE48" i="31"/>
  <c r="AG48" i="31"/>
  <c r="AF48" i="31"/>
  <c r="AJ201" i="31"/>
  <c r="AC201" i="31"/>
  <c r="AH201" i="31"/>
  <c r="AD201" i="31"/>
  <c r="AE201" i="31"/>
  <c r="AG201" i="31"/>
  <c r="AF201" i="31"/>
  <c r="G1564" i="26"/>
  <c r="I1564" i="26" s="1"/>
  <c r="AD203" i="31"/>
  <c r="AC203" i="31"/>
  <c r="AH203" i="31"/>
  <c r="AE203" i="31"/>
  <c r="AG203" i="31"/>
  <c r="AF203" i="31"/>
  <c r="AB23" i="11"/>
  <c r="AA23" i="11"/>
  <c r="AC23" i="11"/>
  <c r="Y23" i="11"/>
  <c r="AD23" i="11"/>
  <c r="Z23" i="11"/>
  <c r="AD55" i="11"/>
  <c r="AC55" i="11"/>
  <c r="AA55" i="11"/>
  <c r="Y55" i="11"/>
  <c r="Z55" i="11"/>
  <c r="Z87" i="11"/>
  <c r="Y87" i="11"/>
  <c r="AC87" i="11"/>
  <c r="AD87" i="11"/>
  <c r="AA87" i="11"/>
  <c r="AB119" i="11"/>
  <c r="AD119" i="11"/>
  <c r="AC119" i="11"/>
  <c r="Y119" i="11"/>
  <c r="Z119" i="11"/>
  <c r="AA119" i="11"/>
  <c r="AA140" i="11"/>
  <c r="AB140" i="11"/>
  <c r="AD140" i="11"/>
  <c r="Y140" i="11"/>
  <c r="Z140" i="11"/>
  <c r="AC140" i="11"/>
  <c r="AC159" i="11"/>
  <c r="AA159" i="11"/>
  <c r="AD159" i="11"/>
  <c r="AB159" i="11"/>
  <c r="Y159" i="11"/>
  <c r="Z159" i="11"/>
  <c r="Y172" i="11"/>
  <c r="AA172" i="11"/>
  <c r="AB172" i="11"/>
  <c r="AD172" i="11"/>
  <c r="Z172" i="11"/>
  <c r="AC172" i="11"/>
  <c r="AA191" i="11"/>
  <c r="Y191" i="11"/>
  <c r="AB191" i="11"/>
  <c r="Z191" i="11"/>
  <c r="AC191" i="11"/>
  <c r="AD191" i="11"/>
  <c r="AB204" i="11"/>
  <c r="AA204" i="11"/>
  <c r="AD204" i="11"/>
  <c r="Y204" i="11"/>
  <c r="Z204" i="11"/>
  <c r="AC204" i="11"/>
  <c r="AB215" i="11"/>
  <c r="Z215" i="11"/>
  <c r="AA215" i="11"/>
  <c r="AD215" i="11"/>
  <c r="AC215" i="11"/>
  <c r="Y215" i="11"/>
  <c r="Z223" i="11"/>
  <c r="AA223" i="11"/>
  <c r="AB223" i="11"/>
  <c r="Y223" i="11"/>
  <c r="AD223" i="11"/>
  <c r="AC223" i="11"/>
  <c r="AB247" i="11"/>
  <c r="AA247" i="11"/>
  <c r="AD247" i="11"/>
  <c r="AC247" i="11"/>
  <c r="Y247" i="11"/>
  <c r="Z247" i="11"/>
  <c r="AB23" i="17"/>
  <c r="AD23" i="17"/>
  <c r="AA23" i="17"/>
  <c r="Z23" i="17"/>
  <c r="AC23" i="17"/>
  <c r="Y23" i="17"/>
  <c r="Z55" i="17"/>
  <c r="AA55" i="17"/>
  <c r="Y55" i="17"/>
  <c r="AD55" i="17"/>
  <c r="AC55" i="17"/>
  <c r="AC108" i="17"/>
  <c r="Y108" i="17"/>
  <c r="AB108" i="17"/>
  <c r="AD108" i="17"/>
  <c r="Z108" i="17"/>
  <c r="AA108" i="17"/>
  <c r="AC159" i="17"/>
  <c r="AB159" i="17"/>
  <c r="AD159" i="17"/>
  <c r="Z159" i="17"/>
  <c r="Y159" i="17"/>
  <c r="AA159" i="17"/>
  <c r="Z236" i="17"/>
  <c r="AA236" i="17"/>
  <c r="AD236" i="17"/>
  <c r="AB236" i="17"/>
  <c r="AC236" i="17"/>
  <c r="Y236" i="17"/>
  <c r="AC81" i="31"/>
  <c r="AH81" i="31"/>
  <c r="AD81" i="31"/>
  <c r="AG81" i="31"/>
  <c r="AE81" i="31"/>
  <c r="AF81" i="31"/>
  <c r="AJ181" i="31"/>
  <c r="AC181" i="31"/>
  <c r="AE181" i="31"/>
  <c r="AF181" i="31"/>
  <c r="AH181" i="31"/>
  <c r="AG181" i="31"/>
  <c r="AD181" i="31"/>
  <c r="AI196" i="27"/>
  <c r="AC196" i="27"/>
  <c r="AH196" i="27"/>
  <c r="AF196" i="27"/>
  <c r="AG196" i="27"/>
  <c r="AE196" i="27"/>
  <c r="AD196" i="27"/>
  <c r="AJ75" i="27"/>
  <c r="AH75" i="27"/>
  <c r="AF75" i="27"/>
  <c r="AG75" i="27"/>
  <c r="AE75" i="27"/>
  <c r="AD75" i="27"/>
  <c r="AC75" i="27"/>
  <c r="AJ91" i="31"/>
  <c r="AH91" i="31"/>
  <c r="AD91" i="31"/>
  <c r="AF91" i="31"/>
  <c r="AE91" i="31"/>
  <c r="AG91" i="31"/>
  <c r="AC91" i="31"/>
  <c r="AI167" i="27"/>
  <c r="AC167" i="27"/>
  <c r="AH167" i="27"/>
  <c r="AG167" i="27"/>
  <c r="AF167" i="27"/>
  <c r="AE167" i="27"/>
  <c r="AD167" i="27"/>
  <c r="G1526" i="14"/>
  <c r="AC33" i="31"/>
  <c r="AH33" i="31"/>
  <c r="AD33" i="31"/>
  <c r="AG33" i="31"/>
  <c r="AE33" i="31"/>
  <c r="AF33" i="31"/>
  <c r="AJ203" i="27"/>
  <c r="AF203" i="27"/>
  <c r="AG203" i="27"/>
  <c r="AE203" i="27"/>
  <c r="AH203" i="27"/>
  <c r="AC203" i="27"/>
  <c r="AD203" i="27"/>
  <c r="AI101" i="27"/>
  <c r="AH101" i="27"/>
  <c r="AC101" i="27"/>
  <c r="AG101" i="27"/>
  <c r="AF101" i="27"/>
  <c r="AE101" i="27"/>
  <c r="AD101" i="27"/>
  <c r="AI94" i="27"/>
  <c r="AC94" i="27"/>
  <c r="AH94" i="27"/>
  <c r="AG94" i="27"/>
  <c r="AF94" i="27"/>
  <c r="AE94" i="27"/>
  <c r="AD94" i="27"/>
  <c r="AI24" i="31"/>
  <c r="AH24" i="31"/>
  <c r="AD24" i="31"/>
  <c r="AE24" i="31"/>
  <c r="AG24" i="31"/>
  <c r="AF24" i="31"/>
  <c r="AC24" i="31"/>
  <c r="G1301" i="26"/>
  <c r="I1301" i="26" s="1"/>
  <c r="AH144" i="27"/>
  <c r="AF144" i="27"/>
  <c r="AE144" i="27"/>
  <c r="AG144" i="27"/>
  <c r="AD144" i="27"/>
  <c r="AC144" i="27"/>
  <c r="G1522" i="26"/>
  <c r="I1522" i="26" s="1"/>
  <c r="AH161" i="31"/>
  <c r="AD161" i="31"/>
  <c r="AF161" i="31"/>
  <c r="AG161" i="31"/>
  <c r="AE161" i="31"/>
  <c r="AC161" i="31"/>
  <c r="AI6" i="31"/>
  <c r="AH6" i="31"/>
  <c r="AD6" i="31"/>
  <c r="AG6" i="31"/>
  <c r="AE6" i="31"/>
  <c r="AF6" i="31"/>
  <c r="AC6" i="31"/>
  <c r="G1318" i="26"/>
  <c r="I1318" i="26" s="1"/>
  <c r="AF161" i="27"/>
  <c r="AH161" i="27"/>
  <c r="AG161" i="27"/>
  <c r="AE161" i="27"/>
  <c r="AD161" i="27"/>
  <c r="AC161" i="27"/>
  <c r="G1326" i="26"/>
  <c r="I1326" i="26" s="1"/>
  <c r="AF169" i="27"/>
  <c r="AH169" i="27"/>
  <c r="AC169" i="27"/>
  <c r="AE169" i="27"/>
  <c r="AD169" i="27"/>
  <c r="AG169" i="27"/>
  <c r="G1345" i="14"/>
  <c r="AH56" i="27"/>
  <c r="AE56" i="27"/>
  <c r="AG56" i="27"/>
  <c r="AF56" i="27"/>
  <c r="AD56" i="27"/>
  <c r="AC56" i="27"/>
  <c r="AJ78" i="27"/>
  <c r="AH78" i="27"/>
  <c r="AC78" i="27"/>
  <c r="AG78" i="27"/>
  <c r="AF78" i="27"/>
  <c r="AE78" i="27"/>
  <c r="AD78" i="27"/>
  <c r="AJ95" i="27"/>
  <c r="AC95" i="27"/>
  <c r="AF95" i="27"/>
  <c r="AH95" i="27"/>
  <c r="AE95" i="27"/>
  <c r="AG95" i="27"/>
  <c r="AD95" i="27"/>
  <c r="G1184" i="26"/>
  <c r="I1184" i="26" s="1"/>
  <c r="AG27" i="27"/>
  <c r="AC27" i="27"/>
  <c r="AF27" i="27"/>
  <c r="AH27" i="27"/>
  <c r="AE27" i="27"/>
  <c r="AD27" i="27"/>
  <c r="AJ115" i="27"/>
  <c r="AF115" i="27"/>
  <c r="AC115" i="27"/>
  <c r="AH115" i="27"/>
  <c r="AG115" i="27"/>
  <c r="AE115" i="27"/>
  <c r="AD115" i="27"/>
  <c r="AJ80" i="27"/>
  <c r="AG80" i="27"/>
  <c r="AF80" i="27"/>
  <c r="AC80" i="27"/>
  <c r="AH80" i="27"/>
  <c r="AD80" i="27"/>
  <c r="AE80" i="27"/>
  <c r="AI49" i="27"/>
  <c r="AF49" i="27"/>
  <c r="AC49" i="27"/>
  <c r="AG49" i="27"/>
  <c r="AH49" i="27"/>
  <c r="AE49" i="27"/>
  <c r="AD49" i="27"/>
  <c r="AJ130" i="31"/>
  <c r="AC130" i="31"/>
  <c r="AH130" i="31"/>
  <c r="AG130" i="31"/>
  <c r="AE130" i="31"/>
  <c r="AF130" i="31"/>
  <c r="AD130" i="31"/>
  <c r="G1291" i="26"/>
  <c r="I1291" i="26" s="1"/>
  <c r="AF134" i="27"/>
  <c r="AG134" i="27"/>
  <c r="AE134" i="27"/>
  <c r="AH134" i="27"/>
  <c r="AC134" i="27"/>
  <c r="AD134" i="27"/>
  <c r="AI24" i="27"/>
  <c r="AH24" i="27"/>
  <c r="AG24" i="27"/>
  <c r="AE24" i="27"/>
  <c r="AF24" i="27"/>
  <c r="AD24" i="27"/>
  <c r="AC24" i="27"/>
  <c r="AJ182" i="27"/>
  <c r="AC182" i="27"/>
  <c r="AG182" i="27"/>
  <c r="AD182" i="27"/>
  <c r="AH182" i="27"/>
  <c r="AF182" i="27"/>
  <c r="AE182" i="27"/>
  <c r="AI46" i="31"/>
  <c r="AH46" i="31"/>
  <c r="AC46" i="31"/>
  <c r="AD46" i="31"/>
  <c r="AF46" i="31"/>
  <c r="AG46" i="31"/>
  <c r="AE46" i="31"/>
  <c r="AJ31" i="27"/>
  <c r="AC31" i="27"/>
  <c r="AH31" i="27"/>
  <c r="AG31" i="27"/>
  <c r="AF31" i="27"/>
  <c r="AD31" i="27"/>
  <c r="AE31" i="27"/>
  <c r="AJ195" i="31"/>
  <c r="AH195" i="31"/>
  <c r="AD195" i="31"/>
  <c r="AG195" i="31"/>
  <c r="AF195" i="31"/>
  <c r="AE195" i="31"/>
  <c r="AC195" i="31"/>
  <c r="AJ44" i="27"/>
  <c r="AG44" i="27"/>
  <c r="AF44" i="27"/>
  <c r="AC44" i="27"/>
  <c r="AH44" i="27"/>
  <c r="AE44" i="27"/>
  <c r="AD44" i="27"/>
  <c r="AG133" i="27"/>
  <c r="AH133" i="27"/>
  <c r="AF133" i="27"/>
  <c r="AC133" i="27"/>
  <c r="AE133" i="27"/>
  <c r="AD133" i="27"/>
  <c r="AB31" i="11"/>
  <c r="AD31" i="11"/>
  <c r="Z31" i="11"/>
  <c r="AC31" i="11"/>
  <c r="Y31" i="11"/>
  <c r="AA31" i="11"/>
  <c r="AE63" i="11"/>
  <c r="AA63" i="11"/>
  <c r="Z63" i="11"/>
  <c r="AC63" i="11"/>
  <c r="AB63" i="11"/>
  <c r="Y63" i="11"/>
  <c r="AD63" i="11"/>
  <c r="AE95" i="11"/>
  <c r="AA95" i="11"/>
  <c r="AC95" i="11"/>
  <c r="Y95" i="11"/>
  <c r="AD95" i="11"/>
  <c r="Z95" i="11"/>
  <c r="AB95" i="11"/>
  <c r="AA127" i="11"/>
  <c r="AB127" i="11"/>
  <c r="AD127" i="11"/>
  <c r="Z127" i="11"/>
  <c r="AC127" i="11"/>
  <c r="Y127" i="11"/>
  <c r="Z183" i="11"/>
  <c r="AD183" i="11"/>
  <c r="Y183" i="11"/>
  <c r="AC183" i="11"/>
  <c r="Y255" i="11"/>
  <c r="AC255" i="11"/>
  <c r="AD255" i="11"/>
  <c r="AB255" i="11"/>
  <c r="Z255" i="11"/>
  <c r="AA255" i="11"/>
  <c r="AD31" i="17"/>
  <c r="AA31" i="17"/>
  <c r="Z31" i="17"/>
  <c r="AC31" i="17"/>
  <c r="Y31" i="17"/>
  <c r="AB31" i="17"/>
  <c r="AE63" i="17"/>
  <c r="AB63" i="17"/>
  <c r="AC63" i="17"/>
  <c r="AD63" i="17"/>
  <c r="Z63" i="17"/>
  <c r="Y63" i="17"/>
  <c r="AA63" i="17"/>
  <c r="AB87" i="17"/>
  <c r="Z87" i="17"/>
  <c r="AC87" i="17"/>
  <c r="AD87" i="17"/>
  <c r="Y87" i="17"/>
  <c r="AA87" i="17"/>
  <c r="AB119" i="17"/>
  <c r="AA119" i="17"/>
  <c r="AC119" i="17"/>
  <c r="Y119" i="17"/>
  <c r="AD119" i="17"/>
  <c r="Z119" i="17"/>
  <c r="AB140" i="17"/>
  <c r="Z140" i="17"/>
  <c r="AC140" i="17"/>
  <c r="AA140" i="17"/>
  <c r="Y140" i="17"/>
  <c r="AD140" i="17"/>
  <c r="Y172" i="17"/>
  <c r="AD172" i="17"/>
  <c r="AB172" i="17"/>
  <c r="AA172" i="17"/>
  <c r="AC172" i="17"/>
  <c r="Z172" i="17"/>
  <c r="AB183" i="17"/>
  <c r="AD183" i="17"/>
  <c r="Z183" i="17"/>
  <c r="AA183" i="17"/>
  <c r="Y183" i="17"/>
  <c r="AC183" i="17"/>
  <c r="AB204" i="17"/>
  <c r="AA204" i="17"/>
  <c r="Z204" i="17"/>
  <c r="AC204" i="17"/>
  <c r="AD204" i="17"/>
  <c r="Y204" i="17"/>
  <c r="AB215" i="17"/>
  <c r="AA215" i="17"/>
  <c r="AD215" i="17"/>
  <c r="Y215" i="17"/>
  <c r="AC215" i="17"/>
  <c r="Z215" i="17"/>
  <c r="Y223" i="17"/>
  <c r="AB223" i="17"/>
  <c r="AC223" i="17"/>
  <c r="AA223" i="17"/>
  <c r="AD223" i="17"/>
  <c r="Z223" i="17"/>
  <c r="Y255" i="17"/>
  <c r="AA255" i="17"/>
  <c r="AC255" i="17"/>
  <c r="AD255" i="17"/>
  <c r="Z255" i="17"/>
  <c r="AB255" i="17"/>
  <c r="AA16" i="11"/>
  <c r="AB16" i="11"/>
  <c r="AC16" i="11"/>
  <c r="Z16" i="11"/>
  <c r="AD16" i="11"/>
  <c r="Z37" i="11"/>
  <c r="AC37" i="11"/>
  <c r="AA37" i="11"/>
  <c r="AB37" i="11"/>
  <c r="AD37" i="11"/>
  <c r="AC56" i="11"/>
  <c r="AD56" i="11"/>
  <c r="AB56" i="11"/>
  <c r="Z56" i="11"/>
  <c r="AA56" i="11"/>
  <c r="AD80" i="11"/>
  <c r="Z80" i="11"/>
  <c r="AA80" i="11"/>
  <c r="AB80" i="11"/>
  <c r="AC80" i="11"/>
  <c r="Y101" i="11"/>
  <c r="Z101" i="11"/>
  <c r="AB101" i="11"/>
  <c r="AD101" i="11"/>
  <c r="AC101" i="11"/>
  <c r="AA101" i="11"/>
  <c r="AC120" i="11"/>
  <c r="AA120" i="11"/>
  <c r="AD120" i="11"/>
  <c r="Y120" i="11"/>
  <c r="Z120" i="11"/>
  <c r="AB120" i="11"/>
  <c r="Y144" i="11"/>
  <c r="AC144" i="11"/>
  <c r="AB144" i="11"/>
  <c r="Z144" i="11"/>
  <c r="AA144" i="11"/>
  <c r="AD144" i="11"/>
  <c r="Y176" i="11"/>
  <c r="Z176" i="11"/>
  <c r="AA176" i="11"/>
  <c r="AD176" i="11"/>
  <c r="AB176" i="11"/>
  <c r="AC176" i="11"/>
  <c r="AC248" i="11"/>
  <c r="AA248" i="11"/>
  <c r="AD248" i="11"/>
  <c r="AB248" i="11"/>
  <c r="Y248" i="11"/>
  <c r="Z248" i="11"/>
  <c r="Y16" i="17"/>
  <c r="AD16" i="17"/>
  <c r="Z16" i="17"/>
  <c r="AB16" i="17"/>
  <c r="AA16" i="17"/>
  <c r="AC16" i="17"/>
  <c r="AB37" i="17"/>
  <c r="Z37" i="17"/>
  <c r="AD37" i="17"/>
  <c r="AC37" i="17"/>
  <c r="AA37" i="17"/>
  <c r="AC56" i="17"/>
  <c r="AD56" i="17"/>
  <c r="AA56" i="17"/>
  <c r="Z56" i="17"/>
  <c r="AB56" i="17"/>
  <c r="AB80" i="17"/>
  <c r="Z80" i="17"/>
  <c r="AD80" i="17"/>
  <c r="AC80" i="17"/>
  <c r="AA80" i="17"/>
  <c r="Y101" i="17"/>
  <c r="AD101" i="17"/>
  <c r="AB101" i="17"/>
  <c r="AA101" i="17"/>
  <c r="Z101" i="17"/>
  <c r="AC101" i="17"/>
  <c r="AC120" i="17"/>
  <c r="AA120" i="17"/>
  <c r="Z120" i="17"/>
  <c r="AD120" i="17"/>
  <c r="AB120" i="17"/>
  <c r="Y120" i="17"/>
  <c r="Z144" i="17"/>
  <c r="AA144" i="17"/>
  <c r="AC144" i="17"/>
  <c r="AD144" i="17"/>
  <c r="Y165" i="17"/>
  <c r="AA165" i="17"/>
  <c r="AD165" i="17"/>
  <c r="AC165" i="17"/>
  <c r="Z165" i="17"/>
  <c r="AB165" i="17"/>
  <c r="AA176" i="17"/>
  <c r="AD176" i="17"/>
  <c r="Z176" i="17"/>
  <c r="AC176" i="17"/>
  <c r="Y197" i="17"/>
  <c r="AD197" i="17"/>
  <c r="Z197" i="17"/>
  <c r="AC197" i="17"/>
  <c r="AB197" i="17"/>
  <c r="AA197" i="17"/>
  <c r="AB208" i="17"/>
  <c r="AD208" i="17"/>
  <c r="Z208" i="17"/>
  <c r="AA208" i="17"/>
  <c r="AC216" i="17"/>
  <c r="AA216" i="17"/>
  <c r="AB216" i="17"/>
  <c r="AD216" i="17"/>
  <c r="Y216" i="17"/>
  <c r="Z216" i="17"/>
  <c r="AB229" i="17"/>
  <c r="AC229" i="17"/>
  <c r="AA229" i="17"/>
  <c r="AD229" i="17"/>
  <c r="Z229" i="17"/>
  <c r="Y229" i="17"/>
  <c r="AA240" i="17"/>
  <c r="AD240" i="17"/>
  <c r="Z240" i="17"/>
  <c r="AC240" i="17"/>
  <c r="AH183" i="31"/>
  <c r="AD183" i="31"/>
  <c r="AG183" i="31"/>
  <c r="AC183" i="31"/>
  <c r="AE183" i="31"/>
  <c r="AF183" i="31"/>
  <c r="AH74" i="31"/>
  <c r="AD74" i="31"/>
  <c r="AE74" i="31"/>
  <c r="AG74" i="31"/>
  <c r="AF74" i="31"/>
  <c r="AC74" i="31"/>
  <c r="AI180" i="31"/>
  <c r="AC180" i="31"/>
  <c r="AH180" i="31"/>
  <c r="AG180" i="31"/>
  <c r="AF180" i="31"/>
  <c r="AE180" i="31"/>
  <c r="AD180" i="31"/>
  <c r="AI150" i="27"/>
  <c r="AH150" i="27"/>
  <c r="AF150" i="27"/>
  <c r="AC150" i="27"/>
  <c r="AG150" i="27"/>
  <c r="AD150" i="27"/>
  <c r="AE150" i="27"/>
  <c r="G1489" i="14"/>
  <c r="AC200" i="27"/>
  <c r="AH200" i="27"/>
  <c r="AG200" i="27"/>
  <c r="AF200" i="27"/>
  <c r="AE200" i="27"/>
  <c r="AD200" i="27"/>
  <c r="AJ80" i="31"/>
  <c r="AH80" i="31"/>
  <c r="AC80" i="31"/>
  <c r="AG80" i="31"/>
  <c r="AE80" i="31"/>
  <c r="AD80" i="31"/>
  <c r="AF80" i="31"/>
  <c r="G1460" i="26"/>
  <c r="I1460" i="26" s="1"/>
  <c r="AC99" i="31"/>
  <c r="AH99" i="31"/>
  <c r="AE99" i="31"/>
  <c r="AG99" i="31"/>
  <c r="AD99" i="31"/>
  <c r="AF99" i="31"/>
  <c r="AI84" i="27"/>
  <c r="AF84" i="27"/>
  <c r="AG84" i="27"/>
  <c r="AC84" i="27"/>
  <c r="AH84" i="27"/>
  <c r="AE84" i="27"/>
  <c r="AD84" i="27"/>
  <c r="AI101" i="31"/>
  <c r="AC101" i="31"/>
  <c r="AH101" i="31"/>
  <c r="AD101" i="31"/>
  <c r="AE101" i="31"/>
  <c r="AG101" i="31"/>
  <c r="AF101" i="31"/>
  <c r="AI26" i="31"/>
  <c r="AC26" i="31"/>
  <c r="AH26" i="31"/>
  <c r="AF26" i="31"/>
  <c r="AG26" i="31"/>
  <c r="AE26" i="31"/>
  <c r="AD26" i="31"/>
  <c r="AI7" i="31"/>
  <c r="AH7" i="31"/>
  <c r="AE7" i="31"/>
  <c r="AG7" i="31"/>
  <c r="AD7" i="31"/>
  <c r="AF7" i="31"/>
  <c r="AC7" i="31"/>
  <c r="G1611" i="14"/>
  <c r="AC118" i="31"/>
  <c r="AH118" i="31"/>
  <c r="AD118" i="31"/>
  <c r="AE118" i="31"/>
  <c r="AG118" i="31"/>
  <c r="AF118" i="31"/>
  <c r="AI149" i="27"/>
  <c r="AH149" i="27"/>
  <c r="AC149" i="27"/>
  <c r="AF149" i="27"/>
  <c r="AD149" i="27"/>
  <c r="AE149" i="27"/>
  <c r="AG149" i="27"/>
  <c r="AI114" i="31"/>
  <c r="AC114" i="31"/>
  <c r="AH114" i="31"/>
  <c r="AD114" i="31"/>
  <c r="AG114" i="31"/>
  <c r="AE114" i="31"/>
  <c r="AF114" i="31"/>
  <c r="G1376" i="26"/>
  <c r="I1376" i="26" s="1"/>
  <c r="AC15" i="31"/>
  <c r="AH15" i="31"/>
  <c r="AE15" i="31"/>
  <c r="AF15" i="31"/>
  <c r="AD15" i="31"/>
  <c r="AG15" i="31"/>
  <c r="G1336" i="14"/>
  <c r="AF47" i="27"/>
  <c r="AH47" i="27"/>
  <c r="AC47" i="27"/>
  <c r="AG47" i="27"/>
  <c r="AE47" i="27"/>
  <c r="AD47" i="27"/>
  <c r="G1372" i="26"/>
  <c r="I1372" i="26" s="1"/>
  <c r="AC11" i="31"/>
  <c r="AE11" i="31"/>
  <c r="AH11" i="31"/>
  <c r="AF11" i="31"/>
  <c r="AG11" i="31"/>
  <c r="AD11" i="31"/>
  <c r="G1299" i="26"/>
  <c r="I1299" i="26" s="1"/>
  <c r="AH142" i="27"/>
  <c r="AF142" i="27"/>
  <c r="AE142" i="27"/>
  <c r="AG142" i="27"/>
  <c r="AD142" i="27"/>
  <c r="AC142" i="27"/>
  <c r="AI16" i="31"/>
  <c r="AH16" i="31"/>
  <c r="AC16" i="31"/>
  <c r="AD16" i="31"/>
  <c r="AE16" i="31"/>
  <c r="AG16" i="31"/>
  <c r="AF16" i="31"/>
  <c r="AI39" i="27"/>
  <c r="AG39" i="27"/>
  <c r="AF39" i="27"/>
  <c r="AH39" i="27"/>
  <c r="AE39" i="27"/>
  <c r="AD39" i="27"/>
  <c r="G1329" i="14"/>
  <c r="AH40" i="27"/>
  <c r="AF40" i="27"/>
  <c r="AE40" i="27"/>
  <c r="AG40" i="27"/>
  <c r="AD40" i="27"/>
  <c r="AC40" i="27"/>
  <c r="AJ129" i="27"/>
  <c r="AF129" i="27"/>
  <c r="AC129" i="27"/>
  <c r="AH129" i="27"/>
  <c r="AG129" i="27"/>
  <c r="AE129" i="27"/>
  <c r="AD129" i="27"/>
  <c r="G1265" i="26"/>
  <c r="I1265" i="26" s="1"/>
  <c r="AH108" i="27"/>
  <c r="AF108" i="27"/>
  <c r="AE108" i="27"/>
  <c r="AG108" i="27"/>
  <c r="AD108" i="27"/>
  <c r="AC108" i="27"/>
  <c r="AJ132" i="27"/>
  <c r="AF132" i="27"/>
  <c r="AG132" i="27"/>
  <c r="AC132" i="27"/>
  <c r="AH132" i="27"/>
  <c r="AE132" i="27"/>
  <c r="AD132" i="27"/>
  <c r="AJ184" i="27"/>
  <c r="AC184" i="27"/>
  <c r="AF184" i="27"/>
  <c r="AH184" i="27"/>
  <c r="AG184" i="27"/>
  <c r="AE184" i="27"/>
  <c r="AD184" i="27"/>
  <c r="AJ94" i="31"/>
  <c r="AH94" i="31"/>
  <c r="AC94" i="31"/>
  <c r="AE94" i="31"/>
  <c r="AF94" i="31"/>
  <c r="AG94" i="31"/>
  <c r="AD94" i="31"/>
  <c r="AJ185" i="27"/>
  <c r="AG185" i="27"/>
  <c r="AC185" i="27"/>
  <c r="AH185" i="27"/>
  <c r="AE185" i="27"/>
  <c r="AF185" i="27"/>
  <c r="AD185" i="27"/>
  <c r="AJ177" i="27"/>
  <c r="AH177" i="27"/>
  <c r="AF177" i="27"/>
  <c r="AG177" i="27"/>
  <c r="AE177" i="27"/>
  <c r="AD177" i="27"/>
  <c r="AC177" i="27"/>
  <c r="AJ181" i="27"/>
  <c r="AF181" i="27"/>
  <c r="AC181" i="27"/>
  <c r="AH181" i="27"/>
  <c r="AG181" i="27"/>
  <c r="AE181" i="27"/>
  <c r="AD181" i="27"/>
  <c r="AJ199" i="31"/>
  <c r="AH199" i="31"/>
  <c r="AD199" i="31"/>
  <c r="AC199" i="31"/>
  <c r="AG199" i="31"/>
  <c r="AE199" i="31"/>
  <c r="AF199" i="31"/>
  <c r="AJ42" i="31"/>
  <c r="AH42" i="31"/>
  <c r="AD42" i="31"/>
  <c r="AG42" i="31"/>
  <c r="AF42" i="31"/>
  <c r="AE42" i="31"/>
  <c r="AC42" i="31"/>
  <c r="AJ45" i="31"/>
  <c r="AC45" i="31"/>
  <c r="AH45" i="31"/>
  <c r="AG45" i="31"/>
  <c r="AF45" i="31"/>
  <c r="AE45" i="31"/>
  <c r="AD45" i="31"/>
  <c r="AI160" i="31"/>
  <c r="AD160" i="31"/>
  <c r="AH160" i="31"/>
  <c r="AE160" i="31"/>
  <c r="AF160" i="31"/>
  <c r="AG160" i="31"/>
  <c r="AC160" i="31"/>
  <c r="AH197" i="31"/>
  <c r="AG197" i="31"/>
  <c r="AC197" i="31"/>
  <c r="AE197" i="31"/>
  <c r="AF197" i="31"/>
  <c r="AD197" i="31"/>
  <c r="AB75" i="11"/>
  <c r="AD75" i="11"/>
  <c r="AA75" i="11"/>
  <c r="Y75" i="11"/>
  <c r="AC75" i="11"/>
  <c r="Z171" i="11"/>
  <c r="Y171" i="11"/>
  <c r="AC171" i="11"/>
  <c r="AA171" i="11"/>
  <c r="AB171" i="11"/>
  <c r="AD171" i="11"/>
  <c r="AB246" i="11"/>
  <c r="AC246" i="11"/>
  <c r="Y246" i="11"/>
  <c r="AD246" i="11"/>
  <c r="Y11" i="17"/>
  <c r="AB11" i="17"/>
  <c r="AC11" i="17"/>
  <c r="AA11" i="17"/>
  <c r="AD11" i="17"/>
  <c r="Z11" i="17"/>
  <c r="AF43" i="17"/>
  <c r="AC43" i="17"/>
  <c r="AD43" i="17"/>
  <c r="Z43" i="17"/>
  <c r="AA43" i="17"/>
  <c r="AB43" i="17"/>
  <c r="Y43" i="17"/>
  <c r="AF62" i="17"/>
  <c r="Y62" i="17"/>
  <c r="AD62" i="17"/>
  <c r="AB62" i="17"/>
  <c r="AC62" i="17"/>
  <c r="AA62" i="17"/>
  <c r="Z62" i="17"/>
  <c r="AA86" i="17"/>
  <c r="AD86" i="17"/>
  <c r="AB86" i="17"/>
  <c r="Y86" i="17"/>
  <c r="AC86" i="17"/>
  <c r="Z86" i="17"/>
  <c r="AA118" i="17"/>
  <c r="Y118" i="17"/>
  <c r="AC118" i="17"/>
  <c r="AD118" i="17"/>
  <c r="AB118" i="17"/>
  <c r="Z118" i="17"/>
  <c r="AC139" i="17"/>
  <c r="AD139" i="17"/>
  <c r="AA139" i="17"/>
  <c r="Z139" i="17"/>
  <c r="AB139" i="17"/>
  <c r="Y139" i="17"/>
  <c r="AD158" i="17"/>
  <c r="Z158" i="17"/>
  <c r="Y158" i="17"/>
  <c r="AC158" i="17"/>
  <c r="AA158" i="17"/>
  <c r="AB158" i="17"/>
  <c r="Y190" i="17"/>
  <c r="AB190" i="17"/>
  <c r="AD190" i="17"/>
  <c r="AC190" i="17"/>
  <c r="Z190" i="17"/>
  <c r="AA190" i="17"/>
  <c r="AA246" i="17"/>
  <c r="Z246" i="17"/>
  <c r="AB246" i="17"/>
  <c r="Y246" i="17"/>
  <c r="AC246" i="17"/>
  <c r="AD246" i="17"/>
  <c r="AJ90" i="31"/>
  <c r="AH90" i="31"/>
  <c r="AD90" i="31"/>
  <c r="AF90" i="31"/>
  <c r="AG90" i="31"/>
  <c r="AE90" i="31"/>
  <c r="AC90" i="31"/>
  <c r="G1320" i="26"/>
  <c r="I1320" i="26" s="1"/>
  <c r="AC163" i="27"/>
  <c r="AG163" i="27"/>
  <c r="AH163" i="27"/>
  <c r="AF163" i="27"/>
  <c r="AE163" i="27"/>
  <c r="AD163" i="27"/>
  <c r="AC82" i="27"/>
  <c r="AE82" i="27"/>
  <c r="AG82" i="27"/>
  <c r="AF82" i="27"/>
  <c r="AH82" i="27"/>
  <c r="AD82" i="27"/>
  <c r="AI98" i="27"/>
  <c r="AC98" i="27"/>
  <c r="AF98" i="27"/>
  <c r="AG98" i="27"/>
  <c r="AH98" i="27"/>
  <c r="AE98" i="27"/>
  <c r="AD98" i="27"/>
  <c r="AI31" i="31"/>
  <c r="AH31" i="31"/>
  <c r="AD31" i="31"/>
  <c r="AC31" i="31"/>
  <c r="AE31" i="31"/>
  <c r="AG31" i="31"/>
  <c r="AF31" i="31"/>
  <c r="G1487" i="14"/>
  <c r="AC198" i="27"/>
  <c r="AH198" i="27"/>
  <c r="AF198" i="27"/>
  <c r="AE198" i="27"/>
  <c r="AG198" i="27"/>
  <c r="AD198" i="27"/>
  <c r="G1478" i="26"/>
  <c r="I1478" i="26" s="1"/>
  <c r="AC117" i="31"/>
  <c r="AH117" i="31"/>
  <c r="AD117" i="31"/>
  <c r="AG117" i="31"/>
  <c r="AE117" i="31"/>
  <c r="AF117" i="31"/>
  <c r="G1521" i="14"/>
  <c r="AH28" i="31"/>
  <c r="AC28" i="31"/>
  <c r="AF28" i="31"/>
  <c r="AE28" i="31"/>
  <c r="AG28" i="31"/>
  <c r="AD28" i="31"/>
  <c r="G1233" i="26"/>
  <c r="I1233" i="26" s="1"/>
  <c r="AF76" i="27"/>
  <c r="AH76" i="27"/>
  <c r="AE76" i="27"/>
  <c r="AG76" i="27"/>
  <c r="AD76" i="27"/>
  <c r="AC76" i="27"/>
  <c r="AI162" i="31"/>
  <c r="AH162" i="31"/>
  <c r="AC162" i="31"/>
  <c r="AG162" i="31"/>
  <c r="AE162" i="31"/>
  <c r="AF162" i="31"/>
  <c r="AD162" i="31"/>
  <c r="G1503" i="14"/>
  <c r="AH10" i="31"/>
  <c r="AC10" i="31"/>
  <c r="AE10" i="31"/>
  <c r="AF10" i="31"/>
  <c r="AG10" i="31"/>
  <c r="AD10" i="31"/>
  <c r="G1520" i="26"/>
  <c r="I1520" i="26" s="1"/>
  <c r="AD159" i="31"/>
  <c r="AH159" i="31"/>
  <c r="AG159" i="31"/>
  <c r="AE159" i="31"/>
  <c r="AF159" i="31"/>
  <c r="AC159" i="31"/>
  <c r="G1628" i="14"/>
  <c r="AH135" i="31"/>
  <c r="AC135" i="31"/>
  <c r="AD135" i="31"/>
  <c r="AE135" i="31"/>
  <c r="AG135" i="31"/>
  <c r="AF135" i="31"/>
  <c r="G1182" i="26"/>
  <c r="I1182" i="26" s="1"/>
  <c r="AH25" i="27"/>
  <c r="AF25" i="27"/>
  <c r="AG25" i="27"/>
  <c r="AE25" i="27"/>
  <c r="AD25" i="27"/>
  <c r="AC25" i="27"/>
  <c r="G1337" i="26"/>
  <c r="I1337" i="26" s="1"/>
  <c r="AF180" i="27"/>
  <c r="AH180" i="27"/>
  <c r="AC180" i="27"/>
  <c r="AE180" i="27"/>
  <c r="AG180" i="27"/>
  <c r="AD180" i="27"/>
  <c r="AJ147" i="27"/>
  <c r="AC147" i="27"/>
  <c r="AH147" i="27"/>
  <c r="AF147" i="27"/>
  <c r="AG147" i="27"/>
  <c r="AE147" i="27"/>
  <c r="AD147" i="27"/>
  <c r="G1343" i="26"/>
  <c r="I1343" i="26" s="1"/>
  <c r="AH186" i="27"/>
  <c r="AF186" i="27"/>
  <c r="AE186" i="27"/>
  <c r="AD186" i="27"/>
  <c r="AC186" i="27"/>
  <c r="AG186" i="27"/>
  <c r="G1318" i="14"/>
  <c r="AG29" i="27"/>
  <c r="AF29" i="27"/>
  <c r="AH29" i="27"/>
  <c r="AC29" i="27"/>
  <c r="AE29" i="27"/>
  <c r="AD29" i="27"/>
  <c r="AA12" i="11"/>
  <c r="AC12" i="11"/>
  <c r="AB12" i="11"/>
  <c r="Z12" i="11"/>
  <c r="Y12" i="11"/>
  <c r="AD12" i="11"/>
  <c r="AE44" i="11"/>
  <c r="Y44" i="11"/>
  <c r="AC44" i="11"/>
  <c r="Z44" i="11"/>
  <c r="AB44" i="11"/>
  <c r="AD44" i="11"/>
  <c r="AA44" i="11"/>
  <c r="AE76" i="11"/>
  <c r="AB76" i="11"/>
  <c r="AD76" i="11"/>
  <c r="Y76" i="11"/>
  <c r="AC76" i="11"/>
  <c r="AA76" i="11"/>
  <c r="Z76" i="11"/>
  <c r="Z108" i="11"/>
  <c r="AA108" i="11"/>
  <c r="AC108" i="11"/>
  <c r="AB108" i="11"/>
  <c r="AD108" i="11"/>
  <c r="Y108" i="11"/>
  <c r="Y151" i="11"/>
  <c r="AA151" i="11"/>
  <c r="Z151" i="11"/>
  <c r="AC151" i="11"/>
  <c r="AA236" i="11"/>
  <c r="AB236" i="11"/>
  <c r="Y236" i="11"/>
  <c r="AD236" i="11"/>
  <c r="Z236" i="11"/>
  <c r="AC236" i="11"/>
  <c r="AD12" i="17"/>
  <c r="Z12" i="17"/>
  <c r="Y12" i="17"/>
  <c r="AB12" i="17"/>
  <c r="AC12" i="17"/>
  <c r="AA12" i="17"/>
  <c r="AE44" i="17"/>
  <c r="AD44" i="17"/>
  <c r="AA44" i="17"/>
  <c r="AB44" i="17"/>
  <c r="Y44" i="17"/>
  <c r="Z44" i="17"/>
  <c r="AC44" i="17"/>
  <c r="Z76" i="17"/>
  <c r="AA76" i="17"/>
  <c r="AB76" i="17"/>
  <c r="Y76" i="17"/>
  <c r="AD76" i="17"/>
  <c r="AC76" i="17"/>
  <c r="AA95" i="17"/>
  <c r="AC95" i="17"/>
  <c r="Y95" i="17"/>
  <c r="Z95" i="17"/>
  <c r="AD95" i="17"/>
  <c r="AB95" i="17"/>
  <c r="AB127" i="17"/>
  <c r="AA127" i="17"/>
  <c r="AC127" i="17"/>
  <c r="Y127" i="17"/>
  <c r="AD127" i="17"/>
  <c r="Z127" i="17"/>
  <c r="AB151" i="17"/>
  <c r="AD151" i="17"/>
  <c r="Z151" i="17"/>
  <c r="AA151" i="17"/>
  <c r="AC151" i="17"/>
  <c r="Y151" i="17"/>
  <c r="AB191" i="17"/>
  <c r="AA191" i="17"/>
  <c r="Y191" i="17"/>
  <c r="AC191" i="17"/>
  <c r="Z191" i="17"/>
  <c r="AD191" i="17"/>
  <c r="AB247" i="17"/>
  <c r="Y247" i="17"/>
  <c r="AC247" i="17"/>
  <c r="Z247" i="17"/>
  <c r="AD247" i="17"/>
  <c r="AA247" i="17"/>
  <c r="AC24" i="11"/>
  <c r="AB24" i="11"/>
  <c r="Z24" i="11"/>
  <c r="AA24" i="11"/>
  <c r="AD24" i="11"/>
  <c r="AA48" i="11"/>
  <c r="AD48" i="11"/>
  <c r="AB48" i="11"/>
  <c r="Z48" i="11"/>
  <c r="AC48" i="11"/>
  <c r="Z69" i="11"/>
  <c r="AD69" i="11"/>
  <c r="AA69" i="11"/>
  <c r="AC69" i="11"/>
  <c r="AB69" i="11"/>
  <c r="AC88" i="11"/>
  <c r="AA88" i="11"/>
  <c r="AD88" i="11"/>
  <c r="AB88" i="11"/>
  <c r="Z88" i="11"/>
  <c r="AA112" i="11"/>
  <c r="Z112" i="11"/>
  <c r="AB112" i="11"/>
  <c r="AC112" i="11"/>
  <c r="AA133" i="11"/>
  <c r="Y133" i="11"/>
  <c r="AC133" i="11"/>
  <c r="AB133" i="11"/>
  <c r="Z133" i="11"/>
  <c r="AD133" i="11"/>
  <c r="AB152" i="11"/>
  <c r="Y152" i="11"/>
  <c r="AD152" i="11"/>
  <c r="AA152" i="11"/>
  <c r="Y165" i="11"/>
  <c r="AA165" i="11"/>
  <c r="AD165" i="11"/>
  <c r="Z165" i="11"/>
  <c r="AC165" i="11"/>
  <c r="AB165" i="11"/>
  <c r="AD184" i="11"/>
  <c r="Y184" i="11"/>
  <c r="AB184" i="11"/>
  <c r="AA184" i="11"/>
  <c r="Y197" i="11"/>
  <c r="AD197" i="11"/>
  <c r="AC197" i="11"/>
  <c r="AB197" i="11"/>
  <c r="Z197" i="11"/>
  <c r="AA197" i="11"/>
  <c r="AD208" i="11"/>
  <c r="Z208" i="11"/>
  <c r="AB208" i="11"/>
  <c r="AA208" i="11"/>
  <c r="AC216" i="11"/>
  <c r="AA216" i="11"/>
  <c r="AD216" i="11"/>
  <c r="Y216" i="11"/>
  <c r="AB216" i="11"/>
  <c r="Z216" i="11"/>
  <c r="AD229" i="11"/>
  <c r="Y229" i="11"/>
  <c r="AC229" i="11"/>
  <c r="Z229" i="11"/>
  <c r="AB229" i="11"/>
  <c r="AA229" i="11"/>
  <c r="Y240" i="11"/>
  <c r="Z240" i="11"/>
  <c r="AA240" i="11"/>
  <c r="AD240" i="11"/>
  <c r="AC240" i="11"/>
  <c r="AB240" i="11"/>
  <c r="AA5" i="17"/>
  <c r="AD5" i="17"/>
  <c r="Z5" i="17"/>
  <c r="AC5" i="17"/>
  <c r="AB5" i="17"/>
  <c r="AC24" i="17"/>
  <c r="AA24" i="17"/>
  <c r="Y24" i="17"/>
  <c r="Z24" i="17"/>
  <c r="AB24" i="17"/>
  <c r="AD24" i="17"/>
  <c r="AB48" i="17"/>
  <c r="Z48" i="17"/>
  <c r="AD48" i="17"/>
  <c r="AC48" i="17"/>
  <c r="AA48" i="17"/>
  <c r="Z69" i="17"/>
  <c r="AB69" i="17"/>
  <c r="AD69" i="17"/>
  <c r="AA69" i="17"/>
  <c r="AC69" i="17"/>
  <c r="AC88" i="17"/>
  <c r="AA88" i="17"/>
  <c r="AB88" i="17"/>
  <c r="AD88" i="17"/>
  <c r="Z88" i="17"/>
  <c r="AA112" i="17"/>
  <c r="Z112" i="17"/>
  <c r="AD112" i="17"/>
  <c r="AC112" i="17"/>
  <c r="Y133" i="17"/>
  <c r="AA133" i="17"/>
  <c r="Z133" i="17"/>
  <c r="AC133" i="17"/>
  <c r="AB133" i="17"/>
  <c r="AD133" i="17"/>
  <c r="AC152" i="17"/>
  <c r="AD152" i="17"/>
  <c r="Z152" i="17"/>
  <c r="AA152" i="17"/>
  <c r="Y152" i="17"/>
  <c r="AB152" i="17"/>
  <c r="AC184" i="17"/>
  <c r="Y184" i="17"/>
  <c r="AA184" i="17"/>
  <c r="AD184" i="17"/>
  <c r="AB184" i="17"/>
  <c r="Z184" i="17"/>
  <c r="AC248" i="17"/>
  <c r="AD248" i="17"/>
  <c r="Z248" i="17"/>
  <c r="AB248" i="17"/>
  <c r="AA248" i="17"/>
  <c r="Y248" i="17"/>
  <c r="AD6" i="11"/>
  <c r="AA6" i="11"/>
  <c r="AC6" i="11"/>
  <c r="Z6" i="11"/>
  <c r="Y6" i="11"/>
  <c r="AB6" i="11"/>
  <c r="AB17" i="11"/>
  <c r="Y17" i="11"/>
  <c r="AA17" i="11"/>
  <c r="AC17" i="11"/>
  <c r="AD25" i="11"/>
  <c r="AB25" i="11"/>
  <c r="Y25" i="11"/>
  <c r="AC25" i="11"/>
  <c r="AA25" i="11"/>
  <c r="Z25" i="11"/>
  <c r="AD38" i="11"/>
  <c r="AB38" i="11"/>
  <c r="AC38" i="11"/>
  <c r="Y38" i="11"/>
  <c r="AA38" i="11"/>
  <c r="AD49" i="11"/>
  <c r="AA49" i="11"/>
  <c r="AB49" i="11"/>
  <c r="Y49" i="11"/>
  <c r="AC49" i="11"/>
  <c r="AD57" i="11"/>
  <c r="AB57" i="11"/>
  <c r="AC57" i="11"/>
  <c r="AA57" i="11"/>
  <c r="Y57" i="11"/>
  <c r="AD70" i="11"/>
  <c r="AB70" i="11"/>
  <c r="AC70" i="11"/>
  <c r="AA70" i="11"/>
  <c r="Y70" i="11"/>
  <c r="AC81" i="11"/>
  <c r="AB81" i="11"/>
  <c r="AA81" i="11"/>
  <c r="AD81" i="11"/>
  <c r="Y81" i="11"/>
  <c r="AD89" i="11"/>
  <c r="Y89" i="11"/>
  <c r="AB89" i="11"/>
  <c r="AC89" i="11"/>
  <c r="AA89" i="11"/>
  <c r="AC102" i="11"/>
  <c r="AA102" i="11"/>
  <c r="Z102" i="11"/>
  <c r="AD102" i="11"/>
  <c r="AB102" i="11"/>
  <c r="Y102" i="11"/>
  <c r="Z113" i="11"/>
  <c r="AA113" i="11"/>
  <c r="AC113" i="11"/>
  <c r="AB113" i="11"/>
  <c r="Y113" i="11"/>
  <c r="AD113" i="11"/>
  <c r="AD121" i="11"/>
  <c r="Z121" i="11"/>
  <c r="Y121" i="11"/>
  <c r="AB121" i="11"/>
  <c r="AA121" i="11"/>
  <c r="AC121" i="11"/>
  <c r="Y134" i="11"/>
  <c r="AA134" i="11"/>
  <c r="AB134" i="11"/>
  <c r="AC134" i="11"/>
  <c r="AD134" i="11"/>
  <c r="Z134" i="11"/>
  <c r="AB145" i="11"/>
  <c r="AC145" i="11"/>
  <c r="AD145" i="11"/>
  <c r="Y145" i="11"/>
  <c r="AD153" i="11"/>
  <c r="AA153" i="11"/>
  <c r="Z153" i="11"/>
  <c r="AB153" i="11"/>
  <c r="Y153" i="11"/>
  <c r="AC153" i="11"/>
  <c r="AA166" i="11"/>
  <c r="AD166" i="11"/>
  <c r="Y166" i="11"/>
  <c r="AB166" i="11"/>
  <c r="Z166" i="11"/>
  <c r="AC166" i="11"/>
  <c r="AA177" i="11"/>
  <c r="AB177" i="11"/>
  <c r="Y177" i="11"/>
  <c r="AD177" i="11"/>
  <c r="AD185" i="11"/>
  <c r="Z185" i="11"/>
  <c r="AA185" i="11"/>
  <c r="AB185" i="11"/>
  <c r="AC185" i="11"/>
  <c r="Y185" i="11"/>
  <c r="Z198" i="11"/>
  <c r="AA198" i="11"/>
  <c r="AB198" i="11"/>
  <c r="AC198" i="11"/>
  <c r="AD198" i="11"/>
  <c r="Y198" i="11"/>
  <c r="Z209" i="11"/>
  <c r="AA209" i="11"/>
  <c r="AB209" i="11"/>
  <c r="AC209" i="11"/>
  <c r="Y209" i="11"/>
  <c r="AD209" i="11"/>
  <c r="AD217" i="11"/>
  <c r="Y217" i="11"/>
  <c r="Z217" i="11"/>
  <c r="AC217" i="11"/>
  <c r="AA217" i="11"/>
  <c r="AB217" i="11"/>
  <c r="AA230" i="11"/>
  <c r="AB230" i="11"/>
  <c r="AC230" i="11"/>
  <c r="Z230" i="11"/>
  <c r="AD230" i="11"/>
  <c r="Y230" i="11"/>
  <c r="AB241" i="11"/>
  <c r="AC241" i="11"/>
  <c r="AD241" i="11"/>
  <c r="Y241" i="11"/>
  <c r="AD249" i="11"/>
  <c r="Z249" i="11"/>
  <c r="AA249" i="11"/>
  <c r="AC249" i="11"/>
  <c r="Y249" i="11"/>
  <c r="AB249" i="11"/>
  <c r="AB6" i="17"/>
  <c r="Z6" i="17"/>
  <c r="AA6" i="17"/>
  <c r="AC6" i="17"/>
  <c r="Y6" i="17"/>
  <c r="AD6" i="17"/>
  <c r="AC17" i="17"/>
  <c r="AA17" i="17"/>
  <c r="AD17" i="17"/>
  <c r="Y17" i="17"/>
  <c r="AD25" i="17"/>
  <c r="Z25" i="17"/>
  <c r="AA25" i="17"/>
  <c r="AC25" i="17"/>
  <c r="Y25" i="17"/>
  <c r="AB25" i="17"/>
  <c r="AD38" i="17"/>
  <c r="AA38" i="17"/>
  <c r="AB38" i="17"/>
  <c r="Y38" i="17"/>
  <c r="AC38" i="17"/>
  <c r="Y49" i="17"/>
  <c r="AB49" i="17"/>
  <c r="AC49" i="17"/>
  <c r="AA49" i="17"/>
  <c r="AD49" i="17"/>
  <c r="AD57" i="17"/>
  <c r="AB57" i="17"/>
  <c r="AA57" i="17"/>
  <c r="Y57" i="17"/>
  <c r="AC57" i="17"/>
  <c r="AC70" i="17"/>
  <c r="Y70" i="17"/>
  <c r="AD70" i="17"/>
  <c r="AB70" i="17"/>
  <c r="AA70" i="17"/>
  <c r="Y81" i="17"/>
  <c r="AA81" i="17"/>
  <c r="AD81" i="17"/>
  <c r="AB81" i="17"/>
  <c r="AC81" i="17"/>
  <c r="AD89" i="17"/>
  <c r="AB89" i="17"/>
  <c r="Y89" i="17"/>
  <c r="AC89" i="17"/>
  <c r="AA89" i="17"/>
  <c r="AD102" i="17"/>
  <c r="AC102" i="17"/>
  <c r="AB102" i="17"/>
  <c r="Z102" i="17"/>
  <c r="Y102" i="17"/>
  <c r="AA102" i="17"/>
  <c r="AA113" i="17"/>
  <c r="AC113" i="17"/>
  <c r="AD113" i="17"/>
  <c r="Y113" i="17"/>
  <c r="AD121" i="17"/>
  <c r="Y121" i="17"/>
  <c r="AB121" i="17"/>
  <c r="AC121" i="17"/>
  <c r="Z121" i="17"/>
  <c r="AA121" i="17"/>
  <c r="AD134" i="17"/>
  <c r="AC134" i="17"/>
  <c r="Z134" i="17"/>
  <c r="Y134" i="17"/>
  <c r="AB134" i="17"/>
  <c r="AA134" i="17"/>
  <c r="Z145" i="17"/>
  <c r="AB145" i="17"/>
  <c r="AD145" i="17"/>
  <c r="AC145" i="17"/>
  <c r="Y145" i="17"/>
  <c r="AA145" i="17"/>
  <c r="AD153" i="17"/>
  <c r="Z153" i="17"/>
  <c r="Y153" i="17"/>
  <c r="AB153" i="17"/>
  <c r="AC153" i="17"/>
  <c r="AA153" i="17"/>
  <c r="AB166" i="17"/>
  <c r="AD166" i="17"/>
  <c r="Z166" i="17"/>
  <c r="AA166" i="17"/>
  <c r="AC166" i="17"/>
  <c r="Y166" i="17"/>
  <c r="AB177" i="17"/>
  <c r="Y177" i="17"/>
  <c r="AD177" i="17"/>
  <c r="AA177" i="17"/>
  <c r="AD185" i="17"/>
  <c r="Z185" i="17"/>
  <c r="AA185" i="17"/>
  <c r="AB185" i="17"/>
  <c r="AC185" i="17"/>
  <c r="Y185" i="17"/>
  <c r="AC198" i="17"/>
  <c r="Z198" i="17"/>
  <c r="AA198" i="17"/>
  <c r="AB198" i="17"/>
  <c r="Y198" i="17"/>
  <c r="AD198" i="17"/>
  <c r="AC209" i="17"/>
  <c r="AA209" i="17"/>
  <c r="AD209" i="17"/>
  <c r="Y209" i="17"/>
  <c r="AD217" i="17"/>
  <c r="Z217" i="17"/>
  <c r="AB217" i="17"/>
  <c r="AA217" i="17"/>
  <c r="AC217" i="17"/>
  <c r="Y217" i="17"/>
  <c r="Z230" i="17"/>
  <c r="AC230" i="17"/>
  <c r="AD230" i="17"/>
  <c r="AB230" i="17"/>
  <c r="Y230" i="17"/>
  <c r="AA230" i="17"/>
  <c r="Z241" i="17"/>
  <c r="Y241" i="17"/>
  <c r="AB241" i="17"/>
  <c r="AC241" i="17"/>
  <c r="AA241" i="17"/>
  <c r="AD241" i="17"/>
  <c r="AD249" i="17"/>
  <c r="AA249" i="17"/>
  <c r="AC249" i="17"/>
  <c r="Z249" i="17"/>
  <c r="AB249" i="17"/>
  <c r="Y249" i="17"/>
  <c r="AH175" i="31"/>
  <c r="AD175" i="31"/>
  <c r="AF175" i="31"/>
  <c r="AG175" i="31"/>
  <c r="AE175" i="31"/>
  <c r="AC175" i="31"/>
  <c r="AH73" i="31"/>
  <c r="AD73" i="31"/>
  <c r="AF73" i="31"/>
  <c r="AE73" i="31"/>
  <c r="AG73" i="31"/>
  <c r="AC73" i="31"/>
  <c r="AH179" i="31"/>
  <c r="AC179" i="31"/>
  <c r="AE179" i="31"/>
  <c r="AG179" i="31"/>
  <c r="AF179" i="31"/>
  <c r="AD179" i="31"/>
  <c r="G1358" i="26"/>
  <c r="I1358" i="26" s="1"/>
  <c r="AH201" i="27"/>
  <c r="AC201" i="27"/>
  <c r="AG201" i="27"/>
  <c r="AF201" i="27"/>
  <c r="AE201" i="27"/>
  <c r="AD201" i="27"/>
  <c r="AJ194" i="27"/>
  <c r="AH194" i="27"/>
  <c r="AE194" i="27"/>
  <c r="AG194" i="27"/>
  <c r="AF194" i="27"/>
  <c r="AD194" i="27"/>
  <c r="AC194" i="27"/>
  <c r="G1593" i="14"/>
  <c r="AH100" i="31"/>
  <c r="AD100" i="31"/>
  <c r="AC100" i="31"/>
  <c r="AF100" i="31"/>
  <c r="AG100" i="31"/>
  <c r="AE100" i="31"/>
  <c r="G1448" i="14"/>
  <c r="AF159" i="27"/>
  <c r="AE159" i="27"/>
  <c r="AG159" i="27"/>
  <c r="AH159" i="27"/>
  <c r="AD159" i="27"/>
  <c r="AC159" i="27"/>
  <c r="AI93" i="31"/>
  <c r="AH93" i="31"/>
  <c r="AD93" i="31"/>
  <c r="AE93" i="31"/>
  <c r="AG93" i="31"/>
  <c r="AF93" i="31"/>
  <c r="AC93" i="31"/>
  <c r="G1317" i="26"/>
  <c r="I1317" i="26" s="1"/>
  <c r="AH160" i="27"/>
  <c r="AG160" i="27"/>
  <c r="AF160" i="27"/>
  <c r="AE160" i="27"/>
  <c r="AD160" i="27"/>
  <c r="AC160" i="27"/>
  <c r="AJ199" i="27"/>
  <c r="AF199" i="27"/>
  <c r="AH199" i="27"/>
  <c r="AE199" i="27"/>
  <c r="AC199" i="27"/>
  <c r="AG199" i="27"/>
  <c r="AD199" i="27"/>
  <c r="G1354" i="26"/>
  <c r="I1354" i="26" s="1"/>
  <c r="AF197" i="27"/>
  <c r="AH197" i="27"/>
  <c r="AC197" i="27"/>
  <c r="AG197" i="27"/>
  <c r="AE197" i="27"/>
  <c r="AD197" i="27"/>
  <c r="G1441" i="14"/>
  <c r="AH152" i="27"/>
  <c r="AC152" i="27"/>
  <c r="AG152" i="27"/>
  <c r="AF152" i="27"/>
  <c r="AE152" i="27"/>
  <c r="AD152" i="27"/>
  <c r="AJ146" i="27"/>
  <c r="AF146" i="27"/>
  <c r="AE146" i="27"/>
  <c r="AC146" i="27"/>
  <c r="AH146" i="27"/>
  <c r="AG146" i="27"/>
  <c r="AD146" i="27"/>
  <c r="AJ150" i="31"/>
  <c r="AH150" i="31"/>
  <c r="AD150" i="31"/>
  <c r="AF150" i="31"/>
  <c r="AC150" i="31"/>
  <c r="AE150" i="31"/>
  <c r="AG150" i="31"/>
  <c r="G1369" i="26"/>
  <c r="I1369" i="26" s="1"/>
  <c r="AD8" i="31"/>
  <c r="AH8" i="31"/>
  <c r="AG8" i="31"/>
  <c r="AE8" i="31"/>
  <c r="AF8" i="31"/>
  <c r="AC8" i="31"/>
  <c r="AI107" i="31"/>
  <c r="AH107" i="31"/>
  <c r="AE107" i="31"/>
  <c r="AD107" i="31"/>
  <c r="AF107" i="31"/>
  <c r="AG107" i="31"/>
  <c r="AC107" i="31"/>
  <c r="AJ148" i="31"/>
  <c r="AC148" i="31"/>
  <c r="AD148" i="31"/>
  <c r="AH148" i="31"/>
  <c r="AE148" i="31"/>
  <c r="AF148" i="31"/>
  <c r="AG148" i="31"/>
  <c r="AI133" i="31"/>
  <c r="AH133" i="31"/>
  <c r="AD133" i="31"/>
  <c r="AE133" i="31"/>
  <c r="AC133" i="31"/>
  <c r="AG133" i="31"/>
  <c r="AF133" i="31"/>
  <c r="G1609" i="14"/>
  <c r="AH116" i="31"/>
  <c r="AD116" i="31"/>
  <c r="AC116" i="31"/>
  <c r="AF116" i="31"/>
  <c r="AE116" i="31"/>
  <c r="AG116" i="31"/>
  <c r="AJ110" i="31"/>
  <c r="AH110" i="31"/>
  <c r="AE110" i="31"/>
  <c r="AD110" i="31"/>
  <c r="AG110" i="31"/>
  <c r="AF110" i="31"/>
  <c r="AC110" i="31"/>
  <c r="G1205" i="26"/>
  <c r="I1205" i="26" s="1"/>
  <c r="AF48" i="27"/>
  <c r="AH48" i="27"/>
  <c r="AC48" i="27"/>
  <c r="AG48" i="27"/>
  <c r="AE48" i="27"/>
  <c r="AD48" i="27"/>
  <c r="AJ169" i="31"/>
  <c r="AD169" i="31"/>
  <c r="AC169" i="31"/>
  <c r="AE169" i="31"/>
  <c r="AH169" i="31"/>
  <c r="AG169" i="31"/>
  <c r="AF169" i="31"/>
  <c r="G1287" i="26"/>
  <c r="I1287" i="26" s="1"/>
  <c r="AG130" i="27"/>
  <c r="AF130" i="27"/>
  <c r="AC130" i="27"/>
  <c r="AH130" i="27"/>
  <c r="AE130" i="27"/>
  <c r="AD130" i="27"/>
  <c r="G1270" i="26"/>
  <c r="I1270" i="26" s="1"/>
  <c r="AC113" i="27"/>
  <c r="AH113" i="27"/>
  <c r="AF113" i="27"/>
  <c r="AG113" i="27"/>
  <c r="AE113" i="27"/>
  <c r="AD113" i="27"/>
  <c r="AJ183" i="27"/>
  <c r="AG183" i="27"/>
  <c r="AF183" i="27"/>
  <c r="AH183" i="27"/>
  <c r="AE183" i="27"/>
  <c r="AC183" i="27"/>
  <c r="AD183" i="27"/>
  <c r="AJ26" i="27"/>
  <c r="AC26" i="27"/>
  <c r="AH26" i="27"/>
  <c r="AG26" i="27"/>
  <c r="AE26" i="27"/>
  <c r="AF26" i="27"/>
  <c r="AD26" i="27"/>
  <c r="G1282" i="26"/>
  <c r="I1282" i="26" s="1"/>
  <c r="AH125" i="27"/>
  <c r="AF125" i="27"/>
  <c r="AE125" i="27"/>
  <c r="AG125" i="27"/>
  <c r="AD125" i="27"/>
  <c r="AC125" i="27"/>
  <c r="AI30" i="27"/>
  <c r="AG30" i="27"/>
  <c r="AF30" i="27"/>
  <c r="AC30" i="27"/>
  <c r="AH30" i="27"/>
  <c r="AE30" i="27"/>
  <c r="AD30" i="27"/>
  <c r="AJ127" i="31"/>
  <c r="AH127" i="31"/>
  <c r="AD127" i="31"/>
  <c r="AE127" i="31"/>
  <c r="AF127" i="31"/>
  <c r="AG127" i="31"/>
  <c r="AC127" i="31"/>
  <c r="AJ50" i="31"/>
  <c r="AC50" i="31"/>
  <c r="AH50" i="31"/>
  <c r="AD50" i="31"/>
  <c r="AE50" i="31"/>
  <c r="AG50" i="31"/>
  <c r="AF50" i="31"/>
  <c r="G1533" i="14"/>
  <c r="AH40" i="31"/>
  <c r="AD40" i="31"/>
  <c r="AE40" i="31"/>
  <c r="AF40" i="31"/>
  <c r="AG40" i="31"/>
  <c r="AC40" i="31"/>
  <c r="AI192" i="31"/>
  <c r="AH192" i="31"/>
  <c r="AD192" i="31"/>
  <c r="AE192" i="31"/>
  <c r="AG192" i="31"/>
  <c r="AF192" i="31"/>
  <c r="AC192" i="31"/>
  <c r="AI43" i="31"/>
  <c r="AH43" i="31"/>
  <c r="AC43" i="31"/>
  <c r="AF43" i="31"/>
  <c r="AE43" i="31"/>
  <c r="AG43" i="31"/>
  <c r="AD43" i="31"/>
  <c r="AI202" i="31"/>
  <c r="AC202" i="31"/>
  <c r="AD202" i="31"/>
  <c r="AH202" i="31"/>
  <c r="AG202" i="31"/>
  <c r="AF202" i="31"/>
  <c r="AE202" i="31"/>
  <c r="AA22" i="11"/>
  <c r="Z22" i="11"/>
  <c r="AC22" i="11"/>
  <c r="Y22" i="11"/>
  <c r="AB22" i="11"/>
  <c r="AD22" i="11"/>
  <c r="AA126" i="11"/>
  <c r="Z126" i="11"/>
  <c r="AB126" i="11"/>
  <c r="AC126" i="11"/>
  <c r="AD126" i="11"/>
  <c r="Y126" i="11"/>
  <c r="AB203" i="11"/>
  <c r="Y203" i="11"/>
  <c r="Z203" i="11"/>
  <c r="AC203" i="11"/>
  <c r="AA203" i="11"/>
  <c r="AD203" i="11"/>
  <c r="AA22" i="17"/>
  <c r="Y22" i="17"/>
  <c r="Z22" i="17"/>
  <c r="AD22" i="17"/>
  <c r="AC22" i="17"/>
  <c r="AB22" i="17"/>
  <c r="AA107" i="17"/>
  <c r="Z107" i="17"/>
  <c r="Y107" i="17"/>
  <c r="AB107" i="17"/>
  <c r="AC107" i="17"/>
  <c r="AD107" i="17"/>
  <c r="Y235" i="17"/>
  <c r="AC235" i="17"/>
  <c r="Z235" i="17"/>
  <c r="AD235" i="17"/>
  <c r="AA235" i="17"/>
  <c r="AB235" i="17"/>
  <c r="Y7" i="11"/>
  <c r="AC7" i="11"/>
  <c r="AB7" i="11"/>
  <c r="AA7" i="11"/>
  <c r="Z7" i="11"/>
  <c r="AD7" i="11"/>
  <c r="Z18" i="11"/>
  <c r="Y18" i="11"/>
  <c r="AC18" i="11"/>
  <c r="AB18" i="11"/>
  <c r="Y26" i="11"/>
  <c r="AC26" i="11"/>
  <c r="AD26" i="11"/>
  <c r="AB26" i="11"/>
  <c r="AA26" i="11"/>
  <c r="Z26" i="11"/>
  <c r="AB39" i="11"/>
  <c r="AC39" i="11"/>
  <c r="Z39" i="11"/>
  <c r="Y39" i="11"/>
  <c r="AD39" i="11"/>
  <c r="AB50" i="11"/>
  <c r="AC50" i="11"/>
  <c r="Z50" i="11"/>
  <c r="AD50" i="11"/>
  <c r="Y50" i="11"/>
  <c r="AD58" i="11"/>
  <c r="AB58" i="11"/>
  <c r="Z58" i="11"/>
  <c r="AC58" i="11"/>
  <c r="Y58" i="11"/>
  <c r="AC71" i="11"/>
  <c r="Y71" i="11"/>
  <c r="AB71" i="11"/>
  <c r="AD71" i="11"/>
  <c r="Z71" i="11"/>
  <c r="AD82" i="11"/>
  <c r="AC82" i="11"/>
  <c r="Z82" i="11"/>
  <c r="AB82" i="11"/>
  <c r="Y82" i="11"/>
  <c r="Y90" i="11"/>
  <c r="AC90" i="11"/>
  <c r="Z90" i="11"/>
  <c r="AB90" i="11"/>
  <c r="AD90" i="11"/>
  <c r="AD103" i="11"/>
  <c r="AA103" i="11"/>
  <c r="Z103" i="11"/>
  <c r="Y103" i="11"/>
  <c r="AB103" i="11"/>
  <c r="AC103" i="11"/>
  <c r="AA114" i="11"/>
  <c r="AD114" i="11"/>
  <c r="Z114" i="11"/>
  <c r="Y114" i="11"/>
  <c r="AB114" i="11"/>
  <c r="AC114" i="11"/>
  <c r="AD122" i="11"/>
  <c r="Y122" i="11"/>
  <c r="AB122" i="11"/>
  <c r="AC122" i="11"/>
  <c r="Z122" i="11"/>
  <c r="AA122" i="11"/>
  <c r="AA135" i="11"/>
  <c r="AD135" i="11"/>
  <c r="Y135" i="11"/>
  <c r="AB135" i="11"/>
  <c r="Z135" i="11"/>
  <c r="AC135" i="11"/>
  <c r="AD146" i="11"/>
  <c r="Y146" i="11"/>
  <c r="Z146" i="11"/>
  <c r="AB146" i="11"/>
  <c r="AA154" i="11"/>
  <c r="AD154" i="11"/>
  <c r="Y154" i="11"/>
  <c r="AC154" i="11"/>
  <c r="AB154" i="11"/>
  <c r="Z154" i="11"/>
  <c r="AC167" i="11"/>
  <c r="Z167" i="11"/>
  <c r="AA167" i="11"/>
  <c r="AD167" i="11"/>
  <c r="Y167" i="11"/>
  <c r="AB167" i="11"/>
  <c r="AB178" i="11"/>
  <c r="Z178" i="11"/>
  <c r="AC178" i="11"/>
  <c r="Y178" i="11"/>
  <c r="AD186" i="11"/>
  <c r="Y186" i="11"/>
  <c r="AB186" i="11"/>
  <c r="AC186" i="11"/>
  <c r="Z186" i="11"/>
  <c r="AA186" i="11"/>
  <c r="AA199" i="11"/>
  <c r="AD199" i="11"/>
  <c r="Y199" i="11"/>
  <c r="AB199" i="11"/>
  <c r="Z199" i="11"/>
  <c r="AC199" i="11"/>
  <c r="Z210" i="11"/>
  <c r="AD210" i="11"/>
  <c r="AB210" i="11"/>
  <c r="AC210" i="11"/>
  <c r="AA218" i="11"/>
  <c r="AD218" i="11"/>
  <c r="Y218" i="11"/>
  <c r="AB218" i="11"/>
  <c r="Z218" i="11"/>
  <c r="AC218" i="11"/>
  <c r="AC231" i="11"/>
  <c r="Y231" i="11"/>
  <c r="AB231" i="11"/>
  <c r="Z231" i="11"/>
  <c r="AD231" i="11"/>
  <c r="AA231" i="11"/>
  <c r="AB242" i="11"/>
  <c r="Z242" i="11"/>
  <c r="AD242" i="11"/>
  <c r="Y242" i="11"/>
  <c r="AA250" i="11"/>
  <c r="AD250" i="11"/>
  <c r="Y250" i="11"/>
  <c r="AB250" i="11"/>
  <c r="AC250" i="11"/>
  <c r="Z250" i="11"/>
  <c r="Y7" i="17"/>
  <c r="AB7" i="17"/>
  <c r="AC7" i="17"/>
  <c r="AA7" i="17"/>
  <c r="AD7" i="17"/>
  <c r="Z7" i="17"/>
  <c r="Z18" i="17"/>
  <c r="AB18" i="17"/>
  <c r="Y18" i="17"/>
  <c r="AD18" i="17"/>
  <c r="AD26" i="17"/>
  <c r="Z26" i="17"/>
  <c r="AB26" i="17"/>
  <c r="Y26" i="17"/>
  <c r="AA26" i="17"/>
  <c r="AC26" i="17"/>
  <c r="AC39" i="17"/>
  <c r="Z39" i="17"/>
  <c r="Y39" i="17"/>
  <c r="AB39" i="17"/>
  <c r="AD39" i="17"/>
  <c r="AD50" i="17"/>
  <c r="AB50" i="17"/>
  <c r="Z50" i="17"/>
  <c r="Y50" i="17"/>
  <c r="AC50" i="17"/>
  <c r="Z58" i="17"/>
  <c r="AB58" i="17"/>
  <c r="Y58" i="17"/>
  <c r="AC58" i="17"/>
  <c r="AD58" i="17"/>
  <c r="AB71" i="17"/>
  <c r="Y71" i="17"/>
  <c r="AC71" i="17"/>
  <c r="AD71" i="17"/>
  <c r="Z71" i="17"/>
  <c r="AB82" i="17"/>
  <c r="Z82" i="17"/>
  <c r="AC82" i="17"/>
  <c r="Y82" i="17"/>
  <c r="AD82" i="17"/>
  <c r="Y90" i="17"/>
  <c r="AA90" i="17"/>
  <c r="Z90" i="17"/>
  <c r="AC90" i="17"/>
  <c r="AB90" i="17"/>
  <c r="AD90" i="17"/>
  <c r="AD103" i="17"/>
  <c r="Z103" i="17"/>
  <c r="AC103" i="17"/>
  <c r="Y103" i="17"/>
  <c r="AB103" i="17"/>
  <c r="AA103" i="17"/>
  <c r="AA114" i="17"/>
  <c r="AD114" i="17"/>
  <c r="AB114" i="17"/>
  <c r="Z114" i="17"/>
  <c r="AC114" i="17"/>
  <c r="Y114" i="17"/>
  <c r="AA122" i="17"/>
  <c r="Z122" i="17"/>
  <c r="AD122" i="17"/>
  <c r="AC122" i="17"/>
  <c r="Y122" i="17"/>
  <c r="AB122" i="17"/>
  <c r="AB135" i="17"/>
  <c r="AD135" i="17"/>
  <c r="Z135" i="17"/>
  <c r="AA135" i="17"/>
  <c r="Y135" i="17"/>
  <c r="AC135" i="17"/>
  <c r="AC146" i="17"/>
  <c r="AB146" i="17"/>
  <c r="AD146" i="17"/>
  <c r="Z146" i="17"/>
  <c r="Z154" i="17"/>
  <c r="AD154" i="17"/>
  <c r="AC154" i="17"/>
  <c r="AA154" i="17"/>
  <c r="Y154" i="17"/>
  <c r="AB154" i="17"/>
  <c r="AA167" i="17"/>
  <c r="Z167" i="17"/>
  <c r="AC167" i="17"/>
  <c r="AB167" i="17"/>
  <c r="Y167" i="17"/>
  <c r="AD167" i="17"/>
  <c r="AD178" i="17"/>
  <c r="AC178" i="17"/>
  <c r="Y178" i="17"/>
  <c r="AB178" i="17"/>
  <c r="Z186" i="17"/>
  <c r="AC186" i="17"/>
  <c r="Y186" i="17"/>
  <c r="AA186" i="17"/>
  <c r="AB186" i="17"/>
  <c r="AD186" i="17"/>
  <c r="AD199" i="17"/>
  <c r="Y199" i="17"/>
  <c r="AA199" i="17"/>
  <c r="Z199" i="17"/>
  <c r="AC199" i="17"/>
  <c r="AB199" i="17"/>
  <c r="AC210" i="17"/>
  <c r="AB210" i="17"/>
  <c r="AD210" i="17"/>
  <c r="Z210" i="17"/>
  <c r="Y218" i="17"/>
  <c r="AA218" i="17"/>
  <c r="AB218" i="17"/>
  <c r="AC218" i="17"/>
  <c r="Z218" i="17"/>
  <c r="AD218" i="17"/>
  <c r="AD231" i="17"/>
  <c r="Z231" i="17"/>
  <c r="AA231" i="17"/>
  <c r="Y231" i="17"/>
  <c r="AC231" i="17"/>
  <c r="AB231" i="17"/>
  <c r="AB242" i="17"/>
  <c r="AC242" i="17"/>
  <c r="Z242" i="17"/>
  <c r="Y242" i="17"/>
  <c r="AD250" i="17"/>
  <c r="AB250" i="17"/>
  <c r="AC250" i="17"/>
  <c r="Y250" i="17"/>
  <c r="Z250" i="17"/>
  <c r="AA250" i="17"/>
  <c r="AC185" i="31"/>
  <c r="AD185" i="31"/>
  <c r="AH185" i="31"/>
  <c r="AG185" i="31"/>
  <c r="AE185" i="31"/>
  <c r="AF185" i="31"/>
  <c r="AC84" i="31"/>
  <c r="AD84" i="31"/>
  <c r="AH84" i="31"/>
  <c r="AE84" i="31"/>
  <c r="AF84" i="31"/>
  <c r="AG84" i="31"/>
  <c r="AH182" i="31"/>
  <c r="AC182" i="31"/>
  <c r="AD182" i="31"/>
  <c r="AE182" i="31"/>
  <c r="AG182" i="31"/>
  <c r="AF182" i="31"/>
  <c r="G1696" i="14"/>
  <c r="G1440" i="26"/>
  <c r="I1440" i="26" s="1"/>
  <c r="AC79" i="31"/>
  <c r="AH79" i="31"/>
  <c r="AG79" i="31"/>
  <c r="AE79" i="31"/>
  <c r="AF79" i="31"/>
  <c r="AD79" i="31"/>
  <c r="G1585" i="14"/>
  <c r="AH92" i="31"/>
  <c r="AF92" i="31"/>
  <c r="AG92" i="31"/>
  <c r="AE92" i="31"/>
  <c r="AD92" i="31"/>
  <c r="AC92" i="31"/>
  <c r="G1234" i="26"/>
  <c r="I1234" i="26" s="1"/>
  <c r="AH77" i="27"/>
  <c r="AG77" i="27"/>
  <c r="AF77" i="27"/>
  <c r="AC77" i="27"/>
  <c r="AE77" i="27"/>
  <c r="AD77" i="27"/>
  <c r="G1379" i="14"/>
  <c r="AG90" i="27"/>
  <c r="AE90" i="27"/>
  <c r="AH90" i="27"/>
  <c r="AF90" i="27"/>
  <c r="AD90" i="27"/>
  <c r="AC90" i="27"/>
  <c r="AJ148" i="27"/>
  <c r="AF148" i="27"/>
  <c r="AH148" i="27"/>
  <c r="AG148" i="27"/>
  <c r="AE148" i="27"/>
  <c r="AC148" i="27"/>
  <c r="AD148" i="27"/>
  <c r="G1515" i="14"/>
  <c r="AH22" i="31"/>
  <c r="AD22" i="31"/>
  <c r="AE22" i="31"/>
  <c r="AG22" i="31"/>
  <c r="AF22" i="31"/>
  <c r="AC22" i="31"/>
  <c r="AH100" i="27"/>
  <c r="AF100" i="27"/>
  <c r="AG100" i="27"/>
  <c r="AC100" i="27"/>
  <c r="AD100" i="27"/>
  <c r="AE100" i="27"/>
  <c r="AJ92" i="27"/>
  <c r="AG92" i="27"/>
  <c r="AF92" i="27"/>
  <c r="AH92" i="27"/>
  <c r="AD92" i="27"/>
  <c r="AE92" i="27"/>
  <c r="AC92" i="27"/>
  <c r="AI9" i="31"/>
  <c r="AC9" i="31"/>
  <c r="AH9" i="31"/>
  <c r="AE9" i="31"/>
  <c r="AG9" i="31"/>
  <c r="AF9" i="31"/>
  <c r="AD9" i="31"/>
  <c r="G1504" i="26"/>
  <c r="I1504" i="26" s="1"/>
  <c r="AH143" i="31"/>
  <c r="AD143" i="31"/>
  <c r="AE143" i="31"/>
  <c r="AG143" i="31"/>
  <c r="AF143" i="31"/>
  <c r="AC143" i="31"/>
  <c r="AJ42" i="27"/>
  <c r="AF42" i="27"/>
  <c r="AE42" i="27"/>
  <c r="AG42" i="27"/>
  <c r="AH42" i="27"/>
  <c r="AD42" i="27"/>
  <c r="AC42" i="27"/>
  <c r="AJ129" i="31"/>
  <c r="AC129" i="31"/>
  <c r="AH129" i="31"/>
  <c r="AG129" i="31"/>
  <c r="AE129" i="31"/>
  <c r="AF129" i="31"/>
  <c r="AD129" i="31"/>
  <c r="AJ112" i="31"/>
  <c r="AC112" i="31"/>
  <c r="AH112" i="31"/>
  <c r="AF112" i="31"/>
  <c r="AE112" i="31"/>
  <c r="AG112" i="31"/>
  <c r="AD112" i="31"/>
  <c r="G1510" i="26"/>
  <c r="I1510" i="26" s="1"/>
  <c r="AC149" i="31"/>
  <c r="AH149" i="31"/>
  <c r="AF149" i="31"/>
  <c r="AD149" i="31"/>
  <c r="AE149" i="31"/>
  <c r="AG149" i="31"/>
  <c r="G1363" i="14"/>
  <c r="AG74" i="27"/>
  <c r="AH74" i="27"/>
  <c r="AF74" i="27"/>
  <c r="AE74" i="27"/>
  <c r="AD74" i="27"/>
  <c r="AC74" i="27"/>
  <c r="G1281" i="26"/>
  <c r="I1281" i="26" s="1"/>
  <c r="AH124" i="27"/>
  <c r="AG124" i="27"/>
  <c r="AE124" i="27"/>
  <c r="AF124" i="27"/>
  <c r="AD124" i="27"/>
  <c r="AC124" i="27"/>
  <c r="G1224" i="26"/>
  <c r="I1224" i="26" s="1"/>
  <c r="AF67" i="27"/>
  <c r="AC67" i="27"/>
  <c r="AG67" i="27"/>
  <c r="AE67" i="27"/>
  <c r="AD67" i="27"/>
  <c r="AH67" i="27"/>
  <c r="G1346" i="14"/>
  <c r="AH57" i="27"/>
  <c r="AG57" i="27"/>
  <c r="AF57" i="27"/>
  <c r="AE57" i="27"/>
  <c r="AD57" i="27"/>
  <c r="AC57" i="27"/>
  <c r="AJ111" i="27"/>
  <c r="AH111" i="27"/>
  <c r="AF111" i="27"/>
  <c r="AE111" i="27"/>
  <c r="AG111" i="27"/>
  <c r="AC111" i="27"/>
  <c r="AD111" i="27"/>
  <c r="AJ112" i="27"/>
  <c r="AC112" i="27"/>
  <c r="AG112" i="27"/>
  <c r="AF112" i="27"/>
  <c r="AE112" i="27"/>
  <c r="AH112" i="27"/>
  <c r="AD112" i="27"/>
  <c r="G1416" i="14"/>
  <c r="AF127" i="27"/>
  <c r="AH127" i="27"/>
  <c r="AG127" i="27"/>
  <c r="AE127" i="27"/>
  <c r="AD127" i="27"/>
  <c r="AC127" i="27"/>
  <c r="G1180" i="26"/>
  <c r="I1180" i="26" s="1"/>
  <c r="AF23" i="27"/>
  <c r="AH23" i="27"/>
  <c r="AG23" i="27"/>
  <c r="AD23" i="27"/>
  <c r="AE23" i="27"/>
  <c r="AC23" i="27"/>
  <c r="AJ165" i="31"/>
  <c r="AH165" i="31"/>
  <c r="AD165" i="31"/>
  <c r="AC165" i="31"/>
  <c r="AE165" i="31"/>
  <c r="AG165" i="31"/>
  <c r="AF165" i="31"/>
  <c r="AJ66" i="27"/>
  <c r="AC66" i="27"/>
  <c r="AH66" i="27"/>
  <c r="AF66" i="27"/>
  <c r="AG66" i="27"/>
  <c r="AE66" i="27"/>
  <c r="AD66" i="27"/>
  <c r="AJ168" i="31"/>
  <c r="AH168" i="31"/>
  <c r="AD168" i="31"/>
  <c r="AC168" i="31"/>
  <c r="AG168" i="31"/>
  <c r="AF168" i="31"/>
  <c r="AE168" i="31"/>
  <c r="AJ61" i="27"/>
  <c r="AF61" i="27"/>
  <c r="AC61" i="27"/>
  <c r="AH61" i="27"/>
  <c r="AG61" i="27"/>
  <c r="AE61" i="27"/>
  <c r="AD61" i="27"/>
  <c r="AJ194" i="31"/>
  <c r="AH194" i="31"/>
  <c r="AE194" i="31"/>
  <c r="AG194" i="31"/>
  <c r="AD194" i="31"/>
  <c r="AF194" i="31"/>
  <c r="AC194" i="31"/>
  <c r="G1415" i="14"/>
  <c r="AH126" i="27"/>
  <c r="AF126" i="27"/>
  <c r="AG126" i="27"/>
  <c r="AE126" i="27"/>
  <c r="AD126" i="27"/>
  <c r="AC126" i="27"/>
  <c r="G1402" i="26"/>
  <c r="I1402" i="26" s="1"/>
  <c r="AH41" i="31"/>
  <c r="AD41" i="31"/>
  <c r="AG41" i="31"/>
  <c r="AE41" i="31"/>
  <c r="AF41" i="31"/>
  <c r="AC41" i="31"/>
  <c r="AI203" i="31"/>
  <c r="G1186" i="26"/>
  <c r="I1186" i="26" s="1"/>
  <c r="AI31" i="27"/>
  <c r="AI130" i="31"/>
  <c r="AI182" i="27"/>
  <c r="AI195" i="31"/>
  <c r="AI115" i="27"/>
  <c r="AI23" i="27"/>
  <c r="AI193" i="31"/>
  <c r="G1404" i="26"/>
  <c r="I1404" i="26" s="1"/>
  <c r="AI44" i="27"/>
  <c r="G1691" i="14"/>
  <c r="AI126" i="27"/>
  <c r="AI58" i="27"/>
  <c r="G1536" i="14"/>
  <c r="AI127" i="27"/>
  <c r="AI110" i="27"/>
  <c r="AI134" i="27"/>
  <c r="AI132" i="31"/>
  <c r="AI169" i="31"/>
  <c r="AI28" i="31"/>
  <c r="AI63" i="27"/>
  <c r="AI22" i="27"/>
  <c r="AI11" i="31"/>
  <c r="AI129" i="31"/>
  <c r="AI109" i="31"/>
  <c r="AI5" i="31"/>
  <c r="AI168" i="31"/>
  <c r="AI97" i="27"/>
  <c r="AI27" i="31"/>
  <c r="AI151" i="27"/>
  <c r="AI74" i="27"/>
  <c r="AI46" i="27"/>
  <c r="AJ43" i="31"/>
  <c r="AI124" i="27"/>
  <c r="AI127" i="31"/>
  <c r="G1401" i="26"/>
  <c r="I1401" i="26" s="1"/>
  <c r="AI40" i="31"/>
  <c r="AI113" i="27"/>
  <c r="AI57" i="27"/>
  <c r="AJ29" i="27"/>
  <c r="AI29" i="27"/>
  <c r="AI10" i="31"/>
  <c r="AI147" i="27"/>
  <c r="AI116" i="27"/>
  <c r="G1541" i="14"/>
  <c r="AI159" i="31"/>
  <c r="G1409" i="26"/>
  <c r="I1409" i="26" s="1"/>
  <c r="AI201" i="31"/>
  <c r="AI131" i="27"/>
  <c r="AI25" i="27"/>
  <c r="AI169" i="27"/>
  <c r="AI48" i="31"/>
  <c r="AI77" i="27"/>
  <c r="AI135" i="31"/>
  <c r="AI180" i="27"/>
  <c r="AI149" i="31"/>
  <c r="AI199" i="31"/>
  <c r="AI144" i="31"/>
  <c r="AI48" i="27"/>
  <c r="AI185" i="27"/>
  <c r="AI177" i="27"/>
  <c r="AI129" i="27"/>
  <c r="AI94" i="31"/>
  <c r="AI45" i="31"/>
  <c r="AI40" i="27"/>
  <c r="G1521" i="26"/>
  <c r="I1521" i="26" s="1"/>
  <c r="AI147" i="31"/>
  <c r="AI110" i="31"/>
  <c r="G1653" i="14"/>
  <c r="AI42" i="31"/>
  <c r="AI108" i="27"/>
  <c r="AI116" i="31"/>
  <c r="AJ160" i="31"/>
  <c r="AI181" i="27"/>
  <c r="AI148" i="31"/>
  <c r="AI184" i="27"/>
  <c r="G1406" i="26"/>
  <c r="I1406" i="26" s="1"/>
  <c r="AI112" i="31"/>
  <c r="AI47" i="27"/>
  <c r="AI132" i="27"/>
  <c r="AI161" i="31"/>
  <c r="AI125" i="27"/>
  <c r="AI145" i="31"/>
  <c r="AI128" i="31"/>
  <c r="AI125" i="31"/>
  <c r="AI130" i="27"/>
  <c r="AI50" i="31"/>
  <c r="AI26" i="27"/>
  <c r="AI115" i="31"/>
  <c r="AI152" i="31"/>
  <c r="AI183" i="27"/>
  <c r="AI117" i="31"/>
  <c r="AI64" i="27"/>
  <c r="AI146" i="31"/>
  <c r="AI158" i="31"/>
  <c r="AI144" i="27"/>
  <c r="AI91" i="27"/>
  <c r="AI97" i="31"/>
  <c r="AJ62" i="27"/>
  <c r="AI62" i="27"/>
  <c r="AI175" i="27"/>
  <c r="AI143" i="31"/>
  <c r="AI161" i="27"/>
  <c r="AI114" i="27"/>
  <c r="AI12" i="31"/>
  <c r="AI44" i="31"/>
  <c r="AI109" i="27"/>
  <c r="AI202" i="27"/>
  <c r="AI200" i="31"/>
  <c r="AI148" i="27"/>
  <c r="AI99" i="27"/>
  <c r="AI47" i="31"/>
  <c r="AI160" i="27"/>
  <c r="AI117" i="27"/>
  <c r="AI141" i="31"/>
  <c r="AI142" i="27"/>
  <c r="AI178" i="27"/>
  <c r="AI197" i="27"/>
  <c r="AI59" i="27"/>
  <c r="AI135" i="27"/>
  <c r="AI118" i="27"/>
  <c r="AI131" i="31"/>
  <c r="AI176" i="27"/>
  <c r="AI118" i="31"/>
  <c r="AI194" i="31"/>
  <c r="G1322" i="14"/>
  <c r="AI33" i="27"/>
  <c r="AI67" i="27"/>
  <c r="AI112" i="27"/>
  <c r="AI108" i="31"/>
  <c r="AI80" i="27"/>
  <c r="AI28" i="27"/>
  <c r="AI41" i="27"/>
  <c r="AI32" i="27"/>
  <c r="AI165" i="31"/>
  <c r="AI27" i="27"/>
  <c r="AI134" i="31"/>
  <c r="AI198" i="31"/>
  <c r="AI95" i="31"/>
  <c r="AI111" i="27"/>
  <c r="AI22" i="31"/>
  <c r="AI159" i="27"/>
  <c r="AI41" i="31"/>
  <c r="AI107" i="27"/>
  <c r="AI32" i="31"/>
  <c r="AI61" i="27"/>
  <c r="AI66" i="27"/>
  <c r="G1619" i="14"/>
  <c r="G1538" i="14"/>
  <c r="G1542" i="14"/>
  <c r="G1559" i="26"/>
  <c r="I1559" i="26" s="1"/>
  <c r="G1410" i="26"/>
  <c r="I1410" i="26" s="1"/>
  <c r="AC2" i="24"/>
  <c r="D9" i="12" s="1"/>
  <c r="G1336" i="26"/>
  <c r="I1336" i="26" s="1"/>
  <c r="AE2" i="24"/>
  <c r="F9" i="12" s="1"/>
  <c r="AC10" i="18"/>
  <c r="W9" i="18"/>
  <c r="I666" i="26"/>
  <c r="I655" i="26"/>
  <c r="I658" i="26"/>
  <c r="I656" i="26"/>
  <c r="C658" i="26"/>
  <c r="C768" i="14"/>
  <c r="C767" i="14"/>
  <c r="C657" i="26"/>
  <c r="C655" i="26"/>
  <c r="C765" i="14"/>
  <c r="C665" i="26"/>
  <c r="C775" i="14"/>
  <c r="C656" i="26"/>
  <c r="C766" i="14"/>
  <c r="C764" i="14"/>
  <c r="C654" i="26"/>
  <c r="C666" i="26"/>
  <c r="C776" i="14"/>
  <c r="AA178" i="17"/>
  <c r="Z178" i="17"/>
  <c r="Z177" i="17"/>
  <c r="AC177" i="17"/>
  <c r="Y176" i="17"/>
  <c r="AB176" i="17"/>
  <c r="AC184" i="11"/>
  <c r="Z184" i="11"/>
  <c r="AB183" i="11"/>
  <c r="AA183" i="11"/>
  <c r="Z181" i="11"/>
  <c r="Y181" i="11"/>
  <c r="Y180" i="11"/>
  <c r="AD180" i="11"/>
  <c r="AB179" i="11"/>
  <c r="AA179" i="11"/>
  <c r="AA178" i="11"/>
  <c r="AD178" i="11"/>
  <c r="Z177" i="11"/>
  <c r="AC177" i="11"/>
  <c r="AA18" i="17"/>
  <c r="AC18" i="17"/>
  <c r="Z17" i="17"/>
  <c r="AB17" i="17"/>
  <c r="Y112" i="11"/>
  <c r="AD112" i="11"/>
  <c r="Z213" i="11"/>
  <c r="AA213" i="11"/>
  <c r="Y212" i="11"/>
  <c r="AC212" i="11"/>
  <c r="AB211" i="11"/>
  <c r="AD211" i="11"/>
  <c r="AA210" i="11"/>
  <c r="Y210" i="11"/>
  <c r="Y208" i="11"/>
  <c r="AC208" i="11"/>
  <c r="Z113" i="17"/>
  <c r="AB113" i="17"/>
  <c r="Y112" i="17"/>
  <c r="AB112" i="17"/>
  <c r="AA146" i="17"/>
  <c r="Y146" i="17"/>
  <c r="Y144" i="17"/>
  <c r="AB144" i="17"/>
  <c r="AA18" i="11"/>
  <c r="AD18" i="11"/>
  <c r="Z17" i="11"/>
  <c r="AD17" i="11"/>
  <c r="G1201" i="26"/>
  <c r="I1201" i="26" s="1"/>
  <c r="G1333" i="14"/>
  <c r="G1196" i="26"/>
  <c r="I1196" i="26" s="1"/>
  <c r="AC39" i="27"/>
  <c r="Y84" i="11"/>
  <c r="AD84" i="11"/>
  <c r="AF75" i="11"/>
  <c r="Z75" i="11"/>
  <c r="AB211" i="17"/>
  <c r="Y211" i="17"/>
  <c r="AA210" i="17"/>
  <c r="Y210" i="17"/>
  <c r="Z209" i="17"/>
  <c r="AB209" i="17"/>
  <c r="Y208" i="17"/>
  <c r="AC208" i="17"/>
  <c r="AC152" i="11"/>
  <c r="Z152" i="11"/>
  <c r="AB151" i="11"/>
  <c r="AD151" i="11"/>
  <c r="AA150" i="11"/>
  <c r="Z150" i="11"/>
  <c r="Y148" i="11"/>
  <c r="AC148" i="11"/>
  <c r="AA146" i="11"/>
  <c r="AC146" i="11"/>
  <c r="Z145" i="11"/>
  <c r="AA145" i="11"/>
  <c r="H199" i="24"/>
  <c r="C199" i="24" s="1"/>
  <c r="H198" i="24"/>
  <c r="C198" i="24" s="1"/>
  <c r="H197" i="24"/>
  <c r="C197" i="24" s="1"/>
  <c r="H196" i="24"/>
  <c r="C196" i="24" s="1"/>
  <c r="H187" i="24"/>
  <c r="C187" i="24" s="1"/>
  <c r="H186" i="24"/>
  <c r="C186" i="24" s="1"/>
  <c r="H185" i="24"/>
  <c r="C185" i="24" s="1"/>
  <c r="AB243" i="17"/>
  <c r="AC243" i="17"/>
  <c r="AA242" i="17"/>
  <c r="AD242" i="17"/>
  <c r="Y240" i="17"/>
  <c r="AB240" i="17"/>
  <c r="AB83" i="17"/>
  <c r="AD83" i="17"/>
  <c r="AA246" i="11"/>
  <c r="Z246" i="11"/>
  <c r="Z245" i="11"/>
  <c r="AD245" i="11"/>
  <c r="Y244" i="11"/>
  <c r="Z244" i="11"/>
  <c r="AB243" i="11"/>
  <c r="AD243" i="11"/>
  <c r="AA242" i="11"/>
  <c r="AC242" i="11"/>
  <c r="Z241" i="11"/>
  <c r="AA241" i="11"/>
  <c r="AJ65" i="27"/>
  <c r="G1554" i="26"/>
  <c r="I1554" i="26" s="1"/>
  <c r="AJ22" i="27"/>
  <c r="G1686" i="14"/>
  <c r="AJ22" i="31"/>
  <c r="G1534" i="14"/>
  <c r="AJ41" i="31"/>
  <c r="AJ131" i="27"/>
  <c r="AJ11" i="31"/>
  <c r="G1688" i="14"/>
  <c r="G1222" i="26"/>
  <c r="I1222" i="26" s="1"/>
  <c r="AJ132" i="31"/>
  <c r="G1311" i="14"/>
  <c r="G1354" i="14"/>
  <c r="G1689" i="14"/>
  <c r="G1335" i="26"/>
  <c r="I1335" i="26" s="1"/>
  <c r="G1693" i="14"/>
  <c r="G1314" i="14"/>
  <c r="G1403" i="14"/>
  <c r="G1561" i="26"/>
  <c r="I1561" i="26" s="1"/>
  <c r="G1530" i="26"/>
  <c r="I1530" i="26" s="1"/>
  <c r="AJ192" i="31"/>
  <c r="G1692" i="14"/>
  <c r="AJ145" i="31"/>
  <c r="G1694" i="14"/>
  <c r="G1471" i="14"/>
  <c r="G1662" i="14"/>
  <c r="G1685" i="14"/>
  <c r="G1400" i="26"/>
  <c r="I1400" i="26" s="1"/>
  <c r="AJ186" i="27"/>
  <c r="G1560" i="26"/>
  <c r="I1560" i="26" s="1"/>
  <c r="G1562" i="26"/>
  <c r="I1562" i="26" s="1"/>
  <c r="AJ108" i="31"/>
  <c r="G1556" i="26"/>
  <c r="I1556" i="26" s="1"/>
  <c r="G1553" i="26"/>
  <c r="I1553" i="26" s="1"/>
  <c r="AJ196" i="31"/>
  <c r="G1469" i="14"/>
  <c r="G1537" i="14"/>
  <c r="G1507" i="14"/>
  <c r="G1405" i="26"/>
  <c r="I1405" i="26" s="1"/>
  <c r="G1464" i="14"/>
  <c r="G1477" i="26"/>
  <c r="I1477" i="26" s="1"/>
  <c r="AJ46" i="27"/>
  <c r="G1557" i="26"/>
  <c r="I1557" i="26" s="1"/>
  <c r="G1304" i="26"/>
  <c r="I1304" i="26" s="1"/>
  <c r="G1283" i="26"/>
  <c r="I1283" i="26" s="1"/>
  <c r="AJ116" i="31"/>
  <c r="G1436" i="14"/>
  <c r="G1626" i="14"/>
  <c r="AJ126" i="27"/>
  <c r="AJ40" i="31"/>
  <c r="G1339" i="26"/>
  <c r="I1339" i="26" s="1"/>
  <c r="AJ23" i="27"/>
  <c r="G1313" i="14"/>
  <c r="AJ46" i="31"/>
  <c r="AJ175" i="27"/>
  <c r="G1535" i="14"/>
  <c r="G1496" i="26"/>
  <c r="I1496" i="26" s="1"/>
  <c r="G1532" i="14"/>
  <c r="G1188" i="26"/>
  <c r="I1188" i="26" s="1"/>
  <c r="G1539" i="14"/>
  <c r="G1403" i="26"/>
  <c r="I1403" i="26" s="1"/>
  <c r="G1475" i="14"/>
  <c r="G1218" i="26"/>
  <c r="I1218" i="26" s="1"/>
  <c r="G1320" i="14"/>
  <c r="AJ28" i="27"/>
  <c r="G1440" i="14"/>
  <c r="AJ25" i="27"/>
  <c r="G1418" i="14"/>
  <c r="AJ16" i="31"/>
  <c r="G1286" i="26"/>
  <c r="I1286" i="26" s="1"/>
  <c r="AJ117" i="27"/>
  <c r="G1617" i="14"/>
  <c r="G1524" i="26"/>
  <c r="I1524" i="26" s="1"/>
  <c r="G1467" i="14"/>
  <c r="G1509" i="26"/>
  <c r="I1509" i="26" s="1"/>
  <c r="G1321" i="14"/>
  <c r="G1375" i="26"/>
  <c r="I1375" i="26" s="1"/>
  <c r="G1687" i="14"/>
  <c r="AJ47" i="31"/>
  <c r="G1351" i="14"/>
  <c r="G1487" i="26"/>
  <c r="I1487" i="26" s="1"/>
  <c r="G1402" i="14"/>
  <c r="G1485" i="26"/>
  <c r="I1485" i="26" s="1"/>
  <c r="G1356" i="14"/>
  <c r="G1603" i="14"/>
  <c r="G1468" i="14"/>
  <c r="G1641" i="14"/>
  <c r="G1272" i="26"/>
  <c r="I1272" i="26" s="1"/>
  <c r="G1189" i="26"/>
  <c r="I1189" i="26" s="1"/>
  <c r="G1543" i="14"/>
  <c r="G1555" i="26"/>
  <c r="I1555" i="26" s="1"/>
  <c r="G1334" i="14"/>
  <c r="AJ114" i="27"/>
  <c r="AJ39" i="27"/>
  <c r="G1408" i="26"/>
  <c r="I1408" i="26" s="1"/>
  <c r="G1471" i="26"/>
  <c r="I1471" i="26" s="1"/>
  <c r="G1420" i="14"/>
  <c r="G1347" i="14"/>
  <c r="AJ57" i="27"/>
  <c r="G1411" i="26"/>
  <c r="I1411" i="26" s="1"/>
  <c r="AJ180" i="27"/>
  <c r="G1465" i="14"/>
  <c r="G1656" i="14"/>
  <c r="AJ67" i="27"/>
  <c r="G1601" i="14"/>
  <c r="G1384" i="14"/>
  <c r="G1215" i="26"/>
  <c r="I1215" i="26" s="1"/>
  <c r="G1185" i="26"/>
  <c r="I1185" i="26" s="1"/>
  <c r="AJ133" i="31"/>
  <c r="AJ109" i="27"/>
  <c r="AJ108" i="27"/>
  <c r="AJ12" i="31"/>
  <c r="G1494" i="26"/>
  <c r="I1494" i="26" s="1"/>
  <c r="G1407" i="26"/>
  <c r="I1407" i="26" s="1"/>
  <c r="G1190" i="26"/>
  <c r="I1190" i="26" s="1"/>
  <c r="G1470" i="14"/>
  <c r="G1620" i="14"/>
  <c r="G1338" i="26"/>
  <c r="I1338" i="26" s="1"/>
  <c r="G1397" i="14"/>
  <c r="G1369" i="14"/>
  <c r="AJ110" i="27"/>
  <c r="G1661" i="14"/>
  <c r="G1216" i="26"/>
  <c r="I1216" i="26" s="1"/>
  <c r="AJ166" i="27"/>
  <c r="G1458" i="14"/>
  <c r="AJ107" i="27"/>
  <c r="AJ128" i="27"/>
  <c r="G1219" i="26"/>
  <c r="I1219" i="26" s="1"/>
  <c r="G1350" i="14"/>
  <c r="AJ30" i="27"/>
  <c r="G1404" i="14"/>
  <c r="G1406" i="14"/>
  <c r="G1488" i="26"/>
  <c r="I1488" i="26" s="1"/>
  <c r="G1398" i="14"/>
  <c r="G1328" i="14"/>
  <c r="G1237" i="26"/>
  <c r="I1237" i="26" s="1"/>
  <c r="G1456" i="26"/>
  <c r="I1456" i="26" s="1"/>
  <c r="AJ169" i="27"/>
  <c r="G1187" i="26"/>
  <c r="I1187" i="26" s="1"/>
  <c r="AJ142" i="31"/>
  <c r="G1417" i="14"/>
  <c r="G1285" i="26"/>
  <c r="I1285" i="26" s="1"/>
  <c r="AJ135" i="31"/>
  <c r="G1348" i="14"/>
  <c r="AJ125" i="27"/>
  <c r="G1319" i="14"/>
  <c r="G1333" i="26"/>
  <c r="I1333" i="26" s="1"/>
  <c r="G1473" i="14"/>
  <c r="AJ167" i="31"/>
  <c r="G1366" i="14"/>
  <c r="AJ27" i="31"/>
  <c r="G1486" i="14"/>
  <c r="G1529" i="26"/>
  <c r="I1529" i="26" s="1"/>
  <c r="AJ41" i="27"/>
  <c r="AJ134" i="27"/>
  <c r="AJ161" i="31"/>
  <c r="G1334" i="26"/>
  <c r="I1334" i="26" s="1"/>
  <c r="AJ118" i="27"/>
  <c r="AJ113" i="31"/>
  <c r="AJ33" i="27"/>
  <c r="AJ27" i="27"/>
  <c r="G1223" i="26"/>
  <c r="I1223" i="26" s="1"/>
  <c r="G1495" i="26"/>
  <c r="I1495" i="26" s="1"/>
  <c r="G1423" i="14"/>
  <c r="AJ115" i="31"/>
  <c r="G1330" i="14"/>
  <c r="G1383" i="26"/>
  <c r="I1383" i="26" s="1"/>
  <c r="AJ77" i="27"/>
  <c r="AJ197" i="27"/>
  <c r="G1669" i="14"/>
  <c r="AJ28" i="31"/>
  <c r="G1658" i="14"/>
  <c r="G1312" i="14"/>
  <c r="G1405" i="14"/>
  <c r="G1466" i="14"/>
  <c r="G1474" i="14"/>
  <c r="G1421" i="14"/>
  <c r="AJ24" i="27"/>
  <c r="G1341" i="26"/>
  <c r="I1341" i="26" s="1"/>
  <c r="AJ95" i="31"/>
  <c r="G1371" i="26"/>
  <c r="I1371" i="26" s="1"/>
  <c r="AJ117" i="31"/>
  <c r="G1526" i="26"/>
  <c r="I1526" i="26" s="1"/>
  <c r="G1414" i="14"/>
  <c r="G1273" i="26"/>
  <c r="I1273" i="26" s="1"/>
  <c r="G1181" i="26"/>
  <c r="I1181" i="26" s="1"/>
  <c r="G1472" i="14"/>
  <c r="G1342" i="26"/>
  <c r="I1342" i="26" s="1"/>
  <c r="AJ109" i="31"/>
  <c r="AJ10" i="31"/>
  <c r="AJ125" i="31"/>
  <c r="AJ124" i="27"/>
  <c r="G1352" i="26"/>
  <c r="I1352" i="26" s="1"/>
  <c r="AJ60" i="27"/>
  <c r="G1385" i="14"/>
  <c r="G1355" i="14"/>
  <c r="AJ74" i="27"/>
  <c r="G1623" i="14"/>
  <c r="G1385" i="26"/>
  <c r="I1385" i="26" s="1"/>
  <c r="AJ128" i="31"/>
  <c r="AJ158" i="31"/>
  <c r="G1455" i="26"/>
  <c r="I1455" i="26" s="1"/>
  <c r="AJ144" i="27"/>
  <c r="AJ40" i="27"/>
  <c r="AJ64" i="27"/>
  <c r="G1491" i="26"/>
  <c r="I1491" i="26" s="1"/>
  <c r="AJ147" i="31"/>
  <c r="G1517" i="14"/>
  <c r="G1315" i="14"/>
  <c r="G1587" i="14"/>
  <c r="G1505" i="26"/>
  <c r="I1505" i="26" s="1"/>
  <c r="G1450" i="14"/>
  <c r="AJ159" i="27"/>
  <c r="AJ24" i="31"/>
  <c r="G1183" i="26"/>
  <c r="I1183" i="26" s="1"/>
  <c r="G1305" i="26"/>
  <c r="I1305" i="26" s="1"/>
  <c r="AJ135" i="27"/>
  <c r="AJ152" i="31"/>
  <c r="AJ97" i="31"/>
  <c r="AJ159" i="31"/>
  <c r="G1284" i="26"/>
  <c r="I1284" i="26" s="1"/>
  <c r="AJ47" i="27"/>
  <c r="G1340" i="26"/>
  <c r="I1340" i="26" s="1"/>
  <c r="G1289" i="26"/>
  <c r="I1289" i="26" s="1"/>
  <c r="AJ161" i="27"/>
  <c r="AJ127" i="27"/>
  <c r="AJ131" i="31"/>
  <c r="G1627" i="14"/>
  <c r="I674" i="26"/>
  <c r="G1269" i="26"/>
  <c r="I1269" i="26" s="1"/>
  <c r="AJ49" i="27"/>
  <c r="G1401" i="14"/>
  <c r="G1268" i="26"/>
  <c r="I1268" i="26" s="1"/>
  <c r="G1605" i="14"/>
  <c r="G1400" i="14"/>
  <c r="AJ149" i="31"/>
  <c r="G1331" i="14"/>
  <c r="AJ48" i="27"/>
  <c r="G1338" i="14"/>
  <c r="G1206" i="26"/>
  <c r="I1206" i="26" s="1"/>
  <c r="AJ94" i="27"/>
  <c r="G1520" i="14"/>
  <c r="G1652" i="14"/>
  <c r="G1353" i="14"/>
  <c r="G1413" i="14"/>
  <c r="G1350" i="26"/>
  <c r="I1350" i="26" s="1"/>
  <c r="G1509" i="14"/>
  <c r="G1316" i="26"/>
  <c r="I1316" i="26" s="1"/>
  <c r="G1516" i="14"/>
  <c r="G1365" i="14"/>
  <c r="G1482" i="14"/>
  <c r="G1349" i="14"/>
  <c r="G1513" i="26"/>
  <c r="I1513" i="26" s="1"/>
  <c r="G1324" i="26"/>
  <c r="I1324" i="26" s="1"/>
  <c r="G1432" i="14"/>
  <c r="G1508" i="26"/>
  <c r="I1508" i="26" s="1"/>
  <c r="G1608" i="14"/>
  <c r="G1267" i="26"/>
  <c r="I1267" i="26" s="1"/>
  <c r="G1407" i="14"/>
  <c r="G1298" i="26"/>
  <c r="I1298" i="26" s="1"/>
  <c r="G1217" i="26"/>
  <c r="I1217" i="26" s="1"/>
  <c r="G1433" i="14"/>
  <c r="G1456" i="14"/>
  <c r="G1389" i="26"/>
  <c r="I1389" i="26" s="1"/>
  <c r="G1316" i="14"/>
  <c r="G1602" i="14"/>
  <c r="G1455" i="14"/>
  <c r="G1264" i="26"/>
  <c r="I1264" i="26" s="1"/>
  <c r="G1220" i="26"/>
  <c r="I1220" i="26" s="1"/>
  <c r="G1503" i="26"/>
  <c r="I1503" i="26" s="1"/>
  <c r="G1486" i="26"/>
  <c r="I1486" i="26" s="1"/>
  <c r="G1352" i="14"/>
  <c r="AJ113" i="27"/>
  <c r="G1622" i="14"/>
  <c r="G1308" i="26"/>
  <c r="I1308" i="26" s="1"/>
  <c r="G1437" i="14"/>
  <c r="G1473" i="26"/>
  <c r="I1473" i="26" s="1"/>
  <c r="G1490" i="26"/>
  <c r="I1490" i="26" s="1"/>
  <c r="G1359" i="26"/>
  <c r="I1359" i="26" s="1"/>
  <c r="G1507" i="26"/>
  <c r="I1507" i="26" s="1"/>
  <c r="AJ130" i="27"/>
  <c r="G1437" i="26"/>
  <c r="I1437" i="26" s="1"/>
  <c r="AJ99" i="27"/>
  <c r="G1506" i="26"/>
  <c r="I1506" i="26" s="1"/>
  <c r="G1491" i="14"/>
  <c r="G1639" i="14"/>
  <c r="AJ118" i="31"/>
  <c r="G1337" i="14"/>
  <c r="G1382" i="14"/>
  <c r="G1231" i="26"/>
  <c r="I1231" i="26" s="1"/>
  <c r="G1642" i="14"/>
  <c r="G1292" i="26"/>
  <c r="I1292" i="26" s="1"/>
  <c r="G1438" i="14"/>
  <c r="AJ25" i="31"/>
  <c r="G1335" i="14"/>
  <c r="G1634" i="14"/>
  <c r="G1651" i="14"/>
  <c r="G1624" i="14"/>
  <c r="G1590" i="14"/>
  <c r="G1489" i="26"/>
  <c r="I1489" i="26" s="1"/>
  <c r="G1610" i="14"/>
  <c r="G1419" i="14"/>
  <c r="G1202" i="26"/>
  <c r="I1202" i="26" s="1"/>
  <c r="G1199" i="26"/>
  <c r="I1199" i="26" s="1"/>
  <c r="G1576" i="14"/>
  <c r="G1452" i="14"/>
  <c r="G1498" i="14"/>
  <c r="G1525" i="14"/>
  <c r="G1197" i="26"/>
  <c r="I1197" i="26" s="1"/>
  <c r="G1366" i="26"/>
  <c r="I1366" i="26" s="1"/>
  <c r="G1654" i="14"/>
  <c r="G1508" i="14"/>
  <c r="G1214" i="26"/>
  <c r="I1214" i="26" s="1"/>
  <c r="G1256" i="26"/>
  <c r="I1256" i="26" s="1"/>
  <c r="G1625" i="14"/>
  <c r="G1430" i="14"/>
  <c r="G1479" i="26"/>
  <c r="I1479" i="26" s="1"/>
  <c r="G1207" i="26"/>
  <c r="I1207" i="26" s="1"/>
  <c r="G1204" i="26"/>
  <c r="I1204" i="26" s="1"/>
  <c r="G1377" i="26"/>
  <c r="I1377" i="26" s="1"/>
  <c r="G1431" i="14"/>
  <c r="G1309" i="26"/>
  <c r="I1309" i="26" s="1"/>
  <c r="G1332" i="14"/>
  <c r="AI113" i="31"/>
  <c r="G1393" i="26"/>
  <c r="I1393" i="26" s="1"/>
  <c r="G1367" i="14"/>
  <c r="AI76" i="27"/>
  <c r="AI8" i="31"/>
  <c r="G1600" i="14"/>
  <c r="G1655" i="14"/>
  <c r="G1522" i="14"/>
  <c r="G1235" i="26"/>
  <c r="I1235" i="26" s="1"/>
  <c r="AI95" i="27"/>
  <c r="AI43" i="27"/>
  <c r="AJ76" i="27"/>
  <c r="G1339" i="14"/>
  <c r="G1537" i="26"/>
  <c r="I1537" i="26" s="1"/>
  <c r="G1512" i="26"/>
  <c r="I1512" i="26" s="1"/>
  <c r="AI166" i="31"/>
  <c r="G1449" i="14"/>
  <c r="AJ141" i="31"/>
  <c r="G1504" i="14"/>
  <c r="AI56" i="27"/>
  <c r="AJ152" i="27"/>
  <c r="AI143" i="27"/>
  <c r="G1200" i="26"/>
  <c r="I1200" i="26" s="1"/>
  <c r="G1252" i="26"/>
  <c r="I1252" i="26" s="1"/>
  <c r="G1468" i="26"/>
  <c r="I1468" i="26" s="1"/>
  <c r="G1523" i="26"/>
  <c r="I1523" i="26" s="1"/>
  <c r="AJ29" i="31"/>
  <c r="AI78" i="27"/>
  <c r="G1384" i="26"/>
  <c r="I1384" i="26" s="1"/>
  <c r="G1488" i="14"/>
  <c r="AJ50" i="27"/>
  <c r="AJ176" i="31"/>
  <c r="AJ151" i="31"/>
  <c r="AJ166" i="31"/>
  <c r="G1213" i="26"/>
  <c r="I1213" i="26" s="1"/>
  <c r="AJ142" i="27"/>
  <c r="AJ143" i="27"/>
  <c r="G1606" i="14"/>
  <c r="G1644" i="14"/>
  <c r="G1527" i="26"/>
  <c r="I1527" i="26" s="1"/>
  <c r="AJ107" i="31"/>
  <c r="G1636" i="14"/>
  <c r="G1249" i="26"/>
  <c r="I1249" i="26" s="1"/>
  <c r="AJ162" i="31"/>
  <c r="G1390" i="26"/>
  <c r="I1390" i="26" s="1"/>
  <c r="AJ23" i="31"/>
  <c r="G1325" i="26"/>
  <c r="I1325" i="26" s="1"/>
  <c r="G1505" i="14"/>
  <c r="AI163" i="27"/>
  <c r="AJ195" i="27"/>
  <c r="AJ56" i="27"/>
  <c r="AJ143" i="31"/>
  <c r="G1381" i="14"/>
  <c r="G1453" i="26"/>
  <c r="I1453" i="26" s="1"/>
  <c r="AI42" i="27"/>
  <c r="G1637" i="14"/>
  <c r="G1461" i="26"/>
  <c r="I1461" i="26" s="1"/>
  <c r="G1569" i="14"/>
  <c r="AJ100" i="31"/>
  <c r="G1484" i="14"/>
  <c r="G1635" i="14"/>
  <c r="G1374" i="26"/>
  <c r="I1374" i="26" s="1"/>
  <c r="G1501" i="14"/>
  <c r="G1502" i="14"/>
  <c r="AJ164" i="31"/>
  <c r="G1657" i="14"/>
  <c r="AJ15" i="31"/>
  <c r="AI13" i="31"/>
  <c r="AJ8" i="31"/>
  <c r="G1607" i="14"/>
  <c r="G1643" i="14"/>
  <c r="G1386" i="14"/>
  <c r="G1370" i="26"/>
  <c r="I1370" i="26" s="1"/>
  <c r="G1356" i="26"/>
  <c r="I1356" i="26" s="1"/>
  <c r="G1439" i="14"/>
  <c r="AJ76" i="31"/>
  <c r="G1499" i="14"/>
  <c r="G1444" i="26"/>
  <c r="I1444" i="26" s="1"/>
  <c r="AI100" i="31"/>
  <c r="AJ149" i="27"/>
  <c r="G1306" i="26"/>
  <c r="I1306" i="26" s="1"/>
  <c r="AJ160" i="27"/>
  <c r="AJ45" i="27"/>
  <c r="AI15" i="31"/>
  <c r="G1475" i="26"/>
  <c r="I1475" i="26" s="1"/>
  <c r="G1511" i="26"/>
  <c r="I1511" i="26" s="1"/>
  <c r="G1254" i="26"/>
  <c r="I1254" i="26" s="1"/>
  <c r="G1386" i="26"/>
  <c r="I1386" i="26" s="1"/>
  <c r="AI201" i="27"/>
  <c r="AJ9" i="31"/>
  <c r="AI199" i="27"/>
  <c r="G1367" i="26"/>
  <c r="I1367" i="26" s="1"/>
  <c r="G1660" i="14"/>
  <c r="G1370" i="14"/>
  <c r="AI111" i="31"/>
  <c r="AJ114" i="31"/>
  <c r="AI150" i="31"/>
  <c r="G1518" i="14"/>
  <c r="AJ201" i="27"/>
  <c r="AJ6" i="31"/>
  <c r="AI167" i="31"/>
  <c r="G1525" i="26"/>
  <c r="I1525" i="26" s="1"/>
  <c r="G1472" i="26"/>
  <c r="I1472" i="26" s="1"/>
  <c r="G1604" i="14"/>
  <c r="AJ198" i="27"/>
  <c r="G1435" i="14"/>
  <c r="AJ101" i="27"/>
  <c r="AI92" i="27"/>
  <c r="G1368" i="26"/>
  <c r="I1368" i="26" s="1"/>
  <c r="G1457" i="14"/>
  <c r="G1307" i="26"/>
  <c r="I1307" i="26" s="1"/>
  <c r="G1303" i="26"/>
  <c r="I1303" i="26" s="1"/>
  <c r="AJ78" i="31"/>
  <c r="AJ141" i="27"/>
  <c r="G1506" i="14"/>
  <c r="G1250" i="26"/>
  <c r="I1250" i="26" s="1"/>
  <c r="G1257" i="26"/>
  <c r="I1257" i="26" s="1"/>
  <c r="G1389" i="14"/>
  <c r="AI100" i="27"/>
  <c r="AJ100" i="27"/>
  <c r="G1584" i="14"/>
  <c r="G1500" i="14"/>
  <c r="G1357" i="26"/>
  <c r="I1357" i="26" s="1"/>
  <c r="AI168" i="27"/>
  <c r="AJ150" i="27"/>
  <c r="AI146" i="27"/>
  <c r="AJ26" i="31"/>
  <c r="AJ7" i="31"/>
  <c r="G1462" i="26"/>
  <c r="I1462" i="26" s="1"/>
  <c r="G1492" i="14"/>
  <c r="G1519" i="14"/>
  <c r="AI152" i="27"/>
  <c r="AJ163" i="27"/>
  <c r="AI99" i="31"/>
  <c r="AI203" i="27"/>
  <c r="G1387" i="26"/>
  <c r="I1387" i="26" s="1"/>
  <c r="G1594" i="14"/>
  <c r="G1247" i="26"/>
  <c r="I1247" i="26" s="1"/>
  <c r="G1394" i="26"/>
  <c r="I1394" i="26" s="1"/>
  <c r="AJ101" i="31"/>
  <c r="G1589" i="14"/>
  <c r="G1673" i="14"/>
  <c r="G1457" i="26"/>
  <c r="I1457" i="26" s="1"/>
  <c r="G1390" i="14"/>
  <c r="AJ90" i="27"/>
  <c r="G1452" i="26"/>
  <c r="I1452" i="26" s="1"/>
  <c r="G1541" i="26"/>
  <c r="I1541" i="26" s="1"/>
  <c r="AI33" i="31"/>
  <c r="G1453" i="14"/>
  <c r="G1524" i="14"/>
  <c r="AJ83" i="31"/>
  <c r="G1319" i="26"/>
  <c r="I1319" i="26" s="1"/>
  <c r="AJ96" i="31"/>
  <c r="G1360" i="26"/>
  <c r="I1360" i="26" s="1"/>
  <c r="G1253" i="26"/>
  <c r="I1253" i="26" s="1"/>
  <c r="G1392" i="26"/>
  <c r="I1392" i="26" s="1"/>
  <c r="AI90" i="27"/>
  <c r="AI91" i="31"/>
  <c r="AJ180" i="31"/>
  <c r="AJ33" i="31"/>
  <c r="G1321" i="26"/>
  <c r="I1321" i="26" s="1"/>
  <c r="AJ31" i="31"/>
  <c r="G1251" i="26"/>
  <c r="I1251" i="26" s="1"/>
  <c r="AJ96" i="27"/>
  <c r="AI198" i="27"/>
  <c r="G1490" i="14"/>
  <c r="AJ164" i="27"/>
  <c r="G1383" i="14"/>
  <c r="G1355" i="26"/>
  <c r="I1355" i="26" s="1"/>
  <c r="AJ83" i="27"/>
  <c r="AI83" i="27"/>
  <c r="G1372" i="14"/>
  <c r="G1240" i="26"/>
  <c r="I1240" i="26" s="1"/>
  <c r="G1571" i="14"/>
  <c r="AJ84" i="27"/>
  <c r="G1258" i="26"/>
  <c r="I1258" i="26" s="1"/>
  <c r="G1434" i="14"/>
  <c r="AJ93" i="27"/>
  <c r="AJ162" i="27"/>
  <c r="G1570" i="14"/>
  <c r="AJ99" i="31"/>
  <c r="AI162" i="27"/>
  <c r="AI92" i="31"/>
  <c r="G1302" i="26"/>
  <c r="I1302" i="26" s="1"/>
  <c r="G1674" i="14"/>
  <c r="G1351" i="26"/>
  <c r="I1351" i="26" s="1"/>
  <c r="AJ167" i="27"/>
  <c r="AI193" i="27"/>
  <c r="G1255" i="26"/>
  <c r="I1255" i="26" s="1"/>
  <c r="G1586" i="14"/>
  <c r="AI78" i="31"/>
  <c r="G1447" i="14"/>
  <c r="AJ77" i="31"/>
  <c r="AJ81" i="27"/>
  <c r="G1373" i="14"/>
  <c r="G1241" i="26"/>
  <c r="I1241" i="26" s="1"/>
  <c r="AJ92" i="31"/>
  <c r="G1238" i="26"/>
  <c r="I1238" i="26" s="1"/>
  <c r="G1248" i="26"/>
  <c r="I1248" i="26" s="1"/>
  <c r="AI145" i="27"/>
  <c r="G1542" i="26"/>
  <c r="I1542" i="26" s="1"/>
  <c r="G1483" i="14"/>
  <c r="G1387" i="14"/>
  <c r="G1454" i="26"/>
  <c r="I1454" i="26" s="1"/>
  <c r="AI158" i="27"/>
  <c r="AI77" i="31"/>
  <c r="AI30" i="31"/>
  <c r="AJ30" i="31"/>
  <c r="G1391" i="26"/>
  <c r="I1391" i="26" s="1"/>
  <c r="G1523" i="14"/>
  <c r="G1380" i="14"/>
  <c r="AI181" i="31"/>
  <c r="AI194" i="27"/>
  <c r="AJ98" i="27"/>
  <c r="AJ93" i="31"/>
  <c r="G1592" i="14"/>
  <c r="AJ158" i="27"/>
  <c r="AJ200" i="27"/>
  <c r="AI200" i="27"/>
  <c r="G1485" i="14"/>
  <c r="G1679" i="14"/>
  <c r="G1239" i="26"/>
  <c r="I1239" i="26" s="1"/>
  <c r="AI82" i="27"/>
  <c r="G1371" i="14"/>
  <c r="AJ82" i="27"/>
  <c r="G1573" i="14"/>
  <c r="G1353" i="26"/>
  <c r="I1353" i="26" s="1"/>
  <c r="G1547" i="26"/>
  <c r="I1547" i="26" s="1"/>
  <c r="G1441" i="26"/>
  <c r="I1441" i="26" s="1"/>
  <c r="AJ196" i="27"/>
  <c r="AJ186" i="31"/>
  <c r="AI80" i="31"/>
  <c r="G1232" i="26"/>
  <c r="I1232" i="26" s="1"/>
  <c r="G1364" i="14"/>
  <c r="AI75" i="27"/>
  <c r="G1572" i="14"/>
  <c r="AJ79" i="31"/>
  <c r="AI98" i="31"/>
  <c r="G1454" i="14"/>
  <c r="G1322" i="26"/>
  <c r="I1322" i="26" s="1"/>
  <c r="AJ165" i="27"/>
  <c r="AI165" i="27"/>
  <c r="G1459" i="26"/>
  <c r="I1459" i="26" s="1"/>
  <c r="AI79" i="31"/>
  <c r="AJ98" i="31"/>
  <c r="G1451" i="26"/>
  <c r="I1451" i="26" s="1"/>
  <c r="G1583" i="14"/>
  <c r="AI90" i="31"/>
  <c r="G1368" i="14"/>
  <c r="AJ79" i="27"/>
  <c r="AI79" i="27"/>
  <c r="G1236" i="26"/>
  <c r="I1236" i="26" s="1"/>
  <c r="G1230" i="26"/>
  <c r="I1230" i="26" s="1"/>
  <c r="AI73" i="27"/>
  <c r="G1362" i="14"/>
  <c r="AJ73" i="27"/>
  <c r="AI74" i="31"/>
  <c r="AJ74" i="31"/>
  <c r="G1435" i="26"/>
  <c r="I1435" i="26" s="1"/>
  <c r="G1567" i="14"/>
  <c r="AI178" i="31"/>
  <c r="AJ178" i="31"/>
  <c r="G1539" i="26"/>
  <c r="I1539" i="26" s="1"/>
  <c r="G1671" i="14"/>
  <c r="AI182" i="31"/>
  <c r="AJ182" i="31"/>
  <c r="G1543" i="26"/>
  <c r="I1543" i="26" s="1"/>
  <c r="G1675" i="14"/>
  <c r="AI184" i="31"/>
  <c r="AJ184" i="31"/>
  <c r="G1545" i="26"/>
  <c r="I1545" i="26" s="1"/>
  <c r="G1677" i="14"/>
  <c r="AJ185" i="31"/>
  <c r="AI185" i="31"/>
  <c r="G1546" i="26"/>
  <c r="I1546" i="26" s="1"/>
  <c r="G1678" i="14"/>
  <c r="AI177" i="31"/>
  <c r="AJ177" i="31"/>
  <c r="G1538" i="26"/>
  <c r="I1538" i="26" s="1"/>
  <c r="G1670" i="14"/>
  <c r="AI192" i="27"/>
  <c r="AJ192" i="27"/>
  <c r="G1349" i="26"/>
  <c r="I1349" i="26" s="1"/>
  <c r="G1481" i="14"/>
  <c r="AI73" i="31"/>
  <c r="AJ73" i="31"/>
  <c r="G1434" i="26"/>
  <c r="I1434" i="26" s="1"/>
  <c r="G1566" i="14"/>
  <c r="AI82" i="31"/>
  <c r="AJ82" i="31"/>
  <c r="G1443" i="26"/>
  <c r="I1443" i="26" s="1"/>
  <c r="G1575" i="14"/>
  <c r="AJ75" i="31"/>
  <c r="AI75" i="31"/>
  <c r="G1568" i="14"/>
  <c r="G1436" i="26"/>
  <c r="I1436" i="26" s="1"/>
  <c r="AI183" i="31"/>
  <c r="AJ183" i="31"/>
  <c r="G1676" i="14"/>
  <c r="G1544" i="26"/>
  <c r="I1544" i="26" s="1"/>
  <c r="AI81" i="31"/>
  <c r="AJ81" i="31"/>
  <c r="G1442" i="26"/>
  <c r="I1442" i="26" s="1"/>
  <c r="G1574" i="14"/>
  <c r="AJ179" i="31"/>
  <c r="AI179" i="31"/>
  <c r="G1540" i="26"/>
  <c r="I1540" i="26" s="1"/>
  <c r="G1672" i="14"/>
  <c r="AJ175" i="31"/>
  <c r="AI175" i="31"/>
  <c r="G1536" i="26"/>
  <c r="I1536" i="26" s="1"/>
  <c r="G1668" i="14"/>
  <c r="AJ84" i="31"/>
  <c r="AI84" i="31"/>
  <c r="G1445" i="26"/>
  <c r="I1445" i="26" s="1"/>
  <c r="G1577" i="14"/>
  <c r="I671" i="26"/>
  <c r="I667" i="26"/>
  <c r="AF54" i="17"/>
  <c r="AA54" i="17"/>
  <c r="AE55" i="17"/>
  <c r="AB55" i="17"/>
  <c r="AE87" i="11"/>
  <c r="AB87" i="11"/>
  <c r="AF86" i="11"/>
  <c r="AA86" i="11"/>
  <c r="AF54" i="11"/>
  <c r="AA54" i="11"/>
  <c r="AE55" i="11"/>
  <c r="AB55" i="11"/>
  <c r="I679" i="26"/>
  <c r="G352" i="26"/>
  <c r="AE23" i="11"/>
  <c r="AF23" i="11"/>
  <c r="G437" i="26"/>
  <c r="I437" i="26" s="1"/>
  <c r="AE108" i="11"/>
  <c r="AF108" i="11"/>
  <c r="G448" i="26"/>
  <c r="AE119" i="11"/>
  <c r="AF119" i="11"/>
  <c r="G456" i="26"/>
  <c r="AE127" i="11"/>
  <c r="AF127" i="11"/>
  <c r="G469" i="26"/>
  <c r="I469" i="26" s="1"/>
  <c r="AF140" i="11"/>
  <c r="AE140" i="11"/>
  <c r="G480" i="26"/>
  <c r="AF151" i="11"/>
  <c r="AE151" i="11"/>
  <c r="G488" i="26"/>
  <c r="AF159" i="11"/>
  <c r="AE159" i="11"/>
  <c r="G501" i="26"/>
  <c r="I501" i="26" s="1"/>
  <c r="AF172" i="11"/>
  <c r="AE172" i="11"/>
  <c r="G512" i="26"/>
  <c r="AE183" i="11"/>
  <c r="AF183" i="11"/>
  <c r="G520" i="26"/>
  <c r="AF191" i="11"/>
  <c r="AE191" i="11"/>
  <c r="G544" i="26"/>
  <c r="AE215" i="11"/>
  <c r="AF215" i="11"/>
  <c r="G552" i="26"/>
  <c r="AF223" i="11"/>
  <c r="AE223" i="11"/>
  <c r="G565" i="26"/>
  <c r="I565" i="26" s="1"/>
  <c r="AE236" i="11"/>
  <c r="AF236" i="11"/>
  <c r="G576" i="26"/>
  <c r="AE247" i="11"/>
  <c r="AF247" i="11"/>
  <c r="G1146" i="26"/>
  <c r="AE247" i="17"/>
  <c r="AF247" i="17"/>
  <c r="AE16" i="11"/>
  <c r="AF16" i="11"/>
  <c r="AF56" i="11"/>
  <c r="AE56" i="11"/>
  <c r="G430" i="26"/>
  <c r="AF101" i="11"/>
  <c r="AE101" i="11"/>
  <c r="G473" i="26"/>
  <c r="AF144" i="11"/>
  <c r="AE144" i="11"/>
  <c r="G513" i="26"/>
  <c r="AF184" i="11"/>
  <c r="AE184" i="11"/>
  <c r="G558" i="26"/>
  <c r="AF229" i="11"/>
  <c r="AE229" i="11"/>
  <c r="AF5" i="17"/>
  <c r="AE5" i="17"/>
  <c r="AF56" i="17"/>
  <c r="AE56" i="17"/>
  <c r="AE88" i="17"/>
  <c r="AF88" i="17"/>
  <c r="G1032" i="26"/>
  <c r="AF133" i="17"/>
  <c r="AE133" i="17"/>
  <c r="G1064" i="26"/>
  <c r="AF165" i="17"/>
  <c r="AE165" i="17"/>
  <c r="G1128" i="26"/>
  <c r="AE229" i="17"/>
  <c r="AF229" i="17"/>
  <c r="G354" i="26"/>
  <c r="AF25" i="11"/>
  <c r="AE25" i="11"/>
  <c r="AF70" i="11"/>
  <c r="AE70" i="11"/>
  <c r="AF89" i="11"/>
  <c r="AE89" i="11"/>
  <c r="G450" i="26"/>
  <c r="AF121" i="11"/>
  <c r="AE121" i="11"/>
  <c r="G482" i="26"/>
  <c r="AE153" i="11"/>
  <c r="AF153" i="11"/>
  <c r="G514" i="26"/>
  <c r="AF185" i="11"/>
  <c r="AE185" i="11"/>
  <c r="G538" i="26"/>
  <c r="AF209" i="11"/>
  <c r="AE209" i="11"/>
  <c r="G559" i="26"/>
  <c r="AF230" i="11"/>
  <c r="AE230" i="11"/>
  <c r="G916" i="26"/>
  <c r="AE17" i="17"/>
  <c r="AF17" i="17"/>
  <c r="AF57" i="17"/>
  <c r="AE57" i="17"/>
  <c r="G1012" i="26"/>
  <c r="AF113" i="17"/>
  <c r="AE113" i="17"/>
  <c r="G1076" i="26"/>
  <c r="AE177" i="17"/>
  <c r="AF177" i="17"/>
  <c r="G1140" i="26"/>
  <c r="AE241" i="17"/>
  <c r="AF241" i="17"/>
  <c r="G336" i="26"/>
  <c r="AF7" i="11"/>
  <c r="AE7" i="11"/>
  <c r="AF71" i="11"/>
  <c r="AE71" i="11"/>
  <c r="G464" i="26"/>
  <c r="AF135" i="11"/>
  <c r="AE135" i="11"/>
  <c r="G571" i="26"/>
  <c r="AF242" i="11"/>
  <c r="AE242" i="11"/>
  <c r="G906" i="26"/>
  <c r="AE7" i="17"/>
  <c r="AF7" i="17"/>
  <c r="AF50" i="17"/>
  <c r="AE50" i="17"/>
  <c r="AF82" i="17"/>
  <c r="AE82" i="17"/>
  <c r="G1034" i="26"/>
  <c r="AF135" i="17"/>
  <c r="AE135" i="17"/>
  <c r="G1066" i="26"/>
  <c r="AE167" i="17"/>
  <c r="AF167" i="17"/>
  <c r="G1098" i="26"/>
  <c r="AE199" i="17"/>
  <c r="AF199" i="17"/>
  <c r="G1141" i="26"/>
  <c r="AE242" i="17"/>
  <c r="AF242" i="17"/>
  <c r="G337" i="26"/>
  <c r="AE8" i="11"/>
  <c r="AF8" i="11"/>
  <c r="G348" i="26"/>
  <c r="AE19" i="11"/>
  <c r="AF19" i="11"/>
  <c r="G356" i="26"/>
  <c r="AE27" i="11"/>
  <c r="AF27" i="11"/>
  <c r="AE40" i="11"/>
  <c r="AF40" i="11"/>
  <c r="AE51" i="11"/>
  <c r="AF51" i="11"/>
  <c r="AF59" i="11"/>
  <c r="AE59" i="11"/>
  <c r="AF72" i="11"/>
  <c r="AE72" i="11"/>
  <c r="AF83" i="11"/>
  <c r="AE83" i="11"/>
  <c r="AF91" i="11"/>
  <c r="AE91" i="11"/>
  <c r="G433" i="26"/>
  <c r="I433" i="26" s="1"/>
  <c r="AE104" i="11"/>
  <c r="AF104" i="11"/>
  <c r="G444" i="26"/>
  <c r="AE115" i="11"/>
  <c r="AF115" i="11"/>
  <c r="G452" i="26"/>
  <c r="AF123" i="11"/>
  <c r="AE123" i="11"/>
  <c r="G465" i="26"/>
  <c r="AE136" i="11"/>
  <c r="AF136" i="11"/>
  <c r="G476" i="26"/>
  <c r="AF147" i="11"/>
  <c r="AE147" i="11"/>
  <c r="G484" i="26"/>
  <c r="AF155" i="11"/>
  <c r="AE155" i="11"/>
  <c r="G497" i="26"/>
  <c r="AF168" i="11"/>
  <c r="AE168" i="11"/>
  <c r="G508" i="26"/>
  <c r="AE179" i="11"/>
  <c r="AF179" i="11"/>
  <c r="G516" i="26"/>
  <c r="AF187" i="11"/>
  <c r="AE187" i="11"/>
  <c r="G529" i="26"/>
  <c r="AF200" i="11"/>
  <c r="AE200" i="11"/>
  <c r="G540" i="26"/>
  <c r="AE211" i="11"/>
  <c r="AF211" i="11"/>
  <c r="G548" i="26"/>
  <c r="AE219" i="11"/>
  <c r="AF219" i="11"/>
  <c r="G561" i="26"/>
  <c r="AF232" i="11"/>
  <c r="AE232" i="11"/>
  <c r="G572" i="26"/>
  <c r="AE243" i="11"/>
  <c r="AF243" i="11"/>
  <c r="G580" i="26"/>
  <c r="AF251" i="11"/>
  <c r="AE251" i="11"/>
  <c r="G907" i="26"/>
  <c r="AE8" i="17"/>
  <c r="AF8" i="17"/>
  <c r="G918" i="26"/>
  <c r="AE19" i="17"/>
  <c r="AF19" i="17"/>
  <c r="G926" i="26"/>
  <c r="AE27" i="17"/>
  <c r="AF27" i="17"/>
  <c r="AE40" i="17"/>
  <c r="AF40" i="17"/>
  <c r="AF51" i="17"/>
  <c r="AE51" i="17"/>
  <c r="AF59" i="17"/>
  <c r="AE59" i="17"/>
  <c r="G971" i="26"/>
  <c r="AE72" i="17"/>
  <c r="AF72" i="17"/>
  <c r="G982" i="26"/>
  <c r="AF83" i="17"/>
  <c r="AE83" i="17"/>
  <c r="G990" i="26"/>
  <c r="AF91" i="17"/>
  <c r="AE91" i="17"/>
  <c r="G1003" i="26"/>
  <c r="AF104" i="17"/>
  <c r="AE104" i="17"/>
  <c r="G1014" i="26"/>
  <c r="AF115" i="17"/>
  <c r="AE115" i="17"/>
  <c r="G1022" i="26"/>
  <c r="AF123" i="17"/>
  <c r="AE123" i="17"/>
  <c r="G1035" i="26"/>
  <c r="AE136" i="17"/>
  <c r="AF136" i="17"/>
  <c r="G1046" i="26"/>
  <c r="AE147" i="17"/>
  <c r="AF147" i="17"/>
  <c r="G1054" i="26"/>
  <c r="AF155" i="17"/>
  <c r="AE155" i="17"/>
  <c r="G1067" i="26"/>
  <c r="AE168" i="17"/>
  <c r="AF168" i="17"/>
  <c r="G1078" i="26"/>
  <c r="AE179" i="17"/>
  <c r="AF179" i="17"/>
  <c r="G1086" i="26"/>
  <c r="AE187" i="17"/>
  <c r="AF187" i="17"/>
  <c r="G1099" i="26"/>
  <c r="AE200" i="17"/>
  <c r="AF200" i="17"/>
  <c r="G1110" i="26"/>
  <c r="AE211" i="17"/>
  <c r="AF211" i="17"/>
  <c r="G1118" i="26"/>
  <c r="AF219" i="17"/>
  <c r="AE219" i="17"/>
  <c r="G1131" i="26"/>
  <c r="AF232" i="17"/>
  <c r="AE232" i="17"/>
  <c r="G1142" i="26"/>
  <c r="AF243" i="17"/>
  <c r="AE243" i="17"/>
  <c r="G1150" i="26"/>
  <c r="AF251" i="17"/>
  <c r="AE251" i="17"/>
  <c r="AI2" i="24"/>
  <c r="J9" i="12" s="1"/>
  <c r="G1135" i="26"/>
  <c r="I1135" i="26" s="1"/>
  <c r="AE236" i="17"/>
  <c r="AF236" i="17"/>
  <c r="AF37" i="11"/>
  <c r="AE37" i="11"/>
  <c r="AE80" i="11"/>
  <c r="AF80" i="11"/>
  <c r="G449" i="26"/>
  <c r="AF120" i="11"/>
  <c r="AE120" i="11"/>
  <c r="G494" i="26"/>
  <c r="AF165" i="11"/>
  <c r="AE165" i="11"/>
  <c r="G537" i="26"/>
  <c r="AE208" i="11"/>
  <c r="AF208" i="11"/>
  <c r="G569" i="26"/>
  <c r="AE240" i="11"/>
  <c r="AF240" i="11"/>
  <c r="AE37" i="17"/>
  <c r="AF37" i="17"/>
  <c r="AE80" i="17"/>
  <c r="AF80" i="17"/>
  <c r="G1019" i="26"/>
  <c r="AE120" i="17"/>
  <c r="AF120" i="17"/>
  <c r="G1051" i="26"/>
  <c r="AE152" i="17"/>
  <c r="AF152" i="17"/>
  <c r="G1083" i="26"/>
  <c r="AF184" i="17"/>
  <c r="AE184" i="17"/>
  <c r="G1139" i="26"/>
  <c r="AF240" i="17"/>
  <c r="AE240" i="17"/>
  <c r="G335" i="26"/>
  <c r="AE6" i="11"/>
  <c r="AF6" i="11"/>
  <c r="AE38" i="11"/>
  <c r="AF38" i="11"/>
  <c r="AF81" i="11"/>
  <c r="AE81" i="11"/>
  <c r="G431" i="26"/>
  <c r="AE102" i="11"/>
  <c r="AF102" i="11"/>
  <c r="G474" i="26"/>
  <c r="AE145" i="11"/>
  <c r="AF145" i="11"/>
  <c r="G495" i="26"/>
  <c r="AE166" i="11"/>
  <c r="AF166" i="11"/>
  <c r="G527" i="26"/>
  <c r="AF198" i="11"/>
  <c r="AE198" i="11"/>
  <c r="G546" i="26"/>
  <c r="AF217" i="11"/>
  <c r="AE217" i="11"/>
  <c r="G905" i="26"/>
  <c r="AF6" i="17"/>
  <c r="AE6" i="17"/>
  <c r="AF49" i="17"/>
  <c r="AE49" i="17"/>
  <c r="AF89" i="17"/>
  <c r="AE89" i="17"/>
  <c r="G1052" i="26"/>
  <c r="AF153" i="17"/>
  <c r="AE153" i="17"/>
  <c r="G1129" i="26"/>
  <c r="AF230" i="17"/>
  <c r="AE230" i="17"/>
  <c r="G355" i="26"/>
  <c r="AF26" i="11"/>
  <c r="AE26" i="11"/>
  <c r="AF58" i="11"/>
  <c r="AE58" i="11"/>
  <c r="AE82" i="11"/>
  <c r="AF82" i="11"/>
  <c r="G432" i="26"/>
  <c r="AF103" i="11"/>
  <c r="AE103" i="11"/>
  <c r="G475" i="26"/>
  <c r="AF146" i="11"/>
  <c r="AE146" i="11"/>
  <c r="G496" i="26"/>
  <c r="AF167" i="11"/>
  <c r="AE167" i="11"/>
  <c r="G507" i="26"/>
  <c r="AF178" i="11"/>
  <c r="AE178" i="11"/>
  <c r="G528" i="26"/>
  <c r="AE199" i="11"/>
  <c r="AF199" i="11"/>
  <c r="G539" i="26"/>
  <c r="AF210" i="11"/>
  <c r="AE210" i="11"/>
  <c r="G579" i="26"/>
  <c r="AF250" i="11"/>
  <c r="AE250" i="11"/>
  <c r="AE39" i="17"/>
  <c r="AF39" i="17"/>
  <c r="AE71" i="17"/>
  <c r="AF71" i="17"/>
  <c r="G1013" i="26"/>
  <c r="AF114" i="17"/>
  <c r="AE114" i="17"/>
  <c r="G1045" i="26"/>
  <c r="AF146" i="17"/>
  <c r="AE146" i="17"/>
  <c r="G1077" i="26"/>
  <c r="AE178" i="17"/>
  <c r="AF178" i="17"/>
  <c r="G1109" i="26"/>
  <c r="AE210" i="17"/>
  <c r="AF210" i="17"/>
  <c r="G1149" i="26"/>
  <c r="AE250" i="17"/>
  <c r="AF250" i="17"/>
  <c r="G338" i="26"/>
  <c r="I338" i="26" s="1"/>
  <c r="AF9" i="11"/>
  <c r="AE9" i="11"/>
  <c r="G349" i="26"/>
  <c r="AF20" i="11"/>
  <c r="AE20" i="11"/>
  <c r="G357" i="26"/>
  <c r="AE28" i="11"/>
  <c r="AF28" i="11"/>
  <c r="AE41" i="11"/>
  <c r="AF41" i="11"/>
  <c r="AE52" i="11"/>
  <c r="AF52" i="11"/>
  <c r="AE60" i="11"/>
  <c r="AF60" i="11"/>
  <c r="AF73" i="11"/>
  <c r="AE73" i="11"/>
  <c r="AF84" i="11"/>
  <c r="AE84" i="11"/>
  <c r="AE92" i="11"/>
  <c r="AF92" i="11"/>
  <c r="G434" i="26"/>
  <c r="I434" i="26" s="1"/>
  <c r="AF105" i="11"/>
  <c r="AE105" i="11"/>
  <c r="G445" i="26"/>
  <c r="AF116" i="11"/>
  <c r="AE116" i="11"/>
  <c r="G453" i="26"/>
  <c r="AE124" i="11"/>
  <c r="AF124" i="11"/>
  <c r="G466" i="26"/>
  <c r="AF137" i="11"/>
  <c r="AE137" i="11"/>
  <c r="G477" i="26"/>
  <c r="AE148" i="11"/>
  <c r="AF148" i="11"/>
  <c r="G485" i="26"/>
  <c r="AF156" i="11"/>
  <c r="AE156" i="11"/>
  <c r="G498" i="26"/>
  <c r="AE169" i="11"/>
  <c r="AF169" i="11"/>
  <c r="G509" i="26"/>
  <c r="AF180" i="11"/>
  <c r="AE180" i="11"/>
  <c r="G517" i="26"/>
  <c r="AE188" i="11"/>
  <c r="AF188" i="11"/>
  <c r="G530" i="26"/>
  <c r="AE201" i="11"/>
  <c r="AF201" i="11"/>
  <c r="G541" i="26"/>
  <c r="AF212" i="11"/>
  <c r="AE212" i="11"/>
  <c r="G549" i="26"/>
  <c r="AF220" i="11"/>
  <c r="AE220" i="11"/>
  <c r="G562" i="26"/>
  <c r="AE233" i="11"/>
  <c r="AF233" i="11"/>
  <c r="G573" i="26"/>
  <c r="AF244" i="11"/>
  <c r="AE244" i="11"/>
  <c r="G581" i="26"/>
  <c r="AE252" i="11"/>
  <c r="AF252" i="11"/>
  <c r="G908" i="26"/>
  <c r="I908" i="26" s="1"/>
  <c r="AE9" i="17"/>
  <c r="AF9" i="17"/>
  <c r="G919" i="26"/>
  <c r="AE20" i="17"/>
  <c r="AF20" i="17"/>
  <c r="G927" i="26"/>
  <c r="AE28" i="17"/>
  <c r="AF28" i="17"/>
  <c r="AE41" i="17"/>
  <c r="AF41" i="17"/>
  <c r="AE52" i="17"/>
  <c r="AF52" i="17"/>
  <c r="AF60" i="17"/>
  <c r="AE60" i="17"/>
  <c r="G972" i="26"/>
  <c r="AE73" i="17"/>
  <c r="AF73" i="17"/>
  <c r="G983" i="26"/>
  <c r="AE84" i="17"/>
  <c r="AF84" i="17"/>
  <c r="G991" i="26"/>
  <c r="AE92" i="17"/>
  <c r="AF92" i="17"/>
  <c r="G1004" i="26"/>
  <c r="AE105" i="17"/>
  <c r="AF105" i="17"/>
  <c r="G1015" i="26"/>
  <c r="AE116" i="17"/>
  <c r="AF116" i="17"/>
  <c r="G1023" i="26"/>
  <c r="AF124" i="17"/>
  <c r="AE124" i="17"/>
  <c r="G1036" i="26"/>
  <c r="AF137" i="17"/>
  <c r="AE137" i="17"/>
  <c r="G1047" i="26"/>
  <c r="AE148" i="17"/>
  <c r="AF148" i="17"/>
  <c r="G1055" i="26"/>
  <c r="AF156" i="17"/>
  <c r="AE156" i="17"/>
  <c r="G1068" i="26"/>
  <c r="AF169" i="17"/>
  <c r="AE169" i="17"/>
  <c r="G1079" i="26"/>
  <c r="AF180" i="17"/>
  <c r="AE180" i="17"/>
  <c r="G1087" i="26"/>
  <c r="AE188" i="17"/>
  <c r="AF188" i="17"/>
  <c r="G1100" i="26"/>
  <c r="AE201" i="17"/>
  <c r="AF201" i="17"/>
  <c r="G1111" i="26"/>
  <c r="AF212" i="17"/>
  <c r="AE212" i="17"/>
  <c r="G1119" i="26"/>
  <c r="AF220" i="17"/>
  <c r="AE220" i="17"/>
  <c r="G1132" i="26"/>
  <c r="AF233" i="17"/>
  <c r="AE233" i="17"/>
  <c r="G1143" i="26"/>
  <c r="AF244" i="17"/>
  <c r="AE244" i="17"/>
  <c r="G1151" i="26"/>
  <c r="AF252" i="17"/>
  <c r="AE252" i="17"/>
  <c r="AJ2" i="24"/>
  <c r="K9" i="12" s="1"/>
  <c r="G584" i="26"/>
  <c r="AF255" i="11"/>
  <c r="AE255" i="11"/>
  <c r="G911" i="26"/>
  <c r="I911" i="26" s="1"/>
  <c r="AE12" i="17"/>
  <c r="AF12" i="17"/>
  <c r="G922" i="26"/>
  <c r="AF23" i="17"/>
  <c r="AE23" i="17"/>
  <c r="G930" i="26"/>
  <c r="AE31" i="17"/>
  <c r="AF31" i="17"/>
  <c r="G975" i="26"/>
  <c r="I975" i="26" s="1"/>
  <c r="AE76" i="17"/>
  <c r="AF76" i="17"/>
  <c r="G986" i="26"/>
  <c r="AF87" i="17"/>
  <c r="AE87" i="17"/>
  <c r="G994" i="26"/>
  <c r="AF95" i="17"/>
  <c r="AE95" i="17"/>
  <c r="G1007" i="26"/>
  <c r="I1007" i="26" s="1"/>
  <c r="AF108" i="17"/>
  <c r="AE108" i="17"/>
  <c r="G1018" i="26"/>
  <c r="AF119" i="17"/>
  <c r="AE119" i="17"/>
  <c r="G1026" i="26"/>
  <c r="AF127" i="17"/>
  <c r="AE127" i="17"/>
  <c r="G1039" i="26"/>
  <c r="I1039" i="26" s="1"/>
  <c r="AF140" i="17"/>
  <c r="AE140" i="17"/>
  <c r="G1050" i="26"/>
  <c r="AF151" i="17"/>
  <c r="AE151" i="17"/>
  <c r="G1058" i="26"/>
  <c r="AF159" i="17"/>
  <c r="AE159" i="17"/>
  <c r="G1071" i="26"/>
  <c r="I1071" i="26" s="1"/>
  <c r="AF172" i="17"/>
  <c r="AE172" i="17"/>
  <c r="G1082" i="26"/>
  <c r="AE183" i="17"/>
  <c r="AF183" i="17"/>
  <c r="G1090" i="26"/>
  <c r="AF191" i="17"/>
  <c r="AE191" i="17"/>
  <c r="G1103" i="26"/>
  <c r="I1103" i="26" s="1"/>
  <c r="AE204" i="17"/>
  <c r="AF204" i="17"/>
  <c r="G1114" i="26"/>
  <c r="AE215" i="17"/>
  <c r="AF215" i="17"/>
  <c r="G1154" i="26"/>
  <c r="AE255" i="17"/>
  <c r="AF255" i="17"/>
  <c r="G334" i="26"/>
  <c r="AE48" i="11"/>
  <c r="AF48" i="11"/>
  <c r="AF88" i="11"/>
  <c r="AE88" i="11"/>
  <c r="G462" i="26"/>
  <c r="AF133" i="11"/>
  <c r="AE133" i="11"/>
  <c r="G505" i="26"/>
  <c r="AE176" i="11"/>
  <c r="AF176" i="11"/>
  <c r="G545" i="26"/>
  <c r="AF216" i="11"/>
  <c r="AE216" i="11"/>
  <c r="G915" i="26"/>
  <c r="AE16" i="17"/>
  <c r="AF16" i="17"/>
  <c r="G1000" i="26"/>
  <c r="AE101" i="17"/>
  <c r="AF101" i="17"/>
  <c r="G1115" i="26"/>
  <c r="AF216" i="17"/>
  <c r="AE216" i="17"/>
  <c r="G346" i="26"/>
  <c r="AE17" i="11"/>
  <c r="AF17" i="11"/>
  <c r="AF57" i="11"/>
  <c r="AE57" i="11"/>
  <c r="G442" i="26"/>
  <c r="AF113" i="11"/>
  <c r="AE113" i="11"/>
  <c r="G506" i="26"/>
  <c r="AF177" i="11"/>
  <c r="AE177" i="11"/>
  <c r="G570" i="26"/>
  <c r="AF241" i="11"/>
  <c r="AE241" i="11"/>
  <c r="G924" i="26"/>
  <c r="AF25" i="17"/>
  <c r="AE25" i="17"/>
  <c r="AE70" i="17"/>
  <c r="AF70" i="17"/>
  <c r="G1001" i="26"/>
  <c r="AF102" i="17"/>
  <c r="AE102" i="17"/>
  <c r="G1020" i="26"/>
  <c r="AF121" i="17"/>
  <c r="AE121" i="17"/>
  <c r="G1033" i="26"/>
  <c r="AF134" i="17"/>
  <c r="AE134" i="17"/>
  <c r="G1065" i="26"/>
  <c r="AF166" i="17"/>
  <c r="AE166" i="17"/>
  <c r="G1084" i="26"/>
  <c r="AF185" i="17"/>
  <c r="AE185" i="17"/>
  <c r="G1097" i="26"/>
  <c r="AE198" i="17"/>
  <c r="AF198" i="17"/>
  <c r="G1108" i="26"/>
  <c r="AE209" i="17"/>
  <c r="AF209" i="17"/>
  <c r="G1148" i="26"/>
  <c r="AF249" i="17"/>
  <c r="AE249" i="17"/>
  <c r="G347" i="26"/>
  <c r="AF18" i="11"/>
  <c r="AE18" i="11"/>
  <c r="AF50" i="11"/>
  <c r="AE50" i="11"/>
  <c r="AF90" i="11"/>
  <c r="AE90" i="11"/>
  <c r="G451" i="26"/>
  <c r="AF122" i="11"/>
  <c r="AE122" i="11"/>
  <c r="G483" i="26"/>
  <c r="AF154" i="11"/>
  <c r="AE154" i="11"/>
  <c r="G515" i="26"/>
  <c r="AE186" i="11"/>
  <c r="AF186" i="11"/>
  <c r="G560" i="26"/>
  <c r="AF231" i="11"/>
  <c r="AE231" i="11"/>
  <c r="G917" i="26"/>
  <c r="AF18" i="17"/>
  <c r="AE18" i="17"/>
  <c r="AE58" i="17"/>
  <c r="AF58" i="17"/>
  <c r="G989" i="26"/>
  <c r="AE90" i="17"/>
  <c r="AF90" i="17"/>
  <c r="G1021" i="26"/>
  <c r="AF122" i="17"/>
  <c r="AE122" i="17"/>
  <c r="G1053" i="26"/>
  <c r="AF154" i="17"/>
  <c r="AE154" i="17"/>
  <c r="G1085" i="26"/>
  <c r="AE186" i="17"/>
  <c r="AF186" i="17"/>
  <c r="G1130" i="26"/>
  <c r="AE231" i="17"/>
  <c r="AF231" i="17"/>
  <c r="G339" i="26"/>
  <c r="I339" i="26" s="1"/>
  <c r="AE10" i="11"/>
  <c r="AF10" i="11"/>
  <c r="G350" i="26"/>
  <c r="AE21" i="11"/>
  <c r="AF21" i="11"/>
  <c r="G358" i="26"/>
  <c r="AF29" i="11"/>
  <c r="AE29" i="11"/>
  <c r="AE42" i="11"/>
  <c r="AF42" i="11"/>
  <c r="AE53" i="11"/>
  <c r="AF53" i="11"/>
  <c r="AE61" i="11"/>
  <c r="AF61" i="11"/>
  <c r="AF74" i="11"/>
  <c r="AE74" i="11"/>
  <c r="AE85" i="11"/>
  <c r="AF85" i="11"/>
  <c r="AE93" i="11"/>
  <c r="AF93" i="11"/>
  <c r="G435" i="26"/>
  <c r="I435" i="26" s="1"/>
  <c r="AE106" i="11"/>
  <c r="AF106" i="11"/>
  <c r="G446" i="26"/>
  <c r="AF117" i="11"/>
  <c r="AE117" i="11"/>
  <c r="G454" i="26"/>
  <c r="AE125" i="11"/>
  <c r="AF125" i="11"/>
  <c r="G467" i="26"/>
  <c r="AE138" i="11"/>
  <c r="AF138" i="11"/>
  <c r="G478" i="26"/>
  <c r="AE149" i="11"/>
  <c r="AF149" i="11"/>
  <c r="G486" i="26"/>
  <c r="AE157" i="11"/>
  <c r="AF157" i="11"/>
  <c r="G499" i="26"/>
  <c r="AE170" i="11"/>
  <c r="AF170" i="11"/>
  <c r="G510" i="26"/>
  <c r="AE181" i="11"/>
  <c r="AF181" i="11"/>
  <c r="G518" i="26"/>
  <c r="AE189" i="11"/>
  <c r="AF189" i="11"/>
  <c r="G531" i="26"/>
  <c r="AE202" i="11"/>
  <c r="AF202" i="11"/>
  <c r="G542" i="26"/>
  <c r="AF213" i="11"/>
  <c r="AE213" i="11"/>
  <c r="G550" i="26"/>
  <c r="AF221" i="11"/>
  <c r="AE221" i="11"/>
  <c r="G563" i="26"/>
  <c r="AF234" i="11"/>
  <c r="AE234" i="11"/>
  <c r="G574" i="26"/>
  <c r="AF245" i="11"/>
  <c r="AE245" i="11"/>
  <c r="G582" i="26"/>
  <c r="AE253" i="11"/>
  <c r="AF253" i="11"/>
  <c r="G909" i="26"/>
  <c r="I909" i="26" s="1"/>
  <c r="AF10" i="17"/>
  <c r="AE10" i="17"/>
  <c r="G920" i="26"/>
  <c r="AE21" i="17"/>
  <c r="AF21" i="17"/>
  <c r="G928" i="26"/>
  <c r="AF29" i="17"/>
  <c r="AE29" i="17"/>
  <c r="AE42" i="17"/>
  <c r="AF42" i="17"/>
  <c r="AF53" i="17"/>
  <c r="AE53" i="17"/>
  <c r="AF61" i="17"/>
  <c r="AE61" i="17"/>
  <c r="G973" i="26"/>
  <c r="AE74" i="17"/>
  <c r="AF74" i="17"/>
  <c r="G984" i="26"/>
  <c r="AF85" i="17"/>
  <c r="AE85" i="17"/>
  <c r="G992" i="26"/>
  <c r="AF93" i="17"/>
  <c r="AE93" i="17"/>
  <c r="G1005" i="26"/>
  <c r="I1005" i="26" s="1"/>
  <c r="AF106" i="17"/>
  <c r="AE106" i="17"/>
  <c r="G1016" i="26"/>
  <c r="AF117" i="17"/>
  <c r="AE117" i="17"/>
  <c r="G1024" i="26"/>
  <c r="AE125" i="17"/>
  <c r="AF125" i="17"/>
  <c r="G1037" i="26"/>
  <c r="AE138" i="17"/>
  <c r="AF138" i="17"/>
  <c r="G1048" i="26"/>
  <c r="AE149" i="17"/>
  <c r="AF149" i="17"/>
  <c r="G1056" i="26"/>
  <c r="AE157" i="17"/>
  <c r="AF157" i="17"/>
  <c r="G1069" i="26"/>
  <c r="AF170" i="17"/>
  <c r="AE170" i="17"/>
  <c r="G1080" i="26"/>
  <c r="AF181" i="17"/>
  <c r="AE181" i="17"/>
  <c r="G1088" i="26"/>
  <c r="AE189" i="17"/>
  <c r="AF189" i="17"/>
  <c r="G1101" i="26"/>
  <c r="I1101" i="26" s="1"/>
  <c r="AE202" i="17"/>
  <c r="AF202" i="17"/>
  <c r="G1112" i="26"/>
  <c r="AF213" i="17"/>
  <c r="AE213" i="17"/>
  <c r="G1120" i="26"/>
  <c r="AF221" i="17"/>
  <c r="AE221" i="17"/>
  <c r="G1133" i="26"/>
  <c r="I1133" i="26" s="1"/>
  <c r="AF234" i="17"/>
  <c r="AE234" i="17"/>
  <c r="G1144" i="26"/>
  <c r="AE245" i="17"/>
  <c r="AF245" i="17"/>
  <c r="G1152" i="26"/>
  <c r="AF253" i="17"/>
  <c r="AE253" i="17"/>
  <c r="G341" i="26"/>
  <c r="I341" i="26" s="1"/>
  <c r="AE12" i="11"/>
  <c r="AF12" i="11"/>
  <c r="G360" i="26"/>
  <c r="AF31" i="11"/>
  <c r="AE31" i="11"/>
  <c r="G533" i="26"/>
  <c r="I533" i="26" s="1"/>
  <c r="AE204" i="11"/>
  <c r="AF204" i="11"/>
  <c r="G1122" i="26"/>
  <c r="AE223" i="17"/>
  <c r="AF223" i="17"/>
  <c r="AE24" i="11"/>
  <c r="AF24" i="11"/>
  <c r="AE69" i="11"/>
  <c r="AF69" i="11"/>
  <c r="G441" i="26"/>
  <c r="AF112" i="11"/>
  <c r="AE112" i="11"/>
  <c r="G481" i="26"/>
  <c r="AE152" i="11"/>
  <c r="AF152" i="11"/>
  <c r="G526" i="26"/>
  <c r="AF197" i="11"/>
  <c r="AE197" i="11"/>
  <c r="G577" i="26"/>
  <c r="AE248" i="11"/>
  <c r="AF248" i="11"/>
  <c r="G923" i="26"/>
  <c r="AE24" i="17"/>
  <c r="AF24" i="17"/>
  <c r="AE48" i="17"/>
  <c r="AF48" i="17"/>
  <c r="AF69" i="17"/>
  <c r="AE69" i="17"/>
  <c r="G1011" i="26"/>
  <c r="AE112" i="17"/>
  <c r="AF112" i="17"/>
  <c r="G1043" i="26"/>
  <c r="AE144" i="17"/>
  <c r="AF144" i="17"/>
  <c r="G1075" i="26"/>
  <c r="AE176" i="17"/>
  <c r="AF176" i="17"/>
  <c r="G1096" i="26"/>
  <c r="AE197" i="17"/>
  <c r="AF197" i="17"/>
  <c r="G1107" i="26"/>
  <c r="AE208" i="17"/>
  <c r="AF208" i="17"/>
  <c r="G1147" i="26"/>
  <c r="AF248" i="17"/>
  <c r="AE248" i="17"/>
  <c r="AF49" i="11"/>
  <c r="AE49" i="11"/>
  <c r="G463" i="26"/>
  <c r="AF134" i="11"/>
  <c r="AE134" i="11"/>
  <c r="G578" i="26"/>
  <c r="AF249" i="11"/>
  <c r="AE249" i="11"/>
  <c r="AF38" i="17"/>
  <c r="AE38" i="17"/>
  <c r="AE81" i="17"/>
  <c r="AF81" i="17"/>
  <c r="G1044" i="26"/>
  <c r="AF145" i="17"/>
  <c r="AE145" i="17"/>
  <c r="G1116" i="26"/>
  <c r="AE217" i="17"/>
  <c r="AF217" i="17"/>
  <c r="AF39" i="11"/>
  <c r="AE39" i="11"/>
  <c r="G443" i="26"/>
  <c r="AF114" i="11"/>
  <c r="AE114" i="11"/>
  <c r="G547" i="26"/>
  <c r="AE218" i="11"/>
  <c r="AF218" i="11"/>
  <c r="G925" i="26"/>
  <c r="AE26" i="17"/>
  <c r="AF26" i="17"/>
  <c r="G1002" i="26"/>
  <c r="AF103" i="17"/>
  <c r="AE103" i="17"/>
  <c r="G1117" i="26"/>
  <c r="AE218" i="17"/>
  <c r="AF218" i="17"/>
  <c r="G340" i="26"/>
  <c r="I340" i="26" s="1"/>
  <c r="AF11" i="11"/>
  <c r="AE11" i="11"/>
  <c r="G351" i="26"/>
  <c r="AF22" i="11"/>
  <c r="AE22" i="11"/>
  <c r="G359" i="26"/>
  <c r="AF30" i="11"/>
  <c r="AE30" i="11"/>
  <c r="G436" i="26"/>
  <c r="I436" i="26" s="1"/>
  <c r="AE107" i="11"/>
  <c r="AF107" i="11"/>
  <c r="G447" i="26"/>
  <c r="AE118" i="11"/>
  <c r="AF118" i="11"/>
  <c r="G455" i="26"/>
  <c r="AE126" i="11"/>
  <c r="AF126" i="11"/>
  <c r="G468" i="26"/>
  <c r="AE139" i="11"/>
  <c r="AF139" i="11"/>
  <c r="G479" i="26"/>
  <c r="AE150" i="11"/>
  <c r="AF150" i="11"/>
  <c r="G487" i="26"/>
  <c r="AF158" i="11"/>
  <c r="AE158" i="11"/>
  <c r="G500" i="26"/>
  <c r="AF171" i="11"/>
  <c r="AE171" i="11"/>
  <c r="G511" i="26"/>
  <c r="AE182" i="11"/>
  <c r="AF182" i="11"/>
  <c r="G519" i="26"/>
  <c r="AF190" i="11"/>
  <c r="AE190" i="11"/>
  <c r="G532" i="26"/>
  <c r="AF203" i="11"/>
  <c r="AE203" i="11"/>
  <c r="G543" i="26"/>
  <c r="AE214" i="11"/>
  <c r="AF214" i="11"/>
  <c r="G551" i="26"/>
  <c r="AE222" i="11"/>
  <c r="AF222" i="11"/>
  <c r="G564" i="26"/>
  <c r="AE235" i="11"/>
  <c r="AF235" i="11"/>
  <c r="G575" i="26"/>
  <c r="AF246" i="11"/>
  <c r="AE246" i="11"/>
  <c r="G583" i="26"/>
  <c r="AF254" i="11"/>
  <c r="AE254" i="11"/>
  <c r="G910" i="26"/>
  <c r="I910" i="26" s="1"/>
  <c r="AF11" i="17"/>
  <c r="AE11" i="17"/>
  <c r="G921" i="26"/>
  <c r="AE22" i="17"/>
  <c r="AF22" i="17"/>
  <c r="G929" i="26"/>
  <c r="AE30" i="17"/>
  <c r="AF30" i="17"/>
  <c r="G974" i="26"/>
  <c r="I974" i="26" s="1"/>
  <c r="AF75" i="17"/>
  <c r="AE75" i="17"/>
  <c r="G985" i="26"/>
  <c r="AE86" i="17"/>
  <c r="AF86" i="17"/>
  <c r="G993" i="26"/>
  <c r="AF94" i="17"/>
  <c r="AE94" i="17"/>
  <c r="G1006" i="26"/>
  <c r="I1006" i="26" s="1"/>
  <c r="AF107" i="17"/>
  <c r="AE107" i="17"/>
  <c r="G1017" i="26"/>
  <c r="AE118" i="17"/>
  <c r="AF118" i="17"/>
  <c r="G1025" i="26"/>
  <c r="AF126" i="17"/>
  <c r="AE126" i="17"/>
  <c r="G1038" i="26"/>
  <c r="AF139" i="17"/>
  <c r="AE139" i="17"/>
  <c r="G1049" i="26"/>
  <c r="AF150" i="17"/>
  <c r="AE150" i="17"/>
  <c r="G1057" i="26"/>
  <c r="AF158" i="17"/>
  <c r="AE158" i="17"/>
  <c r="G1070" i="26"/>
  <c r="AF171" i="17"/>
  <c r="AE171" i="17"/>
  <c r="G1081" i="26"/>
  <c r="AF182" i="17"/>
  <c r="AE182" i="17"/>
  <c r="G1089" i="26"/>
  <c r="AE190" i="17"/>
  <c r="AF190" i="17"/>
  <c r="G1102" i="26"/>
  <c r="I1102" i="26" s="1"/>
  <c r="AF203" i="17"/>
  <c r="AE203" i="17"/>
  <c r="G1113" i="26"/>
  <c r="AE214" i="17"/>
  <c r="AF214" i="17"/>
  <c r="G1121" i="26"/>
  <c r="AE222" i="17"/>
  <c r="AF222" i="17"/>
  <c r="G1134" i="26"/>
  <c r="I1134" i="26" s="1"/>
  <c r="AE235" i="17"/>
  <c r="AF235" i="17"/>
  <c r="G1145" i="26"/>
  <c r="AE246" i="17"/>
  <c r="AF246" i="17"/>
  <c r="G1153" i="26"/>
  <c r="AE254" i="17"/>
  <c r="AF254" i="17"/>
  <c r="AH2" i="24"/>
  <c r="I9" i="12" s="1"/>
  <c r="AF2" i="24"/>
  <c r="G9" i="12" s="1"/>
  <c r="Y69" i="11"/>
  <c r="G398" i="26"/>
  <c r="Y80" i="17"/>
  <c r="G979" i="26"/>
  <c r="Z49" i="11"/>
  <c r="G378" i="26"/>
  <c r="Z89" i="11"/>
  <c r="G418" i="26"/>
  <c r="Z57" i="17"/>
  <c r="G956" i="26"/>
  <c r="Z81" i="17"/>
  <c r="G980" i="26"/>
  <c r="AA39" i="11"/>
  <c r="G368" i="26"/>
  <c r="AA58" i="11"/>
  <c r="G387" i="26"/>
  <c r="AA90" i="11"/>
  <c r="G419" i="26"/>
  <c r="AA50" i="17"/>
  <c r="G949" i="26"/>
  <c r="AA82" i="17"/>
  <c r="G981" i="26"/>
  <c r="AB40" i="11"/>
  <c r="G369" i="26"/>
  <c r="I369" i="26" s="1"/>
  <c r="AB59" i="17"/>
  <c r="G958" i="26"/>
  <c r="AC41" i="11"/>
  <c r="G370" i="26"/>
  <c r="I370" i="26" s="1"/>
  <c r="AC60" i="11"/>
  <c r="G389" i="26"/>
  <c r="AC73" i="11"/>
  <c r="G402" i="26"/>
  <c r="AC92" i="11"/>
  <c r="G421" i="26"/>
  <c r="AC41" i="17"/>
  <c r="G940" i="26"/>
  <c r="I940" i="26" s="1"/>
  <c r="AC52" i="17"/>
  <c r="G951" i="26"/>
  <c r="AC60" i="17"/>
  <c r="G959" i="26"/>
  <c r="Y16" i="11"/>
  <c r="G345" i="26"/>
  <c r="Y37" i="11"/>
  <c r="G366" i="26"/>
  <c r="Y48" i="11"/>
  <c r="G377" i="26"/>
  <c r="Y80" i="11"/>
  <c r="G409" i="26"/>
  <c r="Z38" i="11"/>
  <c r="G367" i="26"/>
  <c r="Z70" i="11"/>
  <c r="G399" i="26"/>
  <c r="Z38" i="17"/>
  <c r="G937" i="26"/>
  <c r="AA71" i="11"/>
  <c r="G400" i="26"/>
  <c r="AA58" i="17"/>
  <c r="G957" i="26"/>
  <c r="AB59" i="11"/>
  <c r="G388" i="26"/>
  <c r="AB83" i="11"/>
  <c r="G412" i="26"/>
  <c r="AB51" i="17"/>
  <c r="G950" i="26"/>
  <c r="AC52" i="11"/>
  <c r="G381" i="26"/>
  <c r="AC84" i="11"/>
  <c r="G413" i="26"/>
  <c r="AD42" i="11"/>
  <c r="G371" i="26"/>
  <c r="I371" i="26" s="1"/>
  <c r="AD53" i="11"/>
  <c r="G382" i="26"/>
  <c r="AD61" i="11"/>
  <c r="G390" i="26"/>
  <c r="AD74" i="11"/>
  <c r="G403" i="26"/>
  <c r="AD85" i="11"/>
  <c r="G414" i="26"/>
  <c r="AD93" i="11"/>
  <c r="G422" i="26"/>
  <c r="AD42" i="17"/>
  <c r="G941" i="26"/>
  <c r="I941" i="26" s="1"/>
  <c r="AD53" i="17"/>
  <c r="G952" i="26"/>
  <c r="AD61" i="17"/>
  <c r="G960" i="26"/>
  <c r="Y48" i="17"/>
  <c r="G947" i="26"/>
  <c r="Y56" i="17"/>
  <c r="G955" i="26"/>
  <c r="Y69" i="17"/>
  <c r="G968" i="26"/>
  <c r="Y88" i="17"/>
  <c r="G987" i="26"/>
  <c r="Z81" i="11"/>
  <c r="G410" i="26"/>
  <c r="Z49" i="17"/>
  <c r="G948" i="26"/>
  <c r="Z70" i="17"/>
  <c r="G969" i="26"/>
  <c r="Z89" i="17"/>
  <c r="G988" i="26"/>
  <c r="AA50" i="11"/>
  <c r="G379" i="26"/>
  <c r="AA82" i="11"/>
  <c r="G411" i="26"/>
  <c r="AA39" i="17"/>
  <c r="G938" i="26"/>
  <c r="I938" i="26" s="1"/>
  <c r="AA71" i="17"/>
  <c r="G970" i="26"/>
  <c r="AB51" i="11"/>
  <c r="G380" i="26"/>
  <c r="AB72" i="11"/>
  <c r="G401" i="26"/>
  <c r="AB91" i="11"/>
  <c r="G420" i="26"/>
  <c r="AE43" i="11"/>
  <c r="G372" i="26"/>
  <c r="I372" i="26" s="1"/>
  <c r="AE62" i="11"/>
  <c r="G391" i="26"/>
  <c r="AE75" i="11"/>
  <c r="G404" i="26"/>
  <c r="AE94" i="11"/>
  <c r="G423" i="26"/>
  <c r="AE43" i="17"/>
  <c r="G942" i="26"/>
  <c r="I942" i="26" s="1"/>
  <c r="AE54" i="17"/>
  <c r="G953" i="26"/>
  <c r="AE62" i="17"/>
  <c r="G961" i="26"/>
  <c r="Y24" i="11"/>
  <c r="G353" i="26"/>
  <c r="Y56" i="11"/>
  <c r="G385" i="26"/>
  <c r="Y88" i="11"/>
  <c r="G417" i="26"/>
  <c r="Y5" i="17"/>
  <c r="G904" i="26"/>
  <c r="Y37" i="17"/>
  <c r="G936" i="26"/>
  <c r="Z57" i="11"/>
  <c r="G386" i="26"/>
  <c r="AB40" i="17"/>
  <c r="G939" i="26"/>
  <c r="I939" i="26" s="1"/>
  <c r="AE54" i="11"/>
  <c r="G383" i="26"/>
  <c r="AE86" i="11"/>
  <c r="G415" i="26"/>
  <c r="AF44" i="11"/>
  <c r="G373" i="26"/>
  <c r="I373" i="26" s="1"/>
  <c r="AF55" i="11"/>
  <c r="G384" i="26"/>
  <c r="AF63" i="11"/>
  <c r="G392" i="26"/>
  <c r="AF76" i="11"/>
  <c r="G405" i="26"/>
  <c r="I405" i="26" s="1"/>
  <c r="AF87" i="11"/>
  <c r="G416" i="26"/>
  <c r="AF95" i="11"/>
  <c r="G424" i="26"/>
  <c r="AF44" i="17"/>
  <c r="G943" i="26"/>
  <c r="I943" i="26" s="1"/>
  <c r="AF55" i="17"/>
  <c r="G954" i="26"/>
  <c r="AF63" i="17"/>
  <c r="G962" i="26"/>
  <c r="AG2" i="24"/>
  <c r="H9" i="12" s="1"/>
  <c r="AD2" i="24"/>
  <c r="E9" i="12" s="1"/>
  <c r="Z158" i="20"/>
  <c r="H217" i="24"/>
  <c r="C217" i="24" s="1"/>
  <c r="AC11" i="18" l="1"/>
  <c r="W10" i="18"/>
  <c r="C828" i="14"/>
  <c r="C718" i="26"/>
  <c r="C796" i="14"/>
  <c r="C686" i="26"/>
  <c r="C797" i="14"/>
  <c r="C687" i="26"/>
  <c r="C798" i="14"/>
  <c r="C688" i="26"/>
  <c r="C697" i="26"/>
  <c r="C807" i="14"/>
  <c r="C808" i="14"/>
  <c r="C698" i="26"/>
  <c r="C809" i="14"/>
  <c r="C699" i="26"/>
  <c r="C810" i="14"/>
  <c r="C700" i="26"/>
  <c r="AB2" i="17"/>
  <c r="AE2" i="17"/>
  <c r="Z2" i="17"/>
  <c r="AA2" i="17"/>
  <c r="AC2" i="17"/>
  <c r="AF2" i="17"/>
  <c r="K11" i="12" s="1"/>
  <c r="Y2" i="17"/>
  <c r="AD2" i="17"/>
  <c r="Z159" i="20"/>
  <c r="Z160" i="20" s="1"/>
  <c r="Z161" i="20" s="1"/>
  <c r="Z162" i="20" s="1"/>
  <c r="Z163" i="20" s="1"/>
  <c r="Z164" i="20" s="1"/>
  <c r="Z165" i="20" s="1"/>
  <c r="Z166" i="20" s="1"/>
  <c r="Z167" i="20" s="1"/>
  <c r="Z168" i="20" s="1"/>
  <c r="Z169" i="20" s="1"/>
  <c r="Z170" i="20" s="1"/>
  <c r="Z171" i="20" s="1"/>
  <c r="Z172" i="20" s="1"/>
  <c r="Z173" i="20" s="1"/>
  <c r="Z174" i="20" s="1"/>
  <c r="Z175" i="20" s="1"/>
  <c r="Z176" i="20" s="1"/>
  <c r="Z177" i="20" s="1"/>
  <c r="Z178" i="20" s="1"/>
  <c r="Z179" i="20" s="1"/>
  <c r="Z180" i="20" s="1"/>
  <c r="Z181" i="20" s="1"/>
  <c r="Z182" i="20" s="1"/>
  <c r="Z183" i="20" s="1"/>
  <c r="Z184" i="20" s="1"/>
  <c r="Z185" i="20" s="1"/>
  <c r="Z186" i="20" s="1"/>
  <c r="Z187" i="20" s="1"/>
  <c r="Z188" i="20" s="1"/>
  <c r="Z189" i="20" s="1"/>
  <c r="Z190" i="20" s="1"/>
  <c r="Z191" i="20" s="1"/>
  <c r="Z192" i="20" s="1"/>
  <c r="Z193" i="20" s="1"/>
  <c r="Z194" i="20" s="1"/>
  <c r="Z195" i="20" s="1"/>
  <c r="Z196" i="20" s="1"/>
  <c r="Z197" i="20" s="1"/>
  <c r="Z198" i="20" s="1"/>
  <c r="Z199" i="20" s="1"/>
  <c r="Z200" i="20" s="1"/>
  <c r="Z201" i="20" s="1"/>
  <c r="Z202" i="20" s="1"/>
  <c r="Z203" i="20" s="1"/>
  <c r="Z204" i="20" s="1"/>
  <c r="Z205" i="20" s="1"/>
  <c r="Z206" i="20" s="1"/>
  <c r="Z207" i="20" s="1"/>
  <c r="Z208" i="20" s="1"/>
  <c r="Z209" i="20" s="1"/>
  <c r="Z210" i="20" s="1"/>
  <c r="Z211" i="20" s="1"/>
  <c r="Z212" i="20" s="1"/>
  <c r="Z213" i="20" s="1"/>
  <c r="Z214" i="20" s="1"/>
  <c r="H289" i="24"/>
  <c r="H291" i="24" s="1"/>
  <c r="C291" i="24" s="1"/>
  <c r="H300" i="24"/>
  <c r="F1022" i="14"/>
  <c r="F1021" i="14"/>
  <c r="F1009" i="14"/>
  <c r="F1008" i="14"/>
  <c r="F988" i="14"/>
  <c r="F987" i="14"/>
  <c r="F977" i="14"/>
  <c r="F976" i="14"/>
  <c r="F956" i="14"/>
  <c r="F955" i="14"/>
  <c r="F945" i="14"/>
  <c r="F944" i="14"/>
  <c r="F924" i="14"/>
  <c r="F923" i="14"/>
  <c r="F913" i="14"/>
  <c r="F912" i="14"/>
  <c r="F386" i="14"/>
  <c r="F373" i="14"/>
  <c r="F352" i="14"/>
  <c r="F341" i="14"/>
  <c r="F320" i="14"/>
  <c r="F309" i="14"/>
  <c r="F288" i="14"/>
  <c r="F277" i="14"/>
  <c r="Q121" i="16"/>
  <c r="M121" i="16"/>
  <c r="X120" i="16"/>
  <c r="F897" i="26" s="1"/>
  <c r="Q120" i="16"/>
  <c r="M120" i="16"/>
  <c r="X119" i="16"/>
  <c r="F896" i="26" s="1"/>
  <c r="Q119" i="16"/>
  <c r="M119" i="16"/>
  <c r="X118" i="16"/>
  <c r="F895" i="26" s="1"/>
  <c r="Q118" i="16"/>
  <c r="M118" i="16"/>
  <c r="Q117" i="16"/>
  <c r="M117" i="16"/>
  <c r="Q116" i="16"/>
  <c r="M116" i="16"/>
  <c r="X115" i="16"/>
  <c r="F892" i="26" s="1"/>
  <c r="Q115" i="16"/>
  <c r="M115" i="16"/>
  <c r="Q114" i="16"/>
  <c r="M114" i="16"/>
  <c r="X108" i="16"/>
  <c r="F885" i="26" s="1"/>
  <c r="Q108" i="16"/>
  <c r="M108" i="16"/>
  <c r="X107" i="16"/>
  <c r="F884" i="26" s="1"/>
  <c r="Q107" i="16"/>
  <c r="M107" i="16"/>
  <c r="X106" i="16"/>
  <c r="F883" i="26" s="1"/>
  <c r="Q106" i="16"/>
  <c r="M106" i="16"/>
  <c r="X105" i="16"/>
  <c r="F882" i="26" s="1"/>
  <c r="Q105" i="16"/>
  <c r="M105" i="16"/>
  <c r="Q104" i="16"/>
  <c r="M104" i="16"/>
  <c r="Q103" i="16"/>
  <c r="M103" i="16"/>
  <c r="Q102" i="16"/>
  <c r="M102" i="16"/>
  <c r="Q101" i="16"/>
  <c r="M101" i="16"/>
  <c r="Q95" i="16"/>
  <c r="M95" i="16"/>
  <c r="Q94" i="16"/>
  <c r="M94" i="16"/>
  <c r="Q93" i="16"/>
  <c r="M93" i="16"/>
  <c r="Q92" i="16"/>
  <c r="M92" i="16"/>
  <c r="Q91" i="16"/>
  <c r="M91" i="16"/>
  <c r="R91" i="16" s="1"/>
  <c r="Q90" i="16"/>
  <c r="M90" i="16"/>
  <c r="N90" i="16" s="1"/>
  <c r="O90" i="16" s="1"/>
  <c r="Q89" i="16"/>
  <c r="M89" i="16"/>
  <c r="Q88" i="16"/>
  <c r="M88" i="16"/>
  <c r="Q87" i="16"/>
  <c r="M87" i="16"/>
  <c r="Q86" i="16"/>
  <c r="M86" i="16"/>
  <c r="Q85" i="16"/>
  <c r="M85" i="16"/>
  <c r="Q84" i="16"/>
  <c r="M84" i="16"/>
  <c r="Q83" i="16"/>
  <c r="M83" i="16"/>
  <c r="Q82" i="16"/>
  <c r="M82" i="16"/>
  <c r="Q81" i="16"/>
  <c r="M81" i="16"/>
  <c r="Q80" i="16"/>
  <c r="M80" i="16"/>
  <c r="X76" i="16"/>
  <c r="F853" i="26" s="1"/>
  <c r="Q76" i="16"/>
  <c r="M76" i="16"/>
  <c r="R76" i="16" s="1"/>
  <c r="X75" i="16"/>
  <c r="F852" i="26" s="1"/>
  <c r="Q75" i="16"/>
  <c r="M75" i="16"/>
  <c r="R75" i="16" s="1"/>
  <c r="X74" i="16"/>
  <c r="F851" i="26" s="1"/>
  <c r="Q74" i="16"/>
  <c r="M74" i="16"/>
  <c r="R74" i="16" s="1"/>
  <c r="X73" i="16"/>
  <c r="F850" i="26" s="1"/>
  <c r="Q73" i="16"/>
  <c r="M73" i="16"/>
  <c r="N73" i="16" s="1"/>
  <c r="X72" i="16"/>
  <c r="F849" i="26" s="1"/>
  <c r="Q72" i="16"/>
  <c r="M72" i="16"/>
  <c r="R72" i="16" s="1"/>
  <c r="X71" i="16"/>
  <c r="F848" i="26" s="1"/>
  <c r="Q71" i="16"/>
  <c r="M71" i="16"/>
  <c r="N71" i="16" s="1"/>
  <c r="Q70" i="16"/>
  <c r="M70" i="16"/>
  <c r="N70" i="16" s="1"/>
  <c r="O70" i="16" s="1"/>
  <c r="T70" i="16" s="1"/>
  <c r="Q69" i="16"/>
  <c r="M69" i="16"/>
  <c r="R69" i="16" s="1"/>
  <c r="Q63" i="16"/>
  <c r="M63" i="16"/>
  <c r="R63" i="16" s="1"/>
  <c r="Q62" i="16"/>
  <c r="M62" i="16"/>
  <c r="R62" i="16" s="1"/>
  <c r="Q61" i="16"/>
  <c r="M61" i="16"/>
  <c r="R61" i="16" s="1"/>
  <c r="Q60" i="16"/>
  <c r="M60" i="16"/>
  <c r="N60" i="16" s="1"/>
  <c r="Q59" i="16"/>
  <c r="M59" i="16"/>
  <c r="R59" i="16" s="1"/>
  <c r="Q58" i="16"/>
  <c r="M58" i="16"/>
  <c r="N58" i="16" s="1"/>
  <c r="O58" i="16" s="1"/>
  <c r="T58" i="16" s="1"/>
  <c r="Q57" i="16"/>
  <c r="M57" i="16"/>
  <c r="Q56" i="16"/>
  <c r="M56" i="16"/>
  <c r="Q55" i="16"/>
  <c r="M55" i="16"/>
  <c r="Q54" i="16"/>
  <c r="M54" i="16"/>
  <c r="Q53" i="16"/>
  <c r="M53" i="16"/>
  <c r="Q52" i="16"/>
  <c r="M52" i="16"/>
  <c r="Q51" i="16"/>
  <c r="M51" i="16"/>
  <c r="Q50" i="16"/>
  <c r="M50" i="16"/>
  <c r="Q49" i="16"/>
  <c r="M49" i="16"/>
  <c r="Q48" i="16"/>
  <c r="M48" i="16"/>
  <c r="Q44" i="16"/>
  <c r="M44" i="16"/>
  <c r="R44" i="16" s="1"/>
  <c r="Q43" i="16"/>
  <c r="M43" i="16"/>
  <c r="R43" i="16" s="1"/>
  <c r="Q42" i="16"/>
  <c r="M42" i="16"/>
  <c r="R42" i="16" s="1"/>
  <c r="Q41" i="16"/>
  <c r="M41" i="16"/>
  <c r="R41" i="16" s="1"/>
  <c r="Q40" i="16"/>
  <c r="M40" i="16"/>
  <c r="R40" i="16" s="1"/>
  <c r="Q39" i="16"/>
  <c r="M39" i="16"/>
  <c r="R39" i="16" s="1"/>
  <c r="Q38" i="16"/>
  <c r="M38" i="16"/>
  <c r="N38" i="16" s="1"/>
  <c r="O38" i="16" s="1"/>
  <c r="Q37" i="16"/>
  <c r="M37" i="16"/>
  <c r="R37" i="16" s="1"/>
  <c r="Q31" i="16"/>
  <c r="M31" i="16"/>
  <c r="R31" i="16" s="1"/>
  <c r="Q30" i="16"/>
  <c r="M30" i="16"/>
  <c r="R30" i="16" s="1"/>
  <c r="Q29" i="16"/>
  <c r="M29" i="16"/>
  <c r="R29" i="16" s="1"/>
  <c r="Q28" i="16"/>
  <c r="M28" i="16"/>
  <c r="N28" i="16" s="1"/>
  <c r="O28" i="16" s="1"/>
  <c r="T28" i="16" s="1"/>
  <c r="Q27" i="16"/>
  <c r="M27" i="16"/>
  <c r="R27" i="16" s="1"/>
  <c r="Q26" i="16"/>
  <c r="M26" i="16"/>
  <c r="N26" i="16" s="1"/>
  <c r="O26" i="16" s="1"/>
  <c r="T26" i="16" s="1"/>
  <c r="Q25" i="16"/>
  <c r="M25" i="16"/>
  <c r="Q24" i="16"/>
  <c r="M24" i="16"/>
  <c r="Q23" i="16"/>
  <c r="M23" i="16"/>
  <c r="Q22" i="16"/>
  <c r="M22" i="16"/>
  <c r="Q21" i="16"/>
  <c r="M21" i="16"/>
  <c r="Q20" i="16"/>
  <c r="M20" i="16"/>
  <c r="Q19" i="16"/>
  <c r="M19" i="16"/>
  <c r="Q18" i="16"/>
  <c r="M18" i="16"/>
  <c r="Q17" i="16"/>
  <c r="M17" i="16"/>
  <c r="Q16" i="16"/>
  <c r="M16" i="16"/>
  <c r="Q12" i="16"/>
  <c r="M12" i="16"/>
  <c r="R12" i="16" s="1"/>
  <c r="Q11" i="16"/>
  <c r="M11" i="16"/>
  <c r="R11" i="16" s="1"/>
  <c r="Q10" i="16"/>
  <c r="M10" i="16"/>
  <c r="N10" i="16" s="1"/>
  <c r="Q9" i="16"/>
  <c r="M9" i="16"/>
  <c r="N9" i="16" s="1"/>
  <c r="Q8" i="16"/>
  <c r="M8" i="16"/>
  <c r="R8" i="16" s="1"/>
  <c r="Q7" i="16"/>
  <c r="M7" i="16"/>
  <c r="N7" i="16" s="1"/>
  <c r="Q6" i="16"/>
  <c r="M6" i="16"/>
  <c r="N6" i="16" s="1"/>
  <c r="Q5" i="16"/>
  <c r="M5" i="16"/>
  <c r="R5" i="16" s="1"/>
  <c r="F392" i="14"/>
  <c r="F388" i="14"/>
  <c r="F379" i="14"/>
  <c r="F378" i="14"/>
  <c r="F375" i="14"/>
  <c r="F374" i="14"/>
  <c r="F365" i="14"/>
  <c r="F361" i="14"/>
  <c r="F360" i="14"/>
  <c r="F356" i="14"/>
  <c r="F346" i="14"/>
  <c r="F342" i="14"/>
  <c r="F336" i="14"/>
  <c r="F332" i="14"/>
  <c r="F328" i="14"/>
  <c r="F325" i="14"/>
  <c r="F324" i="14"/>
  <c r="F321" i="14"/>
  <c r="F316" i="14"/>
  <c r="F312" i="14"/>
  <c r="F304" i="14"/>
  <c r="F300" i="14"/>
  <c r="F295" i="14"/>
  <c r="F291" i="14"/>
  <c r="F284" i="14"/>
  <c r="F280" i="14"/>
  <c r="F393" i="14"/>
  <c r="F391" i="14"/>
  <c r="F390" i="14"/>
  <c r="F389" i="14"/>
  <c r="F387" i="14"/>
  <c r="F381" i="14"/>
  <c r="F380" i="14"/>
  <c r="F377" i="14"/>
  <c r="F376" i="14"/>
  <c r="F368" i="14"/>
  <c r="F367" i="14"/>
  <c r="F366" i="14"/>
  <c r="F364" i="14"/>
  <c r="F363" i="14"/>
  <c r="F362" i="14"/>
  <c r="F359" i="14"/>
  <c r="F358" i="14"/>
  <c r="F357" i="14"/>
  <c r="F355" i="14"/>
  <c r="F354" i="14"/>
  <c r="F353" i="14"/>
  <c r="F349" i="14"/>
  <c r="F348" i="14"/>
  <c r="F347" i="14"/>
  <c r="F345" i="14"/>
  <c r="F344" i="14"/>
  <c r="F343" i="14"/>
  <c r="F335" i="14"/>
  <c r="F334" i="14"/>
  <c r="F333" i="14"/>
  <c r="F331" i="14"/>
  <c r="F330" i="14"/>
  <c r="F329" i="14"/>
  <c r="F327" i="14"/>
  <c r="F326" i="14"/>
  <c r="F323" i="14"/>
  <c r="F322" i="14"/>
  <c r="F317" i="14"/>
  <c r="F315" i="14"/>
  <c r="F314" i="14"/>
  <c r="F313" i="14"/>
  <c r="F311" i="14"/>
  <c r="F310" i="14"/>
  <c r="F303" i="14"/>
  <c r="F302" i="14"/>
  <c r="F301" i="14"/>
  <c r="F299" i="14"/>
  <c r="F298" i="14"/>
  <c r="F297" i="14"/>
  <c r="F296" i="14"/>
  <c r="F294" i="14"/>
  <c r="F293" i="14"/>
  <c r="F292" i="14"/>
  <c r="F290" i="14"/>
  <c r="F289" i="14"/>
  <c r="F285" i="14"/>
  <c r="F283" i="14"/>
  <c r="F282" i="14"/>
  <c r="F281" i="14"/>
  <c r="F279" i="14"/>
  <c r="F278" i="14"/>
  <c r="W11" i="18" l="1"/>
  <c r="AC12" i="18"/>
  <c r="V70" i="16"/>
  <c r="C882" i="14"/>
  <c r="C750" i="26"/>
  <c r="R83" i="16"/>
  <c r="R81" i="16"/>
  <c r="R84" i="16"/>
  <c r="N87" i="16"/>
  <c r="O87" i="16" s="1"/>
  <c r="T87" i="16" s="1"/>
  <c r="R82" i="16"/>
  <c r="N85" i="16"/>
  <c r="O85" i="16" s="1"/>
  <c r="T85" i="16" s="1"/>
  <c r="R80" i="16"/>
  <c r="R88" i="16"/>
  <c r="R86" i="16"/>
  <c r="N89" i="16"/>
  <c r="O89" i="16" s="1"/>
  <c r="T89" i="16" s="1"/>
  <c r="N53" i="16"/>
  <c r="O53" i="16" s="1"/>
  <c r="T53" i="16" s="1"/>
  <c r="N50" i="16"/>
  <c r="O50" i="16" s="1"/>
  <c r="T50" i="16" s="1"/>
  <c r="R51" i="16"/>
  <c r="R55" i="16"/>
  <c r="V58" i="16"/>
  <c r="R57" i="16"/>
  <c r="N49" i="16"/>
  <c r="O49" i="16" s="1"/>
  <c r="T49" i="16" s="1"/>
  <c r="R54" i="16"/>
  <c r="R48" i="16"/>
  <c r="R52" i="16"/>
  <c r="N56" i="16"/>
  <c r="O56" i="16" s="1"/>
  <c r="T56" i="16" s="1"/>
  <c r="R17" i="16"/>
  <c r="N21" i="16"/>
  <c r="O21" i="16" s="1"/>
  <c r="T21" i="16" s="1"/>
  <c r="N22" i="16"/>
  <c r="O22" i="16" s="1"/>
  <c r="T22" i="16" s="1"/>
  <c r="V26" i="16"/>
  <c r="R19" i="16"/>
  <c r="N23" i="16"/>
  <c r="O23" i="16" s="1"/>
  <c r="T23" i="16" s="1"/>
  <c r="N16" i="16"/>
  <c r="O16" i="16" s="1"/>
  <c r="R25" i="16"/>
  <c r="N18" i="16"/>
  <c r="O18" i="16" s="1"/>
  <c r="T18" i="16" s="1"/>
  <c r="N20" i="16"/>
  <c r="O20" i="16" s="1"/>
  <c r="T20" i="16" s="1"/>
  <c r="R24" i="16"/>
  <c r="R60" i="16"/>
  <c r="V60" i="16" s="1"/>
  <c r="N59" i="16"/>
  <c r="O59" i="16" s="1"/>
  <c r="T59" i="16" s="1"/>
  <c r="N11" i="16"/>
  <c r="R71" i="16"/>
  <c r="N8" i="16"/>
  <c r="S8" i="16" s="1"/>
  <c r="O73" i="16"/>
  <c r="T73" i="16" s="1"/>
  <c r="S73" i="16"/>
  <c r="O60" i="16"/>
  <c r="T60" i="16" s="1"/>
  <c r="S60" i="16"/>
  <c r="N5" i="16"/>
  <c r="O5" i="16" s="1"/>
  <c r="R90" i="16"/>
  <c r="R9" i="16"/>
  <c r="N40" i="16"/>
  <c r="O40" i="16" s="1"/>
  <c r="T40" i="16" s="1"/>
  <c r="R49" i="16"/>
  <c r="N72" i="16"/>
  <c r="R56" i="16"/>
  <c r="R58" i="16"/>
  <c r="W58" i="16" s="1"/>
  <c r="R70" i="16"/>
  <c r="W70" i="16" s="1"/>
  <c r="R73" i="16"/>
  <c r="N86" i="16"/>
  <c r="O86" i="16" s="1"/>
  <c r="N44" i="16"/>
  <c r="O44" i="16" s="1"/>
  <c r="N69" i="16"/>
  <c r="O69" i="16" s="1"/>
  <c r="T69" i="16" s="1"/>
  <c r="N84" i="16"/>
  <c r="O84" i="16" s="1"/>
  <c r="T84" i="16" s="1"/>
  <c r="N42" i="16"/>
  <c r="O42" i="16" s="1"/>
  <c r="T42" i="16" s="1"/>
  <c r="N19" i="16"/>
  <c r="O19" i="16" s="1"/>
  <c r="T19" i="16" s="1"/>
  <c r="O71" i="16"/>
  <c r="T71" i="16" s="1"/>
  <c r="S71" i="16"/>
  <c r="N39" i="16"/>
  <c r="O39" i="16" s="1"/>
  <c r="T39" i="16" s="1"/>
  <c r="N43" i="16"/>
  <c r="O43" i="16" s="1"/>
  <c r="T43" i="16" s="1"/>
  <c r="N63" i="16"/>
  <c r="N37" i="16"/>
  <c r="O37" i="16" s="1"/>
  <c r="T37" i="16" s="1"/>
  <c r="N57" i="16"/>
  <c r="O57" i="16" s="1"/>
  <c r="T57" i="16" s="1"/>
  <c r="N62" i="16"/>
  <c r="N41" i="16"/>
  <c r="O41" i="16" s="1"/>
  <c r="T41" i="16" s="1"/>
  <c r="N52" i="16"/>
  <c r="O52" i="16" s="1"/>
  <c r="T52" i="16" s="1"/>
  <c r="N61" i="16"/>
  <c r="S70" i="16"/>
  <c r="N88" i="16"/>
  <c r="O88" i="16" s="1"/>
  <c r="T88" i="16" s="1"/>
  <c r="N48" i="16"/>
  <c r="O48" i="16" s="1"/>
  <c r="T48" i="16" s="1"/>
  <c r="R50" i="16"/>
  <c r="N55" i="16"/>
  <c r="O55" i="16" s="1"/>
  <c r="T55" i="16" s="1"/>
  <c r="N51" i="16"/>
  <c r="O51" i="16" s="1"/>
  <c r="T51" i="16" s="1"/>
  <c r="N54" i="16"/>
  <c r="O54" i="16" s="1"/>
  <c r="T54" i="16" s="1"/>
  <c r="N25" i="16"/>
  <c r="O25" i="16" s="1"/>
  <c r="T25" i="16" s="1"/>
  <c r="N31" i="16"/>
  <c r="O31" i="16" s="1"/>
  <c r="T31" i="16" s="1"/>
  <c r="N24" i="16"/>
  <c r="O24" i="16" s="1"/>
  <c r="T24" i="16" s="1"/>
  <c r="N27" i="16"/>
  <c r="O27" i="16" s="1"/>
  <c r="T27" i="16" s="1"/>
  <c r="N30" i="16"/>
  <c r="O30" i="16" s="1"/>
  <c r="T30" i="16" s="1"/>
  <c r="N29" i="16"/>
  <c r="O29" i="16" s="1"/>
  <c r="T29" i="16" s="1"/>
  <c r="R6" i="16"/>
  <c r="N12" i="16"/>
  <c r="S12" i="16" s="1"/>
  <c r="R10" i="16"/>
  <c r="R28" i="16"/>
  <c r="R26" i="16"/>
  <c r="R23" i="16"/>
  <c r="R22" i="16"/>
  <c r="R21" i="16"/>
  <c r="R20" i="16"/>
  <c r="R18" i="16"/>
  <c r="N17" i="16"/>
  <c r="O17" i="16" s="1"/>
  <c r="T17" i="16" s="1"/>
  <c r="R16" i="16"/>
  <c r="S11" i="16"/>
  <c r="O11" i="16"/>
  <c r="S10" i="16"/>
  <c r="O10" i="16"/>
  <c r="S9" i="16"/>
  <c r="O9" i="16"/>
  <c r="O8" i="16"/>
  <c r="S7" i="16"/>
  <c r="O7" i="16"/>
  <c r="R7" i="16"/>
  <c r="S6" i="16"/>
  <c r="O6" i="16"/>
  <c r="R53" i="16"/>
  <c r="X41" i="16"/>
  <c r="X43" i="16"/>
  <c r="X40" i="16"/>
  <c r="X42" i="16"/>
  <c r="X44" i="16"/>
  <c r="F1024" i="14"/>
  <c r="F1027" i="14"/>
  <c r="F1028" i="14"/>
  <c r="F1029" i="14"/>
  <c r="F1014" i="14"/>
  <c r="F1015" i="14"/>
  <c r="F1016" i="14"/>
  <c r="F1017" i="14"/>
  <c r="S16" i="16"/>
  <c r="F980" i="14"/>
  <c r="F981" i="14"/>
  <c r="F982" i="14"/>
  <c r="F983" i="14"/>
  <c r="F984" i="14"/>
  <c r="F985" i="14"/>
  <c r="R38" i="16"/>
  <c r="V38" i="16" s="1"/>
  <c r="P20" i="16"/>
  <c r="S20" i="16"/>
  <c r="P21" i="16"/>
  <c r="P22" i="16"/>
  <c r="P23" i="16"/>
  <c r="S23" i="16"/>
  <c r="V23" i="16" s="1"/>
  <c r="P26" i="16"/>
  <c r="S26" i="16"/>
  <c r="P28" i="16"/>
  <c r="S28" i="16"/>
  <c r="S38" i="16"/>
  <c r="T38" i="16"/>
  <c r="S44" i="16"/>
  <c r="T44" i="16"/>
  <c r="S39" i="16"/>
  <c r="V39" i="16" s="1"/>
  <c r="T86" i="16"/>
  <c r="R101" i="16"/>
  <c r="N101" i="16"/>
  <c r="O101" i="16" s="1"/>
  <c r="R105" i="16"/>
  <c r="N105" i="16"/>
  <c r="O105" i="16" s="1"/>
  <c r="P90" i="16"/>
  <c r="U90" i="16" s="1"/>
  <c r="S90" i="16"/>
  <c r="W90" i="16" s="1"/>
  <c r="T90" i="16"/>
  <c r="R114" i="16"/>
  <c r="N114" i="16"/>
  <c r="O114" i="16" s="1"/>
  <c r="P58" i="16"/>
  <c r="U58" i="16" s="1"/>
  <c r="S58" i="16"/>
  <c r="P70" i="16"/>
  <c r="U70" i="16" s="1"/>
  <c r="R87" i="16"/>
  <c r="P89" i="16"/>
  <c r="U89" i="16" s="1"/>
  <c r="R92" i="16"/>
  <c r="N92" i="16"/>
  <c r="O92" i="16" s="1"/>
  <c r="R118" i="16"/>
  <c r="N118" i="16"/>
  <c r="O118" i="16" s="1"/>
  <c r="R93" i="16"/>
  <c r="N93" i="16"/>
  <c r="O93" i="16" s="1"/>
  <c r="R102" i="16"/>
  <c r="N102" i="16"/>
  <c r="O102" i="16" s="1"/>
  <c r="R106" i="16"/>
  <c r="N106" i="16"/>
  <c r="O106" i="16" s="1"/>
  <c r="R115" i="16"/>
  <c r="N115" i="16"/>
  <c r="O115" i="16" s="1"/>
  <c r="R119" i="16"/>
  <c r="N119" i="16"/>
  <c r="O119" i="16" s="1"/>
  <c r="R85" i="16"/>
  <c r="R89" i="16"/>
  <c r="R94" i="16"/>
  <c r="N94" i="16"/>
  <c r="O94" i="16" s="1"/>
  <c r="R103" i="16"/>
  <c r="N103" i="16"/>
  <c r="O103" i="16" s="1"/>
  <c r="R107" i="16"/>
  <c r="N107" i="16"/>
  <c r="O107" i="16" s="1"/>
  <c r="R116" i="16"/>
  <c r="N116" i="16"/>
  <c r="O116" i="16" s="1"/>
  <c r="R120" i="16"/>
  <c r="N120" i="16"/>
  <c r="O120" i="16" s="1"/>
  <c r="N74" i="16"/>
  <c r="O74" i="16" s="1"/>
  <c r="N75" i="16"/>
  <c r="O75" i="16" s="1"/>
  <c r="N76" i="16"/>
  <c r="O76" i="16" s="1"/>
  <c r="N80" i="16"/>
  <c r="O80" i="16" s="1"/>
  <c r="N81" i="16"/>
  <c r="O81" i="16" s="1"/>
  <c r="N82" i="16"/>
  <c r="O82" i="16" s="1"/>
  <c r="N83" i="16"/>
  <c r="O83" i="16" s="1"/>
  <c r="N91" i="16"/>
  <c r="O91" i="16" s="1"/>
  <c r="R95" i="16"/>
  <c r="N95" i="16"/>
  <c r="O95" i="16" s="1"/>
  <c r="R104" i="16"/>
  <c r="N104" i="16"/>
  <c r="O104" i="16" s="1"/>
  <c r="R108" i="16"/>
  <c r="N108" i="16"/>
  <c r="O108" i="16" s="1"/>
  <c r="R117" i="16"/>
  <c r="N117" i="16"/>
  <c r="O117" i="16" s="1"/>
  <c r="R121" i="16"/>
  <c r="N121" i="16"/>
  <c r="O121" i="16" s="1"/>
  <c r="M5" i="9"/>
  <c r="X70" i="16" l="1"/>
  <c r="X58" i="16"/>
  <c r="AC13" i="18"/>
  <c r="W12" i="18"/>
  <c r="W114" i="16"/>
  <c r="V114" i="16"/>
  <c r="W103" i="16"/>
  <c r="V103" i="16"/>
  <c r="S49" i="16"/>
  <c r="V49" i="16" s="1"/>
  <c r="R5" i="9"/>
  <c r="F847" i="26"/>
  <c r="F979" i="14"/>
  <c r="S69" i="16"/>
  <c r="P85" i="16"/>
  <c r="U85" i="16" s="1"/>
  <c r="S56" i="16"/>
  <c r="W56" i="16" s="1"/>
  <c r="P56" i="16"/>
  <c r="U56" i="16" s="1"/>
  <c r="S25" i="16"/>
  <c r="V25" i="16" s="1"/>
  <c r="S22" i="16"/>
  <c r="V22" i="16" s="1"/>
  <c r="V90" i="16"/>
  <c r="X90" i="16" s="1"/>
  <c r="F867" i="26" s="1"/>
  <c r="S89" i="16"/>
  <c r="S87" i="16"/>
  <c r="S85" i="16"/>
  <c r="F835" i="26"/>
  <c r="F967" i="14"/>
  <c r="V56" i="16"/>
  <c r="S53" i="16"/>
  <c r="P53" i="16"/>
  <c r="U53" i="16" s="1"/>
  <c r="P52" i="16"/>
  <c r="U52" i="16" s="1"/>
  <c r="P59" i="16"/>
  <c r="U59" i="16" s="1"/>
  <c r="S50" i="16"/>
  <c r="P50" i="16"/>
  <c r="U50" i="16" s="1"/>
  <c r="W22" i="16"/>
  <c r="P25" i="16"/>
  <c r="U25" i="16" s="1"/>
  <c r="S18" i="16"/>
  <c r="V20" i="16"/>
  <c r="V28" i="16"/>
  <c r="P18" i="16"/>
  <c r="U18" i="16" s="1"/>
  <c r="S21" i="16"/>
  <c r="S31" i="16"/>
  <c r="S88" i="16"/>
  <c r="P60" i="16"/>
  <c r="U60" i="16" s="1"/>
  <c r="W60" i="16" s="1"/>
  <c r="X60" i="16" s="1"/>
  <c r="P31" i="16"/>
  <c r="U31" i="16" s="1"/>
  <c r="S24" i="16"/>
  <c r="P88" i="16"/>
  <c r="U88" i="16" s="1"/>
  <c r="S30" i="16"/>
  <c r="S84" i="16"/>
  <c r="P73" i="16"/>
  <c r="U73" i="16" s="1"/>
  <c r="P57" i="16"/>
  <c r="U57" i="16" s="1"/>
  <c r="S48" i="16"/>
  <c r="P42" i="16"/>
  <c r="U42" i="16" s="1"/>
  <c r="S5" i="16"/>
  <c r="S17" i="16"/>
  <c r="P24" i="16"/>
  <c r="U24" i="16" s="1"/>
  <c r="S57" i="16"/>
  <c r="S59" i="16"/>
  <c r="P69" i="16"/>
  <c r="U69" i="16" s="1"/>
  <c r="S43" i="16"/>
  <c r="S37" i="16"/>
  <c r="S40" i="16"/>
  <c r="S54" i="16"/>
  <c r="P40" i="16"/>
  <c r="U40" i="16" s="1"/>
  <c r="P27" i="16"/>
  <c r="U27" i="16" s="1"/>
  <c r="O72" i="16"/>
  <c r="S72" i="16"/>
  <c r="P39" i="16"/>
  <c r="U39" i="16" s="1"/>
  <c r="W39" i="16" s="1"/>
  <c r="X39" i="16" s="1"/>
  <c r="S19" i="16"/>
  <c r="P19" i="16"/>
  <c r="U19" i="16" s="1"/>
  <c r="S52" i="16"/>
  <c r="S86" i="16"/>
  <c r="S42" i="16"/>
  <c r="P37" i="16"/>
  <c r="U37" i="16" s="1"/>
  <c r="F950" i="14"/>
  <c r="F818" i="26"/>
  <c r="F953" i="14"/>
  <c r="F821" i="26"/>
  <c r="F951" i="14"/>
  <c r="F819" i="26"/>
  <c r="F949" i="14"/>
  <c r="F817" i="26"/>
  <c r="F952" i="14"/>
  <c r="F820" i="26"/>
  <c r="O62" i="16"/>
  <c r="T62" i="16" s="1"/>
  <c r="S62" i="16"/>
  <c r="S29" i="16"/>
  <c r="O12" i="16"/>
  <c r="T12" i="16" s="1"/>
  <c r="P30" i="16"/>
  <c r="U30" i="16" s="1"/>
  <c r="S55" i="16"/>
  <c r="S41" i="16"/>
  <c r="P29" i="16"/>
  <c r="U29" i="16" s="1"/>
  <c r="P17" i="16"/>
  <c r="U17" i="16" s="1"/>
  <c r="O63" i="16"/>
  <c r="S63" i="16"/>
  <c r="P55" i="16"/>
  <c r="U55" i="16" s="1"/>
  <c r="P41" i="16"/>
  <c r="U41" i="16" s="1"/>
  <c r="P71" i="16"/>
  <c r="U71" i="16" s="1"/>
  <c r="O61" i="16"/>
  <c r="S61" i="16"/>
  <c r="P54" i="16"/>
  <c r="U54" i="16" s="1"/>
  <c r="S27" i="16"/>
  <c r="S51" i="16"/>
  <c r="P51" i="16"/>
  <c r="U51" i="16" s="1"/>
  <c r="Y31" i="16"/>
  <c r="Y30" i="16"/>
  <c r="Y29" i="16"/>
  <c r="U28" i="16"/>
  <c r="W28" i="16" s="1"/>
  <c r="Y28" i="16"/>
  <c r="Y27" i="16"/>
  <c r="U26" i="16"/>
  <c r="W26" i="16" s="1"/>
  <c r="Y26" i="16"/>
  <c r="Y25" i="16"/>
  <c r="Y24" i="16"/>
  <c r="U23" i="16"/>
  <c r="W23" i="16" s="1"/>
  <c r="Y23" i="16"/>
  <c r="U22" i="16"/>
  <c r="Y22" i="16"/>
  <c r="U21" i="16"/>
  <c r="Y21" i="16"/>
  <c r="U20" i="16"/>
  <c r="W20" i="16" s="1"/>
  <c r="Y20" i="16"/>
  <c r="Y19" i="16"/>
  <c r="Y18" i="16"/>
  <c r="Y17" i="16"/>
  <c r="Y55" i="16"/>
  <c r="Y54" i="16"/>
  <c r="Y53" i="16"/>
  <c r="Y52" i="16"/>
  <c r="Y51" i="16"/>
  <c r="Y50" i="16"/>
  <c r="T83" i="16"/>
  <c r="S83" i="16"/>
  <c r="P117" i="16"/>
  <c r="U117" i="16" s="1"/>
  <c r="S117" i="16"/>
  <c r="T117" i="16"/>
  <c r="P104" i="16"/>
  <c r="U104" i="16" s="1"/>
  <c r="S104" i="16"/>
  <c r="V104" i="16" s="1"/>
  <c r="T104" i="16"/>
  <c r="W104" i="16" s="1"/>
  <c r="X104" i="16" s="1"/>
  <c r="S91" i="16"/>
  <c r="T91" i="16"/>
  <c r="S75" i="16"/>
  <c r="T75" i="16"/>
  <c r="P116" i="16"/>
  <c r="U116" i="16" s="1"/>
  <c r="S116" i="16"/>
  <c r="T116" i="16"/>
  <c r="P103" i="16"/>
  <c r="U103" i="16" s="1"/>
  <c r="S103" i="16"/>
  <c r="T103" i="16"/>
  <c r="S115" i="16"/>
  <c r="T115" i="16"/>
  <c r="S102" i="16"/>
  <c r="V102" i="16" s="1"/>
  <c r="T102" i="16"/>
  <c r="P118" i="16"/>
  <c r="U118" i="16" s="1"/>
  <c r="S118" i="16"/>
  <c r="T118" i="16"/>
  <c r="P101" i="16"/>
  <c r="U101" i="16" s="1"/>
  <c r="S101" i="16"/>
  <c r="T101" i="16"/>
  <c r="P86" i="16"/>
  <c r="U86" i="16" s="1"/>
  <c r="T16" i="16"/>
  <c r="V16" i="16" s="1"/>
  <c r="P16" i="16"/>
  <c r="T9" i="16"/>
  <c r="V9" i="16" s="1"/>
  <c r="P9" i="16"/>
  <c r="P5" i="16"/>
  <c r="T5" i="16"/>
  <c r="T76" i="16"/>
  <c r="S76" i="16"/>
  <c r="P114" i="16"/>
  <c r="U114" i="16" s="1"/>
  <c r="S114" i="16"/>
  <c r="T114" i="16"/>
  <c r="T10" i="16"/>
  <c r="P10" i="16"/>
  <c r="S82" i="16"/>
  <c r="T82" i="16"/>
  <c r="P81" i="16"/>
  <c r="U81" i="16" s="1"/>
  <c r="T81" i="16"/>
  <c r="S81" i="16"/>
  <c r="T74" i="16"/>
  <c r="S74" i="16"/>
  <c r="P84" i="16"/>
  <c r="U84" i="16" s="1"/>
  <c r="P105" i="16"/>
  <c r="U105" i="16" s="1"/>
  <c r="S105" i="16"/>
  <c r="T105" i="16"/>
  <c r="P87" i="16"/>
  <c r="U87" i="16" s="1"/>
  <c r="P43" i="16"/>
  <c r="U43" i="16" s="1"/>
  <c r="T8" i="16"/>
  <c r="P8" i="16"/>
  <c r="P44" i="16"/>
  <c r="U44" i="16" s="1"/>
  <c r="T6" i="16"/>
  <c r="P6" i="16"/>
  <c r="P121" i="16"/>
  <c r="U121" i="16" s="1"/>
  <c r="S121" i="16"/>
  <c r="T121" i="16"/>
  <c r="S108" i="16"/>
  <c r="T108" i="16"/>
  <c r="S95" i="16"/>
  <c r="V95" i="16" s="1"/>
  <c r="T95" i="16"/>
  <c r="P80" i="16"/>
  <c r="U80" i="16" s="1"/>
  <c r="S80" i="16"/>
  <c r="T80" i="16"/>
  <c r="P120" i="16"/>
  <c r="U120" i="16" s="1"/>
  <c r="S120" i="16"/>
  <c r="T120" i="16"/>
  <c r="S107" i="16"/>
  <c r="T107" i="16"/>
  <c r="S94" i="16"/>
  <c r="T94" i="16"/>
  <c r="P119" i="16"/>
  <c r="U119" i="16" s="1"/>
  <c r="S119" i="16"/>
  <c r="T119" i="16"/>
  <c r="P106" i="16"/>
  <c r="U106" i="16" s="1"/>
  <c r="S106" i="16"/>
  <c r="T106" i="16"/>
  <c r="S93" i="16"/>
  <c r="T93" i="16"/>
  <c r="S92" i="16"/>
  <c r="T92" i="16"/>
  <c r="P48" i="16"/>
  <c r="T11" i="16"/>
  <c r="P11" i="16"/>
  <c r="T7" i="16"/>
  <c r="V7" i="16" s="1"/>
  <c r="P7" i="16"/>
  <c r="P49" i="16"/>
  <c r="P38" i="16"/>
  <c r="U38" i="16" s="1"/>
  <c r="W38" i="16" s="1"/>
  <c r="N5" i="9"/>
  <c r="O5" i="9" s="1"/>
  <c r="P5" i="9" s="1"/>
  <c r="J11" i="12"/>
  <c r="X56" i="16" l="1"/>
  <c r="F965" i="14" s="1"/>
  <c r="X103" i="16"/>
  <c r="F1012" i="14" s="1"/>
  <c r="F999" i="14"/>
  <c r="AC14" i="18"/>
  <c r="W13" i="18"/>
  <c r="F881" i="26"/>
  <c r="F1013" i="14"/>
  <c r="F880" i="26"/>
  <c r="V101" i="16"/>
  <c r="W101" i="16"/>
  <c r="F816" i="26"/>
  <c r="F948" i="14"/>
  <c r="W37" i="16"/>
  <c r="V37" i="16"/>
  <c r="V8" i="16"/>
  <c r="V6" i="16"/>
  <c r="V5" i="16"/>
  <c r="W5" i="16"/>
  <c r="W69" i="16"/>
  <c r="V69" i="16"/>
  <c r="F833" i="26"/>
  <c r="V94" i="16"/>
  <c r="V83" i="16"/>
  <c r="V89" i="16"/>
  <c r="W89" i="16"/>
  <c r="V91" i="16"/>
  <c r="W88" i="16"/>
  <c r="V88" i="16"/>
  <c r="V93" i="16"/>
  <c r="W81" i="16"/>
  <c r="V81" i="16"/>
  <c r="W84" i="16"/>
  <c r="V84" i="16"/>
  <c r="V92" i="16"/>
  <c r="W86" i="16"/>
  <c r="V86" i="16"/>
  <c r="W80" i="16"/>
  <c r="V80" i="16"/>
  <c r="V85" i="16"/>
  <c r="W85" i="16"/>
  <c r="V82" i="16"/>
  <c r="V87" i="16"/>
  <c r="W87" i="16"/>
  <c r="V48" i="16"/>
  <c r="W48" i="16"/>
  <c r="V53" i="16"/>
  <c r="W53" i="16"/>
  <c r="V57" i="16"/>
  <c r="W57" i="16"/>
  <c r="V50" i="16"/>
  <c r="W50" i="16"/>
  <c r="W51" i="16"/>
  <c r="V51" i="16"/>
  <c r="V62" i="16"/>
  <c r="V61" i="16"/>
  <c r="W61" i="16"/>
  <c r="W59" i="16"/>
  <c r="V59" i="16"/>
  <c r="V55" i="16"/>
  <c r="W55" i="16"/>
  <c r="F837" i="26"/>
  <c r="F969" i="14"/>
  <c r="W52" i="16"/>
  <c r="V52" i="16"/>
  <c r="W54" i="16"/>
  <c r="V54" i="16"/>
  <c r="W25" i="16"/>
  <c r="X25" i="16" s="1"/>
  <c r="V27" i="16"/>
  <c r="W27" i="16"/>
  <c r="V19" i="16"/>
  <c r="W19" i="16"/>
  <c r="V18" i="16"/>
  <c r="W18" i="16"/>
  <c r="W31" i="16"/>
  <c r="V31" i="16"/>
  <c r="V21" i="16"/>
  <c r="W21" i="16"/>
  <c r="W30" i="16"/>
  <c r="V30" i="16"/>
  <c r="X22" i="16"/>
  <c r="F931" i="14" s="1"/>
  <c r="W17" i="16"/>
  <c r="V17" i="16"/>
  <c r="V29" i="16"/>
  <c r="W29" i="16"/>
  <c r="V24" i="16"/>
  <c r="W24" i="16"/>
  <c r="P12" i="16"/>
  <c r="T72" i="16"/>
  <c r="P72" i="16"/>
  <c r="U72" i="16" s="1"/>
  <c r="P62" i="16"/>
  <c r="U62" i="16" s="1"/>
  <c r="W62" i="16" s="1"/>
  <c r="T61" i="16"/>
  <c r="P61" i="16"/>
  <c r="U61" i="16" s="1"/>
  <c r="T63" i="16"/>
  <c r="W63" i="16" s="1"/>
  <c r="P63" i="16"/>
  <c r="U63" i="16" s="1"/>
  <c r="X20" i="16"/>
  <c r="X23" i="16"/>
  <c r="X26" i="16"/>
  <c r="X28" i="16"/>
  <c r="U16" i="16"/>
  <c r="W16" i="16" s="1"/>
  <c r="Y16" i="16"/>
  <c r="U12" i="16"/>
  <c r="Y12" i="16"/>
  <c r="U11" i="16"/>
  <c r="Y11" i="16"/>
  <c r="X11" i="16"/>
  <c r="U10" i="16"/>
  <c r="Y10" i="16"/>
  <c r="X10" i="16"/>
  <c r="U9" i="16"/>
  <c r="W9" i="16" s="1"/>
  <c r="X9" i="16" s="1"/>
  <c r="Y9" i="16"/>
  <c r="U8" i="16"/>
  <c r="Y8" i="16"/>
  <c r="U7" i="16"/>
  <c r="W7" i="16" s="1"/>
  <c r="X7" i="16" s="1"/>
  <c r="Y7" i="16"/>
  <c r="U6" i="16"/>
  <c r="W6" i="16" s="1"/>
  <c r="Y6" i="16"/>
  <c r="U5" i="16"/>
  <c r="Y5" i="16"/>
  <c r="U49" i="16"/>
  <c r="Y49" i="16"/>
  <c r="U48" i="16"/>
  <c r="Y48" i="16"/>
  <c r="P74" i="16"/>
  <c r="U74" i="16" s="1"/>
  <c r="P93" i="16"/>
  <c r="U93" i="16" s="1"/>
  <c r="W93" i="16" s="1"/>
  <c r="X93" i="16" s="1"/>
  <c r="P107" i="16"/>
  <c r="U107" i="16" s="1"/>
  <c r="P108" i="16"/>
  <c r="U108" i="16" s="1"/>
  <c r="P115" i="16"/>
  <c r="U115" i="16" s="1"/>
  <c r="P91" i="16"/>
  <c r="U91" i="16" s="1"/>
  <c r="W91" i="16" s="1"/>
  <c r="X91" i="16" s="1"/>
  <c r="P92" i="16"/>
  <c r="U92" i="16" s="1"/>
  <c r="W92" i="16" s="1"/>
  <c r="P94" i="16"/>
  <c r="U94" i="16" s="1"/>
  <c r="W94" i="16" s="1"/>
  <c r="P95" i="16"/>
  <c r="U95" i="16" s="1"/>
  <c r="P82" i="16"/>
  <c r="U82" i="16" s="1"/>
  <c r="W82" i="16" s="1"/>
  <c r="X82" i="16" s="1"/>
  <c r="P76" i="16"/>
  <c r="U76" i="16" s="1"/>
  <c r="P102" i="16"/>
  <c r="U102" i="16" s="1"/>
  <c r="W102" i="16" s="1"/>
  <c r="X102" i="16" s="1"/>
  <c r="P75" i="16"/>
  <c r="U75" i="16" s="1"/>
  <c r="P83" i="16"/>
  <c r="U83" i="16" s="1"/>
  <c r="W83" i="16" s="1"/>
  <c r="U5" i="9"/>
  <c r="X92" i="16" l="1"/>
  <c r="X21" i="16"/>
  <c r="X27" i="16"/>
  <c r="X80" i="16"/>
  <c r="X37" i="16"/>
  <c r="F814" i="26" s="1"/>
  <c r="X59" i="16"/>
  <c r="F836" i="26" s="1"/>
  <c r="X94" i="16"/>
  <c r="F871" i="26" s="1"/>
  <c r="X17" i="16"/>
  <c r="F926" i="14" s="1"/>
  <c r="X54" i="16"/>
  <c r="F963" i="14" s="1"/>
  <c r="X83" i="16"/>
  <c r="F992" i="14" s="1"/>
  <c r="X61" i="16"/>
  <c r="F838" i="26" s="1"/>
  <c r="X85" i="16"/>
  <c r="X84" i="16"/>
  <c r="F861" i="26" s="1"/>
  <c r="X24" i="16"/>
  <c r="F933" i="14" s="1"/>
  <c r="X30" i="16"/>
  <c r="F939" i="14" s="1"/>
  <c r="X81" i="16"/>
  <c r="F858" i="26" s="1"/>
  <c r="X29" i="16"/>
  <c r="F938" i="14" s="1"/>
  <c r="X55" i="16"/>
  <c r="F964" i="14" s="1"/>
  <c r="X6" i="16"/>
  <c r="F783" i="26" s="1"/>
  <c r="X50" i="16"/>
  <c r="X87" i="16"/>
  <c r="F864" i="26" s="1"/>
  <c r="X86" i="16"/>
  <c r="F863" i="26" s="1"/>
  <c r="X88" i="16"/>
  <c r="F865" i="26" s="1"/>
  <c r="X19" i="16"/>
  <c r="F928" i="14" s="1"/>
  <c r="X52" i="16"/>
  <c r="F829" i="26" s="1"/>
  <c r="X53" i="16"/>
  <c r="X51" i="16"/>
  <c r="F960" i="14" s="1"/>
  <c r="X69" i="16"/>
  <c r="F978" i="14" s="1"/>
  <c r="X62" i="16"/>
  <c r="F839" i="26" s="1"/>
  <c r="X31" i="16"/>
  <c r="F808" i="26" s="1"/>
  <c r="X101" i="16"/>
  <c r="F1010" i="14" s="1"/>
  <c r="X18" i="16"/>
  <c r="F927" i="14" s="1"/>
  <c r="X57" i="16"/>
  <c r="F966" i="14" s="1"/>
  <c r="X89" i="16"/>
  <c r="F866" i="26" s="1"/>
  <c r="AC15" i="18"/>
  <c r="W14" i="18"/>
  <c r="F879" i="26"/>
  <c r="F1011" i="14"/>
  <c r="F878" i="26"/>
  <c r="F946" i="14"/>
  <c r="W8" i="16"/>
  <c r="X8" i="16" s="1"/>
  <c r="F799" i="26"/>
  <c r="F859" i="26"/>
  <c r="F991" i="14"/>
  <c r="F870" i="26"/>
  <c r="F1002" i="14"/>
  <c r="F869" i="26"/>
  <c r="F1001" i="14"/>
  <c r="F868" i="26"/>
  <c r="F1000" i="14"/>
  <c r="F862" i="26"/>
  <c r="F994" i="14"/>
  <c r="F857" i="26"/>
  <c r="F989" i="14"/>
  <c r="W95" i="16"/>
  <c r="X95" i="16" s="1"/>
  <c r="W49" i="16"/>
  <c r="X49" i="16" s="1"/>
  <c r="V63" i="16"/>
  <c r="X63" i="16" s="1"/>
  <c r="F970" i="14"/>
  <c r="X48" i="16"/>
  <c r="F825" i="26" s="1"/>
  <c r="F968" i="14"/>
  <c r="F930" i="14"/>
  <c r="F798" i="26"/>
  <c r="F934" i="14"/>
  <c r="F802" i="26"/>
  <c r="F807" i="26"/>
  <c r="F918" i="14"/>
  <c r="F786" i="26"/>
  <c r="F935" i="14"/>
  <c r="F803" i="26"/>
  <c r="F916" i="14"/>
  <c r="F784" i="26"/>
  <c r="F919" i="14"/>
  <c r="F787" i="26"/>
  <c r="F959" i="14"/>
  <c r="F827" i="26"/>
  <c r="F932" i="14"/>
  <c r="F800" i="26"/>
  <c r="F937" i="14"/>
  <c r="F805" i="26"/>
  <c r="F936" i="14"/>
  <c r="F804" i="26"/>
  <c r="F929" i="14"/>
  <c r="F797" i="26"/>
  <c r="F920" i="14"/>
  <c r="F788" i="26"/>
  <c r="F962" i="14"/>
  <c r="F830" i="26"/>
  <c r="X12" i="16"/>
  <c r="X5" i="16"/>
  <c r="B112" i="16"/>
  <c r="B889" i="26" s="1"/>
  <c r="F828" i="26" l="1"/>
  <c r="F795" i="26"/>
  <c r="F990" i="14"/>
  <c r="F997" i="14"/>
  <c r="F998" i="14"/>
  <c r="F915" i="14"/>
  <c r="F794" i="26"/>
  <c r="F860" i="26"/>
  <c r="F832" i="26"/>
  <c r="F796" i="26"/>
  <c r="F961" i="14"/>
  <c r="F993" i="14"/>
  <c r="F1003" i="14"/>
  <c r="F806" i="26"/>
  <c r="F831" i="26"/>
  <c r="F846" i="26"/>
  <c r="F834" i="26"/>
  <c r="F995" i="14"/>
  <c r="F996" i="14"/>
  <c r="F801" i="26"/>
  <c r="F971" i="14"/>
  <c r="F840" i="26"/>
  <c r="F972" i="14"/>
  <c r="F940" i="14"/>
  <c r="AC16" i="18"/>
  <c r="W15" i="18"/>
  <c r="F917" i="14"/>
  <c r="F785" i="26"/>
  <c r="F957" i="14"/>
  <c r="F1004" i="14"/>
  <c r="F872" i="26"/>
  <c r="F958" i="14"/>
  <c r="F826" i="26"/>
  <c r="F914" i="14"/>
  <c r="F782" i="26"/>
  <c r="F921" i="14"/>
  <c r="F789" i="26"/>
  <c r="A634" i="14"/>
  <c r="A623" i="14"/>
  <c r="E621" i="14" s="1"/>
  <c r="A602" i="14"/>
  <c r="A591" i="14"/>
  <c r="E589" i="14" s="1"/>
  <c r="A570" i="14"/>
  <c r="A559" i="14"/>
  <c r="E557" i="14" s="1"/>
  <c r="A538" i="14"/>
  <c r="A527" i="14"/>
  <c r="E525" i="14" s="1"/>
  <c r="A506" i="14"/>
  <c r="A495" i="14"/>
  <c r="E493" i="14" s="1"/>
  <c r="A474" i="14"/>
  <c r="A463" i="14"/>
  <c r="E461" i="14" s="1"/>
  <c r="A442" i="14"/>
  <c r="A431" i="14"/>
  <c r="E429" i="14" s="1"/>
  <c r="A410" i="14"/>
  <c r="A399" i="14"/>
  <c r="E397" i="14" s="1"/>
  <c r="A1035" i="14"/>
  <c r="A386" i="14"/>
  <c r="E384" i="14" s="1"/>
  <c r="A373" i="14"/>
  <c r="E371" i="14" s="1"/>
  <c r="A352" i="14"/>
  <c r="A341" i="14"/>
  <c r="E339" i="14" s="1"/>
  <c r="A320" i="14"/>
  <c r="A309" i="14"/>
  <c r="E307" i="14" s="1"/>
  <c r="A913" i="14"/>
  <c r="A256" i="14"/>
  <c r="A245" i="14"/>
  <c r="E243" i="14" s="1"/>
  <c r="A224" i="14"/>
  <c r="A191" i="14"/>
  <c r="E189" i="14" s="1"/>
  <c r="A170" i="14"/>
  <c r="A159" i="14"/>
  <c r="E157" i="14" s="1"/>
  <c r="A138" i="14"/>
  <c r="A127" i="14"/>
  <c r="E125" i="14" s="1"/>
  <c r="A106" i="14"/>
  <c r="A73" i="14"/>
  <c r="E71" i="14" s="1"/>
  <c r="A52" i="14"/>
  <c r="A19" i="14"/>
  <c r="E17" i="14" s="1"/>
  <c r="AC17" i="18" l="1"/>
  <c r="W16" i="18"/>
  <c r="I1158" i="14"/>
  <c r="I1157" i="14"/>
  <c r="I1156" i="14"/>
  <c r="I1155" i="14"/>
  <c r="I1154" i="14"/>
  <c r="I1153" i="14"/>
  <c r="I1152" i="14"/>
  <c r="I1151" i="14"/>
  <c r="I1150" i="14"/>
  <c r="I1149" i="14"/>
  <c r="I1148" i="14"/>
  <c r="I1147" i="14"/>
  <c r="I1146" i="14"/>
  <c r="I1145" i="14"/>
  <c r="I1144" i="14"/>
  <c r="I1143" i="14"/>
  <c r="I1142" i="14"/>
  <c r="I1141" i="14"/>
  <c r="I1140" i="14"/>
  <c r="I1139" i="14"/>
  <c r="I1138" i="14"/>
  <c r="I1137" i="14"/>
  <c r="I1136" i="14"/>
  <c r="I1135" i="14"/>
  <c r="I1134" i="14"/>
  <c r="I1133" i="14"/>
  <c r="I1132" i="14"/>
  <c r="I1131" i="14"/>
  <c r="I1130" i="14"/>
  <c r="I1129" i="14"/>
  <c r="I1128" i="14"/>
  <c r="I1127" i="14"/>
  <c r="I1126" i="14"/>
  <c r="I1125" i="14"/>
  <c r="I1124" i="14"/>
  <c r="I1123" i="14"/>
  <c r="I1122" i="14"/>
  <c r="I1121" i="14"/>
  <c r="I1120" i="14"/>
  <c r="I1119" i="14"/>
  <c r="I1118" i="14"/>
  <c r="I1117" i="14"/>
  <c r="I1116" i="14"/>
  <c r="I1115" i="14"/>
  <c r="I1114" i="14"/>
  <c r="I1113" i="14"/>
  <c r="I1112" i="14"/>
  <c r="I1111" i="14"/>
  <c r="I1110" i="14"/>
  <c r="I1109" i="14"/>
  <c r="I1108" i="14"/>
  <c r="I1107" i="14"/>
  <c r="I1106" i="14"/>
  <c r="I1105" i="14"/>
  <c r="I1104" i="14"/>
  <c r="I1103" i="14"/>
  <c r="I1102" i="14"/>
  <c r="I1101" i="14"/>
  <c r="I1100" i="14"/>
  <c r="I1099" i="14"/>
  <c r="I1098" i="14"/>
  <c r="I522" i="14"/>
  <c r="I521" i="14"/>
  <c r="I520" i="14"/>
  <c r="I519" i="14"/>
  <c r="I518" i="14"/>
  <c r="I517" i="14"/>
  <c r="I516" i="14"/>
  <c r="I515" i="14"/>
  <c r="I514" i="14"/>
  <c r="I513" i="14"/>
  <c r="I512" i="14"/>
  <c r="I511" i="14"/>
  <c r="I510" i="14"/>
  <c r="I509" i="14"/>
  <c r="I508" i="14"/>
  <c r="I507" i="14"/>
  <c r="I506" i="14"/>
  <c r="I505" i="14"/>
  <c r="I504" i="14"/>
  <c r="I503" i="14"/>
  <c r="I502" i="14"/>
  <c r="I501" i="14"/>
  <c r="I500" i="14"/>
  <c r="I499" i="14"/>
  <c r="I498" i="14"/>
  <c r="I497" i="14"/>
  <c r="I496" i="14"/>
  <c r="I495" i="14"/>
  <c r="I494" i="14"/>
  <c r="I493" i="14"/>
  <c r="I492" i="14"/>
  <c r="I491" i="14"/>
  <c r="I490" i="14"/>
  <c r="I489" i="14"/>
  <c r="I488" i="14"/>
  <c r="I487" i="14"/>
  <c r="I486" i="14"/>
  <c r="I485" i="14"/>
  <c r="I484" i="14"/>
  <c r="I483" i="14"/>
  <c r="I482" i="14"/>
  <c r="I481" i="14"/>
  <c r="I480" i="14"/>
  <c r="I479" i="14"/>
  <c r="I478" i="14"/>
  <c r="I477" i="14"/>
  <c r="I476" i="14"/>
  <c r="I475" i="14"/>
  <c r="I474" i="14"/>
  <c r="I473" i="14"/>
  <c r="I472" i="14"/>
  <c r="I471" i="14"/>
  <c r="I470" i="14"/>
  <c r="I469" i="14"/>
  <c r="I468" i="14"/>
  <c r="I467" i="14"/>
  <c r="I466" i="14"/>
  <c r="I465" i="14"/>
  <c r="I464" i="14"/>
  <c r="I463" i="14"/>
  <c r="I462" i="14"/>
  <c r="AC18" i="18" l="1"/>
  <c r="W17" i="18"/>
  <c r="E10" i="13"/>
  <c r="F10" i="13"/>
  <c r="G10" i="13"/>
  <c r="H10" i="13"/>
  <c r="I10" i="13"/>
  <c r="D10" i="13"/>
  <c r="AC19" i="18" l="1"/>
  <c r="W18" i="18"/>
  <c r="F15" i="14"/>
  <c r="F15" i="26"/>
  <c r="G15" i="14"/>
  <c r="G15" i="26"/>
  <c r="E15" i="14"/>
  <c r="E15" i="26"/>
  <c r="D15" i="14"/>
  <c r="D15" i="26"/>
  <c r="C15" i="14"/>
  <c r="C15" i="26"/>
  <c r="B15" i="14"/>
  <c r="B15" i="26"/>
  <c r="J14" i="12"/>
  <c r="H15" i="14"/>
  <c r="W19" i="18" l="1"/>
  <c r="AC20" i="18"/>
  <c r="C5" i="18"/>
  <c r="D5" i="18"/>
  <c r="C1702" i="14" s="1"/>
  <c r="E5" i="18"/>
  <c r="D1702" i="14" s="1"/>
  <c r="C6" i="18"/>
  <c r="D6" i="18"/>
  <c r="C1703" i="14" s="1"/>
  <c r="E6" i="18"/>
  <c r="D1703" i="14" s="1"/>
  <c r="C7" i="18"/>
  <c r="D7" i="18"/>
  <c r="C1704" i="14" s="1"/>
  <c r="E7" i="18"/>
  <c r="D1704" i="14" s="1"/>
  <c r="C8" i="18"/>
  <c r="D8" i="18"/>
  <c r="C1705" i="14" s="1"/>
  <c r="E8" i="18"/>
  <c r="D1705" i="14" s="1"/>
  <c r="C9" i="18"/>
  <c r="D9" i="18"/>
  <c r="C1706" i="14" s="1"/>
  <c r="E9" i="18"/>
  <c r="D1706" i="14" s="1"/>
  <c r="C10" i="18"/>
  <c r="D10" i="18"/>
  <c r="C1707" i="14" s="1"/>
  <c r="E10" i="18"/>
  <c r="D1707" i="14" s="1"/>
  <c r="C11" i="18"/>
  <c r="D11" i="18"/>
  <c r="C1708" i="14" s="1"/>
  <c r="E11" i="18"/>
  <c r="D1708" i="14" s="1"/>
  <c r="C12" i="18"/>
  <c r="D12" i="18"/>
  <c r="C1709" i="14" s="1"/>
  <c r="E12" i="18"/>
  <c r="D1709" i="14" s="1"/>
  <c r="C13" i="18"/>
  <c r="D13" i="18"/>
  <c r="C1710" i="14" s="1"/>
  <c r="E13" i="18"/>
  <c r="D1710" i="14" s="1"/>
  <c r="C14" i="18"/>
  <c r="D14" i="18"/>
  <c r="C1711" i="14" s="1"/>
  <c r="E14" i="18"/>
  <c r="D1711" i="14" s="1"/>
  <c r="C15" i="18"/>
  <c r="D15" i="18"/>
  <c r="C1712" i="14" s="1"/>
  <c r="E15" i="18"/>
  <c r="D1712" i="14" s="1"/>
  <c r="C16" i="18"/>
  <c r="D16" i="18"/>
  <c r="C1713" i="14" s="1"/>
  <c r="E16" i="18"/>
  <c r="D1713" i="14" s="1"/>
  <c r="C17" i="18"/>
  <c r="D17" i="18"/>
  <c r="C1714" i="14" s="1"/>
  <c r="E17" i="18"/>
  <c r="D1714" i="14" s="1"/>
  <c r="C18" i="18"/>
  <c r="D18" i="18"/>
  <c r="C1715" i="14" s="1"/>
  <c r="E18" i="18"/>
  <c r="D1715" i="14" s="1"/>
  <c r="C19" i="18"/>
  <c r="D19" i="18"/>
  <c r="C1716" i="14" s="1"/>
  <c r="E19" i="18"/>
  <c r="D1716" i="14" s="1"/>
  <c r="C20" i="18"/>
  <c r="D20" i="18"/>
  <c r="C1717" i="14" s="1"/>
  <c r="E20" i="18"/>
  <c r="D1717" i="14" s="1"/>
  <c r="C21" i="18"/>
  <c r="D21" i="18"/>
  <c r="C1718" i="14" s="1"/>
  <c r="E21" i="18"/>
  <c r="D1718" i="14" s="1"/>
  <c r="C22" i="18"/>
  <c r="D22" i="18"/>
  <c r="C1719" i="14" s="1"/>
  <c r="E22" i="18"/>
  <c r="D1719" i="14" s="1"/>
  <c r="C23" i="18"/>
  <c r="D23" i="18"/>
  <c r="C1720" i="14" s="1"/>
  <c r="E23" i="18"/>
  <c r="D1720" i="14" s="1"/>
  <c r="C24" i="18"/>
  <c r="D24" i="18"/>
  <c r="C1721" i="14" s="1"/>
  <c r="E24" i="18"/>
  <c r="D1721" i="14" s="1"/>
  <c r="C25" i="18"/>
  <c r="D25" i="18"/>
  <c r="C1722" i="14" s="1"/>
  <c r="E25" i="18"/>
  <c r="D1722" i="14" s="1"/>
  <c r="C26" i="18"/>
  <c r="D26" i="18"/>
  <c r="C1723" i="14" s="1"/>
  <c r="E26" i="18"/>
  <c r="D1723" i="14" s="1"/>
  <c r="C27" i="18"/>
  <c r="D27" i="18"/>
  <c r="C1724" i="14" s="1"/>
  <c r="E27" i="18"/>
  <c r="D1724" i="14" s="1"/>
  <c r="C28" i="18"/>
  <c r="D28" i="18"/>
  <c r="C1725" i="14" s="1"/>
  <c r="E28" i="18"/>
  <c r="D1725" i="14" s="1"/>
  <c r="C29" i="18"/>
  <c r="D29" i="18"/>
  <c r="C1726" i="14" s="1"/>
  <c r="E29" i="18"/>
  <c r="D1726" i="14" s="1"/>
  <c r="C30" i="18"/>
  <c r="D30" i="18"/>
  <c r="C1727" i="14" s="1"/>
  <c r="E30" i="18"/>
  <c r="D1727" i="14" s="1"/>
  <c r="C31" i="18"/>
  <c r="D31" i="18"/>
  <c r="C1728" i="14" s="1"/>
  <c r="E31" i="18"/>
  <c r="D1728" i="14" s="1"/>
  <c r="C32" i="18"/>
  <c r="D32" i="18"/>
  <c r="C1729" i="14" s="1"/>
  <c r="E32" i="18"/>
  <c r="D1729" i="14" s="1"/>
  <c r="C33" i="18"/>
  <c r="D33" i="18"/>
  <c r="C1730" i="14" s="1"/>
  <c r="E33" i="18"/>
  <c r="D1730" i="14" s="1"/>
  <c r="C34" i="18"/>
  <c r="D34" i="18"/>
  <c r="C1731" i="14" s="1"/>
  <c r="E34" i="18"/>
  <c r="D1731" i="14" s="1"/>
  <c r="C35" i="18"/>
  <c r="D35" i="18"/>
  <c r="C1732" i="14" s="1"/>
  <c r="E35" i="18"/>
  <c r="D1732" i="14" s="1"/>
  <c r="C36" i="18"/>
  <c r="D36" i="18"/>
  <c r="C1733" i="14" s="1"/>
  <c r="E36" i="18"/>
  <c r="D1733" i="14" s="1"/>
  <c r="C37" i="18"/>
  <c r="D37" i="18"/>
  <c r="C1734" i="14" s="1"/>
  <c r="E37" i="18"/>
  <c r="D1734" i="14" s="1"/>
  <c r="C38" i="18"/>
  <c r="D38" i="18"/>
  <c r="C1735" i="14" s="1"/>
  <c r="E38" i="18"/>
  <c r="D1735" i="14" s="1"/>
  <c r="C39" i="18"/>
  <c r="D39" i="18"/>
  <c r="C1736" i="14" s="1"/>
  <c r="E39" i="18"/>
  <c r="D1736" i="14" s="1"/>
  <c r="C40" i="18"/>
  <c r="D40" i="18"/>
  <c r="C1737" i="14" s="1"/>
  <c r="E40" i="18"/>
  <c r="D1737" i="14" s="1"/>
  <c r="C41" i="18"/>
  <c r="D41" i="18"/>
  <c r="C1738" i="14" s="1"/>
  <c r="E41" i="18"/>
  <c r="D1738" i="14" s="1"/>
  <c r="C42" i="18"/>
  <c r="D42" i="18"/>
  <c r="C1739" i="14" s="1"/>
  <c r="E42" i="18"/>
  <c r="D1739" i="14" s="1"/>
  <c r="C43" i="18"/>
  <c r="D43" i="18"/>
  <c r="C1740" i="14" s="1"/>
  <c r="E43" i="18"/>
  <c r="D1740" i="14" s="1"/>
  <c r="C44" i="18"/>
  <c r="D44" i="18"/>
  <c r="C1741" i="14" s="1"/>
  <c r="E44" i="18"/>
  <c r="D1741" i="14" s="1"/>
  <c r="C45" i="18"/>
  <c r="D45" i="18"/>
  <c r="C1742" i="14" s="1"/>
  <c r="E45" i="18"/>
  <c r="D1742" i="14" s="1"/>
  <c r="C46" i="18"/>
  <c r="D46" i="18"/>
  <c r="C1743" i="14" s="1"/>
  <c r="E46" i="18"/>
  <c r="D1743" i="14" s="1"/>
  <c r="C47" i="18"/>
  <c r="D47" i="18"/>
  <c r="C1744" i="14" s="1"/>
  <c r="E47" i="18"/>
  <c r="D1744" i="14" s="1"/>
  <c r="C48" i="18"/>
  <c r="D48" i="18"/>
  <c r="C1745" i="14" s="1"/>
  <c r="E48" i="18"/>
  <c r="D1745" i="14" s="1"/>
  <c r="C49" i="18"/>
  <c r="D49" i="18"/>
  <c r="C1746" i="14" s="1"/>
  <c r="E49" i="18"/>
  <c r="D1746" i="14" s="1"/>
  <c r="C50" i="18"/>
  <c r="D50" i="18"/>
  <c r="C1747" i="14" s="1"/>
  <c r="E50" i="18"/>
  <c r="D1747" i="14" s="1"/>
  <c r="C51" i="18"/>
  <c r="D51" i="18"/>
  <c r="C1748" i="14" s="1"/>
  <c r="E51" i="18"/>
  <c r="D1748" i="14" s="1"/>
  <c r="C52" i="18"/>
  <c r="D52" i="18"/>
  <c r="C1749" i="14" s="1"/>
  <c r="E52" i="18"/>
  <c r="D1749" i="14" s="1"/>
  <c r="C53" i="18"/>
  <c r="D53" i="18"/>
  <c r="C1750" i="14" s="1"/>
  <c r="E53" i="18"/>
  <c r="D1750" i="14" s="1"/>
  <c r="C54" i="18"/>
  <c r="D54" i="18"/>
  <c r="C1751" i="14" s="1"/>
  <c r="E54" i="18"/>
  <c r="D1751" i="14" s="1"/>
  <c r="C55" i="18"/>
  <c r="D55" i="18"/>
  <c r="C1752" i="14" s="1"/>
  <c r="E55" i="18"/>
  <c r="D1752" i="14" s="1"/>
  <c r="C56" i="18"/>
  <c r="D56" i="18"/>
  <c r="C1753" i="14" s="1"/>
  <c r="E56" i="18"/>
  <c r="D1753" i="14" s="1"/>
  <c r="C57" i="18"/>
  <c r="D57" i="18"/>
  <c r="C1754" i="14" s="1"/>
  <c r="E57" i="18"/>
  <c r="D1754" i="14" s="1"/>
  <c r="C58" i="18"/>
  <c r="D58" i="18"/>
  <c r="C1755" i="14" s="1"/>
  <c r="E58" i="18"/>
  <c r="D1755" i="14" s="1"/>
  <c r="C59" i="18"/>
  <c r="D59" i="18"/>
  <c r="C1756" i="14" s="1"/>
  <c r="E59" i="18"/>
  <c r="D1756" i="14" s="1"/>
  <c r="C60" i="18"/>
  <c r="D60" i="18"/>
  <c r="C1757" i="14" s="1"/>
  <c r="E60" i="18"/>
  <c r="D1757" i="14" s="1"/>
  <c r="C61" i="18"/>
  <c r="D61" i="18"/>
  <c r="C1758" i="14" s="1"/>
  <c r="E61" i="18"/>
  <c r="D1758" i="14" s="1"/>
  <c r="C62" i="18"/>
  <c r="D62" i="18"/>
  <c r="C1759" i="14" s="1"/>
  <c r="E62" i="18"/>
  <c r="D1759" i="14" s="1"/>
  <c r="C63" i="18"/>
  <c r="D63" i="18"/>
  <c r="C1760" i="14" s="1"/>
  <c r="E63" i="18"/>
  <c r="D1760" i="14" s="1"/>
  <c r="C64" i="18"/>
  <c r="D64" i="18"/>
  <c r="C1761" i="14" s="1"/>
  <c r="E64" i="18"/>
  <c r="D1761" i="14" s="1"/>
  <c r="C65" i="18"/>
  <c r="D65" i="18"/>
  <c r="C1762" i="14" s="1"/>
  <c r="E65" i="18"/>
  <c r="D1762" i="14" s="1"/>
  <c r="C66" i="18"/>
  <c r="D66" i="18"/>
  <c r="C1763" i="14" s="1"/>
  <c r="E66" i="18"/>
  <c r="D1763" i="14" s="1"/>
  <c r="C67" i="18"/>
  <c r="D67" i="18"/>
  <c r="C1764" i="14" s="1"/>
  <c r="E67" i="18"/>
  <c r="D1764" i="14" s="1"/>
  <c r="C68" i="18"/>
  <c r="D68" i="18"/>
  <c r="C1765" i="14" s="1"/>
  <c r="E68" i="18"/>
  <c r="D1765" i="14" s="1"/>
  <c r="C69" i="18"/>
  <c r="D69" i="18"/>
  <c r="C1766" i="14" s="1"/>
  <c r="E69" i="18"/>
  <c r="D1766" i="14" s="1"/>
  <c r="C70" i="18"/>
  <c r="D70" i="18"/>
  <c r="C1767" i="14" s="1"/>
  <c r="E70" i="18"/>
  <c r="D1767" i="14" s="1"/>
  <c r="C71" i="18"/>
  <c r="D71" i="18"/>
  <c r="C1768" i="14" s="1"/>
  <c r="E71" i="18"/>
  <c r="D1768" i="14" s="1"/>
  <c r="C72" i="18"/>
  <c r="D72" i="18"/>
  <c r="C1769" i="14" s="1"/>
  <c r="E72" i="18"/>
  <c r="D1769" i="14" s="1"/>
  <c r="C73" i="18"/>
  <c r="D73" i="18"/>
  <c r="C1770" i="14" s="1"/>
  <c r="E73" i="18"/>
  <c r="D1770" i="14" s="1"/>
  <c r="C74" i="18"/>
  <c r="D74" i="18"/>
  <c r="C1771" i="14" s="1"/>
  <c r="E74" i="18"/>
  <c r="D1771" i="14" s="1"/>
  <c r="C75" i="18"/>
  <c r="D75" i="18"/>
  <c r="C1772" i="14" s="1"/>
  <c r="E75" i="18"/>
  <c r="D1772" i="14" s="1"/>
  <c r="C76" i="18"/>
  <c r="D76" i="18"/>
  <c r="C1773" i="14" s="1"/>
  <c r="E76" i="18"/>
  <c r="D1773" i="14" s="1"/>
  <c r="C77" i="18"/>
  <c r="D77" i="18"/>
  <c r="C1774" i="14" s="1"/>
  <c r="E77" i="18"/>
  <c r="D1774" i="14" s="1"/>
  <c r="C78" i="18"/>
  <c r="D78" i="18"/>
  <c r="C1775" i="14" s="1"/>
  <c r="E78" i="18"/>
  <c r="D1775" i="14" s="1"/>
  <c r="C79" i="18"/>
  <c r="D79" i="18"/>
  <c r="C1776" i="14" s="1"/>
  <c r="E79" i="18"/>
  <c r="D1776" i="14" s="1"/>
  <c r="C80" i="18"/>
  <c r="D80" i="18"/>
  <c r="C1777" i="14" s="1"/>
  <c r="E80" i="18"/>
  <c r="D1777" i="14" s="1"/>
  <c r="C81" i="18"/>
  <c r="D81" i="18"/>
  <c r="C1778" i="14" s="1"/>
  <c r="E81" i="18"/>
  <c r="D1778" i="14" s="1"/>
  <c r="C82" i="18"/>
  <c r="D82" i="18"/>
  <c r="C1779" i="14" s="1"/>
  <c r="E82" i="18"/>
  <c r="D1779" i="14" s="1"/>
  <c r="C83" i="18"/>
  <c r="D83" i="18"/>
  <c r="C1780" i="14" s="1"/>
  <c r="E83" i="18"/>
  <c r="D1780" i="14" s="1"/>
  <c r="C84" i="18"/>
  <c r="D84" i="18"/>
  <c r="C1781" i="14" s="1"/>
  <c r="E84" i="18"/>
  <c r="D1781" i="14" s="1"/>
  <c r="C85" i="18"/>
  <c r="D85" i="18"/>
  <c r="C1782" i="14" s="1"/>
  <c r="E85" i="18"/>
  <c r="D1782" i="14" s="1"/>
  <c r="C86" i="18"/>
  <c r="D86" i="18"/>
  <c r="C1783" i="14" s="1"/>
  <c r="E86" i="18"/>
  <c r="D1783" i="14" s="1"/>
  <c r="C87" i="18"/>
  <c r="D87" i="18"/>
  <c r="C1784" i="14" s="1"/>
  <c r="E87" i="18"/>
  <c r="D1784" i="14" s="1"/>
  <c r="C88" i="18"/>
  <c r="D88" i="18"/>
  <c r="C1785" i="14" s="1"/>
  <c r="E88" i="18"/>
  <c r="D1785" i="14" s="1"/>
  <c r="C89" i="18"/>
  <c r="D89" i="18"/>
  <c r="C1786" i="14" s="1"/>
  <c r="E89" i="18"/>
  <c r="D1786" i="14" s="1"/>
  <c r="C90" i="18"/>
  <c r="D90" i="18"/>
  <c r="C1787" i="14" s="1"/>
  <c r="E90" i="18"/>
  <c r="D1787" i="14" s="1"/>
  <c r="C91" i="18"/>
  <c r="D91" i="18"/>
  <c r="C1788" i="14" s="1"/>
  <c r="E91" i="18"/>
  <c r="D1788" i="14" s="1"/>
  <c r="C92" i="18"/>
  <c r="D92" i="18"/>
  <c r="C1789" i="14" s="1"/>
  <c r="E92" i="18"/>
  <c r="D1789" i="14" s="1"/>
  <c r="C93" i="18"/>
  <c r="D93" i="18"/>
  <c r="C1790" i="14" s="1"/>
  <c r="E93" i="18"/>
  <c r="D1790" i="14" s="1"/>
  <c r="C94" i="18"/>
  <c r="D94" i="18"/>
  <c r="C1791" i="14" s="1"/>
  <c r="E94" i="18"/>
  <c r="D1791" i="14" s="1"/>
  <c r="C95" i="18"/>
  <c r="D95" i="18"/>
  <c r="C1792" i="14" s="1"/>
  <c r="E95" i="18"/>
  <c r="D1792" i="14" s="1"/>
  <c r="C96" i="18"/>
  <c r="D96" i="18"/>
  <c r="C1793" i="14" s="1"/>
  <c r="E96" i="18"/>
  <c r="D1793" i="14" s="1"/>
  <c r="C97" i="18"/>
  <c r="D97" i="18"/>
  <c r="C1794" i="14" s="1"/>
  <c r="E97" i="18"/>
  <c r="D1794" i="14" s="1"/>
  <c r="C98" i="18"/>
  <c r="D98" i="18"/>
  <c r="C1795" i="14" s="1"/>
  <c r="E98" i="18"/>
  <c r="D1795" i="14" s="1"/>
  <c r="C99" i="18"/>
  <c r="D99" i="18"/>
  <c r="C1796" i="14" s="1"/>
  <c r="E99" i="18"/>
  <c r="D1796" i="14" s="1"/>
  <c r="C100" i="18"/>
  <c r="D100" i="18"/>
  <c r="C1797" i="14" s="1"/>
  <c r="E100" i="18"/>
  <c r="D1797" i="14" s="1"/>
  <c r="C101" i="18"/>
  <c r="D101" i="18"/>
  <c r="C1798" i="14" s="1"/>
  <c r="E101" i="18"/>
  <c r="D1798" i="14" s="1"/>
  <c r="C102" i="18"/>
  <c r="D102" i="18"/>
  <c r="C1799" i="14" s="1"/>
  <c r="E102" i="18"/>
  <c r="D1799" i="14" s="1"/>
  <c r="C103" i="18"/>
  <c r="D103" i="18"/>
  <c r="C1800" i="14" s="1"/>
  <c r="E103" i="18"/>
  <c r="D1800" i="14" s="1"/>
  <c r="E4" i="18"/>
  <c r="D1701" i="14" s="1"/>
  <c r="C4" i="18"/>
  <c r="D4" i="18"/>
  <c r="C1701" i="14" s="1"/>
  <c r="E1286" i="14"/>
  <c r="B1286" i="14"/>
  <c r="A1286" i="14"/>
  <c r="E1285" i="14"/>
  <c r="B1285" i="14"/>
  <c r="A1285" i="14"/>
  <c r="E1284" i="14"/>
  <c r="B1284" i="14"/>
  <c r="A1284" i="14"/>
  <c r="E1283" i="14"/>
  <c r="B1283" i="14"/>
  <c r="A1283" i="14"/>
  <c r="E1282" i="14"/>
  <c r="B1282" i="14"/>
  <c r="A1282" i="14"/>
  <c r="E1281" i="14"/>
  <c r="B1281" i="14"/>
  <c r="A1281" i="14"/>
  <c r="E1280" i="14"/>
  <c r="B1280" i="14"/>
  <c r="A1280" i="14"/>
  <c r="E1279" i="14"/>
  <c r="B1279" i="14"/>
  <c r="A1279" i="14"/>
  <c r="E1278" i="14"/>
  <c r="B1278" i="14"/>
  <c r="A1278" i="14"/>
  <c r="E1277" i="14"/>
  <c r="B1277" i="14"/>
  <c r="A1277" i="14"/>
  <c r="E1276" i="14"/>
  <c r="B1276" i="14"/>
  <c r="A1276" i="14"/>
  <c r="E1275" i="14"/>
  <c r="B1275" i="14"/>
  <c r="A1275" i="14"/>
  <c r="E1274" i="14"/>
  <c r="B1274" i="14"/>
  <c r="A1274" i="14"/>
  <c r="E1273" i="14"/>
  <c r="B1273" i="14"/>
  <c r="A1273" i="14"/>
  <c r="E1272" i="14"/>
  <c r="B1272" i="14"/>
  <c r="A1272" i="14"/>
  <c r="E1271" i="14"/>
  <c r="B1271" i="14"/>
  <c r="A1271" i="14"/>
  <c r="H1270" i="14"/>
  <c r="G1270" i="14"/>
  <c r="F1270" i="14"/>
  <c r="E1270" i="14"/>
  <c r="D1270" i="14"/>
  <c r="C1270" i="14"/>
  <c r="B1270" i="14"/>
  <c r="A1270" i="14"/>
  <c r="H1269" i="14"/>
  <c r="G1269" i="14"/>
  <c r="F1269" i="14"/>
  <c r="E1269" i="14"/>
  <c r="D1269" i="14"/>
  <c r="C1269" i="14"/>
  <c r="B1269" i="14"/>
  <c r="H1268" i="14"/>
  <c r="G1268" i="14"/>
  <c r="F1268" i="14"/>
  <c r="E1268" i="14"/>
  <c r="D1268" i="14"/>
  <c r="C1268" i="14"/>
  <c r="B1268" i="14"/>
  <c r="A1268" i="14"/>
  <c r="E1267" i="14"/>
  <c r="B1267" i="14"/>
  <c r="A1267" i="14"/>
  <c r="E1266" i="14"/>
  <c r="B1266" i="14"/>
  <c r="A1266" i="14"/>
  <c r="E1265" i="14"/>
  <c r="B1265" i="14"/>
  <c r="A1265" i="14"/>
  <c r="E1264" i="14"/>
  <c r="B1264" i="14"/>
  <c r="A1264" i="14"/>
  <c r="E1263" i="14"/>
  <c r="B1263" i="14"/>
  <c r="A1263" i="14"/>
  <c r="E1262" i="14"/>
  <c r="B1262" i="14"/>
  <c r="A1262" i="14"/>
  <c r="E1261" i="14"/>
  <c r="B1261" i="14"/>
  <c r="A1261" i="14"/>
  <c r="E1260" i="14"/>
  <c r="B1260" i="14"/>
  <c r="A1260" i="14"/>
  <c r="H1259" i="14"/>
  <c r="G1259" i="14"/>
  <c r="F1259" i="14"/>
  <c r="E1259" i="14"/>
  <c r="D1259" i="14"/>
  <c r="C1259" i="14"/>
  <c r="B1259" i="14"/>
  <c r="A1259" i="14"/>
  <c r="H1258" i="14"/>
  <c r="G1258" i="14"/>
  <c r="F1258" i="14"/>
  <c r="E1258" i="14"/>
  <c r="D1258" i="14"/>
  <c r="C1258" i="14"/>
  <c r="B1258" i="14"/>
  <c r="H1257" i="14"/>
  <c r="G1257" i="14"/>
  <c r="F1257" i="14"/>
  <c r="E1257" i="14"/>
  <c r="D1257" i="14"/>
  <c r="C1257" i="14"/>
  <c r="B1257" i="14"/>
  <c r="A1257" i="14"/>
  <c r="H1256" i="14"/>
  <c r="G1256" i="14"/>
  <c r="F1256" i="14"/>
  <c r="E1256" i="14"/>
  <c r="D1256" i="14"/>
  <c r="C1256" i="14"/>
  <c r="B1256" i="14"/>
  <c r="A1256" i="14"/>
  <c r="H1255" i="14"/>
  <c r="G1255" i="14"/>
  <c r="F1255" i="14"/>
  <c r="E1255" i="14"/>
  <c r="D1255" i="14"/>
  <c r="C1255" i="14"/>
  <c r="B1255" i="14"/>
  <c r="A1255" i="14"/>
  <c r="E1254" i="14"/>
  <c r="B1254" i="14"/>
  <c r="A1254" i="14"/>
  <c r="E1253" i="14"/>
  <c r="B1253" i="14"/>
  <c r="A1253" i="14"/>
  <c r="E1252" i="14"/>
  <c r="B1252" i="14"/>
  <c r="A1252" i="14"/>
  <c r="E1251" i="14"/>
  <c r="B1251" i="14"/>
  <c r="A1251" i="14"/>
  <c r="E1250" i="14"/>
  <c r="B1250" i="14"/>
  <c r="A1250" i="14"/>
  <c r="E1249" i="14"/>
  <c r="B1249" i="14"/>
  <c r="A1249" i="14"/>
  <c r="E1248" i="14"/>
  <c r="B1248" i="14"/>
  <c r="A1248" i="14"/>
  <c r="E1247" i="14"/>
  <c r="B1247" i="14"/>
  <c r="A1247" i="14"/>
  <c r="E1246" i="14"/>
  <c r="B1246" i="14"/>
  <c r="A1246" i="14"/>
  <c r="E1245" i="14"/>
  <c r="B1245" i="14"/>
  <c r="A1245" i="14"/>
  <c r="E1244" i="14"/>
  <c r="B1244" i="14"/>
  <c r="A1244" i="14"/>
  <c r="E1243" i="14"/>
  <c r="B1243" i="14"/>
  <c r="A1243" i="14"/>
  <c r="E1242" i="14"/>
  <c r="B1242" i="14"/>
  <c r="A1242" i="14"/>
  <c r="E1241" i="14"/>
  <c r="B1241" i="14"/>
  <c r="A1241" i="14"/>
  <c r="E1240" i="14"/>
  <c r="B1240" i="14"/>
  <c r="A1240" i="14"/>
  <c r="E1239" i="14"/>
  <c r="B1239" i="14"/>
  <c r="A1239" i="14"/>
  <c r="H1238" i="14"/>
  <c r="G1238" i="14"/>
  <c r="F1238" i="14"/>
  <c r="E1238" i="14"/>
  <c r="D1238" i="14"/>
  <c r="C1238" i="14"/>
  <c r="B1238" i="14"/>
  <c r="A1238" i="14"/>
  <c r="H1237" i="14"/>
  <c r="G1237" i="14"/>
  <c r="F1237" i="14"/>
  <c r="E1237" i="14"/>
  <c r="D1237" i="14"/>
  <c r="C1237" i="14"/>
  <c r="B1237" i="14"/>
  <c r="H1236" i="14"/>
  <c r="G1236" i="14"/>
  <c r="F1236" i="14"/>
  <c r="E1236" i="14"/>
  <c r="D1236" i="14"/>
  <c r="C1236" i="14"/>
  <c r="B1236" i="14"/>
  <c r="A1236" i="14"/>
  <c r="E1235" i="14"/>
  <c r="B1235" i="14"/>
  <c r="A1235" i="14"/>
  <c r="E1234" i="14"/>
  <c r="B1234" i="14"/>
  <c r="A1234" i="14"/>
  <c r="E1233" i="14"/>
  <c r="B1233" i="14"/>
  <c r="A1233" i="14"/>
  <c r="E1232" i="14"/>
  <c r="B1232" i="14"/>
  <c r="A1232" i="14"/>
  <c r="E1231" i="14"/>
  <c r="B1231" i="14"/>
  <c r="A1231" i="14"/>
  <c r="E1230" i="14"/>
  <c r="B1230" i="14"/>
  <c r="A1230" i="14"/>
  <c r="E1229" i="14"/>
  <c r="B1229" i="14"/>
  <c r="A1229" i="14"/>
  <c r="E1228" i="14"/>
  <c r="B1228" i="14"/>
  <c r="A1228" i="14"/>
  <c r="H1227" i="14"/>
  <c r="G1227" i="14"/>
  <c r="F1227" i="14"/>
  <c r="E1227" i="14"/>
  <c r="D1227" i="14"/>
  <c r="C1227" i="14"/>
  <c r="B1227" i="14"/>
  <c r="A1227" i="14"/>
  <c r="H1226" i="14"/>
  <c r="G1226" i="14"/>
  <c r="F1226" i="14"/>
  <c r="E1226" i="14"/>
  <c r="D1226" i="14"/>
  <c r="C1226" i="14"/>
  <c r="B1226" i="14"/>
  <c r="H1225" i="14"/>
  <c r="G1225" i="14"/>
  <c r="F1225" i="14"/>
  <c r="E1225" i="14"/>
  <c r="D1225" i="14"/>
  <c r="C1225" i="14"/>
  <c r="B1225" i="14"/>
  <c r="A1225" i="14"/>
  <c r="H1224" i="14"/>
  <c r="G1224" i="14"/>
  <c r="F1224" i="14"/>
  <c r="E1224" i="14"/>
  <c r="D1224" i="14"/>
  <c r="C1224" i="14"/>
  <c r="B1224" i="14"/>
  <c r="A1224" i="14"/>
  <c r="H1223" i="14"/>
  <c r="G1223" i="14"/>
  <c r="F1223" i="14"/>
  <c r="E1223" i="14"/>
  <c r="D1223" i="14"/>
  <c r="C1223" i="14"/>
  <c r="B1223" i="14"/>
  <c r="A1223" i="14"/>
  <c r="E1222" i="14"/>
  <c r="B1222" i="14"/>
  <c r="A1222" i="14"/>
  <c r="E1221" i="14"/>
  <c r="B1221" i="14"/>
  <c r="A1221" i="14"/>
  <c r="E1220" i="14"/>
  <c r="B1220" i="14"/>
  <c r="A1220" i="14"/>
  <c r="E1219" i="14"/>
  <c r="B1219" i="14"/>
  <c r="A1219" i="14"/>
  <c r="E1218" i="14"/>
  <c r="B1218" i="14"/>
  <c r="A1218" i="14"/>
  <c r="E1217" i="14"/>
  <c r="B1217" i="14"/>
  <c r="A1217" i="14"/>
  <c r="E1216" i="14"/>
  <c r="B1216" i="14"/>
  <c r="A1216" i="14"/>
  <c r="E1215" i="14"/>
  <c r="B1215" i="14"/>
  <c r="A1215" i="14"/>
  <c r="E1214" i="14"/>
  <c r="B1214" i="14"/>
  <c r="A1214" i="14"/>
  <c r="E1213" i="14"/>
  <c r="B1213" i="14"/>
  <c r="A1213" i="14"/>
  <c r="E1212" i="14"/>
  <c r="B1212" i="14"/>
  <c r="A1212" i="14"/>
  <c r="E1211" i="14"/>
  <c r="B1211" i="14"/>
  <c r="A1211" i="14"/>
  <c r="E1210" i="14"/>
  <c r="B1210" i="14"/>
  <c r="A1210" i="14"/>
  <c r="E1209" i="14"/>
  <c r="B1209" i="14"/>
  <c r="A1209" i="14"/>
  <c r="E1208" i="14"/>
  <c r="B1208" i="14"/>
  <c r="A1208" i="14"/>
  <c r="E1207" i="14"/>
  <c r="B1207" i="14"/>
  <c r="A1207" i="14"/>
  <c r="H1206" i="14"/>
  <c r="G1206" i="14"/>
  <c r="F1206" i="14"/>
  <c r="E1206" i="14"/>
  <c r="D1206" i="14"/>
  <c r="C1206" i="14"/>
  <c r="B1206" i="14"/>
  <c r="A1206" i="14"/>
  <c r="H1205" i="14"/>
  <c r="G1205" i="14"/>
  <c r="F1205" i="14"/>
  <c r="E1205" i="14"/>
  <c r="D1205" i="14"/>
  <c r="C1205" i="14"/>
  <c r="B1205" i="14"/>
  <c r="H1204" i="14"/>
  <c r="G1204" i="14"/>
  <c r="F1204" i="14"/>
  <c r="E1204" i="14"/>
  <c r="D1204" i="14"/>
  <c r="C1204" i="14"/>
  <c r="B1204" i="14"/>
  <c r="A1204" i="14"/>
  <c r="E1203" i="14"/>
  <c r="B1203" i="14"/>
  <c r="A1203" i="14"/>
  <c r="E1202" i="14"/>
  <c r="B1202" i="14"/>
  <c r="A1202" i="14"/>
  <c r="E1201" i="14"/>
  <c r="B1201" i="14"/>
  <c r="A1201" i="14"/>
  <c r="E1200" i="14"/>
  <c r="B1200" i="14"/>
  <c r="A1200" i="14"/>
  <c r="E1199" i="14"/>
  <c r="B1199" i="14"/>
  <c r="A1199" i="14"/>
  <c r="E1198" i="14"/>
  <c r="B1198" i="14"/>
  <c r="A1198" i="14"/>
  <c r="E1197" i="14"/>
  <c r="B1197" i="14"/>
  <c r="A1197" i="14"/>
  <c r="E1196" i="14"/>
  <c r="B1196" i="14"/>
  <c r="A1196" i="14"/>
  <c r="H1195" i="14"/>
  <c r="G1195" i="14"/>
  <c r="F1195" i="14"/>
  <c r="E1195" i="14"/>
  <c r="D1195" i="14"/>
  <c r="C1195" i="14"/>
  <c r="B1195" i="14"/>
  <c r="A1195" i="14"/>
  <c r="H1194" i="14"/>
  <c r="G1194" i="14"/>
  <c r="F1194" i="14"/>
  <c r="E1194" i="14"/>
  <c r="D1194" i="14"/>
  <c r="C1194" i="14"/>
  <c r="B1194" i="14"/>
  <c r="H1193" i="14"/>
  <c r="G1193" i="14"/>
  <c r="F1193" i="14"/>
  <c r="E1193" i="14"/>
  <c r="D1193" i="14"/>
  <c r="C1193" i="14"/>
  <c r="B1193" i="14"/>
  <c r="A1193" i="14"/>
  <c r="H1192" i="14"/>
  <c r="G1192" i="14"/>
  <c r="F1192" i="14"/>
  <c r="E1192" i="14"/>
  <c r="D1192" i="14"/>
  <c r="C1192" i="14"/>
  <c r="B1192" i="14"/>
  <c r="A1192" i="14"/>
  <c r="H1191" i="14"/>
  <c r="G1191" i="14"/>
  <c r="F1191" i="14"/>
  <c r="E1191" i="14"/>
  <c r="D1191" i="14"/>
  <c r="C1191" i="14"/>
  <c r="B1191" i="14"/>
  <c r="A1191" i="14"/>
  <c r="E1190" i="14"/>
  <c r="B1190" i="14"/>
  <c r="A1190" i="14"/>
  <c r="E1189" i="14"/>
  <c r="B1189" i="14"/>
  <c r="A1189" i="14"/>
  <c r="E1188" i="14"/>
  <c r="B1188" i="14"/>
  <c r="A1188" i="14"/>
  <c r="E1187" i="14"/>
  <c r="B1187" i="14"/>
  <c r="A1187" i="14"/>
  <c r="E1186" i="14"/>
  <c r="B1186" i="14"/>
  <c r="A1186" i="14"/>
  <c r="E1185" i="14"/>
  <c r="B1185" i="14"/>
  <c r="A1185" i="14"/>
  <c r="E1184" i="14"/>
  <c r="B1184" i="14"/>
  <c r="A1184" i="14"/>
  <c r="E1183" i="14"/>
  <c r="B1183" i="14"/>
  <c r="A1183" i="14"/>
  <c r="E1182" i="14"/>
  <c r="B1182" i="14"/>
  <c r="A1182" i="14"/>
  <c r="E1181" i="14"/>
  <c r="B1181" i="14"/>
  <c r="A1181" i="14"/>
  <c r="E1180" i="14"/>
  <c r="B1180" i="14"/>
  <c r="A1180" i="14"/>
  <c r="E1179" i="14"/>
  <c r="B1179" i="14"/>
  <c r="A1179" i="14"/>
  <c r="E1178" i="14"/>
  <c r="B1178" i="14"/>
  <c r="A1178" i="14"/>
  <c r="E1177" i="14"/>
  <c r="B1177" i="14"/>
  <c r="A1177" i="14"/>
  <c r="E1176" i="14"/>
  <c r="B1176" i="14"/>
  <c r="A1176" i="14"/>
  <c r="E1175" i="14"/>
  <c r="B1175" i="14"/>
  <c r="A1175" i="14"/>
  <c r="H1174" i="14"/>
  <c r="G1174" i="14"/>
  <c r="F1174" i="14"/>
  <c r="E1174" i="14"/>
  <c r="D1174" i="14"/>
  <c r="C1174" i="14"/>
  <c r="B1174" i="14"/>
  <c r="A1174" i="14"/>
  <c r="H1173" i="14"/>
  <c r="G1173" i="14"/>
  <c r="F1173" i="14"/>
  <c r="E1173" i="14"/>
  <c r="D1173" i="14"/>
  <c r="C1173" i="14"/>
  <c r="B1173" i="14"/>
  <c r="H1172" i="14"/>
  <c r="G1172" i="14"/>
  <c r="F1172" i="14"/>
  <c r="E1172" i="14"/>
  <c r="D1172" i="14"/>
  <c r="C1172" i="14"/>
  <c r="B1172" i="14"/>
  <c r="A1172" i="14"/>
  <c r="E1171" i="14"/>
  <c r="B1171" i="14"/>
  <c r="A1171" i="14"/>
  <c r="E1170" i="14"/>
  <c r="B1170" i="14"/>
  <c r="A1170" i="14"/>
  <c r="E1169" i="14"/>
  <c r="B1169" i="14"/>
  <c r="A1169" i="14"/>
  <c r="E1168" i="14"/>
  <c r="B1168" i="14"/>
  <c r="A1168" i="14"/>
  <c r="E1167" i="14"/>
  <c r="B1167" i="14"/>
  <c r="A1167" i="14"/>
  <c r="E1166" i="14"/>
  <c r="B1166" i="14"/>
  <c r="A1166" i="14"/>
  <c r="E1165" i="14"/>
  <c r="B1165" i="14"/>
  <c r="A1165" i="14"/>
  <c r="E1164" i="14"/>
  <c r="B1164" i="14"/>
  <c r="A1164" i="14"/>
  <c r="H1163" i="14"/>
  <c r="G1163" i="14"/>
  <c r="F1163" i="14"/>
  <c r="E1163" i="14"/>
  <c r="D1163" i="14"/>
  <c r="C1163" i="14"/>
  <c r="B1163" i="14"/>
  <c r="A1163" i="14"/>
  <c r="H1162" i="14"/>
  <c r="G1162" i="14"/>
  <c r="F1162" i="14"/>
  <c r="E1162" i="14"/>
  <c r="D1162" i="14"/>
  <c r="C1162" i="14"/>
  <c r="B1162" i="14"/>
  <c r="H1161" i="14"/>
  <c r="G1161" i="14"/>
  <c r="F1161" i="14"/>
  <c r="E1161" i="14"/>
  <c r="D1161" i="14"/>
  <c r="C1161" i="14"/>
  <c r="B1161" i="14"/>
  <c r="A1161" i="14"/>
  <c r="H1160" i="14"/>
  <c r="G1160" i="14"/>
  <c r="F1160" i="14"/>
  <c r="E1160" i="14"/>
  <c r="D1160" i="14"/>
  <c r="C1160" i="14"/>
  <c r="B1160" i="14"/>
  <c r="A1160" i="14"/>
  <c r="H1159" i="14"/>
  <c r="G1159" i="14"/>
  <c r="F1159" i="14"/>
  <c r="E1159" i="14"/>
  <c r="D1159" i="14"/>
  <c r="C1159" i="14"/>
  <c r="B1159" i="14"/>
  <c r="A1159" i="14"/>
  <c r="E1158" i="14"/>
  <c r="B1158" i="14"/>
  <c r="A1158" i="14"/>
  <c r="E1157" i="14"/>
  <c r="B1157" i="14"/>
  <c r="A1157" i="14"/>
  <c r="E1156" i="14"/>
  <c r="B1156" i="14"/>
  <c r="A1156" i="14"/>
  <c r="E1155" i="14"/>
  <c r="B1155" i="14"/>
  <c r="A1155" i="14"/>
  <c r="E1154" i="14"/>
  <c r="B1154" i="14"/>
  <c r="A1154" i="14"/>
  <c r="E1153" i="14"/>
  <c r="B1153" i="14"/>
  <c r="A1153" i="14"/>
  <c r="E1152" i="14"/>
  <c r="B1152" i="14"/>
  <c r="A1152" i="14"/>
  <c r="E1151" i="14"/>
  <c r="B1151" i="14"/>
  <c r="A1151" i="14"/>
  <c r="E1150" i="14"/>
  <c r="B1150" i="14"/>
  <c r="A1150" i="14"/>
  <c r="E1149" i="14"/>
  <c r="B1149" i="14"/>
  <c r="A1149" i="14"/>
  <c r="E1148" i="14"/>
  <c r="B1148" i="14"/>
  <c r="A1148" i="14"/>
  <c r="E1147" i="14"/>
  <c r="B1147" i="14"/>
  <c r="A1147" i="14"/>
  <c r="E1146" i="14"/>
  <c r="B1146" i="14"/>
  <c r="A1146" i="14"/>
  <c r="E1145" i="14"/>
  <c r="B1145" i="14"/>
  <c r="A1145" i="14"/>
  <c r="E1144" i="14"/>
  <c r="B1144" i="14"/>
  <c r="A1144" i="14"/>
  <c r="E1143" i="14"/>
  <c r="B1143" i="14"/>
  <c r="A1143" i="14"/>
  <c r="H1142" i="14"/>
  <c r="G1142" i="14"/>
  <c r="F1142" i="14"/>
  <c r="E1142" i="14"/>
  <c r="D1142" i="14"/>
  <c r="C1142" i="14"/>
  <c r="B1142" i="14"/>
  <c r="A1142" i="14"/>
  <c r="H1141" i="14"/>
  <c r="G1141" i="14"/>
  <c r="F1141" i="14"/>
  <c r="E1141" i="14"/>
  <c r="D1141" i="14"/>
  <c r="C1141" i="14"/>
  <c r="B1141" i="14"/>
  <c r="H1140" i="14"/>
  <c r="G1140" i="14"/>
  <c r="F1140" i="14"/>
  <c r="E1140" i="14"/>
  <c r="D1140" i="14"/>
  <c r="C1140" i="14"/>
  <c r="B1140" i="14"/>
  <c r="A1140" i="14"/>
  <c r="E1139" i="14"/>
  <c r="B1139" i="14"/>
  <c r="A1139" i="14"/>
  <c r="E1138" i="14"/>
  <c r="B1138" i="14"/>
  <c r="A1138" i="14"/>
  <c r="E1137" i="14"/>
  <c r="B1137" i="14"/>
  <c r="A1137" i="14"/>
  <c r="E1136" i="14"/>
  <c r="B1136" i="14"/>
  <c r="A1136" i="14"/>
  <c r="E1135" i="14"/>
  <c r="B1135" i="14"/>
  <c r="A1135" i="14"/>
  <c r="E1134" i="14"/>
  <c r="B1134" i="14"/>
  <c r="A1134" i="14"/>
  <c r="E1133" i="14"/>
  <c r="B1133" i="14"/>
  <c r="A1133" i="14"/>
  <c r="E1132" i="14"/>
  <c r="B1132" i="14"/>
  <c r="A1132" i="14"/>
  <c r="H1131" i="14"/>
  <c r="G1131" i="14"/>
  <c r="F1131" i="14"/>
  <c r="E1131" i="14"/>
  <c r="D1131" i="14"/>
  <c r="C1131" i="14"/>
  <c r="B1131" i="14"/>
  <c r="A1131" i="14"/>
  <c r="H1130" i="14"/>
  <c r="G1130" i="14"/>
  <c r="F1130" i="14"/>
  <c r="E1130" i="14"/>
  <c r="D1130" i="14"/>
  <c r="C1130" i="14"/>
  <c r="B1130" i="14"/>
  <c r="H1129" i="14"/>
  <c r="G1129" i="14"/>
  <c r="F1129" i="14"/>
  <c r="E1129" i="14"/>
  <c r="D1129" i="14"/>
  <c r="C1129" i="14"/>
  <c r="B1129" i="14"/>
  <c r="A1129" i="14"/>
  <c r="H1128" i="14"/>
  <c r="G1128" i="14"/>
  <c r="F1128" i="14"/>
  <c r="E1128" i="14"/>
  <c r="D1128" i="14"/>
  <c r="C1128" i="14"/>
  <c r="B1128" i="14"/>
  <c r="A1128" i="14"/>
  <c r="H1127" i="14"/>
  <c r="G1127" i="14"/>
  <c r="F1127" i="14"/>
  <c r="E1127" i="14"/>
  <c r="D1127" i="14"/>
  <c r="C1127" i="14"/>
  <c r="B1127" i="14"/>
  <c r="A1127" i="14"/>
  <c r="E1126" i="14"/>
  <c r="B1126" i="14"/>
  <c r="A1126" i="14"/>
  <c r="E1125" i="14"/>
  <c r="B1125" i="14"/>
  <c r="A1125" i="14"/>
  <c r="E1124" i="14"/>
  <c r="B1124" i="14"/>
  <c r="A1124" i="14"/>
  <c r="E1123" i="14"/>
  <c r="B1123" i="14"/>
  <c r="A1123" i="14"/>
  <c r="E1122" i="14"/>
  <c r="B1122" i="14"/>
  <c r="A1122" i="14"/>
  <c r="E1121" i="14"/>
  <c r="B1121" i="14"/>
  <c r="A1121" i="14"/>
  <c r="E1120" i="14"/>
  <c r="B1120" i="14"/>
  <c r="A1120" i="14"/>
  <c r="E1119" i="14"/>
  <c r="B1119" i="14"/>
  <c r="A1119" i="14"/>
  <c r="E1118" i="14"/>
  <c r="B1118" i="14"/>
  <c r="A1118" i="14"/>
  <c r="E1117" i="14"/>
  <c r="B1117" i="14"/>
  <c r="A1117" i="14"/>
  <c r="E1116" i="14"/>
  <c r="B1116" i="14"/>
  <c r="A1116" i="14"/>
  <c r="E1115" i="14"/>
  <c r="B1115" i="14"/>
  <c r="A1115" i="14"/>
  <c r="E1114" i="14"/>
  <c r="B1114" i="14"/>
  <c r="A1114" i="14"/>
  <c r="E1113" i="14"/>
  <c r="B1113" i="14"/>
  <c r="A1113" i="14"/>
  <c r="E1112" i="14"/>
  <c r="B1112" i="14"/>
  <c r="A1112" i="14"/>
  <c r="E1111" i="14"/>
  <c r="B1111" i="14"/>
  <c r="A1111" i="14"/>
  <c r="H1110" i="14"/>
  <c r="G1110" i="14"/>
  <c r="F1110" i="14"/>
  <c r="E1110" i="14"/>
  <c r="D1110" i="14"/>
  <c r="C1110" i="14"/>
  <c r="B1110" i="14"/>
  <c r="A1110" i="14"/>
  <c r="H1109" i="14"/>
  <c r="G1109" i="14"/>
  <c r="F1109" i="14"/>
  <c r="E1109" i="14"/>
  <c r="D1109" i="14"/>
  <c r="C1109" i="14"/>
  <c r="B1109" i="14"/>
  <c r="H1108" i="14"/>
  <c r="G1108" i="14"/>
  <c r="F1108" i="14"/>
  <c r="E1108" i="14"/>
  <c r="D1108" i="14"/>
  <c r="C1108" i="14"/>
  <c r="B1108" i="14"/>
  <c r="A1108" i="14"/>
  <c r="E1107" i="14"/>
  <c r="B1107" i="14"/>
  <c r="A1107" i="14"/>
  <c r="E1106" i="14"/>
  <c r="B1106" i="14"/>
  <c r="A1106" i="14"/>
  <c r="E1105" i="14"/>
  <c r="B1105" i="14"/>
  <c r="A1105" i="14"/>
  <c r="E1104" i="14"/>
  <c r="B1104" i="14"/>
  <c r="A1104" i="14"/>
  <c r="E1103" i="14"/>
  <c r="B1103" i="14"/>
  <c r="A1103" i="14"/>
  <c r="E1102" i="14"/>
  <c r="B1102" i="14"/>
  <c r="A1102" i="14"/>
  <c r="E1101" i="14"/>
  <c r="B1101" i="14"/>
  <c r="A1101" i="14"/>
  <c r="E1100" i="14"/>
  <c r="B1100" i="14"/>
  <c r="A1100" i="14"/>
  <c r="H1099" i="14"/>
  <c r="G1099" i="14"/>
  <c r="F1099" i="14"/>
  <c r="E1099" i="14"/>
  <c r="D1099" i="14"/>
  <c r="C1099" i="14"/>
  <c r="B1099" i="14"/>
  <c r="A1099" i="14"/>
  <c r="H1098" i="14"/>
  <c r="G1098" i="14"/>
  <c r="F1098" i="14"/>
  <c r="E1098" i="14"/>
  <c r="D1098" i="14"/>
  <c r="C1098" i="14"/>
  <c r="B1098" i="14"/>
  <c r="H1097" i="14"/>
  <c r="G1097" i="14"/>
  <c r="F1097" i="14"/>
  <c r="E1097" i="14"/>
  <c r="D1097" i="14"/>
  <c r="C1097" i="14"/>
  <c r="B1097" i="14"/>
  <c r="A1097" i="14"/>
  <c r="H1096" i="14"/>
  <c r="G1096" i="14"/>
  <c r="F1096" i="14"/>
  <c r="E1096" i="14"/>
  <c r="D1096" i="14"/>
  <c r="C1096" i="14"/>
  <c r="B1096" i="14"/>
  <c r="A1096" i="14"/>
  <c r="H1095" i="14"/>
  <c r="G1095" i="14"/>
  <c r="F1095" i="14"/>
  <c r="E1095" i="14"/>
  <c r="D1095" i="14"/>
  <c r="C1095" i="14"/>
  <c r="B1095" i="14"/>
  <c r="A1095" i="14"/>
  <c r="E1094" i="14"/>
  <c r="B1094" i="14"/>
  <c r="A1094" i="14"/>
  <c r="E1093" i="14"/>
  <c r="B1093" i="14"/>
  <c r="A1093" i="14"/>
  <c r="E1092" i="14"/>
  <c r="B1092" i="14"/>
  <c r="A1092" i="14"/>
  <c r="E1091" i="14"/>
  <c r="B1091" i="14"/>
  <c r="A1091" i="14"/>
  <c r="E1090" i="14"/>
  <c r="B1090" i="14"/>
  <c r="A1090" i="14"/>
  <c r="E1089" i="14"/>
  <c r="B1089" i="14"/>
  <c r="A1089" i="14"/>
  <c r="E1088" i="14"/>
  <c r="B1088" i="14"/>
  <c r="A1088" i="14"/>
  <c r="E1087" i="14"/>
  <c r="B1087" i="14"/>
  <c r="A1087" i="14"/>
  <c r="E1086" i="14"/>
  <c r="B1086" i="14"/>
  <c r="A1086" i="14"/>
  <c r="E1085" i="14"/>
  <c r="B1085" i="14"/>
  <c r="A1085" i="14"/>
  <c r="E1084" i="14"/>
  <c r="B1084" i="14"/>
  <c r="A1084" i="14"/>
  <c r="E1083" i="14"/>
  <c r="B1083" i="14"/>
  <c r="A1083" i="14"/>
  <c r="E1082" i="14"/>
  <c r="B1082" i="14"/>
  <c r="A1082" i="14"/>
  <c r="E1081" i="14"/>
  <c r="B1081" i="14"/>
  <c r="A1081" i="14"/>
  <c r="E1080" i="14"/>
  <c r="B1080" i="14"/>
  <c r="A1080" i="14"/>
  <c r="E1079" i="14"/>
  <c r="B1079" i="14"/>
  <c r="A1079" i="14"/>
  <c r="H1078" i="14"/>
  <c r="G1078" i="14"/>
  <c r="F1078" i="14"/>
  <c r="E1078" i="14"/>
  <c r="D1078" i="14"/>
  <c r="C1078" i="14"/>
  <c r="B1078" i="14"/>
  <c r="A1078" i="14"/>
  <c r="H1077" i="14"/>
  <c r="G1077" i="14"/>
  <c r="F1077" i="14"/>
  <c r="E1077" i="14"/>
  <c r="D1077" i="14"/>
  <c r="C1077" i="14"/>
  <c r="B1077" i="14"/>
  <c r="H1076" i="14"/>
  <c r="G1076" i="14"/>
  <c r="F1076" i="14"/>
  <c r="E1076" i="14"/>
  <c r="D1076" i="14"/>
  <c r="C1076" i="14"/>
  <c r="B1076" i="14"/>
  <c r="A1076" i="14"/>
  <c r="E1075" i="14"/>
  <c r="B1075" i="14"/>
  <c r="A1075" i="14"/>
  <c r="E1074" i="14"/>
  <c r="B1074" i="14"/>
  <c r="A1074" i="14"/>
  <c r="E1073" i="14"/>
  <c r="B1073" i="14"/>
  <c r="A1073" i="14"/>
  <c r="E1072" i="14"/>
  <c r="B1072" i="14"/>
  <c r="A1072" i="14"/>
  <c r="E1071" i="14"/>
  <c r="B1071" i="14"/>
  <c r="A1071" i="14"/>
  <c r="E1070" i="14"/>
  <c r="B1070" i="14"/>
  <c r="A1070" i="14"/>
  <c r="E1069" i="14"/>
  <c r="B1069" i="14"/>
  <c r="A1069" i="14"/>
  <c r="E1068" i="14"/>
  <c r="B1068" i="14"/>
  <c r="A1068" i="14"/>
  <c r="H1067" i="14"/>
  <c r="G1067" i="14"/>
  <c r="F1067" i="14"/>
  <c r="E1067" i="14"/>
  <c r="D1067" i="14"/>
  <c r="C1067" i="14"/>
  <c r="B1067" i="14"/>
  <c r="A1067" i="14"/>
  <c r="H1066" i="14"/>
  <c r="G1066" i="14"/>
  <c r="F1066" i="14"/>
  <c r="E1066" i="14"/>
  <c r="D1066" i="14"/>
  <c r="C1066" i="14"/>
  <c r="B1066" i="14"/>
  <c r="H1065" i="14"/>
  <c r="G1065" i="14"/>
  <c r="F1065" i="14"/>
  <c r="E1065" i="14"/>
  <c r="D1065" i="14"/>
  <c r="C1065" i="14"/>
  <c r="B1065" i="14"/>
  <c r="A1065" i="14"/>
  <c r="H1064" i="14"/>
  <c r="G1064" i="14"/>
  <c r="F1064" i="14"/>
  <c r="E1064" i="14"/>
  <c r="D1064" i="14"/>
  <c r="C1064" i="14"/>
  <c r="B1064" i="14"/>
  <c r="A1064" i="14"/>
  <c r="H1063" i="14"/>
  <c r="G1063" i="14"/>
  <c r="F1063" i="14"/>
  <c r="E1063" i="14"/>
  <c r="D1063" i="14"/>
  <c r="C1063" i="14"/>
  <c r="B1063" i="14"/>
  <c r="A1063" i="14"/>
  <c r="E1062" i="14"/>
  <c r="B1062" i="14"/>
  <c r="A1062" i="14"/>
  <c r="E1061" i="14"/>
  <c r="B1061" i="14"/>
  <c r="A1061" i="14"/>
  <c r="E1060" i="14"/>
  <c r="B1060" i="14"/>
  <c r="A1060" i="14"/>
  <c r="E1059" i="14"/>
  <c r="B1059" i="14"/>
  <c r="A1059" i="14"/>
  <c r="E1058" i="14"/>
  <c r="B1058" i="14"/>
  <c r="A1058" i="14"/>
  <c r="E1057" i="14"/>
  <c r="B1057" i="14"/>
  <c r="A1057" i="14"/>
  <c r="E1056" i="14"/>
  <c r="B1056" i="14"/>
  <c r="A1056" i="14"/>
  <c r="E1055" i="14"/>
  <c r="B1055" i="14"/>
  <c r="A1055" i="14"/>
  <c r="E1054" i="14"/>
  <c r="B1054" i="14"/>
  <c r="A1054" i="14"/>
  <c r="E1053" i="14"/>
  <c r="B1053" i="14"/>
  <c r="A1053" i="14"/>
  <c r="E1052" i="14"/>
  <c r="B1052" i="14"/>
  <c r="A1052" i="14"/>
  <c r="E1051" i="14"/>
  <c r="B1051" i="14"/>
  <c r="A1051" i="14"/>
  <c r="E1050" i="14"/>
  <c r="B1050" i="14"/>
  <c r="A1050" i="14"/>
  <c r="E1049" i="14"/>
  <c r="B1049" i="14"/>
  <c r="A1049" i="14"/>
  <c r="E1048" i="14"/>
  <c r="B1048" i="14"/>
  <c r="A1048" i="14"/>
  <c r="E1047" i="14"/>
  <c r="B1047" i="14"/>
  <c r="A1047" i="14"/>
  <c r="H1046" i="14"/>
  <c r="G1046" i="14"/>
  <c r="F1046" i="14"/>
  <c r="E1046" i="14"/>
  <c r="D1046" i="14"/>
  <c r="C1046" i="14"/>
  <c r="B1046" i="14"/>
  <c r="A1046" i="14"/>
  <c r="H1045" i="14"/>
  <c r="G1045" i="14"/>
  <c r="F1045" i="14"/>
  <c r="E1045" i="14"/>
  <c r="D1045" i="14"/>
  <c r="C1045" i="14"/>
  <c r="B1045" i="14"/>
  <c r="H1044" i="14"/>
  <c r="G1044" i="14"/>
  <c r="F1044" i="14"/>
  <c r="E1044" i="14"/>
  <c r="D1044" i="14"/>
  <c r="C1044" i="14"/>
  <c r="B1044" i="14"/>
  <c r="A1044" i="14"/>
  <c r="E1043" i="14"/>
  <c r="B1043" i="14"/>
  <c r="A1043" i="14"/>
  <c r="E1042" i="14"/>
  <c r="B1042" i="14"/>
  <c r="A1042" i="14"/>
  <c r="E1041" i="14"/>
  <c r="B1041" i="14"/>
  <c r="A1041" i="14"/>
  <c r="E1040" i="14"/>
  <c r="B1040" i="14"/>
  <c r="A1040" i="14"/>
  <c r="E1039" i="14"/>
  <c r="B1039" i="14"/>
  <c r="A1039" i="14"/>
  <c r="E1038" i="14"/>
  <c r="B1038" i="14"/>
  <c r="A1038" i="14"/>
  <c r="E1037" i="14"/>
  <c r="B1037" i="14"/>
  <c r="A1037" i="14"/>
  <c r="E1036" i="14"/>
  <c r="B1036" i="14"/>
  <c r="A1036" i="14"/>
  <c r="H1035" i="14"/>
  <c r="G1035" i="14"/>
  <c r="F1035" i="14"/>
  <c r="E1035" i="14"/>
  <c r="D1035" i="14"/>
  <c r="C1035" i="14"/>
  <c r="B1035" i="14"/>
  <c r="H1034" i="14"/>
  <c r="G1034" i="14"/>
  <c r="F1034" i="14"/>
  <c r="E1034" i="14"/>
  <c r="D1034" i="14"/>
  <c r="C1034" i="14"/>
  <c r="B1034" i="14"/>
  <c r="H1033" i="14"/>
  <c r="G1033" i="14"/>
  <c r="F1033" i="14"/>
  <c r="E1033" i="14"/>
  <c r="D1033" i="14"/>
  <c r="C1033" i="14"/>
  <c r="B1033" i="14"/>
  <c r="A1033" i="14"/>
  <c r="H1030" i="14"/>
  <c r="E1030" i="14"/>
  <c r="B1030" i="14"/>
  <c r="A1030" i="14"/>
  <c r="H1029" i="14"/>
  <c r="E1029" i="14"/>
  <c r="B1029" i="14"/>
  <c r="A1029" i="14"/>
  <c r="H1028" i="14"/>
  <c r="E1028" i="14"/>
  <c r="B1028" i="14"/>
  <c r="A1028" i="14"/>
  <c r="H1027" i="14"/>
  <c r="E1027" i="14"/>
  <c r="B1027" i="14"/>
  <c r="A1027" i="14"/>
  <c r="H1026" i="14"/>
  <c r="E1026" i="14"/>
  <c r="B1026" i="14"/>
  <c r="A1026" i="14"/>
  <c r="H1025" i="14"/>
  <c r="E1025" i="14"/>
  <c r="B1025" i="14"/>
  <c r="A1025" i="14"/>
  <c r="H1024" i="14"/>
  <c r="E1024" i="14"/>
  <c r="B1024" i="14"/>
  <c r="A1024" i="14"/>
  <c r="H1023" i="14"/>
  <c r="E1023" i="14"/>
  <c r="B1023" i="14"/>
  <c r="A1023" i="14"/>
  <c r="H1022" i="14"/>
  <c r="G1022" i="14"/>
  <c r="E1022" i="14"/>
  <c r="D1022" i="14"/>
  <c r="C1022" i="14"/>
  <c r="B1022" i="14"/>
  <c r="A1022" i="14"/>
  <c r="E1020" i="14" s="1"/>
  <c r="H1021" i="14"/>
  <c r="G1021" i="14"/>
  <c r="E1021" i="14"/>
  <c r="D1021" i="14"/>
  <c r="C1021" i="14"/>
  <c r="B1021" i="14"/>
  <c r="H1020" i="14"/>
  <c r="G1020" i="14"/>
  <c r="F1020" i="14"/>
  <c r="D1020" i="14"/>
  <c r="C1020" i="14"/>
  <c r="B1020" i="14"/>
  <c r="A1020" i="14"/>
  <c r="H1019" i="14"/>
  <c r="G1019" i="14"/>
  <c r="F1019" i="14"/>
  <c r="E1019" i="14"/>
  <c r="D1019" i="14"/>
  <c r="C1019" i="14"/>
  <c r="B1019" i="14"/>
  <c r="A1019" i="14"/>
  <c r="H1018" i="14"/>
  <c r="G1018" i="14"/>
  <c r="F1018" i="14"/>
  <c r="E1018" i="14"/>
  <c r="D1018" i="14"/>
  <c r="C1018" i="14"/>
  <c r="B1018" i="14"/>
  <c r="A1018" i="14"/>
  <c r="H1017" i="14"/>
  <c r="E1017" i="14"/>
  <c r="B1017" i="14"/>
  <c r="A1017" i="14"/>
  <c r="H1016" i="14"/>
  <c r="E1016" i="14"/>
  <c r="B1016" i="14"/>
  <c r="A1016" i="14"/>
  <c r="H1015" i="14"/>
  <c r="E1015" i="14"/>
  <c r="B1015" i="14"/>
  <c r="A1015" i="14"/>
  <c r="H1014" i="14"/>
  <c r="E1014" i="14"/>
  <c r="B1014" i="14"/>
  <c r="A1014" i="14"/>
  <c r="H1013" i="14"/>
  <c r="E1013" i="14"/>
  <c r="B1013" i="14"/>
  <c r="A1013" i="14"/>
  <c r="H1012" i="14"/>
  <c r="E1012" i="14"/>
  <c r="B1012" i="14"/>
  <c r="A1012" i="14"/>
  <c r="H1011" i="14"/>
  <c r="E1011" i="14"/>
  <c r="B1011" i="14"/>
  <c r="A1011" i="14"/>
  <c r="H1010" i="14"/>
  <c r="E1010" i="14"/>
  <c r="B1010" i="14"/>
  <c r="A1010" i="14"/>
  <c r="H1009" i="14"/>
  <c r="G1009" i="14"/>
  <c r="E1009" i="14"/>
  <c r="D1009" i="14"/>
  <c r="C1009" i="14"/>
  <c r="B1009" i="14"/>
  <c r="A1009" i="14"/>
  <c r="H1008" i="14"/>
  <c r="G1008" i="14"/>
  <c r="E1008" i="14"/>
  <c r="D1008" i="14"/>
  <c r="C1008" i="14"/>
  <c r="B1008" i="14"/>
  <c r="H1007" i="14"/>
  <c r="G1007" i="14"/>
  <c r="F1007" i="14"/>
  <c r="E1007" i="14"/>
  <c r="D1007" i="14"/>
  <c r="C1007" i="14"/>
  <c r="B1007" i="14"/>
  <c r="A1007" i="14"/>
  <c r="H1006" i="14"/>
  <c r="G1006" i="14"/>
  <c r="F1006" i="14"/>
  <c r="E1006" i="14"/>
  <c r="D1006" i="14"/>
  <c r="C1006" i="14"/>
  <c r="B1006" i="14"/>
  <c r="A1006" i="14"/>
  <c r="H1005" i="14"/>
  <c r="G1005" i="14"/>
  <c r="F1005" i="14"/>
  <c r="E1005" i="14"/>
  <c r="D1005" i="14"/>
  <c r="C1005" i="14"/>
  <c r="B1005" i="14"/>
  <c r="A1005" i="14"/>
  <c r="E1004" i="14"/>
  <c r="B1004" i="14"/>
  <c r="A1004" i="14"/>
  <c r="E1003" i="14"/>
  <c r="B1003" i="14"/>
  <c r="A1003" i="14"/>
  <c r="E1002" i="14"/>
  <c r="B1002" i="14"/>
  <c r="A1002" i="14"/>
  <c r="E1001" i="14"/>
  <c r="B1001" i="14"/>
  <c r="A1001" i="14"/>
  <c r="E1000" i="14"/>
  <c r="B1000" i="14"/>
  <c r="A1000" i="14"/>
  <c r="E999" i="14"/>
  <c r="B999" i="14"/>
  <c r="A999" i="14"/>
  <c r="E998" i="14"/>
  <c r="B998" i="14"/>
  <c r="A998" i="14"/>
  <c r="E997" i="14"/>
  <c r="B997" i="14"/>
  <c r="A997" i="14"/>
  <c r="E996" i="14"/>
  <c r="B996" i="14"/>
  <c r="A996" i="14"/>
  <c r="E995" i="14"/>
  <c r="B995" i="14"/>
  <c r="A995" i="14"/>
  <c r="E994" i="14"/>
  <c r="B994" i="14"/>
  <c r="A994" i="14"/>
  <c r="E993" i="14"/>
  <c r="B993" i="14"/>
  <c r="A993" i="14"/>
  <c r="E992" i="14"/>
  <c r="B992" i="14"/>
  <c r="A992" i="14"/>
  <c r="E991" i="14"/>
  <c r="B991" i="14"/>
  <c r="A991" i="14"/>
  <c r="E990" i="14"/>
  <c r="B990" i="14"/>
  <c r="A990" i="14"/>
  <c r="E989" i="14"/>
  <c r="B989" i="14"/>
  <c r="A989" i="14"/>
  <c r="H988" i="14"/>
  <c r="G988" i="14"/>
  <c r="E988" i="14"/>
  <c r="D988" i="14"/>
  <c r="C988" i="14"/>
  <c r="B988" i="14"/>
  <c r="A988" i="14"/>
  <c r="H987" i="14"/>
  <c r="G987" i="14"/>
  <c r="E987" i="14"/>
  <c r="D987" i="14"/>
  <c r="C987" i="14"/>
  <c r="B987" i="14"/>
  <c r="H986" i="14"/>
  <c r="G986" i="14"/>
  <c r="F986" i="14"/>
  <c r="E986" i="14"/>
  <c r="D986" i="14"/>
  <c r="C986" i="14"/>
  <c r="B986" i="14"/>
  <c r="A986" i="14"/>
  <c r="E985" i="14"/>
  <c r="B985" i="14"/>
  <c r="A985" i="14"/>
  <c r="E984" i="14"/>
  <c r="B984" i="14"/>
  <c r="A984" i="14"/>
  <c r="E983" i="14"/>
  <c r="B983" i="14"/>
  <c r="A983" i="14"/>
  <c r="E982" i="14"/>
  <c r="B982" i="14"/>
  <c r="A982" i="14"/>
  <c r="E981" i="14"/>
  <c r="B981" i="14"/>
  <c r="A981" i="14"/>
  <c r="E980" i="14"/>
  <c r="B980" i="14"/>
  <c r="A980" i="14"/>
  <c r="E979" i="14"/>
  <c r="B979" i="14"/>
  <c r="A979" i="14"/>
  <c r="E978" i="14"/>
  <c r="B978" i="14"/>
  <c r="A978" i="14"/>
  <c r="H977" i="14"/>
  <c r="G977" i="14"/>
  <c r="E977" i="14"/>
  <c r="D977" i="14"/>
  <c r="C977" i="14"/>
  <c r="B977" i="14"/>
  <c r="A977" i="14"/>
  <c r="H976" i="14"/>
  <c r="G976" i="14"/>
  <c r="E976" i="14"/>
  <c r="D976" i="14"/>
  <c r="C976" i="14"/>
  <c r="B976" i="14"/>
  <c r="H975" i="14"/>
  <c r="G975" i="14"/>
  <c r="F975" i="14"/>
  <c r="E975" i="14"/>
  <c r="D975" i="14"/>
  <c r="C975" i="14"/>
  <c r="B975" i="14"/>
  <c r="A975" i="14"/>
  <c r="H974" i="14"/>
  <c r="G974" i="14"/>
  <c r="F974" i="14"/>
  <c r="E974" i="14"/>
  <c r="D974" i="14"/>
  <c r="C974" i="14"/>
  <c r="B974" i="14"/>
  <c r="A974" i="14"/>
  <c r="H973" i="14"/>
  <c r="G973" i="14"/>
  <c r="F973" i="14"/>
  <c r="E973" i="14"/>
  <c r="D973" i="14"/>
  <c r="C973" i="14"/>
  <c r="B973" i="14"/>
  <c r="A973" i="14"/>
  <c r="E972" i="14"/>
  <c r="B972" i="14"/>
  <c r="A972" i="14"/>
  <c r="E971" i="14"/>
  <c r="B971" i="14"/>
  <c r="A971" i="14"/>
  <c r="E970" i="14"/>
  <c r="B970" i="14"/>
  <c r="A970" i="14"/>
  <c r="E969" i="14"/>
  <c r="B969" i="14"/>
  <c r="A969" i="14"/>
  <c r="E968" i="14"/>
  <c r="B968" i="14"/>
  <c r="A968" i="14"/>
  <c r="E967" i="14"/>
  <c r="B967" i="14"/>
  <c r="A967" i="14"/>
  <c r="E966" i="14"/>
  <c r="B966" i="14"/>
  <c r="A966" i="14"/>
  <c r="E965" i="14"/>
  <c r="B965" i="14"/>
  <c r="A965" i="14"/>
  <c r="E964" i="14"/>
  <c r="B964" i="14"/>
  <c r="A964" i="14"/>
  <c r="E963" i="14"/>
  <c r="B963" i="14"/>
  <c r="A963" i="14"/>
  <c r="E962" i="14"/>
  <c r="B962" i="14"/>
  <c r="A962" i="14"/>
  <c r="E961" i="14"/>
  <c r="B961" i="14"/>
  <c r="A961" i="14"/>
  <c r="E960" i="14"/>
  <c r="B960" i="14"/>
  <c r="A960" i="14"/>
  <c r="E959" i="14"/>
  <c r="B959" i="14"/>
  <c r="A959" i="14"/>
  <c r="E958" i="14"/>
  <c r="B958" i="14"/>
  <c r="A958" i="14"/>
  <c r="E957" i="14"/>
  <c r="B957" i="14"/>
  <c r="A957" i="14"/>
  <c r="H956" i="14"/>
  <c r="G956" i="14"/>
  <c r="E956" i="14"/>
  <c r="D956" i="14"/>
  <c r="C956" i="14"/>
  <c r="B956" i="14"/>
  <c r="A956" i="14"/>
  <c r="H955" i="14"/>
  <c r="G955" i="14"/>
  <c r="E955" i="14"/>
  <c r="D955" i="14"/>
  <c r="C955" i="14"/>
  <c r="B955" i="14"/>
  <c r="H954" i="14"/>
  <c r="G954" i="14"/>
  <c r="F954" i="14"/>
  <c r="E954" i="14"/>
  <c r="D954" i="14"/>
  <c r="C954" i="14"/>
  <c r="B954" i="14"/>
  <c r="A954" i="14"/>
  <c r="E953" i="14"/>
  <c r="B953" i="14"/>
  <c r="A953" i="14"/>
  <c r="E952" i="14"/>
  <c r="B952" i="14"/>
  <c r="A952" i="14"/>
  <c r="E951" i="14"/>
  <c r="B951" i="14"/>
  <c r="A951" i="14"/>
  <c r="E950" i="14"/>
  <c r="B950" i="14"/>
  <c r="A950" i="14"/>
  <c r="E949" i="14"/>
  <c r="B949" i="14"/>
  <c r="A949" i="14"/>
  <c r="E948" i="14"/>
  <c r="B948" i="14"/>
  <c r="A948" i="14"/>
  <c r="E947" i="14"/>
  <c r="B947" i="14"/>
  <c r="A947" i="14"/>
  <c r="E946" i="14"/>
  <c r="B946" i="14"/>
  <c r="A946" i="14"/>
  <c r="H945" i="14"/>
  <c r="G945" i="14"/>
  <c r="E945" i="14"/>
  <c r="D945" i="14"/>
  <c r="C945" i="14"/>
  <c r="B945" i="14"/>
  <c r="A945" i="14"/>
  <c r="H944" i="14"/>
  <c r="G944" i="14"/>
  <c r="E944" i="14"/>
  <c r="D944" i="14"/>
  <c r="C944" i="14"/>
  <c r="B944" i="14"/>
  <c r="H943" i="14"/>
  <c r="G943" i="14"/>
  <c r="F943" i="14"/>
  <c r="E943" i="14"/>
  <c r="D943" i="14"/>
  <c r="C943" i="14"/>
  <c r="B943" i="14"/>
  <c r="A943" i="14"/>
  <c r="H942" i="14"/>
  <c r="G942" i="14"/>
  <c r="F942" i="14"/>
  <c r="E942" i="14"/>
  <c r="D942" i="14"/>
  <c r="C942" i="14"/>
  <c r="B942" i="14"/>
  <c r="A942" i="14"/>
  <c r="H941" i="14"/>
  <c r="G941" i="14"/>
  <c r="F941" i="14"/>
  <c r="E941" i="14"/>
  <c r="D941" i="14"/>
  <c r="C941" i="14"/>
  <c r="B941" i="14"/>
  <c r="A941" i="14"/>
  <c r="E940" i="14"/>
  <c r="B940" i="14"/>
  <c r="A940" i="14"/>
  <c r="E939" i="14"/>
  <c r="B939" i="14"/>
  <c r="A939" i="14"/>
  <c r="E938" i="14"/>
  <c r="B938" i="14"/>
  <c r="A938" i="14"/>
  <c r="E937" i="14"/>
  <c r="B937" i="14"/>
  <c r="A937" i="14"/>
  <c r="E936" i="14"/>
  <c r="B936" i="14"/>
  <c r="A936" i="14"/>
  <c r="E935" i="14"/>
  <c r="B935" i="14"/>
  <c r="A935" i="14"/>
  <c r="E934" i="14"/>
  <c r="B934" i="14"/>
  <c r="A934" i="14"/>
  <c r="E933" i="14"/>
  <c r="B933" i="14"/>
  <c r="A933" i="14"/>
  <c r="E932" i="14"/>
  <c r="B932" i="14"/>
  <c r="A932" i="14"/>
  <c r="E931" i="14"/>
  <c r="B931" i="14"/>
  <c r="A931" i="14"/>
  <c r="E930" i="14"/>
  <c r="B930" i="14"/>
  <c r="A930" i="14"/>
  <c r="E929" i="14"/>
  <c r="B929" i="14"/>
  <c r="A929" i="14"/>
  <c r="E928" i="14"/>
  <c r="B928" i="14"/>
  <c r="A928" i="14"/>
  <c r="E927" i="14"/>
  <c r="B927" i="14"/>
  <c r="A927" i="14"/>
  <c r="E926" i="14"/>
  <c r="B926" i="14"/>
  <c r="A926" i="14"/>
  <c r="E925" i="14"/>
  <c r="B925" i="14"/>
  <c r="A925" i="14"/>
  <c r="H924" i="14"/>
  <c r="G924" i="14"/>
  <c r="E924" i="14"/>
  <c r="D924" i="14"/>
  <c r="C924" i="14"/>
  <c r="B924" i="14"/>
  <c r="A924" i="14"/>
  <c r="H923" i="14"/>
  <c r="G923" i="14"/>
  <c r="E923" i="14"/>
  <c r="D923" i="14"/>
  <c r="C923" i="14"/>
  <c r="B923" i="14"/>
  <c r="H922" i="14"/>
  <c r="G922" i="14"/>
  <c r="F922" i="14"/>
  <c r="E922" i="14"/>
  <c r="D922" i="14"/>
  <c r="C922" i="14"/>
  <c r="B922" i="14"/>
  <c r="A922" i="14"/>
  <c r="E921" i="14"/>
  <c r="B921" i="14"/>
  <c r="A921" i="14"/>
  <c r="E920" i="14"/>
  <c r="B920" i="14"/>
  <c r="A920" i="14"/>
  <c r="E919" i="14"/>
  <c r="B919" i="14"/>
  <c r="A919" i="14"/>
  <c r="E918" i="14"/>
  <c r="B918" i="14"/>
  <c r="A918" i="14"/>
  <c r="E917" i="14"/>
  <c r="B917" i="14"/>
  <c r="A917" i="14"/>
  <c r="E916" i="14"/>
  <c r="B916" i="14"/>
  <c r="A916" i="14"/>
  <c r="E915" i="14"/>
  <c r="B915" i="14"/>
  <c r="A915" i="14"/>
  <c r="E914" i="14"/>
  <c r="B914" i="14"/>
  <c r="A914" i="14"/>
  <c r="H913" i="14"/>
  <c r="G913" i="14"/>
  <c r="E913" i="14"/>
  <c r="D913" i="14"/>
  <c r="C913" i="14"/>
  <c r="B913" i="14"/>
  <c r="H912" i="14"/>
  <c r="G912" i="14"/>
  <c r="E912" i="14"/>
  <c r="D912" i="14"/>
  <c r="C912" i="14"/>
  <c r="B912" i="14"/>
  <c r="H911" i="14"/>
  <c r="G911" i="14"/>
  <c r="F911" i="14"/>
  <c r="E911" i="14"/>
  <c r="D911" i="14"/>
  <c r="C911" i="14"/>
  <c r="B911" i="14"/>
  <c r="A911" i="14"/>
  <c r="W20" i="18" l="1"/>
  <c r="AC21" i="18"/>
  <c r="D1286" i="14"/>
  <c r="D1285" i="14"/>
  <c r="D1284" i="14"/>
  <c r="D1283" i="14"/>
  <c r="D1282" i="14"/>
  <c r="D1281" i="14"/>
  <c r="D1280" i="14"/>
  <c r="D1279" i="14"/>
  <c r="D1278" i="14"/>
  <c r="D1277" i="14"/>
  <c r="D1276" i="14"/>
  <c r="D1275" i="14"/>
  <c r="D1274" i="14"/>
  <c r="D1273" i="14"/>
  <c r="D1272" i="14"/>
  <c r="D1271" i="14"/>
  <c r="H239" i="17"/>
  <c r="G239" i="17"/>
  <c r="G238" i="17"/>
  <c r="A238" i="17"/>
  <c r="A1137" i="26" s="1"/>
  <c r="I237" i="17"/>
  <c r="H237" i="17"/>
  <c r="D1267" i="14"/>
  <c r="D1266" i="14"/>
  <c r="D1265" i="14"/>
  <c r="H1264" i="14"/>
  <c r="D1263" i="14"/>
  <c r="D1262" i="14"/>
  <c r="D1261" i="14"/>
  <c r="D1260" i="14"/>
  <c r="A227" i="17"/>
  <c r="A1126" i="26" s="1"/>
  <c r="D1254" i="14"/>
  <c r="D1253" i="14"/>
  <c r="D1252" i="14"/>
  <c r="D1251" i="14"/>
  <c r="D1250" i="14"/>
  <c r="D1249" i="14"/>
  <c r="D1248" i="14"/>
  <c r="D1247" i="14"/>
  <c r="D1246" i="14"/>
  <c r="D1245" i="14"/>
  <c r="D1244" i="14"/>
  <c r="D1243" i="14"/>
  <c r="D1242" i="14"/>
  <c r="D1241" i="14"/>
  <c r="D1240" i="14"/>
  <c r="D1239" i="14"/>
  <c r="H207" i="17"/>
  <c r="G207" i="17"/>
  <c r="G206" i="17"/>
  <c r="A206" i="17"/>
  <c r="A1105" i="26" s="1"/>
  <c r="I205" i="17"/>
  <c r="H205" i="17"/>
  <c r="D1235" i="14"/>
  <c r="D1234" i="14"/>
  <c r="D1233" i="14"/>
  <c r="D1232" i="14"/>
  <c r="D1231" i="14"/>
  <c r="D1230" i="14"/>
  <c r="D1229" i="14"/>
  <c r="D1228" i="14"/>
  <c r="A195" i="17"/>
  <c r="A1094" i="26" s="1"/>
  <c r="D1222" i="14"/>
  <c r="D1221" i="14"/>
  <c r="D1220" i="14"/>
  <c r="D1219" i="14"/>
  <c r="D1218" i="14"/>
  <c r="T186" i="17"/>
  <c r="D1216" i="14"/>
  <c r="D1215" i="14"/>
  <c r="D1214" i="14"/>
  <c r="D1213" i="14"/>
  <c r="D1212" i="14"/>
  <c r="D1211" i="14"/>
  <c r="D1210" i="14"/>
  <c r="D1209" i="14"/>
  <c r="D1208" i="14"/>
  <c r="D1207" i="14"/>
  <c r="H175" i="17"/>
  <c r="G175" i="17"/>
  <c r="G174" i="17"/>
  <c r="A174" i="17"/>
  <c r="A1073" i="26" s="1"/>
  <c r="I173" i="17"/>
  <c r="H173" i="17"/>
  <c r="D1203" i="14"/>
  <c r="D1202" i="14"/>
  <c r="D1201" i="14"/>
  <c r="D1200" i="14"/>
  <c r="D1199" i="14"/>
  <c r="D1198" i="14"/>
  <c r="D1197" i="14"/>
  <c r="D1196" i="14"/>
  <c r="A163" i="17"/>
  <c r="A1062" i="26" s="1"/>
  <c r="D1190" i="14"/>
  <c r="D1189" i="14"/>
  <c r="D1188" i="14"/>
  <c r="D1187" i="14"/>
  <c r="D1186" i="14"/>
  <c r="D1185" i="14"/>
  <c r="D1184" i="14"/>
  <c r="D1183" i="14"/>
  <c r="D1182" i="14"/>
  <c r="D1181" i="14"/>
  <c r="D1180" i="14"/>
  <c r="D1179" i="14"/>
  <c r="D1178" i="14"/>
  <c r="D1177" i="14"/>
  <c r="D1175" i="14"/>
  <c r="H143" i="17"/>
  <c r="G143" i="17"/>
  <c r="G142" i="17"/>
  <c r="A142" i="17"/>
  <c r="A1041" i="26" s="1"/>
  <c r="I141" i="17"/>
  <c r="H141" i="17"/>
  <c r="D1171" i="14"/>
  <c r="D1170" i="14"/>
  <c r="D1169" i="14"/>
  <c r="D1168" i="14"/>
  <c r="D1167" i="14"/>
  <c r="D1166" i="14"/>
  <c r="D1165" i="14"/>
  <c r="D1164" i="14"/>
  <c r="A131" i="17"/>
  <c r="A1030" i="26" s="1"/>
  <c r="D1158" i="14"/>
  <c r="D1157" i="14"/>
  <c r="D1156" i="14"/>
  <c r="D1155" i="14"/>
  <c r="D1154" i="14"/>
  <c r="D1153" i="14"/>
  <c r="D1152" i="14"/>
  <c r="D1151" i="14"/>
  <c r="D1150" i="14"/>
  <c r="D1149" i="14"/>
  <c r="D1148" i="14"/>
  <c r="D1147" i="14"/>
  <c r="D1146" i="14"/>
  <c r="D1145" i="14"/>
  <c r="D1144" i="14"/>
  <c r="D1143" i="14"/>
  <c r="H111" i="17"/>
  <c r="G111" i="17"/>
  <c r="G110" i="17"/>
  <c r="A110" i="17"/>
  <c r="A1009" i="26" s="1"/>
  <c r="I109" i="17"/>
  <c r="H109" i="17"/>
  <c r="D1139" i="14"/>
  <c r="D1137" i="14"/>
  <c r="D1136" i="14"/>
  <c r="D1135" i="14"/>
  <c r="D1134" i="14"/>
  <c r="D1133" i="14"/>
  <c r="D1132" i="14"/>
  <c r="A99" i="17"/>
  <c r="A998" i="26" s="1"/>
  <c r="D1126" i="14"/>
  <c r="D1125" i="14"/>
  <c r="H1124" i="14"/>
  <c r="D1123" i="14"/>
  <c r="T91" i="17"/>
  <c r="D1121" i="14"/>
  <c r="D1119" i="14"/>
  <c r="D1118" i="14"/>
  <c r="D1117" i="14"/>
  <c r="D1116" i="14"/>
  <c r="D1115" i="14"/>
  <c r="D1114" i="14"/>
  <c r="D1112" i="14"/>
  <c r="D1111" i="14"/>
  <c r="H79" i="17"/>
  <c r="G79" i="17"/>
  <c r="G78" i="17"/>
  <c r="A78" i="17"/>
  <c r="A977" i="26" s="1"/>
  <c r="I77" i="17"/>
  <c r="H77" i="17"/>
  <c r="D1107" i="14"/>
  <c r="C1106" i="14"/>
  <c r="D1105" i="14"/>
  <c r="H1104" i="14"/>
  <c r="H1102" i="14"/>
  <c r="D1101" i="14"/>
  <c r="H1100" i="14"/>
  <c r="A67" i="17"/>
  <c r="A966" i="26" s="1"/>
  <c r="D1093" i="14"/>
  <c r="D1092" i="14"/>
  <c r="D1091" i="14"/>
  <c r="D1090" i="14"/>
  <c r="D1089" i="14"/>
  <c r="D1088" i="14"/>
  <c r="D1087" i="14"/>
  <c r="D1086" i="14"/>
  <c r="D1085" i="14"/>
  <c r="D1084" i="14"/>
  <c r="D1083" i="14"/>
  <c r="C1082" i="14"/>
  <c r="D1081" i="14"/>
  <c r="D1080" i="14"/>
  <c r="D1079" i="14"/>
  <c r="H47" i="17"/>
  <c r="G47" i="17"/>
  <c r="G46" i="17"/>
  <c r="A46" i="17"/>
  <c r="A945" i="26" s="1"/>
  <c r="I45" i="17"/>
  <c r="H45" i="17"/>
  <c r="D1075" i="14"/>
  <c r="D1074" i="14"/>
  <c r="D1073" i="14"/>
  <c r="T41" i="17"/>
  <c r="D1071" i="14"/>
  <c r="T39" i="17"/>
  <c r="D1069" i="14"/>
  <c r="H1068" i="14"/>
  <c r="A35" i="17"/>
  <c r="A934" i="26" s="1"/>
  <c r="T31" i="17"/>
  <c r="D1061" i="14"/>
  <c r="D1060" i="14"/>
  <c r="D1059" i="14"/>
  <c r="D1058" i="14"/>
  <c r="D1057" i="14"/>
  <c r="D1056" i="14"/>
  <c r="D1055" i="14"/>
  <c r="D1054" i="14"/>
  <c r="D1053" i="14"/>
  <c r="D1052" i="14"/>
  <c r="D1051" i="14"/>
  <c r="D1050" i="14"/>
  <c r="D1048" i="14"/>
  <c r="H1047" i="14"/>
  <c r="H15" i="17"/>
  <c r="G15" i="17"/>
  <c r="G14" i="17"/>
  <c r="A14" i="17"/>
  <c r="A913" i="26" s="1"/>
  <c r="I13" i="17"/>
  <c r="H13" i="17"/>
  <c r="D1043" i="14"/>
  <c r="C1042" i="14"/>
  <c r="H1040" i="14"/>
  <c r="H1037" i="14"/>
  <c r="D1036" i="14"/>
  <c r="A3" i="17"/>
  <c r="A902" i="26" s="1"/>
  <c r="A112" i="16"/>
  <c r="A99" i="16"/>
  <c r="H79" i="16"/>
  <c r="G79" i="16"/>
  <c r="F79" i="16"/>
  <c r="G78" i="16"/>
  <c r="F78" i="16"/>
  <c r="A78" i="16"/>
  <c r="I77" i="16"/>
  <c r="H77" i="16"/>
  <c r="A67" i="16"/>
  <c r="H47" i="16"/>
  <c r="G47" i="16"/>
  <c r="F47" i="16"/>
  <c r="G46" i="16"/>
  <c r="F46" i="16"/>
  <c r="A46" i="16"/>
  <c r="I45" i="16"/>
  <c r="H45" i="16"/>
  <c r="A35" i="16"/>
  <c r="H15" i="16"/>
  <c r="G15" i="16"/>
  <c r="F15" i="16"/>
  <c r="G14" i="16"/>
  <c r="F14" i="16"/>
  <c r="A14" i="16"/>
  <c r="A791" i="26" s="1"/>
  <c r="I13" i="16"/>
  <c r="H13" i="16"/>
  <c r="A3" i="16"/>
  <c r="A780" i="26" s="1"/>
  <c r="W21" i="18" l="1"/>
  <c r="AC22" i="18"/>
  <c r="L39" i="16"/>
  <c r="H816" i="26" s="1"/>
  <c r="L38" i="16"/>
  <c r="H815" i="26" s="1"/>
  <c r="L37" i="16"/>
  <c r="H814" i="26" s="1"/>
  <c r="A844" i="26"/>
  <c r="L69" i="16"/>
  <c r="H846" i="26" s="1"/>
  <c r="L70" i="16"/>
  <c r="H847" i="26" s="1"/>
  <c r="L56" i="16"/>
  <c r="H833" i="26" s="1"/>
  <c r="L57" i="16"/>
  <c r="H834" i="26" s="1"/>
  <c r="L63" i="16"/>
  <c r="H840" i="26" s="1"/>
  <c r="L61" i="16"/>
  <c r="H838" i="26" s="1"/>
  <c r="L59" i="16"/>
  <c r="H836" i="26" s="1"/>
  <c r="L58" i="16"/>
  <c r="H835" i="26" s="1"/>
  <c r="L62" i="16"/>
  <c r="H839" i="26" s="1"/>
  <c r="L60" i="16"/>
  <c r="H837" i="26" s="1"/>
  <c r="L53" i="16"/>
  <c r="H830" i="26" s="1"/>
  <c r="L51" i="16"/>
  <c r="H828" i="26" s="1"/>
  <c r="L50" i="16"/>
  <c r="H827" i="26" s="1"/>
  <c r="L48" i="16"/>
  <c r="H825" i="26" s="1"/>
  <c r="L54" i="16"/>
  <c r="H831" i="26" s="1"/>
  <c r="L52" i="16"/>
  <c r="H829" i="26" s="1"/>
  <c r="L55" i="16"/>
  <c r="H832" i="26" s="1"/>
  <c r="L49" i="16"/>
  <c r="L88" i="16"/>
  <c r="H865" i="26" s="1"/>
  <c r="L93" i="16"/>
  <c r="H870" i="26" s="1"/>
  <c r="L95" i="16"/>
  <c r="H872" i="26" s="1"/>
  <c r="L92" i="16"/>
  <c r="H869" i="26" s="1"/>
  <c r="L94" i="16"/>
  <c r="H871" i="26" s="1"/>
  <c r="L91" i="16"/>
  <c r="H868" i="26" s="1"/>
  <c r="L90" i="16"/>
  <c r="H867" i="26" s="1"/>
  <c r="L89" i="16"/>
  <c r="H866" i="26" s="1"/>
  <c r="L83" i="16"/>
  <c r="H860" i="26" s="1"/>
  <c r="L85" i="16"/>
  <c r="H862" i="26" s="1"/>
  <c r="L80" i="16"/>
  <c r="H857" i="26" s="1"/>
  <c r="L81" i="16"/>
  <c r="H858" i="26" s="1"/>
  <c r="L84" i="16"/>
  <c r="H861" i="26" s="1"/>
  <c r="L87" i="16"/>
  <c r="H864" i="26" s="1"/>
  <c r="L86" i="16"/>
  <c r="H863" i="26" s="1"/>
  <c r="L82" i="16"/>
  <c r="H859" i="26" s="1"/>
  <c r="A1008" i="14"/>
  <c r="A876" i="26"/>
  <c r="A1021" i="14"/>
  <c r="A889" i="26"/>
  <c r="H78" i="16"/>
  <c r="A855" i="26"/>
  <c r="H35" i="16"/>
  <c r="A812" i="26"/>
  <c r="H46" i="16"/>
  <c r="A823" i="26"/>
  <c r="F1217" i="14"/>
  <c r="F1085" i="26"/>
  <c r="I1085" i="26" s="1"/>
  <c r="F1070" i="14"/>
  <c r="F938" i="26"/>
  <c r="F1122" i="14"/>
  <c r="F990" i="26"/>
  <c r="I990" i="26" s="1"/>
  <c r="F1072" i="14"/>
  <c r="F940" i="26"/>
  <c r="F1062" i="14"/>
  <c r="F930" i="26"/>
  <c r="I930" i="26" s="1"/>
  <c r="C89" i="17"/>
  <c r="H35" i="17"/>
  <c r="A1066" i="14"/>
  <c r="C61" i="17"/>
  <c r="C960" i="26" s="1"/>
  <c r="H67" i="17"/>
  <c r="A1098" i="14"/>
  <c r="H206" i="17"/>
  <c r="A1237" i="14"/>
  <c r="H142" i="17"/>
  <c r="A1173" i="14"/>
  <c r="H99" i="17"/>
  <c r="A1130" i="14"/>
  <c r="H238" i="17"/>
  <c r="A1269" i="14"/>
  <c r="H3" i="16"/>
  <c r="A912" i="14"/>
  <c r="C29" i="16"/>
  <c r="C806" i="26" s="1"/>
  <c r="H3" i="17"/>
  <c r="A1034" i="14"/>
  <c r="H46" i="17"/>
  <c r="C53" i="17" s="1"/>
  <c r="C952" i="26" s="1"/>
  <c r="A1077" i="14"/>
  <c r="H78" i="17"/>
  <c r="A1109" i="14"/>
  <c r="H110" i="17"/>
  <c r="A1141" i="14"/>
  <c r="H131" i="17"/>
  <c r="A1162" i="14"/>
  <c r="H163" i="17"/>
  <c r="A1194" i="14"/>
  <c r="C24" i="17"/>
  <c r="C923" i="26" s="1"/>
  <c r="H14" i="16"/>
  <c r="A923" i="14"/>
  <c r="H14" i="17"/>
  <c r="A1045" i="14"/>
  <c r="H195" i="17"/>
  <c r="A1226" i="14"/>
  <c r="H174" i="17"/>
  <c r="A1205" i="14"/>
  <c r="H227" i="17"/>
  <c r="A1258" i="14"/>
  <c r="C248" i="17"/>
  <c r="C1147" i="26" s="1"/>
  <c r="A976" i="14"/>
  <c r="H67" i="16"/>
  <c r="X114" i="16"/>
  <c r="F891" i="26" s="1"/>
  <c r="D1049" i="14"/>
  <c r="U18" i="17"/>
  <c r="X38" i="16"/>
  <c r="F815" i="26" s="1"/>
  <c r="X121" i="16"/>
  <c r="F898" i="26" s="1"/>
  <c r="A987" i="14"/>
  <c r="A944" i="14"/>
  <c r="A955" i="14"/>
  <c r="D951" i="14"/>
  <c r="D968" i="14"/>
  <c r="D985" i="14"/>
  <c r="D1001" i="14"/>
  <c r="D1025" i="14"/>
  <c r="D958" i="14"/>
  <c r="D993" i="14"/>
  <c r="D931" i="14"/>
  <c r="D964" i="14"/>
  <c r="D978" i="14"/>
  <c r="D982" i="14"/>
  <c r="D992" i="14"/>
  <c r="D1004" i="14"/>
  <c r="D1015" i="14"/>
  <c r="D1029" i="14"/>
  <c r="D928" i="14"/>
  <c r="D952" i="14"/>
  <c r="D965" i="14"/>
  <c r="D972" i="14"/>
  <c r="D983" i="14"/>
  <c r="D989" i="14"/>
  <c r="D1012" i="14"/>
  <c r="D1026" i="14"/>
  <c r="D925" i="14"/>
  <c r="D929" i="14"/>
  <c r="C932" i="14"/>
  <c r="D934" i="14"/>
  <c r="D938" i="14"/>
  <c r="D949" i="14"/>
  <c r="D959" i="14"/>
  <c r="D963" i="14"/>
  <c r="D966" i="14"/>
  <c r="D970" i="14"/>
  <c r="H980" i="14"/>
  <c r="D984" i="14"/>
  <c r="D990" i="14"/>
  <c r="D994" i="14"/>
  <c r="D999" i="14"/>
  <c r="D1003" i="14"/>
  <c r="D1013" i="14"/>
  <c r="D1023" i="14"/>
  <c r="D1027" i="14"/>
  <c r="D1030" i="14"/>
  <c r="D927" i="14"/>
  <c r="D936" i="14"/>
  <c r="D947" i="14"/>
  <c r="D957" i="14"/>
  <c r="D997" i="14"/>
  <c r="D1011" i="14"/>
  <c r="D933" i="14"/>
  <c r="H940" i="14"/>
  <c r="D948" i="14"/>
  <c r="D962" i="14"/>
  <c r="D969" i="14"/>
  <c r="D979" i="14"/>
  <c r="D998" i="14"/>
  <c r="D1002" i="14"/>
  <c r="D1016" i="14"/>
  <c r="D926" i="14"/>
  <c r="D930" i="14"/>
  <c r="D935" i="14"/>
  <c r="D939" i="14"/>
  <c r="D946" i="14"/>
  <c r="D950" i="14"/>
  <c r="D953" i="14"/>
  <c r="D960" i="14"/>
  <c r="D967" i="14"/>
  <c r="D971" i="14"/>
  <c r="D981" i="14"/>
  <c r="D991" i="14"/>
  <c r="D995" i="14"/>
  <c r="D1000" i="14"/>
  <c r="D1010" i="14"/>
  <c r="D1014" i="14"/>
  <c r="D1017" i="14"/>
  <c r="D1024" i="14"/>
  <c r="D1028" i="14"/>
  <c r="D918" i="14"/>
  <c r="D921" i="14"/>
  <c r="D919" i="14"/>
  <c r="D920" i="14"/>
  <c r="T11" i="17"/>
  <c r="T179" i="17"/>
  <c r="C1213" i="14"/>
  <c r="C1040" i="14"/>
  <c r="C1254" i="14"/>
  <c r="C1118" i="14"/>
  <c r="C952" i="14"/>
  <c r="H1061" i="14"/>
  <c r="H1168" i="14"/>
  <c r="T43" i="17"/>
  <c r="C1054" i="14"/>
  <c r="C1149" i="14"/>
  <c r="H1085" i="14"/>
  <c r="H1207" i="14"/>
  <c r="T101" i="17"/>
  <c r="H1203" i="14"/>
  <c r="T95" i="17"/>
  <c r="T172" i="17"/>
  <c r="H1054" i="14"/>
  <c r="C1190" i="14"/>
  <c r="H1164" i="14"/>
  <c r="H1266" i="14"/>
  <c r="C1245" i="14"/>
  <c r="H920" i="14"/>
  <c r="T211" i="17"/>
  <c r="H1118" i="14"/>
  <c r="C1027" i="14"/>
  <c r="C1028" i="14"/>
  <c r="C1029" i="14"/>
  <c r="H932" i="14"/>
  <c r="H985" i="14"/>
  <c r="T71" i="17"/>
  <c r="T200" i="17"/>
  <c r="T204" i="17"/>
  <c r="T255" i="17"/>
  <c r="H1036" i="14"/>
  <c r="C1075" i="14"/>
  <c r="C1233" i="14"/>
  <c r="C1285" i="14"/>
  <c r="H1136" i="14"/>
  <c r="H1181" i="14"/>
  <c r="H1214" i="14"/>
  <c r="H1277" i="14"/>
  <c r="H1245" i="14"/>
  <c r="C953" i="14"/>
  <c r="C1030" i="14"/>
  <c r="H939" i="14"/>
  <c r="T103" i="17"/>
  <c r="T246" i="17"/>
  <c r="C1081" i="14"/>
  <c r="C1181" i="14"/>
  <c r="C1286" i="14"/>
  <c r="H1149" i="14"/>
  <c r="H1187" i="14"/>
  <c r="H1232" i="14"/>
  <c r="H1278" i="14"/>
  <c r="C940" i="14"/>
  <c r="D1094" i="14"/>
  <c r="D1138" i="14"/>
  <c r="C1093" i="14"/>
  <c r="C1117" i="14"/>
  <c r="C931" i="14"/>
  <c r="T49" i="17"/>
  <c r="T168" i="17"/>
  <c r="T240" i="17"/>
  <c r="C1060" i="14"/>
  <c r="C1094" i="14"/>
  <c r="C1138" i="14"/>
  <c r="C1150" i="14"/>
  <c r="C1182" i="14"/>
  <c r="C1214" i="14"/>
  <c r="C1275" i="14"/>
  <c r="H1221" i="14"/>
  <c r="H1234" i="14"/>
  <c r="H1246" i="14"/>
  <c r="H1267" i="14"/>
  <c r="C1026" i="14"/>
  <c r="C921" i="14"/>
  <c r="H921" i="14"/>
  <c r="C984" i="14"/>
  <c r="H952" i="14"/>
  <c r="T12" i="17"/>
  <c r="D1062" i="14"/>
  <c r="T37" i="17"/>
  <c r="T63" i="17"/>
  <c r="T107" i="17"/>
  <c r="T151" i="17"/>
  <c r="T152" i="17"/>
  <c r="T219" i="17"/>
  <c r="C1052" i="14"/>
  <c r="C1061" i="14"/>
  <c r="H1041" i="14"/>
  <c r="H1051" i="14"/>
  <c r="H1062" i="14"/>
  <c r="C1085" i="14"/>
  <c r="C1125" i="14"/>
  <c r="C1139" i="14"/>
  <c r="C1157" i="14"/>
  <c r="C1171" i="14"/>
  <c r="C1184" i="14"/>
  <c r="C1203" i="14"/>
  <c r="C1221" i="14"/>
  <c r="C1234" i="14"/>
  <c r="C1246" i="14"/>
  <c r="C1266" i="14"/>
  <c r="C1277" i="14"/>
  <c r="H1074" i="14"/>
  <c r="H1086" i="14"/>
  <c r="H1107" i="14"/>
  <c r="H1126" i="14"/>
  <c r="H1139" i="14"/>
  <c r="H1157" i="14"/>
  <c r="H1170" i="14"/>
  <c r="H1182" i="14"/>
  <c r="H1190" i="14"/>
  <c r="H1211" i="14"/>
  <c r="H1222" i="14"/>
  <c r="H1235" i="14"/>
  <c r="H1253" i="14"/>
  <c r="H1271" i="14"/>
  <c r="H1285" i="14"/>
  <c r="D940" i="14"/>
  <c r="H1043" i="14"/>
  <c r="H1083" i="14"/>
  <c r="H1094" i="14"/>
  <c r="H1175" i="14"/>
  <c r="D996" i="14"/>
  <c r="D1106" i="14"/>
  <c r="H1106" i="14"/>
  <c r="H1125" i="14"/>
  <c r="H1138" i="14"/>
  <c r="H1150" i="14"/>
  <c r="H1189" i="14"/>
  <c r="D932" i="14"/>
  <c r="C920" i="14"/>
  <c r="C939" i="14"/>
  <c r="H931" i="14"/>
  <c r="C985" i="14"/>
  <c r="H953" i="14"/>
  <c r="H984" i="14"/>
  <c r="D1042" i="14"/>
  <c r="T75" i="17"/>
  <c r="T183" i="17"/>
  <c r="T190" i="17"/>
  <c r="T217" i="17"/>
  <c r="C1043" i="14"/>
  <c r="C1053" i="14"/>
  <c r="C1062" i="14"/>
  <c r="H1042" i="14"/>
  <c r="H1053" i="14"/>
  <c r="C1074" i="14"/>
  <c r="C1086" i="14"/>
  <c r="C1107" i="14"/>
  <c r="C1126" i="14"/>
  <c r="C1148" i="14"/>
  <c r="C1158" i="14"/>
  <c r="C1189" i="14"/>
  <c r="C1222" i="14"/>
  <c r="C1235" i="14"/>
  <c r="C1253" i="14"/>
  <c r="C1267" i="14"/>
  <c r="C1278" i="14"/>
  <c r="H1075" i="14"/>
  <c r="H1093" i="14"/>
  <c r="H1117" i="14"/>
  <c r="H1132" i="14"/>
  <c r="H1143" i="14"/>
  <c r="H1158" i="14"/>
  <c r="H1171" i="14"/>
  <c r="H1183" i="14"/>
  <c r="H1202" i="14"/>
  <c r="H1213" i="14"/>
  <c r="H1228" i="14"/>
  <c r="H1243" i="14"/>
  <c r="H1254" i="14"/>
  <c r="H1275" i="14"/>
  <c r="H1286" i="14"/>
  <c r="C1283" i="14"/>
  <c r="H1283" i="14"/>
  <c r="T253" i="17"/>
  <c r="C1280" i="14"/>
  <c r="C1284" i="14"/>
  <c r="H1280" i="14"/>
  <c r="H1284" i="14"/>
  <c r="C1281" i="14"/>
  <c r="H1281" i="14"/>
  <c r="H1279" i="14"/>
  <c r="T251" i="17"/>
  <c r="C1282" i="14"/>
  <c r="H1282" i="14"/>
  <c r="T244" i="17"/>
  <c r="T245" i="17"/>
  <c r="C1276" i="14"/>
  <c r="H1272" i="14"/>
  <c r="H1276" i="14"/>
  <c r="H1273" i="14"/>
  <c r="T242" i="17"/>
  <c r="H1274" i="14"/>
  <c r="H1260" i="14"/>
  <c r="H1261" i="14"/>
  <c r="H1265" i="14"/>
  <c r="H1262" i="14"/>
  <c r="T233" i="17"/>
  <c r="D1264" i="14"/>
  <c r="C1265" i="14"/>
  <c r="H1263" i="14"/>
  <c r="C1247" i="14"/>
  <c r="C1251" i="14"/>
  <c r="H1247" i="14"/>
  <c r="H1251" i="14"/>
  <c r="C1248" i="14"/>
  <c r="C1252" i="14"/>
  <c r="H1248" i="14"/>
  <c r="H1252" i="14"/>
  <c r="C1249" i="14"/>
  <c r="H1249" i="14"/>
  <c r="T221" i="17"/>
  <c r="C1250" i="14"/>
  <c r="H1250" i="14"/>
  <c r="H1240" i="14"/>
  <c r="H1244" i="14"/>
  <c r="T209" i="17"/>
  <c r="H1241" i="14"/>
  <c r="C1244" i="14"/>
  <c r="H1239" i="14"/>
  <c r="T208" i="17"/>
  <c r="H1242" i="14"/>
  <c r="T198" i="17"/>
  <c r="T202" i="17"/>
  <c r="H1229" i="14"/>
  <c r="H1233" i="14"/>
  <c r="H1230" i="14"/>
  <c r="H1231" i="14"/>
  <c r="C1218" i="14"/>
  <c r="H1215" i="14"/>
  <c r="H1219" i="14"/>
  <c r="C1215" i="14"/>
  <c r="C1219" i="14"/>
  <c r="H1216" i="14"/>
  <c r="H1220" i="14"/>
  <c r="T184" i="17"/>
  <c r="D1217" i="14"/>
  <c r="T188" i="17"/>
  <c r="C1216" i="14"/>
  <c r="C1220" i="14"/>
  <c r="H1217" i="14"/>
  <c r="C1217" i="14"/>
  <c r="H1218" i="14"/>
  <c r="H1208" i="14"/>
  <c r="H1212" i="14"/>
  <c r="T177" i="17"/>
  <c r="H1209" i="14"/>
  <c r="T181" i="17"/>
  <c r="H1210" i="14"/>
  <c r="T170" i="17"/>
  <c r="H1196" i="14"/>
  <c r="H1200" i="14"/>
  <c r="H1197" i="14"/>
  <c r="H1201" i="14"/>
  <c r="H1198" i="14"/>
  <c r="T166" i="17"/>
  <c r="H1199" i="14"/>
  <c r="C1188" i="14"/>
  <c r="C1185" i="14"/>
  <c r="H1184" i="14"/>
  <c r="H1188" i="14"/>
  <c r="C1186" i="14"/>
  <c r="H1185" i="14"/>
  <c r="T156" i="17"/>
  <c r="C1183" i="14"/>
  <c r="C1187" i="14"/>
  <c r="H1186" i="14"/>
  <c r="D1176" i="14"/>
  <c r="C1178" i="14"/>
  <c r="H1176" i="14"/>
  <c r="H1180" i="14"/>
  <c r="T145" i="17"/>
  <c r="T146" i="17"/>
  <c r="T147" i="17"/>
  <c r="T149" i="17"/>
  <c r="C1179" i="14"/>
  <c r="H1177" i="14"/>
  <c r="H1179" i="14"/>
  <c r="C1180" i="14"/>
  <c r="H1178" i="14"/>
  <c r="H1165" i="14"/>
  <c r="H1169" i="14"/>
  <c r="H1166" i="14"/>
  <c r="H1167" i="14"/>
  <c r="C1151" i="14"/>
  <c r="C1155" i="14"/>
  <c r="H1151" i="14"/>
  <c r="H1155" i="14"/>
  <c r="C1152" i="14"/>
  <c r="C1156" i="14"/>
  <c r="H1152" i="14"/>
  <c r="H1156" i="14"/>
  <c r="C1153" i="14"/>
  <c r="H1153" i="14"/>
  <c r="C1154" i="14"/>
  <c r="H1154" i="14"/>
  <c r="C1145" i="14"/>
  <c r="H1144" i="14"/>
  <c r="H1148" i="14"/>
  <c r="H1147" i="14"/>
  <c r="C1146" i="14"/>
  <c r="H1145" i="14"/>
  <c r="C1147" i="14"/>
  <c r="H1146" i="14"/>
  <c r="C1137" i="14"/>
  <c r="H1133" i="14"/>
  <c r="H1137" i="14"/>
  <c r="H1134" i="14"/>
  <c r="T105" i="17"/>
  <c r="H1135" i="14"/>
  <c r="T93" i="17"/>
  <c r="C1122" i="14"/>
  <c r="H1119" i="14"/>
  <c r="H1123" i="14"/>
  <c r="T89" i="17"/>
  <c r="C1119" i="14"/>
  <c r="C1123" i="14"/>
  <c r="H1120" i="14"/>
  <c r="D1122" i="14"/>
  <c r="D1124" i="14"/>
  <c r="C1124" i="14"/>
  <c r="H1121" i="14"/>
  <c r="D1120" i="14"/>
  <c r="C1121" i="14"/>
  <c r="H1122" i="14"/>
  <c r="C1116" i="14"/>
  <c r="H1111" i="14"/>
  <c r="H1115" i="14"/>
  <c r="D1113" i="14"/>
  <c r="H1112" i="14"/>
  <c r="H1116" i="14"/>
  <c r="H1113" i="14"/>
  <c r="C1115" i="14"/>
  <c r="H1114" i="14"/>
  <c r="T73" i="17"/>
  <c r="D1100" i="14"/>
  <c r="D1104" i="14"/>
  <c r="H1101" i="14"/>
  <c r="H1105" i="14"/>
  <c r="D1103" i="14"/>
  <c r="T69" i="17"/>
  <c r="D1102" i="14"/>
  <c r="H1103" i="14"/>
  <c r="T59" i="17"/>
  <c r="T61" i="17"/>
  <c r="C1088" i="14"/>
  <c r="H1087" i="14"/>
  <c r="H1091" i="14"/>
  <c r="C1089" i="14"/>
  <c r="H1088" i="14"/>
  <c r="H1092" i="14"/>
  <c r="C1090" i="14"/>
  <c r="H1089" i="14"/>
  <c r="T57" i="17"/>
  <c r="C1087" i="14"/>
  <c r="C1091" i="14"/>
  <c r="H1090" i="14"/>
  <c r="H1080" i="14"/>
  <c r="H1084" i="14"/>
  <c r="C1079" i="14"/>
  <c r="C1083" i="14"/>
  <c r="H1081" i="14"/>
  <c r="T51" i="17"/>
  <c r="D1082" i="14"/>
  <c r="H1079" i="14"/>
  <c r="T53" i="17"/>
  <c r="C1080" i="14"/>
  <c r="H1082" i="14"/>
  <c r="C1072" i="14"/>
  <c r="H1072" i="14"/>
  <c r="D1068" i="14"/>
  <c r="D1070" i="14"/>
  <c r="C1073" i="14"/>
  <c r="H1069" i="14"/>
  <c r="H1073" i="14"/>
  <c r="C1070" i="14"/>
  <c r="H1070" i="14"/>
  <c r="D1072" i="14"/>
  <c r="C1071" i="14"/>
  <c r="H1071" i="14"/>
  <c r="C1056" i="14"/>
  <c r="H1059" i="14"/>
  <c r="C1057" i="14"/>
  <c r="H1056" i="14"/>
  <c r="H1060" i="14"/>
  <c r="T25" i="17"/>
  <c r="C1058" i="14"/>
  <c r="H1057" i="14"/>
  <c r="H1055" i="14"/>
  <c r="T27" i="17"/>
  <c r="T29" i="17"/>
  <c r="C1059" i="14"/>
  <c r="H1058" i="14"/>
  <c r="H1048" i="14"/>
  <c r="H1052" i="14"/>
  <c r="D1047" i="14"/>
  <c r="C1050" i="14"/>
  <c r="H1049" i="14"/>
  <c r="T21" i="17"/>
  <c r="C1051" i="14"/>
  <c r="H1050" i="14"/>
  <c r="D1038" i="14"/>
  <c r="D1039" i="14"/>
  <c r="D1040" i="14"/>
  <c r="H1038" i="14"/>
  <c r="D1037" i="14"/>
  <c r="D1041" i="14"/>
  <c r="C1041" i="14"/>
  <c r="H1039" i="14"/>
  <c r="C1023" i="14"/>
  <c r="C1025" i="14"/>
  <c r="C1024" i="14"/>
  <c r="D980" i="14"/>
  <c r="C982" i="14"/>
  <c r="H981" i="14"/>
  <c r="C983" i="14"/>
  <c r="H982" i="14"/>
  <c r="C980" i="14"/>
  <c r="H983" i="14"/>
  <c r="D961" i="14"/>
  <c r="C949" i="14"/>
  <c r="H949" i="14"/>
  <c r="C950" i="14"/>
  <c r="H950" i="14"/>
  <c r="C951" i="14"/>
  <c r="H951" i="14"/>
  <c r="C935" i="14"/>
  <c r="H935" i="14"/>
  <c r="D937" i="14"/>
  <c r="C936" i="14"/>
  <c r="H936" i="14"/>
  <c r="C933" i="14"/>
  <c r="C937" i="14"/>
  <c r="H933" i="14"/>
  <c r="H937" i="14"/>
  <c r="C934" i="14"/>
  <c r="H934" i="14"/>
  <c r="H938" i="14"/>
  <c r="C929" i="14"/>
  <c r="H927" i="14"/>
  <c r="H928" i="14"/>
  <c r="C927" i="14"/>
  <c r="H925" i="14"/>
  <c r="H929" i="14"/>
  <c r="C928" i="14"/>
  <c r="H926" i="14"/>
  <c r="H930" i="14"/>
  <c r="D915" i="14"/>
  <c r="D914" i="14"/>
  <c r="D916" i="14"/>
  <c r="H916" i="14"/>
  <c r="D917" i="14"/>
  <c r="H917" i="14"/>
  <c r="C919" i="14"/>
  <c r="H914" i="14"/>
  <c r="H918" i="14"/>
  <c r="H915" i="14"/>
  <c r="H919" i="14"/>
  <c r="T42" i="17"/>
  <c r="T70" i="17"/>
  <c r="T108" i="17"/>
  <c r="T135" i="17"/>
  <c r="T138" i="17"/>
  <c r="T144" i="17"/>
  <c r="T159" i="17"/>
  <c r="T191" i="17"/>
  <c r="T40" i="17"/>
  <c r="T55" i="17"/>
  <c r="T74" i="17"/>
  <c r="T154" i="17"/>
  <c r="T16" i="17"/>
  <c r="T38" i="17"/>
  <c r="T122" i="17"/>
  <c r="T133" i="17"/>
  <c r="I227" i="17"/>
  <c r="I238" i="17"/>
  <c r="I195" i="17"/>
  <c r="I174" i="17"/>
  <c r="I163" i="17"/>
  <c r="I131" i="17"/>
  <c r="I110" i="17"/>
  <c r="I78" i="17"/>
  <c r="I46" i="17"/>
  <c r="I14" i="17"/>
  <c r="I206" i="17"/>
  <c r="I99" i="17"/>
  <c r="I67" i="17"/>
  <c r="I35" i="17"/>
  <c r="I142" i="17"/>
  <c r="T6" i="17"/>
  <c r="T8" i="17"/>
  <c r="T10" i="17"/>
  <c r="T19" i="17"/>
  <c r="T72" i="17"/>
  <c r="T87" i="17"/>
  <c r="T216" i="17"/>
  <c r="T76" i="17"/>
  <c r="T88" i="17"/>
  <c r="T90" i="17"/>
  <c r="T92" i="17"/>
  <c r="T94" i="17"/>
  <c r="T120" i="17"/>
  <c r="T23" i="17"/>
  <c r="T44" i="17"/>
  <c r="T56" i="17"/>
  <c r="T58" i="17"/>
  <c r="T60" i="17"/>
  <c r="T62" i="17"/>
  <c r="T113" i="17"/>
  <c r="T115" i="17"/>
  <c r="T117" i="17"/>
  <c r="T123" i="17"/>
  <c r="T125" i="17"/>
  <c r="T180" i="17"/>
  <c r="T203" i="17"/>
  <c r="T213" i="17"/>
  <c r="T235" i="17"/>
  <c r="T5" i="17"/>
  <c r="T7" i="17"/>
  <c r="T9" i="17"/>
  <c r="T17" i="17"/>
  <c r="T24" i="17"/>
  <c r="T26" i="17"/>
  <c r="T28" i="17"/>
  <c r="T30" i="17"/>
  <c r="T81" i="17"/>
  <c r="T83" i="17"/>
  <c r="T85" i="17"/>
  <c r="T102" i="17"/>
  <c r="T104" i="17"/>
  <c r="T106" i="17"/>
  <c r="T119" i="17"/>
  <c r="T167" i="17"/>
  <c r="T176" i="17"/>
  <c r="T189" i="17"/>
  <c r="T197" i="17"/>
  <c r="T210" i="17"/>
  <c r="T124" i="17"/>
  <c r="T127" i="17"/>
  <c r="T134" i="17"/>
  <c r="T137" i="17"/>
  <c r="T140" i="17"/>
  <c r="T148" i="17"/>
  <c r="T150" i="17"/>
  <c r="T171" i="17"/>
  <c r="T187" i="17"/>
  <c r="T201" i="17"/>
  <c r="T222" i="17"/>
  <c r="T249" i="17"/>
  <c r="T18" i="17"/>
  <c r="T20" i="17"/>
  <c r="T22" i="17"/>
  <c r="T48" i="17"/>
  <c r="T50" i="17"/>
  <c r="T52" i="17"/>
  <c r="T54" i="17"/>
  <c r="T80" i="17"/>
  <c r="T82" i="17"/>
  <c r="T84" i="17"/>
  <c r="T86" i="17"/>
  <c r="T112" i="17"/>
  <c r="T114" i="17"/>
  <c r="T116" i="17"/>
  <c r="T118" i="17"/>
  <c r="T121" i="17"/>
  <c r="T126" i="17"/>
  <c r="T136" i="17"/>
  <c r="T139" i="17"/>
  <c r="T157" i="17"/>
  <c r="T169" i="17"/>
  <c r="T185" i="17"/>
  <c r="T199" i="17"/>
  <c r="T158" i="17"/>
  <c r="T220" i="17"/>
  <c r="T252" i="17"/>
  <c r="T254" i="17"/>
  <c r="T153" i="17"/>
  <c r="T155" i="17"/>
  <c r="T165" i="17"/>
  <c r="T178" i="17"/>
  <c r="T182" i="17"/>
  <c r="T214" i="17"/>
  <c r="T218" i="17"/>
  <c r="T230" i="17"/>
  <c r="T243" i="17"/>
  <c r="T250" i="17"/>
  <c r="T212" i="17"/>
  <c r="T215" i="17"/>
  <c r="T236" i="17"/>
  <c r="T241" i="17"/>
  <c r="T229" i="17"/>
  <c r="T232" i="17"/>
  <c r="T223" i="17"/>
  <c r="T231" i="17"/>
  <c r="T234" i="17"/>
  <c r="T247" i="17"/>
  <c r="T248" i="17"/>
  <c r="I46" i="16"/>
  <c r="I99" i="16"/>
  <c r="I112" i="16"/>
  <c r="I78" i="16"/>
  <c r="I67" i="16"/>
  <c r="I35" i="16"/>
  <c r="C1010" i="14"/>
  <c r="C1011" i="14"/>
  <c r="C1012" i="14"/>
  <c r="C1013" i="14"/>
  <c r="C1014" i="14"/>
  <c r="C1015" i="14"/>
  <c r="C1016" i="14"/>
  <c r="C1017" i="14"/>
  <c r="H634" i="14"/>
  <c r="G634" i="14"/>
  <c r="F634" i="14"/>
  <c r="H633" i="14"/>
  <c r="G633" i="14"/>
  <c r="H632" i="14"/>
  <c r="G632" i="14"/>
  <c r="F632" i="14"/>
  <c r="H623" i="14"/>
  <c r="G623" i="14"/>
  <c r="F623" i="14"/>
  <c r="H622" i="14"/>
  <c r="G622" i="14"/>
  <c r="H621" i="14"/>
  <c r="G621" i="14"/>
  <c r="F621" i="14"/>
  <c r="H620" i="14"/>
  <c r="G620" i="14"/>
  <c r="F620" i="14"/>
  <c r="H619" i="14"/>
  <c r="G619" i="14"/>
  <c r="F619" i="14"/>
  <c r="H602" i="14"/>
  <c r="G602" i="14"/>
  <c r="F602" i="14"/>
  <c r="H601" i="14"/>
  <c r="G601" i="14"/>
  <c r="H600" i="14"/>
  <c r="G600" i="14"/>
  <c r="F600" i="14"/>
  <c r="H591" i="14"/>
  <c r="G591" i="14"/>
  <c r="F591" i="14"/>
  <c r="H590" i="14"/>
  <c r="G590" i="14"/>
  <c r="H589" i="14"/>
  <c r="G589" i="14"/>
  <c r="F589" i="14"/>
  <c r="H588" i="14"/>
  <c r="G588" i="14"/>
  <c r="F588" i="14"/>
  <c r="H587" i="14"/>
  <c r="G587" i="14"/>
  <c r="F587" i="14"/>
  <c r="H570" i="14"/>
  <c r="G570" i="14"/>
  <c r="F570" i="14"/>
  <c r="H569" i="14"/>
  <c r="G569" i="14"/>
  <c r="H568" i="14"/>
  <c r="G568" i="14"/>
  <c r="F568" i="14"/>
  <c r="H559" i="14"/>
  <c r="G559" i="14"/>
  <c r="F559" i="14"/>
  <c r="H558" i="14"/>
  <c r="G558" i="14"/>
  <c r="H557" i="14"/>
  <c r="G557" i="14"/>
  <c r="F557" i="14"/>
  <c r="H556" i="14"/>
  <c r="G556" i="14"/>
  <c r="F556" i="14"/>
  <c r="H555" i="14"/>
  <c r="G555" i="14"/>
  <c r="F555" i="14"/>
  <c r="H538" i="14"/>
  <c r="G538" i="14"/>
  <c r="F538" i="14"/>
  <c r="H537" i="14"/>
  <c r="G537" i="14"/>
  <c r="H536" i="14"/>
  <c r="G536" i="14"/>
  <c r="F536" i="14"/>
  <c r="H527" i="14"/>
  <c r="G527" i="14"/>
  <c r="F527" i="14"/>
  <c r="H526" i="14"/>
  <c r="G526" i="14"/>
  <c r="H525" i="14"/>
  <c r="G525" i="14"/>
  <c r="F525" i="14"/>
  <c r="H524" i="14"/>
  <c r="G524" i="14"/>
  <c r="F524" i="14"/>
  <c r="H523" i="14"/>
  <c r="G523" i="14"/>
  <c r="F523" i="14"/>
  <c r="H506" i="14"/>
  <c r="G506" i="14"/>
  <c r="F506" i="14"/>
  <c r="H505" i="14"/>
  <c r="G505" i="14"/>
  <c r="H504" i="14"/>
  <c r="G504" i="14"/>
  <c r="F504" i="14"/>
  <c r="H495" i="14"/>
  <c r="G495" i="14"/>
  <c r="F495" i="14"/>
  <c r="H494" i="14"/>
  <c r="G494" i="14"/>
  <c r="H493" i="14"/>
  <c r="G493" i="14"/>
  <c r="F493" i="14"/>
  <c r="H492" i="14"/>
  <c r="G492" i="14"/>
  <c r="F492" i="14"/>
  <c r="H491" i="14"/>
  <c r="G491" i="14"/>
  <c r="F491" i="14"/>
  <c r="H474" i="14"/>
  <c r="G474" i="14"/>
  <c r="F474" i="14"/>
  <c r="H473" i="14"/>
  <c r="G473" i="14"/>
  <c r="H472" i="14"/>
  <c r="G472" i="14"/>
  <c r="F472" i="14"/>
  <c r="H463" i="14"/>
  <c r="G463" i="14"/>
  <c r="F463" i="14"/>
  <c r="H462" i="14"/>
  <c r="G462" i="14"/>
  <c r="H461" i="14"/>
  <c r="G461" i="14"/>
  <c r="F461" i="14"/>
  <c r="H460" i="14"/>
  <c r="G460" i="14"/>
  <c r="F460" i="14"/>
  <c r="H459" i="14"/>
  <c r="G459" i="14"/>
  <c r="F459" i="14"/>
  <c r="H442" i="14"/>
  <c r="G442" i="14"/>
  <c r="F442" i="14"/>
  <c r="H441" i="14"/>
  <c r="G441" i="14"/>
  <c r="H440" i="14"/>
  <c r="G440" i="14"/>
  <c r="F440" i="14"/>
  <c r="H431" i="14"/>
  <c r="G431" i="14"/>
  <c r="F431" i="14"/>
  <c r="H430" i="14"/>
  <c r="G430" i="14"/>
  <c r="H429" i="14"/>
  <c r="G429" i="14"/>
  <c r="F429" i="14"/>
  <c r="H428" i="14"/>
  <c r="G428" i="14"/>
  <c r="F428" i="14"/>
  <c r="H427" i="14"/>
  <c r="G427" i="14"/>
  <c r="F427" i="14"/>
  <c r="H410" i="14"/>
  <c r="G410" i="14"/>
  <c r="F410" i="14"/>
  <c r="H409" i="14"/>
  <c r="G409" i="14"/>
  <c r="H408" i="14"/>
  <c r="G408" i="14"/>
  <c r="F408" i="14"/>
  <c r="H399" i="14"/>
  <c r="G399" i="14"/>
  <c r="F399" i="14"/>
  <c r="H398" i="14"/>
  <c r="G398" i="14"/>
  <c r="E650" i="14"/>
  <c r="B650" i="14"/>
  <c r="A650" i="14"/>
  <c r="E649" i="14"/>
  <c r="B649" i="14"/>
  <c r="A649" i="14"/>
  <c r="E648" i="14"/>
  <c r="B648" i="14"/>
  <c r="A648" i="14"/>
  <c r="E647" i="14"/>
  <c r="B647" i="14"/>
  <c r="A647" i="14"/>
  <c r="E646" i="14"/>
  <c r="B646" i="14"/>
  <c r="A646" i="14"/>
  <c r="E645" i="14"/>
  <c r="B645" i="14"/>
  <c r="A645" i="14"/>
  <c r="E644" i="14"/>
  <c r="B644" i="14"/>
  <c r="A644" i="14"/>
  <c r="E643" i="14"/>
  <c r="B643" i="14"/>
  <c r="A643" i="14"/>
  <c r="E642" i="14"/>
  <c r="B642" i="14"/>
  <c r="A642" i="14"/>
  <c r="E641" i="14"/>
  <c r="B641" i="14"/>
  <c r="A641" i="14"/>
  <c r="E640" i="14"/>
  <c r="B640" i="14"/>
  <c r="A640" i="14"/>
  <c r="E639" i="14"/>
  <c r="B639" i="14"/>
  <c r="A639" i="14"/>
  <c r="E638" i="14"/>
  <c r="B638" i="14"/>
  <c r="A638" i="14"/>
  <c r="E637" i="14"/>
  <c r="B637" i="14"/>
  <c r="A637" i="14"/>
  <c r="E636" i="14"/>
  <c r="B636" i="14"/>
  <c r="A636" i="14"/>
  <c r="E635" i="14"/>
  <c r="B635" i="14"/>
  <c r="A635" i="14"/>
  <c r="E634" i="14"/>
  <c r="D634" i="14"/>
  <c r="C634" i="14"/>
  <c r="B634" i="14"/>
  <c r="E633" i="14"/>
  <c r="D633" i="14"/>
  <c r="C633" i="14"/>
  <c r="B633" i="14"/>
  <c r="E632" i="14"/>
  <c r="D632" i="14"/>
  <c r="C632" i="14"/>
  <c r="B632" i="14"/>
  <c r="A632" i="14"/>
  <c r="E631" i="14"/>
  <c r="B631" i="14"/>
  <c r="A631" i="14"/>
  <c r="E630" i="14"/>
  <c r="B630" i="14"/>
  <c r="A630" i="14"/>
  <c r="E629" i="14"/>
  <c r="B629" i="14"/>
  <c r="A629" i="14"/>
  <c r="E628" i="14"/>
  <c r="B628" i="14"/>
  <c r="A628" i="14"/>
  <c r="E627" i="14"/>
  <c r="B627" i="14"/>
  <c r="A627" i="14"/>
  <c r="E626" i="14"/>
  <c r="B626" i="14"/>
  <c r="A626" i="14"/>
  <c r="E625" i="14"/>
  <c r="B625" i="14"/>
  <c r="A625" i="14"/>
  <c r="E624" i="14"/>
  <c r="B624" i="14"/>
  <c r="A624" i="14"/>
  <c r="E623" i="14"/>
  <c r="D623" i="14"/>
  <c r="C623" i="14"/>
  <c r="B623" i="14"/>
  <c r="E622" i="14"/>
  <c r="D622" i="14"/>
  <c r="C622" i="14"/>
  <c r="B622" i="14"/>
  <c r="D621" i="14"/>
  <c r="C621" i="14"/>
  <c r="B621" i="14"/>
  <c r="A621" i="14"/>
  <c r="E620" i="14"/>
  <c r="D620" i="14"/>
  <c r="C620" i="14"/>
  <c r="B620" i="14"/>
  <c r="A620" i="14"/>
  <c r="E619" i="14"/>
  <c r="D619" i="14"/>
  <c r="C619" i="14"/>
  <c r="B619" i="14"/>
  <c r="A619" i="14"/>
  <c r="E618" i="14"/>
  <c r="B618" i="14"/>
  <c r="A618" i="14"/>
  <c r="E617" i="14"/>
  <c r="B617" i="14"/>
  <c r="A617" i="14"/>
  <c r="E616" i="14"/>
  <c r="B616" i="14"/>
  <c r="A616" i="14"/>
  <c r="E615" i="14"/>
  <c r="B615" i="14"/>
  <c r="A615" i="14"/>
  <c r="E614" i="14"/>
  <c r="B614" i="14"/>
  <c r="A614" i="14"/>
  <c r="E613" i="14"/>
  <c r="B613" i="14"/>
  <c r="A613" i="14"/>
  <c r="E612" i="14"/>
  <c r="B612" i="14"/>
  <c r="A612" i="14"/>
  <c r="E611" i="14"/>
  <c r="B611" i="14"/>
  <c r="A611" i="14"/>
  <c r="E610" i="14"/>
  <c r="B610" i="14"/>
  <c r="A610" i="14"/>
  <c r="E609" i="14"/>
  <c r="B609" i="14"/>
  <c r="A609" i="14"/>
  <c r="E608" i="14"/>
  <c r="B608" i="14"/>
  <c r="A608" i="14"/>
  <c r="E607" i="14"/>
  <c r="B607" i="14"/>
  <c r="A607" i="14"/>
  <c r="E606" i="14"/>
  <c r="B606" i="14"/>
  <c r="A606" i="14"/>
  <c r="E605" i="14"/>
  <c r="B605" i="14"/>
  <c r="A605" i="14"/>
  <c r="E604" i="14"/>
  <c r="B604" i="14"/>
  <c r="A604" i="14"/>
  <c r="E603" i="14"/>
  <c r="B603" i="14"/>
  <c r="A603" i="14"/>
  <c r="E602" i="14"/>
  <c r="D602" i="14"/>
  <c r="C602" i="14"/>
  <c r="B602" i="14"/>
  <c r="E601" i="14"/>
  <c r="D601" i="14"/>
  <c r="C601" i="14"/>
  <c r="B601" i="14"/>
  <c r="E600" i="14"/>
  <c r="D600" i="14"/>
  <c r="C600" i="14"/>
  <c r="B600" i="14"/>
  <c r="A600" i="14"/>
  <c r="E599" i="14"/>
  <c r="B599" i="14"/>
  <c r="A599" i="14"/>
  <c r="E598" i="14"/>
  <c r="B598" i="14"/>
  <c r="A598" i="14"/>
  <c r="E597" i="14"/>
  <c r="B597" i="14"/>
  <c r="A597" i="14"/>
  <c r="E596" i="14"/>
  <c r="B596" i="14"/>
  <c r="A596" i="14"/>
  <c r="E595" i="14"/>
  <c r="B595" i="14"/>
  <c r="A595" i="14"/>
  <c r="E594" i="14"/>
  <c r="B594" i="14"/>
  <c r="A594" i="14"/>
  <c r="E593" i="14"/>
  <c r="B593" i="14"/>
  <c r="A593" i="14"/>
  <c r="E592" i="14"/>
  <c r="B592" i="14"/>
  <c r="A592" i="14"/>
  <c r="E591" i="14"/>
  <c r="D591" i="14"/>
  <c r="C591" i="14"/>
  <c r="B591" i="14"/>
  <c r="E590" i="14"/>
  <c r="D590" i="14"/>
  <c r="C590" i="14"/>
  <c r="B590" i="14"/>
  <c r="D589" i="14"/>
  <c r="C589" i="14"/>
  <c r="B589" i="14"/>
  <c r="A589" i="14"/>
  <c r="E588" i="14"/>
  <c r="D588" i="14"/>
  <c r="C588" i="14"/>
  <c r="B588" i="14"/>
  <c r="A588" i="14"/>
  <c r="E587" i="14"/>
  <c r="D587" i="14"/>
  <c r="C587" i="14"/>
  <c r="B587" i="14"/>
  <c r="A587" i="14"/>
  <c r="E586" i="14"/>
  <c r="B586" i="14"/>
  <c r="A586" i="14"/>
  <c r="E585" i="14"/>
  <c r="B585" i="14"/>
  <c r="A585" i="14"/>
  <c r="E584" i="14"/>
  <c r="B584" i="14"/>
  <c r="A584" i="14"/>
  <c r="E583" i="14"/>
  <c r="B583" i="14"/>
  <c r="A583" i="14"/>
  <c r="E582" i="14"/>
  <c r="B582" i="14"/>
  <c r="A582" i="14"/>
  <c r="E581" i="14"/>
  <c r="B581" i="14"/>
  <c r="A581" i="14"/>
  <c r="E580" i="14"/>
  <c r="B580" i="14"/>
  <c r="A580" i="14"/>
  <c r="E579" i="14"/>
  <c r="B579" i="14"/>
  <c r="A579" i="14"/>
  <c r="E578" i="14"/>
  <c r="B578" i="14"/>
  <c r="A578" i="14"/>
  <c r="E577" i="14"/>
  <c r="B577" i="14"/>
  <c r="A577" i="14"/>
  <c r="E576" i="14"/>
  <c r="B576" i="14"/>
  <c r="A576" i="14"/>
  <c r="E575" i="14"/>
  <c r="B575" i="14"/>
  <c r="A575" i="14"/>
  <c r="E574" i="14"/>
  <c r="B574" i="14"/>
  <c r="A574" i="14"/>
  <c r="E573" i="14"/>
  <c r="B573" i="14"/>
  <c r="A573" i="14"/>
  <c r="E572" i="14"/>
  <c r="B572" i="14"/>
  <c r="A572" i="14"/>
  <c r="E571" i="14"/>
  <c r="B571" i="14"/>
  <c r="A571" i="14"/>
  <c r="E570" i="14"/>
  <c r="D570" i="14"/>
  <c r="C570" i="14"/>
  <c r="B570" i="14"/>
  <c r="E569" i="14"/>
  <c r="D569" i="14"/>
  <c r="C569" i="14"/>
  <c r="B569" i="14"/>
  <c r="E568" i="14"/>
  <c r="D568" i="14"/>
  <c r="C568" i="14"/>
  <c r="B568" i="14"/>
  <c r="A568" i="14"/>
  <c r="E567" i="14"/>
  <c r="B567" i="14"/>
  <c r="A567" i="14"/>
  <c r="E566" i="14"/>
  <c r="B566" i="14"/>
  <c r="A566" i="14"/>
  <c r="E565" i="14"/>
  <c r="B565" i="14"/>
  <c r="A565" i="14"/>
  <c r="E564" i="14"/>
  <c r="B564" i="14"/>
  <c r="A564" i="14"/>
  <c r="E563" i="14"/>
  <c r="B563" i="14"/>
  <c r="A563" i="14"/>
  <c r="E562" i="14"/>
  <c r="B562" i="14"/>
  <c r="A562" i="14"/>
  <c r="E561" i="14"/>
  <c r="B561" i="14"/>
  <c r="A561" i="14"/>
  <c r="E560" i="14"/>
  <c r="B560" i="14"/>
  <c r="A560" i="14"/>
  <c r="E559" i="14"/>
  <c r="D559" i="14"/>
  <c r="C559" i="14"/>
  <c r="B559" i="14"/>
  <c r="E558" i="14"/>
  <c r="D558" i="14"/>
  <c r="C558" i="14"/>
  <c r="B558" i="14"/>
  <c r="D557" i="14"/>
  <c r="C557" i="14"/>
  <c r="B557" i="14"/>
  <c r="A557" i="14"/>
  <c r="E556" i="14"/>
  <c r="D556" i="14"/>
  <c r="C556" i="14"/>
  <c r="B556" i="14"/>
  <c r="A556" i="14"/>
  <c r="E555" i="14"/>
  <c r="D555" i="14"/>
  <c r="C555" i="14"/>
  <c r="B555" i="14"/>
  <c r="A555" i="14"/>
  <c r="E554" i="14"/>
  <c r="B554" i="14"/>
  <c r="A554" i="14"/>
  <c r="E553" i="14"/>
  <c r="B553" i="14"/>
  <c r="A553" i="14"/>
  <c r="E552" i="14"/>
  <c r="B552" i="14"/>
  <c r="A552" i="14"/>
  <c r="E551" i="14"/>
  <c r="B551" i="14"/>
  <c r="A551" i="14"/>
  <c r="E550" i="14"/>
  <c r="B550" i="14"/>
  <c r="A550" i="14"/>
  <c r="E549" i="14"/>
  <c r="B549" i="14"/>
  <c r="A549" i="14"/>
  <c r="E548" i="14"/>
  <c r="B548" i="14"/>
  <c r="A548" i="14"/>
  <c r="E547" i="14"/>
  <c r="B547" i="14"/>
  <c r="A547" i="14"/>
  <c r="E546" i="14"/>
  <c r="B546" i="14"/>
  <c r="A546" i="14"/>
  <c r="E545" i="14"/>
  <c r="B545" i="14"/>
  <c r="A545" i="14"/>
  <c r="E544" i="14"/>
  <c r="B544" i="14"/>
  <c r="A544" i="14"/>
  <c r="E543" i="14"/>
  <c r="B543" i="14"/>
  <c r="A543" i="14"/>
  <c r="E542" i="14"/>
  <c r="B542" i="14"/>
  <c r="A542" i="14"/>
  <c r="E541" i="14"/>
  <c r="B541" i="14"/>
  <c r="A541" i="14"/>
  <c r="E540" i="14"/>
  <c r="B540" i="14"/>
  <c r="A540" i="14"/>
  <c r="E539" i="14"/>
  <c r="B539" i="14"/>
  <c r="A539" i="14"/>
  <c r="E538" i="14"/>
  <c r="D538" i="14"/>
  <c r="C538" i="14"/>
  <c r="B538" i="14"/>
  <c r="E537" i="14"/>
  <c r="D537" i="14"/>
  <c r="C537" i="14"/>
  <c r="B537" i="14"/>
  <c r="E536" i="14"/>
  <c r="D536" i="14"/>
  <c r="C536" i="14"/>
  <c r="B536" i="14"/>
  <c r="A536" i="14"/>
  <c r="E535" i="14"/>
  <c r="B535" i="14"/>
  <c r="A535" i="14"/>
  <c r="E534" i="14"/>
  <c r="B534" i="14"/>
  <c r="A534" i="14"/>
  <c r="E533" i="14"/>
  <c r="B533" i="14"/>
  <c r="A533" i="14"/>
  <c r="E532" i="14"/>
  <c r="B532" i="14"/>
  <c r="A532" i="14"/>
  <c r="E531" i="14"/>
  <c r="B531" i="14"/>
  <c r="A531" i="14"/>
  <c r="E530" i="14"/>
  <c r="B530" i="14"/>
  <c r="A530" i="14"/>
  <c r="E529" i="14"/>
  <c r="B529" i="14"/>
  <c r="A529" i="14"/>
  <c r="E528" i="14"/>
  <c r="B528" i="14"/>
  <c r="A528" i="14"/>
  <c r="E527" i="14"/>
  <c r="D527" i="14"/>
  <c r="C527" i="14"/>
  <c r="B527" i="14"/>
  <c r="E526" i="14"/>
  <c r="D526" i="14"/>
  <c r="C526" i="14"/>
  <c r="B526" i="14"/>
  <c r="D525" i="14"/>
  <c r="C525" i="14"/>
  <c r="B525" i="14"/>
  <c r="A525" i="14"/>
  <c r="E524" i="14"/>
  <c r="D524" i="14"/>
  <c r="C524" i="14"/>
  <c r="B524" i="14"/>
  <c r="A524" i="14"/>
  <c r="E523" i="14"/>
  <c r="D523" i="14"/>
  <c r="C523" i="14"/>
  <c r="B523" i="14"/>
  <c r="A523" i="14"/>
  <c r="E522" i="14"/>
  <c r="B522" i="14"/>
  <c r="A522" i="14"/>
  <c r="E521" i="14"/>
  <c r="B521" i="14"/>
  <c r="A521" i="14"/>
  <c r="E520" i="14"/>
  <c r="B520" i="14"/>
  <c r="A520" i="14"/>
  <c r="E519" i="14"/>
  <c r="B519" i="14"/>
  <c r="A519" i="14"/>
  <c r="E518" i="14"/>
  <c r="B518" i="14"/>
  <c r="A518" i="14"/>
  <c r="E517" i="14"/>
  <c r="B517" i="14"/>
  <c r="A517" i="14"/>
  <c r="E516" i="14"/>
  <c r="B516" i="14"/>
  <c r="A516" i="14"/>
  <c r="E515" i="14"/>
  <c r="B515" i="14"/>
  <c r="A515" i="14"/>
  <c r="E514" i="14"/>
  <c r="B514" i="14"/>
  <c r="A514" i="14"/>
  <c r="E513" i="14"/>
  <c r="B513" i="14"/>
  <c r="A513" i="14"/>
  <c r="E512" i="14"/>
  <c r="B512" i="14"/>
  <c r="A512" i="14"/>
  <c r="E511" i="14"/>
  <c r="B511" i="14"/>
  <c r="A511" i="14"/>
  <c r="E510" i="14"/>
  <c r="B510" i="14"/>
  <c r="A510" i="14"/>
  <c r="E509" i="14"/>
  <c r="B509" i="14"/>
  <c r="A509" i="14"/>
  <c r="E508" i="14"/>
  <c r="B508" i="14"/>
  <c r="A508" i="14"/>
  <c r="E507" i="14"/>
  <c r="B507" i="14"/>
  <c r="A507" i="14"/>
  <c r="E506" i="14"/>
  <c r="D506" i="14"/>
  <c r="C506" i="14"/>
  <c r="B506" i="14"/>
  <c r="E505" i="14"/>
  <c r="D505" i="14"/>
  <c r="C505" i="14"/>
  <c r="B505" i="14"/>
  <c r="E504" i="14"/>
  <c r="D504" i="14"/>
  <c r="C504" i="14"/>
  <c r="B504" i="14"/>
  <c r="A504" i="14"/>
  <c r="E503" i="14"/>
  <c r="B503" i="14"/>
  <c r="A503" i="14"/>
  <c r="E502" i="14"/>
  <c r="B502" i="14"/>
  <c r="A502" i="14"/>
  <c r="E501" i="14"/>
  <c r="B501" i="14"/>
  <c r="A501" i="14"/>
  <c r="E500" i="14"/>
  <c r="B500" i="14"/>
  <c r="A500" i="14"/>
  <c r="E499" i="14"/>
  <c r="B499" i="14"/>
  <c r="A499" i="14"/>
  <c r="E498" i="14"/>
  <c r="B498" i="14"/>
  <c r="A498" i="14"/>
  <c r="E497" i="14"/>
  <c r="B497" i="14"/>
  <c r="A497" i="14"/>
  <c r="E496" i="14"/>
  <c r="B496" i="14"/>
  <c r="A496" i="14"/>
  <c r="E495" i="14"/>
  <c r="D495" i="14"/>
  <c r="C495" i="14"/>
  <c r="B495" i="14"/>
  <c r="E494" i="14"/>
  <c r="D494" i="14"/>
  <c r="C494" i="14"/>
  <c r="B494" i="14"/>
  <c r="D493" i="14"/>
  <c r="C493" i="14"/>
  <c r="B493" i="14"/>
  <c r="A493" i="14"/>
  <c r="E492" i="14"/>
  <c r="D492" i="14"/>
  <c r="C492" i="14"/>
  <c r="B492" i="14"/>
  <c r="A492" i="14"/>
  <c r="E491" i="14"/>
  <c r="D491" i="14"/>
  <c r="C491" i="14"/>
  <c r="B491" i="14"/>
  <c r="A491" i="14"/>
  <c r="E490" i="14"/>
  <c r="B490" i="14"/>
  <c r="A490" i="14"/>
  <c r="E489" i="14"/>
  <c r="B489" i="14"/>
  <c r="A489" i="14"/>
  <c r="E488" i="14"/>
  <c r="B488" i="14"/>
  <c r="A488" i="14"/>
  <c r="E487" i="14"/>
  <c r="B487" i="14"/>
  <c r="A487" i="14"/>
  <c r="E486" i="14"/>
  <c r="B486" i="14"/>
  <c r="A486" i="14"/>
  <c r="E485" i="14"/>
  <c r="B485" i="14"/>
  <c r="A485" i="14"/>
  <c r="E484" i="14"/>
  <c r="B484" i="14"/>
  <c r="A484" i="14"/>
  <c r="E483" i="14"/>
  <c r="B483" i="14"/>
  <c r="A483" i="14"/>
  <c r="E482" i="14"/>
  <c r="B482" i="14"/>
  <c r="A482" i="14"/>
  <c r="E481" i="14"/>
  <c r="B481" i="14"/>
  <c r="A481" i="14"/>
  <c r="E480" i="14"/>
  <c r="B480" i="14"/>
  <c r="A480" i="14"/>
  <c r="E479" i="14"/>
  <c r="B479" i="14"/>
  <c r="A479" i="14"/>
  <c r="E478" i="14"/>
  <c r="B478" i="14"/>
  <c r="A478" i="14"/>
  <c r="E477" i="14"/>
  <c r="B477" i="14"/>
  <c r="A477" i="14"/>
  <c r="E476" i="14"/>
  <c r="B476" i="14"/>
  <c r="A476" i="14"/>
  <c r="E475" i="14"/>
  <c r="B475" i="14"/>
  <c r="A475" i="14"/>
  <c r="E474" i="14"/>
  <c r="D474" i="14"/>
  <c r="C474" i="14"/>
  <c r="B474" i="14"/>
  <c r="E473" i="14"/>
  <c r="D473" i="14"/>
  <c r="C473" i="14"/>
  <c r="B473" i="14"/>
  <c r="E472" i="14"/>
  <c r="D472" i="14"/>
  <c r="C472" i="14"/>
  <c r="B472" i="14"/>
  <c r="A472" i="14"/>
  <c r="E471" i="14"/>
  <c r="B471" i="14"/>
  <c r="A471" i="14"/>
  <c r="E470" i="14"/>
  <c r="B470" i="14"/>
  <c r="A470" i="14"/>
  <c r="E469" i="14"/>
  <c r="B469" i="14"/>
  <c r="A469" i="14"/>
  <c r="E468" i="14"/>
  <c r="B468" i="14"/>
  <c r="A468" i="14"/>
  <c r="E467" i="14"/>
  <c r="B467" i="14"/>
  <c r="A467" i="14"/>
  <c r="E466" i="14"/>
  <c r="B466" i="14"/>
  <c r="A466" i="14"/>
  <c r="E465" i="14"/>
  <c r="B465" i="14"/>
  <c r="A465" i="14"/>
  <c r="E464" i="14"/>
  <c r="B464" i="14"/>
  <c r="A464" i="14"/>
  <c r="E463" i="14"/>
  <c r="D463" i="14"/>
  <c r="C463" i="14"/>
  <c r="B463" i="14"/>
  <c r="E462" i="14"/>
  <c r="D462" i="14"/>
  <c r="C462" i="14"/>
  <c r="B462" i="14"/>
  <c r="D461" i="14"/>
  <c r="C461" i="14"/>
  <c r="B461" i="14"/>
  <c r="A461" i="14"/>
  <c r="E460" i="14"/>
  <c r="D460" i="14"/>
  <c r="C460" i="14"/>
  <c r="B460" i="14"/>
  <c r="A460" i="14"/>
  <c r="E459" i="14"/>
  <c r="D459" i="14"/>
  <c r="C459" i="14"/>
  <c r="B459" i="14"/>
  <c r="A459" i="14"/>
  <c r="E458" i="14"/>
  <c r="B458" i="14"/>
  <c r="A458" i="14"/>
  <c r="E457" i="14"/>
  <c r="B457" i="14"/>
  <c r="A457" i="14"/>
  <c r="E456" i="14"/>
  <c r="B456" i="14"/>
  <c r="A456" i="14"/>
  <c r="E455" i="14"/>
  <c r="B455" i="14"/>
  <c r="A455" i="14"/>
  <c r="E454" i="14"/>
  <c r="B454" i="14"/>
  <c r="A454" i="14"/>
  <c r="E453" i="14"/>
  <c r="B453" i="14"/>
  <c r="A453" i="14"/>
  <c r="E452" i="14"/>
  <c r="B452" i="14"/>
  <c r="A452" i="14"/>
  <c r="E451" i="14"/>
  <c r="B451" i="14"/>
  <c r="A451" i="14"/>
  <c r="E450" i="14"/>
  <c r="B450" i="14"/>
  <c r="A450" i="14"/>
  <c r="E449" i="14"/>
  <c r="B449" i="14"/>
  <c r="A449" i="14"/>
  <c r="E448" i="14"/>
  <c r="B448" i="14"/>
  <c r="A448" i="14"/>
  <c r="E447" i="14"/>
  <c r="B447" i="14"/>
  <c r="A447" i="14"/>
  <c r="E446" i="14"/>
  <c r="B446" i="14"/>
  <c r="A446" i="14"/>
  <c r="E445" i="14"/>
  <c r="B445" i="14"/>
  <c r="A445" i="14"/>
  <c r="E444" i="14"/>
  <c r="B444" i="14"/>
  <c r="A444" i="14"/>
  <c r="E443" i="14"/>
  <c r="B443" i="14"/>
  <c r="A443" i="14"/>
  <c r="E442" i="14"/>
  <c r="D442" i="14"/>
  <c r="C442" i="14"/>
  <c r="B442" i="14"/>
  <c r="E441" i="14"/>
  <c r="D441" i="14"/>
  <c r="C441" i="14"/>
  <c r="B441" i="14"/>
  <c r="E440" i="14"/>
  <c r="D440" i="14"/>
  <c r="C440" i="14"/>
  <c r="B440" i="14"/>
  <c r="A440" i="14"/>
  <c r="E439" i="14"/>
  <c r="B439" i="14"/>
  <c r="A439" i="14"/>
  <c r="E438" i="14"/>
  <c r="B438" i="14"/>
  <c r="A438" i="14"/>
  <c r="E437" i="14"/>
  <c r="B437" i="14"/>
  <c r="A437" i="14"/>
  <c r="E436" i="14"/>
  <c r="B436" i="14"/>
  <c r="A436" i="14"/>
  <c r="E435" i="14"/>
  <c r="B435" i="14"/>
  <c r="A435" i="14"/>
  <c r="E434" i="14"/>
  <c r="B434" i="14"/>
  <c r="A434" i="14"/>
  <c r="E433" i="14"/>
  <c r="B433" i="14"/>
  <c r="A433" i="14"/>
  <c r="E432" i="14"/>
  <c r="B432" i="14"/>
  <c r="A432" i="14"/>
  <c r="E431" i="14"/>
  <c r="D431" i="14"/>
  <c r="C431" i="14"/>
  <c r="B431" i="14"/>
  <c r="E430" i="14"/>
  <c r="D430" i="14"/>
  <c r="C430" i="14"/>
  <c r="B430" i="14"/>
  <c r="D429" i="14"/>
  <c r="C429" i="14"/>
  <c r="B429" i="14"/>
  <c r="A429" i="14"/>
  <c r="E428" i="14"/>
  <c r="D428" i="14"/>
  <c r="C428" i="14"/>
  <c r="B428" i="14"/>
  <c r="A428" i="14"/>
  <c r="E427" i="14"/>
  <c r="D427" i="14"/>
  <c r="C427" i="14"/>
  <c r="B427" i="14"/>
  <c r="A427" i="14"/>
  <c r="E426" i="14"/>
  <c r="B426" i="14"/>
  <c r="A426" i="14"/>
  <c r="E425" i="14"/>
  <c r="B425" i="14"/>
  <c r="A425" i="14"/>
  <c r="E424" i="14"/>
  <c r="B424" i="14"/>
  <c r="A424" i="14"/>
  <c r="E423" i="14"/>
  <c r="B423" i="14"/>
  <c r="A423" i="14"/>
  <c r="E422" i="14"/>
  <c r="B422" i="14"/>
  <c r="A422" i="14"/>
  <c r="E421" i="14"/>
  <c r="B421" i="14"/>
  <c r="A421" i="14"/>
  <c r="E420" i="14"/>
  <c r="B420" i="14"/>
  <c r="A420" i="14"/>
  <c r="E419" i="14"/>
  <c r="B419" i="14"/>
  <c r="A419" i="14"/>
  <c r="E418" i="14"/>
  <c r="B418" i="14"/>
  <c r="A418" i="14"/>
  <c r="E417" i="14"/>
  <c r="B417" i="14"/>
  <c r="A417" i="14"/>
  <c r="E416" i="14"/>
  <c r="B416" i="14"/>
  <c r="A416" i="14"/>
  <c r="E415" i="14"/>
  <c r="B415" i="14"/>
  <c r="A415" i="14"/>
  <c r="E414" i="14"/>
  <c r="B414" i="14"/>
  <c r="A414" i="14"/>
  <c r="E413" i="14"/>
  <c r="B413" i="14"/>
  <c r="A413" i="14"/>
  <c r="E412" i="14"/>
  <c r="B412" i="14"/>
  <c r="A412" i="14"/>
  <c r="E411" i="14"/>
  <c r="B411" i="14"/>
  <c r="A411" i="14"/>
  <c r="E410" i="14"/>
  <c r="D410" i="14"/>
  <c r="C410" i="14"/>
  <c r="B410" i="14"/>
  <c r="E409" i="14"/>
  <c r="D409" i="14"/>
  <c r="C409" i="14"/>
  <c r="B409" i="14"/>
  <c r="E408" i="14"/>
  <c r="D408" i="14"/>
  <c r="C408" i="14"/>
  <c r="B408" i="14"/>
  <c r="A408" i="14"/>
  <c r="E407" i="14"/>
  <c r="B407" i="14"/>
  <c r="A407" i="14"/>
  <c r="E406" i="14"/>
  <c r="B406" i="14"/>
  <c r="A406" i="14"/>
  <c r="E405" i="14"/>
  <c r="B405" i="14"/>
  <c r="A405" i="14"/>
  <c r="E404" i="14"/>
  <c r="B404" i="14"/>
  <c r="A404" i="14"/>
  <c r="E403" i="14"/>
  <c r="B403" i="14"/>
  <c r="A403" i="14"/>
  <c r="E402" i="14"/>
  <c r="B402" i="14"/>
  <c r="A402" i="14"/>
  <c r="E401" i="14"/>
  <c r="B401" i="14"/>
  <c r="A401" i="14"/>
  <c r="E400" i="14"/>
  <c r="B400" i="14"/>
  <c r="A400" i="14"/>
  <c r="E399" i="14"/>
  <c r="D399" i="14"/>
  <c r="C399" i="14"/>
  <c r="B399" i="14"/>
  <c r="E398" i="14"/>
  <c r="D398" i="14"/>
  <c r="C398" i="14"/>
  <c r="B398" i="14"/>
  <c r="D397" i="14"/>
  <c r="C397" i="14"/>
  <c r="B397" i="14"/>
  <c r="A397" i="14"/>
  <c r="H394" i="14"/>
  <c r="E394" i="14"/>
  <c r="B394" i="14"/>
  <c r="A394" i="14"/>
  <c r="H393" i="14"/>
  <c r="E393" i="14"/>
  <c r="B393" i="14"/>
  <c r="A393" i="14"/>
  <c r="H392" i="14"/>
  <c r="E392" i="14"/>
  <c r="B392" i="14"/>
  <c r="A392" i="14"/>
  <c r="H391" i="14"/>
  <c r="E391" i="14"/>
  <c r="B391" i="14"/>
  <c r="A391" i="14"/>
  <c r="H390" i="14"/>
  <c r="E390" i="14"/>
  <c r="B390" i="14"/>
  <c r="A390" i="14"/>
  <c r="H389" i="14"/>
  <c r="E389" i="14"/>
  <c r="B389" i="14"/>
  <c r="A389" i="14"/>
  <c r="H388" i="14"/>
  <c r="E388" i="14"/>
  <c r="B388" i="14"/>
  <c r="A388" i="14"/>
  <c r="H387" i="14"/>
  <c r="E387" i="14"/>
  <c r="B387" i="14"/>
  <c r="A387" i="14"/>
  <c r="H386" i="14"/>
  <c r="G386" i="14"/>
  <c r="E386" i="14"/>
  <c r="D386" i="14"/>
  <c r="C386" i="14"/>
  <c r="B386" i="14"/>
  <c r="H385" i="14"/>
  <c r="G385" i="14"/>
  <c r="E385" i="14"/>
  <c r="D385" i="14"/>
  <c r="C385" i="14"/>
  <c r="B385" i="14"/>
  <c r="H384" i="14"/>
  <c r="G384" i="14"/>
  <c r="F384" i="14"/>
  <c r="D384" i="14"/>
  <c r="C384" i="14"/>
  <c r="B384" i="14"/>
  <c r="A384" i="14"/>
  <c r="H381" i="14"/>
  <c r="E381" i="14"/>
  <c r="B381" i="14"/>
  <c r="A381" i="14"/>
  <c r="H380" i="14"/>
  <c r="E380" i="14"/>
  <c r="B380" i="14"/>
  <c r="A380" i="14"/>
  <c r="H379" i="14"/>
  <c r="E379" i="14"/>
  <c r="B379" i="14"/>
  <c r="A379" i="14"/>
  <c r="H378" i="14"/>
  <c r="E378" i="14"/>
  <c r="B378" i="14"/>
  <c r="A378" i="14"/>
  <c r="H377" i="14"/>
  <c r="E377" i="14"/>
  <c r="B377" i="14"/>
  <c r="A377" i="14"/>
  <c r="H376" i="14"/>
  <c r="E376" i="14"/>
  <c r="B376" i="14"/>
  <c r="A376" i="14"/>
  <c r="H375" i="14"/>
  <c r="E375" i="14"/>
  <c r="B375" i="14"/>
  <c r="A375" i="14"/>
  <c r="H374" i="14"/>
  <c r="E374" i="14"/>
  <c r="B374" i="14"/>
  <c r="A374" i="14"/>
  <c r="H373" i="14"/>
  <c r="G373" i="14"/>
  <c r="E373" i="14"/>
  <c r="D373" i="14"/>
  <c r="C373" i="14"/>
  <c r="B373" i="14"/>
  <c r="H372" i="14"/>
  <c r="G372" i="14"/>
  <c r="E372" i="14"/>
  <c r="D372" i="14"/>
  <c r="C372" i="14"/>
  <c r="B372" i="14"/>
  <c r="H371" i="14"/>
  <c r="G371" i="14"/>
  <c r="F371" i="14"/>
  <c r="D371" i="14"/>
  <c r="C371" i="14"/>
  <c r="B371" i="14"/>
  <c r="A371" i="14"/>
  <c r="E368" i="14"/>
  <c r="B368" i="14"/>
  <c r="A368" i="14"/>
  <c r="E367" i="14"/>
  <c r="B367" i="14"/>
  <c r="A367" i="14"/>
  <c r="E366" i="14"/>
  <c r="B366" i="14"/>
  <c r="A366" i="14"/>
  <c r="E365" i="14"/>
  <c r="B365" i="14"/>
  <c r="A365" i="14"/>
  <c r="E364" i="14"/>
  <c r="B364" i="14"/>
  <c r="A364" i="14"/>
  <c r="E363" i="14"/>
  <c r="B363" i="14"/>
  <c r="A363" i="14"/>
  <c r="E362" i="14"/>
  <c r="B362" i="14"/>
  <c r="A362" i="14"/>
  <c r="E361" i="14"/>
  <c r="B361" i="14"/>
  <c r="A361" i="14"/>
  <c r="E360" i="14"/>
  <c r="B360" i="14"/>
  <c r="A360" i="14"/>
  <c r="E359" i="14"/>
  <c r="B359" i="14"/>
  <c r="A359" i="14"/>
  <c r="E358" i="14"/>
  <c r="B358" i="14"/>
  <c r="A358" i="14"/>
  <c r="E357" i="14"/>
  <c r="B357" i="14"/>
  <c r="A357" i="14"/>
  <c r="E356" i="14"/>
  <c r="B356" i="14"/>
  <c r="A356" i="14"/>
  <c r="E355" i="14"/>
  <c r="B355" i="14"/>
  <c r="A355" i="14"/>
  <c r="E354" i="14"/>
  <c r="B354" i="14"/>
  <c r="A354" i="14"/>
  <c r="E353" i="14"/>
  <c r="B353" i="14"/>
  <c r="A353" i="14"/>
  <c r="H352" i="14"/>
  <c r="G352" i="14"/>
  <c r="E352" i="14"/>
  <c r="D352" i="14"/>
  <c r="C352" i="14"/>
  <c r="B352" i="14"/>
  <c r="H351" i="14"/>
  <c r="G351" i="14"/>
  <c r="E351" i="14"/>
  <c r="D351" i="14"/>
  <c r="C351" i="14"/>
  <c r="B351" i="14"/>
  <c r="H350" i="14"/>
  <c r="G350" i="14"/>
  <c r="F350" i="14"/>
  <c r="E350" i="14"/>
  <c r="D350" i="14"/>
  <c r="C350" i="14"/>
  <c r="B350" i="14"/>
  <c r="A350" i="14"/>
  <c r="E349" i="14"/>
  <c r="B349" i="14"/>
  <c r="A349" i="14"/>
  <c r="E348" i="14"/>
  <c r="B348" i="14"/>
  <c r="A348" i="14"/>
  <c r="E347" i="14"/>
  <c r="B347" i="14"/>
  <c r="A347" i="14"/>
  <c r="E346" i="14"/>
  <c r="B346" i="14"/>
  <c r="A346" i="14"/>
  <c r="E345" i="14"/>
  <c r="B345" i="14"/>
  <c r="A345" i="14"/>
  <c r="E344" i="14"/>
  <c r="B344" i="14"/>
  <c r="A344" i="14"/>
  <c r="E343" i="14"/>
  <c r="B343" i="14"/>
  <c r="A343" i="14"/>
  <c r="E342" i="14"/>
  <c r="B342" i="14"/>
  <c r="A342" i="14"/>
  <c r="H341" i="14"/>
  <c r="G341" i="14"/>
  <c r="E341" i="14"/>
  <c r="D341" i="14"/>
  <c r="C341" i="14"/>
  <c r="B341" i="14"/>
  <c r="H340" i="14"/>
  <c r="G340" i="14"/>
  <c r="E340" i="14"/>
  <c r="D340" i="14"/>
  <c r="C340" i="14"/>
  <c r="B340" i="14"/>
  <c r="H339" i="14"/>
  <c r="G339" i="14"/>
  <c r="F339" i="14"/>
  <c r="D339" i="14"/>
  <c r="C339" i="14"/>
  <c r="B339" i="14"/>
  <c r="A339" i="14"/>
  <c r="E336" i="14"/>
  <c r="B336" i="14"/>
  <c r="A336" i="14"/>
  <c r="E335" i="14"/>
  <c r="B335" i="14"/>
  <c r="A335" i="14"/>
  <c r="E334" i="14"/>
  <c r="B334" i="14"/>
  <c r="A334" i="14"/>
  <c r="E333" i="14"/>
  <c r="B333" i="14"/>
  <c r="A333" i="14"/>
  <c r="E332" i="14"/>
  <c r="B332" i="14"/>
  <c r="A332" i="14"/>
  <c r="E331" i="14"/>
  <c r="B331" i="14"/>
  <c r="A331" i="14"/>
  <c r="E330" i="14"/>
  <c r="B330" i="14"/>
  <c r="A330" i="14"/>
  <c r="E329" i="14"/>
  <c r="B329" i="14"/>
  <c r="A329" i="14"/>
  <c r="E328" i="14"/>
  <c r="B328" i="14"/>
  <c r="A328" i="14"/>
  <c r="E327" i="14"/>
  <c r="B327" i="14"/>
  <c r="A327" i="14"/>
  <c r="E326" i="14"/>
  <c r="B326" i="14"/>
  <c r="A326" i="14"/>
  <c r="E325" i="14"/>
  <c r="B325" i="14"/>
  <c r="A325" i="14"/>
  <c r="E324" i="14"/>
  <c r="B324" i="14"/>
  <c r="A324" i="14"/>
  <c r="E323" i="14"/>
  <c r="B323" i="14"/>
  <c r="A323" i="14"/>
  <c r="E322" i="14"/>
  <c r="B322" i="14"/>
  <c r="A322" i="14"/>
  <c r="E321" i="14"/>
  <c r="B321" i="14"/>
  <c r="A321" i="14"/>
  <c r="H320" i="14"/>
  <c r="G320" i="14"/>
  <c r="E320" i="14"/>
  <c r="D320" i="14"/>
  <c r="C320" i="14"/>
  <c r="B320" i="14"/>
  <c r="H319" i="14"/>
  <c r="G319" i="14"/>
  <c r="E319" i="14"/>
  <c r="D319" i="14"/>
  <c r="C319" i="14"/>
  <c r="B319" i="14"/>
  <c r="H318" i="14"/>
  <c r="G318" i="14"/>
  <c r="F318" i="14"/>
  <c r="E318" i="14"/>
  <c r="D318" i="14"/>
  <c r="C318" i="14"/>
  <c r="B318" i="14"/>
  <c r="A318" i="14"/>
  <c r="E317" i="14"/>
  <c r="B317" i="14"/>
  <c r="A317" i="14"/>
  <c r="E316" i="14"/>
  <c r="B316" i="14"/>
  <c r="A316" i="14"/>
  <c r="E315" i="14"/>
  <c r="B315" i="14"/>
  <c r="A315" i="14"/>
  <c r="E314" i="14"/>
  <c r="B314" i="14"/>
  <c r="A314" i="14"/>
  <c r="E313" i="14"/>
  <c r="B313" i="14"/>
  <c r="A313" i="14"/>
  <c r="E312" i="14"/>
  <c r="B312" i="14"/>
  <c r="A312" i="14"/>
  <c r="E311" i="14"/>
  <c r="B311" i="14"/>
  <c r="A311" i="14"/>
  <c r="E310" i="14"/>
  <c r="B310" i="14"/>
  <c r="A310" i="14"/>
  <c r="H309" i="14"/>
  <c r="G309" i="14"/>
  <c r="E309" i="14"/>
  <c r="D309" i="14"/>
  <c r="C309" i="14"/>
  <c r="B309" i="14"/>
  <c r="H308" i="14"/>
  <c r="G308" i="14"/>
  <c r="E308" i="14"/>
  <c r="D308" i="14"/>
  <c r="C308" i="14"/>
  <c r="B308" i="14"/>
  <c r="H307" i="14"/>
  <c r="G307" i="14"/>
  <c r="F307" i="14"/>
  <c r="D307" i="14"/>
  <c r="C307" i="14"/>
  <c r="B307" i="14"/>
  <c r="A307" i="14"/>
  <c r="E304" i="14"/>
  <c r="B304" i="14"/>
  <c r="E303" i="14"/>
  <c r="B303" i="14"/>
  <c r="E302" i="14"/>
  <c r="B302" i="14"/>
  <c r="E301" i="14"/>
  <c r="B301" i="14"/>
  <c r="E300" i="14"/>
  <c r="B300" i="14"/>
  <c r="E299" i="14"/>
  <c r="B299" i="14"/>
  <c r="E298" i="14"/>
  <c r="B298" i="14"/>
  <c r="E297" i="14"/>
  <c r="B297" i="14"/>
  <c r="E296" i="14"/>
  <c r="B296" i="14"/>
  <c r="E295" i="14"/>
  <c r="B295" i="14"/>
  <c r="E294" i="14"/>
  <c r="B294" i="14"/>
  <c r="E293" i="14"/>
  <c r="B293" i="14"/>
  <c r="E292" i="14"/>
  <c r="B292" i="14"/>
  <c r="E291" i="14"/>
  <c r="B291" i="14"/>
  <c r="E290" i="14"/>
  <c r="B290" i="14"/>
  <c r="E289" i="14"/>
  <c r="B289" i="14"/>
  <c r="H288" i="14"/>
  <c r="G288" i="14"/>
  <c r="E288" i="14"/>
  <c r="D288" i="14"/>
  <c r="C288" i="14"/>
  <c r="B288" i="14"/>
  <c r="H287" i="14"/>
  <c r="G287" i="14"/>
  <c r="E287" i="14"/>
  <c r="D287" i="14"/>
  <c r="C287" i="14"/>
  <c r="B287" i="14"/>
  <c r="A287" i="14"/>
  <c r="H286" i="14"/>
  <c r="G286" i="14"/>
  <c r="F286" i="14"/>
  <c r="D286" i="14"/>
  <c r="C286" i="14"/>
  <c r="B286" i="14"/>
  <c r="A286" i="14"/>
  <c r="E285" i="14"/>
  <c r="B285" i="14"/>
  <c r="E284" i="14"/>
  <c r="B284" i="14"/>
  <c r="E283" i="14"/>
  <c r="B283" i="14"/>
  <c r="E282" i="14"/>
  <c r="B282" i="14"/>
  <c r="E281" i="14"/>
  <c r="B281" i="14"/>
  <c r="E280" i="14"/>
  <c r="B280" i="14"/>
  <c r="E279" i="14"/>
  <c r="B279" i="14"/>
  <c r="E278" i="14"/>
  <c r="B278" i="14"/>
  <c r="H277" i="14"/>
  <c r="G277" i="14"/>
  <c r="E277" i="14"/>
  <c r="D277" i="14"/>
  <c r="C277" i="14"/>
  <c r="B277" i="14"/>
  <c r="H276" i="14"/>
  <c r="G276" i="14"/>
  <c r="E276" i="14"/>
  <c r="H275" i="14"/>
  <c r="G275" i="14"/>
  <c r="F275" i="14"/>
  <c r="D276" i="14"/>
  <c r="C276" i="14"/>
  <c r="B276" i="14"/>
  <c r="A276" i="14"/>
  <c r="A278" i="14"/>
  <c r="A279" i="14"/>
  <c r="A280" i="14"/>
  <c r="A281" i="14"/>
  <c r="A282" i="14"/>
  <c r="A283" i="14"/>
  <c r="A284" i="14"/>
  <c r="A285" i="14"/>
  <c r="D275" i="14"/>
  <c r="C275" i="14"/>
  <c r="B275" i="14"/>
  <c r="A17" i="14"/>
  <c r="A275" i="14"/>
  <c r="A304" i="14"/>
  <c r="A303" i="14"/>
  <c r="A302" i="14"/>
  <c r="A301" i="14"/>
  <c r="A300" i="14"/>
  <c r="A299" i="14"/>
  <c r="A298" i="14"/>
  <c r="A297" i="14"/>
  <c r="A296" i="14"/>
  <c r="A295" i="14"/>
  <c r="A294" i="14"/>
  <c r="A293" i="14"/>
  <c r="A292" i="14"/>
  <c r="A291" i="14"/>
  <c r="A290" i="14"/>
  <c r="A289" i="14"/>
  <c r="E286" i="14"/>
  <c r="H274" i="14"/>
  <c r="G274" i="14"/>
  <c r="F274" i="14"/>
  <c r="E274" i="14"/>
  <c r="D274" i="14"/>
  <c r="C274" i="14"/>
  <c r="B274" i="14"/>
  <c r="A274" i="14"/>
  <c r="H273" i="14"/>
  <c r="G273" i="14"/>
  <c r="F273" i="14"/>
  <c r="E273" i="14"/>
  <c r="D273" i="14"/>
  <c r="C273" i="14"/>
  <c r="B273" i="14"/>
  <c r="A273" i="14"/>
  <c r="E272" i="14"/>
  <c r="B272" i="14"/>
  <c r="A272" i="14"/>
  <c r="E271" i="14"/>
  <c r="B271" i="14"/>
  <c r="A271" i="14"/>
  <c r="E270" i="14"/>
  <c r="B270" i="14"/>
  <c r="A270" i="14"/>
  <c r="E269" i="14"/>
  <c r="B269" i="14"/>
  <c r="A269" i="14"/>
  <c r="E268" i="14"/>
  <c r="B268" i="14"/>
  <c r="A268" i="14"/>
  <c r="E267" i="14"/>
  <c r="B267" i="14"/>
  <c r="A267" i="14"/>
  <c r="E266" i="14"/>
  <c r="B266" i="14"/>
  <c r="A266" i="14"/>
  <c r="E265" i="14"/>
  <c r="B265" i="14"/>
  <c r="A265" i="14"/>
  <c r="E264" i="14"/>
  <c r="B264" i="14"/>
  <c r="A264" i="14"/>
  <c r="E263" i="14"/>
  <c r="B263" i="14"/>
  <c r="A263" i="14"/>
  <c r="E262" i="14"/>
  <c r="B262" i="14"/>
  <c r="A262" i="14"/>
  <c r="E261" i="14"/>
  <c r="B261" i="14"/>
  <c r="A261" i="14"/>
  <c r="E260" i="14"/>
  <c r="B260" i="14"/>
  <c r="A260" i="14"/>
  <c r="E259" i="14"/>
  <c r="B259" i="14"/>
  <c r="A259" i="14"/>
  <c r="E258" i="14"/>
  <c r="B258" i="14"/>
  <c r="A258" i="14"/>
  <c r="E257" i="14"/>
  <c r="B257" i="14"/>
  <c r="A257" i="14"/>
  <c r="H256" i="14"/>
  <c r="G256" i="14"/>
  <c r="F256" i="14"/>
  <c r="E256" i="14"/>
  <c r="D256" i="14"/>
  <c r="C256" i="14"/>
  <c r="B256" i="14"/>
  <c r="H255" i="14"/>
  <c r="G255" i="14"/>
  <c r="E255" i="14"/>
  <c r="D255" i="14"/>
  <c r="C255" i="14"/>
  <c r="B255" i="14"/>
  <c r="H254" i="14"/>
  <c r="G254" i="14"/>
  <c r="F254" i="14"/>
  <c r="E254" i="14"/>
  <c r="D254" i="14"/>
  <c r="C254" i="14"/>
  <c r="B254" i="14"/>
  <c r="A254" i="14"/>
  <c r="E253" i="14"/>
  <c r="B253" i="14"/>
  <c r="A253" i="14"/>
  <c r="E252" i="14"/>
  <c r="B252" i="14"/>
  <c r="A252" i="14"/>
  <c r="E251" i="14"/>
  <c r="B251" i="14"/>
  <c r="A251" i="14"/>
  <c r="E250" i="14"/>
  <c r="B250" i="14"/>
  <c r="A250" i="14"/>
  <c r="E249" i="14"/>
  <c r="B249" i="14"/>
  <c r="A249" i="14"/>
  <c r="E248" i="14"/>
  <c r="B248" i="14"/>
  <c r="A248" i="14"/>
  <c r="E247" i="14"/>
  <c r="B247" i="14"/>
  <c r="A247" i="14"/>
  <c r="E246" i="14"/>
  <c r="B246" i="14"/>
  <c r="A246" i="14"/>
  <c r="H245" i="14"/>
  <c r="G245" i="14"/>
  <c r="F245" i="14"/>
  <c r="E245" i="14"/>
  <c r="D245" i="14"/>
  <c r="C245" i="14"/>
  <c r="B245" i="14"/>
  <c r="H244" i="14"/>
  <c r="G244" i="14"/>
  <c r="E244" i="14"/>
  <c r="D244" i="14"/>
  <c r="C244" i="14"/>
  <c r="B244" i="14"/>
  <c r="H243" i="14"/>
  <c r="G243" i="14"/>
  <c r="F243" i="14"/>
  <c r="D243" i="14"/>
  <c r="C243" i="14"/>
  <c r="B243" i="14"/>
  <c r="A243" i="14"/>
  <c r="H242" i="14"/>
  <c r="G242" i="14"/>
  <c r="F242" i="14"/>
  <c r="E242" i="14"/>
  <c r="D242" i="14"/>
  <c r="C242" i="14"/>
  <c r="B242" i="14"/>
  <c r="A242" i="14"/>
  <c r="H241" i="14"/>
  <c r="G241" i="14"/>
  <c r="F241" i="14"/>
  <c r="E241" i="14"/>
  <c r="D241" i="14"/>
  <c r="C241" i="14"/>
  <c r="B241" i="14"/>
  <c r="A241" i="14"/>
  <c r="E240" i="14"/>
  <c r="B240" i="14"/>
  <c r="A240" i="14"/>
  <c r="E239" i="14"/>
  <c r="B239" i="14"/>
  <c r="A239" i="14"/>
  <c r="E238" i="14"/>
  <c r="B238" i="14"/>
  <c r="A238" i="14"/>
  <c r="E237" i="14"/>
  <c r="B237" i="14"/>
  <c r="A237" i="14"/>
  <c r="E236" i="14"/>
  <c r="B236" i="14"/>
  <c r="A236" i="14"/>
  <c r="E235" i="14"/>
  <c r="B235" i="14"/>
  <c r="A235" i="14"/>
  <c r="E234" i="14"/>
  <c r="B234" i="14"/>
  <c r="A234" i="14"/>
  <c r="E233" i="14"/>
  <c r="B233" i="14"/>
  <c r="A233" i="14"/>
  <c r="E232" i="14"/>
  <c r="B232" i="14"/>
  <c r="A232" i="14"/>
  <c r="E231" i="14"/>
  <c r="B231" i="14"/>
  <c r="A231" i="14"/>
  <c r="E230" i="14"/>
  <c r="B230" i="14"/>
  <c r="A230" i="14"/>
  <c r="E229" i="14"/>
  <c r="B229" i="14"/>
  <c r="A229" i="14"/>
  <c r="E228" i="14"/>
  <c r="B228" i="14"/>
  <c r="A228" i="14"/>
  <c r="E227" i="14"/>
  <c r="B227" i="14"/>
  <c r="A227" i="14"/>
  <c r="E226" i="14"/>
  <c r="B226" i="14"/>
  <c r="A226" i="14"/>
  <c r="E225" i="14"/>
  <c r="B225" i="14"/>
  <c r="A225" i="14"/>
  <c r="H224" i="14"/>
  <c r="G224" i="14"/>
  <c r="F224" i="14"/>
  <c r="E224" i="14"/>
  <c r="D224" i="14"/>
  <c r="C224" i="14"/>
  <c r="B224" i="14"/>
  <c r="H223" i="14"/>
  <c r="G223" i="14"/>
  <c r="E223" i="14"/>
  <c r="D223" i="14"/>
  <c r="C223" i="14"/>
  <c r="B223" i="14"/>
  <c r="H222" i="14"/>
  <c r="G222" i="14"/>
  <c r="F222" i="14"/>
  <c r="E222" i="14"/>
  <c r="D222" i="14"/>
  <c r="C222" i="14"/>
  <c r="B222" i="14"/>
  <c r="A222" i="14"/>
  <c r="E199" i="14"/>
  <c r="B199" i="14"/>
  <c r="A199" i="14"/>
  <c r="E198" i="14"/>
  <c r="B198" i="14"/>
  <c r="A198" i="14"/>
  <c r="E197" i="14"/>
  <c r="B197" i="14"/>
  <c r="A197" i="14"/>
  <c r="E196" i="14"/>
  <c r="B196" i="14"/>
  <c r="A196" i="14"/>
  <c r="E195" i="14"/>
  <c r="B195" i="14"/>
  <c r="A195" i="14"/>
  <c r="E194" i="14"/>
  <c r="B194" i="14"/>
  <c r="A194" i="14"/>
  <c r="E193" i="14"/>
  <c r="B193" i="14"/>
  <c r="A193" i="14"/>
  <c r="E192" i="14"/>
  <c r="B192" i="14"/>
  <c r="A192" i="14"/>
  <c r="H191" i="14"/>
  <c r="G191" i="14"/>
  <c r="F191" i="14"/>
  <c r="E191" i="14"/>
  <c r="D191" i="14"/>
  <c r="C191" i="14"/>
  <c r="B191" i="14"/>
  <c r="H190" i="14"/>
  <c r="G190" i="14"/>
  <c r="E190" i="14"/>
  <c r="D190" i="14"/>
  <c r="C190" i="14"/>
  <c r="B190" i="14"/>
  <c r="H189" i="14"/>
  <c r="G189" i="14"/>
  <c r="F189" i="14"/>
  <c r="D189" i="14"/>
  <c r="C189" i="14"/>
  <c r="B189" i="14"/>
  <c r="A189" i="14"/>
  <c r="H188" i="14"/>
  <c r="G188" i="14"/>
  <c r="F188" i="14"/>
  <c r="E188" i="14"/>
  <c r="D188" i="14"/>
  <c r="C188" i="14"/>
  <c r="B188" i="14"/>
  <c r="A188" i="14"/>
  <c r="H187" i="14"/>
  <c r="G187" i="14"/>
  <c r="F187" i="14"/>
  <c r="E187" i="14"/>
  <c r="D187" i="14"/>
  <c r="C187" i="14"/>
  <c r="B187" i="14"/>
  <c r="A187" i="14"/>
  <c r="E186" i="14"/>
  <c r="B186" i="14"/>
  <c r="A186" i="14"/>
  <c r="E185" i="14"/>
  <c r="B185" i="14"/>
  <c r="A185" i="14"/>
  <c r="E184" i="14"/>
  <c r="B184" i="14"/>
  <c r="A184" i="14"/>
  <c r="E183" i="14"/>
  <c r="B183" i="14"/>
  <c r="A183" i="14"/>
  <c r="E182" i="14"/>
  <c r="B182" i="14"/>
  <c r="A182" i="14"/>
  <c r="E181" i="14"/>
  <c r="B181" i="14"/>
  <c r="A181" i="14"/>
  <c r="E180" i="14"/>
  <c r="B180" i="14"/>
  <c r="A180" i="14"/>
  <c r="E179" i="14"/>
  <c r="B179" i="14"/>
  <c r="A179" i="14"/>
  <c r="E178" i="14"/>
  <c r="B178" i="14"/>
  <c r="A178" i="14"/>
  <c r="E177" i="14"/>
  <c r="B177" i="14"/>
  <c r="A177" i="14"/>
  <c r="E176" i="14"/>
  <c r="B176" i="14"/>
  <c r="A176" i="14"/>
  <c r="E175" i="14"/>
  <c r="B175" i="14"/>
  <c r="A175" i="14"/>
  <c r="E174" i="14"/>
  <c r="B174" i="14"/>
  <c r="A174" i="14"/>
  <c r="E173" i="14"/>
  <c r="B173" i="14"/>
  <c r="A173" i="14"/>
  <c r="E172" i="14"/>
  <c r="B172" i="14"/>
  <c r="A172" i="14"/>
  <c r="E171" i="14"/>
  <c r="B171" i="14"/>
  <c r="A171" i="14"/>
  <c r="H170" i="14"/>
  <c r="G170" i="14"/>
  <c r="F170" i="14"/>
  <c r="E170" i="14"/>
  <c r="D170" i="14"/>
  <c r="C170" i="14"/>
  <c r="B170" i="14"/>
  <c r="H169" i="14"/>
  <c r="G169" i="14"/>
  <c r="E169" i="14"/>
  <c r="D169" i="14"/>
  <c r="C169" i="14"/>
  <c r="B169" i="14"/>
  <c r="H168" i="14"/>
  <c r="G168" i="14"/>
  <c r="F168" i="14"/>
  <c r="E168" i="14"/>
  <c r="D168" i="14"/>
  <c r="C168" i="14"/>
  <c r="B168" i="14"/>
  <c r="A168" i="14"/>
  <c r="E167" i="14"/>
  <c r="B167" i="14"/>
  <c r="A167" i="14"/>
  <c r="E166" i="14"/>
  <c r="B166" i="14"/>
  <c r="A166" i="14"/>
  <c r="E165" i="14"/>
  <c r="B165" i="14"/>
  <c r="A165" i="14"/>
  <c r="E164" i="14"/>
  <c r="B164" i="14"/>
  <c r="A164" i="14"/>
  <c r="E163" i="14"/>
  <c r="B163" i="14"/>
  <c r="A163" i="14"/>
  <c r="E162" i="14"/>
  <c r="B162" i="14"/>
  <c r="A162" i="14"/>
  <c r="E161" i="14"/>
  <c r="B161" i="14"/>
  <c r="A161" i="14"/>
  <c r="E160" i="14"/>
  <c r="B160" i="14"/>
  <c r="A160" i="14"/>
  <c r="H159" i="14"/>
  <c r="G159" i="14"/>
  <c r="F159" i="14"/>
  <c r="E159" i="14"/>
  <c r="D159" i="14"/>
  <c r="C159" i="14"/>
  <c r="B159" i="14"/>
  <c r="H158" i="14"/>
  <c r="G158" i="14"/>
  <c r="E158" i="14"/>
  <c r="D158" i="14"/>
  <c r="C158" i="14"/>
  <c r="B158" i="14"/>
  <c r="H157" i="14"/>
  <c r="G157" i="14"/>
  <c r="F157" i="14"/>
  <c r="D157" i="14"/>
  <c r="C157" i="14"/>
  <c r="B157" i="14"/>
  <c r="A157" i="14"/>
  <c r="H156" i="14"/>
  <c r="G156" i="14"/>
  <c r="F156" i="14"/>
  <c r="E156" i="14"/>
  <c r="D156" i="14"/>
  <c r="C156" i="14"/>
  <c r="B156" i="14"/>
  <c r="A156" i="14"/>
  <c r="H155" i="14"/>
  <c r="G155" i="14"/>
  <c r="F155" i="14"/>
  <c r="E155" i="14"/>
  <c r="D155" i="14"/>
  <c r="C155" i="14"/>
  <c r="B155" i="14"/>
  <c r="A155" i="14"/>
  <c r="E154" i="14"/>
  <c r="B154" i="14"/>
  <c r="A154" i="14"/>
  <c r="E153" i="14"/>
  <c r="B153" i="14"/>
  <c r="A153" i="14"/>
  <c r="E152" i="14"/>
  <c r="B152" i="14"/>
  <c r="A152" i="14"/>
  <c r="E151" i="14"/>
  <c r="B151" i="14"/>
  <c r="A151" i="14"/>
  <c r="E150" i="14"/>
  <c r="B150" i="14"/>
  <c r="A150" i="14"/>
  <c r="E149" i="14"/>
  <c r="B149" i="14"/>
  <c r="A149" i="14"/>
  <c r="E148" i="14"/>
  <c r="B148" i="14"/>
  <c r="A148" i="14"/>
  <c r="E147" i="14"/>
  <c r="B147" i="14"/>
  <c r="A147" i="14"/>
  <c r="E146" i="14"/>
  <c r="B146" i="14"/>
  <c r="A146" i="14"/>
  <c r="E145" i="14"/>
  <c r="B145" i="14"/>
  <c r="A145" i="14"/>
  <c r="E144" i="14"/>
  <c r="B144" i="14"/>
  <c r="A144" i="14"/>
  <c r="E143" i="14"/>
  <c r="B143" i="14"/>
  <c r="A143" i="14"/>
  <c r="E142" i="14"/>
  <c r="B142" i="14"/>
  <c r="A142" i="14"/>
  <c r="E141" i="14"/>
  <c r="B141" i="14"/>
  <c r="A141" i="14"/>
  <c r="E140" i="14"/>
  <c r="B140" i="14"/>
  <c r="A140" i="14"/>
  <c r="E139" i="14"/>
  <c r="B139" i="14"/>
  <c r="A139" i="14"/>
  <c r="H138" i="14"/>
  <c r="G138" i="14"/>
  <c r="F138" i="14"/>
  <c r="E138" i="14"/>
  <c r="D138" i="14"/>
  <c r="C138" i="14"/>
  <c r="B138" i="14"/>
  <c r="H137" i="14"/>
  <c r="G137" i="14"/>
  <c r="E137" i="14"/>
  <c r="D137" i="14"/>
  <c r="C137" i="14"/>
  <c r="B137" i="14"/>
  <c r="H136" i="14"/>
  <c r="G136" i="14"/>
  <c r="F136" i="14"/>
  <c r="E136" i="14"/>
  <c r="D136" i="14"/>
  <c r="C136" i="14"/>
  <c r="B136" i="14"/>
  <c r="A136" i="14"/>
  <c r="E135" i="14"/>
  <c r="B135" i="14"/>
  <c r="A135" i="14"/>
  <c r="E134" i="14"/>
  <c r="B134" i="14"/>
  <c r="A134" i="14"/>
  <c r="E133" i="14"/>
  <c r="B133" i="14"/>
  <c r="A133" i="14"/>
  <c r="E132" i="14"/>
  <c r="B132" i="14"/>
  <c r="A132" i="14"/>
  <c r="E131" i="14"/>
  <c r="B131" i="14"/>
  <c r="A131" i="14"/>
  <c r="E130" i="14"/>
  <c r="B130" i="14"/>
  <c r="A130" i="14"/>
  <c r="E129" i="14"/>
  <c r="B129" i="14"/>
  <c r="A129" i="14"/>
  <c r="E128" i="14"/>
  <c r="B128" i="14"/>
  <c r="A128" i="14"/>
  <c r="H127" i="14"/>
  <c r="G127" i="14"/>
  <c r="F127" i="14"/>
  <c r="E127" i="14"/>
  <c r="D127" i="14"/>
  <c r="C127" i="14"/>
  <c r="B127" i="14"/>
  <c r="H126" i="14"/>
  <c r="G126" i="14"/>
  <c r="E126" i="14"/>
  <c r="D126" i="14"/>
  <c r="C126" i="14"/>
  <c r="B126" i="14"/>
  <c r="H125" i="14"/>
  <c r="G125" i="14"/>
  <c r="F125" i="14"/>
  <c r="D125" i="14"/>
  <c r="C125" i="14"/>
  <c r="B125" i="14"/>
  <c r="A125" i="14"/>
  <c r="H124" i="14"/>
  <c r="G124" i="14"/>
  <c r="F124" i="14"/>
  <c r="E124" i="14"/>
  <c r="D124" i="14"/>
  <c r="C124" i="14"/>
  <c r="B124" i="14"/>
  <c r="A124" i="14"/>
  <c r="H123" i="14"/>
  <c r="G123" i="14"/>
  <c r="F123" i="14"/>
  <c r="E123" i="14"/>
  <c r="D123" i="14"/>
  <c r="C123" i="14"/>
  <c r="B123" i="14"/>
  <c r="A123" i="14"/>
  <c r="E122" i="14"/>
  <c r="B122" i="14"/>
  <c r="A122" i="14"/>
  <c r="E121" i="14"/>
  <c r="B121" i="14"/>
  <c r="A121" i="14"/>
  <c r="E120" i="14"/>
  <c r="B120" i="14"/>
  <c r="A120" i="14"/>
  <c r="E119" i="14"/>
  <c r="B119" i="14"/>
  <c r="A119" i="14"/>
  <c r="E118" i="14"/>
  <c r="B118" i="14"/>
  <c r="A118" i="14"/>
  <c r="E117" i="14"/>
  <c r="B117" i="14"/>
  <c r="A117" i="14"/>
  <c r="E116" i="14"/>
  <c r="B116" i="14"/>
  <c r="A116" i="14"/>
  <c r="E115" i="14"/>
  <c r="B115" i="14"/>
  <c r="A115" i="14"/>
  <c r="E114" i="14"/>
  <c r="B114" i="14"/>
  <c r="A114" i="14"/>
  <c r="E113" i="14"/>
  <c r="B113" i="14"/>
  <c r="A113" i="14"/>
  <c r="E112" i="14"/>
  <c r="B112" i="14"/>
  <c r="A112" i="14"/>
  <c r="E111" i="14"/>
  <c r="B111" i="14"/>
  <c r="A111" i="14"/>
  <c r="E110" i="14"/>
  <c r="B110" i="14"/>
  <c r="A110" i="14"/>
  <c r="E109" i="14"/>
  <c r="B109" i="14"/>
  <c r="A109" i="14"/>
  <c r="E108" i="14"/>
  <c r="B108" i="14"/>
  <c r="A108" i="14"/>
  <c r="E107" i="14"/>
  <c r="B107" i="14"/>
  <c r="A107" i="14"/>
  <c r="H106" i="14"/>
  <c r="G106" i="14"/>
  <c r="F106" i="14"/>
  <c r="E106" i="14"/>
  <c r="D106" i="14"/>
  <c r="C106" i="14"/>
  <c r="B106" i="14"/>
  <c r="H105" i="14"/>
  <c r="G105" i="14"/>
  <c r="E105" i="14"/>
  <c r="D105" i="14"/>
  <c r="C105" i="14"/>
  <c r="B105" i="14"/>
  <c r="H104" i="14"/>
  <c r="G104" i="14"/>
  <c r="F104" i="14"/>
  <c r="E104" i="14"/>
  <c r="D104" i="14"/>
  <c r="C104" i="14"/>
  <c r="B104" i="14"/>
  <c r="A104" i="14"/>
  <c r="E81" i="14"/>
  <c r="B81" i="14"/>
  <c r="A81" i="14"/>
  <c r="E80" i="14"/>
  <c r="B80" i="14"/>
  <c r="A80" i="14"/>
  <c r="E79" i="14"/>
  <c r="B79" i="14"/>
  <c r="A79" i="14"/>
  <c r="E78" i="14"/>
  <c r="B78" i="14"/>
  <c r="A78" i="14"/>
  <c r="E77" i="14"/>
  <c r="B77" i="14"/>
  <c r="A77" i="14"/>
  <c r="E76" i="14"/>
  <c r="B76" i="14"/>
  <c r="A76" i="14"/>
  <c r="E75" i="14"/>
  <c r="B75" i="14"/>
  <c r="A75" i="14"/>
  <c r="E74" i="14"/>
  <c r="B74" i="14"/>
  <c r="A74" i="14"/>
  <c r="H73" i="14"/>
  <c r="G73" i="14"/>
  <c r="F73" i="14"/>
  <c r="E73" i="14"/>
  <c r="D73" i="14"/>
  <c r="C73" i="14"/>
  <c r="B73" i="14"/>
  <c r="H72" i="14"/>
  <c r="G72" i="14"/>
  <c r="E72" i="14"/>
  <c r="D72" i="14"/>
  <c r="C72" i="14"/>
  <c r="B72" i="14"/>
  <c r="H71" i="14"/>
  <c r="G71" i="14"/>
  <c r="F71" i="14"/>
  <c r="D71" i="14"/>
  <c r="C71" i="14"/>
  <c r="B71" i="14"/>
  <c r="A71" i="14"/>
  <c r="G18" i="14"/>
  <c r="H18" i="14"/>
  <c r="G19" i="14"/>
  <c r="H19" i="14"/>
  <c r="G50" i="14"/>
  <c r="H50" i="14"/>
  <c r="G51" i="14"/>
  <c r="H51" i="14"/>
  <c r="G52" i="14"/>
  <c r="H52" i="14"/>
  <c r="G69" i="14"/>
  <c r="H69" i="14"/>
  <c r="G70" i="14"/>
  <c r="H70" i="14"/>
  <c r="H17" i="14"/>
  <c r="G17" i="14"/>
  <c r="B18" i="14"/>
  <c r="C18" i="14"/>
  <c r="D18" i="14"/>
  <c r="E18" i="14"/>
  <c r="B19" i="14"/>
  <c r="C19" i="14"/>
  <c r="D19" i="14"/>
  <c r="E19" i="14"/>
  <c r="F19" i="14"/>
  <c r="A20" i="14"/>
  <c r="B20" i="14"/>
  <c r="E20" i="14"/>
  <c r="A21" i="14"/>
  <c r="B21" i="14"/>
  <c r="E21" i="14"/>
  <c r="A22" i="14"/>
  <c r="B22" i="14"/>
  <c r="E22" i="14"/>
  <c r="A23" i="14"/>
  <c r="B23" i="14"/>
  <c r="E23" i="14"/>
  <c r="A24" i="14"/>
  <c r="B24" i="14"/>
  <c r="E24" i="14"/>
  <c r="A25" i="14"/>
  <c r="B25" i="14"/>
  <c r="E25" i="14"/>
  <c r="A26" i="14"/>
  <c r="B26" i="14"/>
  <c r="E26" i="14"/>
  <c r="A27" i="14"/>
  <c r="B27" i="14"/>
  <c r="E27" i="14"/>
  <c r="A50" i="14"/>
  <c r="B50" i="14"/>
  <c r="D50" i="14"/>
  <c r="E50" i="14"/>
  <c r="F50" i="14"/>
  <c r="B51" i="14"/>
  <c r="C51" i="14"/>
  <c r="D51" i="14"/>
  <c r="E51" i="14"/>
  <c r="B52" i="14"/>
  <c r="C52" i="14"/>
  <c r="D52" i="14"/>
  <c r="E52" i="14"/>
  <c r="F52" i="14"/>
  <c r="A53" i="14"/>
  <c r="B53" i="14"/>
  <c r="E53" i="14"/>
  <c r="A54" i="14"/>
  <c r="B54" i="14"/>
  <c r="E54" i="14"/>
  <c r="A55" i="14"/>
  <c r="B55" i="14"/>
  <c r="E55" i="14"/>
  <c r="A56" i="14"/>
  <c r="B56" i="14"/>
  <c r="E56" i="14"/>
  <c r="A57" i="14"/>
  <c r="B57" i="14"/>
  <c r="E57" i="14"/>
  <c r="A58" i="14"/>
  <c r="B58" i="14"/>
  <c r="E58" i="14"/>
  <c r="A59" i="14"/>
  <c r="B59" i="14"/>
  <c r="E59" i="14"/>
  <c r="A60" i="14"/>
  <c r="B60" i="14"/>
  <c r="E60" i="14"/>
  <c r="A61" i="14"/>
  <c r="B61" i="14"/>
  <c r="E61" i="14"/>
  <c r="A62" i="14"/>
  <c r="B62" i="14"/>
  <c r="E62" i="14"/>
  <c r="A63" i="14"/>
  <c r="B63" i="14"/>
  <c r="E63" i="14"/>
  <c r="A64" i="14"/>
  <c r="B64" i="14"/>
  <c r="E64" i="14"/>
  <c r="A65" i="14"/>
  <c r="B65" i="14"/>
  <c r="E65" i="14"/>
  <c r="A66" i="14"/>
  <c r="B66" i="14"/>
  <c r="E66" i="14"/>
  <c r="A67" i="14"/>
  <c r="B67" i="14"/>
  <c r="E67" i="14"/>
  <c r="A68" i="14"/>
  <c r="B68" i="14"/>
  <c r="E68" i="14"/>
  <c r="A69" i="14"/>
  <c r="B69" i="14"/>
  <c r="C69" i="14"/>
  <c r="D69" i="14"/>
  <c r="E69" i="14"/>
  <c r="F69" i="14"/>
  <c r="A70" i="14"/>
  <c r="B70" i="14"/>
  <c r="C70" i="14"/>
  <c r="D70" i="14"/>
  <c r="E70" i="14"/>
  <c r="F70" i="14"/>
  <c r="F17" i="14"/>
  <c r="B17" i="14"/>
  <c r="C17" i="14"/>
  <c r="D17" i="14"/>
  <c r="Q5" i="9"/>
  <c r="H966" i="14" l="1"/>
  <c r="H946" i="14"/>
  <c r="H948" i="14"/>
  <c r="H947" i="14"/>
  <c r="AC23" i="18"/>
  <c r="W22" i="18"/>
  <c r="H102" i="17"/>
  <c r="C102" i="17" s="1"/>
  <c r="H101" i="17"/>
  <c r="C101" i="17" s="1"/>
  <c r="H104" i="17"/>
  <c r="C104" i="17" s="1"/>
  <c r="H103" i="17"/>
  <c r="C103" i="17" s="1"/>
  <c r="H105" i="17"/>
  <c r="C105" i="17" s="1"/>
  <c r="H134" i="17"/>
  <c r="C134" i="17" s="1"/>
  <c r="H138" i="17"/>
  <c r="C138" i="17" s="1"/>
  <c r="H137" i="17"/>
  <c r="C137" i="17" s="1"/>
  <c r="H135" i="17"/>
  <c r="C135" i="17" s="1"/>
  <c r="H133" i="17"/>
  <c r="C133" i="17" s="1"/>
  <c r="H139" i="17"/>
  <c r="C139" i="17" s="1"/>
  <c r="H136" i="17"/>
  <c r="C136" i="17" s="1"/>
  <c r="H5" i="17"/>
  <c r="C5" i="17" s="1"/>
  <c r="C904" i="26" s="1"/>
  <c r="H7" i="17"/>
  <c r="C7" i="17" s="1"/>
  <c r="H6" i="17"/>
  <c r="C6" i="17" s="1"/>
  <c r="H8" i="17"/>
  <c r="C8" i="17" s="1"/>
  <c r="H16" i="17"/>
  <c r="C16" i="17" s="1"/>
  <c r="C915" i="26" s="1"/>
  <c r="H18" i="17"/>
  <c r="C18" i="17" s="1"/>
  <c r="C917" i="26" s="1"/>
  <c r="H17" i="17"/>
  <c r="C17" i="17" s="1"/>
  <c r="H146" i="17"/>
  <c r="C146" i="17" s="1"/>
  <c r="H145" i="17"/>
  <c r="C145" i="17" s="1"/>
  <c r="H144" i="17"/>
  <c r="C144" i="17" s="1"/>
  <c r="H113" i="17"/>
  <c r="C113" i="17" s="1"/>
  <c r="H112" i="17"/>
  <c r="C112" i="17" s="1"/>
  <c r="H166" i="17"/>
  <c r="C166" i="17" s="1"/>
  <c r="H168" i="17"/>
  <c r="C168" i="17" s="1"/>
  <c r="H165" i="17"/>
  <c r="C165" i="17" s="1"/>
  <c r="H169" i="17"/>
  <c r="C169" i="17" s="1"/>
  <c r="H171" i="17"/>
  <c r="C171" i="17" s="1"/>
  <c r="H170" i="17"/>
  <c r="C170" i="17" s="1"/>
  <c r="H167" i="17"/>
  <c r="C167" i="17" s="1"/>
  <c r="C21" i="16"/>
  <c r="C798" i="26" s="1"/>
  <c r="H17" i="16"/>
  <c r="C17" i="16" s="1"/>
  <c r="H16" i="16"/>
  <c r="C16" i="16" s="1"/>
  <c r="H10" i="16"/>
  <c r="H5" i="16"/>
  <c r="C5" i="16" s="1"/>
  <c r="H9" i="16"/>
  <c r="C9" i="16" s="1"/>
  <c r="H7" i="16"/>
  <c r="C7" i="16" s="1"/>
  <c r="H6" i="16"/>
  <c r="C6" i="16" s="1"/>
  <c r="C783" i="26" s="1"/>
  <c r="H8" i="16"/>
  <c r="C8" i="16" s="1"/>
  <c r="H181" i="17"/>
  <c r="C181" i="17" s="1"/>
  <c r="H180" i="17"/>
  <c r="C180" i="17" s="1"/>
  <c r="H179" i="17"/>
  <c r="C179" i="17" s="1"/>
  <c r="H178" i="17"/>
  <c r="C178" i="17" s="1"/>
  <c r="H177" i="17"/>
  <c r="C177" i="17" s="1"/>
  <c r="H176" i="17"/>
  <c r="C176" i="17" s="1"/>
  <c r="H965" i="14"/>
  <c r="H997" i="14"/>
  <c r="H979" i="14"/>
  <c r="H978" i="14"/>
  <c r="H39" i="16"/>
  <c r="C39" i="16" s="1"/>
  <c r="H38" i="16"/>
  <c r="C38" i="16" s="1"/>
  <c r="H37" i="16"/>
  <c r="C37" i="16" s="1"/>
  <c r="H826" i="26"/>
  <c r="H201" i="17"/>
  <c r="C201" i="17" s="1"/>
  <c r="H200" i="17"/>
  <c r="C200" i="17" s="1"/>
  <c r="H199" i="17"/>
  <c r="C199" i="17" s="1"/>
  <c r="H198" i="17"/>
  <c r="C198" i="17" s="1"/>
  <c r="H197" i="17"/>
  <c r="C197" i="17" s="1"/>
  <c r="H72" i="16"/>
  <c r="C72" i="16" s="1"/>
  <c r="C849" i="26" s="1"/>
  <c r="H70" i="16"/>
  <c r="C70" i="16" s="1"/>
  <c r="H69" i="16"/>
  <c r="C69" i="16" s="1"/>
  <c r="H211" i="17"/>
  <c r="C211" i="17" s="1"/>
  <c r="H210" i="17"/>
  <c r="C210" i="17" s="1"/>
  <c r="H209" i="17"/>
  <c r="C209" i="17" s="1"/>
  <c r="H208" i="17"/>
  <c r="C208" i="17" s="1"/>
  <c r="H212" i="17"/>
  <c r="C212" i="17" s="1"/>
  <c r="H229" i="17"/>
  <c r="C229" i="17" s="1"/>
  <c r="C1128" i="26" s="1"/>
  <c r="H232" i="17"/>
  <c r="C232" i="17" s="1"/>
  <c r="H231" i="17"/>
  <c r="C231" i="17" s="1"/>
  <c r="H230" i="17"/>
  <c r="C230" i="17" s="1"/>
  <c r="H233" i="17"/>
  <c r="C233" i="17" s="1"/>
  <c r="H42" i="17"/>
  <c r="H37" i="17"/>
  <c r="C37" i="17" s="1"/>
  <c r="H38" i="17"/>
  <c r="C38" i="17" s="1"/>
  <c r="C240" i="17"/>
  <c r="C1139" i="26" s="1"/>
  <c r="H243" i="17"/>
  <c r="C243" i="17" s="1"/>
  <c r="H242" i="17"/>
  <c r="C242" i="17" s="1"/>
  <c r="H241" i="17"/>
  <c r="C241" i="17" s="1"/>
  <c r="H240" i="17"/>
  <c r="H70" i="17"/>
  <c r="C70" i="17" s="1"/>
  <c r="C969" i="26" s="1"/>
  <c r="H74" i="17"/>
  <c r="C74" i="17" s="1"/>
  <c r="H73" i="17"/>
  <c r="C73" i="17" s="1"/>
  <c r="H72" i="17"/>
  <c r="C72" i="17" s="1"/>
  <c r="H71" i="17"/>
  <c r="C71" i="17" s="1"/>
  <c r="H69" i="17"/>
  <c r="C69" i="17" s="1"/>
  <c r="H81" i="17"/>
  <c r="C81" i="17" s="1"/>
  <c r="H83" i="17"/>
  <c r="C83" i="17" s="1"/>
  <c r="H82" i="17"/>
  <c r="C82" i="17" s="1"/>
  <c r="H80" i="17"/>
  <c r="C80" i="17" s="1"/>
  <c r="C1055" i="14"/>
  <c r="C1092" i="14"/>
  <c r="H994" i="14"/>
  <c r="H992" i="14"/>
  <c r="H1002" i="14"/>
  <c r="H960" i="14"/>
  <c r="H972" i="14"/>
  <c r="H959" i="14"/>
  <c r="H962" i="14"/>
  <c r="H1003" i="14"/>
  <c r="H1001" i="14"/>
  <c r="H1000" i="14"/>
  <c r="H989" i="14"/>
  <c r="H970" i="14"/>
  <c r="H1004" i="14"/>
  <c r="H993" i="14"/>
  <c r="H968" i="14"/>
  <c r="H967" i="14"/>
  <c r="H961" i="14"/>
  <c r="H95" i="16"/>
  <c r="C95" i="16" s="1"/>
  <c r="C872" i="26" s="1"/>
  <c r="H87" i="16"/>
  <c r="C87" i="16" s="1"/>
  <c r="H91" i="16"/>
  <c r="C91" i="16" s="1"/>
  <c r="H94" i="16"/>
  <c r="C94" i="16" s="1"/>
  <c r="H86" i="16"/>
  <c r="C86" i="16" s="1"/>
  <c r="H83" i="16"/>
  <c r="C83" i="16" s="1"/>
  <c r="H82" i="16"/>
  <c r="C82" i="16" s="1"/>
  <c r="C859" i="26" s="1"/>
  <c r="H89" i="16"/>
  <c r="C89" i="16" s="1"/>
  <c r="H80" i="16"/>
  <c r="C80" i="16" s="1"/>
  <c r="H93" i="16"/>
  <c r="C93" i="16" s="1"/>
  <c r="H85" i="16"/>
  <c r="C85" i="16" s="1"/>
  <c r="C862" i="26" s="1"/>
  <c r="H92" i="16"/>
  <c r="C92" i="16" s="1"/>
  <c r="H84" i="16"/>
  <c r="C84" i="16" s="1"/>
  <c r="H90" i="16"/>
  <c r="C90" i="16" s="1"/>
  <c r="H81" i="16"/>
  <c r="C81" i="16" s="1"/>
  <c r="H88" i="16"/>
  <c r="C88" i="16" s="1"/>
  <c r="H995" i="14"/>
  <c r="H996" i="14"/>
  <c r="H969" i="14"/>
  <c r="H963" i="14"/>
  <c r="H998" i="14"/>
  <c r="H971" i="14"/>
  <c r="H958" i="14"/>
  <c r="H957" i="14"/>
  <c r="H990" i="14"/>
  <c r="H991" i="14"/>
  <c r="H999" i="14"/>
  <c r="H964" i="14"/>
  <c r="H63" i="16"/>
  <c r="C63" i="16" s="1"/>
  <c r="H55" i="16"/>
  <c r="C55" i="16" s="1"/>
  <c r="H51" i="16"/>
  <c r="C51" i="16" s="1"/>
  <c r="H62" i="16"/>
  <c r="C62" i="16" s="1"/>
  <c r="H54" i="16"/>
  <c r="C54" i="16" s="1"/>
  <c r="H60" i="16"/>
  <c r="C60" i="16" s="1"/>
  <c r="H50" i="16"/>
  <c r="C50" i="16" s="1"/>
  <c r="H57" i="16"/>
  <c r="C57" i="16" s="1"/>
  <c r="H56" i="16"/>
  <c r="C56" i="16" s="1"/>
  <c r="H61" i="16"/>
  <c r="C61" i="16" s="1"/>
  <c r="H53" i="16"/>
  <c r="C53" i="16" s="1"/>
  <c r="H52" i="16"/>
  <c r="C52" i="16" s="1"/>
  <c r="H59" i="16"/>
  <c r="C59" i="16" s="1"/>
  <c r="H58" i="16"/>
  <c r="C58" i="16" s="1"/>
  <c r="H49" i="16"/>
  <c r="C49" i="16" s="1"/>
  <c r="H48" i="16"/>
  <c r="C48" i="16" s="1"/>
  <c r="C1279" i="14"/>
  <c r="C988" i="26"/>
  <c r="C1120" i="14"/>
  <c r="C1084" i="14"/>
  <c r="C938" i="14"/>
  <c r="F1157" i="14"/>
  <c r="F1025" i="26"/>
  <c r="I1025" i="26" s="1"/>
  <c r="F1207" i="14"/>
  <c r="F1075" i="26"/>
  <c r="I1075" i="26" s="1"/>
  <c r="F1151" i="14"/>
  <c r="F1019" i="26"/>
  <c r="I1019" i="26" s="1"/>
  <c r="F1286" i="14"/>
  <c r="F1154" i="26"/>
  <c r="I1154" i="26" s="1"/>
  <c r="F1152" i="14"/>
  <c r="F1020" i="26"/>
  <c r="I1020" i="26" s="1"/>
  <c r="F1061" i="14"/>
  <c r="F929" i="26"/>
  <c r="I929" i="26" s="1"/>
  <c r="F1050" i="14"/>
  <c r="F918" i="26"/>
  <c r="I918" i="26" s="1"/>
  <c r="F1282" i="14"/>
  <c r="F1150" i="26"/>
  <c r="I1150" i="26" s="1"/>
  <c r="F1199" i="14"/>
  <c r="F1067" i="26"/>
  <c r="I1067" i="26" s="1"/>
  <c r="F1235" i="14"/>
  <c r="F1103" i="26"/>
  <c r="F1278" i="14"/>
  <c r="F1146" i="26"/>
  <c r="I1146" i="26" s="1"/>
  <c r="F1149" i="14"/>
  <c r="F1017" i="26"/>
  <c r="I1017" i="26" s="1"/>
  <c r="F1150" i="14"/>
  <c r="F1018" i="26"/>
  <c r="I1018" i="26" s="1"/>
  <c r="F1123" i="14"/>
  <c r="F991" i="26"/>
  <c r="I991" i="26" s="1"/>
  <c r="F1201" i="14"/>
  <c r="F1069" i="26"/>
  <c r="I1069" i="26" s="1"/>
  <c r="F1080" i="14"/>
  <c r="F948" i="26"/>
  <c r="I948" i="26" s="1"/>
  <c r="F1265" i="14"/>
  <c r="F1133" i="26"/>
  <c r="F1243" i="14"/>
  <c r="F1111" i="26"/>
  <c r="I1111" i="26" s="1"/>
  <c r="F1196" i="14"/>
  <c r="F1064" i="26"/>
  <c r="I1064" i="26" s="1"/>
  <c r="F1216" i="14"/>
  <c r="F1084" i="26"/>
  <c r="I1084" i="26" s="1"/>
  <c r="F1147" i="14"/>
  <c r="F1015" i="26"/>
  <c r="I1015" i="26" s="1"/>
  <c r="F1083" i="14"/>
  <c r="F951" i="26"/>
  <c r="I951" i="26" s="1"/>
  <c r="F1232" i="14"/>
  <c r="F1100" i="26"/>
  <c r="I1100" i="26" s="1"/>
  <c r="F1158" i="14"/>
  <c r="F1026" i="26"/>
  <c r="I1026" i="26" s="1"/>
  <c r="F1137" i="14"/>
  <c r="F1005" i="26"/>
  <c r="F1057" i="14"/>
  <c r="F925" i="26"/>
  <c r="I925" i="26" s="1"/>
  <c r="F1234" i="14"/>
  <c r="F1102" i="26"/>
  <c r="F1091" i="14"/>
  <c r="F959" i="26"/>
  <c r="I959" i="26" s="1"/>
  <c r="F1121" i="14"/>
  <c r="F989" i="26"/>
  <c r="I989" i="26" s="1"/>
  <c r="F1039" i="14"/>
  <c r="F907" i="26"/>
  <c r="I907" i="26" s="1"/>
  <c r="F1071" i="14"/>
  <c r="F939" i="26"/>
  <c r="F1073" i="14"/>
  <c r="F941" i="26"/>
  <c r="F1052" i="14"/>
  <c r="F920" i="26"/>
  <c r="I920" i="26" s="1"/>
  <c r="F1180" i="14"/>
  <c r="F1048" i="26"/>
  <c r="I1048" i="26" s="1"/>
  <c r="F1219" i="14"/>
  <c r="F1087" i="26"/>
  <c r="I1087" i="26" s="1"/>
  <c r="F1250" i="14"/>
  <c r="F1118" i="26"/>
  <c r="I1118" i="26" s="1"/>
  <c r="F1102" i="14"/>
  <c r="F970" i="26"/>
  <c r="I970" i="26" s="1"/>
  <c r="F1242" i="14"/>
  <c r="F1110" i="26"/>
  <c r="I1110" i="26" s="1"/>
  <c r="F1203" i="14"/>
  <c r="F1071" i="26"/>
  <c r="F1074" i="14"/>
  <c r="F942" i="26"/>
  <c r="F1272" i="14"/>
  <c r="F1140" i="26"/>
  <c r="I1140" i="26" s="1"/>
  <c r="F1113" i="14"/>
  <c r="F981" i="26"/>
  <c r="I981" i="26" s="1"/>
  <c r="F1036" i="14"/>
  <c r="F904" i="26"/>
  <c r="I904" i="26" s="1"/>
  <c r="F1185" i="14"/>
  <c r="F1053" i="26"/>
  <c r="I1053" i="26" s="1"/>
  <c r="F1068" i="14"/>
  <c r="F936" i="26"/>
  <c r="I936" i="26" s="1"/>
  <c r="F1213" i="14"/>
  <c r="F1081" i="26"/>
  <c r="I1081" i="26" s="1"/>
  <c r="F1168" i="14"/>
  <c r="F1036" i="26"/>
  <c r="I1036" i="26" s="1"/>
  <c r="F1105" i="14"/>
  <c r="F973" i="26"/>
  <c r="I973" i="26" s="1"/>
  <c r="F1208" i="14"/>
  <c r="F1076" i="26"/>
  <c r="I1076" i="26" s="1"/>
  <c r="F1209" i="14"/>
  <c r="F1077" i="26"/>
  <c r="I1077" i="26" s="1"/>
  <c r="F1253" i="14"/>
  <c r="F1121" i="26"/>
  <c r="I1121" i="26" s="1"/>
  <c r="F1244" i="14"/>
  <c r="F1112" i="26"/>
  <c r="I1112" i="26" s="1"/>
  <c r="F1086" i="14"/>
  <c r="F954" i="26"/>
  <c r="I954" i="26" s="1"/>
  <c r="F1239" i="14"/>
  <c r="F1107" i="26"/>
  <c r="I1107" i="26" s="1"/>
  <c r="F1262" i="14"/>
  <c r="F1130" i="26"/>
  <c r="I1130" i="26" s="1"/>
  <c r="F1281" i="14"/>
  <c r="F1149" i="26"/>
  <c r="I1149" i="26" s="1"/>
  <c r="F1186" i="14"/>
  <c r="F1054" i="26"/>
  <c r="I1054" i="26" s="1"/>
  <c r="F1200" i="14"/>
  <c r="F1068" i="26"/>
  <c r="I1068" i="26" s="1"/>
  <c r="F1145" i="14"/>
  <c r="F1013" i="26"/>
  <c r="I1013" i="26" s="1"/>
  <c r="F1081" i="14"/>
  <c r="F949" i="26"/>
  <c r="I949" i="26" s="1"/>
  <c r="F1218" i="14"/>
  <c r="F1086" i="26"/>
  <c r="I1086" i="26" s="1"/>
  <c r="F1155" i="14"/>
  <c r="F1023" i="26"/>
  <c r="I1023" i="26" s="1"/>
  <c r="F1135" i="14"/>
  <c r="F1003" i="26"/>
  <c r="I1003" i="26" s="1"/>
  <c r="F1055" i="14"/>
  <c r="F923" i="26"/>
  <c r="I923" i="26" s="1"/>
  <c r="F1211" i="14"/>
  <c r="F1079" i="26"/>
  <c r="I1079" i="26" s="1"/>
  <c r="F1089" i="14"/>
  <c r="F957" i="26"/>
  <c r="I957" i="26" s="1"/>
  <c r="F1119" i="14"/>
  <c r="F987" i="26"/>
  <c r="I987" i="26" s="1"/>
  <c r="F1037" i="14"/>
  <c r="F905" i="26"/>
  <c r="I905" i="26" s="1"/>
  <c r="F1164" i="14"/>
  <c r="F1032" i="26"/>
  <c r="I1032" i="26" s="1"/>
  <c r="F1222" i="14"/>
  <c r="F1090" i="26"/>
  <c r="I1090" i="26" s="1"/>
  <c r="F1082" i="14"/>
  <c r="F950" i="26"/>
  <c r="I950" i="26" s="1"/>
  <c r="F1100" i="14"/>
  <c r="F968" i="26"/>
  <c r="I968" i="26" s="1"/>
  <c r="F1178" i="14"/>
  <c r="F1046" i="26"/>
  <c r="I1046" i="26" s="1"/>
  <c r="F1264" i="14"/>
  <c r="F1132" i="26"/>
  <c r="I1132" i="26" s="1"/>
  <c r="F1183" i="14"/>
  <c r="F1051" i="26"/>
  <c r="I1051" i="26" s="1"/>
  <c r="F1126" i="14"/>
  <c r="F994" i="26"/>
  <c r="I994" i="26" s="1"/>
  <c r="F1210" i="14"/>
  <c r="F1078" i="26"/>
  <c r="I1078" i="26" s="1"/>
  <c r="F1251" i="14"/>
  <c r="F1119" i="26"/>
  <c r="I1119" i="26" s="1"/>
  <c r="F1049" i="14"/>
  <c r="F917" i="26"/>
  <c r="I917" i="26" s="1"/>
  <c r="F1112" i="14"/>
  <c r="F980" i="26"/>
  <c r="I980" i="26" s="1"/>
  <c r="F1103" i="14"/>
  <c r="F971" i="26"/>
  <c r="I971" i="26" s="1"/>
  <c r="F1090" i="14"/>
  <c r="F958" i="26"/>
  <c r="I958" i="26" s="1"/>
  <c r="F1197" i="14"/>
  <c r="F1065" i="26"/>
  <c r="I1065" i="26" s="1"/>
  <c r="F1221" i="14"/>
  <c r="F1089" i="26"/>
  <c r="I1089" i="26" s="1"/>
  <c r="F1279" i="14"/>
  <c r="F1147" i="26"/>
  <c r="I1147" i="26" s="1"/>
  <c r="F1189" i="14"/>
  <c r="F1057" i="26"/>
  <c r="I1057" i="26" s="1"/>
  <c r="F1280" i="14"/>
  <c r="F1148" i="26"/>
  <c r="I1148" i="26" s="1"/>
  <c r="F1266" i="14"/>
  <c r="F1134" i="26"/>
  <c r="F1144" i="14"/>
  <c r="F1012" i="26"/>
  <c r="I1012" i="26" s="1"/>
  <c r="F1139" i="14"/>
  <c r="F1007" i="26"/>
  <c r="F1214" i="14"/>
  <c r="F1082" i="26"/>
  <c r="I1082" i="26" s="1"/>
  <c r="F1230" i="14"/>
  <c r="F1098" i="26"/>
  <c r="I1098" i="26" s="1"/>
  <c r="F1165" i="14"/>
  <c r="F1033" i="26"/>
  <c r="I1033" i="26" s="1"/>
  <c r="F1041" i="14"/>
  <c r="F909" i="26"/>
  <c r="F1124" i="14"/>
  <c r="F992" i="26"/>
  <c r="I992" i="26" s="1"/>
  <c r="F1231" i="14"/>
  <c r="F1099" i="26"/>
  <c r="I1099" i="26" s="1"/>
  <c r="F1254" i="14"/>
  <c r="F1122" i="26"/>
  <c r="I1122" i="26" s="1"/>
  <c r="F1274" i="14"/>
  <c r="F1142" i="26"/>
  <c r="I1142" i="26" s="1"/>
  <c r="F1184" i="14"/>
  <c r="F1052" i="26"/>
  <c r="I1052" i="26" s="1"/>
  <c r="F1188" i="14"/>
  <c r="F1056" i="26"/>
  <c r="I1056" i="26" s="1"/>
  <c r="F1143" i="14"/>
  <c r="F1011" i="26"/>
  <c r="I1011" i="26" s="1"/>
  <c r="F1079" i="14"/>
  <c r="F947" i="26"/>
  <c r="I947" i="26" s="1"/>
  <c r="F1202" i="14"/>
  <c r="F1070" i="26"/>
  <c r="I1070" i="26" s="1"/>
  <c r="F1241" i="14"/>
  <c r="F1109" i="26"/>
  <c r="I1109" i="26" s="1"/>
  <c r="F1133" i="14"/>
  <c r="F1001" i="26"/>
  <c r="I1001" i="26" s="1"/>
  <c r="F1048" i="14"/>
  <c r="F916" i="26"/>
  <c r="I916" i="26" s="1"/>
  <c r="F1156" i="14"/>
  <c r="F1024" i="26"/>
  <c r="I1024" i="26" s="1"/>
  <c r="F1087" i="14"/>
  <c r="F955" i="26"/>
  <c r="I955" i="26" s="1"/>
  <c r="F1107" i="14"/>
  <c r="F975" i="26"/>
  <c r="F1153" i="14"/>
  <c r="F1021" i="26"/>
  <c r="I1021" i="26" s="1"/>
  <c r="F1190" i="14"/>
  <c r="F1058" i="26"/>
  <c r="I1058" i="26" s="1"/>
  <c r="F1060" i="14"/>
  <c r="F928" i="26"/>
  <c r="I928" i="26" s="1"/>
  <c r="F1088" i="14"/>
  <c r="F956" i="26"/>
  <c r="I956" i="26" s="1"/>
  <c r="F1177" i="14"/>
  <c r="F1045" i="26"/>
  <c r="I1045" i="26" s="1"/>
  <c r="F1212" i="14"/>
  <c r="F1080" i="26"/>
  <c r="I1080" i="26" s="1"/>
  <c r="F1215" i="14"/>
  <c r="F1083" i="26"/>
  <c r="I1083" i="26" s="1"/>
  <c r="F1233" i="14"/>
  <c r="F1101" i="26"/>
  <c r="F1252" i="14"/>
  <c r="F1120" i="26"/>
  <c r="I1120" i="26" s="1"/>
  <c r="F1276" i="14"/>
  <c r="F1144" i="26"/>
  <c r="I1144" i="26" s="1"/>
  <c r="F1182" i="14"/>
  <c r="F1050" i="26"/>
  <c r="I1050" i="26" s="1"/>
  <c r="F1277" i="14"/>
  <c r="F1145" i="26"/>
  <c r="I1145" i="26" s="1"/>
  <c r="F1042" i="14"/>
  <c r="F910" i="26"/>
  <c r="F1245" i="14"/>
  <c r="F1113" i="26"/>
  <c r="I1113" i="26" s="1"/>
  <c r="F1171" i="14"/>
  <c r="F1039" i="26"/>
  <c r="F1146" i="14"/>
  <c r="F1014" i="26"/>
  <c r="I1014" i="26" s="1"/>
  <c r="F1166" i="14"/>
  <c r="F1034" i="26"/>
  <c r="I1034" i="26" s="1"/>
  <c r="F1271" i="14"/>
  <c r="F1139" i="26"/>
  <c r="I1139" i="26" s="1"/>
  <c r="F1267" i="14"/>
  <c r="F1135" i="26"/>
  <c r="F1111" i="14"/>
  <c r="F979" i="26"/>
  <c r="I979" i="26" s="1"/>
  <c r="F1198" i="14"/>
  <c r="F1066" i="26"/>
  <c r="I1066" i="26" s="1"/>
  <c r="F1125" i="14"/>
  <c r="F993" i="26"/>
  <c r="I993" i="26" s="1"/>
  <c r="F1084" i="14"/>
  <c r="F952" i="26"/>
  <c r="I952" i="26" s="1"/>
  <c r="F1246" i="14"/>
  <c r="F1114" i="26"/>
  <c r="I1114" i="26" s="1"/>
  <c r="F1085" i="14"/>
  <c r="F953" i="26"/>
  <c r="I953" i="26" s="1"/>
  <c r="F1059" i="14"/>
  <c r="F927" i="26"/>
  <c r="I927" i="26" s="1"/>
  <c r="F1093" i="14"/>
  <c r="F961" i="26"/>
  <c r="I961" i="26" s="1"/>
  <c r="F1101" i="14"/>
  <c r="F969" i="26"/>
  <c r="I969" i="26" s="1"/>
  <c r="F1056" i="14"/>
  <c r="F924" i="26"/>
  <c r="I924" i="26" s="1"/>
  <c r="F1284" i="14"/>
  <c r="F1152" i="26"/>
  <c r="I1152" i="26" s="1"/>
  <c r="F1106" i="14"/>
  <c r="F974" i="26"/>
  <c r="F1043" i="14"/>
  <c r="F911" i="26"/>
  <c r="F1263" i="14"/>
  <c r="F1131" i="26"/>
  <c r="I1131" i="26" s="1"/>
  <c r="F1261" i="14"/>
  <c r="F1129" i="26"/>
  <c r="I1129" i="26" s="1"/>
  <c r="F1285" i="14"/>
  <c r="F1153" i="26"/>
  <c r="I1153" i="26" s="1"/>
  <c r="F1170" i="14"/>
  <c r="F1038" i="26"/>
  <c r="I1038" i="26" s="1"/>
  <c r="F1117" i="14"/>
  <c r="F985" i="26"/>
  <c r="I985" i="26" s="1"/>
  <c r="F1053" i="14"/>
  <c r="F921" i="26"/>
  <c r="I921" i="26" s="1"/>
  <c r="F1181" i="14"/>
  <c r="F1049" i="26"/>
  <c r="I1049" i="26" s="1"/>
  <c r="F1228" i="14"/>
  <c r="F1096" i="26"/>
  <c r="I1096" i="26" s="1"/>
  <c r="F1116" i="14"/>
  <c r="F984" i="26"/>
  <c r="I984" i="26" s="1"/>
  <c r="F1040" i="14"/>
  <c r="F908" i="26"/>
  <c r="F1154" i="14"/>
  <c r="F1022" i="26"/>
  <c r="I1022" i="26" s="1"/>
  <c r="F1075" i="14"/>
  <c r="F943" i="26"/>
  <c r="F1247" i="14"/>
  <c r="F1115" i="26"/>
  <c r="I1115" i="26" s="1"/>
  <c r="F1069" i="14"/>
  <c r="F937" i="26"/>
  <c r="I937" i="26" s="1"/>
  <c r="F1175" i="14"/>
  <c r="F1043" i="26"/>
  <c r="I1043" i="26" s="1"/>
  <c r="F1058" i="14"/>
  <c r="F926" i="26"/>
  <c r="I926" i="26" s="1"/>
  <c r="F1104" i="14"/>
  <c r="F972" i="26"/>
  <c r="I972" i="26" s="1"/>
  <c r="F1120" i="14"/>
  <c r="F988" i="26"/>
  <c r="I988" i="26" s="1"/>
  <c r="F1136" i="14"/>
  <c r="F1004" i="26"/>
  <c r="I1004" i="26" s="1"/>
  <c r="F1176" i="14"/>
  <c r="F1044" i="26"/>
  <c r="I1044" i="26" s="1"/>
  <c r="F1187" i="14"/>
  <c r="F1055" i="26"/>
  <c r="I1055" i="26" s="1"/>
  <c r="F1229" i="14"/>
  <c r="F1097" i="26"/>
  <c r="I1097" i="26" s="1"/>
  <c r="F1273" i="14"/>
  <c r="F1141" i="26"/>
  <c r="I1141" i="26" s="1"/>
  <c r="F1275" i="14"/>
  <c r="F1143" i="26"/>
  <c r="I1143" i="26" s="1"/>
  <c r="F1138" i="14"/>
  <c r="F1006" i="26"/>
  <c r="F1134" i="14"/>
  <c r="F1002" i="26"/>
  <c r="I1002" i="26" s="1"/>
  <c r="F1132" i="14"/>
  <c r="F1000" i="26"/>
  <c r="I1000" i="26" s="1"/>
  <c r="F1260" i="14"/>
  <c r="F1128" i="26"/>
  <c r="I1128" i="26" s="1"/>
  <c r="F1249" i="14"/>
  <c r="F1117" i="26"/>
  <c r="I1117" i="26" s="1"/>
  <c r="F1283" i="14"/>
  <c r="F1151" i="26"/>
  <c r="I1151" i="26" s="1"/>
  <c r="F1167" i="14"/>
  <c r="F1035" i="26"/>
  <c r="I1035" i="26" s="1"/>
  <c r="F1115" i="14"/>
  <c r="F983" i="26"/>
  <c r="I983" i="26" s="1"/>
  <c r="F1051" i="14"/>
  <c r="F919" i="26"/>
  <c r="I919" i="26" s="1"/>
  <c r="F1179" i="14"/>
  <c r="F1047" i="26"/>
  <c r="I1047" i="26" s="1"/>
  <c r="F1220" i="14"/>
  <c r="F1088" i="26"/>
  <c r="I1088" i="26" s="1"/>
  <c r="F1114" i="14"/>
  <c r="F982" i="26"/>
  <c r="I982" i="26" s="1"/>
  <c r="F1038" i="14"/>
  <c r="F906" i="26"/>
  <c r="I906" i="26" s="1"/>
  <c r="F1148" i="14"/>
  <c r="F1016" i="26"/>
  <c r="I1016" i="26" s="1"/>
  <c r="F1054" i="14"/>
  <c r="F922" i="26"/>
  <c r="I922" i="26" s="1"/>
  <c r="F1118" i="14"/>
  <c r="F986" i="26"/>
  <c r="I986" i="26" s="1"/>
  <c r="F1047" i="14"/>
  <c r="F915" i="26"/>
  <c r="I915" i="26" s="1"/>
  <c r="F1169" i="14"/>
  <c r="F1037" i="26"/>
  <c r="I1037" i="26" s="1"/>
  <c r="F1092" i="14"/>
  <c r="F960" i="26"/>
  <c r="I960" i="26" s="1"/>
  <c r="F1240" i="14"/>
  <c r="F1108" i="26"/>
  <c r="I1108" i="26" s="1"/>
  <c r="F1248" i="14"/>
  <c r="F1116" i="26"/>
  <c r="I1116" i="26" s="1"/>
  <c r="F1094" i="14"/>
  <c r="F962" i="26"/>
  <c r="I962" i="26" s="1"/>
  <c r="X116" i="16"/>
  <c r="X117" i="16"/>
  <c r="F1030" i="14"/>
  <c r="F947" i="14"/>
  <c r="X16" i="16"/>
  <c r="F1023" i="14"/>
  <c r="F11" i="12"/>
  <c r="S5" i="9"/>
  <c r="T5" i="9"/>
  <c r="H239" i="11"/>
  <c r="G239" i="11"/>
  <c r="G238" i="11"/>
  <c r="A238" i="11"/>
  <c r="A567" i="26" s="1"/>
  <c r="I237" i="11"/>
  <c r="H237" i="11"/>
  <c r="A227" i="11"/>
  <c r="A556" i="26" s="1"/>
  <c r="H207" i="11"/>
  <c r="G207" i="11"/>
  <c r="G206" i="11"/>
  <c r="A206" i="11"/>
  <c r="A535" i="26" s="1"/>
  <c r="I205" i="11"/>
  <c r="H205" i="11"/>
  <c r="A195" i="11"/>
  <c r="A524" i="26" s="1"/>
  <c r="H175" i="11"/>
  <c r="G175" i="11"/>
  <c r="G174" i="11"/>
  <c r="A174" i="11"/>
  <c r="A503" i="26" s="1"/>
  <c r="I173" i="11"/>
  <c r="H173" i="11"/>
  <c r="A163" i="11"/>
  <c r="A492" i="26" s="1"/>
  <c r="H143" i="11"/>
  <c r="G143" i="11"/>
  <c r="G142" i="11"/>
  <c r="A142" i="11"/>
  <c r="A471" i="26" s="1"/>
  <c r="I141" i="11"/>
  <c r="H141" i="11"/>
  <c r="A131" i="11"/>
  <c r="A460" i="26" s="1"/>
  <c r="H111" i="11"/>
  <c r="G111" i="11"/>
  <c r="G110" i="11"/>
  <c r="A110" i="11"/>
  <c r="A439" i="26" s="1"/>
  <c r="I109" i="11"/>
  <c r="H109" i="11"/>
  <c r="A99" i="11"/>
  <c r="A428" i="26" s="1"/>
  <c r="H79" i="11"/>
  <c r="G79" i="11"/>
  <c r="G78" i="11"/>
  <c r="A78" i="11"/>
  <c r="A407" i="26" s="1"/>
  <c r="I77" i="11"/>
  <c r="H77" i="11"/>
  <c r="A67" i="11"/>
  <c r="A396" i="26" s="1"/>
  <c r="H47" i="11"/>
  <c r="G47" i="11"/>
  <c r="G46" i="11"/>
  <c r="A46" i="11"/>
  <c r="A375" i="26" s="1"/>
  <c r="I45" i="11"/>
  <c r="H45" i="11"/>
  <c r="A35" i="11"/>
  <c r="A364" i="26" s="1"/>
  <c r="H15" i="11"/>
  <c r="G15" i="11"/>
  <c r="G14" i="11"/>
  <c r="A14" i="11"/>
  <c r="A343" i="26" s="1"/>
  <c r="I13" i="11"/>
  <c r="H13" i="11"/>
  <c r="L5" i="11"/>
  <c r="A3" i="11"/>
  <c r="A332" i="26" s="1"/>
  <c r="A112" i="10"/>
  <c r="A99" i="10"/>
  <c r="A78" i="10"/>
  <c r="A67" i="10"/>
  <c r="A46" i="10"/>
  <c r="A35" i="10"/>
  <c r="AD5" i="11" l="1"/>
  <c r="AD2" i="11" s="1"/>
  <c r="AC5" i="11"/>
  <c r="AC2" i="11" s="1"/>
  <c r="AA5" i="11"/>
  <c r="AA2" i="11" s="1"/>
  <c r="AB5" i="11"/>
  <c r="AB2" i="11" s="1"/>
  <c r="Z5" i="11"/>
  <c r="Z2" i="11" s="1"/>
  <c r="C1036" i="14"/>
  <c r="AC24" i="18"/>
  <c r="W23" i="18"/>
  <c r="C1047" i="14"/>
  <c r="C1049" i="14"/>
  <c r="C1066" i="26"/>
  <c r="C1198" i="14"/>
  <c r="C1012" i="26"/>
  <c r="C1144" i="14"/>
  <c r="C907" i="26"/>
  <c r="C1039" i="14"/>
  <c r="C1036" i="26"/>
  <c r="C1168" i="14"/>
  <c r="C981" i="14"/>
  <c r="C1075" i="26"/>
  <c r="C1207" i="14"/>
  <c r="C784" i="26"/>
  <c r="C916" i="14"/>
  <c r="C1069" i="26"/>
  <c r="C1201" i="14"/>
  <c r="C1043" i="26"/>
  <c r="C1175" i="14"/>
  <c r="C905" i="26"/>
  <c r="C1037" i="14"/>
  <c r="C1037" i="26"/>
  <c r="C1169" i="14"/>
  <c r="C1076" i="26"/>
  <c r="C1208" i="14"/>
  <c r="C1070" i="26"/>
  <c r="C1202" i="14"/>
  <c r="C1044" i="26"/>
  <c r="C1176" i="14"/>
  <c r="C906" i="26"/>
  <c r="C1038" i="14"/>
  <c r="C1033" i="26"/>
  <c r="C1165" i="14"/>
  <c r="C786" i="26"/>
  <c r="C918" i="14"/>
  <c r="C1077" i="26"/>
  <c r="C1209" i="14"/>
  <c r="C782" i="26"/>
  <c r="C914" i="14"/>
  <c r="C1068" i="26"/>
  <c r="C1200" i="14"/>
  <c r="C1045" i="26"/>
  <c r="C1177" i="14"/>
  <c r="C1004" i="26"/>
  <c r="C1136" i="14"/>
  <c r="C1078" i="26"/>
  <c r="C1210" i="14"/>
  <c r="C1064" i="26"/>
  <c r="C1196" i="14"/>
  <c r="C916" i="26"/>
  <c r="C1048" i="14"/>
  <c r="C1035" i="26"/>
  <c r="C1167" i="14"/>
  <c r="C1002" i="26"/>
  <c r="C1134" i="14"/>
  <c r="C1079" i="26"/>
  <c r="C1211" i="14"/>
  <c r="C793" i="26"/>
  <c r="C925" i="14"/>
  <c r="C1067" i="26"/>
  <c r="C1199" i="14"/>
  <c r="C1038" i="26"/>
  <c r="C1170" i="14"/>
  <c r="C1003" i="26"/>
  <c r="C1135" i="14"/>
  <c r="C930" i="14"/>
  <c r="C1080" i="26"/>
  <c r="C1212" i="14"/>
  <c r="C794" i="26"/>
  <c r="C926" i="14"/>
  <c r="C1065" i="26"/>
  <c r="C1197" i="14"/>
  <c r="C1032" i="26"/>
  <c r="C1164" i="14"/>
  <c r="C1000" i="26"/>
  <c r="C1132" i="14"/>
  <c r="C785" i="26"/>
  <c r="C917" i="14"/>
  <c r="C1011" i="26"/>
  <c r="C1143" i="14"/>
  <c r="C1034" i="26"/>
  <c r="C1166" i="14"/>
  <c r="C1001" i="26"/>
  <c r="C1133" i="14"/>
  <c r="A274" i="26"/>
  <c r="L69" i="10"/>
  <c r="C814" i="26"/>
  <c r="C946" i="14"/>
  <c r="C815" i="26"/>
  <c r="C947" i="14"/>
  <c r="L43" i="10"/>
  <c r="L38" i="10"/>
  <c r="L41" i="10"/>
  <c r="L42" i="10"/>
  <c r="L40" i="10"/>
  <c r="L39" i="10"/>
  <c r="L37" i="10"/>
  <c r="C816" i="26"/>
  <c r="C948" i="14"/>
  <c r="C1260" i="14"/>
  <c r="W5" i="9"/>
  <c r="V5" i="9"/>
  <c r="C1109" i="26"/>
  <c r="C1241" i="14"/>
  <c r="C1110" i="26"/>
  <c r="C1242" i="14"/>
  <c r="C846" i="26"/>
  <c r="C978" i="14"/>
  <c r="C1096" i="26"/>
  <c r="C1228" i="14"/>
  <c r="C1097" i="26"/>
  <c r="C1229" i="14"/>
  <c r="C1098" i="26"/>
  <c r="C1230" i="14"/>
  <c r="C1099" i="26"/>
  <c r="C1231" i="14"/>
  <c r="C1107" i="26"/>
  <c r="C1239" i="14"/>
  <c r="C1108" i="26"/>
  <c r="C1240" i="14"/>
  <c r="C847" i="26"/>
  <c r="C979" i="14"/>
  <c r="C1111" i="26"/>
  <c r="C1243" i="14"/>
  <c r="C1100" i="26"/>
  <c r="C1232" i="14"/>
  <c r="C1271" i="14"/>
  <c r="C1101" i="14"/>
  <c r="C980" i="26"/>
  <c r="C1112" i="14"/>
  <c r="C1141" i="26"/>
  <c r="C1273" i="14"/>
  <c r="C1142" i="26"/>
  <c r="C1274" i="14"/>
  <c r="C937" i="26"/>
  <c r="C1069" i="14"/>
  <c r="C968" i="26"/>
  <c r="C1100" i="14"/>
  <c r="C936" i="26"/>
  <c r="C1068" i="14"/>
  <c r="C979" i="26"/>
  <c r="C1111" i="14"/>
  <c r="C982" i="26"/>
  <c r="C1114" i="14"/>
  <c r="C970" i="26"/>
  <c r="C1102" i="14"/>
  <c r="C1132" i="26"/>
  <c r="C1264" i="14"/>
  <c r="C972" i="26"/>
  <c r="C1104" i="14"/>
  <c r="C1129" i="26"/>
  <c r="C1261" i="14"/>
  <c r="C981" i="26"/>
  <c r="C1113" i="14"/>
  <c r="C1131" i="26"/>
  <c r="C1263" i="14"/>
  <c r="C1140" i="26"/>
  <c r="C1272" i="14"/>
  <c r="C971" i="26"/>
  <c r="C1103" i="14"/>
  <c r="C973" i="26"/>
  <c r="C1105" i="14"/>
  <c r="C1130" i="26"/>
  <c r="C1262" i="14"/>
  <c r="C991" i="14"/>
  <c r="C1004" i="14"/>
  <c r="C994" i="14"/>
  <c r="C867" i="26"/>
  <c r="C999" i="14"/>
  <c r="C833" i="26"/>
  <c r="C965" i="14"/>
  <c r="C861" i="26"/>
  <c r="C993" i="14"/>
  <c r="C825" i="26"/>
  <c r="C957" i="14"/>
  <c r="C869" i="26"/>
  <c r="C1001" i="14"/>
  <c r="C826" i="26"/>
  <c r="C958" i="14"/>
  <c r="C868" i="26"/>
  <c r="C1000" i="14"/>
  <c r="C837" i="26"/>
  <c r="C969" i="14"/>
  <c r="C864" i="26"/>
  <c r="C996" i="14"/>
  <c r="C836" i="26"/>
  <c r="C968" i="14"/>
  <c r="C831" i="26"/>
  <c r="C963" i="14"/>
  <c r="C857" i="26"/>
  <c r="C989" i="14"/>
  <c r="L48" i="10"/>
  <c r="L59" i="10"/>
  <c r="L50" i="10"/>
  <c r="L56" i="10"/>
  <c r="L53" i="10"/>
  <c r="L61" i="10"/>
  <c r="L52" i="10"/>
  <c r="L49" i="10"/>
  <c r="L51" i="10"/>
  <c r="L58" i="10"/>
  <c r="L62" i="10"/>
  <c r="L55" i="10"/>
  <c r="L63" i="10"/>
  <c r="L57" i="10"/>
  <c r="L54" i="10"/>
  <c r="L60" i="10"/>
  <c r="C838" i="26"/>
  <c r="C970" i="14"/>
  <c r="C863" i="26"/>
  <c r="C995" i="14"/>
  <c r="C871" i="26"/>
  <c r="C1003" i="14"/>
  <c r="C827" i="26"/>
  <c r="C959" i="14"/>
  <c r="C835" i="26"/>
  <c r="C967" i="14"/>
  <c r="C829" i="26"/>
  <c r="C961" i="14"/>
  <c r="C839" i="26"/>
  <c r="C971" i="14"/>
  <c r="C865" i="26"/>
  <c r="C997" i="14"/>
  <c r="C866" i="26"/>
  <c r="C998" i="14"/>
  <c r="C832" i="26"/>
  <c r="C964" i="14"/>
  <c r="C860" i="26"/>
  <c r="C992" i="14"/>
  <c r="C840" i="26"/>
  <c r="C972" i="14"/>
  <c r="L95" i="10"/>
  <c r="L87" i="10"/>
  <c r="L91" i="10"/>
  <c r="L94" i="10"/>
  <c r="L86" i="10"/>
  <c r="L84" i="10"/>
  <c r="L82" i="10"/>
  <c r="L89" i="10"/>
  <c r="L88" i="10"/>
  <c r="L93" i="10"/>
  <c r="L85" i="10"/>
  <c r="L92" i="10"/>
  <c r="L83" i="10"/>
  <c r="L90" i="10"/>
  <c r="L81" i="10"/>
  <c r="L80" i="10"/>
  <c r="C834" i="26"/>
  <c r="C966" i="14"/>
  <c r="C870" i="26"/>
  <c r="C1002" i="14"/>
  <c r="C830" i="26"/>
  <c r="C962" i="14"/>
  <c r="C828" i="26"/>
  <c r="C960" i="14"/>
  <c r="C858" i="26"/>
  <c r="C990" i="14"/>
  <c r="A372" i="14"/>
  <c r="A306" i="26"/>
  <c r="A385" i="14"/>
  <c r="A319" i="26"/>
  <c r="H46" i="10"/>
  <c r="A253" i="26"/>
  <c r="H35" i="10"/>
  <c r="A242" i="26"/>
  <c r="H78" i="10"/>
  <c r="A285" i="26"/>
  <c r="AE5" i="11"/>
  <c r="AE2" i="11" s="1"/>
  <c r="AF5" i="11"/>
  <c r="AF2" i="11" s="1"/>
  <c r="K8" i="12" s="1"/>
  <c r="F925" i="14"/>
  <c r="F793" i="26"/>
  <c r="F1026" i="14"/>
  <c r="F894" i="26"/>
  <c r="F1025" i="14"/>
  <c r="F893" i="26"/>
  <c r="Y5" i="11"/>
  <c r="Y2" i="11" s="1"/>
  <c r="H334" i="26"/>
  <c r="H142" i="11"/>
  <c r="A537" i="14"/>
  <c r="C24" i="11"/>
  <c r="C353" i="26" s="1"/>
  <c r="H35" i="11"/>
  <c r="A430" i="14"/>
  <c r="H195" i="11"/>
  <c r="A590" i="14"/>
  <c r="H67" i="11"/>
  <c r="A462" i="14"/>
  <c r="H99" i="11"/>
  <c r="A494" i="14"/>
  <c r="H174" i="11"/>
  <c r="A569" i="14"/>
  <c r="H227" i="11"/>
  <c r="A622" i="14"/>
  <c r="H14" i="11"/>
  <c r="A409" i="14"/>
  <c r="H46" i="11"/>
  <c r="A441" i="14"/>
  <c r="H206" i="11"/>
  <c r="A601" i="14"/>
  <c r="H163" i="11"/>
  <c r="A558" i="14"/>
  <c r="H78" i="11"/>
  <c r="A473" i="14"/>
  <c r="H110" i="11"/>
  <c r="H112" i="11" s="1"/>
  <c r="C112" i="11" s="1"/>
  <c r="C441" i="26" s="1"/>
  <c r="A505" i="14"/>
  <c r="H131" i="11"/>
  <c r="A526" i="14"/>
  <c r="H3" i="11"/>
  <c r="A398" i="14"/>
  <c r="H238" i="11"/>
  <c r="A633" i="14"/>
  <c r="A340" i="14"/>
  <c r="H67" i="10"/>
  <c r="H69" i="10" s="1"/>
  <c r="C69" i="10" s="1"/>
  <c r="C276" i="26" s="1"/>
  <c r="U18" i="11"/>
  <c r="H411" i="14"/>
  <c r="U16" i="11"/>
  <c r="U19" i="11"/>
  <c r="H414" i="14"/>
  <c r="U5" i="11"/>
  <c r="F394" i="14"/>
  <c r="A351" i="14"/>
  <c r="A319" i="14"/>
  <c r="A308" i="14"/>
  <c r="D11" i="12"/>
  <c r="I11" i="12"/>
  <c r="D316" i="14"/>
  <c r="D360" i="14"/>
  <c r="C381" i="14"/>
  <c r="D381" i="14"/>
  <c r="C393" i="14"/>
  <c r="D393" i="14"/>
  <c r="D417" i="14"/>
  <c r="T22" i="11"/>
  <c r="H417" i="14"/>
  <c r="D449" i="14"/>
  <c r="T54" i="11"/>
  <c r="H449" i="14"/>
  <c r="T139" i="11"/>
  <c r="H534" i="14"/>
  <c r="D534" i="14"/>
  <c r="T158" i="11"/>
  <c r="H553" i="14"/>
  <c r="D553" i="14"/>
  <c r="D617" i="14"/>
  <c r="T222" i="11"/>
  <c r="H617" i="14"/>
  <c r="D285" i="14"/>
  <c r="H285" i="14"/>
  <c r="D327" i="14"/>
  <c r="D336" i="14"/>
  <c r="D348" i="14"/>
  <c r="H348" i="14"/>
  <c r="C406" i="14"/>
  <c r="H406" i="14"/>
  <c r="D406" i="14"/>
  <c r="T11" i="11"/>
  <c r="D458" i="14"/>
  <c r="H458" i="14"/>
  <c r="T63" i="11"/>
  <c r="D481" i="14"/>
  <c r="T86" i="11"/>
  <c r="H481" i="14"/>
  <c r="D490" i="14"/>
  <c r="H490" i="14"/>
  <c r="T95" i="11"/>
  <c r="D502" i="14"/>
  <c r="T107" i="11"/>
  <c r="H502" i="14"/>
  <c r="D546" i="14"/>
  <c r="H546" i="14"/>
  <c r="T151" i="11"/>
  <c r="D577" i="14"/>
  <c r="T182" i="11"/>
  <c r="H577" i="14"/>
  <c r="D585" i="14"/>
  <c r="T190" i="11"/>
  <c r="H585" i="14"/>
  <c r="D599" i="14"/>
  <c r="H599" i="14"/>
  <c r="T204" i="11"/>
  <c r="D641" i="14"/>
  <c r="T246" i="11"/>
  <c r="H641" i="14"/>
  <c r="D649" i="14"/>
  <c r="H649" i="14"/>
  <c r="T254" i="11"/>
  <c r="C304" i="14"/>
  <c r="D304" i="14"/>
  <c r="H304" i="14"/>
  <c r="C426" i="14"/>
  <c r="D426" i="14"/>
  <c r="H426" i="14"/>
  <c r="T31" i="11"/>
  <c r="D610" i="14"/>
  <c r="H610" i="14"/>
  <c r="T215" i="11"/>
  <c r="H631" i="14"/>
  <c r="T236" i="11"/>
  <c r="D631" i="14"/>
  <c r="D303" i="14"/>
  <c r="H303" i="14"/>
  <c r="C317" i="14"/>
  <c r="D317" i="14"/>
  <c r="H317" i="14"/>
  <c r="D359" i="14"/>
  <c r="C380" i="14"/>
  <c r="D380" i="14"/>
  <c r="C394" i="14"/>
  <c r="D394" i="14"/>
  <c r="D418" i="14"/>
  <c r="H418" i="14"/>
  <c r="T23" i="11"/>
  <c r="T30" i="11"/>
  <c r="H425" i="14"/>
  <c r="D425" i="14"/>
  <c r="D439" i="14"/>
  <c r="H439" i="14"/>
  <c r="T44" i="11"/>
  <c r="D470" i="14"/>
  <c r="T75" i="11"/>
  <c r="H470" i="14"/>
  <c r="H514" i="14"/>
  <c r="D514" i="14"/>
  <c r="T119" i="11"/>
  <c r="D521" i="14"/>
  <c r="T126" i="11"/>
  <c r="H521" i="14"/>
  <c r="D535" i="14"/>
  <c r="H535" i="14"/>
  <c r="T140" i="11"/>
  <c r="D554" i="14"/>
  <c r="H554" i="14"/>
  <c r="T159" i="11"/>
  <c r="D566" i="14"/>
  <c r="T171" i="11"/>
  <c r="H566" i="14"/>
  <c r="D609" i="14"/>
  <c r="T214" i="11"/>
  <c r="H609" i="14"/>
  <c r="D618" i="14"/>
  <c r="H618" i="14"/>
  <c r="T223" i="11"/>
  <c r="D630" i="14"/>
  <c r="T235" i="11"/>
  <c r="H630" i="14"/>
  <c r="H295" i="14"/>
  <c r="D295" i="14"/>
  <c r="D438" i="14"/>
  <c r="T43" i="11"/>
  <c r="H438" i="14"/>
  <c r="D471" i="14"/>
  <c r="H471" i="14"/>
  <c r="T76" i="11"/>
  <c r="D513" i="14"/>
  <c r="T118" i="11"/>
  <c r="H513" i="14"/>
  <c r="H522" i="14"/>
  <c r="T127" i="11"/>
  <c r="D522" i="14"/>
  <c r="D567" i="14"/>
  <c r="H567" i="14"/>
  <c r="T172" i="11"/>
  <c r="D296" i="14"/>
  <c r="H296" i="14"/>
  <c r="D368" i="14"/>
  <c r="H450" i="14"/>
  <c r="D450" i="14"/>
  <c r="T55" i="11"/>
  <c r="D284" i="14"/>
  <c r="H284" i="14"/>
  <c r="D328" i="14"/>
  <c r="D335" i="14"/>
  <c r="C349" i="14"/>
  <c r="H349" i="14"/>
  <c r="D349" i="14"/>
  <c r="D407" i="14"/>
  <c r="H407" i="14"/>
  <c r="T12" i="11"/>
  <c r="D457" i="14"/>
  <c r="T62" i="11"/>
  <c r="H457" i="14"/>
  <c r="D482" i="14"/>
  <c r="H482" i="14"/>
  <c r="T87" i="11"/>
  <c r="D489" i="14"/>
  <c r="T94" i="11"/>
  <c r="H489" i="14"/>
  <c r="H503" i="14"/>
  <c r="D503" i="14"/>
  <c r="T108" i="11"/>
  <c r="D545" i="14"/>
  <c r="T150" i="11"/>
  <c r="H545" i="14"/>
  <c r="H578" i="14"/>
  <c r="D578" i="14"/>
  <c r="T183" i="11"/>
  <c r="D586" i="14"/>
  <c r="H586" i="14"/>
  <c r="T191" i="11"/>
  <c r="D598" i="14"/>
  <c r="T203" i="11"/>
  <c r="H598" i="14"/>
  <c r="C617" i="14"/>
  <c r="C642" i="14"/>
  <c r="H642" i="14"/>
  <c r="T247" i="11"/>
  <c r="D642" i="14"/>
  <c r="H650" i="14"/>
  <c r="T255" i="11"/>
  <c r="D650" i="14"/>
  <c r="E11" i="12"/>
  <c r="H11" i="12"/>
  <c r="G11" i="12"/>
  <c r="H643" i="14"/>
  <c r="D643" i="14"/>
  <c r="T248" i="11"/>
  <c r="D645" i="14"/>
  <c r="T250" i="11"/>
  <c r="H645" i="14"/>
  <c r="H647" i="14"/>
  <c r="D647" i="14"/>
  <c r="T252" i="11"/>
  <c r="D644" i="14"/>
  <c r="T249" i="11"/>
  <c r="H644" i="14"/>
  <c r="H646" i="14"/>
  <c r="D646" i="14"/>
  <c r="T251" i="11"/>
  <c r="H648" i="14"/>
  <c r="D648" i="14"/>
  <c r="T253" i="11"/>
  <c r="D635" i="14"/>
  <c r="H635" i="14"/>
  <c r="D637" i="14"/>
  <c r="H637" i="14"/>
  <c r="T242" i="11"/>
  <c r="T244" i="11"/>
  <c r="D639" i="14"/>
  <c r="H639" i="14"/>
  <c r="D636" i="14"/>
  <c r="H636" i="14"/>
  <c r="T241" i="11"/>
  <c r="D638" i="14"/>
  <c r="H638" i="14"/>
  <c r="T243" i="11"/>
  <c r="D640" i="14"/>
  <c r="H640" i="14"/>
  <c r="T245" i="11"/>
  <c r="H625" i="14"/>
  <c r="D625" i="14"/>
  <c r="T230" i="11"/>
  <c r="D627" i="14"/>
  <c r="T232" i="11"/>
  <c r="H627" i="14"/>
  <c r="H629" i="14"/>
  <c r="D629" i="14"/>
  <c r="T234" i="11"/>
  <c r="D624" i="14"/>
  <c r="T229" i="11"/>
  <c r="H624" i="14"/>
  <c r="H626" i="14"/>
  <c r="D626" i="14"/>
  <c r="T231" i="11"/>
  <c r="D628" i="14"/>
  <c r="T233" i="11"/>
  <c r="H628" i="14"/>
  <c r="H612" i="14"/>
  <c r="T217" i="11"/>
  <c r="D612" i="14"/>
  <c r="D614" i="14"/>
  <c r="H614" i="14"/>
  <c r="T219" i="11"/>
  <c r="H616" i="14"/>
  <c r="T221" i="11"/>
  <c r="D616" i="14"/>
  <c r="H611" i="14"/>
  <c r="T216" i="11"/>
  <c r="D611" i="14"/>
  <c r="H613" i="14"/>
  <c r="T218" i="11"/>
  <c r="D613" i="14"/>
  <c r="H615" i="14"/>
  <c r="T220" i="11"/>
  <c r="D615" i="14"/>
  <c r="D604" i="14"/>
  <c r="H604" i="14"/>
  <c r="T209" i="11"/>
  <c r="T211" i="11"/>
  <c r="H606" i="14"/>
  <c r="D606" i="14"/>
  <c r="D608" i="14"/>
  <c r="T213" i="11"/>
  <c r="H608" i="14"/>
  <c r="T208" i="11"/>
  <c r="D603" i="14"/>
  <c r="H603" i="14"/>
  <c r="H605" i="14"/>
  <c r="D605" i="14"/>
  <c r="T210" i="11"/>
  <c r="T212" i="11"/>
  <c r="D607" i="14"/>
  <c r="H607" i="14"/>
  <c r="H593" i="14"/>
  <c r="T198" i="11"/>
  <c r="D593" i="14"/>
  <c r="D595" i="14"/>
  <c r="H595" i="14"/>
  <c r="T200" i="11"/>
  <c r="H597" i="14"/>
  <c r="T202" i="11"/>
  <c r="D597" i="14"/>
  <c r="H592" i="14"/>
  <c r="T197" i="11"/>
  <c r="D592" i="14"/>
  <c r="H594" i="14"/>
  <c r="T199" i="11"/>
  <c r="D594" i="14"/>
  <c r="D596" i="14"/>
  <c r="H596" i="14"/>
  <c r="T201" i="11"/>
  <c r="D579" i="14"/>
  <c r="H579" i="14"/>
  <c r="T184" i="11"/>
  <c r="T186" i="11"/>
  <c r="D581" i="14"/>
  <c r="H581" i="14"/>
  <c r="D583" i="14"/>
  <c r="H583" i="14"/>
  <c r="T188" i="11"/>
  <c r="T185" i="11"/>
  <c r="D580" i="14"/>
  <c r="H580" i="14"/>
  <c r="D582" i="14"/>
  <c r="H582" i="14"/>
  <c r="T187" i="11"/>
  <c r="T189" i="11"/>
  <c r="H584" i="14"/>
  <c r="D584" i="14"/>
  <c r="D571" i="14"/>
  <c r="H571" i="14"/>
  <c r="T176" i="11"/>
  <c r="H573" i="14"/>
  <c r="T178" i="11"/>
  <c r="D573" i="14"/>
  <c r="D575" i="14"/>
  <c r="H575" i="14"/>
  <c r="T180" i="11"/>
  <c r="H572" i="14"/>
  <c r="T177" i="11"/>
  <c r="D572" i="14"/>
  <c r="T179" i="11"/>
  <c r="D574" i="14"/>
  <c r="H574" i="14"/>
  <c r="H576" i="14"/>
  <c r="T181" i="11"/>
  <c r="D576" i="14"/>
  <c r="D561" i="14"/>
  <c r="H561" i="14"/>
  <c r="T166" i="11"/>
  <c r="T170" i="11"/>
  <c r="D565" i="14"/>
  <c r="H565" i="14"/>
  <c r="T165" i="11"/>
  <c r="D560" i="14"/>
  <c r="H560" i="14"/>
  <c r="D562" i="14"/>
  <c r="H562" i="14"/>
  <c r="T167" i="11"/>
  <c r="T169" i="11"/>
  <c r="D564" i="14"/>
  <c r="H564" i="14"/>
  <c r="T168" i="11"/>
  <c r="D563" i="14"/>
  <c r="H563" i="14"/>
  <c r="D551" i="14"/>
  <c r="H551" i="14"/>
  <c r="T156" i="11"/>
  <c r="D547" i="14"/>
  <c r="H547" i="14"/>
  <c r="T152" i="11"/>
  <c r="D548" i="14"/>
  <c r="H548" i="14"/>
  <c r="T153" i="11"/>
  <c r="T155" i="11"/>
  <c r="D550" i="14"/>
  <c r="H550" i="14"/>
  <c r="D552" i="14"/>
  <c r="H552" i="14"/>
  <c r="T157" i="11"/>
  <c r="H549" i="14"/>
  <c r="T154" i="11"/>
  <c r="D549" i="14"/>
  <c r="T145" i="11"/>
  <c r="H540" i="14"/>
  <c r="D540" i="14"/>
  <c r="D542" i="14"/>
  <c r="H542" i="14"/>
  <c r="T147" i="11"/>
  <c r="H544" i="14"/>
  <c r="D544" i="14"/>
  <c r="T149" i="11"/>
  <c r="T144" i="11"/>
  <c r="D539" i="14"/>
  <c r="H539" i="14"/>
  <c r="H541" i="14"/>
  <c r="D541" i="14"/>
  <c r="T146" i="11"/>
  <c r="T148" i="11"/>
  <c r="D543" i="14"/>
  <c r="H543" i="14"/>
  <c r="H530" i="14"/>
  <c r="T135" i="11"/>
  <c r="D530" i="14"/>
  <c r="D529" i="14"/>
  <c r="H529" i="14"/>
  <c r="T134" i="11"/>
  <c r="H531" i="14"/>
  <c r="D531" i="14"/>
  <c r="T136" i="11"/>
  <c r="D533" i="14"/>
  <c r="H533" i="14"/>
  <c r="T138" i="11"/>
  <c r="D528" i="14"/>
  <c r="H528" i="14"/>
  <c r="T133" i="11"/>
  <c r="D532" i="14"/>
  <c r="H532" i="14"/>
  <c r="T137" i="11"/>
  <c r="H516" i="14"/>
  <c r="D516" i="14"/>
  <c r="T121" i="11"/>
  <c r="D518" i="14"/>
  <c r="T123" i="11"/>
  <c r="H518" i="14"/>
  <c r="H520" i="14"/>
  <c r="D520" i="14"/>
  <c r="T125" i="11"/>
  <c r="D515" i="14"/>
  <c r="T120" i="11"/>
  <c r="H515" i="14"/>
  <c r="H517" i="14"/>
  <c r="D517" i="14"/>
  <c r="T122" i="11"/>
  <c r="D519" i="14"/>
  <c r="T124" i="11"/>
  <c r="H519" i="14"/>
  <c r="D509" i="14"/>
  <c r="H509" i="14"/>
  <c r="T114" i="11"/>
  <c r="D507" i="14"/>
  <c r="H507" i="14"/>
  <c r="T112" i="11"/>
  <c r="D511" i="14"/>
  <c r="H511" i="14"/>
  <c r="T116" i="11"/>
  <c r="D508" i="14"/>
  <c r="H508" i="14"/>
  <c r="T113" i="11"/>
  <c r="D510" i="14"/>
  <c r="H510" i="14"/>
  <c r="T115" i="11"/>
  <c r="D512" i="14"/>
  <c r="H512" i="14"/>
  <c r="T117" i="11"/>
  <c r="D496" i="14"/>
  <c r="T101" i="11"/>
  <c r="H496" i="14"/>
  <c r="H498" i="14"/>
  <c r="T103" i="11"/>
  <c r="D498" i="14"/>
  <c r="D500" i="14"/>
  <c r="H500" i="14"/>
  <c r="T105" i="11"/>
  <c r="H497" i="14"/>
  <c r="D497" i="14"/>
  <c r="T102" i="11"/>
  <c r="H499" i="14"/>
  <c r="D499" i="14"/>
  <c r="T104" i="11"/>
  <c r="T106" i="11"/>
  <c r="D501" i="14"/>
  <c r="H501" i="14"/>
  <c r="H484" i="14"/>
  <c r="T89" i="11"/>
  <c r="D484" i="14"/>
  <c r="D486" i="14"/>
  <c r="T91" i="11"/>
  <c r="H486" i="14"/>
  <c r="H488" i="14"/>
  <c r="T93" i="11"/>
  <c r="D488" i="14"/>
  <c r="H483" i="14"/>
  <c r="T88" i="11"/>
  <c r="D483" i="14"/>
  <c r="H485" i="14"/>
  <c r="T90" i="11"/>
  <c r="D485" i="14"/>
  <c r="D487" i="14"/>
  <c r="H487" i="14"/>
  <c r="T92" i="11"/>
  <c r="T80" i="11"/>
  <c r="D475" i="14"/>
  <c r="H475" i="14"/>
  <c r="H477" i="14"/>
  <c r="T82" i="11"/>
  <c r="D477" i="14"/>
  <c r="T84" i="11"/>
  <c r="D479" i="14"/>
  <c r="H479" i="14"/>
  <c r="D476" i="14"/>
  <c r="H476" i="14"/>
  <c r="T81" i="11"/>
  <c r="T83" i="11"/>
  <c r="D478" i="14"/>
  <c r="H478" i="14"/>
  <c r="D480" i="14"/>
  <c r="H480" i="14"/>
  <c r="T85" i="11"/>
  <c r="H465" i="14"/>
  <c r="T70" i="11"/>
  <c r="D465" i="14"/>
  <c r="D467" i="14"/>
  <c r="H467" i="14"/>
  <c r="T72" i="11"/>
  <c r="H469" i="14"/>
  <c r="T74" i="11"/>
  <c r="D469" i="14"/>
  <c r="H464" i="14"/>
  <c r="T69" i="11"/>
  <c r="D464" i="14"/>
  <c r="H466" i="14"/>
  <c r="T71" i="11"/>
  <c r="D466" i="14"/>
  <c r="H468" i="14"/>
  <c r="T73" i="11"/>
  <c r="D468" i="14"/>
  <c r="D452" i="14"/>
  <c r="H452" i="14"/>
  <c r="T57" i="11"/>
  <c r="T59" i="11"/>
  <c r="D454" i="14"/>
  <c r="H454" i="14"/>
  <c r="D456" i="14"/>
  <c r="H456" i="14"/>
  <c r="T61" i="11"/>
  <c r="T56" i="11"/>
  <c r="D451" i="14"/>
  <c r="H451" i="14"/>
  <c r="D453" i="14"/>
  <c r="H453" i="14"/>
  <c r="T58" i="11"/>
  <c r="T60" i="11"/>
  <c r="D455" i="14"/>
  <c r="H455" i="14"/>
  <c r="D447" i="14"/>
  <c r="H447" i="14"/>
  <c r="T52" i="11"/>
  <c r="H444" i="14"/>
  <c r="T49" i="11"/>
  <c r="D444" i="14"/>
  <c r="H448" i="14"/>
  <c r="T53" i="11"/>
  <c r="D448" i="14"/>
  <c r="D443" i="14"/>
  <c r="H443" i="14"/>
  <c r="T48" i="11"/>
  <c r="H445" i="14"/>
  <c r="T50" i="11"/>
  <c r="D445" i="14"/>
  <c r="H446" i="14"/>
  <c r="T51" i="11"/>
  <c r="D446" i="14"/>
  <c r="D434" i="14"/>
  <c r="H434" i="14"/>
  <c r="T39" i="11"/>
  <c r="T37" i="11"/>
  <c r="D432" i="14"/>
  <c r="H432" i="14"/>
  <c r="T41" i="11"/>
  <c r="D436" i="14"/>
  <c r="H436" i="14"/>
  <c r="D433" i="14"/>
  <c r="H433" i="14"/>
  <c r="T38" i="11"/>
  <c r="D435" i="14"/>
  <c r="T40" i="11"/>
  <c r="H435" i="14"/>
  <c r="D437" i="14"/>
  <c r="H437" i="14"/>
  <c r="T42" i="11"/>
  <c r="H420" i="14"/>
  <c r="T25" i="11"/>
  <c r="D420" i="14"/>
  <c r="D422" i="14"/>
  <c r="H422" i="14"/>
  <c r="T27" i="11"/>
  <c r="H419" i="14"/>
  <c r="T24" i="11"/>
  <c r="D419" i="14"/>
  <c r="D421" i="14"/>
  <c r="H421" i="14"/>
  <c r="T26" i="11"/>
  <c r="H423" i="14"/>
  <c r="T28" i="11"/>
  <c r="D423" i="14"/>
  <c r="H424" i="14"/>
  <c r="T29" i="11"/>
  <c r="D424" i="14"/>
  <c r="H415" i="14"/>
  <c r="D415" i="14"/>
  <c r="T20" i="11"/>
  <c r="D411" i="14"/>
  <c r="T16" i="11"/>
  <c r="T18" i="11"/>
  <c r="D413" i="14"/>
  <c r="H413" i="14"/>
  <c r="D412" i="14"/>
  <c r="H412" i="14"/>
  <c r="T17" i="11"/>
  <c r="D414" i="14"/>
  <c r="T19" i="11"/>
  <c r="D416" i="14"/>
  <c r="T21" i="11"/>
  <c r="H416" i="14"/>
  <c r="D400" i="14"/>
  <c r="H400" i="14"/>
  <c r="T5" i="11"/>
  <c r="H402" i="14"/>
  <c r="T7" i="11"/>
  <c r="D402" i="14"/>
  <c r="D404" i="14"/>
  <c r="H404" i="14"/>
  <c r="T9" i="11"/>
  <c r="D401" i="14"/>
  <c r="T6" i="11"/>
  <c r="H401" i="14"/>
  <c r="T8" i="11"/>
  <c r="H403" i="14"/>
  <c r="D403" i="14"/>
  <c r="D405" i="14"/>
  <c r="H405" i="14"/>
  <c r="T10" i="11"/>
  <c r="C387" i="14"/>
  <c r="D387" i="14"/>
  <c r="C389" i="14"/>
  <c r="D389" i="14"/>
  <c r="C391" i="14"/>
  <c r="D391" i="14"/>
  <c r="C388" i="14"/>
  <c r="D388" i="14"/>
  <c r="C390" i="14"/>
  <c r="D390" i="14"/>
  <c r="C392" i="14"/>
  <c r="D392" i="14"/>
  <c r="C375" i="14"/>
  <c r="D375" i="14"/>
  <c r="D377" i="14"/>
  <c r="C374" i="14"/>
  <c r="D374" i="14"/>
  <c r="C376" i="14"/>
  <c r="D376" i="14"/>
  <c r="C378" i="14"/>
  <c r="D378" i="14"/>
  <c r="C379" i="14"/>
  <c r="D379" i="14"/>
  <c r="D361" i="14"/>
  <c r="D365" i="14"/>
  <c r="D362" i="14"/>
  <c r="D364" i="14"/>
  <c r="D363" i="14"/>
  <c r="D367" i="14"/>
  <c r="D366" i="14"/>
  <c r="D353" i="14"/>
  <c r="D354" i="14"/>
  <c r="D356" i="14"/>
  <c r="D358" i="14"/>
  <c r="D355" i="14"/>
  <c r="D357" i="14"/>
  <c r="D342" i="14"/>
  <c r="H344" i="14"/>
  <c r="D344" i="14"/>
  <c r="D346" i="14"/>
  <c r="H346" i="14"/>
  <c r="D343" i="14"/>
  <c r="H343" i="14"/>
  <c r="D345" i="14"/>
  <c r="H345" i="14"/>
  <c r="H347" i="14"/>
  <c r="D347" i="14"/>
  <c r="D330" i="14"/>
  <c r="D332" i="14"/>
  <c r="D334" i="14"/>
  <c r="D329" i="14"/>
  <c r="D331" i="14"/>
  <c r="D333" i="14"/>
  <c r="D321" i="14"/>
  <c r="D323" i="14"/>
  <c r="D325" i="14"/>
  <c r="D322" i="14"/>
  <c r="D324" i="14"/>
  <c r="D326" i="14"/>
  <c r="D310" i="14"/>
  <c r="D314" i="14"/>
  <c r="D313" i="14"/>
  <c r="D315" i="14"/>
  <c r="D312" i="14"/>
  <c r="D311" i="14"/>
  <c r="D298" i="14"/>
  <c r="H298" i="14"/>
  <c r="D300" i="14"/>
  <c r="H300" i="14"/>
  <c r="D302" i="14"/>
  <c r="H302" i="14"/>
  <c r="H297" i="14"/>
  <c r="D297" i="14"/>
  <c r="H299" i="14"/>
  <c r="D299" i="14"/>
  <c r="H301" i="14"/>
  <c r="D301" i="14"/>
  <c r="D293" i="14"/>
  <c r="H293" i="14"/>
  <c r="D291" i="14"/>
  <c r="H291" i="14"/>
  <c r="H290" i="14"/>
  <c r="D290" i="14"/>
  <c r="H292" i="14"/>
  <c r="D292" i="14"/>
  <c r="D294" i="14"/>
  <c r="H294" i="14"/>
  <c r="D289" i="14"/>
  <c r="H289" i="14"/>
  <c r="H279" i="14"/>
  <c r="D279" i="14"/>
  <c r="D281" i="14"/>
  <c r="H281" i="14"/>
  <c r="H283" i="14"/>
  <c r="D283" i="14"/>
  <c r="H278" i="14"/>
  <c r="D278" i="14"/>
  <c r="D280" i="14"/>
  <c r="H280" i="14"/>
  <c r="D282" i="14"/>
  <c r="H282" i="14"/>
  <c r="C553" i="14"/>
  <c r="C486" i="14"/>
  <c r="C458" i="14"/>
  <c r="C471" i="14"/>
  <c r="C535" i="14"/>
  <c r="C513" i="14"/>
  <c r="C585" i="14"/>
  <c r="C289" i="14"/>
  <c r="C503" i="14"/>
  <c r="C610" i="14"/>
  <c r="C439" i="14"/>
  <c r="C567" i="14"/>
  <c r="C613" i="14"/>
  <c r="I227" i="11"/>
  <c r="C449" i="14"/>
  <c r="C502" i="14"/>
  <c r="C454" i="14"/>
  <c r="I195" i="11"/>
  <c r="I206" i="11"/>
  <c r="I238" i="11"/>
  <c r="C649" i="14"/>
  <c r="F14" i="12"/>
  <c r="D14" i="12"/>
  <c r="E14" i="12"/>
  <c r="I14" i="12"/>
  <c r="G14" i="12"/>
  <c r="H14" i="12"/>
  <c r="C644" i="14"/>
  <c r="C614" i="14"/>
  <c r="C618" i="14"/>
  <c r="C599" i="14"/>
  <c r="C609" i="14"/>
  <c r="C650" i="14"/>
  <c r="C631" i="14"/>
  <c r="C437" i="14"/>
  <c r="C435" i="14"/>
  <c r="C405" i="14"/>
  <c r="C404" i="14"/>
  <c r="C418" i="14"/>
  <c r="C481" i="14"/>
  <c r="C436" i="14"/>
  <c r="I163" i="11"/>
  <c r="I131" i="11"/>
  <c r="I99" i="11"/>
  <c r="I174" i="11"/>
  <c r="C548" i="14"/>
  <c r="C520" i="14"/>
  <c r="I110" i="11"/>
  <c r="I78" i="11"/>
  <c r="I46" i="11"/>
  <c r="C447" i="14" s="1"/>
  <c r="I142" i="11"/>
  <c r="C488" i="14"/>
  <c r="I67" i="11"/>
  <c r="I35" i="11"/>
  <c r="C425" i="14"/>
  <c r="I14" i="11"/>
  <c r="C416" i="14" s="1"/>
  <c r="C424" i="14"/>
  <c r="C422" i="14"/>
  <c r="C438" i="14"/>
  <c r="C407" i="14"/>
  <c r="C417" i="14"/>
  <c r="C453" i="14"/>
  <c r="C450" i="14"/>
  <c r="C457" i="14"/>
  <c r="C501" i="14"/>
  <c r="C499" i="14"/>
  <c r="C500" i="14"/>
  <c r="C482" i="14"/>
  <c r="C514" i="14"/>
  <c r="C490" i="14"/>
  <c r="C489" i="14"/>
  <c r="C519" i="14"/>
  <c r="C518" i="14"/>
  <c r="C522" i="14"/>
  <c r="C582" i="14"/>
  <c r="C550" i="14"/>
  <c r="C521" i="14"/>
  <c r="C586" i="14"/>
  <c r="C554" i="14"/>
  <c r="C295" i="14"/>
  <c r="C377" i="14"/>
  <c r="C285" i="14"/>
  <c r="C301" i="14"/>
  <c r="C345" i="14"/>
  <c r="C282" i="14"/>
  <c r="C348" i="14"/>
  <c r="C284" i="14"/>
  <c r="C300" i="14"/>
  <c r="C296" i="14"/>
  <c r="C303" i="14"/>
  <c r="C293" i="14"/>
  <c r="AC51" i="10" l="1"/>
  <c r="AD51" i="10"/>
  <c r="AE51" i="10"/>
  <c r="AG51" i="10"/>
  <c r="AH51" i="10"/>
  <c r="AE80" i="10"/>
  <c r="AF80" i="10"/>
  <c r="AG80" i="10"/>
  <c r="AH80" i="10"/>
  <c r="AD80" i="10"/>
  <c r="AC81" i="10"/>
  <c r="AG81" i="10"/>
  <c r="AF81" i="10"/>
  <c r="AE81" i="10"/>
  <c r="AH81" i="10"/>
  <c r="AD82" i="10"/>
  <c r="AG82" i="10"/>
  <c r="AC82" i="10"/>
  <c r="AH82" i="10"/>
  <c r="AF82" i="10"/>
  <c r="AC54" i="10"/>
  <c r="AH54" i="10"/>
  <c r="AF54" i="10"/>
  <c r="AG54" i="10"/>
  <c r="AD54" i="10"/>
  <c r="AE52" i="10"/>
  <c r="AF52" i="10"/>
  <c r="AD52" i="10"/>
  <c r="AG52" i="10"/>
  <c r="AH52" i="10"/>
  <c r="AI42" i="10"/>
  <c r="AH42" i="10"/>
  <c r="AG42" i="10"/>
  <c r="AE42" i="10"/>
  <c r="AC42" i="10"/>
  <c r="AD42" i="10"/>
  <c r="AI69" i="10"/>
  <c r="AF69" i="10"/>
  <c r="AH69" i="10"/>
  <c r="AE69" i="10"/>
  <c r="AG69" i="10"/>
  <c r="AC69" i="10"/>
  <c r="AH95" i="10"/>
  <c r="AF95" i="10"/>
  <c r="AG95" i="10"/>
  <c r="AD95" i="10"/>
  <c r="AE95" i="10"/>
  <c r="AC95" i="10"/>
  <c r="AE49" i="10"/>
  <c r="AH49" i="10"/>
  <c r="AF49" i="10"/>
  <c r="AG49" i="10"/>
  <c r="AC49" i="10"/>
  <c r="AJ90" i="10"/>
  <c r="AC90" i="10"/>
  <c r="AG90" i="10"/>
  <c r="AH90" i="10"/>
  <c r="AD90" i="10"/>
  <c r="AE90" i="10"/>
  <c r="AF90" i="10"/>
  <c r="AD84" i="10"/>
  <c r="AH84" i="10"/>
  <c r="AE84" i="10"/>
  <c r="AG84" i="10"/>
  <c r="AF84" i="10"/>
  <c r="AE57" i="10"/>
  <c r="AD57" i="10"/>
  <c r="AC57" i="10"/>
  <c r="AF57" i="10"/>
  <c r="AG57" i="10"/>
  <c r="AF61" i="10"/>
  <c r="AG61" i="10"/>
  <c r="AE61" i="10"/>
  <c r="AD61" i="10"/>
  <c r="AC61" i="10"/>
  <c r="AF41" i="10"/>
  <c r="AG41" i="10"/>
  <c r="AH41" i="10"/>
  <c r="AE41" i="10"/>
  <c r="AD41" i="10"/>
  <c r="AC41" i="10"/>
  <c r="AD48" i="10"/>
  <c r="AG48" i="10"/>
  <c r="AH48" i="10"/>
  <c r="AF48" i="10"/>
  <c r="AE48" i="10"/>
  <c r="AH83" i="10"/>
  <c r="AE83" i="10"/>
  <c r="AG83" i="10"/>
  <c r="AC83" i="10"/>
  <c r="AD83" i="10"/>
  <c r="AG86" i="10"/>
  <c r="AC86" i="10"/>
  <c r="AH86" i="10"/>
  <c r="AF86" i="10"/>
  <c r="AD86" i="10"/>
  <c r="AD63" i="10"/>
  <c r="AC63" i="10"/>
  <c r="AG63" i="10"/>
  <c r="AF63" i="10"/>
  <c r="AH63" i="10"/>
  <c r="AE63" i="10"/>
  <c r="AH53" i="10"/>
  <c r="AE53" i="10"/>
  <c r="AF53" i="10"/>
  <c r="AC53" i="10"/>
  <c r="AG53" i="10"/>
  <c r="AF38" i="10"/>
  <c r="AC38" i="10"/>
  <c r="AD38" i="10"/>
  <c r="AG38" i="10"/>
  <c r="AE38" i="10"/>
  <c r="AF88" i="10"/>
  <c r="AE88" i="10"/>
  <c r="AC88" i="10"/>
  <c r="AD88" i="10"/>
  <c r="AH88" i="10"/>
  <c r="AI39" i="10"/>
  <c r="AF39" i="10"/>
  <c r="AH39" i="10"/>
  <c r="AC39" i="10"/>
  <c r="AD39" i="10"/>
  <c r="AG39" i="10"/>
  <c r="AE92" i="10"/>
  <c r="AF92" i="10"/>
  <c r="AH92" i="10"/>
  <c r="AD92" i="10"/>
  <c r="AC92" i="10"/>
  <c r="AJ94" i="10"/>
  <c r="AH94" i="10"/>
  <c r="AE94" i="10"/>
  <c r="AG94" i="10"/>
  <c r="AC94" i="10"/>
  <c r="AF94" i="10"/>
  <c r="AD94" i="10"/>
  <c r="AD55" i="10"/>
  <c r="AE55" i="10"/>
  <c r="AH55" i="10"/>
  <c r="AC55" i="10"/>
  <c r="AG55" i="10"/>
  <c r="AD56" i="10"/>
  <c r="AH56" i="10"/>
  <c r="AC56" i="10"/>
  <c r="AE56" i="10"/>
  <c r="AF56" i="10"/>
  <c r="AE43" i="10"/>
  <c r="AC43" i="10"/>
  <c r="AF43" i="10"/>
  <c r="AD43" i="10"/>
  <c r="AH43" i="10"/>
  <c r="AI40" i="10"/>
  <c r="AF40" i="10"/>
  <c r="AE40" i="10"/>
  <c r="AH40" i="10"/>
  <c r="AG40" i="10"/>
  <c r="AC40" i="10"/>
  <c r="AE85" i="10"/>
  <c r="AF85" i="10"/>
  <c r="AG85" i="10"/>
  <c r="AC85" i="10"/>
  <c r="AH85" i="10"/>
  <c r="AG91" i="10"/>
  <c r="AF91" i="10"/>
  <c r="AC91" i="10"/>
  <c r="AD91" i="10"/>
  <c r="AE91" i="10"/>
  <c r="AH91" i="10"/>
  <c r="AF62" i="10"/>
  <c r="AE62" i="10"/>
  <c r="AD62" i="10"/>
  <c r="AH62" i="10"/>
  <c r="AG62" i="10"/>
  <c r="AC62" i="10"/>
  <c r="AG50" i="10"/>
  <c r="AC50" i="10"/>
  <c r="AH50" i="10"/>
  <c r="AD50" i="10"/>
  <c r="AF50" i="10"/>
  <c r="AC89" i="10"/>
  <c r="AD89" i="10"/>
  <c r="AF89" i="10"/>
  <c r="AE89" i="10"/>
  <c r="AG89" i="10"/>
  <c r="AC60" i="10"/>
  <c r="AF60" i="10"/>
  <c r="AH60" i="10"/>
  <c r="AE60" i="10"/>
  <c r="AD60" i="10"/>
  <c r="AE93" i="10"/>
  <c r="AC93" i="10"/>
  <c r="AG93" i="10"/>
  <c r="AF93" i="10"/>
  <c r="AD93" i="10"/>
  <c r="AH87" i="10"/>
  <c r="AE87" i="10"/>
  <c r="AG87" i="10"/>
  <c r="AD87" i="10"/>
  <c r="AC87" i="10"/>
  <c r="AF58" i="10"/>
  <c r="AG58" i="10"/>
  <c r="AC58" i="10"/>
  <c r="AH58" i="10"/>
  <c r="AE58" i="10"/>
  <c r="AD58" i="10"/>
  <c r="AD59" i="10"/>
  <c r="AC59" i="10"/>
  <c r="AH59" i="10"/>
  <c r="AE59" i="10"/>
  <c r="AF59" i="10"/>
  <c r="AG59" i="10"/>
  <c r="AG37" i="10"/>
  <c r="AF37" i="10"/>
  <c r="AD37" i="10"/>
  <c r="AE37" i="10"/>
  <c r="AH37" i="10"/>
  <c r="AJ43" i="10"/>
  <c r="AI43" i="10"/>
  <c r="AJ38" i="10"/>
  <c r="AI38" i="10"/>
  <c r="AJ37" i="10"/>
  <c r="AI37" i="10"/>
  <c r="H312" i="14"/>
  <c r="AJ39" i="10"/>
  <c r="H313" i="14"/>
  <c r="AJ40" i="10"/>
  <c r="H314" i="14"/>
  <c r="AJ41" i="10"/>
  <c r="H315" i="14"/>
  <c r="AJ42" i="10"/>
  <c r="H342" i="14"/>
  <c r="AJ69" i="10"/>
  <c r="AC25" i="18"/>
  <c r="W24" i="18"/>
  <c r="H103" i="11"/>
  <c r="C103" i="11" s="1"/>
  <c r="H102" i="11"/>
  <c r="C102" i="11" s="1"/>
  <c r="H101" i="11"/>
  <c r="C101" i="11" s="1"/>
  <c r="C430" i="26" s="1"/>
  <c r="H80" i="11"/>
  <c r="C80" i="11" s="1"/>
  <c r="H85" i="11"/>
  <c r="C85" i="11" s="1"/>
  <c r="C414" i="26" s="1"/>
  <c r="H84" i="11"/>
  <c r="C84" i="11" s="1"/>
  <c r="C413" i="26" s="1"/>
  <c r="H83" i="11"/>
  <c r="C83" i="11" s="1"/>
  <c r="C412" i="26" s="1"/>
  <c r="H82" i="11"/>
  <c r="C82" i="11" s="1"/>
  <c r="C411" i="26" s="1"/>
  <c r="H81" i="11"/>
  <c r="C81" i="11" s="1"/>
  <c r="C410" i="26" s="1"/>
  <c r="H19" i="11"/>
  <c r="C19" i="11" s="1"/>
  <c r="C348" i="26" s="1"/>
  <c r="H18" i="11"/>
  <c r="C18" i="11" s="1"/>
  <c r="C347" i="26" s="1"/>
  <c r="H16" i="11"/>
  <c r="C16" i="11" s="1"/>
  <c r="H17" i="11"/>
  <c r="C17" i="11" s="1"/>
  <c r="C346" i="26" s="1"/>
  <c r="H74" i="11"/>
  <c r="C74" i="11" s="1"/>
  <c r="H71" i="11"/>
  <c r="C71" i="11" s="1"/>
  <c r="H72" i="11"/>
  <c r="C72" i="11" s="1"/>
  <c r="H75" i="11"/>
  <c r="C75" i="11" s="1"/>
  <c r="H69" i="11"/>
  <c r="C69" i="11" s="1"/>
  <c r="C398" i="26" s="1"/>
  <c r="H70" i="11"/>
  <c r="C70" i="11" s="1"/>
  <c r="H73" i="11"/>
  <c r="C73" i="11" s="1"/>
  <c r="H5" i="11"/>
  <c r="C5" i="11" s="1"/>
  <c r="H8" i="11"/>
  <c r="C8" i="11" s="1"/>
  <c r="H7" i="11"/>
  <c r="C7" i="11" s="1"/>
  <c r="H6" i="11"/>
  <c r="C6" i="11" s="1"/>
  <c r="H167" i="11"/>
  <c r="C167" i="11" s="1"/>
  <c r="H168" i="11"/>
  <c r="C168" i="11" s="1"/>
  <c r="H166" i="11"/>
  <c r="C166" i="11" s="1"/>
  <c r="H169" i="11"/>
  <c r="C169" i="11" s="1"/>
  <c r="H165" i="11"/>
  <c r="C165" i="11" s="1"/>
  <c r="C494" i="26" s="1"/>
  <c r="H170" i="11"/>
  <c r="C170" i="11" s="1"/>
  <c r="H171" i="11"/>
  <c r="C171" i="11" s="1"/>
  <c r="H199" i="11"/>
  <c r="C199" i="11" s="1"/>
  <c r="H198" i="11"/>
  <c r="C198" i="11" s="1"/>
  <c r="H203" i="11"/>
  <c r="C203" i="11" s="1"/>
  <c r="H202" i="11"/>
  <c r="C202" i="11" s="1"/>
  <c r="H200" i="11"/>
  <c r="C200" i="11" s="1"/>
  <c r="H197" i="11"/>
  <c r="C197" i="11" s="1"/>
  <c r="H201" i="11"/>
  <c r="C201" i="11" s="1"/>
  <c r="H209" i="11"/>
  <c r="C209" i="11" s="1"/>
  <c r="C538" i="26" s="1"/>
  <c r="H210" i="11"/>
  <c r="C210" i="11" s="1"/>
  <c r="C539" i="26" s="1"/>
  <c r="H208" i="11"/>
  <c r="C208" i="11" s="1"/>
  <c r="H213" i="11"/>
  <c r="C213" i="11" s="1"/>
  <c r="H211" i="11"/>
  <c r="C211" i="11" s="1"/>
  <c r="C540" i="26" s="1"/>
  <c r="H212" i="11"/>
  <c r="C212" i="11" s="1"/>
  <c r="C541" i="26" s="1"/>
  <c r="H177" i="11"/>
  <c r="C177" i="11" s="1"/>
  <c r="C506" i="26" s="1"/>
  <c r="H184" i="11"/>
  <c r="C184" i="11" s="1"/>
  <c r="H176" i="11"/>
  <c r="C176" i="11" s="1"/>
  <c r="H179" i="11"/>
  <c r="C179" i="11" s="1"/>
  <c r="C508" i="26" s="1"/>
  <c r="H183" i="11"/>
  <c r="C183" i="11" s="1"/>
  <c r="H182" i="11"/>
  <c r="C182" i="11" s="1"/>
  <c r="H178" i="11"/>
  <c r="C178" i="11" s="1"/>
  <c r="C507" i="26" s="1"/>
  <c r="H181" i="11"/>
  <c r="C181" i="11" s="1"/>
  <c r="C510" i="26" s="1"/>
  <c r="H180" i="11"/>
  <c r="C180" i="11" s="1"/>
  <c r="C509" i="26" s="1"/>
  <c r="H245" i="26"/>
  <c r="AH38" i="10"/>
  <c r="H250" i="26"/>
  <c r="AG43" i="10"/>
  <c r="H37" i="10"/>
  <c r="C37" i="10" s="1"/>
  <c r="C244" i="26" s="1"/>
  <c r="H38" i="10"/>
  <c r="C38" i="10" s="1"/>
  <c r="H43" i="10"/>
  <c r="C43" i="10" s="1"/>
  <c r="H39" i="10"/>
  <c r="C39" i="10" s="1"/>
  <c r="H42" i="10"/>
  <c r="C42" i="10" s="1"/>
  <c r="H41" i="10"/>
  <c r="C41" i="10" s="1"/>
  <c r="H40" i="10"/>
  <c r="C40" i="10" s="1"/>
  <c r="H316" i="14"/>
  <c r="H246" i="26"/>
  <c r="AE39" i="10"/>
  <c r="H244" i="26"/>
  <c r="AC37" i="10"/>
  <c r="H310" i="14"/>
  <c r="H247" i="26"/>
  <c r="AD40" i="10"/>
  <c r="H249" i="26"/>
  <c r="AF42" i="10"/>
  <c r="H276" i="26"/>
  <c r="AD69" i="10"/>
  <c r="H311" i="14"/>
  <c r="H248" i="26"/>
  <c r="AI41" i="10"/>
  <c r="H151" i="11"/>
  <c r="C151" i="11" s="1"/>
  <c r="H146" i="11"/>
  <c r="C146" i="11" s="1"/>
  <c r="C475" i="26" s="1"/>
  <c r="H144" i="11"/>
  <c r="C144" i="11" s="1"/>
  <c r="H150" i="11"/>
  <c r="C150" i="11" s="1"/>
  <c r="H149" i="11"/>
  <c r="C149" i="11" s="1"/>
  <c r="C478" i="26" s="1"/>
  <c r="H148" i="11"/>
  <c r="C148" i="11" s="1"/>
  <c r="H147" i="11"/>
  <c r="C147" i="11" s="1"/>
  <c r="C476" i="26" s="1"/>
  <c r="H145" i="11"/>
  <c r="C145" i="11" s="1"/>
  <c r="C474" i="26" s="1"/>
  <c r="H152" i="11"/>
  <c r="C152" i="11" s="1"/>
  <c r="C481" i="26" s="1"/>
  <c r="H136" i="11"/>
  <c r="C136" i="11" s="1"/>
  <c r="H135" i="11"/>
  <c r="C135" i="11" s="1"/>
  <c r="C464" i="26" s="1"/>
  <c r="H133" i="11"/>
  <c r="C133" i="11" s="1"/>
  <c r="C462" i="26" s="1"/>
  <c r="H138" i="11"/>
  <c r="C138" i="11" s="1"/>
  <c r="C467" i="26" s="1"/>
  <c r="H137" i="11"/>
  <c r="C137" i="11" s="1"/>
  <c r="C466" i="26" s="1"/>
  <c r="H134" i="11"/>
  <c r="C134" i="11" s="1"/>
  <c r="C463" i="26" s="1"/>
  <c r="H139" i="11"/>
  <c r="C139" i="11" s="1"/>
  <c r="H42" i="11"/>
  <c r="H38" i="11"/>
  <c r="C38" i="11" s="1"/>
  <c r="H39" i="11"/>
  <c r="C39" i="11" s="1"/>
  <c r="H37" i="11"/>
  <c r="C37" i="11" s="1"/>
  <c r="C366" i="26" s="1"/>
  <c r="H234" i="11"/>
  <c r="C234" i="11" s="1"/>
  <c r="H235" i="11"/>
  <c r="C235" i="11" s="1"/>
  <c r="H233" i="11"/>
  <c r="C233" i="11" s="1"/>
  <c r="H232" i="11"/>
  <c r="C232" i="11" s="1"/>
  <c r="H231" i="11"/>
  <c r="C231" i="11" s="1"/>
  <c r="H230" i="11"/>
  <c r="C230" i="11" s="1"/>
  <c r="H229" i="11"/>
  <c r="C229" i="11" s="1"/>
  <c r="C558" i="26" s="1"/>
  <c r="H241" i="11"/>
  <c r="C241" i="11" s="1"/>
  <c r="C570" i="26" s="1"/>
  <c r="H246" i="11"/>
  <c r="C246" i="11" s="1"/>
  <c r="H245" i="11"/>
  <c r="C245" i="11" s="1"/>
  <c r="C574" i="26" s="1"/>
  <c r="H244" i="11"/>
  <c r="C244" i="11" s="1"/>
  <c r="C573" i="26" s="1"/>
  <c r="H243" i="11"/>
  <c r="C243" i="11" s="1"/>
  <c r="H242" i="11"/>
  <c r="C242" i="11" s="1"/>
  <c r="C571" i="26" s="1"/>
  <c r="H240" i="11"/>
  <c r="C240" i="11" s="1"/>
  <c r="H49" i="11"/>
  <c r="C49" i="11" s="1"/>
  <c r="C378" i="26" s="1"/>
  <c r="H48" i="11"/>
  <c r="C48" i="11" s="1"/>
  <c r="H358" i="14"/>
  <c r="AI85" i="10"/>
  <c r="AJ85" i="10"/>
  <c r="H364" i="14"/>
  <c r="AI91" i="10"/>
  <c r="H335" i="14"/>
  <c r="AJ62" i="10"/>
  <c r="H323" i="14"/>
  <c r="AI50" i="10"/>
  <c r="AJ50" i="10"/>
  <c r="H366" i="14"/>
  <c r="AI93" i="10"/>
  <c r="AJ93" i="10"/>
  <c r="H360" i="14"/>
  <c r="AI87" i="10"/>
  <c r="AJ87" i="10"/>
  <c r="H331" i="14"/>
  <c r="AJ58" i="10"/>
  <c r="H332" i="14"/>
  <c r="AI59" i="10"/>
  <c r="H361" i="14"/>
  <c r="AI88" i="10"/>
  <c r="AJ88" i="10"/>
  <c r="H368" i="14"/>
  <c r="AI95" i="10"/>
  <c r="H324" i="14"/>
  <c r="AJ51" i="10"/>
  <c r="AI51" i="10"/>
  <c r="H321" i="14"/>
  <c r="AJ48" i="10"/>
  <c r="AI48" i="10"/>
  <c r="AJ80" i="10"/>
  <c r="AI80" i="10"/>
  <c r="H362" i="14"/>
  <c r="AI89" i="10"/>
  <c r="AJ89" i="10"/>
  <c r="AJ60" i="10"/>
  <c r="AI60" i="10"/>
  <c r="AJ49" i="10"/>
  <c r="AI49" i="10"/>
  <c r="H354" i="14"/>
  <c r="AI81" i="10"/>
  <c r="AJ81" i="10"/>
  <c r="H355" i="14"/>
  <c r="AI82" i="10"/>
  <c r="AJ82" i="10"/>
  <c r="H327" i="14"/>
  <c r="AJ54" i="10"/>
  <c r="AI54" i="10"/>
  <c r="H325" i="14"/>
  <c r="AI52" i="10"/>
  <c r="AJ52" i="10"/>
  <c r="H357" i="14"/>
  <c r="AJ84" i="10"/>
  <c r="AI84" i="10"/>
  <c r="H330" i="14"/>
  <c r="AJ57" i="10"/>
  <c r="AI57" i="10"/>
  <c r="H334" i="14"/>
  <c r="AI61" i="10"/>
  <c r="AJ61" i="10"/>
  <c r="H356" i="14"/>
  <c r="AJ83" i="10"/>
  <c r="AI83" i="10"/>
  <c r="AI86" i="10"/>
  <c r="AJ86" i="10"/>
  <c r="H336" i="14"/>
  <c r="AI63" i="10"/>
  <c r="H326" i="14"/>
  <c r="AJ53" i="10"/>
  <c r="AI53" i="10"/>
  <c r="H365" i="14"/>
  <c r="AI92" i="10"/>
  <c r="AJ92" i="10"/>
  <c r="H328" i="14"/>
  <c r="AI55" i="10"/>
  <c r="AJ55" i="10"/>
  <c r="H329" i="14"/>
  <c r="AI56" i="10"/>
  <c r="AJ56" i="10"/>
  <c r="H287" i="26"/>
  <c r="AC80" i="10"/>
  <c r="H256" i="26"/>
  <c r="AD49" i="10"/>
  <c r="H289" i="26"/>
  <c r="AE82" i="10"/>
  <c r="H264" i="26"/>
  <c r="AH57" i="10"/>
  <c r="H293" i="26"/>
  <c r="AE86" i="10"/>
  <c r="H301" i="26"/>
  <c r="AI94" i="10"/>
  <c r="H367" i="14"/>
  <c r="H292" i="26"/>
  <c r="AD85" i="10"/>
  <c r="H298" i="26"/>
  <c r="AJ91" i="10"/>
  <c r="H269" i="26"/>
  <c r="AI62" i="10"/>
  <c r="H257" i="26"/>
  <c r="AE50" i="10"/>
  <c r="H267" i="26"/>
  <c r="AG60" i="10"/>
  <c r="H353" i="14"/>
  <c r="H259" i="26"/>
  <c r="AC52" i="10"/>
  <c r="H297" i="26"/>
  <c r="AI90" i="10"/>
  <c r="H268" i="26"/>
  <c r="AH61" i="10"/>
  <c r="H89" i="10"/>
  <c r="C89" i="10" s="1"/>
  <c r="C296" i="26" s="1"/>
  <c r="H81" i="10"/>
  <c r="C81" i="10" s="1"/>
  <c r="C288" i="26" s="1"/>
  <c r="H94" i="10"/>
  <c r="C94" i="10" s="1"/>
  <c r="H88" i="10"/>
  <c r="C88" i="10" s="1"/>
  <c r="C295" i="26" s="1"/>
  <c r="H80" i="10"/>
  <c r="C80" i="10" s="1"/>
  <c r="H86" i="10"/>
  <c r="C86" i="10" s="1"/>
  <c r="H93" i="10"/>
  <c r="C93" i="10" s="1"/>
  <c r="H85" i="10"/>
  <c r="C85" i="10" s="1"/>
  <c r="C292" i="26" s="1"/>
  <c r="H91" i="10"/>
  <c r="C91" i="10" s="1"/>
  <c r="H90" i="10"/>
  <c r="C90" i="10" s="1"/>
  <c r="C297" i="26" s="1"/>
  <c r="H95" i="10"/>
  <c r="C95" i="10" s="1"/>
  <c r="H87" i="10"/>
  <c r="C87" i="10" s="1"/>
  <c r="H92" i="10"/>
  <c r="C92" i="10" s="1"/>
  <c r="C299" i="26" s="1"/>
  <c r="H84" i="10"/>
  <c r="C84" i="10" s="1"/>
  <c r="C291" i="26" s="1"/>
  <c r="H83" i="10"/>
  <c r="C83" i="10" s="1"/>
  <c r="C290" i="26" s="1"/>
  <c r="H82" i="10"/>
  <c r="C82" i="10" s="1"/>
  <c r="C289" i="26" s="1"/>
  <c r="H270" i="26"/>
  <c r="AJ63" i="10"/>
  <c r="H299" i="26"/>
  <c r="AG92" i="10"/>
  <c r="H263" i="26"/>
  <c r="AG56" i="10"/>
  <c r="H333" i="14"/>
  <c r="H300" i="26"/>
  <c r="AH93" i="10"/>
  <c r="H294" i="26"/>
  <c r="AF87" i="10"/>
  <c r="H265" i="26"/>
  <c r="AI58" i="10"/>
  <c r="H266" i="26"/>
  <c r="AJ59" i="10"/>
  <c r="H296" i="26"/>
  <c r="AH89" i="10"/>
  <c r="H57" i="10"/>
  <c r="C57" i="10" s="1"/>
  <c r="H49" i="10"/>
  <c r="C49" i="10" s="1"/>
  <c r="C256" i="26" s="1"/>
  <c r="H54" i="10"/>
  <c r="C54" i="10" s="1"/>
  <c r="H53" i="10"/>
  <c r="C53" i="10" s="1"/>
  <c r="C260" i="26" s="1"/>
  <c r="H56" i="10"/>
  <c r="C56" i="10" s="1"/>
  <c r="H48" i="10"/>
  <c r="C48" i="10" s="1"/>
  <c r="H61" i="10"/>
  <c r="C61" i="10" s="1"/>
  <c r="H60" i="10"/>
  <c r="C60" i="10" s="1"/>
  <c r="H59" i="10"/>
  <c r="C59" i="10" s="1"/>
  <c r="H58" i="10"/>
  <c r="C58" i="10" s="1"/>
  <c r="H63" i="10"/>
  <c r="C63" i="10" s="1"/>
  <c r="H55" i="10"/>
  <c r="C55" i="10" s="1"/>
  <c r="H62" i="10"/>
  <c r="C62" i="10" s="1"/>
  <c r="H52" i="10"/>
  <c r="C52" i="10" s="1"/>
  <c r="C259" i="26" s="1"/>
  <c r="H51" i="10"/>
  <c r="C51" i="10" s="1"/>
  <c r="H50" i="10"/>
  <c r="C50" i="10" s="1"/>
  <c r="C257" i="26" s="1"/>
  <c r="H288" i="26"/>
  <c r="AD81" i="10"/>
  <c r="H261" i="26"/>
  <c r="AE54" i="10"/>
  <c r="H291" i="26"/>
  <c r="AC84" i="10"/>
  <c r="H290" i="26"/>
  <c r="AF83" i="10"/>
  <c r="H260" i="26"/>
  <c r="AD53" i="10"/>
  <c r="H262" i="26"/>
  <c r="AF55" i="10"/>
  <c r="H322" i="14"/>
  <c r="H363" i="14"/>
  <c r="H359" i="14"/>
  <c r="H295" i="26"/>
  <c r="AG88" i="10"/>
  <c r="H302" i="26"/>
  <c r="AJ95" i="10"/>
  <c r="H258" i="26"/>
  <c r="AF51" i="10"/>
  <c r="H255" i="26"/>
  <c r="AC48" i="10"/>
  <c r="F421" i="14"/>
  <c r="F355" i="26"/>
  <c r="I355" i="26" s="1"/>
  <c r="F448" i="14"/>
  <c r="F382" i="26"/>
  <c r="I382" i="26" s="1"/>
  <c r="F539" i="14"/>
  <c r="F473" i="26"/>
  <c r="I473" i="26" s="1"/>
  <c r="F616" i="14"/>
  <c r="F550" i="26"/>
  <c r="I550" i="26" s="1"/>
  <c r="F404" i="14"/>
  <c r="F338" i="26"/>
  <c r="F478" i="14"/>
  <c r="F412" i="26"/>
  <c r="I412" i="26" s="1"/>
  <c r="F509" i="14"/>
  <c r="F443" i="26"/>
  <c r="I443" i="26" s="1"/>
  <c r="F518" i="14"/>
  <c r="F452" i="26"/>
  <c r="I452" i="26" s="1"/>
  <c r="F540" i="14"/>
  <c r="F474" i="26"/>
  <c r="I474" i="26" s="1"/>
  <c r="F564" i="14"/>
  <c r="F498" i="26"/>
  <c r="I498" i="26" s="1"/>
  <c r="F583" i="14"/>
  <c r="F517" i="26"/>
  <c r="I517" i="26" s="1"/>
  <c r="F629" i="14"/>
  <c r="F563" i="26"/>
  <c r="I563" i="26" s="1"/>
  <c r="F420" i="14"/>
  <c r="F354" i="26"/>
  <c r="I354" i="26" s="1"/>
  <c r="F433" i="14"/>
  <c r="F367" i="26"/>
  <c r="I367" i="26" s="1"/>
  <c r="F432" i="14"/>
  <c r="F366" i="26"/>
  <c r="I366" i="26" s="1"/>
  <c r="F445" i="14"/>
  <c r="F379" i="26"/>
  <c r="I379" i="26" s="1"/>
  <c r="F455" i="14"/>
  <c r="F389" i="26"/>
  <c r="I389" i="26" s="1"/>
  <c r="F465" i="14"/>
  <c r="F399" i="26"/>
  <c r="I399" i="26" s="1"/>
  <c r="F476" i="14"/>
  <c r="F410" i="26"/>
  <c r="I410" i="26" s="1"/>
  <c r="F485" i="14"/>
  <c r="F419" i="26"/>
  <c r="I419" i="26" s="1"/>
  <c r="F501" i="14"/>
  <c r="F435" i="26"/>
  <c r="F512" i="14"/>
  <c r="F446" i="26"/>
  <c r="I446" i="26" s="1"/>
  <c r="F529" i="14"/>
  <c r="F463" i="26"/>
  <c r="I463" i="26" s="1"/>
  <c r="F543" i="14"/>
  <c r="F477" i="26"/>
  <c r="I477" i="26" s="1"/>
  <c r="F550" i="14"/>
  <c r="F484" i="26"/>
  <c r="I484" i="26" s="1"/>
  <c r="F562" i="14"/>
  <c r="F496" i="26"/>
  <c r="I496" i="26" s="1"/>
  <c r="F565" i="14"/>
  <c r="F499" i="26"/>
  <c r="I499" i="26" s="1"/>
  <c r="F584" i="14"/>
  <c r="F518" i="26"/>
  <c r="I518" i="26" s="1"/>
  <c r="F596" i="14"/>
  <c r="F530" i="26"/>
  <c r="I530" i="26" s="1"/>
  <c r="F593" i="14"/>
  <c r="F527" i="26"/>
  <c r="I527" i="26" s="1"/>
  <c r="F606" i="14"/>
  <c r="F540" i="26"/>
  <c r="I540" i="26" s="1"/>
  <c r="F613" i="14"/>
  <c r="F547" i="26"/>
  <c r="I547" i="26" s="1"/>
  <c r="F614" i="14"/>
  <c r="F548" i="26"/>
  <c r="I548" i="26" s="1"/>
  <c r="F640" i="14"/>
  <c r="F574" i="26"/>
  <c r="I574" i="26" s="1"/>
  <c r="F650" i="14"/>
  <c r="F584" i="26"/>
  <c r="I584" i="26" s="1"/>
  <c r="F598" i="14"/>
  <c r="F532" i="26"/>
  <c r="I532" i="26" s="1"/>
  <c r="F489" i="14"/>
  <c r="F423" i="26"/>
  <c r="I423" i="26" s="1"/>
  <c r="F407" i="14"/>
  <c r="F341" i="26"/>
  <c r="F522" i="14"/>
  <c r="F456" i="26"/>
  <c r="I456" i="26" s="1"/>
  <c r="F566" i="14"/>
  <c r="F500" i="26"/>
  <c r="I500" i="26" s="1"/>
  <c r="F577" i="14"/>
  <c r="F511" i="26"/>
  <c r="I511" i="26" s="1"/>
  <c r="F490" i="14"/>
  <c r="F424" i="26"/>
  <c r="I424" i="26" s="1"/>
  <c r="F617" i="14"/>
  <c r="F551" i="26"/>
  <c r="I551" i="26" s="1"/>
  <c r="F451" i="14"/>
  <c r="F385" i="26"/>
  <c r="I385" i="26" s="1"/>
  <c r="F630" i="14"/>
  <c r="F564" i="26"/>
  <c r="I564" i="26" s="1"/>
  <c r="F416" i="14"/>
  <c r="F350" i="26"/>
  <c r="I350" i="26" s="1"/>
  <c r="F424" i="14"/>
  <c r="F358" i="26"/>
  <c r="I358" i="26" s="1"/>
  <c r="F434" i="14"/>
  <c r="F368" i="26"/>
  <c r="I368" i="26" s="1"/>
  <c r="F444" i="14"/>
  <c r="F378" i="26"/>
  <c r="I378" i="26" s="1"/>
  <c r="F453" i="14"/>
  <c r="F387" i="26"/>
  <c r="I387" i="26" s="1"/>
  <c r="F468" i="14"/>
  <c r="F402" i="26"/>
  <c r="I402" i="26" s="1"/>
  <c r="F486" i="14"/>
  <c r="F420" i="26"/>
  <c r="I420" i="26" s="1"/>
  <c r="F499" i="14"/>
  <c r="F433" i="26"/>
  <c r="F511" i="14"/>
  <c r="F445" i="26"/>
  <c r="I445" i="26" s="1"/>
  <c r="F515" i="14"/>
  <c r="F449" i="26"/>
  <c r="I449" i="26" s="1"/>
  <c r="F516" i="14"/>
  <c r="F450" i="26"/>
  <c r="I450" i="26" s="1"/>
  <c r="F541" i="14"/>
  <c r="F475" i="26"/>
  <c r="I475" i="26" s="1"/>
  <c r="F549" i="14"/>
  <c r="F483" i="26"/>
  <c r="I483" i="26" s="1"/>
  <c r="F548" i="14"/>
  <c r="F482" i="26"/>
  <c r="I482" i="26" s="1"/>
  <c r="F561" i="14"/>
  <c r="F495" i="26"/>
  <c r="I495" i="26" s="1"/>
  <c r="F574" i="14"/>
  <c r="F508" i="26"/>
  <c r="I508" i="26" s="1"/>
  <c r="F573" i="14"/>
  <c r="F507" i="26"/>
  <c r="I507" i="26" s="1"/>
  <c r="F582" i="14"/>
  <c r="F516" i="26"/>
  <c r="I516" i="26" s="1"/>
  <c r="F604" i="14"/>
  <c r="F538" i="26"/>
  <c r="I538" i="26" s="1"/>
  <c r="F626" i="14"/>
  <c r="F560" i="26"/>
  <c r="I560" i="26" s="1"/>
  <c r="F635" i="14"/>
  <c r="F569" i="26"/>
  <c r="I569" i="26" s="1"/>
  <c r="F644" i="14"/>
  <c r="F578" i="26"/>
  <c r="I578" i="26" s="1"/>
  <c r="F643" i="14"/>
  <c r="F577" i="26"/>
  <c r="I577" i="26" s="1"/>
  <c r="F438" i="14"/>
  <c r="F372" i="26"/>
  <c r="F618" i="14"/>
  <c r="F552" i="26"/>
  <c r="I552" i="26" s="1"/>
  <c r="F521" i="14"/>
  <c r="F455" i="26"/>
  <c r="I455" i="26" s="1"/>
  <c r="F439" i="14"/>
  <c r="F373" i="26"/>
  <c r="F610" i="14"/>
  <c r="F544" i="26"/>
  <c r="I544" i="26" s="1"/>
  <c r="F599" i="14"/>
  <c r="F533" i="26"/>
  <c r="F406" i="14"/>
  <c r="F340" i="26"/>
  <c r="F449" i="14"/>
  <c r="F383" i="26"/>
  <c r="I383" i="26" s="1"/>
  <c r="F496" i="14"/>
  <c r="F430" i="26"/>
  <c r="I430" i="26" s="1"/>
  <c r="F425" i="14"/>
  <c r="F359" i="26"/>
  <c r="I359" i="26" s="1"/>
  <c r="F464" i="14"/>
  <c r="F398" i="26"/>
  <c r="I398" i="26" s="1"/>
  <c r="F628" i="14"/>
  <c r="F562" i="26"/>
  <c r="I562" i="26" s="1"/>
  <c r="F418" i="14"/>
  <c r="F352" i="26"/>
  <c r="I352" i="26" s="1"/>
  <c r="F413" i="14"/>
  <c r="F347" i="26"/>
  <c r="I347" i="26" s="1"/>
  <c r="F419" i="14"/>
  <c r="F353" i="26"/>
  <c r="I353" i="26" s="1"/>
  <c r="F437" i="14"/>
  <c r="F371" i="26"/>
  <c r="F443" i="14"/>
  <c r="F377" i="26"/>
  <c r="I377" i="26" s="1"/>
  <c r="F469" i="14"/>
  <c r="F403" i="26"/>
  <c r="I403" i="26" s="1"/>
  <c r="F480" i="14"/>
  <c r="F414" i="26"/>
  <c r="I414" i="26" s="1"/>
  <c r="F533" i="14"/>
  <c r="F467" i="26"/>
  <c r="I467" i="26" s="1"/>
  <c r="F542" i="14"/>
  <c r="F476" i="26"/>
  <c r="I476" i="26" s="1"/>
  <c r="F597" i="14"/>
  <c r="F531" i="26"/>
  <c r="I531" i="26" s="1"/>
  <c r="F603" i="14"/>
  <c r="F537" i="26"/>
  <c r="I537" i="26" s="1"/>
  <c r="F648" i="14"/>
  <c r="F582" i="26"/>
  <c r="I582" i="26" s="1"/>
  <c r="F545" i="14"/>
  <c r="F479" i="26"/>
  <c r="I479" i="26" s="1"/>
  <c r="F482" i="14"/>
  <c r="F416" i="26"/>
  <c r="I416" i="26" s="1"/>
  <c r="F554" i="14"/>
  <c r="F488" i="26"/>
  <c r="I488" i="26" s="1"/>
  <c r="F546" i="14"/>
  <c r="F480" i="26"/>
  <c r="I480" i="26" s="1"/>
  <c r="F405" i="14"/>
  <c r="F339" i="26"/>
  <c r="F435" i="14"/>
  <c r="F369" i="26"/>
  <c r="F636" i="14"/>
  <c r="F570" i="26"/>
  <c r="I570" i="26" s="1"/>
  <c r="F457" i="14"/>
  <c r="F391" i="26"/>
  <c r="I391" i="26" s="1"/>
  <c r="F502" i="14"/>
  <c r="F436" i="26"/>
  <c r="F456" i="14"/>
  <c r="F390" i="26"/>
  <c r="I390" i="26" s="1"/>
  <c r="F641" i="14"/>
  <c r="F575" i="26"/>
  <c r="I575" i="26" s="1"/>
  <c r="F403" i="14"/>
  <c r="F337" i="26"/>
  <c r="I337" i="26" s="1"/>
  <c r="F402" i="14"/>
  <c r="F336" i="26"/>
  <c r="I336" i="26" s="1"/>
  <c r="F414" i="14"/>
  <c r="F348" i="26"/>
  <c r="I348" i="26" s="1"/>
  <c r="F411" i="14"/>
  <c r="F345" i="26"/>
  <c r="I345" i="26" s="1"/>
  <c r="F447" i="14"/>
  <c r="F381" i="26"/>
  <c r="I381" i="26" s="1"/>
  <c r="F475" i="14"/>
  <c r="F409" i="26"/>
  <c r="I409" i="26" s="1"/>
  <c r="F483" i="14"/>
  <c r="F417" i="26"/>
  <c r="I417" i="26" s="1"/>
  <c r="F498" i="14"/>
  <c r="F432" i="26"/>
  <c r="I432" i="26" s="1"/>
  <c r="F510" i="14"/>
  <c r="F444" i="26"/>
  <c r="I444" i="26" s="1"/>
  <c r="F519" i="14"/>
  <c r="F453" i="26"/>
  <c r="I453" i="26" s="1"/>
  <c r="F520" i="14"/>
  <c r="F454" i="26"/>
  <c r="I454" i="26" s="1"/>
  <c r="F552" i="14"/>
  <c r="F486" i="26"/>
  <c r="I486" i="26" s="1"/>
  <c r="F572" i="14"/>
  <c r="F506" i="26"/>
  <c r="I506" i="26" s="1"/>
  <c r="F571" i="14"/>
  <c r="F505" i="26"/>
  <c r="I505" i="26" s="1"/>
  <c r="F611" i="14"/>
  <c r="F545" i="26"/>
  <c r="I545" i="26" s="1"/>
  <c r="F627" i="14"/>
  <c r="F561" i="26"/>
  <c r="I561" i="26" s="1"/>
  <c r="F638" i="14"/>
  <c r="F572" i="26"/>
  <c r="I572" i="26" s="1"/>
  <c r="F639" i="14"/>
  <c r="F573" i="26"/>
  <c r="I573" i="26" s="1"/>
  <c r="F647" i="14"/>
  <c r="F581" i="26"/>
  <c r="I581" i="26" s="1"/>
  <c r="F642" i="14"/>
  <c r="F576" i="26"/>
  <c r="I576" i="26" s="1"/>
  <c r="F586" i="14"/>
  <c r="F520" i="26"/>
  <c r="I520" i="26" s="1"/>
  <c r="F513" i="14"/>
  <c r="F447" i="26"/>
  <c r="I447" i="26" s="1"/>
  <c r="F514" i="14"/>
  <c r="F448" i="26"/>
  <c r="I448" i="26" s="1"/>
  <c r="F649" i="14"/>
  <c r="F583" i="26"/>
  <c r="I583" i="26" s="1"/>
  <c r="F488" i="14"/>
  <c r="F422" i="26"/>
  <c r="I422" i="26" s="1"/>
  <c r="F578" i="14"/>
  <c r="F512" i="26"/>
  <c r="I512" i="26" s="1"/>
  <c r="F458" i="14"/>
  <c r="F392" i="26"/>
  <c r="I392" i="26" s="1"/>
  <c r="F645" i="14"/>
  <c r="F579" i="26"/>
  <c r="I579" i="26" s="1"/>
  <c r="F470" i="14"/>
  <c r="F404" i="26"/>
  <c r="I404" i="26" s="1"/>
  <c r="F423" i="14"/>
  <c r="F357" i="26"/>
  <c r="I357" i="26" s="1"/>
  <c r="F422" i="14"/>
  <c r="F356" i="26"/>
  <c r="I356" i="26" s="1"/>
  <c r="F454" i="14"/>
  <c r="F388" i="26"/>
  <c r="I388" i="26" s="1"/>
  <c r="F466" i="14"/>
  <c r="F400" i="26"/>
  <c r="I400" i="26" s="1"/>
  <c r="F467" i="14"/>
  <c r="F401" i="26"/>
  <c r="I401" i="26" s="1"/>
  <c r="F487" i="14"/>
  <c r="F421" i="26"/>
  <c r="I421" i="26" s="1"/>
  <c r="F484" i="14"/>
  <c r="F418" i="26"/>
  <c r="I418" i="26" s="1"/>
  <c r="F497" i="14"/>
  <c r="F431" i="26"/>
  <c r="I431" i="26" s="1"/>
  <c r="F507" i="14"/>
  <c r="F441" i="26"/>
  <c r="I441" i="26" s="1"/>
  <c r="F532" i="14"/>
  <c r="F466" i="26"/>
  <c r="I466" i="26" s="1"/>
  <c r="F530" i="14"/>
  <c r="F464" i="26"/>
  <c r="I464" i="26" s="1"/>
  <c r="F547" i="14"/>
  <c r="F481" i="26"/>
  <c r="I481" i="26" s="1"/>
  <c r="F563" i="14"/>
  <c r="F497" i="26"/>
  <c r="I497" i="26" s="1"/>
  <c r="F581" i="14"/>
  <c r="F515" i="26"/>
  <c r="I515" i="26" s="1"/>
  <c r="F594" i="14"/>
  <c r="F528" i="26"/>
  <c r="I528" i="26" s="1"/>
  <c r="F595" i="14"/>
  <c r="F529" i="26"/>
  <c r="I529" i="26" s="1"/>
  <c r="F607" i="14"/>
  <c r="F541" i="26"/>
  <c r="I541" i="26" s="1"/>
  <c r="F608" i="14"/>
  <c r="F542" i="26"/>
  <c r="I542" i="26" s="1"/>
  <c r="F612" i="14"/>
  <c r="F546" i="26"/>
  <c r="I546" i="26" s="1"/>
  <c r="F637" i="14"/>
  <c r="F571" i="26"/>
  <c r="I571" i="26" s="1"/>
  <c r="F503" i="14"/>
  <c r="F437" i="26"/>
  <c r="F450" i="14"/>
  <c r="F384" i="26"/>
  <c r="I384" i="26" s="1"/>
  <c r="F567" i="14"/>
  <c r="F501" i="26"/>
  <c r="F426" i="14"/>
  <c r="F360" i="26"/>
  <c r="I360" i="26" s="1"/>
  <c r="F481" i="14"/>
  <c r="F415" i="26"/>
  <c r="I415" i="26" s="1"/>
  <c r="F553" i="14"/>
  <c r="F487" i="26"/>
  <c r="I487" i="26" s="1"/>
  <c r="F417" i="14"/>
  <c r="F351" i="26"/>
  <c r="I351" i="26" s="1"/>
  <c r="F508" i="14"/>
  <c r="F442" i="26"/>
  <c r="I442" i="26" s="1"/>
  <c r="F580" i="14"/>
  <c r="F514" i="26"/>
  <c r="I514" i="26" s="1"/>
  <c r="F477" i="14"/>
  <c r="F411" i="26"/>
  <c r="I411" i="26" s="1"/>
  <c r="F500" i="14"/>
  <c r="F434" i="26"/>
  <c r="F528" i="14"/>
  <c r="F462" i="26"/>
  <c r="I462" i="26" s="1"/>
  <c r="F544" i="14"/>
  <c r="F478" i="26"/>
  <c r="I478" i="26" s="1"/>
  <c r="F551" i="14"/>
  <c r="F485" i="26"/>
  <c r="I485" i="26" s="1"/>
  <c r="F592" i="14"/>
  <c r="F526" i="26"/>
  <c r="I526" i="26" s="1"/>
  <c r="F631" i="14"/>
  <c r="F565" i="26"/>
  <c r="F534" i="14"/>
  <c r="F468" i="26"/>
  <c r="I468" i="26" s="1"/>
  <c r="F401" i="14"/>
  <c r="F335" i="26"/>
  <c r="I335" i="26" s="1"/>
  <c r="F400" i="14"/>
  <c r="F334" i="26"/>
  <c r="I334" i="26" s="1"/>
  <c r="F412" i="14"/>
  <c r="F346" i="26"/>
  <c r="I346" i="26" s="1"/>
  <c r="F415" i="14"/>
  <c r="F349" i="26"/>
  <c r="I349" i="26" s="1"/>
  <c r="F436" i="14"/>
  <c r="F370" i="26"/>
  <c r="F446" i="14"/>
  <c r="F380" i="26"/>
  <c r="I380" i="26" s="1"/>
  <c r="F452" i="14"/>
  <c r="F386" i="26"/>
  <c r="I386" i="26" s="1"/>
  <c r="F479" i="14"/>
  <c r="F413" i="26"/>
  <c r="I413" i="26" s="1"/>
  <c r="F517" i="14"/>
  <c r="F451" i="26"/>
  <c r="I451" i="26" s="1"/>
  <c r="F531" i="14"/>
  <c r="F465" i="26"/>
  <c r="I465" i="26" s="1"/>
  <c r="F560" i="14"/>
  <c r="F494" i="26"/>
  <c r="I494" i="26" s="1"/>
  <c r="F576" i="14"/>
  <c r="F510" i="26"/>
  <c r="I510" i="26" s="1"/>
  <c r="F575" i="14"/>
  <c r="F509" i="26"/>
  <c r="I509" i="26" s="1"/>
  <c r="F579" i="14"/>
  <c r="F513" i="26"/>
  <c r="I513" i="26" s="1"/>
  <c r="F605" i="14"/>
  <c r="F539" i="26"/>
  <c r="I539" i="26" s="1"/>
  <c r="F615" i="14"/>
  <c r="F549" i="26"/>
  <c r="I549" i="26" s="1"/>
  <c r="F624" i="14"/>
  <c r="F558" i="26"/>
  <c r="I558" i="26" s="1"/>
  <c r="F625" i="14"/>
  <c r="F559" i="26"/>
  <c r="I559" i="26" s="1"/>
  <c r="F646" i="14"/>
  <c r="F580" i="26"/>
  <c r="I580" i="26" s="1"/>
  <c r="F471" i="14"/>
  <c r="F405" i="26"/>
  <c r="F609" i="14"/>
  <c r="F543" i="26"/>
  <c r="I543" i="26" s="1"/>
  <c r="F535" i="14"/>
  <c r="F469" i="26"/>
  <c r="F585" i="14"/>
  <c r="F519" i="26"/>
  <c r="I519" i="26" s="1"/>
  <c r="G8" i="12"/>
  <c r="I8" i="12"/>
  <c r="J8" i="12"/>
  <c r="H8" i="12"/>
  <c r="F8" i="12"/>
  <c r="E8" i="12"/>
  <c r="C583" i="14"/>
  <c r="C448" i="14"/>
  <c r="C487" i="14"/>
  <c r="C645" i="14"/>
  <c r="C544" i="14"/>
  <c r="C517" i="14"/>
  <c r="C516" i="14"/>
  <c r="C515" i="14"/>
  <c r="C302" i="14"/>
  <c r="C552" i="14"/>
  <c r="C420" i="14"/>
  <c r="C615" i="14"/>
  <c r="C612" i="14"/>
  <c r="C611" i="14"/>
  <c r="C616" i="14"/>
  <c r="C581" i="14"/>
  <c r="C584" i="14"/>
  <c r="C580" i="14"/>
  <c r="C445" i="14"/>
  <c r="C446" i="14"/>
  <c r="C280" i="14"/>
  <c r="C298" i="14"/>
  <c r="C484" i="14"/>
  <c r="C485" i="14"/>
  <c r="C423" i="14"/>
  <c r="C483" i="14"/>
  <c r="C299" i="14"/>
  <c r="C281" i="14"/>
  <c r="C297" i="14"/>
  <c r="C279" i="14"/>
  <c r="C646" i="14"/>
  <c r="C648" i="14"/>
  <c r="C643" i="14"/>
  <c r="C647" i="14"/>
  <c r="C512" i="14"/>
  <c r="C508" i="14"/>
  <c r="C511" i="14"/>
  <c r="C509" i="14"/>
  <c r="C507" i="14"/>
  <c r="C510" i="14"/>
  <c r="C455" i="14"/>
  <c r="C419" i="14"/>
  <c r="C452" i="14"/>
  <c r="C415" i="14"/>
  <c r="C456" i="14"/>
  <c r="C549" i="14"/>
  <c r="C551" i="14"/>
  <c r="C421" i="14"/>
  <c r="C451" i="14"/>
  <c r="C278" i="14"/>
  <c r="C346" i="14"/>
  <c r="C283" i="14"/>
  <c r="C344" i="14"/>
  <c r="C347" i="14"/>
  <c r="C343" i="14"/>
  <c r="C342" i="14"/>
  <c r="C294" i="14"/>
  <c r="C290" i="14"/>
  <c r="C291" i="14"/>
  <c r="C292" i="14"/>
  <c r="G163" i="9"/>
  <c r="F163" i="9"/>
  <c r="G162" i="9"/>
  <c r="F162" i="9"/>
  <c r="C414" i="14" l="1"/>
  <c r="C606" i="14"/>
  <c r="C573" i="14"/>
  <c r="AC26" i="18"/>
  <c r="W25" i="18"/>
  <c r="C412" i="14"/>
  <c r="C572" i="14"/>
  <c r="C533" i="14"/>
  <c r="C476" i="14"/>
  <c r="C528" i="14"/>
  <c r="C480" i="14"/>
  <c r="C575" i="14"/>
  <c r="C607" i="14"/>
  <c r="C478" i="14"/>
  <c r="C479" i="14"/>
  <c r="C532" i="14"/>
  <c r="C640" i="14"/>
  <c r="C605" i="14"/>
  <c r="C574" i="14"/>
  <c r="C477" i="14"/>
  <c r="C345" i="26"/>
  <c r="C411" i="14"/>
  <c r="C409" i="26"/>
  <c r="C475" i="14"/>
  <c r="C512" i="26"/>
  <c r="C578" i="14"/>
  <c r="C537" i="26"/>
  <c r="C603" i="14"/>
  <c r="C527" i="26"/>
  <c r="C593" i="14"/>
  <c r="C496" i="26"/>
  <c r="C562" i="14"/>
  <c r="C604" i="14"/>
  <c r="C511" i="26"/>
  <c r="C577" i="14"/>
  <c r="C399" i="26"/>
  <c r="C465" i="14"/>
  <c r="C413" i="14"/>
  <c r="C528" i="26"/>
  <c r="C594" i="14"/>
  <c r="C335" i="26"/>
  <c r="C401" i="14"/>
  <c r="C404" i="26"/>
  <c r="C470" i="14"/>
  <c r="C496" i="14"/>
  <c r="C505" i="26"/>
  <c r="C571" i="14"/>
  <c r="C500" i="26"/>
  <c r="C566" i="14"/>
  <c r="C336" i="26"/>
  <c r="C402" i="14"/>
  <c r="C401" i="26"/>
  <c r="C467" i="14"/>
  <c r="C576" i="14"/>
  <c r="C532" i="26"/>
  <c r="C598" i="14"/>
  <c r="C513" i="26"/>
  <c r="C579" i="14"/>
  <c r="C530" i="26"/>
  <c r="C596" i="14"/>
  <c r="C499" i="26"/>
  <c r="C565" i="14"/>
  <c r="C337" i="26"/>
  <c r="C403" i="14"/>
  <c r="C400" i="26"/>
  <c r="C466" i="14"/>
  <c r="C542" i="26"/>
  <c r="C608" i="14"/>
  <c r="C526" i="26"/>
  <c r="C592" i="14"/>
  <c r="C334" i="26"/>
  <c r="C400" i="14"/>
  <c r="C403" i="26"/>
  <c r="C469" i="14"/>
  <c r="C431" i="26"/>
  <c r="C497" i="14"/>
  <c r="C497" i="26"/>
  <c r="C563" i="14"/>
  <c r="C529" i="26"/>
  <c r="C595" i="14"/>
  <c r="C498" i="26"/>
  <c r="C564" i="14"/>
  <c r="C560" i="14"/>
  <c r="C432" i="26"/>
  <c r="C498" i="14"/>
  <c r="C531" i="26"/>
  <c r="C597" i="14"/>
  <c r="C495" i="26"/>
  <c r="C561" i="14"/>
  <c r="C402" i="26"/>
  <c r="C468" i="14"/>
  <c r="C464" i="14"/>
  <c r="C247" i="26"/>
  <c r="C313" i="14"/>
  <c r="C246" i="26"/>
  <c r="C312" i="14"/>
  <c r="C248" i="26"/>
  <c r="C314" i="14"/>
  <c r="C250" i="26"/>
  <c r="C316" i="14"/>
  <c r="C245" i="26"/>
  <c r="C311" i="14"/>
  <c r="C249" i="26"/>
  <c r="C315" i="14"/>
  <c r="C444" i="14"/>
  <c r="C547" i="14"/>
  <c r="C541" i="14"/>
  <c r="C465" i="26"/>
  <c r="C531" i="14"/>
  <c r="C540" i="14"/>
  <c r="C477" i="26"/>
  <c r="C543" i="14"/>
  <c r="C542" i="14"/>
  <c r="C468" i="26"/>
  <c r="C534" i="14"/>
  <c r="C479" i="26"/>
  <c r="C545" i="14"/>
  <c r="C473" i="26"/>
  <c r="C539" i="14"/>
  <c r="C529" i="14"/>
  <c r="C480" i="26"/>
  <c r="C546" i="14"/>
  <c r="C530" i="14"/>
  <c r="C639" i="14"/>
  <c r="C637" i="14"/>
  <c r="C377" i="26"/>
  <c r="C443" i="14"/>
  <c r="C559" i="26"/>
  <c r="C625" i="14"/>
  <c r="C560" i="26"/>
  <c r="C626" i="14"/>
  <c r="C569" i="26"/>
  <c r="C635" i="14"/>
  <c r="C561" i="26"/>
  <c r="C627" i="14"/>
  <c r="C562" i="26"/>
  <c r="C628" i="14"/>
  <c r="C572" i="26"/>
  <c r="C638" i="14"/>
  <c r="C564" i="26"/>
  <c r="C630" i="14"/>
  <c r="C563" i="26"/>
  <c r="C629" i="14"/>
  <c r="C624" i="14"/>
  <c r="C575" i="26"/>
  <c r="C641" i="14"/>
  <c r="C368" i="26"/>
  <c r="C434" i="14"/>
  <c r="C636" i="14"/>
  <c r="C367" i="26"/>
  <c r="C433" i="14"/>
  <c r="C432" i="14"/>
  <c r="C361" i="14"/>
  <c r="AH2" i="10"/>
  <c r="I7" i="12" s="1"/>
  <c r="AC2" i="10"/>
  <c r="C322" i="14"/>
  <c r="C365" i="14"/>
  <c r="AF2" i="10"/>
  <c r="C363" i="14"/>
  <c r="C270" i="26"/>
  <c r="C336" i="14"/>
  <c r="C261" i="26"/>
  <c r="C327" i="14"/>
  <c r="AI2" i="10"/>
  <c r="J7" i="12" s="1"/>
  <c r="C287" i="26"/>
  <c r="C353" i="14"/>
  <c r="C255" i="26"/>
  <c r="C321" i="14"/>
  <c r="C258" i="26"/>
  <c r="C324" i="14"/>
  <c r="C298" i="26"/>
  <c r="C364" i="14"/>
  <c r="C269" i="26"/>
  <c r="C335" i="14"/>
  <c r="AJ2" i="10"/>
  <c r="K7" i="12" s="1"/>
  <c r="AE2" i="10"/>
  <c r="AG2" i="10"/>
  <c r="C293" i="26"/>
  <c r="C359" i="14"/>
  <c r="C356" i="14"/>
  <c r="C358" i="14"/>
  <c r="C265" i="26"/>
  <c r="C331" i="14"/>
  <c r="C294" i="26"/>
  <c r="C360" i="14"/>
  <c r="C267" i="26"/>
  <c r="C333" i="14"/>
  <c r="C268" i="26"/>
  <c r="C334" i="14"/>
  <c r="C354" i="14"/>
  <c r="C263" i="26"/>
  <c r="C329" i="14"/>
  <c r="C300" i="26"/>
  <c r="C366" i="14"/>
  <c r="C323" i="14"/>
  <c r="C262" i="26"/>
  <c r="C328" i="14"/>
  <c r="AD2" i="10"/>
  <c r="C326" i="14"/>
  <c r="C355" i="14"/>
  <c r="C266" i="26"/>
  <c r="C332" i="14"/>
  <c r="C264" i="26"/>
  <c r="C330" i="14"/>
  <c r="C302" i="26"/>
  <c r="C368" i="14"/>
  <c r="C301" i="26"/>
  <c r="C367" i="14"/>
  <c r="C264" i="14"/>
  <c r="A300" i="9"/>
  <c r="C253" i="14"/>
  <c r="A289" i="9"/>
  <c r="A268" i="9"/>
  <c r="A157" i="26" s="1"/>
  <c r="A215" i="9"/>
  <c r="C178" i="14"/>
  <c r="A125" i="26"/>
  <c r="A183" i="9"/>
  <c r="A162" i="9"/>
  <c r="I161" i="9"/>
  <c r="A151" i="9"/>
  <c r="C915" i="14"/>
  <c r="A130" i="9"/>
  <c r="A77" i="9"/>
  <c r="AG61" i="9"/>
  <c r="A3" i="9"/>
  <c r="AC27" i="18" l="1"/>
  <c r="W26" i="18"/>
  <c r="H99" i="9"/>
  <c r="A61" i="26"/>
  <c r="L135" i="9"/>
  <c r="L132" i="9"/>
  <c r="L137" i="9"/>
  <c r="L134" i="9"/>
  <c r="AH134" i="9" s="1"/>
  <c r="L136" i="9"/>
  <c r="AH136" i="9" s="1"/>
  <c r="L133" i="9"/>
  <c r="AH133" i="9" s="1"/>
  <c r="L138" i="9"/>
  <c r="A178" i="26"/>
  <c r="L293" i="9"/>
  <c r="L292" i="9"/>
  <c r="L291" i="9"/>
  <c r="A93" i="26"/>
  <c r="L164" i="9"/>
  <c r="L166" i="9"/>
  <c r="L165" i="9"/>
  <c r="A146" i="26"/>
  <c r="L217" i="9"/>
  <c r="L219" i="9"/>
  <c r="L218" i="9"/>
  <c r="A82" i="26"/>
  <c r="L159" i="9"/>
  <c r="L154" i="9"/>
  <c r="L158" i="9"/>
  <c r="L155" i="9"/>
  <c r="L157" i="9"/>
  <c r="L156" i="9"/>
  <c r="L153" i="9"/>
  <c r="A18" i="26"/>
  <c r="L9" i="9"/>
  <c r="L8" i="9"/>
  <c r="L10" i="9"/>
  <c r="L11" i="9"/>
  <c r="L7" i="9"/>
  <c r="L6" i="9"/>
  <c r="L5" i="9"/>
  <c r="H20" i="26" s="1"/>
  <c r="A189" i="26"/>
  <c r="L302" i="9"/>
  <c r="A114" i="26"/>
  <c r="L185" i="9"/>
  <c r="L187" i="9"/>
  <c r="L186" i="9"/>
  <c r="L188" i="9"/>
  <c r="L189" i="9"/>
  <c r="A50" i="26"/>
  <c r="L81" i="9"/>
  <c r="L82" i="9"/>
  <c r="L79" i="9"/>
  <c r="L83" i="9"/>
  <c r="L80" i="9"/>
  <c r="L84" i="9"/>
  <c r="A29" i="26"/>
  <c r="L68" i="9"/>
  <c r="AG60" i="9"/>
  <c r="AE59" i="9"/>
  <c r="L70" i="9"/>
  <c r="L71" i="9"/>
  <c r="H60" i="14"/>
  <c r="L67" i="9"/>
  <c r="L69" i="9"/>
  <c r="L66" i="9"/>
  <c r="H56" i="14"/>
  <c r="L72" i="9"/>
  <c r="L73" i="9"/>
  <c r="A51" i="14"/>
  <c r="H151" i="9"/>
  <c r="A126" i="14"/>
  <c r="A190" i="14"/>
  <c r="H268" i="9"/>
  <c r="A223" i="14"/>
  <c r="H162" i="9"/>
  <c r="A137" i="14"/>
  <c r="H289" i="9"/>
  <c r="A244" i="14"/>
  <c r="H3" i="9"/>
  <c r="A18" i="14"/>
  <c r="H77" i="9"/>
  <c r="A72" i="14"/>
  <c r="H183" i="9"/>
  <c r="A158" i="14"/>
  <c r="H130" i="9"/>
  <c r="H132" i="9" s="1"/>
  <c r="A105" i="14"/>
  <c r="A169" i="14"/>
  <c r="H300" i="9"/>
  <c r="H302" i="9" s="1"/>
  <c r="C302" i="9" s="1"/>
  <c r="C191" i="26" s="1"/>
  <c r="A255" i="14"/>
  <c r="F57" i="14"/>
  <c r="F53" i="14"/>
  <c r="F22" i="14"/>
  <c r="F21" i="14"/>
  <c r="X5" i="9"/>
  <c r="F20" i="26" s="1"/>
  <c r="K82" i="16"/>
  <c r="K50" i="16"/>
  <c r="G291" i="14"/>
  <c r="K25" i="16"/>
  <c r="G362" i="14"/>
  <c r="G234" i="14"/>
  <c r="G62" i="14"/>
  <c r="K49" i="16"/>
  <c r="G290" i="14"/>
  <c r="G140" i="14"/>
  <c r="K76" i="16"/>
  <c r="K44" i="16"/>
  <c r="G349" i="14"/>
  <c r="G199" i="14"/>
  <c r="G253" i="14"/>
  <c r="K101" i="16"/>
  <c r="K69" i="16"/>
  <c r="G374" i="14"/>
  <c r="K5" i="9"/>
  <c r="K95" i="16"/>
  <c r="G336" i="14"/>
  <c r="G272" i="14"/>
  <c r="K55" i="16"/>
  <c r="K23" i="16"/>
  <c r="G178" i="14"/>
  <c r="G146" i="14"/>
  <c r="K88" i="16"/>
  <c r="G329" i="14"/>
  <c r="G233" i="14"/>
  <c r="G265" i="14"/>
  <c r="G269" i="14"/>
  <c r="G301" i="14"/>
  <c r="K92" i="16"/>
  <c r="K28" i="16"/>
  <c r="G1106" i="14"/>
  <c r="K107" i="16"/>
  <c r="K75" i="16"/>
  <c r="G393" i="14"/>
  <c r="G134" i="14"/>
  <c r="G80" i="14"/>
  <c r="G26" i="14"/>
  <c r="G165" i="14"/>
  <c r="G347" i="14"/>
  <c r="K74" i="16"/>
  <c r="K10" i="16"/>
  <c r="G270" i="14"/>
  <c r="G120" i="14"/>
  <c r="K61" i="16"/>
  <c r="G366" i="14"/>
  <c r="K29" i="16"/>
  <c r="G334" i="14"/>
  <c r="G66" i="14"/>
  <c r="G1180" i="14"/>
  <c r="G1052" i="14"/>
  <c r="G144" i="14"/>
  <c r="K21" i="16"/>
  <c r="K53" i="16"/>
  <c r="G294" i="14"/>
  <c r="G1083" i="14"/>
  <c r="G57" i="14"/>
  <c r="K20" i="16"/>
  <c r="G575" i="14"/>
  <c r="G111" i="14"/>
  <c r="K52" i="16"/>
  <c r="G293" i="14"/>
  <c r="G549" i="14"/>
  <c r="G421" i="14"/>
  <c r="K90" i="16"/>
  <c r="K58" i="16"/>
  <c r="G363" i="14"/>
  <c r="G299" i="14"/>
  <c r="G267" i="14"/>
  <c r="G1230" i="14"/>
  <c r="G1102" i="14"/>
  <c r="G466" i="14"/>
  <c r="K39" i="16"/>
  <c r="K7" i="16"/>
  <c r="G389" i="14"/>
  <c r="G312" i="14"/>
  <c r="G130" i="14"/>
  <c r="G76" i="14"/>
  <c r="G22" i="14"/>
  <c r="G1189" i="14"/>
  <c r="G553" i="14"/>
  <c r="K62" i="16"/>
  <c r="K30" i="16"/>
  <c r="G67" i="14"/>
  <c r="G185" i="14"/>
  <c r="G1103" i="14"/>
  <c r="K72" i="16"/>
  <c r="G377" i="14"/>
  <c r="G163" i="14"/>
  <c r="G195" i="14"/>
  <c r="G23" i="14"/>
  <c r="G1149" i="14"/>
  <c r="G1053" i="14"/>
  <c r="G545" i="14"/>
  <c r="G417" i="14"/>
  <c r="K86" i="16"/>
  <c r="G359" i="14"/>
  <c r="G177" i="14"/>
  <c r="G113" i="14"/>
  <c r="G145" i="14"/>
  <c r="G1250" i="14"/>
  <c r="G1218" i="14"/>
  <c r="G1122" i="14"/>
  <c r="G1090" i="14"/>
  <c r="G614" i="14"/>
  <c r="G582" i="14"/>
  <c r="G486" i="14"/>
  <c r="G454" i="14"/>
  <c r="K59" i="16"/>
  <c r="K27" i="16"/>
  <c r="G182" i="14"/>
  <c r="G118" i="14"/>
  <c r="G150" i="14"/>
  <c r="G1178" i="14"/>
  <c r="G1146" i="14"/>
  <c r="G1050" i="14"/>
  <c r="G638" i="14"/>
  <c r="G542" i="14"/>
  <c r="G510" i="14"/>
  <c r="K83" i="16"/>
  <c r="K51" i="16"/>
  <c r="G324" i="14"/>
  <c r="G228" i="14"/>
  <c r="G142" i="14"/>
  <c r="G260" i="14"/>
  <c r="G174" i="14"/>
  <c r="G110" i="14"/>
  <c r="G1143" i="14"/>
  <c r="K80" i="16"/>
  <c r="K16" i="16"/>
  <c r="G353" i="14"/>
  <c r="G321" i="14"/>
  <c r="G289" i="14"/>
  <c r="G171" i="14"/>
  <c r="G107" i="14"/>
  <c r="G571" i="14"/>
  <c r="G225" i="14"/>
  <c r="G53" i="14"/>
  <c r="G1261" i="14"/>
  <c r="G1165" i="14"/>
  <c r="G1133" i="14"/>
  <c r="G1037" i="14"/>
  <c r="G625" i="14"/>
  <c r="G529" i="14"/>
  <c r="G497" i="14"/>
  <c r="K38" i="16"/>
  <c r="K6" i="16"/>
  <c r="G388" i="14"/>
  <c r="G343" i="14"/>
  <c r="G311" i="14"/>
  <c r="G247" i="14"/>
  <c r="G161" i="14"/>
  <c r="G21" i="14"/>
  <c r="G1264" i="14"/>
  <c r="G1200" i="14"/>
  <c r="G1136" i="14"/>
  <c r="G1072" i="14"/>
  <c r="G628" i="14"/>
  <c r="G564" i="14"/>
  <c r="G1232" i="14"/>
  <c r="G1104" i="14"/>
  <c r="G596" i="14"/>
  <c r="G468" i="14"/>
  <c r="G1168" i="14"/>
  <c r="G532" i="14"/>
  <c r="G250" i="14"/>
  <c r="G164" i="14"/>
  <c r="G78" i="14"/>
  <c r="G404" i="14"/>
  <c r="K105" i="16"/>
  <c r="K41" i="16"/>
  <c r="G391" i="14"/>
  <c r="G346" i="14"/>
  <c r="G1040" i="14"/>
  <c r="G196" i="14"/>
  <c r="G132" i="14"/>
  <c r="G500" i="14"/>
  <c r="G436" i="14"/>
  <c r="K118" i="16"/>
  <c r="K73" i="16"/>
  <c r="K9" i="16"/>
  <c r="G378" i="14"/>
  <c r="G314" i="14"/>
  <c r="G24" i="14"/>
  <c r="G282" i="14"/>
  <c r="H7" i="12"/>
  <c r="D114" i="14"/>
  <c r="F114" i="14"/>
  <c r="H114" i="14"/>
  <c r="D122" i="14"/>
  <c r="H122" i="14"/>
  <c r="F122" i="14"/>
  <c r="F145" i="14"/>
  <c r="H145" i="14"/>
  <c r="D145" i="14"/>
  <c r="D167" i="14"/>
  <c r="F167" i="14"/>
  <c r="H167" i="14"/>
  <c r="F178" i="14"/>
  <c r="D178" i="14"/>
  <c r="H178" i="14"/>
  <c r="D185" i="14"/>
  <c r="F185" i="14"/>
  <c r="H185" i="14"/>
  <c r="D198" i="14"/>
  <c r="H198" i="14"/>
  <c r="F198" i="14"/>
  <c r="D239" i="14"/>
  <c r="H239" i="14"/>
  <c r="F239" i="14"/>
  <c r="D252" i="14"/>
  <c r="F252" i="14"/>
  <c r="H252" i="14"/>
  <c r="D263" i="14"/>
  <c r="H263" i="14"/>
  <c r="F263" i="14"/>
  <c r="D81" i="14"/>
  <c r="H81" i="14"/>
  <c r="F81" i="14"/>
  <c r="D134" i="14"/>
  <c r="F134" i="14"/>
  <c r="H153" i="14"/>
  <c r="D153" i="14"/>
  <c r="F153" i="14"/>
  <c r="D177" i="14"/>
  <c r="H177" i="14"/>
  <c r="F177" i="14"/>
  <c r="D232" i="14"/>
  <c r="F232" i="14"/>
  <c r="H232" i="14"/>
  <c r="F27" i="14"/>
  <c r="D27" i="14"/>
  <c r="H27" i="14"/>
  <c r="D60" i="14"/>
  <c r="F60" i="14"/>
  <c r="D68" i="14"/>
  <c r="F68" i="14"/>
  <c r="D113" i="14"/>
  <c r="F113" i="14"/>
  <c r="F121" i="14"/>
  <c r="D121" i="14"/>
  <c r="H121" i="14"/>
  <c r="D146" i="14"/>
  <c r="F146" i="14"/>
  <c r="H146" i="14"/>
  <c r="C166" i="14"/>
  <c r="D166" i="14"/>
  <c r="F166" i="14"/>
  <c r="H166" i="14"/>
  <c r="D186" i="14"/>
  <c r="H186" i="14"/>
  <c r="F186" i="14"/>
  <c r="D199" i="14"/>
  <c r="F199" i="14"/>
  <c r="H199" i="14"/>
  <c r="D240" i="14"/>
  <c r="F240" i="14"/>
  <c r="H240" i="14"/>
  <c r="D26" i="14"/>
  <c r="F26" i="14"/>
  <c r="D59" i="14"/>
  <c r="F59" i="14"/>
  <c r="F67" i="14"/>
  <c r="D67" i="14"/>
  <c r="F80" i="14"/>
  <c r="D80" i="14"/>
  <c r="H80" i="14"/>
  <c r="F135" i="14"/>
  <c r="D135" i="14"/>
  <c r="H135" i="14"/>
  <c r="F154" i="14"/>
  <c r="D154" i="14"/>
  <c r="H154" i="14"/>
  <c r="C185" i="14"/>
  <c r="F231" i="14"/>
  <c r="D231" i="14"/>
  <c r="H231" i="14"/>
  <c r="D253" i="14"/>
  <c r="F253" i="14"/>
  <c r="H253" i="14"/>
  <c r="D264" i="14"/>
  <c r="F264" i="14"/>
  <c r="H264" i="14"/>
  <c r="G1266" i="14"/>
  <c r="G1234" i="14"/>
  <c r="G1170" i="14"/>
  <c r="G1138" i="14"/>
  <c r="K43" i="16"/>
  <c r="K11" i="16"/>
  <c r="G1042" i="14"/>
  <c r="K120" i="16"/>
  <c r="G1202" i="14"/>
  <c r="G1074" i="14"/>
  <c r="G502" i="14"/>
  <c r="G470" i="14"/>
  <c r="G438" i="14"/>
  <c r="G380" i="14"/>
  <c r="G348" i="14"/>
  <c r="G316" i="14"/>
  <c r="G630" i="14"/>
  <c r="G598" i="14"/>
  <c r="G566" i="14"/>
  <c r="G534" i="14"/>
  <c r="G252" i="14"/>
  <c r="G198" i="14"/>
  <c r="G166" i="14"/>
  <c r="G406" i="14"/>
  <c r="K85" i="16"/>
  <c r="G1212" i="14"/>
  <c r="G1244" i="14"/>
  <c r="G1084" i="14"/>
  <c r="G1276" i="14"/>
  <c r="G1116" i="14"/>
  <c r="G1148" i="14"/>
  <c r="G416" i="14"/>
  <c r="G262" i="14"/>
  <c r="G58" i="14"/>
  <c r="G640" i="14"/>
  <c r="G608" i="14"/>
  <c r="G576" i="14"/>
  <c r="G544" i="14"/>
  <c r="G512" i="14"/>
  <c r="G480" i="14"/>
  <c r="G448" i="14"/>
  <c r="G358" i="14"/>
  <c r="G326" i="14"/>
  <c r="G112" i="14"/>
  <c r="G176" i="14"/>
  <c r="G230" i="14"/>
  <c r="G1275" i="14"/>
  <c r="G1211" i="14"/>
  <c r="G1147" i="14"/>
  <c r="G1115" i="14"/>
  <c r="G1243" i="14"/>
  <c r="K84" i="16"/>
  <c r="G1179" i="14"/>
  <c r="G1051" i="14"/>
  <c r="G639" i="14"/>
  <c r="G607" i="14"/>
  <c r="G543" i="14"/>
  <c r="G511" i="14"/>
  <c r="G479" i="14"/>
  <c r="G447" i="14"/>
  <c r="G415" i="14"/>
  <c r="G357" i="14"/>
  <c r="G325" i="14"/>
  <c r="G229" i="14"/>
  <c r="G175" i="14"/>
  <c r="G143" i="14"/>
  <c r="G261" i="14"/>
  <c r="G1249" i="14"/>
  <c r="G1089" i="14"/>
  <c r="K26" i="16"/>
  <c r="G1217" i="14"/>
  <c r="G1281" i="14"/>
  <c r="G1121" i="14"/>
  <c r="G1153" i="14"/>
  <c r="G1057" i="14"/>
  <c r="G1185" i="14"/>
  <c r="G235" i="14"/>
  <c r="G181" i="14"/>
  <c r="G149" i="14"/>
  <c r="G331" i="14"/>
  <c r="G581" i="14"/>
  <c r="G453" i="14"/>
  <c r="G117" i="14"/>
  <c r="G645" i="14"/>
  <c r="G517" i="14"/>
  <c r="G63" i="14"/>
  <c r="G613" i="14"/>
  <c r="G485" i="14"/>
  <c r="G1199" i="14"/>
  <c r="G1071" i="14"/>
  <c r="G1263" i="14"/>
  <c r="K104" i="16"/>
  <c r="G1231" i="14"/>
  <c r="G1135" i="14"/>
  <c r="K117" i="16"/>
  <c r="G1167" i="14"/>
  <c r="G1039" i="14"/>
  <c r="K8" i="16"/>
  <c r="K40" i="16"/>
  <c r="G627" i="14"/>
  <c r="G595" i="14"/>
  <c r="G563" i="14"/>
  <c r="G531" i="14"/>
  <c r="G499" i="14"/>
  <c r="G467" i="14"/>
  <c r="G435" i="14"/>
  <c r="G390" i="14"/>
  <c r="G345" i="14"/>
  <c r="G313" i="14"/>
  <c r="G249" i="14"/>
  <c r="G131" i="14"/>
  <c r="G77" i="14"/>
  <c r="G403" i="14"/>
  <c r="G1117" i="14"/>
  <c r="G1085" i="14"/>
  <c r="G1181" i="14"/>
  <c r="G1277" i="14"/>
  <c r="G1245" i="14"/>
  <c r="G1213" i="14"/>
  <c r="K54" i="16"/>
  <c r="K22" i="16"/>
  <c r="G513" i="14"/>
  <c r="G481" i="14"/>
  <c r="G295" i="14"/>
  <c r="G641" i="14"/>
  <c r="G609" i="14"/>
  <c r="G577" i="14"/>
  <c r="G449" i="14"/>
  <c r="G327" i="14"/>
  <c r="G231" i="14"/>
  <c r="G263" i="14"/>
  <c r="G59" i="14"/>
  <c r="G1282" i="14"/>
  <c r="G1186" i="14"/>
  <c r="G1154" i="14"/>
  <c r="G1058" i="14"/>
  <c r="K91" i="16"/>
  <c r="G646" i="14"/>
  <c r="G550" i="14"/>
  <c r="G518" i="14"/>
  <c r="G364" i="14"/>
  <c r="G332" i="14"/>
  <c r="G300" i="14"/>
  <c r="G268" i="14"/>
  <c r="G236" i="14"/>
  <c r="G422" i="14"/>
  <c r="G64" i="14"/>
  <c r="G1114" i="14"/>
  <c r="G1274" i="14"/>
  <c r="G1082" i="14"/>
  <c r="K19" i="16"/>
  <c r="G1210" i="14"/>
  <c r="G1242" i="14"/>
  <c r="G606" i="14"/>
  <c r="G574" i="14"/>
  <c r="G478" i="14"/>
  <c r="G446" i="14"/>
  <c r="G356" i="14"/>
  <c r="G292" i="14"/>
  <c r="G414" i="14"/>
  <c r="G56" i="14"/>
  <c r="G1047" i="14"/>
  <c r="G1271" i="14"/>
  <c r="G1207" i="14"/>
  <c r="G1175" i="14"/>
  <c r="G1079" i="14"/>
  <c r="G1111" i="14"/>
  <c r="G1239" i="14"/>
  <c r="K48" i="16"/>
  <c r="G635" i="14"/>
  <c r="G603" i="14"/>
  <c r="G539" i="14"/>
  <c r="G507" i="14"/>
  <c r="G475" i="14"/>
  <c r="G443" i="14"/>
  <c r="G411" i="14"/>
  <c r="G257" i="14"/>
  <c r="G139" i="14"/>
  <c r="G1229" i="14"/>
  <c r="G1101" i="14"/>
  <c r="G1197" i="14"/>
  <c r="K102" i="16"/>
  <c r="G1069" i="14"/>
  <c r="K115" i="16"/>
  <c r="K70" i="16"/>
  <c r="G401" i="14"/>
  <c r="G593" i="14"/>
  <c r="G561" i="14"/>
  <c r="G465" i="14"/>
  <c r="G433" i="14"/>
  <c r="G375" i="14"/>
  <c r="G193" i="14"/>
  <c r="G129" i="14"/>
  <c r="G75" i="14"/>
  <c r="G1124" i="14"/>
  <c r="G1092" i="14"/>
  <c r="G1188" i="14"/>
  <c r="G1156" i="14"/>
  <c r="K93" i="16"/>
  <c r="G1284" i="14"/>
  <c r="G1220" i="14"/>
  <c r="G1060" i="14"/>
  <c r="G1252" i="14"/>
  <c r="G424" i="14"/>
  <c r="G648" i="14"/>
  <c r="G616" i="14"/>
  <c r="G584" i="14"/>
  <c r="G552" i="14"/>
  <c r="G520" i="14"/>
  <c r="G488" i="14"/>
  <c r="G456" i="14"/>
  <c r="G302" i="14"/>
  <c r="G184" i="14"/>
  <c r="G152" i="14"/>
  <c r="G238" i="14"/>
  <c r="G1166" i="14"/>
  <c r="G1134" i="14"/>
  <c r="K116" i="16"/>
  <c r="G1070" i="14"/>
  <c r="K103" i="16"/>
  <c r="G1198" i="14"/>
  <c r="G1262" i="14"/>
  <c r="G1038" i="14"/>
  <c r="K71" i="16"/>
  <c r="G402" i="14"/>
  <c r="G248" i="14"/>
  <c r="G194" i="14"/>
  <c r="G162" i="14"/>
  <c r="G594" i="14"/>
  <c r="G376" i="14"/>
  <c r="G344" i="14"/>
  <c r="G626" i="14"/>
  <c r="G498" i="14"/>
  <c r="G562" i="14"/>
  <c r="G434" i="14"/>
  <c r="G530" i="14"/>
  <c r="G1273" i="14"/>
  <c r="G1177" i="14"/>
  <c r="G1081" i="14"/>
  <c r="G1049" i="14"/>
  <c r="G1209" i="14"/>
  <c r="G1145" i="14"/>
  <c r="K18" i="16"/>
  <c r="G1241" i="14"/>
  <c r="G1113" i="14"/>
  <c r="G413" i="14"/>
  <c r="G259" i="14"/>
  <c r="G227" i="14"/>
  <c r="G173" i="14"/>
  <c r="G141" i="14"/>
  <c r="G637" i="14"/>
  <c r="G509" i="14"/>
  <c r="G541" i="14"/>
  <c r="G323" i="14"/>
  <c r="G109" i="14"/>
  <c r="G605" i="14"/>
  <c r="G55" i="14"/>
  <c r="G573" i="14"/>
  <c r="G445" i="14"/>
  <c r="G355" i="14"/>
  <c r="G477" i="14"/>
  <c r="G1216" i="14"/>
  <c r="G1184" i="14"/>
  <c r="G1152" i="14"/>
  <c r="G1056" i="14"/>
  <c r="G1088" i="14"/>
  <c r="G1120" i="14"/>
  <c r="G1280" i="14"/>
  <c r="G1248" i="14"/>
  <c r="K89" i="16"/>
  <c r="K57" i="16"/>
  <c r="G420" i="14"/>
  <c r="G644" i="14"/>
  <c r="G612" i="14"/>
  <c r="G580" i="14"/>
  <c r="G548" i="14"/>
  <c r="G516" i="14"/>
  <c r="G484" i="14"/>
  <c r="G452" i="14"/>
  <c r="G330" i="14"/>
  <c r="G298" i="14"/>
  <c r="G266" i="14"/>
  <c r="G148" i="14"/>
  <c r="G180" i="14"/>
  <c r="G116" i="14"/>
  <c r="G1240" i="14"/>
  <c r="G1176" i="14"/>
  <c r="G1112" i="14"/>
  <c r="K81" i="16"/>
  <c r="G1048" i="14"/>
  <c r="G1272" i="14"/>
  <c r="G1144" i="14"/>
  <c r="G1208" i="14"/>
  <c r="G1080" i="14"/>
  <c r="K17" i="16"/>
  <c r="G412" i="14"/>
  <c r="G636" i="14"/>
  <c r="G604" i="14"/>
  <c r="G572" i="14"/>
  <c r="G540" i="14"/>
  <c r="G508" i="14"/>
  <c r="G476" i="14"/>
  <c r="G444" i="14"/>
  <c r="G354" i="14"/>
  <c r="G322" i="14"/>
  <c r="G54" i="14"/>
  <c r="G258" i="14"/>
  <c r="G172" i="14"/>
  <c r="G226" i="14"/>
  <c r="G108" i="14"/>
  <c r="G1253" i="14"/>
  <c r="G1221" i="14"/>
  <c r="G1061" i="14"/>
  <c r="K94" i="16"/>
  <c r="G1125" i="14"/>
  <c r="G1093" i="14"/>
  <c r="G1157" i="14"/>
  <c r="G1285" i="14"/>
  <c r="G585" i="14"/>
  <c r="G521" i="14"/>
  <c r="G457" i="14"/>
  <c r="G335" i="14"/>
  <c r="G303" i="14"/>
  <c r="G271" i="14"/>
  <c r="G649" i="14"/>
  <c r="G617" i="14"/>
  <c r="G489" i="14"/>
  <c r="G367" i="14"/>
  <c r="G239" i="14"/>
  <c r="G153" i="14"/>
  <c r="G425" i="14"/>
  <c r="G121" i="14"/>
  <c r="G1265" i="14"/>
  <c r="G1169" i="14"/>
  <c r="G1105" i="14"/>
  <c r="G1201" i="14"/>
  <c r="G1041" i="14"/>
  <c r="G1137" i="14"/>
  <c r="K119" i="16"/>
  <c r="K106" i="16"/>
  <c r="G1233" i="14"/>
  <c r="K42" i="16"/>
  <c r="G1073" i="14"/>
  <c r="G405" i="14"/>
  <c r="G629" i="14"/>
  <c r="G597" i="14"/>
  <c r="G565" i="14"/>
  <c r="G533" i="14"/>
  <c r="G501" i="14"/>
  <c r="G469" i="14"/>
  <c r="G437" i="14"/>
  <c r="G392" i="14"/>
  <c r="G379" i="14"/>
  <c r="G315" i="14"/>
  <c r="G133" i="14"/>
  <c r="G79" i="14"/>
  <c r="G251" i="14"/>
  <c r="G25" i="14"/>
  <c r="G197" i="14"/>
  <c r="G1235" i="14"/>
  <c r="G1107" i="14"/>
  <c r="G1267" i="14"/>
  <c r="G1171" i="14"/>
  <c r="G1139" i="14"/>
  <c r="G1043" i="14"/>
  <c r="K108" i="16"/>
  <c r="K12" i="16"/>
  <c r="G1203" i="14"/>
  <c r="K121" i="16"/>
  <c r="G1075" i="14"/>
  <c r="G631" i="14"/>
  <c r="G599" i="14"/>
  <c r="G567" i="14"/>
  <c r="G535" i="14"/>
  <c r="G503" i="14"/>
  <c r="G471" i="14"/>
  <c r="G439" i="14"/>
  <c r="G381" i="14"/>
  <c r="G317" i="14"/>
  <c r="G407" i="14"/>
  <c r="G167" i="14"/>
  <c r="G135" i="14"/>
  <c r="G81" i="14"/>
  <c r="G27" i="14"/>
  <c r="G1228" i="14"/>
  <c r="G1036" i="14"/>
  <c r="G1100" i="14"/>
  <c r="G1132" i="14"/>
  <c r="K37" i="16"/>
  <c r="G1260" i="14"/>
  <c r="K114" i="16"/>
  <c r="G1196" i="14"/>
  <c r="K5" i="16"/>
  <c r="G1164" i="14"/>
  <c r="G1068" i="14"/>
  <c r="G624" i="14"/>
  <c r="G592" i="14"/>
  <c r="G560" i="14"/>
  <c r="G528" i="14"/>
  <c r="G496" i="14"/>
  <c r="G464" i="14"/>
  <c r="G432" i="14"/>
  <c r="G387" i="14"/>
  <c r="G342" i="14"/>
  <c r="G310" i="14"/>
  <c r="G246" i="14"/>
  <c r="G192" i="14"/>
  <c r="G160" i="14"/>
  <c r="G128" i="14"/>
  <c r="G74" i="14"/>
  <c r="G1222" i="14"/>
  <c r="G1126" i="14"/>
  <c r="K63" i="16"/>
  <c r="G1062" i="14"/>
  <c r="G1254" i="14"/>
  <c r="G1190" i="14"/>
  <c r="K31" i="16"/>
  <c r="G1286" i="14"/>
  <c r="G1158" i="14"/>
  <c r="G1094" i="14"/>
  <c r="G650" i="14"/>
  <c r="G618" i="14"/>
  <c r="G586" i="14"/>
  <c r="G554" i="14"/>
  <c r="G522" i="14"/>
  <c r="G490" i="14"/>
  <c r="G458" i="14"/>
  <c r="G368" i="14"/>
  <c r="G304" i="14"/>
  <c r="G426" i="14"/>
  <c r="G186" i="14"/>
  <c r="G154" i="14"/>
  <c r="G122" i="14"/>
  <c r="G240" i="14"/>
  <c r="G68" i="14"/>
  <c r="G1118" i="14"/>
  <c r="G1054" i="14"/>
  <c r="G1278" i="14"/>
  <c r="G1246" i="14"/>
  <c r="G1182" i="14"/>
  <c r="G1086" i="14"/>
  <c r="K87" i="16"/>
  <c r="G1150" i="14"/>
  <c r="G1214" i="14"/>
  <c r="G642" i="14"/>
  <c r="G610" i="14"/>
  <c r="G578" i="14"/>
  <c r="G546" i="14"/>
  <c r="G514" i="14"/>
  <c r="G482" i="14"/>
  <c r="G450" i="14"/>
  <c r="G360" i="14"/>
  <c r="G328" i="14"/>
  <c r="G296" i="14"/>
  <c r="G418" i="14"/>
  <c r="G114" i="14"/>
  <c r="G232" i="14"/>
  <c r="G264" i="14"/>
  <c r="G60" i="14"/>
  <c r="G1183" i="14"/>
  <c r="G1151" i="14"/>
  <c r="K24" i="16"/>
  <c r="G1279" i="14"/>
  <c r="G1087" i="14"/>
  <c r="K56" i="16"/>
  <c r="G1247" i="14"/>
  <c r="G1215" i="14"/>
  <c r="G1055" i="14"/>
  <c r="G1119" i="14"/>
  <c r="G643" i="14"/>
  <c r="G611" i="14"/>
  <c r="G579" i="14"/>
  <c r="G547" i="14"/>
  <c r="G515" i="14"/>
  <c r="G483" i="14"/>
  <c r="G451" i="14"/>
  <c r="G419" i="14"/>
  <c r="G361" i="14"/>
  <c r="G297" i="14"/>
  <c r="G179" i="14"/>
  <c r="G147" i="14"/>
  <c r="G115" i="14"/>
  <c r="G61" i="14"/>
  <c r="G1283" i="14"/>
  <c r="G1251" i="14"/>
  <c r="G1219" i="14"/>
  <c r="G1059" i="14"/>
  <c r="K60" i="16"/>
  <c r="G1123" i="14"/>
  <c r="G1155" i="14"/>
  <c r="G1091" i="14"/>
  <c r="G1187" i="14"/>
  <c r="G647" i="14"/>
  <c r="G615" i="14"/>
  <c r="G583" i="14"/>
  <c r="G551" i="14"/>
  <c r="G519" i="14"/>
  <c r="G487" i="14"/>
  <c r="G455" i="14"/>
  <c r="G423" i="14"/>
  <c r="G365" i="14"/>
  <c r="G333" i="14"/>
  <c r="G237" i="14"/>
  <c r="G183" i="14"/>
  <c r="G151" i="14"/>
  <c r="G119" i="14"/>
  <c r="G65" i="14"/>
  <c r="H271" i="14"/>
  <c r="F271" i="14"/>
  <c r="D271" i="14"/>
  <c r="F268" i="14"/>
  <c r="D268" i="14"/>
  <c r="H268" i="14"/>
  <c r="H265" i="14"/>
  <c r="F265" i="14"/>
  <c r="D265" i="14"/>
  <c r="H269" i="14"/>
  <c r="D269" i="14"/>
  <c r="F269" i="14"/>
  <c r="F272" i="14"/>
  <c r="H272" i="14"/>
  <c r="D272" i="14"/>
  <c r="D267" i="14"/>
  <c r="F267" i="14"/>
  <c r="H267" i="14"/>
  <c r="D266" i="14"/>
  <c r="H266" i="14"/>
  <c r="F266" i="14"/>
  <c r="F270" i="14"/>
  <c r="D270" i="14"/>
  <c r="H270" i="14"/>
  <c r="H261" i="14"/>
  <c r="D261" i="14"/>
  <c r="F261" i="14"/>
  <c r="F258" i="14"/>
  <c r="D258" i="14"/>
  <c r="H258" i="14"/>
  <c r="F262" i="14"/>
  <c r="H262" i="14"/>
  <c r="D262" i="14"/>
  <c r="H259" i="14"/>
  <c r="D259" i="14"/>
  <c r="F259" i="14"/>
  <c r="D257" i="14"/>
  <c r="F257" i="14"/>
  <c r="F260" i="14"/>
  <c r="D260" i="14"/>
  <c r="H260" i="14"/>
  <c r="D246" i="14"/>
  <c r="F246" i="14"/>
  <c r="F247" i="14"/>
  <c r="D247" i="14"/>
  <c r="F251" i="14"/>
  <c r="H251" i="14"/>
  <c r="D251" i="14"/>
  <c r="D248" i="14"/>
  <c r="F248" i="14"/>
  <c r="F250" i="14"/>
  <c r="D250" i="14"/>
  <c r="H250" i="14"/>
  <c r="D249" i="14"/>
  <c r="H249" i="14"/>
  <c r="F249" i="14"/>
  <c r="D233" i="14"/>
  <c r="H233" i="14"/>
  <c r="F233" i="14"/>
  <c r="D237" i="14"/>
  <c r="H237" i="14"/>
  <c r="F237" i="14"/>
  <c r="D234" i="14"/>
  <c r="F234" i="14"/>
  <c r="H234" i="14"/>
  <c r="D238" i="14"/>
  <c r="F238" i="14"/>
  <c r="H238" i="14"/>
  <c r="D235" i="14"/>
  <c r="H235" i="14"/>
  <c r="F235" i="14"/>
  <c r="D236" i="14"/>
  <c r="H236" i="14"/>
  <c r="F236" i="14"/>
  <c r="F226" i="14"/>
  <c r="H226" i="14"/>
  <c r="D226" i="14"/>
  <c r="H227" i="14"/>
  <c r="D227" i="14"/>
  <c r="F227" i="14"/>
  <c r="F230" i="14"/>
  <c r="D230" i="14"/>
  <c r="H230" i="14"/>
  <c r="F228" i="14"/>
  <c r="D228" i="14"/>
  <c r="H228" i="14"/>
  <c r="H225" i="14"/>
  <c r="F225" i="14"/>
  <c r="D225" i="14"/>
  <c r="F229" i="14"/>
  <c r="D229" i="14"/>
  <c r="H229" i="14"/>
  <c r="D196" i="14"/>
  <c r="H196" i="14"/>
  <c r="F196" i="14"/>
  <c r="D193" i="14"/>
  <c r="F193" i="14"/>
  <c r="D197" i="14"/>
  <c r="F197" i="14"/>
  <c r="H197" i="14"/>
  <c r="D194" i="14"/>
  <c r="F194" i="14"/>
  <c r="D192" i="14"/>
  <c r="F192" i="14"/>
  <c r="D195" i="14"/>
  <c r="H195" i="14"/>
  <c r="F195" i="14"/>
  <c r="F180" i="14"/>
  <c r="D180" i="14"/>
  <c r="H180" i="14"/>
  <c r="F184" i="14"/>
  <c r="D184" i="14"/>
  <c r="H184" i="14"/>
  <c r="H181" i="14"/>
  <c r="D181" i="14"/>
  <c r="F181" i="14"/>
  <c r="D182" i="14"/>
  <c r="F182" i="14"/>
  <c r="H182" i="14"/>
  <c r="D179" i="14"/>
  <c r="F179" i="14"/>
  <c r="H179" i="14"/>
  <c r="D183" i="14"/>
  <c r="F183" i="14"/>
  <c r="H183" i="14"/>
  <c r="F174" i="14"/>
  <c r="D174" i="14"/>
  <c r="H174" i="14"/>
  <c r="F171" i="14"/>
  <c r="D171" i="14"/>
  <c r="H171" i="14"/>
  <c r="D175" i="14"/>
  <c r="F175" i="14"/>
  <c r="H175" i="14"/>
  <c r="H172" i="14"/>
  <c r="F172" i="14"/>
  <c r="D172" i="14"/>
  <c r="D176" i="14"/>
  <c r="H176" i="14"/>
  <c r="F176" i="14"/>
  <c r="H173" i="14"/>
  <c r="F173" i="14"/>
  <c r="D173" i="14"/>
  <c r="D162" i="14"/>
  <c r="F162" i="14"/>
  <c r="F163" i="14"/>
  <c r="D163" i="14"/>
  <c r="D160" i="14"/>
  <c r="F160" i="14"/>
  <c r="D164" i="14"/>
  <c r="F164" i="14"/>
  <c r="D161" i="14"/>
  <c r="F161" i="14"/>
  <c r="D165" i="14"/>
  <c r="F165" i="14"/>
  <c r="H165" i="14"/>
  <c r="D147" i="14"/>
  <c r="H147" i="14"/>
  <c r="F147" i="14"/>
  <c r="F151" i="14"/>
  <c r="D151" i="14"/>
  <c r="H151" i="14"/>
  <c r="F150" i="14"/>
  <c r="H150" i="14"/>
  <c r="D150" i="14"/>
  <c r="H148" i="14"/>
  <c r="D148" i="14"/>
  <c r="F148" i="14"/>
  <c r="H152" i="14"/>
  <c r="D152" i="14"/>
  <c r="F152" i="14"/>
  <c r="H149" i="14"/>
  <c r="F149" i="14"/>
  <c r="D149" i="14"/>
  <c r="D143" i="14"/>
  <c r="H143" i="14"/>
  <c r="F143" i="14"/>
  <c r="D140" i="14"/>
  <c r="F140" i="14"/>
  <c r="D144" i="14"/>
  <c r="H144" i="14"/>
  <c r="F144" i="14"/>
  <c r="D141" i="14"/>
  <c r="F141" i="14"/>
  <c r="D139" i="14"/>
  <c r="F139" i="14"/>
  <c r="D142" i="14"/>
  <c r="F142" i="14"/>
  <c r="H142" i="14"/>
  <c r="F128" i="14"/>
  <c r="D128" i="14"/>
  <c r="D132" i="14"/>
  <c r="F132" i="14"/>
  <c r="F131" i="14"/>
  <c r="D131" i="14"/>
  <c r="D129" i="14"/>
  <c r="F129" i="14"/>
  <c r="D133" i="14"/>
  <c r="F133" i="14"/>
  <c r="F130" i="14"/>
  <c r="D130" i="14"/>
  <c r="F117" i="14"/>
  <c r="H117" i="14"/>
  <c r="D117" i="14"/>
  <c r="F118" i="14"/>
  <c r="H118" i="14"/>
  <c r="D118" i="14"/>
  <c r="H115" i="14"/>
  <c r="D115" i="14"/>
  <c r="F115" i="14"/>
  <c r="H119" i="14"/>
  <c r="D119" i="14"/>
  <c r="F119" i="14"/>
  <c r="F116" i="14"/>
  <c r="D116" i="14"/>
  <c r="H116" i="14"/>
  <c r="F120" i="14"/>
  <c r="D120" i="14"/>
  <c r="H120" i="14"/>
  <c r="D109" i="14"/>
  <c r="F109" i="14"/>
  <c r="D111" i="14"/>
  <c r="F111" i="14"/>
  <c r="F110" i="14"/>
  <c r="D110" i="14"/>
  <c r="D107" i="14"/>
  <c r="F107" i="14"/>
  <c r="D108" i="14"/>
  <c r="F108" i="14"/>
  <c r="D112" i="14"/>
  <c r="F112" i="14"/>
  <c r="F79" i="14"/>
  <c r="D79" i="14"/>
  <c r="F76" i="14"/>
  <c r="D76" i="14"/>
  <c r="D75" i="14"/>
  <c r="F75" i="14"/>
  <c r="F77" i="14"/>
  <c r="D77" i="14"/>
  <c r="D74" i="14"/>
  <c r="F74" i="14"/>
  <c r="H78" i="14"/>
  <c r="D78" i="14"/>
  <c r="F78" i="14"/>
  <c r="D66" i="14"/>
  <c r="F66" i="14"/>
  <c r="D62" i="14"/>
  <c r="F62" i="14"/>
  <c r="F64" i="14"/>
  <c r="D64" i="14"/>
  <c r="F63" i="14"/>
  <c r="D63" i="14"/>
  <c r="D61" i="14"/>
  <c r="F61" i="14"/>
  <c r="F65" i="14"/>
  <c r="D65" i="14"/>
  <c r="F56" i="14"/>
  <c r="D56" i="14"/>
  <c r="F55" i="14"/>
  <c r="D55" i="14"/>
  <c r="F58" i="14"/>
  <c r="D58" i="14"/>
  <c r="F54" i="14"/>
  <c r="D54" i="14"/>
  <c r="D53" i="14"/>
  <c r="D57" i="14"/>
  <c r="D23" i="14"/>
  <c r="F23" i="14"/>
  <c r="D22" i="14"/>
  <c r="F25" i="14"/>
  <c r="D25" i="14"/>
  <c r="D21" i="14"/>
  <c r="D20" i="14"/>
  <c r="D24" i="14"/>
  <c r="F24" i="14"/>
  <c r="C153" i="14"/>
  <c r="C198" i="14"/>
  <c r="C122" i="14"/>
  <c r="C240" i="14"/>
  <c r="C27" i="14"/>
  <c r="C146" i="14"/>
  <c r="C239" i="14"/>
  <c r="C272" i="14"/>
  <c r="C135" i="14"/>
  <c r="C186" i="14"/>
  <c r="C121" i="14"/>
  <c r="C145" i="14"/>
  <c r="C167" i="14"/>
  <c r="C199" i="14"/>
  <c r="C80" i="14"/>
  <c r="C154" i="14"/>
  <c r="C177" i="14"/>
  <c r="C252" i="14"/>
  <c r="C263" i="14"/>
  <c r="C150" i="14"/>
  <c r="C81" i="14"/>
  <c r="C182" i="14"/>
  <c r="C236" i="14"/>
  <c r="C268" i="14"/>
  <c r="C271" i="14"/>
  <c r="C142" i="14"/>
  <c r="C149" i="14"/>
  <c r="C174" i="14"/>
  <c r="C173" i="14"/>
  <c r="C181" i="14"/>
  <c r="C235" i="14"/>
  <c r="C260" i="14"/>
  <c r="C258" i="14"/>
  <c r="C259" i="14"/>
  <c r="C267" i="14"/>
  <c r="C249" i="14"/>
  <c r="C250" i="14"/>
  <c r="C251" i="14"/>
  <c r="C262" i="14"/>
  <c r="C266" i="14"/>
  <c r="C270" i="14"/>
  <c r="C261" i="14"/>
  <c r="C265" i="14"/>
  <c r="C269" i="14"/>
  <c r="C195" i="14"/>
  <c r="C196" i="14"/>
  <c r="C197" i="14"/>
  <c r="C234" i="14"/>
  <c r="C238" i="14"/>
  <c r="C237" i="14"/>
  <c r="C165" i="14"/>
  <c r="C172" i="14"/>
  <c r="C176" i="14"/>
  <c r="C180" i="14"/>
  <c r="C184" i="14"/>
  <c r="C171" i="14"/>
  <c r="C175" i="14"/>
  <c r="C179" i="14"/>
  <c r="C183" i="14"/>
  <c r="C144" i="14"/>
  <c r="C148" i="14"/>
  <c r="C152" i="14"/>
  <c r="C143" i="14"/>
  <c r="C147" i="14"/>
  <c r="C151" i="14"/>
  <c r="C118" i="14"/>
  <c r="C117" i="14"/>
  <c r="C116" i="14"/>
  <c r="C120" i="14"/>
  <c r="C115" i="14"/>
  <c r="C119" i="14"/>
  <c r="AG88" i="16" l="1"/>
  <c r="AF88" i="16"/>
  <c r="AC88" i="16"/>
  <c r="AE88" i="16"/>
  <c r="AH88" i="16"/>
  <c r="AD88" i="16"/>
  <c r="AE29" i="16"/>
  <c r="AG29" i="16"/>
  <c r="AC29" i="16"/>
  <c r="AF29" i="16"/>
  <c r="AD29" i="16"/>
  <c r="AE28" i="16"/>
  <c r="AD28" i="16"/>
  <c r="AC28" i="16"/>
  <c r="AF28" i="16"/>
  <c r="AH28" i="16"/>
  <c r="AD69" i="9"/>
  <c r="AE69" i="9"/>
  <c r="AF69" i="9"/>
  <c r="AG69" i="9"/>
  <c r="AH69" i="9"/>
  <c r="AC69" i="9"/>
  <c r="AI153" i="9"/>
  <c r="AF153" i="9"/>
  <c r="AD153" i="9"/>
  <c r="AG153" i="9"/>
  <c r="AC153" i="9"/>
  <c r="AH153" i="9"/>
  <c r="AI218" i="9"/>
  <c r="AD218" i="9"/>
  <c r="AE218" i="9"/>
  <c r="AC218" i="9"/>
  <c r="AF218" i="9"/>
  <c r="AH218" i="9"/>
  <c r="AG119" i="16"/>
  <c r="AC119" i="16"/>
  <c r="AH119" i="16"/>
  <c r="AE119" i="16"/>
  <c r="AF119" i="16"/>
  <c r="AD119" i="16"/>
  <c r="AD18" i="16"/>
  <c r="AC18" i="16"/>
  <c r="AG18" i="16"/>
  <c r="AF18" i="16"/>
  <c r="AH18" i="16"/>
  <c r="AF40" i="16"/>
  <c r="AD40" i="16"/>
  <c r="AH40" i="16"/>
  <c r="AE40" i="16"/>
  <c r="AG40" i="16"/>
  <c r="AC40" i="16"/>
  <c r="AH27" i="16"/>
  <c r="AC27" i="16"/>
  <c r="AE27" i="16"/>
  <c r="AG27" i="16"/>
  <c r="AD27" i="16"/>
  <c r="AD53" i="16"/>
  <c r="AE53" i="16"/>
  <c r="AC53" i="16"/>
  <c r="AF53" i="16"/>
  <c r="AG53" i="16"/>
  <c r="AG92" i="16"/>
  <c r="AC92" i="16"/>
  <c r="AE92" i="16"/>
  <c r="AH92" i="16"/>
  <c r="AD92" i="16"/>
  <c r="AF92" i="16"/>
  <c r="AC69" i="16"/>
  <c r="AG69" i="16"/>
  <c r="AD69" i="16"/>
  <c r="AF69" i="16"/>
  <c r="AE69" i="16"/>
  <c r="AH69" i="16"/>
  <c r="AE82" i="16"/>
  <c r="AD82" i="16"/>
  <c r="AG82" i="16"/>
  <c r="AF82" i="16"/>
  <c r="AH82" i="16"/>
  <c r="AC82" i="16"/>
  <c r="AG67" i="9"/>
  <c r="AE67" i="9"/>
  <c r="AF67" i="9"/>
  <c r="AD67" i="9"/>
  <c r="AD84" i="9"/>
  <c r="AC84" i="9"/>
  <c r="AF84" i="9"/>
  <c r="AG84" i="9"/>
  <c r="AD188" i="9"/>
  <c r="AF188" i="9"/>
  <c r="AE188" i="9"/>
  <c r="AC188" i="9"/>
  <c r="AG188" i="9"/>
  <c r="AI6" i="9"/>
  <c r="AE6" i="9"/>
  <c r="AD6" i="9"/>
  <c r="AG6" i="9"/>
  <c r="AH6" i="9"/>
  <c r="AC6" i="9"/>
  <c r="AI156" i="9"/>
  <c r="AH156" i="9"/>
  <c r="AF156" i="9"/>
  <c r="AC156" i="9"/>
  <c r="AE156" i="9"/>
  <c r="AD156" i="9"/>
  <c r="AI219" i="9"/>
  <c r="AC219" i="9"/>
  <c r="AF219" i="9"/>
  <c r="AD219" i="9"/>
  <c r="AE219" i="9"/>
  <c r="AG219" i="9"/>
  <c r="AI292" i="9"/>
  <c r="AF292" i="9"/>
  <c r="AE292" i="9"/>
  <c r="AD292" i="9"/>
  <c r="AH292" i="9"/>
  <c r="AC292" i="9"/>
  <c r="AI132" i="9"/>
  <c r="AH132" i="9"/>
  <c r="AG132" i="9"/>
  <c r="AF132" i="9"/>
  <c r="AE76" i="16"/>
  <c r="AH76" i="16"/>
  <c r="AF76" i="16"/>
  <c r="AD76" i="16"/>
  <c r="AC76" i="16"/>
  <c r="AG76" i="16"/>
  <c r="AE66" i="9"/>
  <c r="AF66" i="9"/>
  <c r="AC66" i="9"/>
  <c r="AH66" i="9"/>
  <c r="AD66" i="9"/>
  <c r="AI291" i="9"/>
  <c r="AF291" i="9"/>
  <c r="AG291" i="9"/>
  <c r="AD291" i="9"/>
  <c r="AE291" i="9"/>
  <c r="AH291" i="9"/>
  <c r="AF87" i="16"/>
  <c r="AG87" i="16"/>
  <c r="AC87" i="16"/>
  <c r="AH87" i="16"/>
  <c r="AE87" i="16"/>
  <c r="AD87" i="16"/>
  <c r="AC94" i="16"/>
  <c r="AD94" i="16"/>
  <c r="AF94" i="16"/>
  <c r="AE94" i="16"/>
  <c r="AG94" i="16"/>
  <c r="AH94" i="16"/>
  <c r="AG116" i="16"/>
  <c r="AH116" i="16"/>
  <c r="AD116" i="16"/>
  <c r="AF116" i="16"/>
  <c r="AC116" i="16"/>
  <c r="AE116" i="16"/>
  <c r="AD8" i="16"/>
  <c r="AH8" i="16"/>
  <c r="AG8" i="16"/>
  <c r="AC8" i="16"/>
  <c r="AE8" i="16"/>
  <c r="AD9" i="16"/>
  <c r="AC9" i="16"/>
  <c r="AE9" i="16"/>
  <c r="AF9" i="16"/>
  <c r="AH9" i="16"/>
  <c r="AF59" i="16"/>
  <c r="AC59" i="16"/>
  <c r="AH59" i="16"/>
  <c r="AE59" i="16"/>
  <c r="AD59" i="16"/>
  <c r="AG59" i="16"/>
  <c r="AC52" i="16"/>
  <c r="AE52" i="16"/>
  <c r="AF52" i="16"/>
  <c r="AH52" i="16"/>
  <c r="AD52" i="16"/>
  <c r="AD21" i="16"/>
  <c r="AF21" i="16"/>
  <c r="AG21" i="16"/>
  <c r="AC21" i="16"/>
  <c r="AE21" i="16"/>
  <c r="AH61" i="16"/>
  <c r="AC61" i="16"/>
  <c r="AF61" i="16"/>
  <c r="AD61" i="16"/>
  <c r="AG61" i="16"/>
  <c r="AE61" i="16"/>
  <c r="AF23" i="16"/>
  <c r="AG23" i="16"/>
  <c r="AH23" i="16"/>
  <c r="AC23" i="16"/>
  <c r="AE23" i="16"/>
  <c r="AD23" i="16"/>
  <c r="AC101" i="16"/>
  <c r="AF101" i="16"/>
  <c r="AD101" i="16"/>
  <c r="AH101" i="16"/>
  <c r="AG101" i="16"/>
  <c r="AE101" i="16"/>
  <c r="AH49" i="16"/>
  <c r="AC49" i="16"/>
  <c r="AF49" i="16"/>
  <c r="AG49" i="16"/>
  <c r="AE49" i="16"/>
  <c r="AE80" i="9"/>
  <c r="AH80" i="9"/>
  <c r="AG80" i="9"/>
  <c r="AF80" i="9"/>
  <c r="AC80" i="9"/>
  <c r="AI186" i="9"/>
  <c r="AF186" i="9"/>
  <c r="AC186" i="9"/>
  <c r="AD186" i="9"/>
  <c r="AE186" i="9"/>
  <c r="AH186" i="9"/>
  <c r="AE7" i="9"/>
  <c r="AH7" i="9"/>
  <c r="AF7" i="9"/>
  <c r="AC7" i="9"/>
  <c r="AD7" i="9"/>
  <c r="AI157" i="9"/>
  <c r="AD157" i="9"/>
  <c r="AG157" i="9"/>
  <c r="AH157" i="9"/>
  <c r="AE157" i="9"/>
  <c r="AF157" i="9"/>
  <c r="AI217" i="9"/>
  <c r="AC217" i="9"/>
  <c r="AG217" i="9"/>
  <c r="AF217" i="9"/>
  <c r="AH217" i="9"/>
  <c r="AD217" i="9"/>
  <c r="AI293" i="9"/>
  <c r="AG293" i="9"/>
  <c r="AD293" i="9"/>
  <c r="AF293" i="9"/>
  <c r="AH293" i="9"/>
  <c r="AC293" i="9"/>
  <c r="AI135" i="9"/>
  <c r="AH135" i="9"/>
  <c r="AE86" i="16"/>
  <c r="AF86" i="16"/>
  <c r="AG86" i="16"/>
  <c r="AC86" i="16"/>
  <c r="AH86" i="16"/>
  <c r="AD86" i="16"/>
  <c r="AG5" i="9"/>
  <c r="AF5" i="9"/>
  <c r="AD5" i="9"/>
  <c r="AE5" i="9"/>
  <c r="AH5" i="9"/>
  <c r="AG68" i="9"/>
  <c r="AC68" i="9"/>
  <c r="AF68" i="9"/>
  <c r="AH68" i="9"/>
  <c r="AD68" i="9"/>
  <c r="AE68" i="9"/>
  <c r="AG72" i="16"/>
  <c r="AH72" i="16"/>
  <c r="AE72" i="16"/>
  <c r="AD72" i="16"/>
  <c r="AF72" i="16"/>
  <c r="AI137" i="9"/>
  <c r="AD137" i="9"/>
  <c r="AF137" i="9"/>
  <c r="AG56" i="16"/>
  <c r="AC56" i="16"/>
  <c r="AE56" i="16"/>
  <c r="AF56" i="16"/>
  <c r="AH56" i="16"/>
  <c r="AD56" i="16"/>
  <c r="AF31" i="16"/>
  <c r="AH31" i="16"/>
  <c r="AD31" i="16"/>
  <c r="AE31" i="16"/>
  <c r="AG31" i="16"/>
  <c r="AC31" i="16"/>
  <c r="AH5" i="16"/>
  <c r="AF5" i="16"/>
  <c r="AE5" i="16"/>
  <c r="AG5" i="16"/>
  <c r="AD5" i="16"/>
  <c r="AD121" i="16"/>
  <c r="AH121" i="16"/>
  <c r="AE121" i="16"/>
  <c r="AC121" i="16"/>
  <c r="AG121" i="16"/>
  <c r="AF121" i="16"/>
  <c r="AD81" i="16"/>
  <c r="AF81" i="16"/>
  <c r="AC81" i="16"/>
  <c r="AG81" i="16"/>
  <c r="AH81" i="16"/>
  <c r="AE81" i="16"/>
  <c r="AD70" i="16"/>
  <c r="AG70" i="16"/>
  <c r="AC70" i="16"/>
  <c r="AE70" i="16"/>
  <c r="AF70" i="16"/>
  <c r="AH70" i="16"/>
  <c r="AH48" i="16"/>
  <c r="AD48" i="16"/>
  <c r="AG48" i="16"/>
  <c r="AF48" i="16"/>
  <c r="AE48" i="16"/>
  <c r="AE91" i="16"/>
  <c r="AD91" i="16"/>
  <c r="AC91" i="16"/>
  <c r="AF91" i="16"/>
  <c r="AH91" i="16"/>
  <c r="AG91" i="16"/>
  <c r="AE22" i="16"/>
  <c r="AG22" i="16"/>
  <c r="AC22" i="16"/>
  <c r="AF22" i="16"/>
  <c r="AH22" i="16"/>
  <c r="AD22" i="16"/>
  <c r="AD85" i="16"/>
  <c r="AG85" i="16"/>
  <c r="AH85" i="16"/>
  <c r="AE85" i="16"/>
  <c r="AF85" i="16"/>
  <c r="AD73" i="16"/>
  <c r="AF73" i="16"/>
  <c r="AG73" i="16"/>
  <c r="AC73" i="16"/>
  <c r="AH73" i="16"/>
  <c r="AE73" i="16"/>
  <c r="AF55" i="16"/>
  <c r="AD55" i="16"/>
  <c r="AH55" i="16"/>
  <c r="AG55" i="16"/>
  <c r="AE55" i="16"/>
  <c r="AC55" i="16"/>
  <c r="AG71" i="9"/>
  <c r="AC71" i="9"/>
  <c r="AF71" i="9"/>
  <c r="AD71" i="9"/>
  <c r="AE71" i="9"/>
  <c r="AH83" i="9"/>
  <c r="AD83" i="9"/>
  <c r="AE83" i="9"/>
  <c r="AC83" i="9"/>
  <c r="AF83" i="9"/>
  <c r="AD187" i="9"/>
  <c r="AG187" i="9"/>
  <c r="AE187" i="9"/>
  <c r="AH187" i="9"/>
  <c r="AF187" i="9"/>
  <c r="AC187" i="9"/>
  <c r="AI11" i="9"/>
  <c r="AG11" i="9"/>
  <c r="AF11" i="9"/>
  <c r="AH11" i="9"/>
  <c r="AC11" i="9"/>
  <c r="AD11" i="9"/>
  <c r="AI155" i="9"/>
  <c r="AH155" i="9"/>
  <c r="AC155" i="9"/>
  <c r="AE155" i="9"/>
  <c r="AD155" i="9"/>
  <c r="AG155" i="9"/>
  <c r="AG106" i="16"/>
  <c r="AC106" i="16"/>
  <c r="AD106" i="16"/>
  <c r="AH106" i="16"/>
  <c r="AF106" i="16"/>
  <c r="AE106" i="16"/>
  <c r="AI189" i="9"/>
  <c r="AH189" i="9"/>
  <c r="AD189" i="9"/>
  <c r="AE189" i="9"/>
  <c r="AG189" i="9"/>
  <c r="AC189" i="9"/>
  <c r="AG60" i="16"/>
  <c r="AE60" i="16"/>
  <c r="AH60" i="16"/>
  <c r="AD60" i="16"/>
  <c r="AF60" i="16"/>
  <c r="AC60" i="16"/>
  <c r="AH71" i="16"/>
  <c r="AC71" i="16"/>
  <c r="AE71" i="16"/>
  <c r="AD71" i="16"/>
  <c r="AF71" i="16"/>
  <c r="AG71" i="16"/>
  <c r="AG115" i="16"/>
  <c r="AC115" i="16"/>
  <c r="AH115" i="16"/>
  <c r="AE115" i="16"/>
  <c r="AF115" i="16"/>
  <c r="AD115" i="16"/>
  <c r="AE54" i="16"/>
  <c r="AD54" i="16"/>
  <c r="AF54" i="16"/>
  <c r="AG54" i="16"/>
  <c r="AC54" i="16"/>
  <c r="AH54" i="16"/>
  <c r="AC120" i="16"/>
  <c r="AF120" i="16"/>
  <c r="AH120" i="16"/>
  <c r="AD120" i="16"/>
  <c r="AG120" i="16"/>
  <c r="AE120" i="16"/>
  <c r="AF118" i="16"/>
  <c r="AG118" i="16"/>
  <c r="AC118" i="16"/>
  <c r="AH118" i="16"/>
  <c r="AE118" i="16"/>
  <c r="AD118" i="16"/>
  <c r="AE41" i="16"/>
  <c r="AG41" i="16"/>
  <c r="AC41" i="16"/>
  <c r="AD41" i="16"/>
  <c r="AF41" i="16"/>
  <c r="AH41" i="16"/>
  <c r="AG6" i="16"/>
  <c r="AC6" i="16"/>
  <c r="AE6" i="16"/>
  <c r="AF6" i="16"/>
  <c r="AH6" i="16"/>
  <c r="AH30" i="16"/>
  <c r="AC30" i="16"/>
  <c r="AF30" i="16"/>
  <c r="AD30" i="16"/>
  <c r="AG30" i="16"/>
  <c r="AE30" i="16"/>
  <c r="AD73" i="9"/>
  <c r="AH73" i="9"/>
  <c r="AE73" i="9"/>
  <c r="AC73" i="9"/>
  <c r="AF73" i="9"/>
  <c r="AG73" i="9"/>
  <c r="AE70" i="9"/>
  <c r="AH70" i="9"/>
  <c r="AF70" i="9"/>
  <c r="AD70" i="9"/>
  <c r="AC70" i="9"/>
  <c r="AE79" i="9"/>
  <c r="AH79" i="9"/>
  <c r="AD79" i="9"/>
  <c r="AG79" i="9"/>
  <c r="AF79" i="9"/>
  <c r="AE185" i="9"/>
  <c r="AH185" i="9"/>
  <c r="AF185" i="9"/>
  <c r="AG185" i="9"/>
  <c r="AC185" i="9"/>
  <c r="AH10" i="9"/>
  <c r="AC10" i="9"/>
  <c r="AD10" i="9"/>
  <c r="AF10" i="9"/>
  <c r="AE10" i="9"/>
  <c r="AG10" i="9"/>
  <c r="AC158" i="9"/>
  <c r="AG158" i="9"/>
  <c r="AF158" i="9"/>
  <c r="AE158" i="9"/>
  <c r="AH158" i="9"/>
  <c r="AI165" i="9"/>
  <c r="AD165" i="9"/>
  <c r="AC165" i="9"/>
  <c r="AH165" i="9"/>
  <c r="AG165" i="9"/>
  <c r="AF165" i="9"/>
  <c r="AI138" i="9"/>
  <c r="AF138" i="9"/>
  <c r="AH138" i="9"/>
  <c r="AF63" i="16"/>
  <c r="AD63" i="16"/>
  <c r="AH63" i="16"/>
  <c r="AG63" i="16"/>
  <c r="AC63" i="16"/>
  <c r="AE63" i="16"/>
  <c r="AC43" i="16"/>
  <c r="AG43" i="16"/>
  <c r="AE43" i="16"/>
  <c r="AF43" i="16"/>
  <c r="AH43" i="16"/>
  <c r="AD43" i="16"/>
  <c r="AF83" i="16"/>
  <c r="AG83" i="16"/>
  <c r="AD83" i="16"/>
  <c r="AC83" i="16"/>
  <c r="AH83" i="16"/>
  <c r="AE83" i="16"/>
  <c r="AC103" i="16"/>
  <c r="AH103" i="16"/>
  <c r="AD103" i="16"/>
  <c r="AF103" i="16"/>
  <c r="AG103" i="16"/>
  <c r="AE103" i="16"/>
  <c r="AE104" i="16"/>
  <c r="AD104" i="16"/>
  <c r="AG104" i="16"/>
  <c r="AC104" i="16"/>
  <c r="AH104" i="16"/>
  <c r="AF104" i="16"/>
  <c r="AG114" i="16"/>
  <c r="AD114" i="16"/>
  <c r="AF114" i="16"/>
  <c r="AC114" i="16"/>
  <c r="AE114" i="16"/>
  <c r="AH114" i="16"/>
  <c r="AI12" i="16"/>
  <c r="AF12" i="16"/>
  <c r="AH12" i="16"/>
  <c r="AG12" i="16"/>
  <c r="AE12" i="16"/>
  <c r="AC12" i="16"/>
  <c r="AD12" i="16"/>
  <c r="AH17" i="16"/>
  <c r="AE17" i="16"/>
  <c r="AC17" i="16"/>
  <c r="AF17" i="16"/>
  <c r="AG17" i="16"/>
  <c r="AH57" i="16"/>
  <c r="AF57" i="16"/>
  <c r="AG57" i="16"/>
  <c r="AC57" i="16"/>
  <c r="AE57" i="16"/>
  <c r="AD57" i="16"/>
  <c r="AH93" i="16"/>
  <c r="AE93" i="16"/>
  <c r="AD93" i="16"/>
  <c r="AG93" i="16"/>
  <c r="AC93" i="16"/>
  <c r="AF93" i="16"/>
  <c r="AE19" i="16"/>
  <c r="AG19" i="16"/>
  <c r="AD19" i="16"/>
  <c r="AC19" i="16"/>
  <c r="AH19" i="16"/>
  <c r="AC117" i="16"/>
  <c r="AH117" i="16"/>
  <c r="AE117" i="16"/>
  <c r="AF117" i="16"/>
  <c r="AG117" i="16"/>
  <c r="AD117" i="16"/>
  <c r="AD105" i="16"/>
  <c r="AH105" i="16"/>
  <c r="AF105" i="16"/>
  <c r="AE105" i="16"/>
  <c r="AC105" i="16"/>
  <c r="AG105" i="16"/>
  <c r="AG38" i="16"/>
  <c r="AC38" i="16"/>
  <c r="AH38" i="16"/>
  <c r="AE38" i="16"/>
  <c r="AD38" i="16"/>
  <c r="AF38" i="16"/>
  <c r="AH16" i="16"/>
  <c r="AG16" i="16"/>
  <c r="AF16" i="16"/>
  <c r="AE16" i="16"/>
  <c r="AD16" i="16"/>
  <c r="AG62" i="16"/>
  <c r="AE62" i="16"/>
  <c r="AC62" i="16"/>
  <c r="AH62" i="16"/>
  <c r="AD62" i="16"/>
  <c r="AF62" i="16"/>
  <c r="AC7" i="16"/>
  <c r="AH7" i="16"/>
  <c r="AF7" i="16"/>
  <c r="AG7" i="16"/>
  <c r="AD7" i="16"/>
  <c r="AC58" i="16"/>
  <c r="AG58" i="16"/>
  <c r="AE58" i="16"/>
  <c r="AH58" i="16"/>
  <c r="AD58" i="16"/>
  <c r="AF58" i="16"/>
  <c r="AC20" i="16"/>
  <c r="AH20" i="16"/>
  <c r="AF20" i="16"/>
  <c r="AE20" i="16"/>
  <c r="AD20" i="16"/>
  <c r="AD10" i="16"/>
  <c r="AC10" i="16"/>
  <c r="AE10" i="16"/>
  <c r="AF10" i="16"/>
  <c r="AG10" i="16"/>
  <c r="AE75" i="16"/>
  <c r="AD75" i="16"/>
  <c r="AF75" i="16"/>
  <c r="AG75" i="16"/>
  <c r="AC75" i="16"/>
  <c r="AH75" i="16"/>
  <c r="AJ72" i="9"/>
  <c r="AH72" i="9"/>
  <c r="AE72" i="9"/>
  <c r="AD72" i="9"/>
  <c r="AF72" i="9"/>
  <c r="AG72" i="9"/>
  <c r="AC72" i="9"/>
  <c r="AI82" i="9"/>
  <c r="AC82" i="9"/>
  <c r="AE82" i="9"/>
  <c r="AH82" i="9"/>
  <c r="AD82" i="9"/>
  <c r="AG8" i="9"/>
  <c r="AC8" i="9"/>
  <c r="AH8" i="9"/>
  <c r="AF8" i="9"/>
  <c r="AE8" i="9"/>
  <c r="AD154" i="9"/>
  <c r="AC154" i="9"/>
  <c r="AG154" i="9"/>
  <c r="AH154" i="9"/>
  <c r="AE154" i="9"/>
  <c r="AF154" i="9"/>
  <c r="AJ166" i="9"/>
  <c r="AD166" i="9"/>
  <c r="AH166" i="9"/>
  <c r="AG166" i="9"/>
  <c r="AF166" i="9"/>
  <c r="AE166" i="9"/>
  <c r="AC166" i="9"/>
  <c r="AC37" i="16"/>
  <c r="AH37" i="16"/>
  <c r="AD37" i="16"/>
  <c r="AF37" i="16"/>
  <c r="AG37" i="16"/>
  <c r="AE37" i="16"/>
  <c r="AC84" i="16"/>
  <c r="AE84" i="16"/>
  <c r="AH84" i="16"/>
  <c r="AD84" i="16"/>
  <c r="AF84" i="16"/>
  <c r="AG84" i="16"/>
  <c r="AH50" i="16"/>
  <c r="AC50" i="16"/>
  <c r="AG50" i="16"/>
  <c r="AF50" i="16"/>
  <c r="AD50" i="16"/>
  <c r="AG24" i="16"/>
  <c r="AF24" i="16"/>
  <c r="AE24" i="16"/>
  <c r="AD24" i="16"/>
  <c r="AH24" i="16"/>
  <c r="AG108" i="16"/>
  <c r="AC108" i="16"/>
  <c r="AH108" i="16"/>
  <c r="AE108" i="16"/>
  <c r="AF108" i="16"/>
  <c r="AD108" i="16"/>
  <c r="AF42" i="16"/>
  <c r="AD42" i="16"/>
  <c r="AC42" i="16"/>
  <c r="AG42" i="16"/>
  <c r="AH42" i="16"/>
  <c r="AE42" i="16"/>
  <c r="AH89" i="16"/>
  <c r="AC89" i="16"/>
  <c r="AG89" i="16"/>
  <c r="AE89" i="16"/>
  <c r="AF89" i="16"/>
  <c r="AD89" i="16"/>
  <c r="AG102" i="16"/>
  <c r="AD102" i="16"/>
  <c r="AC102" i="16"/>
  <c r="AH102" i="16"/>
  <c r="AE102" i="16"/>
  <c r="AF102" i="16"/>
  <c r="AF26" i="16"/>
  <c r="AH26" i="16"/>
  <c r="AD26" i="16"/>
  <c r="AG26" i="16"/>
  <c r="AC26" i="16"/>
  <c r="AJ11" i="16"/>
  <c r="AG11" i="16"/>
  <c r="AC11" i="16"/>
  <c r="AF11" i="16"/>
  <c r="AE11" i="16"/>
  <c r="AH11" i="16"/>
  <c r="AD11" i="16"/>
  <c r="AC80" i="16"/>
  <c r="AG80" i="16"/>
  <c r="AE80" i="16"/>
  <c r="AF80" i="16"/>
  <c r="AD80" i="16"/>
  <c r="AH80" i="16"/>
  <c r="AE51" i="16"/>
  <c r="AC51" i="16"/>
  <c r="AG51" i="16"/>
  <c r="AH51" i="16"/>
  <c r="AD51" i="16"/>
  <c r="AH39" i="16"/>
  <c r="AG39" i="16"/>
  <c r="AC39" i="16"/>
  <c r="AE39" i="16"/>
  <c r="AD39" i="16"/>
  <c r="AF39" i="16"/>
  <c r="AF90" i="16"/>
  <c r="AD90" i="16"/>
  <c r="AE90" i="16"/>
  <c r="AC90" i="16"/>
  <c r="AH90" i="16"/>
  <c r="AG90" i="16"/>
  <c r="AF74" i="16"/>
  <c r="AG74" i="16"/>
  <c r="AD74" i="16"/>
  <c r="AC74" i="16"/>
  <c r="AH74" i="16"/>
  <c r="AE74" i="16"/>
  <c r="AC107" i="16"/>
  <c r="AE107" i="16"/>
  <c r="AH107" i="16"/>
  <c r="AD107" i="16"/>
  <c r="AG107" i="16"/>
  <c r="AF107" i="16"/>
  <c r="AG95" i="16"/>
  <c r="AH95" i="16"/>
  <c r="AE95" i="16"/>
  <c r="AD95" i="16"/>
  <c r="AF95" i="16"/>
  <c r="AG44" i="16"/>
  <c r="AD44" i="16"/>
  <c r="AC44" i="16"/>
  <c r="AH44" i="16"/>
  <c r="AE44" i="16"/>
  <c r="AF44" i="16"/>
  <c r="AH25" i="16"/>
  <c r="AG25" i="16"/>
  <c r="AF25" i="16"/>
  <c r="AC25" i="16"/>
  <c r="AE25" i="16"/>
  <c r="AG81" i="9"/>
  <c r="AH81" i="9"/>
  <c r="AC81" i="9"/>
  <c r="AD81" i="9"/>
  <c r="AC302" i="9"/>
  <c r="AH302" i="9"/>
  <c r="AE302" i="9"/>
  <c r="AF302" i="9"/>
  <c r="AD302" i="9"/>
  <c r="AD9" i="9"/>
  <c r="AF9" i="9"/>
  <c r="AC9" i="9"/>
  <c r="AE9" i="9"/>
  <c r="AG9" i="9"/>
  <c r="AG159" i="9"/>
  <c r="AF159" i="9"/>
  <c r="AD159" i="9"/>
  <c r="AC159" i="9"/>
  <c r="AE159" i="9"/>
  <c r="AI164" i="9"/>
  <c r="AG164" i="9"/>
  <c r="AE164" i="9"/>
  <c r="AF164" i="9"/>
  <c r="AH164" i="9"/>
  <c r="AD164" i="9"/>
  <c r="AH84" i="9"/>
  <c r="AI84" i="9"/>
  <c r="AJ188" i="9"/>
  <c r="AI188" i="9"/>
  <c r="AJ80" i="9"/>
  <c r="AI80" i="9"/>
  <c r="AJ7" i="9"/>
  <c r="AI7" i="9"/>
  <c r="AJ79" i="9"/>
  <c r="AI79" i="9"/>
  <c r="AJ185" i="9"/>
  <c r="AI185" i="9"/>
  <c r="AJ158" i="9"/>
  <c r="AI158" i="9"/>
  <c r="AJ8" i="9"/>
  <c r="AI8" i="9"/>
  <c r="AJ133" i="9"/>
  <c r="AI133" i="9"/>
  <c r="AE81" i="9"/>
  <c r="AI81" i="9"/>
  <c r="AJ302" i="9"/>
  <c r="AI302" i="9"/>
  <c r="AJ9" i="9"/>
  <c r="AI9" i="9"/>
  <c r="AJ159" i="9"/>
  <c r="AI159" i="9"/>
  <c r="AJ136" i="9"/>
  <c r="AI136" i="9"/>
  <c r="AJ137" i="9"/>
  <c r="AH137" i="9"/>
  <c r="H75" i="14"/>
  <c r="AJ83" i="9"/>
  <c r="AG83" i="9"/>
  <c r="AJ82" i="9"/>
  <c r="AF82" i="9"/>
  <c r="H62" i="14"/>
  <c r="AC67" i="9"/>
  <c r="H193" i="14"/>
  <c r="AJ218" i="9"/>
  <c r="AE132" i="9"/>
  <c r="AJ132" i="9"/>
  <c r="H161" i="14"/>
  <c r="AJ186" i="9"/>
  <c r="H192" i="14"/>
  <c r="AJ217" i="9"/>
  <c r="H162" i="14"/>
  <c r="AJ187" i="9"/>
  <c r="H26" i="14"/>
  <c r="AJ11" i="9"/>
  <c r="H130" i="14"/>
  <c r="AJ155" i="9"/>
  <c r="H246" i="14"/>
  <c r="AJ291" i="9"/>
  <c r="H131" i="14"/>
  <c r="AJ156" i="9"/>
  <c r="H132" i="14"/>
  <c r="AJ157" i="9"/>
  <c r="H25" i="14"/>
  <c r="AJ10" i="9"/>
  <c r="H140" i="14"/>
  <c r="AJ165" i="9"/>
  <c r="AD138" i="9"/>
  <c r="AJ138" i="9"/>
  <c r="H164" i="14"/>
  <c r="AJ189" i="9"/>
  <c r="H128" i="14"/>
  <c r="AJ153" i="9"/>
  <c r="H194" i="14"/>
  <c r="AJ219" i="9"/>
  <c r="H248" i="14"/>
  <c r="AJ293" i="9"/>
  <c r="H163" i="14"/>
  <c r="H129" i="14"/>
  <c r="AJ154" i="9"/>
  <c r="AC134" i="9"/>
  <c r="AJ134" i="9"/>
  <c r="H79" i="14"/>
  <c r="AJ84" i="9"/>
  <c r="H21" i="14"/>
  <c r="AJ6" i="9"/>
  <c r="H247" i="14"/>
  <c r="AJ292" i="9"/>
  <c r="AC135" i="9"/>
  <c r="AJ135" i="9"/>
  <c r="H76" i="14"/>
  <c r="AJ81" i="9"/>
  <c r="H139" i="14"/>
  <c r="AJ164" i="9"/>
  <c r="AC28" i="18"/>
  <c r="W27" i="18"/>
  <c r="H275" i="9"/>
  <c r="C275" i="9" s="1"/>
  <c r="H283" i="9"/>
  <c r="H279" i="9"/>
  <c r="H272" i="9"/>
  <c r="C272" i="9" s="1"/>
  <c r="H284" i="9"/>
  <c r="H285" i="9"/>
  <c r="H271" i="9"/>
  <c r="C271" i="9" s="1"/>
  <c r="H273" i="9"/>
  <c r="C273" i="9" s="1"/>
  <c r="H282" i="9"/>
  <c r="H277" i="9"/>
  <c r="C277" i="9" s="1"/>
  <c r="H280" i="9"/>
  <c r="H270" i="9"/>
  <c r="C270" i="9" s="1"/>
  <c r="H276" i="9"/>
  <c r="C276" i="9" s="1"/>
  <c r="H274" i="9"/>
  <c r="C274" i="9" s="1"/>
  <c r="H281" i="9"/>
  <c r="H278" i="9"/>
  <c r="C278" i="9" s="1"/>
  <c r="H147" i="9"/>
  <c r="H141" i="9"/>
  <c r="H143" i="9"/>
  <c r="H146" i="9"/>
  <c r="H142" i="9"/>
  <c r="H144" i="9"/>
  <c r="H145" i="9"/>
  <c r="H140" i="9"/>
  <c r="H103" i="9"/>
  <c r="C103" i="9" s="1"/>
  <c r="C98" i="14" s="1"/>
  <c r="H101" i="9"/>
  <c r="C101" i="9" s="1"/>
  <c r="C96" i="14" s="1"/>
  <c r="H102" i="9"/>
  <c r="C102" i="9" s="1"/>
  <c r="C97" i="14" s="1"/>
  <c r="H94" i="9"/>
  <c r="C94" i="9" s="1"/>
  <c r="C89" i="14" s="1"/>
  <c r="H90" i="9"/>
  <c r="C90" i="9" s="1"/>
  <c r="C85" i="14" s="1"/>
  <c r="H91" i="9"/>
  <c r="C91" i="9" s="1"/>
  <c r="C86" i="14" s="1"/>
  <c r="H92" i="9"/>
  <c r="C92" i="9" s="1"/>
  <c r="C87" i="14" s="1"/>
  <c r="H93" i="9"/>
  <c r="C93" i="9" s="1"/>
  <c r="C88" i="14" s="1"/>
  <c r="AF133" i="9"/>
  <c r="AC133" i="9"/>
  <c r="AC136" i="9"/>
  <c r="AG136" i="9"/>
  <c r="AF134" i="9"/>
  <c r="AE134" i="9"/>
  <c r="AE133" i="9"/>
  <c r="AG133" i="9"/>
  <c r="AG138" i="9"/>
  <c r="AC138" i="9"/>
  <c r="AC137" i="9"/>
  <c r="AG137" i="9"/>
  <c r="AF135" i="9"/>
  <c r="AE135" i="9"/>
  <c r="AD136" i="9"/>
  <c r="AE136" i="9"/>
  <c r="H107" i="14"/>
  <c r="AD132" i="9"/>
  <c r="AI134" i="9"/>
  <c r="AD134" i="9"/>
  <c r="H110" i="14"/>
  <c r="AG135" i="9"/>
  <c r="C257" i="14"/>
  <c r="H52" i="26"/>
  <c r="AC79" i="9"/>
  <c r="H116" i="26"/>
  <c r="AD185" i="9"/>
  <c r="H25" i="26"/>
  <c r="AI10" i="9"/>
  <c r="H69" i="26"/>
  <c r="AE138" i="9"/>
  <c r="H74" i="14"/>
  <c r="H113" i="14"/>
  <c r="H55" i="26"/>
  <c r="AG82" i="9"/>
  <c r="H23" i="26"/>
  <c r="AD8" i="9"/>
  <c r="H64" i="26"/>
  <c r="AD133" i="9"/>
  <c r="H108" i="14"/>
  <c r="H54" i="26"/>
  <c r="AF81" i="9"/>
  <c r="H191" i="26"/>
  <c r="AG302" i="9"/>
  <c r="H24" i="26"/>
  <c r="AH9" i="9"/>
  <c r="H67" i="26"/>
  <c r="AF136" i="9"/>
  <c r="H24" i="14"/>
  <c r="H77" i="14"/>
  <c r="H111" i="14"/>
  <c r="H257" i="14"/>
  <c r="H23" i="14"/>
  <c r="H120" i="26"/>
  <c r="AF189" i="9"/>
  <c r="H84" i="26"/>
  <c r="AE153" i="9"/>
  <c r="H68" i="26"/>
  <c r="AE137" i="9"/>
  <c r="H5" i="9"/>
  <c r="C5" i="9" s="1"/>
  <c r="H11" i="9"/>
  <c r="C11" i="9" s="1"/>
  <c r="H10" i="9"/>
  <c r="C10" i="9" s="1"/>
  <c r="H7" i="9"/>
  <c r="C7" i="9" s="1"/>
  <c r="H9" i="9"/>
  <c r="C9" i="9" s="1"/>
  <c r="H6" i="9"/>
  <c r="C6" i="9" s="1"/>
  <c r="H8" i="9"/>
  <c r="C8" i="9" s="1"/>
  <c r="H57" i="26"/>
  <c r="AE84" i="9"/>
  <c r="H119" i="26"/>
  <c r="AH188" i="9"/>
  <c r="H21" i="26"/>
  <c r="AF6" i="9"/>
  <c r="H87" i="26"/>
  <c r="AG156" i="9"/>
  <c r="H150" i="26"/>
  <c r="AH219" i="9"/>
  <c r="H181" i="26"/>
  <c r="AG292" i="9"/>
  <c r="H63" i="26"/>
  <c r="AC132" i="9"/>
  <c r="H89" i="26"/>
  <c r="AD158" i="9"/>
  <c r="H164" i="9"/>
  <c r="C164" i="9" s="1"/>
  <c r="H165" i="9"/>
  <c r="C165" i="9" s="1"/>
  <c r="H166" i="9"/>
  <c r="C166" i="9" s="1"/>
  <c r="H85" i="26"/>
  <c r="AI154" i="9"/>
  <c r="H95" i="26"/>
  <c r="AC164" i="9"/>
  <c r="H180" i="26"/>
  <c r="AC291" i="9"/>
  <c r="H53" i="26"/>
  <c r="AD80" i="9"/>
  <c r="H117" i="26"/>
  <c r="AG186" i="9"/>
  <c r="H22" i="26"/>
  <c r="AG7" i="9"/>
  <c r="H88" i="26"/>
  <c r="AC157" i="9"/>
  <c r="H148" i="26"/>
  <c r="AE217" i="9"/>
  <c r="H182" i="26"/>
  <c r="AE293" i="9"/>
  <c r="H66" i="26"/>
  <c r="AD135" i="9"/>
  <c r="H96" i="26"/>
  <c r="AE165" i="9"/>
  <c r="H97" i="26"/>
  <c r="AI166" i="9"/>
  <c r="H141" i="14"/>
  <c r="H90" i="26"/>
  <c r="AH159" i="9"/>
  <c r="H160" i="14"/>
  <c r="H65" i="26"/>
  <c r="AG134" i="9"/>
  <c r="H149" i="26"/>
  <c r="AG218" i="9"/>
  <c r="H112" i="14"/>
  <c r="H109" i="14"/>
  <c r="H133" i="14"/>
  <c r="H134" i="14"/>
  <c r="H154" i="9"/>
  <c r="C154" i="9" s="1"/>
  <c r="H157" i="9"/>
  <c r="C157" i="9" s="1"/>
  <c r="H153" i="9"/>
  <c r="C153" i="9" s="1"/>
  <c r="H158" i="9"/>
  <c r="C158" i="9" s="1"/>
  <c r="H156" i="9"/>
  <c r="C156" i="9" s="1"/>
  <c r="H159" i="9"/>
  <c r="C159" i="9" s="1"/>
  <c r="H155" i="9"/>
  <c r="C155" i="9" s="1"/>
  <c r="H56" i="26"/>
  <c r="AI83" i="9"/>
  <c r="H118" i="26"/>
  <c r="AI187" i="9"/>
  <c r="H26" i="26"/>
  <c r="AE11" i="9"/>
  <c r="H86" i="26"/>
  <c r="AF155" i="9"/>
  <c r="H61" i="14"/>
  <c r="AH64" i="9"/>
  <c r="AG64" i="9"/>
  <c r="AE63" i="9"/>
  <c r="AC63" i="9"/>
  <c r="AF62" i="9"/>
  <c r="AD62" i="9"/>
  <c r="H218" i="9"/>
  <c r="C218" i="9" s="1"/>
  <c r="H219" i="9"/>
  <c r="C219" i="9" s="1"/>
  <c r="H217" i="9"/>
  <c r="C217" i="9" s="1"/>
  <c r="H138" i="9"/>
  <c r="C138" i="9" s="1"/>
  <c r="H137" i="9"/>
  <c r="C137" i="9" s="1"/>
  <c r="H139" i="9"/>
  <c r="C139" i="9" s="1"/>
  <c r="H291" i="9"/>
  <c r="C291" i="9" s="1"/>
  <c r="H293" i="9"/>
  <c r="C293" i="9" s="1"/>
  <c r="H292" i="9"/>
  <c r="C292" i="9" s="1"/>
  <c r="H136" i="9"/>
  <c r="C136" i="9" s="1"/>
  <c r="H135" i="9"/>
  <c r="C135" i="9" s="1"/>
  <c r="H134" i="9"/>
  <c r="C134" i="9" s="1"/>
  <c r="H133" i="9"/>
  <c r="C133" i="9" s="1"/>
  <c r="C132" i="9"/>
  <c r="H189" i="9"/>
  <c r="C189" i="9" s="1"/>
  <c r="H188" i="9"/>
  <c r="C188" i="9" s="1"/>
  <c r="H187" i="9"/>
  <c r="C187" i="9" s="1"/>
  <c r="H186" i="9"/>
  <c r="C186" i="9" s="1"/>
  <c r="H185" i="9"/>
  <c r="C185" i="9" s="1"/>
  <c r="H79" i="9"/>
  <c r="C79" i="9" s="1"/>
  <c r="H83" i="9"/>
  <c r="C83" i="9" s="1"/>
  <c r="H81" i="9"/>
  <c r="C81" i="9" s="1"/>
  <c r="H82" i="9"/>
  <c r="C82" i="9" s="1"/>
  <c r="H84" i="9"/>
  <c r="C84" i="9" s="1"/>
  <c r="H80" i="9"/>
  <c r="C80" i="9" s="1"/>
  <c r="H53" i="14"/>
  <c r="AI58" i="9"/>
  <c r="AJ58" i="9"/>
  <c r="H57" i="14"/>
  <c r="AJ62" i="9"/>
  <c r="AI62" i="9"/>
  <c r="H54" i="14"/>
  <c r="AJ59" i="9"/>
  <c r="AI59" i="9"/>
  <c r="H65" i="14"/>
  <c r="AJ70" i="9"/>
  <c r="AI70" i="9"/>
  <c r="AJ66" i="9"/>
  <c r="AI66" i="9"/>
  <c r="H55" i="14"/>
  <c r="AJ60" i="9"/>
  <c r="AI60" i="9"/>
  <c r="H64" i="14"/>
  <c r="AI69" i="9"/>
  <c r="H58" i="14"/>
  <c r="AI63" i="9"/>
  <c r="AJ63" i="9"/>
  <c r="AJ67" i="9"/>
  <c r="AI67" i="9"/>
  <c r="H63" i="14"/>
  <c r="AJ68" i="9"/>
  <c r="H68" i="14"/>
  <c r="AI73" i="9"/>
  <c r="AJ65" i="9"/>
  <c r="AI65" i="9"/>
  <c r="H66" i="14"/>
  <c r="AI71" i="9"/>
  <c r="AJ71" i="9"/>
  <c r="AJ64" i="9"/>
  <c r="AI64" i="9"/>
  <c r="H45" i="26"/>
  <c r="AI72" i="9"/>
  <c r="H37" i="26"/>
  <c r="AE64" i="9"/>
  <c r="H35" i="26"/>
  <c r="AC62" i="9"/>
  <c r="H32" i="26"/>
  <c r="AD59" i="9"/>
  <c r="H31" i="26"/>
  <c r="AC58" i="9"/>
  <c r="H39" i="26"/>
  <c r="AG66" i="9"/>
  <c r="H33" i="26"/>
  <c r="AE60" i="9"/>
  <c r="H43" i="26"/>
  <c r="AG70" i="9"/>
  <c r="H67" i="14"/>
  <c r="H42" i="26"/>
  <c r="AJ69" i="9"/>
  <c r="H36" i="26"/>
  <c r="AD63" i="9"/>
  <c r="H44" i="26"/>
  <c r="AH71" i="9"/>
  <c r="H73" i="9"/>
  <c r="C73" i="9" s="1"/>
  <c r="H72" i="9"/>
  <c r="C72" i="9" s="1"/>
  <c r="H71" i="9"/>
  <c r="C71" i="9" s="1"/>
  <c r="C44" i="26" s="1"/>
  <c r="H70" i="9"/>
  <c r="C70" i="9" s="1"/>
  <c r="C43" i="26" s="1"/>
  <c r="H69" i="9"/>
  <c r="C69" i="9" s="1"/>
  <c r="H68" i="9"/>
  <c r="C68" i="9" s="1"/>
  <c r="C41" i="26" s="1"/>
  <c r="H67" i="9"/>
  <c r="C67" i="9" s="1"/>
  <c r="C40" i="26" s="1"/>
  <c r="H66" i="9"/>
  <c r="C66" i="9" s="1"/>
  <c r="C39" i="26" s="1"/>
  <c r="H40" i="26"/>
  <c r="AH67" i="9"/>
  <c r="H41" i="26"/>
  <c r="AI68" i="9"/>
  <c r="H34" i="26"/>
  <c r="AF61" i="9"/>
  <c r="H59" i="14"/>
  <c r="H46" i="26"/>
  <c r="AJ73" i="9"/>
  <c r="H38" i="26"/>
  <c r="AF65" i="9"/>
  <c r="G808" i="26"/>
  <c r="I808" i="26" s="1"/>
  <c r="AI31" i="16"/>
  <c r="G825" i="26"/>
  <c r="I825" i="26" s="1"/>
  <c r="AJ48" i="16"/>
  <c r="AI48" i="16"/>
  <c r="G799" i="26"/>
  <c r="I799" i="26" s="1"/>
  <c r="AJ22" i="16"/>
  <c r="AI60" i="16"/>
  <c r="AJ60" i="16"/>
  <c r="G831" i="26"/>
  <c r="I831" i="26" s="1"/>
  <c r="AJ54" i="16"/>
  <c r="AJ41" i="16"/>
  <c r="AI41" i="16"/>
  <c r="AJ114" i="16"/>
  <c r="AI114" i="16"/>
  <c r="G794" i="26"/>
  <c r="I794" i="26" s="1"/>
  <c r="AJ17" i="16"/>
  <c r="AI17" i="16"/>
  <c r="AJ57" i="16"/>
  <c r="AI57" i="16"/>
  <c r="AJ93" i="16"/>
  <c r="AI93" i="16"/>
  <c r="G796" i="26"/>
  <c r="I796" i="26" s="1"/>
  <c r="AJ19" i="16"/>
  <c r="AI19" i="16"/>
  <c r="AJ117" i="16"/>
  <c r="AI117" i="16"/>
  <c r="AJ105" i="16"/>
  <c r="AI105" i="16"/>
  <c r="AI38" i="16"/>
  <c r="AJ38" i="16"/>
  <c r="AJ16" i="16"/>
  <c r="AI16" i="16"/>
  <c r="AJ62" i="16"/>
  <c r="AI62" i="16"/>
  <c r="AJ7" i="16"/>
  <c r="AI7" i="16"/>
  <c r="AI58" i="16"/>
  <c r="AJ58" i="16"/>
  <c r="G797" i="26"/>
  <c r="I797" i="26" s="1"/>
  <c r="AI20" i="16"/>
  <c r="AJ20" i="16"/>
  <c r="AI10" i="16"/>
  <c r="AJ10" i="16"/>
  <c r="AJ75" i="16"/>
  <c r="AI75" i="16"/>
  <c r="AJ89" i="16"/>
  <c r="AI89" i="16"/>
  <c r="AI80" i="16"/>
  <c r="AJ80" i="16"/>
  <c r="AI90" i="16"/>
  <c r="AJ90" i="16"/>
  <c r="AJ107" i="16"/>
  <c r="AI107" i="16"/>
  <c r="G872" i="26"/>
  <c r="I872" i="26" s="1"/>
  <c r="AJ95" i="16"/>
  <c r="AI95" i="16"/>
  <c r="G802" i="26"/>
  <c r="I802" i="26" s="1"/>
  <c r="AI25" i="16"/>
  <c r="AJ25" i="16"/>
  <c r="AJ63" i="16"/>
  <c r="AI63" i="16"/>
  <c r="AJ106" i="16"/>
  <c r="AI106" i="16"/>
  <c r="AJ103" i="16"/>
  <c r="AI103" i="16"/>
  <c r="AI84" i="16"/>
  <c r="AJ84" i="16"/>
  <c r="AJ119" i="16"/>
  <c r="AI119" i="16"/>
  <c r="G795" i="26"/>
  <c r="I795" i="26" s="1"/>
  <c r="AI18" i="16"/>
  <c r="AJ18" i="16"/>
  <c r="AJ40" i="16"/>
  <c r="AI40" i="16"/>
  <c r="G804" i="26"/>
  <c r="I804" i="26" s="1"/>
  <c r="AJ27" i="16"/>
  <c r="AI27" i="16"/>
  <c r="G830" i="26"/>
  <c r="I830" i="26" s="1"/>
  <c r="AI53" i="16"/>
  <c r="AJ53" i="16"/>
  <c r="AJ92" i="16"/>
  <c r="AI92" i="16"/>
  <c r="AI69" i="16"/>
  <c r="AJ69" i="16"/>
  <c r="AI82" i="16"/>
  <c r="AJ82" i="16"/>
  <c r="AI56" i="16"/>
  <c r="AJ56" i="16"/>
  <c r="AJ5" i="16"/>
  <c r="AI5" i="16"/>
  <c r="G898" i="26"/>
  <c r="I898" i="26" s="1"/>
  <c r="AI121" i="16"/>
  <c r="AJ121" i="16"/>
  <c r="AJ81" i="16"/>
  <c r="AI81" i="16"/>
  <c r="AJ70" i="16"/>
  <c r="AI70" i="16"/>
  <c r="AJ91" i="16"/>
  <c r="AI91" i="16"/>
  <c r="G862" i="26"/>
  <c r="I862" i="26" s="1"/>
  <c r="AJ85" i="16"/>
  <c r="AI85" i="16"/>
  <c r="AI73" i="16"/>
  <c r="AJ73" i="16"/>
  <c r="G832" i="26"/>
  <c r="I832" i="26" s="1"/>
  <c r="AI55" i="16"/>
  <c r="AI71" i="16"/>
  <c r="AJ71" i="16"/>
  <c r="AJ115" i="16"/>
  <c r="AI115" i="16"/>
  <c r="AI120" i="16"/>
  <c r="AJ120" i="16"/>
  <c r="AJ118" i="16"/>
  <c r="AI118" i="16"/>
  <c r="AI6" i="16"/>
  <c r="AJ6" i="16"/>
  <c r="G807" i="26"/>
  <c r="I807" i="26" s="1"/>
  <c r="AJ30" i="16"/>
  <c r="G801" i="26"/>
  <c r="I801" i="26" s="1"/>
  <c r="AI24" i="16"/>
  <c r="AJ24" i="16"/>
  <c r="AI108" i="16"/>
  <c r="AJ108" i="16"/>
  <c r="AI42" i="16"/>
  <c r="AJ42" i="16"/>
  <c r="AJ102" i="16"/>
  <c r="AI102" i="16"/>
  <c r="G803" i="26"/>
  <c r="I803" i="26" s="1"/>
  <c r="AI26" i="16"/>
  <c r="AJ26" i="16"/>
  <c r="G828" i="26"/>
  <c r="I828" i="26" s="1"/>
  <c r="AJ51" i="16"/>
  <c r="AI51" i="16"/>
  <c r="AJ39" i="16"/>
  <c r="AI39" i="16"/>
  <c r="AJ74" i="16"/>
  <c r="AI74" i="16"/>
  <c r="AJ44" i="16"/>
  <c r="AI44" i="16"/>
  <c r="AJ37" i="16"/>
  <c r="AI37" i="16"/>
  <c r="AJ43" i="16"/>
  <c r="AI43" i="16"/>
  <c r="AJ83" i="16"/>
  <c r="AI83" i="16"/>
  <c r="AJ86" i="16"/>
  <c r="AI86" i="16"/>
  <c r="AJ88" i="16"/>
  <c r="AI88" i="16"/>
  <c r="G20" i="26"/>
  <c r="I20" i="26" s="1"/>
  <c r="AI5" i="9"/>
  <c r="AJ5" i="9"/>
  <c r="AJ76" i="16"/>
  <c r="AI76" i="16"/>
  <c r="AJ104" i="16"/>
  <c r="AI104" i="16"/>
  <c r="G849" i="26"/>
  <c r="I849" i="26" s="1"/>
  <c r="AJ72" i="16"/>
  <c r="AI72" i="16"/>
  <c r="G806" i="26"/>
  <c r="I806" i="26" s="1"/>
  <c r="AJ29" i="16"/>
  <c r="AI29" i="16"/>
  <c r="G805" i="26"/>
  <c r="I805" i="26" s="1"/>
  <c r="AI28" i="16"/>
  <c r="AJ28" i="16"/>
  <c r="G827" i="26"/>
  <c r="I827" i="26" s="1"/>
  <c r="AI50" i="16"/>
  <c r="AJ50" i="16"/>
  <c r="AJ87" i="16"/>
  <c r="AI87" i="16"/>
  <c r="AJ94" i="16"/>
  <c r="AI94" i="16"/>
  <c r="AJ116" i="16"/>
  <c r="AI116" i="16"/>
  <c r="AJ8" i="16"/>
  <c r="AI8" i="16"/>
  <c r="G786" i="26"/>
  <c r="I786" i="26" s="1"/>
  <c r="AJ9" i="16"/>
  <c r="AI9" i="16"/>
  <c r="AJ59" i="16"/>
  <c r="AI59" i="16"/>
  <c r="G829" i="26"/>
  <c r="I829" i="26" s="1"/>
  <c r="AI52" i="16"/>
  <c r="AJ52" i="16"/>
  <c r="G798" i="26"/>
  <c r="I798" i="26" s="1"/>
  <c r="AI21" i="16"/>
  <c r="AJ21" i="16"/>
  <c r="AJ61" i="16"/>
  <c r="AI61" i="16"/>
  <c r="G800" i="26"/>
  <c r="I800" i="26" s="1"/>
  <c r="AI23" i="16"/>
  <c r="AJ101" i="16"/>
  <c r="AI101" i="16"/>
  <c r="G826" i="26"/>
  <c r="I826" i="26" s="1"/>
  <c r="AI49" i="16"/>
  <c r="AJ49" i="16"/>
  <c r="G979" i="14"/>
  <c r="G847" i="26"/>
  <c r="I847" i="26" s="1"/>
  <c r="G1000" i="14"/>
  <c r="G868" i="26"/>
  <c r="I868" i="26" s="1"/>
  <c r="G1024" i="14"/>
  <c r="G892" i="26"/>
  <c r="I892" i="26" s="1"/>
  <c r="G951" i="14"/>
  <c r="G819" i="26"/>
  <c r="I819" i="26" s="1"/>
  <c r="G998" i="14"/>
  <c r="G866" i="26"/>
  <c r="I866" i="26" s="1"/>
  <c r="G1011" i="14"/>
  <c r="G879" i="26"/>
  <c r="I879" i="26" s="1"/>
  <c r="AI11" i="16"/>
  <c r="G788" i="26"/>
  <c r="I788" i="26" s="1"/>
  <c r="G989" i="14"/>
  <c r="G857" i="26"/>
  <c r="I857" i="26" s="1"/>
  <c r="G948" i="14"/>
  <c r="G816" i="26"/>
  <c r="I816" i="26" s="1"/>
  <c r="G999" i="14"/>
  <c r="G867" i="26"/>
  <c r="I867" i="26" s="1"/>
  <c r="G983" i="14"/>
  <c r="G851" i="26"/>
  <c r="I851" i="26" s="1"/>
  <c r="G1016" i="14"/>
  <c r="G884" i="26"/>
  <c r="I884" i="26" s="1"/>
  <c r="G953" i="14"/>
  <c r="G821" i="26"/>
  <c r="I821" i="26" s="1"/>
  <c r="G982" i="14"/>
  <c r="G850" i="26"/>
  <c r="I850" i="26" s="1"/>
  <c r="G1027" i="14"/>
  <c r="G895" i="26"/>
  <c r="I895" i="26" s="1"/>
  <c r="G966" i="14"/>
  <c r="G834" i="26"/>
  <c r="I834" i="26" s="1"/>
  <c r="G1026" i="14"/>
  <c r="G894" i="26"/>
  <c r="I894" i="26" s="1"/>
  <c r="AE7" i="16"/>
  <c r="G784" i="26"/>
  <c r="I784" i="26" s="1"/>
  <c r="G984" i="14"/>
  <c r="G852" i="26"/>
  <c r="I852" i="26" s="1"/>
  <c r="G1017" i="14"/>
  <c r="G885" i="26"/>
  <c r="I885" i="26" s="1"/>
  <c r="G972" i="14"/>
  <c r="G840" i="26"/>
  <c r="I840" i="26" s="1"/>
  <c r="G946" i="14"/>
  <c r="G814" i="26"/>
  <c r="I814" i="26" s="1"/>
  <c r="G952" i="14"/>
  <c r="G820" i="26"/>
  <c r="I820" i="26" s="1"/>
  <c r="G992" i="14"/>
  <c r="G860" i="26"/>
  <c r="I860" i="26" s="1"/>
  <c r="G995" i="14"/>
  <c r="G863" i="26"/>
  <c r="I863" i="26" s="1"/>
  <c r="G997" i="14"/>
  <c r="G865" i="26"/>
  <c r="I865" i="26" s="1"/>
  <c r="G985" i="14"/>
  <c r="G853" i="26"/>
  <c r="I853" i="26" s="1"/>
  <c r="G980" i="14"/>
  <c r="G848" i="26"/>
  <c r="I848" i="26" s="1"/>
  <c r="G1014" i="14"/>
  <c r="G882" i="26"/>
  <c r="I882" i="26" s="1"/>
  <c r="AC16" i="16"/>
  <c r="G793" i="26"/>
  <c r="I793" i="26" s="1"/>
  <c r="G1012" i="14"/>
  <c r="G880" i="26"/>
  <c r="I880" i="26" s="1"/>
  <c r="G1013" i="14"/>
  <c r="G881" i="26"/>
  <c r="I881" i="26" s="1"/>
  <c r="G993" i="14"/>
  <c r="G861" i="26"/>
  <c r="I861" i="26" s="1"/>
  <c r="G969" i="14"/>
  <c r="G837" i="26"/>
  <c r="I837" i="26" s="1"/>
  <c r="AD6" i="16"/>
  <c r="G783" i="26"/>
  <c r="I783" i="26" s="1"/>
  <c r="G947" i="14"/>
  <c r="G815" i="26"/>
  <c r="I815" i="26" s="1"/>
  <c r="G949" i="14"/>
  <c r="G817" i="26"/>
  <c r="I817" i="26" s="1"/>
  <c r="G1001" i="14"/>
  <c r="G869" i="26"/>
  <c r="I869" i="26" s="1"/>
  <c r="G978" i="14"/>
  <c r="G846" i="26"/>
  <c r="I846" i="26" s="1"/>
  <c r="G991" i="14"/>
  <c r="G859" i="26"/>
  <c r="I859" i="26" s="1"/>
  <c r="G965" i="14"/>
  <c r="G833" i="26"/>
  <c r="I833" i="26" s="1"/>
  <c r="AC5" i="16"/>
  <c r="G782" i="26"/>
  <c r="I782" i="26" s="1"/>
  <c r="G990" i="14"/>
  <c r="G858" i="26"/>
  <c r="I858" i="26" s="1"/>
  <c r="G1029" i="14"/>
  <c r="G897" i="26"/>
  <c r="I897" i="26" s="1"/>
  <c r="G950" i="14"/>
  <c r="G818" i="26"/>
  <c r="I818" i="26" s="1"/>
  <c r="G1023" i="14"/>
  <c r="G891" i="26"/>
  <c r="I891" i="26" s="1"/>
  <c r="AJ12" i="16"/>
  <c r="G789" i="26"/>
  <c r="I789" i="26" s="1"/>
  <c r="G1002" i="14"/>
  <c r="G870" i="26"/>
  <c r="I870" i="26" s="1"/>
  <c r="G971" i="14"/>
  <c r="G839" i="26"/>
  <c r="I839" i="26" s="1"/>
  <c r="G967" i="14"/>
  <c r="G835" i="26"/>
  <c r="I835" i="26" s="1"/>
  <c r="AH10" i="16"/>
  <c r="G787" i="26"/>
  <c r="I787" i="26" s="1"/>
  <c r="G1015" i="14"/>
  <c r="G883" i="26"/>
  <c r="I883" i="26" s="1"/>
  <c r="G1028" i="14"/>
  <c r="G896" i="26"/>
  <c r="I896" i="26" s="1"/>
  <c r="G996" i="14"/>
  <c r="G864" i="26"/>
  <c r="I864" i="26" s="1"/>
  <c r="G1003" i="14"/>
  <c r="G871" i="26"/>
  <c r="I871" i="26" s="1"/>
  <c r="G1025" i="14"/>
  <c r="G893" i="26"/>
  <c r="I893" i="26" s="1"/>
  <c r="AF8" i="16"/>
  <c r="G785" i="26"/>
  <c r="I785" i="26" s="1"/>
  <c r="G968" i="14"/>
  <c r="G836" i="26"/>
  <c r="I836" i="26" s="1"/>
  <c r="G970" i="14"/>
  <c r="G838" i="26"/>
  <c r="I838" i="26" s="1"/>
  <c r="G1010" i="14"/>
  <c r="G878" i="26"/>
  <c r="I878" i="26" s="1"/>
  <c r="G981" i="14"/>
  <c r="AC72" i="16"/>
  <c r="G1004" i="14"/>
  <c r="AC95" i="16"/>
  <c r="G994" i="14"/>
  <c r="AC85" i="16"/>
  <c r="G20" i="14"/>
  <c r="AC5" i="9"/>
  <c r="G940" i="14"/>
  <c r="AJ31" i="16"/>
  <c r="G939" i="14"/>
  <c r="AI30" i="16"/>
  <c r="G938" i="14"/>
  <c r="AH29" i="16"/>
  <c r="G937" i="14"/>
  <c r="AG28" i="16"/>
  <c r="G936" i="14"/>
  <c r="AF27" i="16"/>
  <c r="G935" i="14"/>
  <c r="AE26" i="16"/>
  <c r="G934" i="14"/>
  <c r="AD25" i="16"/>
  <c r="G933" i="14"/>
  <c r="AC24" i="16"/>
  <c r="G932" i="14"/>
  <c r="AJ23" i="16"/>
  <c r="G931" i="14"/>
  <c r="AI22" i="16"/>
  <c r="G930" i="14"/>
  <c r="AH21" i="16"/>
  <c r="G929" i="14"/>
  <c r="AG20" i="16"/>
  <c r="G928" i="14"/>
  <c r="AF19" i="16"/>
  <c r="G927" i="14"/>
  <c r="AE18" i="16"/>
  <c r="G926" i="14"/>
  <c r="AD17" i="16"/>
  <c r="G918" i="14"/>
  <c r="AG9" i="16"/>
  <c r="G964" i="14"/>
  <c r="AJ55" i="16"/>
  <c r="G963" i="14"/>
  <c r="AI54" i="16"/>
  <c r="G962" i="14"/>
  <c r="AH53" i="16"/>
  <c r="G961" i="14"/>
  <c r="AG52" i="16"/>
  <c r="G960" i="14"/>
  <c r="AF51" i="16"/>
  <c r="G959" i="14"/>
  <c r="AE50" i="16"/>
  <c r="G958" i="14"/>
  <c r="AD49" i="16"/>
  <c r="G957" i="14"/>
  <c r="AC48" i="16"/>
  <c r="G925" i="14"/>
  <c r="G400" i="14"/>
  <c r="G1030" i="14"/>
  <c r="G394" i="14"/>
  <c r="D7" i="12"/>
  <c r="F20" i="14"/>
  <c r="G920" i="14"/>
  <c r="G919" i="14"/>
  <c r="G917" i="14"/>
  <c r="G921" i="14"/>
  <c r="G916" i="14"/>
  <c r="G915" i="14"/>
  <c r="G283" i="14"/>
  <c r="G284" i="14"/>
  <c r="G281" i="14"/>
  <c r="G279" i="14"/>
  <c r="G278" i="14"/>
  <c r="G285" i="14"/>
  <c r="G280" i="14"/>
  <c r="G914" i="14"/>
  <c r="H20" i="14"/>
  <c r="H22" i="14"/>
  <c r="AC29" i="18" l="1"/>
  <c r="W28" i="18"/>
  <c r="AC2" i="9"/>
  <c r="D6" i="12" s="1"/>
  <c r="C162" i="26"/>
  <c r="C228" i="14"/>
  <c r="C160" i="26"/>
  <c r="C226" i="14"/>
  <c r="C163" i="26"/>
  <c r="C229" i="14"/>
  <c r="C165" i="26"/>
  <c r="C231" i="14"/>
  <c r="C159" i="26"/>
  <c r="C225" i="14"/>
  <c r="C161" i="26"/>
  <c r="C227" i="14"/>
  <c r="C166" i="26"/>
  <c r="C232" i="14"/>
  <c r="C167" i="26"/>
  <c r="C233" i="14"/>
  <c r="C164" i="26"/>
  <c r="C230" i="14"/>
  <c r="C90" i="26"/>
  <c r="C134" i="14"/>
  <c r="C87" i="26"/>
  <c r="C131" i="14"/>
  <c r="C25" i="26"/>
  <c r="C25" i="14"/>
  <c r="C97" i="26"/>
  <c r="C141" i="14"/>
  <c r="C84" i="26"/>
  <c r="C128" i="14"/>
  <c r="C85" i="26"/>
  <c r="C129" i="14"/>
  <c r="C23" i="26"/>
  <c r="C23" i="14"/>
  <c r="C88" i="26"/>
  <c r="C132" i="14"/>
  <c r="C21" i="26"/>
  <c r="C21" i="14"/>
  <c r="C22" i="26"/>
  <c r="C22" i="14"/>
  <c r="C89" i="26"/>
  <c r="C133" i="14"/>
  <c r="C26" i="26"/>
  <c r="C26" i="14"/>
  <c r="C96" i="26"/>
  <c r="C140" i="14"/>
  <c r="C95" i="26"/>
  <c r="C139" i="14"/>
  <c r="C86" i="26"/>
  <c r="C130" i="14"/>
  <c r="C24" i="26"/>
  <c r="C24" i="14"/>
  <c r="C68" i="26"/>
  <c r="C112" i="14"/>
  <c r="C69" i="26"/>
  <c r="C113" i="14"/>
  <c r="C148" i="26"/>
  <c r="C192" i="14"/>
  <c r="C150" i="26"/>
  <c r="C194" i="14"/>
  <c r="C70" i="26"/>
  <c r="C114" i="14"/>
  <c r="C149" i="26"/>
  <c r="C193" i="14"/>
  <c r="C120" i="26"/>
  <c r="C164" i="14"/>
  <c r="C53" i="26"/>
  <c r="C75" i="14"/>
  <c r="C64" i="26"/>
  <c r="C108" i="14"/>
  <c r="C57" i="26"/>
  <c r="C79" i="14"/>
  <c r="C65" i="26"/>
  <c r="C109" i="14"/>
  <c r="C119" i="26"/>
  <c r="C163" i="14"/>
  <c r="C66" i="26"/>
  <c r="C110" i="14"/>
  <c r="C117" i="26"/>
  <c r="C161" i="14"/>
  <c r="C63" i="26"/>
  <c r="C107" i="14"/>
  <c r="C54" i="26"/>
  <c r="C76" i="14"/>
  <c r="C67" i="26"/>
  <c r="C111" i="14"/>
  <c r="C181" i="26"/>
  <c r="C247" i="14"/>
  <c r="C118" i="26"/>
  <c r="C162" i="14"/>
  <c r="C55" i="26"/>
  <c r="C77" i="14"/>
  <c r="C56" i="26"/>
  <c r="C78" i="14"/>
  <c r="C52" i="26"/>
  <c r="C74" i="14"/>
  <c r="C182" i="26"/>
  <c r="C248" i="14"/>
  <c r="C116" i="26"/>
  <c r="C160" i="14"/>
  <c r="C180" i="26"/>
  <c r="C246" i="14"/>
  <c r="AH2" i="9"/>
  <c r="I6" i="12" s="1"/>
  <c r="C63" i="14"/>
  <c r="C62" i="14"/>
  <c r="AI2" i="9"/>
  <c r="J6" i="12" s="1"/>
  <c r="C61" i="14"/>
  <c r="C65" i="14"/>
  <c r="AJ2" i="9"/>
  <c r="K6" i="12" s="1"/>
  <c r="C42" i="26"/>
  <c r="C64" i="14"/>
  <c r="C45" i="26"/>
  <c r="C67" i="14"/>
  <c r="C46" i="26"/>
  <c r="C68" i="14"/>
  <c r="C66" i="14"/>
  <c r="C35" i="26"/>
  <c r="C57" i="14"/>
  <c r="C34" i="26"/>
  <c r="C56" i="14"/>
  <c r="C32" i="26"/>
  <c r="C54" i="14"/>
  <c r="C37" i="26"/>
  <c r="C59" i="14"/>
  <c r="C38" i="26"/>
  <c r="C60" i="14"/>
  <c r="C33" i="26"/>
  <c r="C55" i="14"/>
  <c r="C36" i="26"/>
  <c r="C58" i="14"/>
  <c r="C31" i="26"/>
  <c r="C53" i="14"/>
  <c r="AD2" i="16"/>
  <c r="E10" i="12" s="1"/>
  <c r="AE2" i="16"/>
  <c r="F10" i="12" s="1"/>
  <c r="C20" i="14"/>
  <c r="C20" i="26"/>
  <c r="AF2" i="16"/>
  <c r="G10" i="12" s="1"/>
  <c r="AC2" i="16"/>
  <c r="D10" i="12" s="1"/>
  <c r="AI2" i="16"/>
  <c r="J10" i="12" s="1"/>
  <c r="AH2" i="16"/>
  <c r="I10" i="12" s="1"/>
  <c r="AG2" i="16"/>
  <c r="H10" i="12" s="1"/>
  <c r="AJ2" i="16"/>
  <c r="K10" i="12" s="1"/>
  <c r="AF2" i="9"/>
  <c r="G6" i="12" s="1"/>
  <c r="D8" i="12"/>
  <c r="AG2" i="9"/>
  <c r="H6" i="12" s="1"/>
  <c r="AE2" i="9"/>
  <c r="F6" i="12" s="1"/>
  <c r="E7" i="12"/>
  <c r="F7" i="12"/>
  <c r="AD2" i="9"/>
  <c r="E6" i="12" s="1"/>
  <c r="G7" i="12"/>
  <c r="AC30" i="18" l="1"/>
  <c r="W29" i="18"/>
  <c r="C325" i="14"/>
  <c r="C357" i="14"/>
  <c r="C310" i="14"/>
  <c r="C362" i="14"/>
  <c r="A15" i="10"/>
  <c r="A277" i="14"/>
  <c r="E275" i="14" s="1"/>
  <c r="I112" i="10"/>
  <c r="I46" i="10"/>
  <c r="I14" i="10"/>
  <c r="I67" i="10"/>
  <c r="I99" i="10"/>
  <c r="I35" i="10"/>
  <c r="I78" i="10"/>
  <c r="AC31" i="18" l="1"/>
  <c r="W30" i="18"/>
  <c r="A288" i="14"/>
  <c r="A222" i="26"/>
  <c r="W31" i="18" l="1"/>
  <c r="AC32" i="18"/>
  <c r="AC33" i="18" l="1"/>
  <c r="W32" i="18"/>
  <c r="AC34" i="18" l="1"/>
  <c r="W33" i="18"/>
  <c r="AC35" i="18" l="1"/>
  <c r="W34" i="18"/>
  <c r="AC36" i="18" l="1"/>
  <c r="W35" i="18"/>
  <c r="AC37" i="18" l="1"/>
  <c r="W36" i="18"/>
  <c r="AC38" i="18" l="1"/>
  <c r="W37" i="18"/>
  <c r="AC39" i="18" l="1"/>
  <c r="W38" i="18"/>
  <c r="AC40" i="18" l="1"/>
  <c r="W39" i="18"/>
  <c r="AC41" i="18" l="1"/>
  <c r="W40" i="18"/>
  <c r="AC42" i="18" l="1"/>
  <c r="W41" i="18"/>
  <c r="AC43" i="18" l="1"/>
  <c r="W42" i="18"/>
  <c r="W43" i="18" l="1"/>
  <c r="AC44" i="18"/>
  <c r="AC45" i="18" l="1"/>
  <c r="W44" i="18"/>
  <c r="W45" i="18" l="1"/>
  <c r="AC46" i="18"/>
  <c r="AC47" i="18" l="1"/>
  <c r="W46" i="18"/>
  <c r="AC48" i="18" l="1"/>
  <c r="W47" i="18"/>
  <c r="AC49" i="18" l="1"/>
  <c r="W48" i="18"/>
  <c r="AC50" i="18" l="1"/>
  <c r="W49" i="18"/>
  <c r="AC51" i="18" l="1"/>
  <c r="W50" i="18"/>
  <c r="AC52" i="18" l="1"/>
  <c r="W51" i="18"/>
  <c r="AC53" i="18" l="1"/>
  <c r="W52" i="18"/>
  <c r="AC54" i="18" l="1"/>
  <c r="W53" i="18"/>
  <c r="AC55" i="18" l="1"/>
  <c r="W54" i="18"/>
  <c r="AC56" i="18" l="1"/>
  <c r="W55" i="18"/>
  <c r="AC57" i="18" l="1"/>
  <c r="W56" i="18"/>
  <c r="AC58" i="18" l="1"/>
  <c r="W57" i="18"/>
  <c r="AC59" i="18" l="1"/>
  <c r="W58" i="18"/>
  <c r="AC60" i="18" l="1"/>
  <c r="W59" i="18"/>
  <c r="AC61" i="18" l="1"/>
  <c r="W60" i="18"/>
  <c r="AC62" i="18" l="1"/>
  <c r="W61" i="18"/>
  <c r="AC63" i="18" l="1"/>
  <c r="W62" i="18"/>
  <c r="AC64" i="18" l="1"/>
  <c r="W63" i="18"/>
  <c r="AC65" i="18" l="1"/>
  <c r="W64" i="18"/>
  <c r="AC66" i="18" l="1"/>
  <c r="W65" i="18"/>
  <c r="AC67" i="18" l="1"/>
  <c r="W66" i="18"/>
  <c r="AC68" i="18" l="1"/>
  <c r="W67" i="18"/>
  <c r="AC69" i="18" l="1"/>
  <c r="W68" i="18"/>
  <c r="AC70" i="18" l="1"/>
  <c r="W69" i="18"/>
  <c r="AC71" i="18" l="1"/>
  <c r="W70" i="18"/>
  <c r="AC72" i="18" l="1"/>
  <c r="W71" i="18"/>
  <c r="AC73" i="18" l="1"/>
  <c r="W72" i="18"/>
  <c r="AC74" i="18" l="1"/>
  <c r="W73" i="18"/>
  <c r="AC75" i="18" l="1"/>
  <c r="W74" i="18"/>
  <c r="AC76" i="18" l="1"/>
  <c r="W75" i="18"/>
  <c r="AC77" i="18" l="1"/>
  <c r="W76" i="18"/>
  <c r="AC78" i="18" l="1"/>
  <c r="W77" i="18"/>
  <c r="AC79" i="18" l="1"/>
  <c r="W78" i="18"/>
  <c r="AC80" i="18" l="1"/>
  <c r="W79" i="18"/>
  <c r="AC81" i="18" l="1"/>
  <c r="W80" i="18"/>
  <c r="AC82" i="18" l="1"/>
  <c r="W81" i="18"/>
  <c r="AC83" i="18" l="1"/>
  <c r="W82" i="18"/>
  <c r="AC84" i="18" l="1"/>
  <c r="W83" i="18"/>
  <c r="AC85" i="18" l="1"/>
  <c r="W84" i="18"/>
  <c r="AC86" i="18" l="1"/>
  <c r="W85" i="18"/>
  <c r="AC87" i="18" l="1"/>
  <c r="W86" i="18"/>
  <c r="AC88" i="18" l="1"/>
  <c r="W87" i="18"/>
  <c r="AC89" i="18" l="1"/>
  <c r="W88" i="18"/>
  <c r="AC90" i="18" l="1"/>
  <c r="W89" i="18"/>
  <c r="AC91" i="18" l="1"/>
  <c r="W90" i="18"/>
  <c r="AC92" i="18" l="1"/>
  <c r="W91" i="18"/>
  <c r="AC93" i="18" l="1"/>
  <c r="W92" i="18"/>
  <c r="AC94" i="18" l="1"/>
  <c r="W93" i="18"/>
  <c r="AC95" i="18" l="1"/>
  <c r="W94" i="18"/>
  <c r="AC96" i="18" l="1"/>
  <c r="W95" i="18"/>
  <c r="AC97" i="18" l="1"/>
  <c r="W96" i="18"/>
  <c r="AC98" i="18" l="1"/>
  <c r="W97" i="18"/>
  <c r="AC99" i="18" l="1"/>
  <c r="W98" i="18"/>
  <c r="AC100" i="18" l="1"/>
  <c r="W99" i="18"/>
  <c r="AC101" i="18" l="1"/>
  <c r="W100" i="18"/>
  <c r="AC102" i="18" l="1"/>
  <c r="W101" i="18"/>
  <c r="AC103" i="18" l="1"/>
  <c r="W102" i="18"/>
  <c r="AC104" i="18" l="1"/>
  <c r="W103" i="18"/>
  <c r="AC105" i="18" l="1"/>
  <c r="W104" i="18"/>
  <c r="AC106" i="18" l="1"/>
  <c r="W105" i="18"/>
  <c r="AC107" i="18" l="1"/>
  <c r="W106" i="18"/>
  <c r="AC108" i="18" l="1"/>
  <c r="W107" i="18"/>
  <c r="AC109" i="18" l="1"/>
  <c r="W108" i="18"/>
  <c r="AC110" i="18" l="1"/>
  <c r="W109" i="18"/>
  <c r="AC111" i="18" l="1"/>
  <c r="W110" i="18"/>
  <c r="AC112" i="18" l="1"/>
  <c r="W111" i="18"/>
  <c r="AC113" i="18" l="1"/>
  <c r="W112" i="18"/>
  <c r="AC114" i="18" l="1"/>
  <c r="W113" i="18"/>
  <c r="AC115" i="18" l="1"/>
  <c r="W114" i="18"/>
  <c r="AC116" i="18" l="1"/>
  <c r="W115" i="18"/>
  <c r="AC117" i="18" l="1"/>
  <c r="W116" i="18"/>
  <c r="AC118" i="18" l="1"/>
  <c r="W117" i="18"/>
  <c r="AC119" i="18" l="1"/>
  <c r="W118" i="18"/>
  <c r="W119" i="18" l="1"/>
  <c r="AC120" i="18"/>
  <c r="AC121" i="18" l="1"/>
  <c r="W120" i="18"/>
  <c r="AC122" i="18" l="1"/>
  <c r="W121" i="18"/>
  <c r="AC123" i="18" l="1"/>
  <c r="W122" i="18"/>
  <c r="AC124" i="18" l="1"/>
  <c r="W123" i="18"/>
  <c r="AC125" i="18" l="1"/>
  <c r="W124" i="18"/>
  <c r="AC126" i="18" l="1"/>
  <c r="W125" i="18"/>
  <c r="AC127" i="18" l="1"/>
  <c r="W126" i="18"/>
  <c r="AC128" i="18" l="1"/>
  <c r="W127" i="18"/>
  <c r="AC129" i="18" l="1"/>
  <c r="W128" i="18"/>
  <c r="AC130" i="18" l="1"/>
  <c r="W129" i="18"/>
  <c r="AC131" i="18" l="1"/>
  <c r="W130" i="18"/>
  <c r="AC132" i="18" l="1"/>
  <c r="W131" i="18"/>
  <c r="AC133" i="18" l="1"/>
  <c r="W132" i="18"/>
  <c r="AC134" i="18" l="1"/>
  <c r="W133" i="18"/>
  <c r="AC135" i="18" l="1"/>
  <c r="W134" i="18"/>
  <c r="AC136" i="18" l="1"/>
  <c r="W135" i="18"/>
  <c r="AC137" i="18" l="1"/>
  <c r="W136" i="18"/>
  <c r="AC138" i="18" l="1"/>
  <c r="W137" i="18"/>
  <c r="AC139" i="18" l="1"/>
  <c r="W138" i="18"/>
  <c r="AC140" i="18" l="1"/>
  <c r="W139" i="18"/>
  <c r="AC141" i="18" l="1"/>
  <c r="W140" i="18"/>
  <c r="AC142" i="18" l="1"/>
  <c r="W141" i="18"/>
  <c r="AC143" i="18" l="1"/>
  <c r="W142" i="18"/>
  <c r="AC144" i="18" l="1"/>
  <c r="W143" i="18"/>
  <c r="AC145" i="18" l="1"/>
  <c r="W144" i="18"/>
  <c r="AC146" i="18" l="1"/>
  <c r="W145" i="18"/>
  <c r="AC147" i="18" l="1"/>
  <c r="W146" i="18"/>
  <c r="AC148" i="18" l="1"/>
  <c r="W147" i="18"/>
  <c r="AC149" i="18" l="1"/>
  <c r="W148" i="18"/>
  <c r="AC150" i="18" l="1"/>
  <c r="W149" i="18"/>
  <c r="AC151" i="18" l="1"/>
  <c r="W150" i="18"/>
  <c r="AC152" i="18" l="1"/>
  <c r="W151" i="18"/>
  <c r="AC153" i="18" l="1"/>
  <c r="W152" i="18"/>
  <c r="AC154" i="18" l="1"/>
  <c r="W153" i="18"/>
  <c r="W154" i="18" l="1"/>
  <c r="AC155" i="18"/>
  <c r="AC156" i="18" l="1"/>
  <c r="W155" i="18"/>
  <c r="AC157" i="18" l="1"/>
  <c r="W156" i="18"/>
  <c r="AC158" i="18" l="1"/>
  <c r="W157" i="18"/>
  <c r="AC159" i="18" l="1"/>
  <c r="W158" i="18"/>
  <c r="AC160" i="18" l="1"/>
  <c r="W159" i="18"/>
  <c r="AC161" i="18" l="1"/>
  <c r="W160" i="18"/>
  <c r="AC162" i="18" l="1"/>
  <c r="W161" i="18"/>
  <c r="AC163" i="18" l="1"/>
  <c r="W162" i="18"/>
  <c r="AC164" i="18" l="1"/>
  <c r="W163" i="18"/>
  <c r="AC165" i="18" l="1"/>
  <c r="W164" i="18"/>
  <c r="AC166" i="18" l="1"/>
  <c r="W165" i="18"/>
  <c r="AC167" i="18" l="1"/>
  <c r="W166" i="18"/>
  <c r="AC168" i="18" l="1"/>
  <c r="W167" i="18"/>
  <c r="AC169" i="18" l="1"/>
  <c r="W168" i="18"/>
  <c r="AC170" i="18" l="1"/>
  <c r="W169" i="18"/>
  <c r="AC171" i="18" l="1"/>
  <c r="W170" i="18"/>
  <c r="AC172" i="18" l="1"/>
  <c r="W171" i="18"/>
  <c r="AC173" i="18" l="1"/>
  <c r="W172" i="18"/>
  <c r="AC174" i="18" l="1"/>
  <c r="W173" i="18"/>
  <c r="AC175" i="18" l="1"/>
  <c r="W174" i="18"/>
  <c r="AC176" i="18" l="1"/>
  <c r="W175" i="18"/>
  <c r="AC177" i="18" l="1"/>
  <c r="W176" i="18"/>
  <c r="AC178" i="18" l="1"/>
  <c r="W177" i="18"/>
  <c r="AC179" i="18" l="1"/>
  <c r="W178" i="18"/>
  <c r="AC180" i="18" l="1"/>
  <c r="W179" i="18"/>
  <c r="AC181" i="18" l="1"/>
  <c r="W180" i="18"/>
  <c r="AC182" i="18" l="1"/>
  <c r="W181" i="18"/>
  <c r="AC183" i="18" l="1"/>
  <c r="W182" i="18"/>
  <c r="AC184" i="18" l="1"/>
  <c r="W183" i="18"/>
  <c r="AC185" i="18" l="1"/>
  <c r="W184" i="18"/>
  <c r="AC186" i="18" l="1"/>
  <c r="W185" i="18"/>
  <c r="AC187" i="18" l="1"/>
  <c r="W186" i="18"/>
  <c r="AC188" i="18" l="1"/>
  <c r="W187" i="18"/>
  <c r="AC189" i="18" l="1"/>
  <c r="W188" i="18"/>
  <c r="AC190" i="18" l="1"/>
  <c r="W189" i="18"/>
  <c r="AC191" i="18" l="1"/>
  <c r="W190" i="18"/>
  <c r="AC192" i="18" l="1"/>
  <c r="W191" i="18"/>
  <c r="AC193" i="18" l="1"/>
  <c r="W192" i="18"/>
  <c r="AC194" i="18" l="1"/>
  <c r="W193" i="18"/>
  <c r="AC195" i="18" l="1"/>
  <c r="W194" i="18"/>
  <c r="AC196" i="18" l="1"/>
  <c r="W195" i="18"/>
  <c r="AC197" i="18" l="1"/>
  <c r="W196" i="18"/>
  <c r="AC198" i="18" l="1"/>
  <c r="W197" i="18"/>
  <c r="AC199" i="18" l="1"/>
  <c r="W198" i="18"/>
  <c r="AC200" i="18" l="1"/>
  <c r="W199" i="18"/>
  <c r="AC201" i="18" l="1"/>
  <c r="W200" i="18"/>
  <c r="AC202" i="18" l="1"/>
  <c r="W201" i="18"/>
  <c r="AC203" i="18" l="1"/>
  <c r="W202" i="18"/>
  <c r="AC204" i="18" l="1"/>
  <c r="W203" i="18"/>
  <c r="AC205" i="18" l="1"/>
  <c r="W204" i="18"/>
  <c r="AC206" i="18" l="1"/>
  <c r="W205" i="18"/>
  <c r="AC207" i="18" l="1"/>
  <c r="W206" i="18"/>
  <c r="AC208" i="18" l="1"/>
  <c r="W207" i="18"/>
  <c r="AC209" i="18" l="1"/>
  <c r="W208" i="18"/>
  <c r="AC210" i="18" l="1"/>
  <c r="W209" i="18"/>
  <c r="AC211" i="18" l="1"/>
  <c r="W210" i="18"/>
  <c r="AC212" i="18" l="1"/>
  <c r="W211" i="18"/>
  <c r="AC213" i="18" l="1"/>
  <c r="W212" i="18"/>
  <c r="AC214" i="18" l="1"/>
  <c r="W213" i="18"/>
  <c r="AC215" i="18" l="1"/>
  <c r="W214" i="18"/>
  <c r="AC216" i="18" l="1"/>
  <c r="W215" i="18"/>
  <c r="AC217" i="18" l="1"/>
  <c r="W216" i="18"/>
  <c r="AC218" i="18" l="1"/>
  <c r="W217" i="18"/>
  <c r="AC219" i="18" l="1"/>
  <c r="W218" i="18"/>
  <c r="AC220" i="18" l="1"/>
  <c r="W219" i="18"/>
  <c r="AC221" i="18" l="1"/>
  <c r="W220" i="18"/>
  <c r="AC222" i="18" l="1"/>
  <c r="W221" i="18"/>
  <c r="AC223" i="18" l="1"/>
  <c r="W222" i="18"/>
  <c r="AC224" i="18" l="1"/>
  <c r="W223" i="18"/>
  <c r="AC225" i="18" l="1"/>
  <c r="W224" i="18"/>
  <c r="AC226" i="18" l="1"/>
  <c r="W225" i="18"/>
  <c r="AC227" i="18" l="1"/>
  <c r="W226" i="18"/>
  <c r="AC228" i="18" l="1"/>
  <c r="W227" i="18"/>
  <c r="AC229" i="18" l="1"/>
  <c r="W228" i="18"/>
  <c r="AC230" i="18" l="1"/>
  <c r="W229" i="18"/>
  <c r="AC231" i="18" l="1"/>
  <c r="W230" i="18"/>
  <c r="AC232" i="18" l="1"/>
  <c r="W231" i="18"/>
  <c r="AC233" i="18" l="1"/>
  <c r="W232" i="18"/>
  <c r="AC234" i="18" l="1"/>
  <c r="W233" i="18"/>
  <c r="AC235" i="18" l="1"/>
  <c r="W234" i="18"/>
  <c r="AC236" i="18" l="1"/>
  <c r="W235" i="18"/>
  <c r="AC237" i="18" l="1"/>
  <c r="W236" i="18"/>
  <c r="AC238" i="18" l="1"/>
  <c r="W237" i="18"/>
  <c r="AC239" i="18" l="1"/>
  <c r="W238" i="18"/>
  <c r="AC240" i="18" l="1"/>
  <c r="W239" i="18"/>
  <c r="AC241" i="18" l="1"/>
  <c r="W240" i="18"/>
  <c r="AC242" i="18" l="1"/>
  <c r="W241" i="18"/>
  <c r="AC243" i="18" l="1"/>
  <c r="W242" i="18"/>
  <c r="AC244" i="18" l="1"/>
  <c r="W243" i="18"/>
  <c r="AC245" i="18" l="1"/>
  <c r="W244" i="18"/>
  <c r="AC246" i="18" l="1"/>
  <c r="W245" i="18"/>
  <c r="AC247" i="18" l="1"/>
  <c r="W246" i="18"/>
  <c r="AC248" i="18" l="1"/>
  <c r="W247" i="18"/>
  <c r="AC249" i="18" l="1"/>
  <c r="W248" i="18"/>
  <c r="AC250" i="18" l="1"/>
  <c r="W249" i="18"/>
  <c r="AC251" i="18" l="1"/>
  <c r="W250" i="18"/>
  <c r="AC252" i="18" l="1"/>
  <c r="W251" i="18"/>
  <c r="AC253" i="18" l="1"/>
  <c r="W252" i="18"/>
  <c r="AC254" i="18" l="1"/>
  <c r="W253" i="18"/>
  <c r="AC255" i="18" l="1"/>
  <c r="W254" i="18"/>
  <c r="AC256" i="18" l="1"/>
  <c r="W255" i="18"/>
  <c r="AC257" i="18" l="1"/>
  <c r="W256" i="18"/>
  <c r="AC258" i="18" l="1"/>
  <c r="W257" i="18"/>
  <c r="AC259" i="18" l="1"/>
  <c r="W258" i="18"/>
  <c r="AC260" i="18" l="1"/>
  <c r="W259" i="18"/>
  <c r="AC261" i="18" l="1"/>
  <c r="W260" i="18"/>
  <c r="AC262" i="18" l="1"/>
  <c r="W261" i="18"/>
  <c r="AC263" i="18" l="1"/>
  <c r="W262" i="18"/>
  <c r="AC264" i="18" l="1"/>
  <c r="W263" i="18"/>
  <c r="AC265" i="18" l="1"/>
  <c r="W264" i="18"/>
  <c r="AC266" i="18" l="1"/>
  <c r="W265" i="18"/>
  <c r="AC267" i="18" l="1"/>
  <c r="W266" i="18"/>
  <c r="AC268" i="18" l="1"/>
  <c r="W267" i="18"/>
  <c r="AC269" i="18" l="1"/>
  <c r="W268" i="18"/>
  <c r="AC270" i="18" l="1"/>
  <c r="W269" i="18"/>
  <c r="AC271" i="18" l="1"/>
  <c r="W270" i="18"/>
  <c r="AC272" i="18" l="1"/>
  <c r="W271" i="18"/>
  <c r="AC273" i="18" l="1"/>
  <c r="W272" i="18"/>
  <c r="AC274" i="18" l="1"/>
  <c r="W273" i="18"/>
  <c r="AC275" i="18" l="1"/>
  <c r="W274" i="18"/>
  <c r="AC276" i="18" l="1"/>
  <c r="W275" i="18"/>
  <c r="AC277" i="18" l="1"/>
  <c r="W276" i="18"/>
  <c r="W277" i="18" l="1"/>
  <c r="AC278" i="18"/>
  <c r="AC279" i="18" l="1"/>
  <c r="W278" i="18"/>
  <c r="AC280" i="18" l="1"/>
  <c r="W279" i="18"/>
  <c r="AC281" i="18" l="1"/>
  <c r="W280" i="18"/>
  <c r="AC282" i="18" l="1"/>
  <c r="W281" i="18"/>
  <c r="AC283" i="18" l="1"/>
  <c r="W282" i="18"/>
  <c r="AC284" i="18" l="1"/>
  <c r="W283" i="18"/>
  <c r="AC285" i="18" l="1"/>
  <c r="W284" i="18"/>
  <c r="AC286" i="18" l="1"/>
  <c r="W285" i="18"/>
  <c r="AC287" i="18" l="1"/>
  <c r="W286" i="18"/>
  <c r="AC288" i="18" l="1"/>
  <c r="W287" i="18"/>
  <c r="AC289" i="18" l="1"/>
  <c r="W288" i="18"/>
  <c r="AC290" i="18" l="1"/>
  <c r="W289" i="18"/>
  <c r="AC291" i="18" l="1"/>
  <c r="W290" i="18"/>
  <c r="AC292" i="18" l="1"/>
  <c r="W291" i="18"/>
  <c r="AC293" i="18" l="1"/>
  <c r="W292" i="18"/>
  <c r="AC294" i="18" l="1"/>
  <c r="W293" i="18"/>
  <c r="AC295" i="18" l="1"/>
  <c r="W294" i="18"/>
  <c r="AC296" i="18" l="1"/>
  <c r="W295" i="18"/>
  <c r="AC297" i="18" l="1"/>
  <c r="W296" i="18"/>
  <c r="AC298" i="18" l="1"/>
  <c r="W297" i="18"/>
  <c r="AC299" i="18" l="1"/>
  <c r="W298" i="18"/>
  <c r="AC300" i="18" l="1"/>
  <c r="W299" i="18"/>
  <c r="AC301" i="18" l="1"/>
  <c r="W300" i="18"/>
  <c r="AC302" i="18" l="1"/>
  <c r="W301" i="18"/>
  <c r="AC303" i="18" l="1"/>
  <c r="W302" i="18"/>
  <c r="AC304" i="18" l="1"/>
  <c r="W303" i="18"/>
  <c r="AC305" i="18" l="1"/>
  <c r="W304" i="18"/>
  <c r="AC306" i="18" l="1"/>
  <c r="W305" i="18"/>
  <c r="AC307" i="18" l="1"/>
  <c r="W306" i="18"/>
  <c r="AC308" i="18" l="1"/>
  <c r="W307" i="18"/>
  <c r="AC309" i="18" l="1"/>
  <c r="W308" i="18"/>
  <c r="AC310" i="18" l="1"/>
  <c r="W309" i="18"/>
  <c r="AC311" i="18" l="1"/>
  <c r="W310" i="18"/>
  <c r="AC312" i="18" l="1"/>
  <c r="W311" i="18"/>
  <c r="AC313" i="18" l="1"/>
  <c r="W312" i="18"/>
  <c r="AC314" i="18" l="1"/>
  <c r="W313" i="18"/>
  <c r="AC315" i="18" l="1"/>
  <c r="W314" i="18"/>
  <c r="AC316" i="18" l="1"/>
  <c r="W315" i="18"/>
  <c r="W316" i="18" l="1"/>
  <c r="AC317" i="18"/>
  <c r="AC318" i="18" l="1"/>
  <c r="W317" i="18"/>
  <c r="AC319" i="18" l="1"/>
  <c r="W318" i="18"/>
  <c r="W319" i="18" l="1"/>
  <c r="AC320" i="18"/>
  <c r="AC321" i="18" l="1"/>
  <c r="W320" i="18"/>
  <c r="AC322" i="18" l="1"/>
  <c r="W321" i="18"/>
  <c r="AC323" i="18" l="1"/>
  <c r="W322" i="18"/>
  <c r="AC324" i="18" l="1"/>
  <c r="W323" i="18"/>
  <c r="AC325" i="18" l="1"/>
  <c r="W324" i="18"/>
  <c r="AC326" i="18" l="1"/>
  <c r="W325" i="18"/>
  <c r="AC327" i="18" l="1"/>
  <c r="W326" i="18"/>
  <c r="AC328" i="18" l="1"/>
  <c r="W327" i="18"/>
  <c r="AC329" i="18" l="1"/>
  <c r="W328" i="18"/>
  <c r="AC330" i="18" l="1"/>
  <c r="W329" i="18"/>
  <c r="AC331" i="18" l="1"/>
  <c r="W330" i="18"/>
  <c r="AC332" i="18" l="1"/>
  <c r="W331" i="18"/>
  <c r="AC333" i="18" l="1"/>
  <c r="W332" i="18"/>
  <c r="AC334" i="18" l="1"/>
  <c r="W333" i="18"/>
  <c r="AC335" i="18" l="1"/>
  <c r="W334" i="18"/>
  <c r="AC336" i="18" l="1"/>
  <c r="W335" i="18"/>
  <c r="AC337" i="18" l="1"/>
  <c r="W336" i="18"/>
  <c r="AC338" i="18" l="1"/>
  <c r="W337" i="18"/>
  <c r="AC339" i="18" l="1"/>
  <c r="W338" i="18"/>
  <c r="AC340" i="18" l="1"/>
  <c r="W339" i="18"/>
  <c r="AC341" i="18" l="1"/>
  <c r="W340" i="18"/>
  <c r="AC342" i="18" l="1"/>
  <c r="W341" i="18"/>
  <c r="AC343" i="18" l="1"/>
  <c r="W342" i="18"/>
  <c r="AC344" i="18" l="1"/>
  <c r="W343" i="18"/>
  <c r="AC345" i="18" l="1"/>
  <c r="W344" i="18"/>
  <c r="AC346" i="18" l="1"/>
  <c r="W345" i="18"/>
  <c r="AC347" i="18" l="1"/>
  <c r="W346" i="18"/>
  <c r="AC348" i="18" l="1"/>
  <c r="W347" i="18"/>
  <c r="AC349" i="18" l="1"/>
  <c r="W348" i="18"/>
  <c r="AC350" i="18" l="1"/>
  <c r="W349" i="18"/>
  <c r="AC351" i="18" l="1"/>
  <c r="W350" i="18"/>
  <c r="AC352" i="18" l="1"/>
  <c r="W351" i="18"/>
  <c r="AC353" i="18" l="1"/>
  <c r="W352" i="18"/>
  <c r="AC354" i="18" l="1"/>
  <c r="W353" i="18"/>
  <c r="AC355" i="18" l="1"/>
  <c r="W354" i="18"/>
  <c r="AC356" i="18" l="1"/>
  <c r="W355" i="18"/>
  <c r="AC357" i="18" l="1"/>
  <c r="W356" i="18"/>
  <c r="AC358" i="18" l="1"/>
  <c r="W357" i="18"/>
  <c r="AC359" i="18" l="1"/>
  <c r="W358" i="18"/>
  <c r="AC360" i="18" l="1"/>
  <c r="W359" i="18"/>
  <c r="AC361" i="18" l="1"/>
  <c r="W360" i="18"/>
  <c r="AC362" i="18" l="1"/>
  <c r="W361" i="18"/>
  <c r="AC363" i="18" l="1"/>
  <c r="W362" i="18"/>
  <c r="AC364" i="18" l="1"/>
  <c r="W363" i="18"/>
  <c r="AC365" i="18" l="1"/>
  <c r="W364" i="18"/>
  <c r="AC366" i="18" l="1"/>
  <c r="W365" i="18"/>
  <c r="AC367" i="18" l="1"/>
  <c r="W366" i="18"/>
  <c r="AC368" i="18" l="1"/>
  <c r="W367" i="18"/>
  <c r="AC369" i="18" l="1"/>
  <c r="W368" i="18"/>
  <c r="AC370" i="18" l="1"/>
  <c r="W369" i="18"/>
  <c r="AC371" i="18" l="1"/>
  <c r="W370" i="18"/>
  <c r="AC372" i="18" l="1"/>
  <c r="W371" i="18"/>
  <c r="AC373" i="18" l="1"/>
  <c r="W372" i="18"/>
  <c r="AC374" i="18" l="1"/>
  <c r="W373" i="18"/>
  <c r="AC375" i="18" l="1"/>
  <c r="W374" i="18"/>
  <c r="AC376" i="18" l="1"/>
  <c r="W375" i="18"/>
  <c r="AC377" i="18" l="1"/>
  <c r="W376" i="18"/>
  <c r="AC378" i="18" l="1"/>
  <c r="W377" i="18"/>
  <c r="AC379" i="18" l="1"/>
  <c r="W378" i="18"/>
  <c r="AC380" i="18" l="1"/>
  <c r="W379" i="18"/>
  <c r="AC381" i="18" l="1"/>
  <c r="W380" i="18"/>
  <c r="AC382" i="18" l="1"/>
  <c r="W381" i="18"/>
  <c r="AC383" i="18" l="1"/>
  <c r="W382" i="18"/>
  <c r="AC384" i="18" l="1"/>
  <c r="W383" i="18"/>
  <c r="AC385" i="18" l="1"/>
  <c r="W384" i="18"/>
  <c r="AC386" i="18" l="1"/>
  <c r="W385" i="18"/>
  <c r="AC387" i="18" l="1"/>
  <c r="W386" i="18"/>
  <c r="AC388" i="18" l="1"/>
  <c r="W387" i="18"/>
  <c r="AC389" i="18" l="1"/>
  <c r="W388" i="18"/>
  <c r="AC390" i="18" l="1"/>
  <c r="W389" i="18"/>
  <c r="AC391" i="18" l="1"/>
  <c r="W390" i="18"/>
  <c r="AC392" i="18" l="1"/>
  <c r="W391" i="18"/>
  <c r="AC393" i="18" l="1"/>
  <c r="W392" i="18"/>
  <c r="AC394" i="18" l="1"/>
  <c r="W393" i="18"/>
  <c r="AC395" i="18" l="1"/>
  <c r="W394" i="18"/>
  <c r="AC396" i="18" l="1"/>
  <c r="W395" i="18"/>
  <c r="AC397" i="18" l="1"/>
  <c r="W396" i="18"/>
  <c r="AC398" i="18" l="1"/>
  <c r="W397" i="18"/>
  <c r="AC399" i="18" l="1"/>
  <c r="W398" i="18"/>
  <c r="D9" i="27"/>
  <c r="I11" i="27"/>
  <c r="I9" i="27"/>
  <c r="I6" i="27"/>
  <c r="I10" i="27"/>
  <c r="H9" i="27"/>
  <c r="J1166" i="26" s="1"/>
  <c r="D6" i="27"/>
  <c r="H6" i="27"/>
  <c r="J1163" i="26" s="1"/>
  <c r="I7" i="27"/>
  <c r="I8" i="27"/>
  <c r="D11" i="27"/>
  <c r="H11" i="27"/>
  <c r="J1168" i="26" s="1"/>
  <c r="C8" i="27"/>
  <c r="D8" i="27"/>
  <c r="C9" i="27"/>
  <c r="H7" i="27"/>
  <c r="J1164" i="26" s="1"/>
  <c r="H8" i="27"/>
  <c r="J1165" i="26" s="1"/>
  <c r="C11" i="27"/>
  <c r="C6" i="27"/>
  <c r="C10" i="27"/>
  <c r="C7" i="27"/>
  <c r="H10" i="27"/>
  <c r="J1167" i="26" s="1"/>
  <c r="D10" i="27"/>
  <c r="D7" i="27"/>
  <c r="AC400" i="18" l="1"/>
  <c r="W399" i="18"/>
  <c r="D1164" i="26"/>
  <c r="D1296" i="14"/>
  <c r="I1296" i="14"/>
  <c r="I1295" i="14"/>
  <c r="D1167" i="26"/>
  <c r="D1299" i="14"/>
  <c r="C1166" i="26"/>
  <c r="C1298" i="14"/>
  <c r="D1163" i="26"/>
  <c r="D1295" i="14"/>
  <c r="I1299" i="14"/>
  <c r="D1165" i="26"/>
  <c r="D1297" i="14"/>
  <c r="I1298" i="14"/>
  <c r="C1164" i="26"/>
  <c r="C1296" i="14"/>
  <c r="C1165" i="26"/>
  <c r="C1297" i="14"/>
  <c r="C1299" i="14"/>
  <c r="C1167" i="26"/>
  <c r="I1300" i="14"/>
  <c r="C1295" i="14"/>
  <c r="C1163" i="26"/>
  <c r="D1168" i="26"/>
  <c r="D1300" i="14"/>
  <c r="C1300" i="14"/>
  <c r="C1168" i="26"/>
  <c r="I1297" i="14"/>
  <c r="D1298" i="14"/>
  <c r="D1166" i="26"/>
  <c r="L29" i="27"/>
  <c r="AY9" i="27"/>
  <c r="AZ9" i="27"/>
  <c r="BA9" i="27"/>
  <c r="AY10" i="27"/>
  <c r="AZ10" i="27"/>
  <c r="BA10" i="27"/>
  <c r="AZ11" i="27"/>
  <c r="BA11" i="27"/>
  <c r="AY11" i="27"/>
  <c r="AY7" i="27"/>
  <c r="AZ7" i="27"/>
  <c r="BA7" i="27"/>
  <c r="AY6" i="27"/>
  <c r="AZ6" i="27"/>
  <c r="BA6" i="27"/>
  <c r="BA8" i="27"/>
  <c r="AY8" i="27"/>
  <c r="AZ8" i="27"/>
  <c r="V9" i="27"/>
  <c r="W9" i="27"/>
  <c r="V7" i="27"/>
  <c r="W7" i="27"/>
  <c r="V8" i="27"/>
  <c r="W8" i="27"/>
  <c r="V11" i="27"/>
  <c r="W11" i="27"/>
  <c r="X11" i="27" s="1"/>
  <c r="F1168" i="26" s="1"/>
  <c r="W10" i="27"/>
  <c r="V10" i="27"/>
  <c r="V6" i="27"/>
  <c r="W6" i="27"/>
  <c r="X6" i="27" l="1"/>
  <c r="F1163" i="26" s="1"/>
  <c r="X9" i="27"/>
  <c r="F1166" i="26" s="1"/>
  <c r="X7" i="27"/>
  <c r="F1164" i="26" s="1"/>
  <c r="X10" i="27"/>
  <c r="F1167" i="26" s="1"/>
  <c r="X8" i="27"/>
  <c r="F1165" i="26" s="1"/>
  <c r="AC401" i="18"/>
  <c r="W400" i="18"/>
  <c r="H1318" i="14"/>
  <c r="H1186" i="26"/>
  <c r="F1295" i="14"/>
  <c r="F1300" i="14"/>
  <c r="L77" i="27"/>
  <c r="AV8" i="27"/>
  <c r="L44" i="27"/>
  <c r="L27" i="27"/>
  <c r="L28" i="27"/>
  <c r="L60" i="27"/>
  <c r="AV10" i="27"/>
  <c r="L57" i="27"/>
  <c r="AV6" i="27"/>
  <c r="L26" i="27"/>
  <c r="L43" i="27"/>
  <c r="AV9" i="27"/>
  <c r="L42" i="27"/>
  <c r="L41" i="27"/>
  <c r="L45" i="27"/>
  <c r="L58" i="27"/>
  <c r="L92" i="27"/>
  <c r="L24" i="27"/>
  <c r="L96" i="27"/>
  <c r="L59" i="27"/>
  <c r="L61" i="27"/>
  <c r="L93" i="27"/>
  <c r="L76" i="27"/>
  <c r="AV7" i="27"/>
  <c r="AV11" i="27"/>
  <c r="F1296" i="14" l="1"/>
  <c r="F1298" i="14"/>
  <c r="F1297" i="14"/>
  <c r="F1299" i="14"/>
  <c r="AC402" i="18"/>
  <c r="W401" i="18"/>
  <c r="H1385" i="14"/>
  <c r="H1253" i="26"/>
  <c r="H1249" i="26"/>
  <c r="H1381" i="14"/>
  <c r="H1382" i="14"/>
  <c r="H1250" i="26"/>
  <c r="H1234" i="26"/>
  <c r="H1366" i="14"/>
  <c r="H1233" i="26"/>
  <c r="H1365" i="14"/>
  <c r="H1350" i="14"/>
  <c r="H1218" i="26"/>
  <c r="H1215" i="26"/>
  <c r="H1347" i="14"/>
  <c r="H1214" i="26"/>
  <c r="H1346" i="14"/>
  <c r="H1349" i="14"/>
  <c r="H1217" i="26"/>
  <c r="H1216" i="26"/>
  <c r="H1348" i="14"/>
  <c r="H1331" i="14"/>
  <c r="H1199" i="26"/>
  <c r="H1330" i="14"/>
  <c r="H1198" i="26"/>
  <c r="H1332" i="14"/>
  <c r="H1200" i="26"/>
  <c r="H1333" i="14"/>
  <c r="H1201" i="26"/>
  <c r="H1202" i="26"/>
  <c r="H1334" i="14"/>
  <c r="H1316" i="14"/>
  <c r="H1184" i="26"/>
  <c r="H1317" i="14"/>
  <c r="H1185" i="26"/>
  <c r="H1315" i="14"/>
  <c r="H1183" i="26"/>
  <c r="H1313" i="14"/>
  <c r="H1181" i="26"/>
  <c r="AP11" i="27"/>
  <c r="AR11" i="27" s="1"/>
  <c r="L94" i="27"/>
  <c r="L91" i="27"/>
  <c r="L95" i="27"/>
  <c r="L75" i="27"/>
  <c r="L74" i="27"/>
  <c r="L78" i="27"/>
  <c r="L79" i="27"/>
  <c r="L62" i="27"/>
  <c r="L40" i="27"/>
  <c r="L25" i="27"/>
  <c r="L23" i="27"/>
  <c r="AP15" i="27"/>
  <c r="AP10" i="27"/>
  <c r="AS10" i="27" s="1"/>
  <c r="AP9" i="27"/>
  <c r="AP8" i="27"/>
  <c r="AP7" i="27"/>
  <c r="AP13" i="27"/>
  <c r="AP5" i="27"/>
  <c r="AP6" i="27"/>
  <c r="AP16" i="27"/>
  <c r="AP12" i="27"/>
  <c r="AP14" i="27"/>
  <c r="L10" i="27"/>
  <c r="AL10" i="27"/>
  <c r="AN10" i="27" s="1"/>
  <c r="AL11" i="27"/>
  <c r="AN11" i="27" s="1"/>
  <c r="L11" i="27"/>
  <c r="AL8" i="27"/>
  <c r="AN8" i="27" s="1"/>
  <c r="L8" i="27"/>
  <c r="AL7" i="27"/>
  <c r="AN7" i="27" s="1"/>
  <c r="L7" i="27"/>
  <c r="L9" i="27"/>
  <c r="AL9" i="27"/>
  <c r="AN9" i="27" s="1"/>
  <c r="L6" i="27"/>
  <c r="AL6" i="27"/>
  <c r="AN6" i="27" s="1"/>
  <c r="BE7" i="27" l="1"/>
  <c r="BD7" i="27"/>
  <c r="BH7" i="27"/>
  <c r="BF7" i="27"/>
  <c r="BG7" i="27"/>
  <c r="BD6" i="27"/>
  <c r="BH6" i="27"/>
  <c r="BF6" i="27"/>
  <c r="BG6" i="27"/>
  <c r="BE6" i="27"/>
  <c r="BF8" i="27"/>
  <c r="BH8" i="27"/>
  <c r="BG8" i="27"/>
  <c r="BD8" i="27"/>
  <c r="BE8" i="27"/>
  <c r="BE11" i="27"/>
  <c r="BF11" i="27"/>
  <c r="BG11" i="27"/>
  <c r="BH11" i="27"/>
  <c r="BC11" i="27"/>
  <c r="BH9" i="27"/>
  <c r="BC9" i="27"/>
  <c r="BE9" i="27"/>
  <c r="BG9" i="27"/>
  <c r="BF9" i="27"/>
  <c r="BH10" i="27"/>
  <c r="BF10" i="27"/>
  <c r="BG10" i="27"/>
  <c r="BE10" i="27"/>
  <c r="BC10" i="27"/>
  <c r="AC403" i="18"/>
  <c r="W403" i="18" s="1"/>
  <c r="U6" i="18" s="1"/>
  <c r="W402" i="18"/>
  <c r="BC8" i="27"/>
  <c r="BI8" i="27"/>
  <c r="BJ8" i="27"/>
  <c r="BC7" i="27"/>
  <c r="BI7" i="27"/>
  <c r="BJ7" i="27"/>
  <c r="BD11" i="27"/>
  <c r="BI11" i="27"/>
  <c r="BJ11" i="27"/>
  <c r="BD10" i="27"/>
  <c r="BI10" i="27"/>
  <c r="BJ10" i="27"/>
  <c r="BC6" i="27"/>
  <c r="BI6" i="27"/>
  <c r="BJ6" i="27"/>
  <c r="BD9" i="27"/>
  <c r="BI9" i="27"/>
  <c r="BJ9" i="27"/>
  <c r="AS11" i="27"/>
  <c r="H1251" i="26"/>
  <c r="H1383" i="14"/>
  <c r="H1252" i="26"/>
  <c r="H1384" i="14"/>
  <c r="H1380" i="14"/>
  <c r="H1248" i="26"/>
  <c r="H1236" i="26"/>
  <c r="H1368" i="14"/>
  <c r="H1235" i="26"/>
  <c r="H1367" i="14"/>
  <c r="H1363" i="14"/>
  <c r="H1231" i="26"/>
  <c r="H1232" i="26"/>
  <c r="H1364" i="14"/>
  <c r="H1351" i="14"/>
  <c r="H1219" i="26"/>
  <c r="H1329" i="14"/>
  <c r="H1197" i="26"/>
  <c r="H1314" i="14"/>
  <c r="H1182" i="26"/>
  <c r="H1180" i="26"/>
  <c r="H1312" i="14"/>
  <c r="H1298" i="14"/>
  <c r="H1166" i="26"/>
  <c r="H1295" i="14"/>
  <c r="H1163" i="26"/>
  <c r="H1164" i="26"/>
  <c r="H1296" i="14"/>
  <c r="H1300" i="14"/>
  <c r="H1168" i="26"/>
  <c r="H1299" i="14"/>
  <c r="H1167" i="26"/>
  <c r="H1297" i="14"/>
  <c r="H1165" i="26"/>
  <c r="AQ11" i="27"/>
  <c r="AQ10" i="27"/>
  <c r="AR10" i="27"/>
  <c r="AS15" i="27"/>
  <c r="AR15" i="27"/>
  <c r="AQ15" i="27"/>
  <c r="AQ12" i="27"/>
  <c r="AR12" i="27"/>
  <c r="AS12" i="27"/>
  <c r="AS16" i="27"/>
  <c r="AQ16" i="27"/>
  <c r="AR16" i="27"/>
  <c r="AS8" i="27"/>
  <c r="AQ8" i="27"/>
  <c r="AR8" i="27"/>
  <c r="AS14" i="27"/>
  <c r="AQ14" i="27"/>
  <c r="AR14" i="27"/>
  <c r="AS6" i="27"/>
  <c r="AR6" i="27"/>
  <c r="AQ6" i="27"/>
  <c r="AR9" i="27"/>
  <c r="AQ9" i="27"/>
  <c r="AS9" i="27"/>
  <c r="AQ5" i="27"/>
  <c r="AR5" i="27"/>
  <c r="AS5" i="27"/>
  <c r="AR13" i="27"/>
  <c r="AQ13" i="27"/>
  <c r="AS13" i="27"/>
  <c r="AS7" i="27"/>
  <c r="AQ7" i="27"/>
  <c r="AR7" i="27"/>
  <c r="R32" i="18" l="1"/>
  <c r="BF4" i="27"/>
  <c r="BO6" i="27" s="1"/>
  <c r="BH4" i="27"/>
  <c r="BQ6" i="27" s="1"/>
  <c r="BE4" i="27"/>
  <c r="BN9" i="27" s="1"/>
  <c r="BG4" i="27"/>
  <c r="BP7" i="27" s="1"/>
  <c r="BC4" i="27"/>
  <c r="R13" i="18"/>
  <c r="T30" i="18"/>
  <c r="BD4" i="27"/>
  <c r="U28" i="18"/>
  <c r="S33" i="18"/>
  <c r="R6" i="18"/>
  <c r="S6" i="18"/>
  <c r="T27" i="18"/>
  <c r="T24" i="18"/>
  <c r="U10" i="18"/>
  <c r="R25" i="18"/>
  <c r="R7" i="18"/>
  <c r="R15" i="18"/>
  <c r="S19" i="18"/>
  <c r="T10" i="18"/>
  <c r="U31" i="18"/>
  <c r="T11" i="18"/>
  <c r="U23" i="18"/>
  <c r="R14" i="18"/>
  <c r="T20" i="18"/>
  <c r="U32" i="18"/>
  <c r="U18" i="18"/>
  <c r="S16" i="18"/>
  <c r="S24" i="18"/>
  <c r="U29" i="18"/>
  <c r="T23" i="18"/>
  <c r="S7" i="18"/>
  <c r="T28" i="18"/>
  <c r="R18" i="18"/>
  <c r="S32" i="18"/>
  <c r="U14" i="18"/>
  <c r="R9" i="18"/>
  <c r="S23" i="18"/>
  <c r="S17" i="18"/>
  <c r="R33" i="18"/>
  <c r="R31" i="18"/>
  <c r="R29" i="18"/>
  <c r="R21" i="18"/>
  <c r="U19" i="18"/>
  <c r="S30" i="18"/>
  <c r="U15" i="18"/>
  <c r="U30" i="18"/>
  <c r="U17" i="18"/>
  <c r="U11" i="18"/>
  <c r="S27" i="18"/>
  <c r="U12" i="18"/>
  <c r="T9" i="18"/>
  <c r="S11" i="18"/>
  <c r="T32" i="18"/>
  <c r="R11" i="18"/>
  <c r="S26" i="18"/>
  <c r="S14" i="18"/>
  <c r="S20" i="18"/>
  <c r="R19" i="18"/>
  <c r="S9" i="18"/>
  <c r="T7" i="18"/>
  <c r="T33" i="18"/>
  <c r="S31" i="18"/>
  <c r="S8" i="18"/>
  <c r="S29" i="18"/>
  <c r="U25" i="18"/>
  <c r="U13" i="18"/>
  <c r="T5" i="18"/>
  <c r="H56" i="31" s="1"/>
  <c r="T6" i="18"/>
  <c r="U27" i="18"/>
  <c r="R8" i="18"/>
  <c r="S22" i="18"/>
  <c r="T26" i="18"/>
  <c r="R5" i="18"/>
  <c r="C56" i="31" s="1"/>
  <c r="T4" i="18"/>
  <c r="R27" i="18"/>
  <c r="R26" i="18"/>
  <c r="S5" i="18"/>
  <c r="D56" i="31" s="1"/>
  <c r="T16" i="18"/>
  <c r="U4" i="18"/>
  <c r="T21" i="18"/>
  <c r="S4" i="18"/>
  <c r="S10" i="18"/>
  <c r="U26" i="18"/>
  <c r="S28" i="18"/>
  <c r="R10" i="18"/>
  <c r="S12" i="18"/>
  <c r="U24" i="18"/>
  <c r="R22" i="18"/>
  <c r="T12" i="18"/>
  <c r="U16" i="18"/>
  <c r="R17" i="18"/>
  <c r="U22" i="18"/>
  <c r="R16" i="18"/>
  <c r="T8" i="18"/>
  <c r="T19" i="18"/>
  <c r="U33" i="18"/>
  <c r="R30" i="18"/>
  <c r="U20" i="18"/>
  <c r="R28" i="18"/>
  <c r="S15" i="18"/>
  <c r="T15" i="18"/>
  <c r="R12" i="18"/>
  <c r="T18" i="18"/>
  <c r="U21" i="18"/>
  <c r="T25" i="18"/>
  <c r="S21" i="18"/>
  <c r="T17" i="18"/>
  <c r="U9" i="18"/>
  <c r="S13" i="18"/>
  <c r="T29" i="18"/>
  <c r="T22" i="18"/>
  <c r="R20" i="18"/>
  <c r="S18" i="18"/>
  <c r="T14" i="18"/>
  <c r="T13" i="18"/>
  <c r="R24" i="18"/>
  <c r="T31" i="18"/>
  <c r="U5" i="18"/>
  <c r="I56" i="31" s="1"/>
  <c r="S25" i="18"/>
  <c r="R4" i="18"/>
  <c r="U7" i="18"/>
  <c r="U8" i="18"/>
  <c r="R23" i="18"/>
  <c r="BJ4" i="27"/>
  <c r="BS10" i="27" s="1"/>
  <c r="BI4" i="27"/>
  <c r="BR8" i="27" s="1"/>
  <c r="BM14" i="27"/>
  <c r="BM16" i="27"/>
  <c r="BM13" i="27"/>
  <c r="BM15" i="27"/>
  <c r="BL16" i="27"/>
  <c r="BL14" i="27"/>
  <c r="BL15" i="27"/>
  <c r="BL13" i="27"/>
  <c r="AT13" i="27"/>
  <c r="AT16" i="27"/>
  <c r="AT14" i="27"/>
  <c r="AT15" i="27"/>
  <c r="BL12" i="27"/>
  <c r="BL11" i="27"/>
  <c r="BL10" i="27"/>
  <c r="BL9" i="27"/>
  <c r="BL8" i="27"/>
  <c r="BL7" i="27"/>
  <c r="BL6" i="27"/>
  <c r="BL5" i="27"/>
  <c r="BM12" i="27"/>
  <c r="BM11" i="27"/>
  <c r="BM10" i="27"/>
  <c r="BM9" i="27"/>
  <c r="BM8" i="27"/>
  <c r="BM7" i="27"/>
  <c r="BM6" i="27"/>
  <c r="BM5" i="27"/>
  <c r="AT8" i="27"/>
  <c r="AT10" i="27"/>
  <c r="AT9" i="27"/>
  <c r="AT6" i="27"/>
  <c r="AT7" i="27"/>
  <c r="AT11" i="27"/>
  <c r="AT12" i="27"/>
  <c r="AT5" i="27"/>
  <c r="BP6" i="27" l="1"/>
  <c r="BQ7" i="27"/>
  <c r="BP10" i="27"/>
  <c r="BP8" i="27"/>
  <c r="BO7" i="27"/>
  <c r="BN6" i="27"/>
  <c r="BP11" i="27"/>
  <c r="BO9" i="27"/>
  <c r="BO10" i="27"/>
  <c r="BQ14" i="27"/>
  <c r="BQ15" i="27"/>
  <c r="BQ16" i="27"/>
  <c r="BQ5" i="27"/>
  <c r="BQ12" i="27"/>
  <c r="BQ13" i="27"/>
  <c r="BN13" i="27"/>
  <c r="BN5" i="27"/>
  <c r="BN12" i="27"/>
  <c r="BN14" i="27"/>
  <c r="BN16" i="27"/>
  <c r="BN15" i="27"/>
  <c r="BQ8" i="27"/>
  <c r="BN8" i="27"/>
  <c r="BN7" i="27"/>
  <c r="BQ10" i="27"/>
  <c r="BO14" i="27"/>
  <c r="BO5" i="27"/>
  <c r="BO15" i="27"/>
  <c r="BO13" i="27"/>
  <c r="BO16" i="27"/>
  <c r="BO12" i="27"/>
  <c r="BP14" i="27"/>
  <c r="BP15" i="27"/>
  <c r="BP5" i="27"/>
  <c r="BP12" i="27"/>
  <c r="BP16" i="27"/>
  <c r="BP13" i="27"/>
  <c r="BO8" i="27"/>
  <c r="BQ9" i="27"/>
  <c r="BN11" i="27"/>
  <c r="BO11" i="27"/>
  <c r="BQ11" i="27"/>
  <c r="BN10" i="27"/>
  <c r="BP9" i="27"/>
  <c r="BS6" i="27"/>
  <c r="BR7" i="27"/>
  <c r="BS11" i="27"/>
  <c r="BS8" i="27"/>
  <c r="BS7" i="27"/>
  <c r="BS9" i="27"/>
  <c r="D1417" i="26"/>
  <c r="D1549" i="14"/>
  <c r="V56" i="31"/>
  <c r="W56" i="31"/>
  <c r="J1417" i="26"/>
  <c r="AY56" i="31"/>
  <c r="AV56" i="31" s="1"/>
  <c r="AZ56" i="31"/>
  <c r="I1549" i="14"/>
  <c r="BA56" i="31"/>
  <c r="C1417" i="26"/>
  <c r="C1549" i="14"/>
  <c r="BR6" i="27"/>
  <c r="BR9" i="27"/>
  <c r="BS5" i="27"/>
  <c r="BS12" i="27"/>
  <c r="BS15" i="27"/>
  <c r="BS13" i="27"/>
  <c r="BS14" i="27"/>
  <c r="BS16" i="27"/>
  <c r="BR13" i="27"/>
  <c r="BR5" i="27"/>
  <c r="BR16" i="27"/>
  <c r="BR12" i="27"/>
  <c r="BR15" i="27"/>
  <c r="BR14" i="27"/>
  <c r="BR10" i="27"/>
  <c r="BR11" i="27"/>
  <c r="X56" i="31" l="1"/>
  <c r="F1417" i="26" s="1"/>
  <c r="BU12" i="27"/>
  <c r="BU11" i="27"/>
  <c r="BV11" i="27" s="1"/>
  <c r="BU10" i="27"/>
  <c r="BV10" i="27" s="1"/>
  <c r="BU8" i="27"/>
  <c r="Z8" i="27" s="1"/>
  <c r="BU6" i="27"/>
  <c r="BV6" i="27" s="1"/>
  <c r="BU9" i="27"/>
  <c r="Z9" i="27" s="1"/>
  <c r="BU7" i="27"/>
  <c r="Z7" i="27" s="1"/>
  <c r="BU5" i="27"/>
  <c r="BV5" i="27" s="1"/>
  <c r="AL56" i="31"/>
  <c r="AN56" i="31" s="1"/>
  <c r="L56" i="31"/>
  <c r="AP59" i="31"/>
  <c r="AP56" i="31"/>
  <c r="AP61" i="31"/>
  <c r="AP64" i="31"/>
  <c r="AP60" i="31"/>
  <c r="AP66" i="31"/>
  <c r="AP62" i="31"/>
  <c r="AP67" i="31"/>
  <c r="AP57" i="31"/>
  <c r="AP65" i="31"/>
  <c r="AP63" i="31"/>
  <c r="AP58" i="31"/>
  <c r="BU15" i="27"/>
  <c r="BV15" i="27" s="1"/>
  <c r="BU14" i="27"/>
  <c r="BV14" i="27" s="1"/>
  <c r="BU13" i="27"/>
  <c r="BV13" i="27" s="1"/>
  <c r="BU16" i="27"/>
  <c r="Z16" i="27" s="1"/>
  <c r="BV12" i="27"/>
  <c r="Z12" i="27"/>
  <c r="BV8" i="27" l="1"/>
  <c r="Z10" i="27"/>
  <c r="F1549" i="14"/>
  <c r="Z11" i="27"/>
  <c r="BV9" i="27"/>
  <c r="Z6" i="27"/>
  <c r="BV7" i="27"/>
  <c r="BV2" i="27" s="1"/>
  <c r="BI56" i="31"/>
  <c r="BI55" i="31" s="1"/>
  <c r="BR56" i="31" s="1"/>
  <c r="BE56" i="31"/>
  <c r="BE55" i="31" s="1"/>
  <c r="BN56" i="31" s="1"/>
  <c r="BF56" i="31"/>
  <c r="BF55" i="31" s="1"/>
  <c r="BO56" i="31" s="1"/>
  <c r="BG56" i="31"/>
  <c r="BD56" i="31"/>
  <c r="BD55" i="31" s="1"/>
  <c r="BM56" i="31" s="1"/>
  <c r="BC56" i="31"/>
  <c r="BC55" i="31" s="1"/>
  <c r="BL56" i="31" s="1"/>
  <c r="Z5" i="27"/>
  <c r="BH56" i="31"/>
  <c r="BH55" i="31" s="1"/>
  <c r="BQ56" i="31" s="1"/>
  <c r="BJ56" i="31"/>
  <c r="BJ55" i="31" s="1"/>
  <c r="BS56" i="31" s="1"/>
  <c r="Z15" i="27"/>
  <c r="AR67" i="31"/>
  <c r="AS67" i="31"/>
  <c r="AQ67" i="31"/>
  <c r="H1417" i="26"/>
  <c r="H1549" i="14"/>
  <c r="AS62" i="31"/>
  <c r="AR62" i="31"/>
  <c r="AQ62" i="31"/>
  <c r="Z14" i="27"/>
  <c r="AS66" i="31"/>
  <c r="AR66" i="31"/>
  <c r="AQ66" i="31"/>
  <c r="AS60" i="31"/>
  <c r="AR60" i="31"/>
  <c r="AQ60" i="31"/>
  <c r="AR58" i="31"/>
  <c r="AQ58" i="31"/>
  <c r="AS58" i="31"/>
  <c r="AR64" i="31"/>
  <c r="AQ64" i="31"/>
  <c r="AS64" i="31"/>
  <c r="AQ63" i="31"/>
  <c r="AS63" i="31"/>
  <c r="AR63" i="31"/>
  <c r="AS61" i="31"/>
  <c r="AR61" i="31"/>
  <c r="AQ61" i="31"/>
  <c r="BV16" i="27"/>
  <c r="AS65" i="31"/>
  <c r="AQ65" i="31"/>
  <c r="AR65" i="31"/>
  <c r="AS56" i="31"/>
  <c r="AR56" i="31"/>
  <c r="AQ56" i="31"/>
  <c r="Z13" i="27"/>
  <c r="AQ57" i="31"/>
  <c r="AS57" i="31"/>
  <c r="AR57" i="31"/>
  <c r="AQ59" i="31"/>
  <c r="AR59" i="31"/>
  <c r="AS59" i="31"/>
  <c r="BN64" i="31"/>
  <c r="BW9" i="27"/>
  <c r="BW16" i="27"/>
  <c r="BW13" i="27"/>
  <c r="BW8" i="27"/>
  <c r="BW10" i="27"/>
  <c r="BW14" i="27"/>
  <c r="BW12" i="27"/>
  <c r="BW11" i="27"/>
  <c r="BW6" i="27"/>
  <c r="BW15" i="27"/>
  <c r="BW5" i="27"/>
  <c r="BW7" i="27"/>
  <c r="BL62" i="31" l="1"/>
  <c r="BL59" i="31"/>
  <c r="BL57" i="31"/>
  <c r="BR67" i="31"/>
  <c r="BL65" i="31"/>
  <c r="BN66" i="31"/>
  <c r="BL67" i="31"/>
  <c r="BQ65" i="31"/>
  <c r="BL61" i="31"/>
  <c r="BO64" i="31"/>
  <c r="BL58" i="31"/>
  <c r="BM61" i="31"/>
  <c r="BN63" i="31"/>
  <c r="BR57" i="31"/>
  <c r="BO58" i="31"/>
  <c r="BR66" i="31"/>
  <c r="BR65" i="31"/>
  <c r="BR58" i="31"/>
  <c r="BN62" i="31"/>
  <c r="BN57" i="31"/>
  <c r="BR64" i="31"/>
  <c r="BS58" i="31"/>
  <c r="BM59" i="31"/>
  <c r="BO63" i="31"/>
  <c r="BR62" i="31"/>
  <c r="BO60" i="31"/>
  <c r="BN65" i="31"/>
  <c r="BN58" i="31"/>
  <c r="BN67" i="31"/>
  <c r="BR63" i="31"/>
  <c r="BO66" i="31"/>
  <c r="BN59" i="31"/>
  <c r="BS67" i="31"/>
  <c r="BR60" i="31"/>
  <c r="BO59" i="31"/>
  <c r="BO65" i="31"/>
  <c r="BN61" i="31"/>
  <c r="BL64" i="31"/>
  <c r="BR61" i="31"/>
  <c r="BR59" i="31"/>
  <c r="BQ59" i="31"/>
  <c r="BO67" i="31"/>
  <c r="BM64" i="31"/>
  <c r="BM65" i="31"/>
  <c r="BM58" i="31"/>
  <c r="BL66" i="31"/>
  <c r="BM67" i="31"/>
  <c r="BQ66" i="31"/>
  <c r="BO61" i="31"/>
  <c r="BL63" i="31"/>
  <c r="BM57" i="31"/>
  <c r="BQ61" i="31"/>
  <c r="BO57" i="31"/>
  <c r="BM62" i="31"/>
  <c r="BG55" i="31"/>
  <c r="BP56" i="31" s="1"/>
  <c r="BU56" i="31" s="1"/>
  <c r="BV56" i="31" s="1"/>
  <c r="BM63" i="31"/>
  <c r="BN60" i="31"/>
  <c r="BL60" i="31"/>
  <c r="BM66" i="31"/>
  <c r="BM60" i="31"/>
  <c r="BO62" i="31"/>
  <c r="BQ60" i="31"/>
  <c r="BS63" i="31"/>
  <c r="BQ64" i="31"/>
  <c r="BS60" i="31"/>
  <c r="BQ67" i="31"/>
  <c r="BQ63" i="31"/>
  <c r="BQ58" i="31"/>
  <c r="BQ57" i="31"/>
  <c r="BS57" i="31"/>
  <c r="BQ62" i="31"/>
  <c r="BS66" i="31"/>
  <c r="BS59" i="31"/>
  <c r="BS61" i="31"/>
  <c r="BS65" i="31"/>
  <c r="BS62" i="31"/>
  <c r="BS64" i="31"/>
  <c r="AT60" i="31"/>
  <c r="AT63" i="31"/>
  <c r="AT61" i="31"/>
  <c r="AT66" i="31"/>
  <c r="AT57" i="31"/>
  <c r="AT67" i="31"/>
  <c r="AT56" i="31"/>
  <c r="AT64" i="31"/>
  <c r="AT62" i="31"/>
  <c r="AT58" i="31"/>
  <c r="AT59" i="31"/>
  <c r="AT65" i="31"/>
  <c r="BX10" i="27"/>
  <c r="BZ14" i="27"/>
  <c r="BY13" i="27"/>
  <c r="BZ13" i="27"/>
  <c r="BX14" i="27"/>
  <c r="BX9" i="27"/>
  <c r="BX13" i="27"/>
  <c r="BZ15" i="27"/>
  <c r="BX15" i="27"/>
  <c r="BZ16" i="27"/>
  <c r="BY15" i="27"/>
  <c r="BX16" i="27"/>
  <c r="BY14" i="27"/>
  <c r="BY16" i="27"/>
  <c r="BY9" i="27"/>
  <c r="BZ10" i="27"/>
  <c r="BZ6" i="27"/>
  <c r="BZ9" i="27"/>
  <c r="BX6" i="27"/>
  <c r="BZ5" i="27"/>
  <c r="BX7" i="27"/>
  <c r="BX5" i="27"/>
  <c r="BY10" i="27"/>
  <c r="BY7" i="27"/>
  <c r="BX11" i="27"/>
  <c r="BY8" i="27"/>
  <c r="BY6" i="27"/>
  <c r="BX8" i="27"/>
  <c r="BY12" i="27"/>
  <c r="BZ12" i="27"/>
  <c r="BY5" i="27"/>
  <c r="BZ7" i="27"/>
  <c r="BX12" i="27"/>
  <c r="BZ8" i="27"/>
  <c r="BZ11" i="27"/>
  <c r="BY11" i="27"/>
  <c r="BP57" i="31" l="1"/>
  <c r="BU57" i="31" s="1"/>
  <c r="BP63" i="31"/>
  <c r="BU63" i="31" s="1"/>
  <c r="BP59" i="31"/>
  <c r="BU59" i="31" s="1"/>
  <c r="Z59" i="31" s="1"/>
  <c r="BP62" i="31"/>
  <c r="BU62" i="31" s="1"/>
  <c r="Z62" i="31" s="1"/>
  <c r="BP58" i="31"/>
  <c r="BU58" i="31" s="1"/>
  <c r="BP64" i="31"/>
  <c r="BU64" i="31" s="1"/>
  <c r="BP60" i="31"/>
  <c r="BU60" i="31" s="1"/>
  <c r="BP65" i="31"/>
  <c r="BU65" i="31" s="1"/>
  <c r="BP67" i="31"/>
  <c r="BU67" i="31" s="1"/>
  <c r="BP66" i="31"/>
  <c r="BU66" i="31" s="1"/>
  <c r="Z66" i="31" s="1"/>
  <c r="BP61" i="31"/>
  <c r="BU61" i="31" s="1"/>
  <c r="Z56" i="31"/>
  <c r="CA13" i="27"/>
  <c r="J13" i="27" s="1"/>
  <c r="K13" i="27" s="1"/>
  <c r="CA15" i="27"/>
  <c r="J15" i="27" s="1"/>
  <c r="K15" i="27" s="1"/>
  <c r="CA8" i="27"/>
  <c r="J8" i="27" s="1"/>
  <c r="K8" i="27" s="1"/>
  <c r="CA10" i="27"/>
  <c r="J10" i="27" s="1"/>
  <c r="K10" i="27" s="1"/>
  <c r="CA16" i="27"/>
  <c r="J16" i="27" s="1"/>
  <c r="K16" i="27" s="1"/>
  <c r="CA6" i="27"/>
  <c r="J6" i="27" s="1"/>
  <c r="K6" i="27" s="1"/>
  <c r="CA7" i="27"/>
  <c r="J7" i="27" s="1"/>
  <c r="K7" i="27" s="1"/>
  <c r="CA14" i="27"/>
  <c r="J14" i="27" s="1"/>
  <c r="K14" i="27" s="1"/>
  <c r="CA9" i="27"/>
  <c r="J9" i="27" s="1"/>
  <c r="K9" i="27" s="1"/>
  <c r="CA5" i="27"/>
  <c r="J5" i="27" s="1"/>
  <c r="K5" i="27" s="1"/>
  <c r="CA11" i="27"/>
  <c r="J11" i="27" s="1"/>
  <c r="K11" i="27" s="1"/>
  <c r="CA12" i="27"/>
  <c r="J12" i="27" s="1"/>
  <c r="K12" i="27" s="1"/>
  <c r="BV60" i="31" l="1"/>
  <c r="Z60" i="31"/>
  <c r="Z61" i="31"/>
  <c r="BV61" i="31"/>
  <c r="BV63" i="31"/>
  <c r="Z63" i="31"/>
  <c r="BV57" i="31"/>
  <c r="Z57" i="31"/>
  <c r="BV67" i="31"/>
  <c r="Z67" i="31"/>
  <c r="BV65" i="31"/>
  <c r="Z65" i="31"/>
  <c r="BV64" i="31"/>
  <c r="Z64" i="31"/>
  <c r="Z58" i="31"/>
  <c r="BV58" i="31"/>
  <c r="AC12" i="27"/>
  <c r="AF12" i="27"/>
  <c r="AH12" i="27"/>
  <c r="AE12" i="27"/>
  <c r="AD12" i="27"/>
  <c r="AG12" i="27"/>
  <c r="AE10" i="27"/>
  <c r="AH10" i="27"/>
  <c r="AC10" i="27"/>
  <c r="AG10" i="27"/>
  <c r="AF10" i="27"/>
  <c r="AE8" i="27"/>
  <c r="AD8" i="27"/>
  <c r="AF8" i="27"/>
  <c r="AH8" i="27"/>
  <c r="AG8" i="27"/>
  <c r="AF11" i="27"/>
  <c r="AH11" i="27"/>
  <c r="AC11" i="27"/>
  <c r="AG11" i="27"/>
  <c r="AE11" i="27"/>
  <c r="AF5" i="27"/>
  <c r="AE5" i="27"/>
  <c r="AD5" i="27"/>
  <c r="AG5" i="27"/>
  <c r="AH5" i="27"/>
  <c r="AH15" i="27"/>
  <c r="AC15" i="27"/>
  <c r="AF15" i="27"/>
  <c r="AG15" i="27"/>
  <c r="AE15" i="27"/>
  <c r="AD15" i="27"/>
  <c r="AH9" i="27"/>
  <c r="AG9" i="27"/>
  <c r="AF9" i="27"/>
  <c r="AE9" i="27"/>
  <c r="AC9" i="27"/>
  <c r="G1302" i="14"/>
  <c r="AC13" i="27"/>
  <c r="AH13" i="27"/>
  <c r="AG13" i="27"/>
  <c r="AE13" i="27"/>
  <c r="AD13" i="27"/>
  <c r="AF13" i="27"/>
  <c r="AF14" i="27"/>
  <c r="AC14" i="27"/>
  <c r="AH14" i="27"/>
  <c r="AG14" i="27"/>
  <c r="AE14" i="27"/>
  <c r="AD14" i="27"/>
  <c r="AH7" i="27"/>
  <c r="AE7" i="27"/>
  <c r="AD7" i="27"/>
  <c r="AG7" i="27"/>
  <c r="AF7" i="27"/>
  <c r="BV59" i="31"/>
  <c r="AH6" i="27"/>
  <c r="AF6" i="27"/>
  <c r="AE6" i="27"/>
  <c r="AG6" i="27"/>
  <c r="AD6" i="27"/>
  <c r="AF16" i="27"/>
  <c r="AH16" i="27"/>
  <c r="AC16" i="27"/>
  <c r="AG16" i="27"/>
  <c r="AE16" i="27"/>
  <c r="AD16" i="27"/>
  <c r="BV66" i="31"/>
  <c r="BW57" i="31"/>
  <c r="BW65" i="31"/>
  <c r="BW66" i="31"/>
  <c r="BW58" i="31"/>
  <c r="BW56" i="31"/>
  <c r="BW60" i="31"/>
  <c r="BW61" i="31"/>
  <c r="BW63" i="31"/>
  <c r="BW62" i="31"/>
  <c r="BW64" i="31"/>
  <c r="BW59" i="31"/>
  <c r="BV62" i="31"/>
  <c r="BW67" i="31"/>
  <c r="AI13" i="27"/>
  <c r="G1170" i="26"/>
  <c r="I1170" i="26" s="1"/>
  <c r="AJ13" i="27"/>
  <c r="AI16" i="27"/>
  <c r="AJ16" i="27"/>
  <c r="AJ10" i="27"/>
  <c r="AI10" i="27"/>
  <c r="AJ15" i="27"/>
  <c r="AI15" i="27"/>
  <c r="AJ12" i="27"/>
  <c r="AI12" i="27"/>
  <c r="AI11" i="27"/>
  <c r="AJ11" i="27"/>
  <c r="AJ8" i="27"/>
  <c r="AI8" i="27"/>
  <c r="AI5" i="27"/>
  <c r="AJ5" i="27"/>
  <c r="AJ9" i="27"/>
  <c r="AI9" i="27"/>
  <c r="AJ14" i="27"/>
  <c r="AI14" i="27"/>
  <c r="AI7" i="27"/>
  <c r="AJ7" i="27"/>
  <c r="AI6" i="27"/>
  <c r="AJ6" i="27"/>
  <c r="AC7" i="27"/>
  <c r="G1164" i="26"/>
  <c r="I1164" i="26" s="1"/>
  <c r="G1296" i="14"/>
  <c r="AC6" i="27"/>
  <c r="G1295" i="14"/>
  <c r="G1163" i="26"/>
  <c r="I1163" i="26" s="1"/>
  <c r="G1173" i="26"/>
  <c r="I1173" i="26" s="1"/>
  <c r="G1305" i="14"/>
  <c r="G1169" i="26"/>
  <c r="I1169" i="26" s="1"/>
  <c r="G1301" i="14"/>
  <c r="AD10" i="27"/>
  <c r="G1299" i="14"/>
  <c r="G1167" i="26"/>
  <c r="I1167" i="26" s="1"/>
  <c r="AD11" i="27"/>
  <c r="G1168" i="26"/>
  <c r="I1168" i="26" s="1"/>
  <c r="G1300" i="14"/>
  <c r="AC8" i="27"/>
  <c r="G1165" i="26"/>
  <c r="I1165" i="26" s="1"/>
  <c r="G1297" i="14"/>
  <c r="AC5" i="27"/>
  <c r="G1162" i="26"/>
  <c r="I1162" i="26" s="1"/>
  <c r="G1294" i="14"/>
  <c r="G1172" i="26"/>
  <c r="I1172" i="26" s="1"/>
  <c r="G1304" i="14"/>
  <c r="AD9" i="27"/>
  <c r="G1298" i="14"/>
  <c r="G1166" i="26"/>
  <c r="I1166" i="26" s="1"/>
  <c r="G1303" i="14"/>
  <c r="G1171" i="26"/>
  <c r="I1171" i="26" s="1"/>
  <c r="BV53" i="31" l="1"/>
  <c r="AE2" i="27"/>
  <c r="F12" i="12" s="1"/>
  <c r="AF2" i="27"/>
  <c r="G12" i="12" s="1"/>
  <c r="AH2" i="27"/>
  <c r="I12" i="12" s="1"/>
  <c r="AG2" i="27"/>
  <c r="H12" i="12" s="1"/>
  <c r="BY61" i="31"/>
  <c r="BZ65" i="31"/>
  <c r="BZ63" i="31"/>
  <c r="BX67" i="31"/>
  <c r="BY59" i="31"/>
  <c r="BY63" i="31"/>
  <c r="BX65" i="31"/>
  <c r="BY58" i="31"/>
  <c r="BZ56" i="31"/>
  <c r="BZ57" i="31"/>
  <c r="BZ62" i="31"/>
  <c r="BY60" i="31"/>
  <c r="BY57" i="31"/>
  <c r="BX56" i="31"/>
  <c r="BZ60" i="31"/>
  <c r="BX66" i="31"/>
  <c r="BY62" i="31"/>
  <c r="BY66" i="31"/>
  <c r="BY65" i="31"/>
  <c r="BZ59" i="31"/>
  <c r="BZ67" i="31"/>
  <c r="BX58" i="31"/>
  <c r="BY56" i="31"/>
  <c r="BX59" i="31"/>
  <c r="BX61" i="31"/>
  <c r="BZ61" i="31"/>
  <c r="BZ58" i="31"/>
  <c r="BY67" i="31"/>
  <c r="BZ64" i="31"/>
  <c r="BX62" i="31"/>
  <c r="BZ66" i="31"/>
  <c r="BX64" i="31"/>
  <c r="BY64" i="31"/>
  <c r="BX63" i="31"/>
  <c r="BX60" i="31"/>
  <c r="BX57" i="31"/>
  <c r="AC2" i="27"/>
  <c r="D12" i="12" s="1"/>
  <c r="AJ2" i="27"/>
  <c r="K12" i="12" s="1"/>
  <c r="AI2" i="27"/>
  <c r="J12" i="12" s="1"/>
  <c r="AD2" i="27"/>
  <c r="E12" i="12" s="1"/>
  <c r="CA63" i="31" l="1"/>
  <c r="J63" i="31" s="1"/>
  <c r="K63" i="31" s="1"/>
  <c r="CA65" i="31"/>
  <c r="J65" i="31" s="1"/>
  <c r="K65" i="31" s="1"/>
  <c r="CA56" i="31"/>
  <c r="J56" i="31" s="1"/>
  <c r="K56" i="31" s="1"/>
  <c r="CA57" i="31"/>
  <c r="J57" i="31" s="1"/>
  <c r="K57" i="31" s="1"/>
  <c r="CA67" i="31"/>
  <c r="J67" i="31" s="1"/>
  <c r="K67" i="31" s="1"/>
  <c r="CA60" i="31"/>
  <c r="J60" i="31" s="1"/>
  <c r="K60" i="31" s="1"/>
  <c r="CA61" i="31"/>
  <c r="J61" i="31" s="1"/>
  <c r="K61" i="31" s="1"/>
  <c r="CA59" i="31"/>
  <c r="J59" i="31" s="1"/>
  <c r="K59" i="31" s="1"/>
  <c r="CA66" i="31"/>
  <c r="J66" i="31" s="1"/>
  <c r="K66" i="31" s="1"/>
  <c r="CA62" i="31"/>
  <c r="J62" i="31" s="1"/>
  <c r="K62" i="31" s="1"/>
  <c r="CA58" i="31"/>
  <c r="J58" i="31" s="1"/>
  <c r="K58" i="31" s="1"/>
  <c r="G1556" i="14"/>
  <c r="AJ63" i="31"/>
  <c r="AI63" i="31"/>
  <c r="CA64" i="31"/>
  <c r="J64" i="31" s="1"/>
  <c r="K64" i="31" s="1"/>
  <c r="AH56" i="31"/>
  <c r="AI59" i="31" l="1"/>
  <c r="AD59" i="31"/>
  <c r="AG59" i="31"/>
  <c r="AE59" i="31"/>
  <c r="AF59" i="31"/>
  <c r="AH59" i="31"/>
  <c r="AC59" i="31"/>
  <c r="AI61" i="31"/>
  <c r="AC61" i="31"/>
  <c r="AH61" i="31"/>
  <c r="AE61" i="31"/>
  <c r="AG61" i="31"/>
  <c r="AF61" i="31"/>
  <c r="AD61" i="31"/>
  <c r="AJ60" i="31"/>
  <c r="AC60" i="31"/>
  <c r="AH60" i="31"/>
  <c r="AE60" i="31"/>
  <c r="AF60" i="31"/>
  <c r="AG60" i="31"/>
  <c r="AD60" i="31"/>
  <c r="AI67" i="31"/>
  <c r="AH67" i="31"/>
  <c r="AC67" i="31"/>
  <c r="AE67" i="31"/>
  <c r="AF67" i="31"/>
  <c r="AD67" i="31"/>
  <c r="AG67" i="31"/>
  <c r="G1551" i="14"/>
  <c r="AH58" i="31"/>
  <c r="AD58" i="31"/>
  <c r="AE58" i="31"/>
  <c r="AG58" i="31"/>
  <c r="AF58" i="31"/>
  <c r="AC58" i="31"/>
  <c r="AI64" i="31"/>
  <c r="AC64" i="31"/>
  <c r="AH64" i="31"/>
  <c r="AD64" i="31"/>
  <c r="AG64" i="31"/>
  <c r="AF64" i="31"/>
  <c r="AE64" i="31"/>
  <c r="AI57" i="31"/>
  <c r="AH57" i="31"/>
  <c r="AD57" i="31"/>
  <c r="AF57" i="31"/>
  <c r="AG57" i="31"/>
  <c r="AE57" i="31"/>
  <c r="AC57" i="31"/>
  <c r="G1417" i="26"/>
  <c r="I1417" i="26" s="1"/>
  <c r="AF56" i="31"/>
  <c r="AC56" i="31"/>
  <c r="AD56" i="31"/>
  <c r="AG56" i="31"/>
  <c r="AE56" i="31"/>
  <c r="AJ62" i="31"/>
  <c r="AC62" i="31"/>
  <c r="AH62" i="31"/>
  <c r="AG62" i="31"/>
  <c r="AE62" i="31"/>
  <c r="AF62" i="31"/>
  <c r="AD62" i="31"/>
  <c r="AI65" i="31"/>
  <c r="AH65" i="31"/>
  <c r="AC65" i="31"/>
  <c r="AD65" i="31"/>
  <c r="AE65" i="31"/>
  <c r="AG65" i="31"/>
  <c r="AF65" i="31"/>
  <c r="AI66" i="31"/>
  <c r="AH66" i="31"/>
  <c r="AD66" i="31"/>
  <c r="AF66" i="31"/>
  <c r="AG66" i="31"/>
  <c r="AE66" i="31"/>
  <c r="AC66" i="31"/>
  <c r="G1424" i="26"/>
  <c r="I1424" i="26" s="1"/>
  <c r="AH63" i="31"/>
  <c r="AC63" i="31"/>
  <c r="AD63" i="31"/>
  <c r="AE63" i="31"/>
  <c r="AG63" i="31"/>
  <c r="AF63" i="31"/>
  <c r="AJ56" i="31"/>
  <c r="G1549" i="14"/>
  <c r="G1426" i="26"/>
  <c r="I1426" i="26" s="1"/>
  <c r="G1558" i="14"/>
  <c r="AI56" i="31"/>
  <c r="AJ65" i="31"/>
  <c r="G1559" i="14"/>
  <c r="AJ57" i="31"/>
  <c r="G1418" i="26"/>
  <c r="I1418" i="26" s="1"/>
  <c r="AJ59" i="31"/>
  <c r="AI62" i="31"/>
  <c r="G1554" i="14"/>
  <c r="G1422" i="26"/>
  <c r="I1422" i="26" s="1"/>
  <c r="G1552" i="14"/>
  <c r="G1560" i="14"/>
  <c r="G1550" i="14"/>
  <c r="AJ67" i="31"/>
  <c r="G1421" i="26"/>
  <c r="I1421" i="26" s="1"/>
  <c r="AJ66" i="31"/>
  <c r="G1420" i="26"/>
  <c r="I1420" i="26" s="1"/>
  <c r="AJ61" i="31"/>
  <c r="AI60" i="31"/>
  <c r="G1428" i="26"/>
  <c r="I1428" i="26" s="1"/>
  <c r="G1553" i="14"/>
  <c r="G1427" i="26"/>
  <c r="I1427" i="26" s="1"/>
  <c r="AJ58" i="31"/>
  <c r="G1419" i="26"/>
  <c r="I1419" i="26" s="1"/>
  <c r="AI58" i="31"/>
  <c r="G1555" i="14"/>
  <c r="G1423" i="26"/>
  <c r="I1423" i="26" s="1"/>
  <c r="AJ64" i="31"/>
  <c r="G1557" i="14"/>
  <c r="G1425" i="26"/>
  <c r="I1425" i="26" s="1"/>
  <c r="AH2" i="31" l="1"/>
  <c r="I13" i="12" s="1"/>
  <c r="I15" i="12" s="1"/>
  <c r="D10" i="14" s="1"/>
  <c r="AE2" i="31"/>
  <c r="F13" i="12" s="1"/>
  <c r="F15" i="12" s="1"/>
  <c r="AG2" i="31"/>
  <c r="H13" i="12" s="1"/>
  <c r="H15" i="12" s="1"/>
  <c r="AD2" i="31"/>
  <c r="E13" i="12" s="1"/>
  <c r="E15" i="12" s="1"/>
  <c r="AC2" i="31"/>
  <c r="D13" i="12" s="1"/>
  <c r="D15" i="12" s="1"/>
  <c r="AF2" i="31"/>
  <c r="G13" i="12" s="1"/>
  <c r="G15" i="12" s="1"/>
  <c r="AI2" i="31"/>
  <c r="J13" i="12" s="1"/>
  <c r="J15" i="12" s="1"/>
  <c r="AJ2" i="31"/>
  <c r="K13" i="12" s="1"/>
  <c r="K15" i="12" s="1"/>
  <c r="D6" i="14" l="1"/>
  <c r="D6" i="26"/>
  <c r="D5" i="14"/>
  <c r="D5" i="26"/>
  <c r="D10" i="26"/>
  <c r="D12" i="14"/>
  <c r="D12" i="26"/>
  <c r="D8" i="14"/>
  <c r="D8" i="26"/>
  <c r="D7" i="14"/>
  <c r="D7" i="26"/>
  <c r="D9" i="14"/>
  <c r="D9" i="26"/>
  <c r="D11" i="14"/>
  <c r="D1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White</author>
  </authors>
  <commentList>
    <comment ref="J112" authorId="0" shapeId="0" xr:uid="{00000000-0006-0000-0600-000001000000}">
      <text>
        <r>
          <rPr>
            <b/>
            <sz val="9"/>
            <color indexed="81"/>
            <rFont val="Tahoma"/>
            <family val="2"/>
          </rPr>
          <t>Richard White:</t>
        </r>
        <r>
          <rPr>
            <sz val="9"/>
            <color indexed="81"/>
            <rFont val="Tahoma"/>
            <family val="2"/>
          </rPr>
          <t xml:space="preserve">
This column is always A string whether it is men 4x4 or Mx 4x4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 White</author>
  </authors>
  <commentList>
    <comment ref="J112" authorId="0" shapeId="0" xr:uid="{00000000-0006-0000-0700-000001000000}">
      <text>
        <r>
          <rPr>
            <b/>
            <sz val="9"/>
            <color indexed="81"/>
            <rFont val="Tahoma"/>
            <family val="2"/>
          </rPr>
          <t>Richard White:</t>
        </r>
        <r>
          <rPr>
            <sz val="9"/>
            <color indexed="81"/>
            <rFont val="Tahoma"/>
            <family val="2"/>
          </rPr>
          <t xml:space="preserve">
when this is a mixed 4x4 then the double lookup sets to column 3 of points and hence to B string points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tc={4CE06D5A-B424-44FA-8D2B-30983FB453CD}</author>
  </authors>
  <commentList>
    <comment ref="D44" authorId="0" shapeId="0" xr:uid="{4CE06D5A-B424-44FA-8D2B-30983FB453CD}">
      <text>
        <t>[Threaded comment]
Your version of Excel allows you to read this threaded comment; however, any edits to it will get removed if the file is opened in a newer version of Excel. Learn more: https://go.microsoft.com/fwlink/?linkid=870924
Comment:
    Division 3 record</t>
      </text>
    </comment>
  </commentList>
</comments>
</file>

<file path=xl/sharedStrings.xml><?xml version="1.0" encoding="utf-8"?>
<sst xmlns="http://schemas.openxmlformats.org/spreadsheetml/2006/main" count="12054" uniqueCount="908">
  <si>
    <t>Event</t>
  </si>
  <si>
    <t>MEN</t>
  </si>
  <si>
    <t>Matches 2 &amp; 4</t>
  </si>
  <si>
    <t>2000SC</t>
  </si>
  <si>
    <t>3000SC</t>
  </si>
  <si>
    <t>110H</t>
  </si>
  <si>
    <t>400H</t>
  </si>
  <si>
    <t>HJ</t>
  </si>
  <si>
    <t>PV</t>
  </si>
  <si>
    <t>LJ</t>
  </si>
  <si>
    <t>TJ</t>
  </si>
  <si>
    <t>SP</t>
  </si>
  <si>
    <t>DT</t>
  </si>
  <si>
    <t>HT</t>
  </si>
  <si>
    <t>JT</t>
  </si>
  <si>
    <t>4x100 leg 1</t>
  </si>
  <si>
    <t>4x100 leg 2</t>
  </si>
  <si>
    <t>4x100 leg 3</t>
  </si>
  <si>
    <t>4x100 leg 4</t>
  </si>
  <si>
    <t>4x400 leg 1</t>
  </si>
  <si>
    <t>4x400 leg 2</t>
  </si>
  <si>
    <t>4x400 leg 3</t>
  </si>
  <si>
    <t>4x400 leg 4</t>
  </si>
  <si>
    <t>A</t>
  </si>
  <si>
    <t>B</t>
  </si>
  <si>
    <t>C</t>
  </si>
  <si>
    <t>100H</t>
  </si>
  <si>
    <t>WOMEN</t>
  </si>
  <si>
    <t>Team A&amp;B numbers</t>
  </si>
  <si>
    <t>1&amp;11</t>
  </si>
  <si>
    <t>2&amp;22</t>
  </si>
  <si>
    <t>3&amp;33</t>
  </si>
  <si>
    <t>4&amp;44</t>
  </si>
  <si>
    <t>5&amp;55</t>
  </si>
  <si>
    <t>6&amp;66</t>
  </si>
  <si>
    <t>7&amp;77</t>
  </si>
  <si>
    <t>Team Name full</t>
  </si>
  <si>
    <t>Team name short</t>
  </si>
  <si>
    <t>Birchfield Harriers</t>
  </si>
  <si>
    <t>Bir</t>
  </si>
  <si>
    <t>Tamworth AC</t>
  </si>
  <si>
    <t>Telford AC</t>
  </si>
  <si>
    <t>Yate and District AC</t>
  </si>
  <si>
    <t>Chelt</t>
  </si>
  <si>
    <t>Tamw</t>
  </si>
  <si>
    <t>Telf</t>
  </si>
  <si>
    <t>Yate</t>
  </si>
  <si>
    <t>Team A&amp;B 
numbers</t>
  </si>
  <si>
    <t>Team</t>
  </si>
  <si>
    <t>Matches 1 &amp; 3</t>
  </si>
  <si>
    <t>Declarations for lookup</t>
  </si>
  <si>
    <t>A string</t>
  </si>
  <si>
    <t>Team -&gt;</t>
  </si>
  <si>
    <t>team</t>
  </si>
  <si>
    <t>B string</t>
  </si>
  <si>
    <t>C string</t>
  </si>
  <si>
    <t>Number</t>
  </si>
  <si>
    <t>String</t>
  </si>
  <si>
    <t>metres</t>
  </si>
  <si>
    <t>Position</t>
  </si>
  <si>
    <t>Competitor</t>
  </si>
  <si>
    <t>Club</t>
  </si>
  <si>
    <t>Wind reading if applic</t>
  </si>
  <si>
    <t>m/s</t>
  </si>
  <si>
    <t>MEN input - laned track events</t>
  </si>
  <si>
    <t>line to look up</t>
  </si>
  <si>
    <t>line base</t>
  </si>
  <si>
    <t>step</t>
  </si>
  <si>
    <t>line</t>
  </si>
  <si>
    <t>step A toB, B to C</t>
  </si>
  <si>
    <t>Count</t>
  </si>
  <si>
    <t>Total =</t>
  </si>
  <si>
    <t>Scores</t>
  </si>
  <si>
    <t>number teams</t>
  </si>
  <si>
    <t>Place</t>
  </si>
  <si>
    <t>for this match - scores</t>
  </si>
  <si>
    <t>Perf. Minutes</t>
  </si>
  <si>
    <t>Perf. Seconds</t>
  </si>
  <si>
    <t>Whole mins.</t>
  </si>
  <si>
    <t>Auto</t>
  </si>
  <si>
    <t>Points</t>
  </si>
  <si>
    <t>Points per team</t>
  </si>
  <si>
    <t>TOTAL THIS SHEET</t>
  </si>
  <si>
    <t>Bonus</t>
  </si>
  <si>
    <t>Perf</t>
  </si>
  <si>
    <t>1'51.7</t>
  </si>
  <si>
    <t>3'48.5</t>
  </si>
  <si>
    <t>8'27.1</t>
  </si>
  <si>
    <t>14'30.0</t>
  </si>
  <si>
    <t>6'23.9</t>
  </si>
  <si>
    <t>9'55.0</t>
  </si>
  <si>
    <t>2'10.0</t>
  </si>
  <si>
    <t>4'27.5</t>
  </si>
  <si>
    <t>10'02.0</t>
  </si>
  <si>
    <t>17'20.0</t>
  </si>
  <si>
    <t>7'20.8</t>
  </si>
  <si>
    <t>11'40.0</t>
  </si>
  <si>
    <t>s or m</t>
  </si>
  <si>
    <t>Bonus value</t>
  </si>
  <si>
    <t>xx.yy or xx.y</t>
  </si>
  <si>
    <t>Lock password</t>
  </si>
  <si>
    <t>mcaa</t>
  </si>
  <si>
    <t>MEN input - non-laned track events and relays</t>
  </si>
  <si>
    <t>4x100</t>
  </si>
  <si>
    <t>4x400</t>
  </si>
  <si>
    <t>copy team fullname</t>
  </si>
  <si>
    <t>Perf. metres</t>
  </si>
  <si>
    <t>xx.yy</t>
  </si>
  <si>
    <t>Bib Number</t>
  </si>
  <si>
    <t>Men Track 1</t>
  </si>
  <si>
    <t>Men Track 2</t>
  </si>
  <si>
    <t>Men Field</t>
  </si>
  <si>
    <t>Women Track 1</t>
  </si>
  <si>
    <t>Women Track 2</t>
  </si>
  <si>
    <t>Women Field</t>
  </si>
  <si>
    <t>Officials</t>
  </si>
  <si>
    <t>TOTAL</t>
  </si>
  <si>
    <t>Team 1</t>
  </si>
  <si>
    <t>Team 2</t>
  </si>
  <si>
    <t>Team 3</t>
  </si>
  <si>
    <t>Team 4</t>
  </si>
  <si>
    <t>Team 5</t>
  </si>
  <si>
    <t>Team 6</t>
  </si>
  <si>
    <t>Team 7</t>
  </si>
  <si>
    <t>Scores - summary</t>
  </si>
  <si>
    <t>Officials' Points</t>
  </si>
  <si>
    <t>Bonus for qualified Timekeeper</t>
  </si>
  <si>
    <t>Bonus for qualified Track Judge</t>
  </si>
  <si>
    <t>Bonus for qualified Field Team</t>
  </si>
  <si>
    <t>Penalties for missing officials</t>
  </si>
  <si>
    <t>seconds</t>
  </si>
  <si>
    <t>as text</t>
  </si>
  <si>
    <t>Whole</t>
  </si>
  <si>
    <t>1/10th</t>
  </si>
  <si>
    <t>Seconds</t>
  </si>
  <si>
    <t>1/10ths</t>
  </si>
  <si>
    <t>Formatted</t>
  </si>
  <si>
    <t xml:space="preserve">Mins </t>
  </si>
  <si>
    <t>Venue=</t>
  </si>
  <si>
    <t>Date=</t>
  </si>
  <si>
    <t>Division=</t>
  </si>
  <si>
    <t>MCAA T&amp;F League.</t>
  </si>
  <si>
    <t>Type=</t>
  </si>
  <si>
    <t>Spreadsheet type =</t>
  </si>
  <si>
    <t>Date =</t>
  </si>
  <si>
    <t>Venue =</t>
  </si>
  <si>
    <t>Performance</t>
  </si>
  <si>
    <t>MEN input - field events</t>
  </si>
  <si>
    <t>WOMEN input - laned track events</t>
  </si>
  <si>
    <t>WOMEN input - non-laned track events and relays</t>
  </si>
  <si>
    <t>WOMEN input - field events</t>
  </si>
  <si>
    <t>GUESTS</t>
  </si>
  <si>
    <t>M/F</t>
  </si>
  <si>
    <t>Name</t>
  </si>
  <si>
    <t>Sex (M/F)</t>
  </si>
  <si>
    <t>1. This results software assumes a basic knowledge of how to type entries into Excel, how to print (if required) and ideally how to copy from another spreadsheet.</t>
  </si>
  <si>
    <t>2. The spreadsheet uses a number of tabs (see the bottom of the screen) to operate. These are: sheets for results entry; sheets for declarations; sheet for officials points; summary and printout; admin</t>
  </si>
  <si>
    <t>3. Recorders will enter details into the results sheets and the declaration sheets.</t>
  </si>
  <si>
    <t>4. All sheets will have any non-entry cell locked down by default. If you do wish to unlock then the password is at top left of the admin sheet - it is mcaa   BUT if you do unlock then you risk destroying the formulas in the sheets.</t>
  </si>
  <si>
    <t>OVERVIEW</t>
  </si>
  <si>
    <t>Burton AC</t>
  </si>
  <si>
    <t>Charnwood AC</t>
  </si>
  <si>
    <t>Royal Sutton Coldfield AC</t>
  </si>
  <si>
    <t>Sutton-in-Ashfield H &amp; AC</t>
  </si>
  <si>
    <t>Wolverhampton &amp; Bilston AC</t>
  </si>
  <si>
    <t>Burt</t>
  </si>
  <si>
    <t>Charn</t>
  </si>
  <si>
    <t>RSC</t>
  </si>
  <si>
    <t>SinA</t>
  </si>
  <si>
    <t>W&amp;B</t>
  </si>
  <si>
    <t>10 points deducted for each missing official (e.g. for two missing officials enter 20 on line 9 and then line 10 will subtract 20)</t>
  </si>
  <si>
    <t>Banbury Harriers AC</t>
  </si>
  <si>
    <t>Banb</t>
  </si>
  <si>
    <t>Daventry AAC</t>
  </si>
  <si>
    <t>Dav</t>
  </si>
  <si>
    <t>Kettering Town Harriers</t>
  </si>
  <si>
    <t>Kett</t>
  </si>
  <si>
    <t>Nuneaton Harriers AC</t>
  </si>
  <si>
    <t>Nun</t>
  </si>
  <si>
    <t>Solihull &amp; Small Heath AC</t>
  </si>
  <si>
    <t>SSH</t>
  </si>
  <si>
    <t>Wind if applic</t>
  </si>
  <si>
    <t>Wind if applic m/s</t>
  </si>
  <si>
    <t>Match =</t>
  </si>
  <si>
    <t>Match number =</t>
  </si>
  <si>
    <t>Match no.</t>
  </si>
  <si>
    <t>Match</t>
  </si>
  <si>
    <t>flat race</t>
  </si>
  <si>
    <t>SC</t>
  </si>
  <si>
    <t>tbd</t>
  </si>
  <si>
    <t>Distance races and 4x400 Mx B string points look-up</t>
  </si>
  <si>
    <t>Points column</t>
  </si>
  <si>
    <t>10 secs</t>
  </si>
  <si>
    <t>1/100 ths</t>
  </si>
  <si>
    <t>1/100ths</t>
  </si>
  <si>
    <t>If manual</t>
  </si>
  <si>
    <t>formatted</t>
  </si>
  <si>
    <t>If PF</t>
  </si>
  <si>
    <t>Manual timing</t>
  </si>
  <si>
    <t>Photo-finish timing</t>
  </si>
  <si>
    <t>Birmingham Running &amp; Tri Club</t>
  </si>
  <si>
    <t>BRAT</t>
  </si>
  <si>
    <t>Cannock &amp; Stafford AC</t>
  </si>
  <si>
    <t>C&amp;S</t>
  </si>
  <si>
    <t>Gloucester AC</t>
  </si>
  <si>
    <t>Glouc</t>
  </si>
  <si>
    <t>Notts AC</t>
  </si>
  <si>
    <t>Notts</t>
  </si>
  <si>
    <t>Rugby &amp; Northampton AC</t>
  </si>
  <si>
    <t>R&amp;N</t>
  </si>
  <si>
    <t>Bromsgrove &amp; Redditch AC</t>
  </si>
  <si>
    <t>B&amp;R</t>
  </si>
  <si>
    <t>City of Stoke AC</t>
  </si>
  <si>
    <t>Stoke</t>
  </si>
  <si>
    <t>Leamington C &amp; AC</t>
  </si>
  <si>
    <t>Leam</t>
  </si>
  <si>
    <t>Leicester Coritanian AC</t>
  </si>
  <si>
    <t>Leic</t>
  </si>
  <si>
    <t>Newport Harriers</t>
  </si>
  <si>
    <t>Newp</t>
  </si>
  <si>
    <t>Strat</t>
  </si>
  <si>
    <t>D&amp;S</t>
  </si>
  <si>
    <t>Halesowen A &amp; CC</t>
  </si>
  <si>
    <t>Hales</t>
  </si>
  <si>
    <t>Hereford Forest</t>
  </si>
  <si>
    <t>HereF</t>
  </si>
  <si>
    <t>Kidderminster &amp; Stourport AC</t>
  </si>
  <si>
    <t>K&amp;S</t>
  </si>
  <si>
    <t>Tipton Harriers</t>
  </si>
  <si>
    <t>Tipton</t>
  </si>
  <si>
    <t>Worcester AC</t>
  </si>
  <si>
    <t>Worc</t>
  </si>
  <si>
    <t>Manual (M) or</t>
  </si>
  <si>
    <t>Photo-finish (P)</t>
  </si>
  <si>
    <t>P</t>
  </si>
  <si>
    <t>5. The printout sheet is really aimed at Power of Ten. You can also print this if you wish but it only has basic formatting. If you do print on the day would be best to use "print selection" function in Excel after highlighting an event. If this means nothing to you then best to ignore on the day printing.</t>
  </si>
  <si>
    <t>Error</t>
  </si>
  <si>
    <t>Check</t>
  </si>
  <si>
    <t>Blank=good</t>
  </si>
  <si>
    <t>Prospective Events</t>
  </si>
  <si>
    <t>Best legal performance</t>
  </si>
  <si>
    <t>if applicable</t>
  </si>
  <si>
    <t>Wind</t>
  </si>
  <si>
    <t>Best wind-legal mark</t>
  </si>
  <si>
    <t>Perf (metres)</t>
  </si>
  <si>
    <t>Wind (m/s)</t>
  </si>
  <si>
    <t>Team 8</t>
  </si>
  <si>
    <t>Date</t>
  </si>
  <si>
    <t>Venue</t>
  </si>
  <si>
    <t>Division</t>
  </si>
  <si>
    <t>8&amp;88</t>
  </si>
  <si>
    <t>9&amp;99</t>
  </si>
  <si>
    <t>other</t>
  </si>
  <si>
    <t>2024 divisions and teams</t>
  </si>
  <si>
    <t>10&amp;101</t>
  </si>
  <si>
    <t>The following line is a duplicate but is kept as it feeds other sheets</t>
  </si>
  <si>
    <t>NOTE: IF A GUEST COMPETES IN A HORIZONTAL JUMP AND THEIR BEST JUMP IS OVER WIND LIMIT THEN ENTER A SECOND PERFORMANCE LINE WITH BEST WIND LEGAL JUMP</t>
  </si>
  <si>
    <t>ALL LOCKED</t>
  </si>
  <si>
    <t>This sheet holds an overview of the spreadsheet design.</t>
  </si>
  <si>
    <t>1. TBD - not yet completed</t>
  </si>
  <si>
    <t>5 Point bonus each for qualified official TK or TJ; 10 point bonus for Field team of at least 4 individuals with at least two field officials at the appropriate levels;
                                                                                                     5 point bonus for Field team of at least 4 individuals but not matching required levels of qualification.</t>
  </si>
  <si>
    <t>Tidied</t>
  </si>
  <si>
    <t>performance</t>
  </si>
  <si>
    <t>1full</t>
  </si>
  <si>
    <t>1short</t>
  </si>
  <si>
    <t>2full</t>
  </si>
  <si>
    <t>2short</t>
  </si>
  <si>
    <t>3full</t>
  </si>
  <si>
    <t>3short</t>
  </si>
  <si>
    <t>3NEfull</t>
  </si>
  <si>
    <t>3NEshort</t>
  </si>
  <si>
    <t>3SEfull</t>
  </si>
  <si>
    <t>3SEshort</t>
  </si>
  <si>
    <t>3SWfull</t>
  </si>
  <si>
    <t>3SWshort</t>
  </si>
  <si>
    <t>B&amp;W&amp;B</t>
  </si>
  <si>
    <t>Bristol &amp; West AC with Bath</t>
  </si>
  <si>
    <t>Shrew</t>
  </si>
  <si>
    <t>Shrewsbury AC</t>
  </si>
  <si>
    <t>Abing</t>
  </si>
  <si>
    <t>CovG</t>
  </si>
  <si>
    <t>Abingdon AC</t>
  </si>
  <si>
    <t>Coventry Godiva Harriers</t>
  </si>
  <si>
    <t>Stratford–upon–Avon AC</t>
  </si>
  <si>
    <t>Dudley &amp; Stourbridge Harriers</t>
  </si>
  <si>
    <t>lookups</t>
  </si>
  <si>
    <t>B+C string</t>
  </si>
  <si>
    <t>B+C</t>
  </si>
  <si>
    <t>MEN input - D string (para-athletes) ALL events</t>
  </si>
  <si>
    <t>Para-athletes</t>
  </si>
  <si>
    <t>NAME</t>
  </si>
  <si>
    <t>PARA CATEGORY</t>
  </si>
  <si>
    <t>This set is for GUESTS - host club to allocate bib numbers</t>
  </si>
  <si>
    <t>Para
category</t>
  </si>
  <si>
    <t>Copy of declaration names</t>
  </si>
  <si>
    <t>Sex</t>
  </si>
  <si>
    <t>count</t>
  </si>
  <si>
    <t>start</t>
  </si>
  <si>
    <t>label from 
col AB</t>
  </si>
  <si>
    <t>valid =1, 
else=0</t>
  </si>
  <si>
    <t>sum</t>
  </si>
  <si>
    <t>force blanks</t>
  </si>
  <si>
    <t>sequence</t>
  </si>
  <si>
    <t>This set is for para-athletes - host club to allocate bib numbers</t>
  </si>
  <si>
    <t>RAZA</t>
  </si>
  <si>
    <t>points</t>
  </si>
  <si>
    <t>scaled</t>
  </si>
  <si>
    <t>just</t>
  </si>
  <si>
    <t>compund</t>
  </si>
  <si>
    <t>to rank</t>
  </si>
  <si>
    <t>count num</t>
  </si>
  <si>
    <t>results</t>
  </si>
  <si>
    <t>total =</t>
  </si>
  <si>
    <t>RAZA raw</t>
  </si>
  <si>
    <t>score</t>
  </si>
  <si>
    <t>D string scoring</t>
  </si>
  <si>
    <t>rank 1</t>
  </si>
  <si>
    <t>rank 2</t>
  </si>
  <si>
    <t>rank 3</t>
  </si>
  <si>
    <t>rank 4</t>
  </si>
  <si>
    <t>rank 5</t>
  </si>
  <si>
    <t>rank 6</t>
  </si>
  <si>
    <t>rank 7</t>
  </si>
  <si>
    <t>rank 8</t>
  </si>
  <si>
    <t>Number finishing</t>
  </si>
  <si>
    <t>rank avg</t>
  </si>
  <si>
    <t>Gender</t>
  </si>
  <si>
    <t>Class</t>
  </si>
  <si>
    <t>a</t>
  </si>
  <si>
    <t>b</t>
  </si>
  <si>
    <t>c</t>
  </si>
  <si>
    <t>M</t>
  </si>
  <si>
    <t>F11</t>
  </si>
  <si>
    <t>F12</t>
  </si>
  <si>
    <t>F13</t>
  </si>
  <si>
    <t>F20</t>
  </si>
  <si>
    <t>F32</t>
  </si>
  <si>
    <t>F33</t>
  </si>
  <si>
    <t>F34</t>
  </si>
  <si>
    <t>F35</t>
  </si>
  <si>
    <t>F36</t>
  </si>
  <si>
    <t>F37</t>
  </si>
  <si>
    <t>F38</t>
  </si>
  <si>
    <t>F40</t>
  </si>
  <si>
    <t>F41</t>
  </si>
  <si>
    <t>F42</t>
  </si>
  <si>
    <t>F46</t>
  </si>
  <si>
    <t>F52</t>
  </si>
  <si>
    <t>F53</t>
  </si>
  <si>
    <t>F54</t>
  </si>
  <si>
    <t>F55</t>
  </si>
  <si>
    <t>F56</t>
  </si>
  <si>
    <t>F57</t>
  </si>
  <si>
    <t>F61</t>
  </si>
  <si>
    <t>F62</t>
  </si>
  <si>
    <t>F63</t>
  </si>
  <si>
    <t>F64</t>
  </si>
  <si>
    <t>F51</t>
  </si>
  <si>
    <t>T11</t>
  </si>
  <si>
    <t>T12</t>
  </si>
  <si>
    <t>T13</t>
  </si>
  <si>
    <t>T42</t>
  </si>
  <si>
    <t>T61</t>
  </si>
  <si>
    <t>T62</t>
  </si>
  <si>
    <t>T63</t>
  </si>
  <si>
    <t>T64</t>
  </si>
  <si>
    <t>T20</t>
  </si>
  <si>
    <t>T35</t>
  </si>
  <si>
    <t>T36</t>
  </si>
  <si>
    <t>T37</t>
  </si>
  <si>
    <t>T38</t>
  </si>
  <si>
    <t>W</t>
  </si>
  <si>
    <t>T46</t>
  </si>
  <si>
    <t>T33</t>
  </si>
  <si>
    <t>T34</t>
  </si>
  <si>
    <t>T43</t>
  </si>
  <si>
    <t>T44</t>
  </si>
  <si>
    <t>T51</t>
  </si>
  <si>
    <t>T52</t>
  </si>
  <si>
    <t>T53</t>
  </si>
  <si>
    <t>T54</t>
  </si>
  <si>
    <t>T71</t>
  </si>
  <si>
    <t>T72</t>
  </si>
  <si>
    <t>RAZA input</t>
  </si>
  <si>
    <t>d or h or t</t>
  </si>
  <si>
    <t>T45</t>
  </si>
  <si>
    <t>T47</t>
  </si>
  <si>
    <t>Para</t>
  </si>
  <si>
    <t>Category</t>
  </si>
  <si>
    <t>Athlete</t>
  </si>
  <si>
    <t>sex</t>
  </si>
  <si>
    <t>Table to do col lookup</t>
  </si>
  <si>
    <t>a col</t>
  </si>
  <si>
    <t>lookup</t>
  </si>
  <si>
    <t>score2</t>
  </si>
  <si>
    <t>score 3</t>
  </si>
  <si>
    <t>total score</t>
  </si>
  <si>
    <t>score1</t>
  </si>
  <si>
    <t>NOTE: we do not use table below but a calculation that gives same result expect for some extreme cases of many ties - which we ignore.</t>
  </si>
  <si>
    <t>get max by club</t>
  </si>
  <si>
    <t>test</t>
  </si>
  <si>
    <t>leave just the max</t>
  </si>
  <si>
    <t>get single</t>
  </si>
  <si>
    <t>final</t>
  </si>
  <si>
    <t>RAZA pnts</t>
  </si>
  <si>
    <t>to score</t>
  </si>
  <si>
    <t>F43</t>
  </si>
  <si>
    <t>F44</t>
  </si>
  <si>
    <t>Wind if</t>
  </si>
  <si>
    <t>applicable</t>
  </si>
  <si>
    <t>EMPTY</t>
  </si>
  <si>
    <t>WOMEN input - D string (para-athletes) ALL events</t>
  </si>
  <si>
    <t>Women D string Track&amp;field</t>
  </si>
  <si>
    <t>Men D string Track&amp;field</t>
  </si>
  <si>
    <t>PARA-ATHLETES BELOW - MEN THEN WOMEN</t>
  </si>
  <si>
    <t>D string</t>
  </si>
  <si>
    <t>short name</t>
  </si>
  <si>
    <t>STAGE 1 - set up the match details (League Secretary may already have done this)</t>
  </si>
  <si>
    <t>STAGE 2a - TEAM scoring declarations</t>
  </si>
  <si>
    <t>STAGE 2b - GUEST declarations</t>
  </si>
  <si>
    <t>STAGE 3 - results entry &amp; SCORING</t>
  </si>
  <si>
    <t>STAGE 3a - results entry &amp; SCORING strings A, B and C</t>
  </si>
  <si>
    <t>STAGE 3b - results entry &amp; SCORING string D</t>
  </si>
  <si>
    <t>STAGE 3c - results entry GUESTS</t>
  </si>
  <si>
    <t>STAGE 4 - Officials</t>
  </si>
  <si>
    <t>STAGE 5 - finishing off</t>
  </si>
  <si>
    <t>6. In the 'ADMIN2025' sheet set the match date in cell D2, venue in cell D3, division in cell D4 and the match number (1-4) in cell D5.</t>
  </si>
  <si>
    <t>7. In 'ADMIN2025' sheet cell D1 Write either P or M for photo-finish timing or manual timing.</t>
  </si>
  <si>
    <t>9. Leave the 'ADMIN2025' sheet alone after this.</t>
  </si>
  <si>
    <r>
      <t xml:space="preserve">10. First thing to do is fill in the yellow boxes on the </t>
    </r>
    <r>
      <rPr>
        <sz val="11"/>
        <color rgb="FFFF0000"/>
        <rFont val="Calibri"/>
        <family val="2"/>
        <scheme val="minor"/>
      </rPr>
      <t>TEAM</t>
    </r>
    <r>
      <rPr>
        <sz val="11"/>
        <color theme="1"/>
        <rFont val="Calibri"/>
        <family val="2"/>
        <scheme val="minor"/>
      </rPr>
      <t xml:space="preserve"> declaration sheets. There is a sheet for each team - the tab label is the team A string number but within the sheet it names the team automatically.</t>
    </r>
  </si>
  <si>
    <r>
      <t xml:space="preserve">11. It is recommended that each team beforehand fills in a standalone declaration sheet and emails it to the host club. Host club can then open both standalone spreadsheet and the results package and do a copy and paste between the two. </t>
    </r>
    <r>
      <rPr>
        <b/>
        <sz val="11"/>
        <color rgb="FFFF0000"/>
        <rFont val="Calibri"/>
        <family val="2"/>
        <scheme val="minor"/>
      </rPr>
      <t xml:space="preserve">NOTE: for each team you will probably need to do separate copy and paste actions - one for each block of yellow cells. </t>
    </r>
    <r>
      <rPr>
        <sz val="11"/>
        <color theme="1"/>
        <rFont val="Calibri"/>
        <family val="2"/>
        <scheme val="minor"/>
      </rPr>
      <t>If you're worried about this you can type by hand direct into the declaration tabs in the results package.</t>
    </r>
  </si>
  <si>
    <r>
      <t xml:space="preserve">12. Declarations are free text entry for the names. You can copy and paste from box to box if you want.
</t>
    </r>
    <r>
      <rPr>
        <b/>
        <sz val="11"/>
        <color rgb="FFFF0000"/>
        <rFont val="Calibri"/>
        <family val="2"/>
        <scheme val="minor"/>
      </rPr>
      <t>BUT DO NOT USE THE "CUT" COMMAND (Ctrl-X) FUNCTION ON ANY CELLS. IF YOU NEED TO MOVE A NAME USE THE "COPY" (Ctrl-C), PASTE (Ctrl-V) THEN GO BACK AND DELETE CONTENTS OF FIRST CELL. THE "CUT" COMMAND MAKES EXCEL CHANGE THE FORMULAS ELSEWHERE.</t>
    </r>
  </si>
  <si>
    <r>
      <t xml:space="preserve">13. Declarations can be edited at any point before the match, during or after.
</t>
    </r>
    <r>
      <rPr>
        <b/>
        <sz val="11"/>
        <color rgb="FFFF0000"/>
        <rFont val="Calibri"/>
        <family val="2"/>
        <scheme val="minor"/>
      </rPr>
      <t>Declarations (both able bodied and para athletes) MUST be made on the declaration sheets and NOT anywhere else. If a para-athlete is withdrawn DO NOT delete their name - simply add another name on a separate line.</t>
    </r>
  </si>
  <si>
    <t xml:space="preserve">15. In the "Para AND Guests" sheet, GUEST declarations are made in columns J,K,L,M,N. Hosts fill in column J once the other columns are filled. Team managers can email in the declarations for guests which can then be copied and pasted. Hosts simply paste guests sequentially (order does not matter - could do team 3 guest 1 then team 2 guest 1 etc..) </t>
  </si>
  <si>
    <t>17. The events (column N) is not mandatory - it is only there to help the host see how many guests are likely in a given event.</t>
  </si>
  <si>
    <t>18. For results input STRINGS A, B, C there are six input sheets: "Men Track input 1", "Women Track input 1", "Men Track input 2", "Women Track input 2", "Men Field Input", "Women Field input".</t>
  </si>
  <si>
    <t xml:space="preserve">22. The software can do either photo-finish timing or manual timing. The formatted PRINTOUT (or columns X for the track input sheets) will have the correct format. HOWEVER - the yellow boxes for the "seconds" from a performance ALL have two decimal places. If you are using manual timing then simply ignore the second decimal place which will come up as "0" unless you make a mistake on entry. If you do make a mistake there will be a warning after column X. </t>
  </si>
  <si>
    <t>25. There is a sheet for guests' results. Guest info is put in the yellow boxes to the right and then the yellow boxes on the left are for entering performances etc..</t>
  </si>
  <si>
    <t>26. For matches 2&amp;4 (2024 rules) there is a mixed 4x400 (A race and B race) instead of men's and women's. To avoid building additional complexity into the software we have used the existing 4x400 Men and 4x400 Women elements. Therefore input (for match 2 or match 4) the Mixed 4x400 A string as the last event on the "Men track input 2" tab, and the Mixed 4x400 B string result as the last event in the "Women track input 2" tab. The software will have the correct prompts.</t>
  </si>
  <si>
    <t>27. Results input for D strings goes into "Men D string input" and "Women D string input".</t>
  </si>
  <si>
    <t>28. D strings declarations and scoring is different from A, B, C strings. As a result there are differences in how we enter results. The times/distances/heights all use the same approach BUT who we enter is different.
For any given event, for each sex, simply enter ALL results regardless of club. Bib numbers will NOT be 1,11,2,22 etc but unique numbers given by the host club and recorded in the "Para AND Guests" sheet. The software then picks the best athlete by club to score the points. All results will go on PoT.</t>
  </si>
  <si>
    <t>30. The guest bib number (column F) is used to pull the athlete name, club, sex from columns J-N. This is automatic.</t>
  </si>
  <si>
    <t>31. There is a tab for officials' points. Put the appropriate points into the yellow boxes. Points rules are copied below the table for reference.</t>
  </si>
  <si>
    <t xml:space="preserve">32. There is a summary points sheet and also a printout sheet. You can try to print the sheets if you want either during or after the day, but the recommendation is to post field cards and the timekeepers/Track Judges copy sheet as you go - don't try to add names etc., just pin up the sheets. </t>
  </si>
  <si>
    <t>33. The printout sheet has been put together with a view for it being used by Power of Ten. After checking the results would the division secretaries please email the result to Power of Ten and copy to MCAA Office and the League Secretary. League Secretary will load onto MCAA website.</t>
  </si>
  <si>
    <t>34. NOTE: there is a sheet "Export for virtual". This is all locked and you should be nothing with this sheet. League secretary uses it to do a formatted copy-paste into the virtual divisions covering regional division clubs (3NE, 3SE, 3SW). It fills also for divs 1 and 2 but is not then used. The sheet is generall hidden from view between "PRINTOUT" and "Men Track input 1".</t>
  </si>
  <si>
    <t>8. For 2024 (and beyond) season we are settling on a single spreadsheet that covers both manual and photo-finish timing. The printout sheet will correctly format race times to either single decimal place (manual) or two decimal places (photo-finish). THE RESULTS INPUT SHEET WILL NOT DO THIS - rather it is formatted with two decimal places - just ignore the trailing zero if your match is manually timed.</t>
  </si>
  <si>
    <r>
      <t xml:space="preserve">14. Para-athletes' numbers are allocated at the match by the host club. The host club enters a unique bib number for each para-athlete in sheet "Para AND Guests". In this sheet columns R to U are automatically pulled from team declaration sheets and give the para-athlete details. The </t>
    </r>
    <r>
      <rPr>
        <b/>
        <sz val="11"/>
        <color rgb="FFFF0000"/>
        <rFont val="Calibri"/>
        <family val="2"/>
        <scheme val="minor"/>
      </rPr>
      <t>HOST CLUB just enters a unique bib number in column Q</t>
    </r>
    <r>
      <rPr>
        <sz val="11"/>
        <color theme="1"/>
        <rFont val="Calibri"/>
        <family val="2"/>
        <scheme val="minor"/>
      </rPr>
      <t xml:space="preserve">. Guests and Para athletes are on the same sheet here for numbering purposes so the host club can see what numbers have been used. </t>
    </r>
    <r>
      <rPr>
        <b/>
        <sz val="11"/>
        <color rgb="FFFF0000"/>
        <rFont val="Calibri"/>
        <family val="2"/>
        <scheme val="minor"/>
      </rPr>
      <t xml:space="preserve">UNIQUE NUMBERS MUST BE USED </t>
    </r>
    <r>
      <rPr>
        <sz val="11"/>
        <color theme="1"/>
        <rFont val="Calibri"/>
        <family val="2"/>
        <scheme val="minor"/>
      </rPr>
      <t>here - there can be NO duplication of a bib number  between any guest and/or para athlete.</t>
    </r>
  </si>
  <si>
    <t>16. Hosts provide guest bib numbers and type these into column J in "Para AND Guests". This is then the unique idenfifier for that athlete (when acting as a guest).</t>
  </si>
  <si>
    <t>20. Each of these results (i.e. input) sheets has a number of yellow boxes. These are where you type the performance and the bib number. Performance for the track events can be entered as just SECONDS in the seconds column (e.g. for a sprint), or as MINUTES and SECONDS in the minutes and then the seconds columns.
If you are entering minutes and then seconds, it is worth remembering that if you press the tab key after typing the minutes then the number will be entered and you will be moved to the right - i.e. the cell for the seconds. If you then press enter after typing the seconds I think it will put you on the minutes on the line below.</t>
  </si>
  <si>
    <r>
      <t xml:space="preserve">21. You can enter in the </t>
    </r>
    <r>
      <rPr>
        <b/>
        <sz val="11"/>
        <color rgb="FFFF0000"/>
        <rFont val="Calibri"/>
        <family val="2"/>
        <scheme val="minor"/>
      </rPr>
      <t>SECONDS COLUMN</t>
    </r>
    <r>
      <rPr>
        <sz val="11"/>
        <rFont val="Calibri"/>
        <family val="2"/>
        <scheme val="minor"/>
      </rPr>
      <t xml:space="preserve"> one of the following: DQ (disqualified), DNS (did  not start), DNF (did not finish), NM (no mark), NH (no height), NT (no time). If using DQ/DNS/DNF/NM/NH then the athlete will be the last athlete(s) listed - as all other athletes will have performed above them. This is important as it is needed to correctly assign scores. If using NT then place athlete in their correct finishing position (it probably just means the time was not given by the timekeepers OR it may be used if, for example, the hurdles settings are incorrect and hence time cannot go on Power of Ten).</t>
    </r>
  </si>
  <si>
    <t>29. When a guest produces a performance that needs to be recorded (so the result goes to Power of Ten) the recorder fills in the results (yellow boxes) in columns B, F, G and H in "Para AND Guests"- separeate row for each individual result. (Column H is to record wind reading so is only applicable to 100, 200, sprint hurdles, LJ, TJ when there is a wind gauge - leave blank otherwise.)</t>
  </si>
  <si>
    <t>B/C race 1</t>
  </si>
  <si>
    <t>B/C race 2</t>
  </si>
  <si>
    <t>Get ranks of the B/C race 1 and race 2 and then use as lookup table</t>
  </si>
  <si>
    <t>COMBINED</t>
  </si>
  <si>
    <t xml:space="preserve">   B / C RACES FOR </t>
  </si>
  <si>
    <t>SCORING</t>
  </si>
  <si>
    <r>
      <t xml:space="preserve">23. This version of the software needs the recorder to separate events that are mixed between A or B or C string (e.g. a field event or the 1500/5k etc) into A and B+C. This is not ideal but is easier to code and reverts back to the older approach used in the MCAA T&amp;F League. Apologies for the extra work.
</t>
    </r>
    <r>
      <rPr>
        <b/>
        <sz val="11"/>
        <color rgb="FFFF0000"/>
        <rFont val="Calibri"/>
        <family val="2"/>
        <scheme val="minor"/>
      </rPr>
      <t xml:space="preserve">For short sprints and sprint hurdles enter any B or C races as entire races in the "B/C race 1" and "B/C race 2" tables - BUT remove any guests. </t>
    </r>
    <r>
      <rPr>
        <sz val="11"/>
        <color theme="1"/>
        <rFont val="Calibri"/>
        <family val="2"/>
        <scheme val="minor"/>
      </rPr>
      <t>This allows the correct wind reading to be entered. The software will automatically combine into a joint B+C virtual race for scoring purposes.</t>
    </r>
  </si>
  <si>
    <t>B/C Race 1</t>
  </si>
  <si>
    <t>B/C Race 2</t>
  </si>
  <si>
    <t>ties</t>
  </si>
  <si>
    <t>order</t>
  </si>
  <si>
    <t>the times</t>
  </si>
  <si>
    <t>test 1</t>
  </si>
  <si>
    <t>test 2</t>
  </si>
  <si>
    <t>Tie?</t>
  </si>
  <si>
    <t>Flag poss</t>
  </si>
  <si>
    <t>3SW</t>
  </si>
  <si>
    <r>
      <t xml:space="preserve">24. Everything should just then auto-fill EXCEPT for ties. If there is a tie the automatic point calculation will over-estimate and the recorder will have to resolve by hand. To do this: a) change the numbers in the athlete position column (first blue column - it should be unlocked) - if there is a tie for 3rd, for example, make these numbers read 1, 2, 3, 3, 5, 6 (do NOT use an = sign). You also then need to change the position points scores (second blue column). These blue cells should be already unlocked. (If (by mistake) they are still locked then unlock the sheet by using password mcaa. Give each athlete an equal share of the points that cover the tied positions. Don't worry that it replaces the formulas in this situation.
</t>
    </r>
    <r>
      <rPr>
        <sz val="11"/>
        <color rgb="FFFF0000"/>
        <rFont val="Calibri"/>
        <family val="2"/>
        <scheme val="minor"/>
      </rPr>
      <t>For D string athletes ties are resolved automatically.</t>
    </r>
  </si>
  <si>
    <t>24b. For the short sprints B+C combined result the automatic ordering from the separate B and C races does not assign ties - rather it selects an order. The software flags where there might be a tie and the recorder needs to check if it was a tie and resolve if it was, by changing the points awarded and "position" (first blue column). As an example: if two athletes record 12.1 in a 100m but in the same race and the track judges can split the athletes then it is not a tie. However, if the 12.1 times were from two different races it would have to be a tie.</t>
  </si>
  <si>
    <t>INSTRUCTIONS                         (2026 Version 1_0, updating division lists for 2026; adding in min scoring distance (throws, divs 1&amp;2))</t>
  </si>
  <si>
    <t>Corby AC</t>
  </si>
  <si>
    <t>Corb</t>
  </si>
  <si>
    <t>Cheltenham and County Harriers</t>
  </si>
  <si>
    <t>Minimum performance distances for throws - parameter table</t>
  </si>
  <si>
    <t>division</t>
  </si>
  <si>
    <t>men</t>
  </si>
  <si>
    <t>women</t>
  </si>
  <si>
    <t>3NE</t>
  </si>
  <si>
    <t>3SE</t>
  </si>
  <si>
    <t>Throw min scoring distances for this match</t>
  </si>
  <si>
    <t>Men</t>
  </si>
  <si>
    <t>Women</t>
  </si>
  <si>
    <t>min scoring distances</t>
  </si>
  <si>
    <t>NAVIGATING QUICKLY AROUND THE WORKBOOK</t>
  </si>
  <si>
    <t>5.1 At the lower left corner (in any tab view) there are a right and left "arrow" ( &lt;  and   &gt; ). If you right click on either of these "arrows" then Excel will open
up a list of all tabs in the workbook. Click on the name you wish to jump to.</t>
  </si>
  <si>
    <t xml:space="preserve">Manual (M) or 
Photo-Finish (P) timing </t>
  </si>
  <si>
    <t>Drop down lists</t>
  </si>
  <si>
    <t>Divisions</t>
  </si>
  <si>
    <t>PF or Manual</t>
  </si>
  <si>
    <t>Worcester</t>
  </si>
  <si>
    <t>THIS MUST BE FILLED IN AND MUST BE FROM DROPDOWN LIST: 1, 2, 3, 4</t>
  </si>
  <si>
    <t>THIS MUST BE FILLED IN AND MUST BE from DROPDOWN LIST: 1, 2, 3NE, 3SE, 3SW</t>
  </si>
  <si>
    <t>Timetable 1&amp;2</t>
  </si>
  <si>
    <t>Timetable 3</t>
  </si>
  <si>
    <t>Venue -&gt;</t>
  </si>
  <si>
    <t xml:space="preserve">Locking/unlocking password is </t>
  </si>
  <si>
    <t>Matches</t>
  </si>
  <si>
    <t>records col</t>
  </si>
  <si>
    <t>HJ Men</t>
  </si>
  <si>
    <t>Date -&gt;</t>
  </si>
  <si>
    <t>HJ Women</t>
  </si>
  <si>
    <t>Timetable col</t>
  </si>
  <si>
    <t>Num teams=</t>
  </si>
  <si>
    <t>div selector</t>
  </si>
  <si>
    <t>PV Men</t>
  </si>
  <si>
    <t>div</t>
  </si>
  <si>
    <t>col</t>
  </si>
  <si>
    <t>addresses for lane draws</t>
  </si>
  <si>
    <t>match selector</t>
  </si>
  <si>
    <t>PV Women</t>
  </si>
  <si>
    <t>teams num</t>
  </si>
  <si>
    <t>PV M &amp; W</t>
  </si>
  <si>
    <t>input order</t>
  </si>
  <si>
    <t>mulitiply</t>
  </si>
  <si>
    <t>num teams</t>
  </si>
  <si>
    <t>teams column</t>
  </si>
  <si>
    <t>LJ Men</t>
  </si>
  <si>
    <t>LJ Women</t>
  </si>
  <si>
    <t>TJ Men</t>
  </si>
  <si>
    <t>TJ Women</t>
  </si>
  <si>
    <t>SP Men</t>
  </si>
  <si>
    <t>starting heights/min distances</t>
  </si>
  <si>
    <t>SP Women</t>
  </si>
  <si>
    <t>event</t>
  </si>
  <si>
    <t>min/start ht</t>
  </si>
  <si>
    <t>DT Men</t>
  </si>
  <si>
    <t>men or women</t>
  </si>
  <si>
    <t>DT Women</t>
  </si>
  <si>
    <t>HT Men</t>
  </si>
  <si>
    <t>HT Women</t>
  </si>
  <si>
    <t>JT Men</t>
  </si>
  <si>
    <t>PV M and W</t>
  </si>
  <si>
    <t>JT Women</t>
  </si>
  <si>
    <t>MW</t>
  </si>
  <si>
    <t>step 1</t>
  </si>
  <si>
    <t>column below</t>
  </si>
  <si>
    <t>Num Clubs =</t>
  </si>
  <si>
    <t>LANE -&gt;</t>
  </si>
  <si>
    <t>STANDARDS</t>
  </si>
  <si>
    <t>Div</t>
  </si>
  <si>
    <t>Blank</t>
  </si>
  <si>
    <t>Divcopy</t>
  </si>
  <si>
    <t>STANDARDS column</t>
  </si>
  <si>
    <t>Division is</t>
  </si>
  <si>
    <t xml:space="preserve">Match number is </t>
  </si>
  <si>
    <t>2026 divisions and teams</t>
  </si>
  <si>
    <t>MIDLAND TRACK AND FIELD LEAGUE, LEAGUE RECORDS</t>
  </si>
  <si>
    <t>Midland Track &amp; Field League Divisional Records</t>
  </si>
  <si>
    <t>Division 1</t>
  </si>
  <si>
    <t>Division 2</t>
  </si>
  <si>
    <t>Post-2023 Division 3 (SE, NE, SW)</t>
  </si>
  <si>
    <t>Pre-2024 Division 3</t>
  </si>
  <si>
    <t>Pre-2024 Division 4 (SE, NE, SW)</t>
  </si>
  <si>
    <t>Perform</t>
  </si>
  <si>
    <t>Bernice Wilson</t>
  </si>
  <si>
    <t>Sinead Johnson</t>
  </si>
  <si>
    <t>Niamh Bailey</t>
  </si>
  <si>
    <r>
      <rPr>
        <sz val="12"/>
        <color rgb="FFFF0000"/>
        <rFont val="Calibri"/>
        <family val="2"/>
        <scheme val="minor"/>
      </rPr>
      <t>Tiffany Cox</t>
    </r>
    <r>
      <rPr>
        <sz val="12"/>
        <rFont val="Calibri"/>
        <family val="2"/>
        <scheme val="minor"/>
      </rPr>
      <t xml:space="preserve">
Jessica Duncton</t>
    </r>
  </si>
  <si>
    <r>
      <rPr>
        <sz val="11"/>
        <color rgb="FFFF0000"/>
        <rFont val="Calibri"/>
        <family val="2"/>
        <scheme val="minor"/>
      </rPr>
      <t>Abingdon</t>
    </r>
    <r>
      <rPr>
        <sz val="11"/>
        <rFont val="Calibri"/>
        <family val="2"/>
        <scheme val="minor"/>
      </rPr>
      <t xml:space="preserve">
Cheltenham and County Harriers</t>
    </r>
  </si>
  <si>
    <r>
      <rPr>
        <sz val="12"/>
        <color rgb="FFFF0000"/>
        <rFont val="Calibri"/>
        <family val="2"/>
        <scheme val="minor"/>
      </rPr>
      <t>11.9 (+1.8m/s)</t>
    </r>
    <r>
      <rPr>
        <sz val="12"/>
        <rFont val="Calibri"/>
        <family val="2"/>
        <scheme val="minor"/>
      </rPr>
      <t xml:space="preserve">
12.02</t>
    </r>
  </si>
  <si>
    <r>
      <rPr>
        <sz val="12"/>
        <color rgb="FFFF0000"/>
        <rFont val="Calibri"/>
        <family val="2"/>
        <scheme val="minor"/>
      </rPr>
      <t>09/07/2023</t>
    </r>
    <r>
      <rPr>
        <sz val="12"/>
        <rFont val="Calibri"/>
        <family val="2"/>
        <scheme val="minor"/>
      </rPr>
      <t xml:space="preserve">
17/07/2022</t>
    </r>
  </si>
  <si>
    <t>Ashleigh Nelson</t>
  </si>
  <si>
    <t>City of Stoke</t>
  </si>
  <si>
    <t>Yasmin Liverpool</t>
  </si>
  <si>
    <t>Coventry Godiva</t>
  </si>
  <si>
    <t>Lucy Jones</t>
  </si>
  <si>
    <t>Dudley Stourbridge H</t>
  </si>
  <si>
    <t>Coventry Godiva H</t>
  </si>
  <si>
    <t>Melinda Cooksey</t>
  </si>
  <si>
    <t>Karen Harewood</t>
  </si>
  <si>
    <t>Laura Langowski</t>
  </si>
  <si>
    <t>Rowena Cole</t>
  </si>
  <si>
    <t>Emma Jackson</t>
  </si>
  <si>
    <t>Katie Holt, 
Celia Taylor</t>
  </si>
  <si>
    <t>City of Stoke,
Coventry Godiva Harriers</t>
  </si>
  <si>
    <t>03/08/2019,
14/08/2011</t>
  </si>
  <si>
    <t>Stacey Johnson</t>
  </si>
  <si>
    <t>Cannock &amp; Stafford</t>
  </si>
  <si>
    <t>Katie Holt</t>
  </si>
  <si>
    <t>Kate Goodhead</t>
  </si>
  <si>
    <t>Bristol &amp; West AC</t>
  </si>
  <si>
    <t>Hannah Alderson</t>
  </si>
  <si>
    <t>Yate &amp; District AC</t>
  </si>
  <si>
    <t>9.54.9s</t>
  </si>
  <si>
    <t>06.06.10</t>
  </si>
  <si>
    <t>Sarah Everitt</t>
  </si>
  <si>
    <t>Bristol &amp; West</t>
  </si>
  <si>
    <t>Megan Stenhouse</t>
  </si>
  <si>
    <t>Rugby &amp; Northampton</t>
  </si>
  <si>
    <t>Emma Taylor</t>
  </si>
  <si>
    <t>Jade Watson</t>
  </si>
  <si>
    <t>Newcastle Staffs</t>
  </si>
  <si>
    <t>Ella Burfitt</t>
  </si>
  <si>
    <t>Kiya Dee Y</t>
  </si>
  <si>
    <t>Rosie Challender</t>
  </si>
  <si>
    <t>Aria Aberley-Barker X</t>
  </si>
  <si>
    <t>Natalie Eggington</t>
  </si>
  <si>
    <t>Katrina Entwistle</t>
  </si>
  <si>
    <t>Emma Clarke</t>
  </si>
  <si>
    <t>12:30.5</t>
  </si>
  <si>
    <t>Emily Negus</t>
  </si>
  <si>
    <t>Emma Bexson</t>
  </si>
  <si>
    <t>Stratford</t>
  </si>
  <si>
    <t>Sophie Yorke</t>
  </si>
  <si>
    <t>Cheltenham &amp; County H</t>
  </si>
  <si>
    <t>Gemma Werrett
Katie Stainton</t>
  </si>
  <si>
    <t>Birchfield Harriers
Birchfield Harriers</t>
  </si>
  <si>
    <t>14.10
14.10</t>
  </si>
  <si>
    <t>04/05/14
08/05/16</t>
  </si>
  <si>
    <t>Lauren O’Reilly</t>
  </si>
  <si>
    <t>Joanne Eaton,
Lauren O’Reilly</t>
  </si>
  <si>
    <t>Yate &amp; District AC,
Newport Harriers</t>
  </si>
  <si>
    <t>04/07/2009,
10/08/2003</t>
  </si>
  <si>
    <t>Aneta Jacobzak</t>
  </si>
  <si>
    <t>Aneta Jacobczak</t>
  </si>
  <si>
    <t>Louise Robinson</t>
  </si>
  <si>
    <t>Justine Kinney</t>
  </si>
  <si>
    <t>Royal Sutton Coldfield</t>
  </si>
  <si>
    <t>Natalie Ainge</t>
  </si>
  <si>
    <t>Bethan Partridge</t>
  </si>
  <si>
    <t>Mollie Courtney</t>
  </si>
  <si>
    <t>Emily Madden Forman</t>
  </si>
  <si>
    <t>Lucy Bryan</t>
  </si>
  <si>
    <t>Bristol &amp; West/ Yate</t>
  </si>
  <si>
    <t>Jenny Robbins</t>
  </si>
  <si>
    <t>Felicia Miloro</t>
  </si>
  <si>
    <t>Sutton in Ashfield AC</t>
  </si>
  <si>
    <t>Hayley Rubery</t>
  </si>
  <si>
    <t>Cleo Martin-Evans</t>
  </si>
  <si>
    <t>Daventry</t>
  </si>
  <si>
    <t>Chelsea Cooper</t>
  </si>
  <si>
    <t>Aimee Palmer</t>
  </si>
  <si>
    <t>Jo Frost</t>
  </si>
  <si>
    <t>Bromsgrove &amp; Redditch</t>
  </si>
  <si>
    <t>Sinead Gutzmore</t>
  </si>
  <si>
    <t>Sineade Gutzmore</t>
  </si>
  <si>
    <t>Katie Rowe</t>
  </si>
  <si>
    <t>Anna Kelly</t>
  </si>
  <si>
    <t>Laura Keeley</t>
  </si>
  <si>
    <t>Eden Francis</t>
  </si>
  <si>
    <t>Emily Campbell</t>
  </si>
  <si>
    <t>Leicester Coritanian</t>
  </si>
  <si>
    <t>Emma Merry</t>
  </si>
  <si>
    <t>Zoe Derham</t>
  </si>
  <si>
    <t>Christina Jones</t>
  </si>
  <si>
    <t>Katie Lambert</t>
  </si>
  <si>
    <t>Kidderminster &amp; Stourport</t>
  </si>
  <si>
    <t>Amelia Fettis</t>
  </si>
  <si>
    <t>Sarah Ann De Kremer</t>
  </si>
  <si>
    <t>Leamington C&amp;AC</t>
  </si>
  <si>
    <t>Amber Burdett</t>
  </si>
  <si>
    <t>Charlotte Colbert</t>
  </si>
  <si>
    <t>Hereford &amp; County AC</t>
  </si>
  <si>
    <t>Simone Huggins-Ward</t>
  </si>
  <si>
    <t>Cheltenham &amp; County AC</t>
  </si>
  <si>
    <t>Wolverhampton &amp; Bilston</t>
  </si>
  <si>
    <t>4x400Mx</t>
  </si>
  <si>
    <t>3:39.77</t>
  </si>
  <si>
    <t>Halesowen</t>
  </si>
  <si>
    <t>3:51.5</t>
  </si>
  <si>
    <t>Scott Bajere, 
Kyle Ennis, 
Elliott Powell</t>
  </si>
  <si>
    <t>Bristol &amp; West, 
Banbury Harriers, 
Leicester Coritanian</t>
  </si>
  <si>
    <t>04/06/2011, 06/07/2014, 08/05/2016</t>
  </si>
  <si>
    <t>100m</t>
  </si>
  <si>
    <t>Scott Bajere</t>
  </si>
  <si>
    <t>David Lima</t>
  </si>
  <si>
    <t>Kyle Ennis, 
Elliott Powell</t>
  </si>
  <si>
    <t>Banbury Harriers, 
Leicester Coritanian</t>
  </si>
  <si>
    <t>06/06/2015, 
08/05/2016</t>
  </si>
  <si>
    <t>Nicholas Pryce,
Ben Simons,
Eldridge Phiri</t>
  </si>
  <si>
    <t>Royal Sutton Coldfield
Telford AC
Tamworth AC</t>
  </si>
  <si>
    <t>03/08/2019
04/07/2009
01/07/2012</t>
  </si>
  <si>
    <t>Kyle Ennis
Elliott Powell</t>
  </si>
  <si>
    <t>Banbury Harriers
Leicester Coritanian</t>
  </si>
  <si>
    <t>06/06/2015
08/05/2016</t>
  </si>
  <si>
    <t>Banbury Harriers, Leicester Coritanian</t>
  </si>
  <si>
    <t>06/07/2014, 25/04/2015</t>
  </si>
  <si>
    <t>200m</t>
  </si>
  <si>
    <t>Birmingham Running &amp; TC</t>
  </si>
  <si>
    <t>Kyle Ennis</t>
  </si>
  <si>
    <t>R &amp; N</t>
  </si>
  <si>
    <t>06/07/2014,
25/04/2015</t>
  </si>
  <si>
    <t>Kane Howitt</t>
  </si>
  <si>
    <t>06/07/2014
25/04/2015</t>
  </si>
  <si>
    <t>Isaac Cory</t>
  </si>
  <si>
    <t>400m</t>
  </si>
  <si>
    <t>Michael Warner</t>
  </si>
  <si>
    <t>Seamus Derbyshire</t>
  </si>
  <si>
    <t>Stoke AC</t>
  </si>
  <si>
    <t>Ryan Preddy,
David Lima</t>
  </si>
  <si>
    <t>Severn/Gloucester,
Birmingham R &amp; T C</t>
  </si>
  <si>
    <t>05/07/2008,
06/05/2017</t>
  </si>
  <si>
    <t>Ben Claridge</t>
  </si>
  <si>
    <t>Richard Hill</t>
  </si>
  <si>
    <t>1.50.2</t>
  </si>
  <si>
    <t>800m</t>
  </si>
  <si>
    <t>Richard Peters</t>
  </si>
  <si>
    <t>Callum Hanlon</t>
  </si>
  <si>
    <t>1:54.8</t>
  </si>
  <si>
    <t>Jonathan Morgan</t>
  </si>
  <si>
    <t>Tom Russell</t>
  </si>
  <si>
    <t>1500m</t>
  </si>
  <si>
    <t>Tim Dalton</t>
  </si>
  <si>
    <t>Severn/Gloucester</t>
  </si>
  <si>
    <t>Thomas Humphries</t>
  </si>
  <si>
    <t>Chris Davies</t>
  </si>
  <si>
    <t>3000m</t>
  </si>
  <si>
    <t>Alistair Watson</t>
  </si>
  <si>
    <t>John Millington</t>
  </si>
  <si>
    <t>Adrian Holliday</t>
  </si>
  <si>
    <t>5000m</t>
  </si>
  <si>
    <t>Matt O’Dowd</t>
  </si>
  <si>
    <t>Phil Beastall</t>
  </si>
  <si>
    <t>Daniel Owen</t>
  </si>
  <si>
    <t>Cheltenham &amp; County</t>
  </si>
  <si>
    <t>2k S/C</t>
  </si>
  <si>
    <t>Cheltenham</t>
  </si>
  <si>
    <t>Ian Rawlinson</t>
  </si>
  <si>
    <t>Steve Millward</t>
  </si>
  <si>
    <t>3k S/C</t>
  </si>
  <si>
    <t>Milan Campion</t>
  </si>
  <si>
    <t>9:20.27</t>
  </si>
  <si>
    <t>Alexander Stewart</t>
  </si>
  <si>
    <t>9:26.64</t>
  </si>
  <si>
    <t>Nick Hardy</t>
  </si>
  <si>
    <t>Jake Porter</t>
  </si>
  <si>
    <t>Edward Dunford, 
Dominic Bradley</t>
  </si>
  <si>
    <t>Birchfield Harriers, 
Birchfield Harriers</t>
  </si>
  <si>
    <t>03/05/2008, 
03/08/2008</t>
  </si>
  <si>
    <t>Andrew Pozzi</t>
  </si>
  <si>
    <t>Stratford on Avon</t>
  </si>
  <si>
    <t>Alex Nwenwu</t>
  </si>
  <si>
    <t>Wolves &amp; Bilston</t>
  </si>
  <si>
    <t>Efekemo Okoro</t>
  </si>
  <si>
    <t>Darren Lewis</t>
  </si>
  <si>
    <t>Tom Burton</t>
  </si>
  <si>
    <t>Tamworth A</t>
  </si>
  <si>
    <t>Mike Edwards</t>
  </si>
  <si>
    <t>Adam Brooks</t>
  </si>
  <si>
    <t>Joshuah Hill</t>
  </si>
  <si>
    <t>Solihull &amp; Small Heath</t>
  </si>
  <si>
    <t>Nick Cruchley</t>
  </si>
  <si>
    <t>Halesowen
(when in Div 3)</t>
  </si>
  <si>
    <t>Joel Benitez
Jacob Clarke
Joel Leon Benitez</t>
  </si>
  <si>
    <t>Notts AC 
Notts AC
Notts AC</t>
  </si>
  <si>
    <t>4.70
4.70
4.70</t>
  </si>
  <si>
    <t>02/08/14
08/07/18
05/08/18</t>
  </si>
  <si>
    <t>Cameron Williams-Stein</t>
  </si>
  <si>
    <t>Jamie Blundell</t>
  </si>
  <si>
    <t>Rowan Powell</t>
  </si>
  <si>
    <t>Samuel Khogali</t>
  </si>
  <si>
    <t>Ben Williams</t>
  </si>
  <si>
    <t>Mike McKernan</t>
  </si>
  <si>
    <t>Samuel Evans</t>
  </si>
  <si>
    <t>Nahbi Odeh</t>
  </si>
  <si>
    <t>Ryan Spencer-Jones</t>
  </si>
  <si>
    <t>Gareth Winter</t>
  </si>
  <si>
    <t>Gloucester/Severn</t>
  </si>
  <si>
    <t>Daniel Cork</t>
  </si>
  <si>
    <t>Newport</t>
  </si>
  <si>
    <t>Perris Wilkins</t>
  </si>
  <si>
    <t>Banbury Harriers</t>
  </si>
  <si>
    <t>Adam Damadzic</t>
  </si>
  <si>
    <t>James Tomlinson</t>
  </si>
  <si>
    <t>Scott Jenns</t>
  </si>
  <si>
    <t>Craig Murch</t>
  </si>
  <si>
    <t>Tim Williams</t>
  </si>
  <si>
    <t>John Pearson</t>
  </si>
  <si>
    <t>Neil Crossley</t>
  </si>
  <si>
    <t>Glyn Hollingworth</t>
  </si>
  <si>
    <t>James Hopley</t>
  </si>
  <si>
    <t>Leamington C &amp; AC, 
Abingdon AC</t>
  </si>
  <si>
    <t>07/06/2008,
03/07/2016</t>
  </si>
  <si>
    <t>Leamington C &amp; AC
Abingdon AC</t>
  </si>
  <si>
    <t>07/06/2008
03/07/2016</t>
  </si>
  <si>
    <t>Bristol &amp; West/Yate</t>
  </si>
  <si>
    <t>Time, Start:</t>
  </si>
  <si>
    <t>Time, Finish:</t>
  </si>
  <si>
    <t>Event:</t>
  </si>
  <si>
    <t>Start Ht.</t>
  </si>
  <si>
    <t xml:space="preserve">Records - </t>
  </si>
  <si>
    <t>Div.</t>
  </si>
  <si>
    <t>Lge</t>
  </si>
  <si>
    <t>Event label</t>
  </si>
  <si>
    <r>
      <rPr>
        <sz val="6.5"/>
        <rFont val="Arial"/>
        <family val="2"/>
      </rPr>
      <t>Competition order</t>
    </r>
  </si>
  <si>
    <t>Bib number</t>
  </si>
  <si>
    <r>
      <rPr>
        <sz val="12"/>
        <rFont val="Times New Roman"/>
        <family val="1"/>
      </rPr>
      <t>Name</t>
    </r>
  </si>
  <si>
    <r>
      <rPr>
        <sz val="12"/>
        <rFont val="Times New Roman"/>
        <family val="1"/>
      </rPr>
      <t>Club</t>
    </r>
  </si>
  <si>
    <r>
      <rPr>
        <sz val="6.5"/>
        <rFont val="Arial"/>
        <family val="2"/>
      </rPr>
      <t>Starting</t>
    </r>
  </si>
  <si>
    <r>
      <rPr>
        <sz val="6.5"/>
        <rFont val="Arial"/>
        <family val="2"/>
      </rPr>
      <t>height</t>
    </r>
  </si>
  <si>
    <r>
      <rPr>
        <sz val="8"/>
        <rFont val="Times New Roman"/>
        <family val="1"/>
      </rPr>
      <t xml:space="preserve">Metres
</t>
    </r>
    <r>
      <rPr>
        <b/>
        <sz val="12"/>
        <rFont val="Times New Roman"/>
        <family val="1"/>
      </rPr>
      <t>.</t>
    </r>
  </si>
  <si>
    <t>BEST
Metres</t>
  </si>
  <si>
    <t>Trials at</t>
  </si>
  <si>
    <r>
      <rPr>
        <sz val="6.5"/>
        <rFont val="Arial"/>
        <family val="2"/>
      </rPr>
      <t>height cleared</t>
    </r>
  </si>
  <si>
    <r>
      <rPr>
        <sz val="6.5"/>
        <rFont val="Arial"/>
        <family val="2"/>
      </rPr>
      <t>Total failures</t>
    </r>
  </si>
  <si>
    <r>
      <rPr>
        <sz val="6.5"/>
        <rFont val="Arial"/>
        <family val="2"/>
      </rPr>
      <t>Position</t>
    </r>
  </si>
  <si>
    <t>get col for
1-20 table</t>
  </si>
  <si>
    <t>get col for
lane draw
table</t>
  </si>
  <si>
    <t>get multi
plier</t>
  </si>
  <si>
    <r>
      <rPr>
        <b/>
        <sz val="12"/>
        <rFont val="Times New Roman"/>
        <family val="1"/>
      </rPr>
      <t>.</t>
    </r>
  </si>
  <si>
    <r>
      <rPr>
        <b/>
        <sz val="10"/>
        <rFont val="Times New Roman"/>
        <family val="1"/>
      </rPr>
      <t>Result (A)</t>
    </r>
  </si>
  <si>
    <t>Result (B+C combined part 1)</t>
  </si>
  <si>
    <r>
      <rPr>
        <sz val="8"/>
        <rFont val="Times New Roman"/>
        <family val="1"/>
      </rPr>
      <t>Place</t>
    </r>
  </si>
  <si>
    <r>
      <rPr>
        <sz val="8"/>
        <rFont val="Times New Roman"/>
        <family val="1"/>
      </rPr>
      <t>No.</t>
    </r>
  </si>
  <si>
    <r>
      <rPr>
        <sz val="8"/>
        <rFont val="Times New Roman"/>
        <family val="1"/>
      </rPr>
      <t>Name</t>
    </r>
  </si>
  <si>
    <r>
      <rPr>
        <sz val="8"/>
        <rFont val="Times New Roman"/>
        <family val="1"/>
      </rPr>
      <t>Club</t>
    </r>
  </si>
  <si>
    <r>
      <rPr>
        <sz val="8"/>
        <rFont val="Times New Roman"/>
        <family val="1"/>
      </rPr>
      <t>Metres</t>
    </r>
  </si>
  <si>
    <r>
      <rPr>
        <sz val="8"/>
        <rFont val="Times New Roman"/>
        <family val="1"/>
      </rPr>
      <t>Judges</t>
    </r>
  </si>
  <si>
    <t>1st</t>
  </si>
  <si>
    <r>
      <rPr>
        <sz val="10"/>
        <rFont val="Times New Roman"/>
        <family val="1"/>
      </rPr>
      <t>.</t>
    </r>
  </si>
  <si>
    <r>
      <rPr>
        <sz val="8"/>
        <rFont val="Times New Roman"/>
        <family val="1"/>
      </rPr>
      <t>1st</t>
    </r>
  </si>
  <si>
    <t>2nd</t>
  </si>
  <si>
    <r>
      <rPr>
        <sz val="8"/>
        <rFont val="Times New Roman"/>
        <family val="1"/>
      </rPr>
      <t>2nd</t>
    </r>
  </si>
  <si>
    <t>3rd</t>
  </si>
  <si>
    <r>
      <rPr>
        <sz val="8"/>
        <rFont val="Times New Roman"/>
        <family val="1"/>
      </rPr>
      <t>3rd</t>
    </r>
  </si>
  <si>
    <t>4th</t>
  </si>
  <si>
    <r>
      <rPr>
        <sz val="8"/>
        <rFont val="Times New Roman"/>
        <family val="1"/>
      </rPr>
      <t>4th</t>
    </r>
  </si>
  <si>
    <t>5th</t>
  </si>
  <si>
    <r>
      <rPr>
        <sz val="8"/>
        <rFont val="Times New Roman"/>
        <family val="1"/>
      </rPr>
      <t>5th</t>
    </r>
  </si>
  <si>
    <t>6th</t>
  </si>
  <si>
    <r>
      <rPr>
        <sz val="8"/>
        <rFont val="Times New Roman"/>
        <family val="1"/>
      </rPr>
      <t>6th</t>
    </r>
  </si>
  <si>
    <r>
      <rPr>
        <sz val="8"/>
        <rFont val="Times New Roman"/>
        <family val="1"/>
      </rPr>
      <t>Referee</t>
    </r>
  </si>
  <si>
    <t>7th</t>
  </si>
  <si>
    <r>
      <rPr>
        <sz val="8"/>
        <rFont val="Times New Roman"/>
        <family val="1"/>
      </rPr>
      <t>7th</t>
    </r>
  </si>
  <si>
    <t>8th</t>
  </si>
  <si>
    <r>
      <rPr>
        <sz val="8"/>
        <rFont val="Times New Roman"/>
        <family val="1"/>
      </rPr>
      <t>8th</t>
    </r>
  </si>
  <si>
    <r>
      <rPr>
        <sz val="9"/>
        <rFont val="Times New Roman"/>
        <family val="1"/>
      </rPr>
      <t xml:space="preserve">© A </t>
    </r>
    <r>
      <rPr>
        <b/>
        <i/>
        <sz val="9"/>
        <rFont val="Arial-BoldItalicMT"/>
        <family val="2"/>
      </rPr>
      <t xml:space="preserve">MAFEO  </t>
    </r>
    <r>
      <rPr>
        <sz val="9"/>
        <rFont val="Times New Roman"/>
        <family val="1"/>
      </rPr>
      <t>field event card</t>
    </r>
  </si>
  <si>
    <t>Result (B+C combined part 2)</t>
  </si>
  <si>
    <t>Metres</t>
  </si>
  <si>
    <t>No.</t>
  </si>
  <si>
    <t>9th</t>
  </si>
  <si>
    <t>-</t>
  </si>
  <si>
    <t>13th</t>
  </si>
  <si>
    <t>10th</t>
  </si>
  <si>
    <t>14th</t>
  </si>
  <si>
    <t>11th</t>
  </si>
  <si>
    <t>15th</t>
  </si>
  <si>
    <t>12th</t>
  </si>
  <si>
    <t>16th</t>
  </si>
  <si>
    <t>Height Card, A, B, C string</t>
  </si>
  <si>
    <r>
      <rPr>
        <sz val="8"/>
        <rFont val="Times New Roman"/>
        <family val="1"/>
      </rPr>
      <t>Event No.</t>
    </r>
  </si>
  <si>
    <t xml:space="preserve">Meeting- </t>
  </si>
  <si>
    <t>Venue:</t>
  </si>
  <si>
    <t>Date:</t>
  </si>
  <si>
    <t>records 1</t>
  </si>
  <si>
    <t>records 2</t>
  </si>
  <si>
    <t>records 3</t>
  </si>
  <si>
    <t>N/A</t>
  </si>
  <si>
    <t>Para Category</t>
  </si>
  <si>
    <t>Result (D string, part 2)</t>
  </si>
  <si>
    <t>Result (D string, part 1)</t>
  </si>
  <si>
    <t>Height Card D string</t>
  </si>
  <si>
    <t>A or B</t>
  </si>
  <si>
    <t>event-string 
for lookup of name</t>
  </si>
  <si>
    <t>HJA</t>
  </si>
  <si>
    <t>PVA</t>
  </si>
  <si>
    <t>LJA</t>
  </si>
  <si>
    <t>TJA</t>
  </si>
  <si>
    <t>SPA</t>
  </si>
  <si>
    <t>DTA</t>
  </si>
  <si>
    <t>HTA</t>
  </si>
  <si>
    <t>JTA</t>
  </si>
  <si>
    <t>HJB</t>
  </si>
  <si>
    <t>PVB</t>
  </si>
  <si>
    <t>LJB</t>
  </si>
  <si>
    <t>TJB</t>
  </si>
  <si>
    <t>SPB</t>
  </si>
  <si>
    <t>DTB</t>
  </si>
  <si>
    <t>HTB</t>
  </si>
  <si>
    <t>JTB</t>
  </si>
  <si>
    <t>HJC</t>
  </si>
  <si>
    <t>PVC</t>
  </si>
  <si>
    <t>LJC</t>
  </si>
  <si>
    <t>TJC</t>
  </si>
  <si>
    <t>SPC</t>
  </si>
  <si>
    <t>DTC</t>
  </si>
  <si>
    <t>HTC</t>
  </si>
  <si>
    <t>JTC</t>
  </si>
  <si>
    <t>name
column step</t>
  </si>
  <si>
    <t>name 
column basic</t>
  </si>
  <si>
    <t>hj Women</t>
  </si>
  <si>
    <t>Distance Card, A, B, C string</t>
  </si>
  <si>
    <t>Meeting:</t>
  </si>
  <si>
    <t>Time Finish:</t>
  </si>
  <si>
    <t>Standard:</t>
  </si>
  <si>
    <t>Event Label</t>
  </si>
  <si>
    <r>
      <rPr>
        <sz val="10"/>
        <rFont val="Times New Roman"/>
        <family val="1"/>
      </rPr>
      <t xml:space="preserve">FIRST
</t>
    </r>
    <r>
      <rPr>
        <sz val="10"/>
        <rFont val="Times New Roman"/>
        <family val="1"/>
      </rPr>
      <t>trial</t>
    </r>
  </si>
  <si>
    <r>
      <rPr>
        <sz val="10"/>
        <rFont val="Times New Roman"/>
        <family val="1"/>
      </rPr>
      <t xml:space="preserve">SECOND
</t>
    </r>
    <r>
      <rPr>
        <sz val="10"/>
        <rFont val="Times New Roman"/>
        <family val="1"/>
      </rPr>
      <t>trial</t>
    </r>
  </si>
  <si>
    <r>
      <rPr>
        <sz val="10"/>
        <rFont val="Times New Roman"/>
        <family val="1"/>
      </rPr>
      <t xml:space="preserve">THIRD
</t>
    </r>
    <r>
      <rPr>
        <sz val="10"/>
        <rFont val="Times New Roman"/>
        <family val="1"/>
      </rPr>
      <t>trial</t>
    </r>
  </si>
  <si>
    <r>
      <rPr>
        <sz val="10"/>
        <rFont val="Times New Roman"/>
        <family val="1"/>
      </rPr>
      <t>Best of three trials</t>
    </r>
  </si>
  <si>
    <r>
      <rPr>
        <sz val="8"/>
        <rFont val="Times New Roman"/>
        <family val="1"/>
      </rPr>
      <t>Position after 3 trials</t>
    </r>
  </si>
  <si>
    <r>
      <rPr>
        <sz val="10"/>
        <rFont val="Times New Roman"/>
        <family val="1"/>
      </rPr>
      <t xml:space="preserve">FOURTH
</t>
    </r>
    <r>
      <rPr>
        <sz val="10"/>
        <rFont val="Times New Roman"/>
        <family val="1"/>
      </rPr>
      <t>trial</t>
    </r>
  </si>
  <si>
    <r>
      <rPr>
        <sz val="10"/>
        <rFont val="Times New Roman"/>
        <family val="1"/>
      </rPr>
      <t xml:space="preserve">FIFTH
</t>
    </r>
    <r>
      <rPr>
        <sz val="10"/>
        <rFont val="Times New Roman"/>
        <family val="1"/>
      </rPr>
      <t>trial</t>
    </r>
  </si>
  <si>
    <r>
      <rPr>
        <sz val="10"/>
        <rFont val="Times New Roman"/>
        <family val="1"/>
      </rPr>
      <t xml:space="preserve">SIXTH
</t>
    </r>
    <r>
      <rPr>
        <sz val="10"/>
        <rFont val="Times New Roman"/>
        <family val="1"/>
      </rPr>
      <t>trial</t>
    </r>
  </si>
  <si>
    <r>
      <rPr>
        <sz val="11"/>
        <rFont val="Times New Roman"/>
        <family val="1"/>
      </rPr>
      <t xml:space="preserve">BEST
</t>
    </r>
    <r>
      <rPr>
        <sz val="11"/>
        <rFont val="Times New Roman"/>
        <family val="1"/>
      </rPr>
      <t>of all trials</t>
    </r>
  </si>
  <si>
    <r>
      <rPr>
        <sz val="8"/>
        <rFont val="Times New Roman"/>
        <family val="1"/>
      </rPr>
      <t>Final position</t>
    </r>
  </si>
  <si>
    <r>
      <rPr>
        <b/>
        <sz val="10"/>
        <rFont val="Times New Roman"/>
        <family val="1"/>
      </rPr>
      <t>Metres</t>
    </r>
  </si>
  <si>
    <t>Result (B+C combined, part 1)</t>
  </si>
  <si>
    <r>
      <rPr>
        <sz val="8"/>
        <rFont val="Times New Roman"/>
        <family val="1"/>
      </rPr>
      <t xml:space="preserve">© A </t>
    </r>
    <r>
      <rPr>
        <b/>
        <i/>
        <sz val="8"/>
        <rFont val="Arial-BoldItalicMT"/>
        <family val="2"/>
      </rPr>
      <t xml:space="preserve">MAFEO  </t>
    </r>
    <r>
      <rPr>
        <sz val="8"/>
        <rFont val="Times New Roman"/>
        <family val="1"/>
      </rPr>
      <t>field event card</t>
    </r>
  </si>
  <si>
    <t>Distance Card D string</t>
  </si>
  <si>
    <t>Start Ht. men</t>
  </si>
  <si>
    <t>Women:</t>
  </si>
  <si>
    <t>Check for unknowns</t>
  </si>
  <si>
    <t>check unknowns</t>
  </si>
  <si>
    <t>Stage 2c - FIELD CARDS</t>
  </si>
  <si>
    <t>15.1 Field cards (tabs to the right hand end of the tab set) are available to print. These contain standards, event time, records etc. as well as names
for A and B athletes. C athletes are not part of this automatic fill process and must be entered by hand, best done by officials at the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</si>
</sst>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
    <numFmt numFmtId="165" formatCode="0.0"/>
    <numFmt numFmtId="166" formatCode="m:ss.00"/>
    <numFmt numFmtId="167" formatCode="m:ss.0"/>
    <numFmt numFmtId="168" formatCode="[$-F400]h:mm:ss\ AM/PM"/>
  </numFmts>
  <fonts count="44">
    <font>
      <sz val="11"/>
      <color theme="1"/>
      <name val="Calibri"/>
      <family val="2"/>
      <scheme val="minor"/>
    </font>
    <font>
      <b/>
      <sz val="11"/>
      <color theme="1"/>
      <name val="Calibri"/>
      <family val="2"/>
      <scheme val="minor"/>
    </font>
    <font>
      <b/>
      <sz val="11"/>
      <color rgb="FFFF0000"/>
      <name val="Calibri"/>
      <family val="2"/>
      <scheme val="minor"/>
    </font>
    <font>
      <sz val="12"/>
      <color rgb="FF000000"/>
      <name val="Calibri"/>
      <family val="2"/>
    </font>
    <font>
      <b/>
      <sz val="11"/>
      <name val="Calibri"/>
      <family val="2"/>
      <scheme val="minor"/>
    </font>
    <font>
      <sz val="11"/>
      <color rgb="FFFF0000"/>
      <name val="Calibri"/>
      <family val="2"/>
      <scheme val="minor"/>
    </font>
    <font>
      <sz val="9"/>
      <color indexed="81"/>
      <name val="Tahoma"/>
      <family val="2"/>
    </font>
    <font>
      <b/>
      <sz val="9"/>
      <color indexed="81"/>
      <name val="Tahoma"/>
      <family val="2"/>
    </font>
    <font>
      <b/>
      <sz val="12"/>
      <color rgb="FFFF0000"/>
      <name val="Calibri"/>
      <family val="2"/>
      <scheme val="minor"/>
    </font>
    <font>
      <sz val="11"/>
      <name val="Calibri"/>
      <family val="2"/>
      <scheme val="minor"/>
    </font>
    <font>
      <b/>
      <sz val="12"/>
      <color theme="1"/>
      <name val="Calibri"/>
      <family val="2"/>
      <scheme val="minor"/>
    </font>
    <font>
      <b/>
      <sz val="14"/>
      <color rgb="FFFF0000"/>
      <name val="Calibri"/>
      <family val="2"/>
      <scheme val="minor"/>
    </font>
    <font>
      <b/>
      <sz val="11"/>
      <color theme="3"/>
      <name val="Calibri"/>
      <family val="2"/>
      <scheme val="minor"/>
    </font>
    <font>
      <sz val="8"/>
      <name val="Calibri"/>
      <family val="2"/>
      <scheme val="minor"/>
    </font>
    <font>
      <u/>
      <sz val="11"/>
      <color theme="10"/>
      <name val="Calibri"/>
      <family val="2"/>
      <scheme val="minor"/>
    </font>
    <font>
      <sz val="10"/>
      <color rgb="FF000000"/>
      <name val="Times New Roman"/>
      <family val="1"/>
    </font>
    <font>
      <b/>
      <sz val="11"/>
      <name val="Trebuchet MS"/>
      <family val="2"/>
    </font>
    <font>
      <b/>
      <sz val="14"/>
      <name val="Calibri"/>
      <family val="2"/>
    </font>
    <font>
      <sz val="10"/>
      <name val="Trebuchet MS"/>
      <family val="2"/>
    </font>
    <font>
      <b/>
      <sz val="13"/>
      <name val="Calibri"/>
      <family val="2"/>
    </font>
    <font>
      <sz val="11.5"/>
      <name val="Calibri"/>
      <family val="2"/>
    </font>
    <font>
      <b/>
      <sz val="11.5"/>
      <name val="Calibri"/>
      <family val="2"/>
      <scheme val="minor"/>
    </font>
    <font>
      <b/>
      <sz val="10"/>
      <name val="Trebuchet MS"/>
      <family val="2"/>
    </font>
    <font>
      <sz val="12"/>
      <name val="Calibri"/>
      <family val="2"/>
      <scheme val="minor"/>
    </font>
    <font>
      <sz val="12"/>
      <color rgb="FFFF0000"/>
      <name val="Calibri"/>
      <family val="2"/>
      <scheme val="minor"/>
    </font>
    <font>
      <sz val="10"/>
      <color rgb="FFFF0000"/>
      <name val="Trebuchet MS"/>
      <family val="2"/>
    </font>
    <font>
      <b/>
      <sz val="13"/>
      <name val="Calibri"/>
      <family val="2"/>
      <scheme val="minor"/>
    </font>
    <font>
      <sz val="11.5"/>
      <name val="Calibri"/>
      <family val="2"/>
      <scheme val="minor"/>
    </font>
    <font>
      <b/>
      <sz val="12"/>
      <name val="Calibri"/>
      <family val="2"/>
      <scheme val="minor"/>
    </font>
    <font>
      <b/>
      <sz val="10"/>
      <color rgb="FFFF0000"/>
      <name val="Trebuchet MS"/>
      <family val="2"/>
    </font>
    <font>
      <sz val="8"/>
      <name val="Times New Roman"/>
      <family val="1"/>
    </font>
    <font>
      <sz val="6.5"/>
      <name val="Arial"/>
      <family val="2"/>
    </font>
    <font>
      <sz val="12"/>
      <name val="Times New Roman"/>
      <family val="1"/>
    </font>
    <font>
      <b/>
      <sz val="12"/>
      <name val="Times New Roman"/>
      <family val="1"/>
    </font>
    <font>
      <sz val="10"/>
      <name val="Times New Roman"/>
      <family val="1"/>
    </font>
    <font>
      <b/>
      <sz val="8"/>
      <color rgb="FF000000"/>
      <name val="Times New Roman"/>
      <family val="2"/>
    </font>
    <font>
      <b/>
      <sz val="10"/>
      <name val="Times New Roman"/>
      <family val="1"/>
    </font>
    <font>
      <sz val="9"/>
      <name val="Times New Roman"/>
      <family val="1"/>
    </font>
    <font>
      <b/>
      <i/>
      <sz val="9"/>
      <name val="Arial-BoldItalicMT"/>
      <family val="2"/>
    </font>
    <font>
      <b/>
      <sz val="10"/>
      <color rgb="FF000000"/>
      <name val="Times New Roman"/>
      <family val="1"/>
    </font>
    <font>
      <sz val="8"/>
      <color rgb="FF000000"/>
      <name val="Times New Roman"/>
      <family val="1"/>
    </font>
    <font>
      <i/>
      <sz val="5.5"/>
      <name val="Arial"/>
      <family val="2"/>
    </font>
    <font>
      <sz val="11"/>
      <name val="Times New Roman"/>
      <family val="1"/>
    </font>
    <font>
      <b/>
      <i/>
      <sz val="8"/>
      <name val="Arial-BoldItalicMT"/>
      <family val="2"/>
    </font>
  </fonts>
  <fills count="21">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0FAD7"/>
        <bgColor indexed="64"/>
      </patternFill>
    </fill>
    <fill>
      <patternFill patternType="solid">
        <fgColor rgb="FFFFC000"/>
        <bgColor indexed="64"/>
      </patternFill>
    </fill>
    <fill>
      <patternFill patternType="solid">
        <fgColor rgb="FFFF0000"/>
        <bgColor indexed="64"/>
      </patternFill>
    </fill>
    <fill>
      <patternFill patternType="solid">
        <fgColor rgb="FFFF6600"/>
        <bgColor indexed="64"/>
      </patternFill>
    </fill>
    <fill>
      <patternFill patternType="solid">
        <fgColor rgb="FFFF99CC"/>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CC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39997558519241921"/>
        <bgColor indexed="64"/>
      </patternFill>
    </fill>
  </fills>
  <borders count="56">
    <border>
      <left/>
      <right/>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thin">
        <color auto="1"/>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theme="4" tint="0.39997558519241921"/>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4">
    <xf numFmtId="0" fontId="0" fillId="0" borderId="0"/>
    <xf numFmtId="0" fontId="12" fillId="0" borderId="25" applyNumberFormat="0" applyFill="0" applyAlignment="0" applyProtection="0"/>
    <xf numFmtId="0" fontId="14" fillId="0" borderId="0" applyNumberFormat="0" applyFill="0" applyBorder="0" applyAlignment="0" applyProtection="0"/>
    <xf numFmtId="0" fontId="15" fillId="0" borderId="0"/>
  </cellStyleXfs>
  <cellXfs count="452">
    <xf numFmtId="0" fontId="0" fillId="0" borderId="0" xfId="0"/>
    <xf numFmtId="0" fontId="0" fillId="0" borderId="0" xfId="0" applyAlignment="1">
      <alignment wrapText="1"/>
    </xf>
    <xf numFmtId="0" fontId="0" fillId="0" borderId="0" xfId="0" applyAlignment="1">
      <alignment horizontal="right"/>
    </xf>
    <xf numFmtId="0" fontId="1" fillId="0" borderId="0" xfId="0" applyFont="1"/>
    <xf numFmtId="0" fontId="0" fillId="2" borderId="2" xfId="0" applyFill="1" applyBorder="1" applyProtection="1">
      <protection locked="0"/>
    </xf>
    <xf numFmtId="0" fontId="1" fillId="2" borderId="2" xfId="0" applyFont="1" applyFill="1" applyBorder="1" applyProtection="1">
      <protection locked="0"/>
    </xf>
    <xf numFmtId="2" fontId="0" fillId="2" borderId="2" xfId="0" applyNumberFormat="1" applyFill="1" applyBorder="1" applyProtection="1">
      <protection locked="0"/>
    </xf>
    <xf numFmtId="49" fontId="0" fillId="0" borderId="0" xfId="0" applyNumberFormat="1"/>
    <xf numFmtId="1" fontId="0" fillId="0" borderId="0" xfId="0" applyNumberFormat="1"/>
    <xf numFmtId="0" fontId="0" fillId="2" borderId="2" xfId="0" applyFill="1" applyBorder="1" applyAlignment="1" applyProtection="1">
      <alignment horizontal="center"/>
      <protection locked="0"/>
    </xf>
    <xf numFmtId="0" fontId="1" fillId="13" borderId="2" xfId="0" applyFont="1" applyFill="1" applyBorder="1"/>
    <xf numFmtId="0" fontId="0" fillId="13" borderId="2" xfId="0" applyFill="1" applyBorder="1"/>
    <xf numFmtId="0" fontId="0" fillId="12" borderId="0" xfId="0" applyFill="1"/>
    <xf numFmtId="49" fontId="0" fillId="2" borderId="2" xfId="0" applyNumberFormat="1" applyFill="1" applyBorder="1" applyProtection="1">
      <protection locked="0"/>
    </xf>
    <xf numFmtId="2" fontId="0" fillId="0" borderId="0" xfId="0" applyNumberFormat="1"/>
    <xf numFmtId="0" fontId="0" fillId="5" borderId="0" xfId="0" applyFill="1"/>
    <xf numFmtId="0" fontId="1" fillId="9" borderId="0" xfId="0" applyFont="1" applyFill="1"/>
    <xf numFmtId="0" fontId="0" fillId="10" borderId="0" xfId="0" applyFill="1"/>
    <xf numFmtId="0" fontId="1" fillId="0" borderId="0" xfId="0" applyFont="1" applyAlignment="1">
      <alignment wrapText="1"/>
    </xf>
    <xf numFmtId="0" fontId="2" fillId="0" borderId="0" xfId="0" applyFont="1" applyAlignment="1">
      <alignment wrapText="1"/>
    </xf>
    <xf numFmtId="0" fontId="1" fillId="8" borderId="2" xfId="0" applyFont="1" applyFill="1" applyBorder="1" applyAlignment="1">
      <alignment horizontal="right"/>
    </xf>
    <xf numFmtId="0" fontId="1" fillId="7" borderId="0" xfId="0" applyFont="1" applyFill="1"/>
    <xf numFmtId="14" fontId="1" fillId="8" borderId="2" xfId="0" applyNumberFormat="1" applyFont="1" applyFill="1" applyBorder="1"/>
    <xf numFmtId="0" fontId="1" fillId="8" borderId="2" xfId="0" applyFont="1" applyFill="1" applyBorder="1" applyAlignment="1">
      <alignment horizontal="left"/>
    </xf>
    <xf numFmtId="0" fontId="1" fillId="8" borderId="2" xfId="0" applyFont="1" applyFill="1" applyBorder="1"/>
    <xf numFmtId="0" fontId="0" fillId="8" borderId="0" xfId="0" applyFill="1"/>
    <xf numFmtId="0" fontId="1" fillId="5" borderId="3" xfId="0" applyFont="1" applyFill="1" applyBorder="1" applyAlignment="1">
      <alignment wrapText="1"/>
    </xf>
    <xf numFmtId="0" fontId="1" fillId="5" borderId="2" xfId="0" applyFont="1" applyFill="1" applyBorder="1"/>
    <xf numFmtId="0" fontId="0" fillId="0" borderId="2" xfId="0" applyBorder="1" applyAlignment="1">
      <alignment horizontal="center"/>
    </xf>
    <xf numFmtId="0" fontId="1" fillId="5" borderId="2" xfId="0" applyFont="1" applyFill="1" applyBorder="1" applyAlignment="1">
      <alignment horizontal="right"/>
    </xf>
    <xf numFmtId="0" fontId="1" fillId="6" borderId="2" xfId="0" applyFont="1" applyFill="1" applyBorder="1" applyAlignment="1">
      <alignment horizontal="center"/>
    </xf>
    <xf numFmtId="0" fontId="1" fillId="5" borderId="0" xfId="0" applyFont="1" applyFill="1" applyAlignment="1">
      <alignment horizontal="left"/>
    </xf>
    <xf numFmtId="0" fontId="1" fillId="12" borderId="2" xfId="0" applyFont="1" applyFill="1" applyBorder="1"/>
    <xf numFmtId="0" fontId="1" fillId="5" borderId="2" xfId="0" applyFont="1" applyFill="1" applyBorder="1" applyAlignment="1">
      <alignment wrapText="1"/>
    </xf>
    <xf numFmtId="0" fontId="0" fillId="5" borderId="2" xfId="0" applyFill="1" applyBorder="1"/>
    <xf numFmtId="0" fontId="1" fillId="14" borderId="2" xfId="0" applyFont="1" applyFill="1" applyBorder="1"/>
    <xf numFmtId="0" fontId="0" fillId="14" borderId="2" xfId="0" applyFill="1" applyBorder="1"/>
    <xf numFmtId="0" fontId="1" fillId="0" borderId="2" xfId="0" applyFont="1" applyBorder="1"/>
    <xf numFmtId="0" fontId="0" fillId="0" borderId="2" xfId="0" applyBorder="1"/>
    <xf numFmtId="0" fontId="0" fillId="9" borderId="0" xfId="0" applyFill="1"/>
    <xf numFmtId="0" fontId="1" fillId="6" borderId="0" xfId="0" applyFont="1" applyFill="1" applyAlignment="1">
      <alignment horizontal="center"/>
    </xf>
    <xf numFmtId="0" fontId="1" fillId="9" borderId="3" xfId="0" applyFont="1" applyFill="1" applyBorder="1"/>
    <xf numFmtId="0" fontId="1" fillId="11" borderId="2" xfId="0" applyFont="1" applyFill="1" applyBorder="1"/>
    <xf numFmtId="0" fontId="1" fillId="0" borderId="3" xfId="0" applyFont="1" applyBorder="1" applyAlignment="1">
      <alignment horizontal="right"/>
    </xf>
    <xf numFmtId="0" fontId="1" fillId="0" borderId="6" xfId="0" applyFont="1" applyBorder="1"/>
    <xf numFmtId="0" fontId="1" fillId="0" borderId="6" xfId="0" applyFont="1" applyBorder="1" applyAlignment="1">
      <alignment horizontal="right"/>
    </xf>
    <xf numFmtId="0" fontId="0" fillId="0" borderId="2" xfId="0" applyBorder="1" applyAlignment="1">
      <alignment horizontal="right"/>
    </xf>
    <xf numFmtId="0" fontId="1" fillId="9" borderId="2" xfId="0" applyFont="1" applyFill="1" applyBorder="1"/>
    <xf numFmtId="2" fontId="1" fillId="0" borderId="3" xfId="0" applyNumberFormat="1" applyFont="1" applyBorder="1" applyAlignment="1">
      <alignment horizontal="right"/>
    </xf>
    <xf numFmtId="2" fontId="1" fillId="0" borderId="6" xfId="0" applyNumberFormat="1" applyFont="1" applyBorder="1" applyAlignment="1">
      <alignment horizontal="right"/>
    </xf>
    <xf numFmtId="2" fontId="0" fillId="0" borderId="2" xfId="0" applyNumberFormat="1" applyBorder="1" applyAlignment="1">
      <alignment horizontal="right"/>
    </xf>
    <xf numFmtId="2" fontId="0" fillId="0" borderId="0" xfId="0" applyNumberFormat="1" applyAlignment="1">
      <alignment horizontal="right"/>
    </xf>
    <xf numFmtId="0" fontId="1" fillId="9" borderId="7" xfId="0" applyFont="1" applyFill="1" applyBorder="1"/>
    <xf numFmtId="0" fontId="0" fillId="9" borderId="8" xfId="0" applyFill="1" applyBorder="1"/>
    <xf numFmtId="0" fontId="0" fillId="0" borderId="4" xfId="0" applyBorder="1"/>
    <xf numFmtId="0" fontId="1" fillId="9" borderId="9" xfId="0" applyFont="1" applyFill="1" applyBorder="1"/>
    <xf numFmtId="0" fontId="0" fillId="9" borderId="1" xfId="0" applyFill="1" applyBorder="1"/>
    <xf numFmtId="0" fontId="1" fillId="0" borderId="10" xfId="0" applyFont="1" applyBorder="1"/>
    <xf numFmtId="0" fontId="4" fillId="2" borderId="0" xfId="0" applyFont="1" applyFill="1"/>
    <xf numFmtId="0" fontId="0" fillId="0" borderId="2" xfId="0" applyBorder="1" applyAlignment="1">
      <alignment horizontal="center" wrapText="1"/>
    </xf>
    <xf numFmtId="0" fontId="1" fillId="4" borderId="2" xfId="0" applyFont="1" applyFill="1" applyBorder="1"/>
    <xf numFmtId="0" fontId="1" fillId="4" borderId="2" xfId="0" applyFont="1" applyFill="1" applyBorder="1" applyAlignment="1">
      <alignment horizontal="center"/>
    </xf>
    <xf numFmtId="0" fontId="1" fillId="4" borderId="0" xfId="0" applyFont="1" applyFill="1"/>
    <xf numFmtId="2" fontId="1" fillId="0" borderId="2" xfId="0" applyNumberFormat="1" applyFont="1" applyBorder="1"/>
    <xf numFmtId="0" fontId="1" fillId="0" borderId="0" xfId="0" applyFont="1" applyAlignment="1">
      <alignment horizontal="center"/>
    </xf>
    <xf numFmtId="0" fontId="0" fillId="2" borderId="2" xfId="0" applyFill="1" applyBorder="1"/>
    <xf numFmtId="0" fontId="2" fillId="0" borderId="0" xfId="0" applyFont="1"/>
    <xf numFmtId="2" fontId="1" fillId="0" borderId="0" xfId="0" applyNumberFormat="1" applyFont="1"/>
    <xf numFmtId="0" fontId="1" fillId="4" borderId="0" xfId="0" applyFont="1" applyFill="1" applyAlignment="1">
      <alignment horizontal="right"/>
    </xf>
    <xf numFmtId="0" fontId="1" fillId="10" borderId="2" xfId="0" applyFont="1" applyFill="1" applyBorder="1"/>
    <xf numFmtId="0" fontId="1" fillId="9" borderId="1" xfId="0" applyFont="1" applyFill="1" applyBorder="1"/>
    <xf numFmtId="49" fontId="1" fillId="0" borderId="2" xfId="0" applyNumberFormat="1" applyFont="1" applyBorder="1"/>
    <xf numFmtId="0" fontId="1" fillId="10" borderId="2" xfId="0" applyFont="1" applyFill="1" applyBorder="1" applyAlignment="1">
      <alignment horizontal="center"/>
    </xf>
    <xf numFmtId="14" fontId="0" fillId="10" borderId="0" xfId="0" applyNumberFormat="1" applyFill="1"/>
    <xf numFmtId="0" fontId="0" fillId="0" borderId="11" xfId="0" applyBorder="1"/>
    <xf numFmtId="0" fontId="0" fillId="10" borderId="7" xfId="0" applyFill="1" applyBorder="1"/>
    <xf numFmtId="0" fontId="0" fillId="10" borderId="8" xfId="0" applyFill="1" applyBorder="1"/>
    <xf numFmtId="0" fontId="0" fillId="10" borderId="9" xfId="0" applyFill="1" applyBorder="1"/>
    <xf numFmtId="0" fontId="0" fillId="10" borderId="1" xfId="0" applyFill="1" applyBorder="1"/>
    <xf numFmtId="0" fontId="0" fillId="0" borderId="11" xfId="0" applyBorder="1" applyAlignment="1">
      <alignment horizontal="right"/>
    </xf>
    <xf numFmtId="0" fontId="0" fillId="0" borderId="11" xfId="0" applyBorder="1" applyAlignment="1">
      <alignment horizontal="center"/>
    </xf>
    <xf numFmtId="0" fontId="0" fillId="0" borderId="0" xfId="0" applyAlignment="1">
      <alignment horizontal="center"/>
    </xf>
    <xf numFmtId="0" fontId="0" fillId="0" borderId="7" xfId="0" applyBorder="1"/>
    <xf numFmtId="0" fontId="0" fillId="0" borderId="8" xfId="0" applyBorder="1"/>
    <xf numFmtId="0" fontId="0" fillId="0" borderId="13" xfId="0" applyBorder="1"/>
    <xf numFmtId="0" fontId="0" fillId="0" borderId="14" xfId="0" applyBorder="1"/>
    <xf numFmtId="0" fontId="3" fillId="0" borderId="11" xfId="0" applyFont="1" applyBorder="1" applyAlignment="1">
      <alignment horizontal="center" vertical="center"/>
    </xf>
    <xf numFmtId="2" fontId="3" fillId="0" borderId="11" xfId="0" applyNumberFormat="1" applyFont="1" applyBorder="1" applyAlignment="1">
      <alignment horizontal="center" vertical="center"/>
    </xf>
    <xf numFmtId="0" fontId="0" fillId="0" borderId="9" xfId="0" applyBorder="1"/>
    <xf numFmtId="0" fontId="0" fillId="0" borderId="1" xfId="0" applyBorder="1"/>
    <xf numFmtId="0" fontId="0" fillId="2" borderId="11" xfId="0" applyFill="1" applyBorder="1" applyAlignment="1" applyProtection="1">
      <alignment horizontal="center"/>
      <protection locked="0"/>
    </xf>
    <xf numFmtId="14" fontId="0" fillId="2" borderId="11" xfId="0" applyNumberFormat="1" applyFill="1" applyBorder="1" applyAlignment="1" applyProtection="1">
      <alignment horizontal="center"/>
      <protection locked="0"/>
    </xf>
    <xf numFmtId="0" fontId="1" fillId="4" borderId="0" xfId="0" applyFont="1" applyFill="1" applyAlignment="1">
      <alignment wrapText="1"/>
    </xf>
    <xf numFmtId="0" fontId="1" fillId="4" borderId="0" xfId="0" applyFont="1" applyFill="1" applyAlignment="1">
      <alignment horizontal="center" wrapText="1"/>
    </xf>
    <xf numFmtId="0" fontId="0" fillId="3" borderId="2" xfId="0" applyFill="1" applyBorder="1" applyProtection="1">
      <protection locked="0"/>
    </xf>
    <xf numFmtId="0" fontId="1" fillId="8" borderId="2" xfId="0" applyFont="1" applyFill="1" applyBorder="1" applyAlignment="1">
      <alignment horizontal="center"/>
    </xf>
    <xf numFmtId="0" fontId="1" fillId="8" borderId="4" xfId="0" applyFont="1" applyFill="1" applyBorder="1" applyAlignment="1">
      <alignment horizontal="center"/>
    </xf>
    <xf numFmtId="0" fontId="1" fillId="8" borderId="5" xfId="0" applyFont="1" applyFill="1" applyBorder="1" applyAlignment="1">
      <alignment horizontal="center"/>
    </xf>
    <xf numFmtId="0" fontId="1" fillId="0" borderId="3" xfId="0" applyFont="1" applyBorder="1"/>
    <xf numFmtId="0" fontId="0" fillId="0" borderId="6" xfId="0" applyBorder="1"/>
    <xf numFmtId="0" fontId="0" fillId="15" borderId="11" xfId="0" applyFill="1" applyBorder="1" applyAlignment="1">
      <alignment wrapText="1"/>
    </xf>
    <xf numFmtId="0" fontId="0" fillId="15" borderId="11" xfId="0" applyFill="1" applyBorder="1"/>
    <xf numFmtId="0" fontId="8" fillId="0" borderId="0" xfId="0" applyFont="1"/>
    <xf numFmtId="0" fontId="0" fillId="10" borderId="11" xfId="0" applyFill="1" applyBorder="1" applyAlignment="1">
      <alignment horizontal="left" wrapText="1"/>
    </xf>
    <xf numFmtId="0" fontId="0" fillId="0" borderId="11" xfId="0" applyBorder="1" applyAlignment="1">
      <alignment wrapText="1"/>
    </xf>
    <xf numFmtId="0" fontId="0" fillId="0" borderId="16" xfId="0" applyBorder="1"/>
    <xf numFmtId="0" fontId="9" fillId="0" borderId="0" xfId="0" applyFont="1" applyAlignment="1">
      <alignment wrapText="1"/>
    </xf>
    <xf numFmtId="0" fontId="10" fillId="9" borderId="0" xfId="0" applyFont="1" applyFill="1"/>
    <xf numFmtId="0" fontId="11" fillId="0" borderId="0" xfId="0" applyFont="1" applyAlignment="1">
      <alignment horizontal="center"/>
    </xf>
    <xf numFmtId="0" fontId="1" fillId="0" borderId="2" xfId="0" applyFont="1" applyBorder="1" applyAlignment="1">
      <alignment wrapText="1"/>
    </xf>
    <xf numFmtId="0" fontId="1" fillId="10" borderId="2" xfId="0" applyFont="1" applyFill="1" applyBorder="1" applyAlignment="1">
      <alignment horizontal="center" wrapText="1"/>
    </xf>
    <xf numFmtId="0" fontId="1" fillId="10" borderId="18" xfId="0" applyFont="1" applyFill="1" applyBorder="1" applyAlignment="1">
      <alignment horizontal="center"/>
    </xf>
    <xf numFmtId="0" fontId="1" fillId="10" borderId="0" xfId="0" applyFont="1" applyFill="1" applyAlignment="1">
      <alignment horizontal="center"/>
    </xf>
    <xf numFmtId="0" fontId="0" fillId="16" borderId="18" xfId="0" applyFill="1" applyBorder="1"/>
    <xf numFmtId="0" fontId="0" fillId="16" borderId="0" xfId="0" applyFill="1"/>
    <xf numFmtId="0" fontId="0" fillId="16" borderId="22" xfId="0" applyFill="1" applyBorder="1"/>
    <xf numFmtId="0" fontId="0" fillId="16" borderId="23" xfId="0" applyFill="1" applyBorder="1"/>
    <xf numFmtId="0" fontId="0" fillId="16" borderId="17" xfId="0" applyFill="1" applyBorder="1"/>
    <xf numFmtId="0" fontId="0" fillId="16" borderId="24" xfId="0" applyFill="1" applyBorder="1"/>
    <xf numFmtId="0" fontId="0" fillId="3" borderId="19" xfId="0" applyFill="1" applyBorder="1"/>
    <xf numFmtId="0" fontId="0" fillId="3" borderId="20" xfId="0" applyFill="1" applyBorder="1"/>
    <xf numFmtId="0" fontId="0" fillId="3" borderId="21" xfId="0" applyFill="1" applyBorder="1"/>
    <xf numFmtId="0" fontId="0" fillId="3" borderId="18" xfId="0" applyFill="1" applyBorder="1"/>
    <xf numFmtId="0" fontId="0" fillId="3" borderId="0" xfId="0" applyFill="1"/>
    <xf numFmtId="0" fontId="0" fillId="3" borderId="22" xfId="0" applyFill="1" applyBorder="1"/>
    <xf numFmtId="0" fontId="0" fillId="3" borderId="23" xfId="0" applyFill="1" applyBorder="1"/>
    <xf numFmtId="0" fontId="0" fillId="3" borderId="17" xfId="0" applyFill="1" applyBorder="1"/>
    <xf numFmtId="0" fontId="0" fillId="3" borderId="24" xfId="0" applyFill="1" applyBorder="1"/>
    <xf numFmtId="0" fontId="1" fillId="10" borderId="0" xfId="0" applyFont="1" applyFill="1" applyAlignment="1">
      <alignment horizontal="center" wrapText="1"/>
    </xf>
    <xf numFmtId="0" fontId="12" fillId="0" borderId="25" xfId="1"/>
    <xf numFmtId="0" fontId="12" fillId="0" borderId="25" xfId="1" applyAlignment="1">
      <alignment horizontal="center"/>
    </xf>
    <xf numFmtId="164" fontId="12" fillId="0" borderId="25" xfId="1" applyNumberFormat="1" applyFill="1" applyAlignment="1">
      <alignment horizontal="center"/>
    </xf>
    <xf numFmtId="0" fontId="9" fillId="0" borderId="0" xfId="0" applyFont="1" applyAlignment="1">
      <alignment horizontal="right"/>
    </xf>
    <xf numFmtId="0" fontId="9" fillId="0" borderId="0" xfId="0" applyFont="1"/>
    <xf numFmtId="164" fontId="0" fillId="0" borderId="0" xfId="0" applyNumberFormat="1"/>
    <xf numFmtId="0" fontId="0" fillId="2" borderId="0" xfId="0" applyFill="1"/>
    <xf numFmtId="0" fontId="0" fillId="11" borderId="0" xfId="0" applyFill="1"/>
    <xf numFmtId="0" fontId="0" fillId="10" borderId="2" xfId="0" applyFill="1" applyBorder="1"/>
    <xf numFmtId="0" fontId="1" fillId="10" borderId="2" xfId="0" applyFont="1" applyFill="1" applyBorder="1" applyProtection="1">
      <protection locked="0"/>
    </xf>
    <xf numFmtId="0" fontId="1" fillId="17" borderId="2" xfId="0" applyFont="1" applyFill="1" applyBorder="1"/>
    <xf numFmtId="0" fontId="0" fillId="17" borderId="2" xfId="0" applyFill="1" applyBorder="1"/>
    <xf numFmtId="0" fontId="1" fillId="11" borderId="4" xfId="0" applyFont="1" applyFill="1" applyBorder="1"/>
    <xf numFmtId="0" fontId="1" fillId="0" borderId="4" xfId="0" applyFont="1" applyBorder="1"/>
    <xf numFmtId="0" fontId="1" fillId="0" borderId="21" xfId="0" applyFont="1" applyBorder="1" applyAlignment="1">
      <alignment horizontal="right"/>
    </xf>
    <xf numFmtId="0" fontId="1" fillId="0" borderId="24" xfId="0" applyFont="1" applyBorder="1" applyAlignment="1">
      <alignment horizontal="right"/>
    </xf>
    <xf numFmtId="0" fontId="0" fillId="0" borderId="6" xfId="0" applyBorder="1" applyAlignment="1">
      <alignment horizontal="right"/>
    </xf>
    <xf numFmtId="0" fontId="1" fillId="0" borderId="19" xfId="0" applyFont="1" applyBorder="1" applyAlignment="1">
      <alignment horizontal="right"/>
    </xf>
    <xf numFmtId="0" fontId="1" fillId="0" borderId="23" xfId="0" applyFont="1" applyBorder="1" applyAlignment="1">
      <alignment horizontal="right"/>
    </xf>
    <xf numFmtId="165" fontId="0" fillId="0" borderId="2" xfId="0" applyNumberFormat="1" applyBorder="1"/>
    <xf numFmtId="0" fontId="0" fillId="0" borderId="0" xfId="0" applyAlignment="1">
      <alignment horizontal="left" vertical="center" wrapText="1"/>
    </xf>
    <xf numFmtId="0" fontId="0" fillId="3" borderId="0" xfId="0" applyFill="1" applyProtection="1">
      <protection locked="0"/>
    </xf>
    <xf numFmtId="0" fontId="1" fillId="11" borderId="0" xfId="0" applyFont="1" applyFill="1"/>
    <xf numFmtId="0" fontId="1" fillId="11" borderId="26" xfId="0" applyFont="1" applyFill="1" applyBorder="1"/>
    <xf numFmtId="0" fontId="1" fillId="11" borderId="5" xfId="0" applyFont="1" applyFill="1" applyBorder="1"/>
    <xf numFmtId="0" fontId="1" fillId="18" borderId="2" xfId="0" applyFont="1" applyFill="1" applyBorder="1"/>
    <xf numFmtId="0" fontId="1" fillId="18" borderId="3" xfId="0" applyFont="1" applyFill="1" applyBorder="1" applyAlignment="1">
      <alignment horizontal="right"/>
    </xf>
    <xf numFmtId="0" fontId="1" fillId="18" borderId="6" xfId="0" applyFont="1" applyFill="1" applyBorder="1" applyAlignment="1">
      <alignment horizontal="right"/>
    </xf>
    <xf numFmtId="0" fontId="0" fillId="18" borderId="2" xfId="0" applyFill="1" applyBorder="1"/>
    <xf numFmtId="0" fontId="0" fillId="18" borderId="2" xfId="0" applyFill="1" applyBorder="1" applyAlignment="1">
      <alignment horizontal="right"/>
    </xf>
    <xf numFmtId="0" fontId="1" fillId="10" borderId="6" xfId="0" applyFont="1" applyFill="1" applyBorder="1" applyAlignment="1">
      <alignment horizontal="center"/>
    </xf>
    <xf numFmtId="0" fontId="0" fillId="10" borderId="0" xfId="0" applyFill="1" applyProtection="1">
      <protection locked="0"/>
    </xf>
    <xf numFmtId="2" fontId="0" fillId="10" borderId="0" xfId="0" applyNumberFormat="1" applyFill="1" applyProtection="1">
      <protection locked="0"/>
    </xf>
    <xf numFmtId="0" fontId="14" fillId="0" borderId="0" xfId="2"/>
    <xf numFmtId="0" fontId="0" fillId="0" borderId="12" xfId="0" applyBorder="1"/>
    <xf numFmtId="0" fontId="0" fillId="0" borderId="15" xfId="0" applyBorder="1"/>
    <xf numFmtId="0" fontId="0" fillId="0" borderId="7" xfId="0" applyBorder="1" applyAlignment="1">
      <alignment wrapText="1"/>
    </xf>
    <xf numFmtId="0" fontId="0" fillId="2" borderId="11" xfId="0" applyFill="1" applyBorder="1" applyAlignment="1">
      <alignment horizontal="center"/>
    </xf>
    <xf numFmtId="0" fontId="15" fillId="0" borderId="0" xfId="0" applyFont="1" applyAlignment="1">
      <alignment horizontal="left" vertical="top"/>
    </xf>
    <xf numFmtId="0" fontId="0" fillId="0" borderId="0" xfId="0" applyAlignment="1">
      <alignment horizontal="left" vertical="top"/>
    </xf>
    <xf numFmtId="0" fontId="0" fillId="19" borderId="2" xfId="0" applyFill="1" applyBorder="1" applyAlignment="1">
      <alignment horizontal="left" vertical="center"/>
    </xf>
    <xf numFmtId="0" fontId="0" fillId="0" borderId="26" xfId="0" applyBorder="1" applyAlignment="1">
      <alignment horizontal="left" vertical="top"/>
    </xf>
    <xf numFmtId="0" fontId="0" fillId="0" borderId="5" xfId="0" applyBorder="1" applyAlignment="1">
      <alignment horizontal="left" vertical="top"/>
    </xf>
    <xf numFmtId="0" fontId="15" fillId="9" borderId="4" xfId="0" applyFont="1" applyFill="1" applyBorder="1" applyAlignment="1">
      <alignment horizontal="left" vertical="top"/>
    </xf>
    <xf numFmtId="0" fontId="0" fillId="9" borderId="26" xfId="0" applyFill="1" applyBorder="1" applyAlignment="1">
      <alignment horizontal="left" vertical="top"/>
    </xf>
    <xf numFmtId="0" fontId="0" fillId="9" borderId="5" xfId="0" applyFill="1" applyBorder="1" applyAlignment="1">
      <alignment horizontal="left" vertical="top"/>
    </xf>
    <xf numFmtId="0" fontId="15" fillId="9" borderId="2" xfId="0" applyFont="1" applyFill="1" applyBorder="1" applyAlignment="1">
      <alignment horizontal="left" vertical="top"/>
    </xf>
    <xf numFmtId="0" fontId="15" fillId="10" borderId="0" xfId="0" applyFont="1" applyFill="1" applyAlignment="1">
      <alignment horizontal="left" vertical="top"/>
    </xf>
    <xf numFmtId="20" fontId="0" fillId="0" borderId="0" xfId="0" applyNumberFormat="1" applyAlignment="1">
      <alignment horizontal="left" vertical="top"/>
    </xf>
    <xf numFmtId="0" fontId="0" fillId="0" borderId="0" xfId="0" applyAlignment="1" applyProtection="1">
      <alignment horizontal="left" vertical="top"/>
      <protection locked="0"/>
    </xf>
    <xf numFmtId="20" fontId="15" fillId="0" borderId="0" xfId="0" applyNumberFormat="1" applyFont="1" applyAlignment="1">
      <alignment horizontal="left" vertical="top"/>
    </xf>
    <xf numFmtId="0" fontId="15" fillId="0" borderId="0" xfId="0" applyFont="1"/>
    <xf numFmtId="0" fontId="15" fillId="10" borderId="2" xfId="0" applyFont="1" applyFill="1" applyBorder="1" applyAlignment="1">
      <alignment horizontal="left" vertical="center"/>
    </xf>
    <xf numFmtId="0" fontId="0" fillId="10" borderId="2" xfId="0" applyFill="1" applyBorder="1" applyAlignment="1">
      <alignment horizontal="left" vertical="center"/>
    </xf>
    <xf numFmtId="0" fontId="0" fillId="20" borderId="0" xfId="0" applyFill="1" applyAlignment="1">
      <alignment horizontal="right" vertical="top"/>
    </xf>
    <xf numFmtId="0" fontId="16" fillId="0" borderId="0" xfId="3" applyFont="1" applyAlignment="1">
      <alignment horizontal="left" vertical="center"/>
    </xf>
    <xf numFmtId="0" fontId="16" fillId="0" borderId="0" xfId="3"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18" fillId="0" borderId="0" xfId="0" applyFont="1"/>
    <xf numFmtId="0" fontId="16" fillId="0" borderId="0" xfId="3" applyFont="1" applyAlignment="1">
      <alignment vertical="center"/>
    </xf>
    <xf numFmtId="0" fontId="18" fillId="0" borderId="0" xfId="3" applyFont="1"/>
    <xf numFmtId="0" fontId="19" fillId="0" borderId="0" xfId="0" applyFont="1" applyAlignment="1">
      <alignment vertical="center"/>
    </xf>
    <xf numFmtId="0" fontId="20" fillId="0" borderId="0" xfId="0" applyFont="1" applyAlignment="1">
      <alignment vertical="center"/>
    </xf>
    <xf numFmtId="0" fontId="18" fillId="0" borderId="27" xfId="3" applyFont="1" applyBorder="1" applyAlignment="1">
      <alignment vertical="center" wrapText="1"/>
    </xf>
    <xf numFmtId="0" fontId="18" fillId="0" borderId="28" xfId="3" applyFont="1" applyBorder="1" applyAlignment="1">
      <alignment vertical="center" wrapText="1"/>
    </xf>
    <xf numFmtId="0" fontId="18" fillId="0" borderId="0" xfId="3" applyFont="1" applyAlignment="1">
      <alignment vertical="center" wrapText="1"/>
    </xf>
    <xf numFmtId="0" fontId="21" fillId="0" borderId="2" xfId="0" applyFont="1" applyBorder="1" applyAlignment="1">
      <alignment vertical="center"/>
    </xf>
    <xf numFmtId="0" fontId="21" fillId="0" borderId="2" xfId="0" applyFont="1" applyBorder="1" applyAlignment="1">
      <alignment horizontal="left" vertical="center"/>
    </xf>
    <xf numFmtId="0" fontId="21" fillId="0" borderId="3" xfId="0" applyFont="1" applyBorder="1" applyAlignment="1">
      <alignment vertical="center"/>
    </xf>
    <xf numFmtId="0" fontId="21" fillId="0" borderId="3" xfId="0" applyFont="1" applyBorder="1" applyAlignment="1">
      <alignment horizontal="left" vertical="center"/>
    </xf>
    <xf numFmtId="0" fontId="22" fillId="0" borderId="29" xfId="3" applyFont="1" applyBorder="1" applyAlignment="1">
      <alignment vertical="center" wrapText="1"/>
    </xf>
    <xf numFmtId="0" fontId="18" fillId="0" borderId="30" xfId="3" applyFont="1" applyBorder="1" applyAlignment="1">
      <alignment vertical="center" wrapText="1"/>
    </xf>
    <xf numFmtId="2" fontId="18" fillId="0" borderId="30" xfId="3" applyNumberFormat="1" applyFont="1" applyBorder="1" applyAlignment="1">
      <alignment horizontal="left" vertical="center" wrapText="1"/>
    </xf>
    <xf numFmtId="14" fontId="18" fillId="0" borderId="30" xfId="3" applyNumberFormat="1" applyFont="1" applyBorder="1" applyAlignment="1">
      <alignment vertical="center" wrapText="1"/>
    </xf>
    <xf numFmtId="14" fontId="18" fillId="0" borderId="0" xfId="3" applyNumberFormat="1" applyFont="1" applyAlignment="1">
      <alignment vertical="center" wrapText="1"/>
    </xf>
    <xf numFmtId="0" fontId="23" fillId="0" borderId="2" xfId="0" applyFont="1" applyBorder="1" applyAlignment="1">
      <alignment vertical="center"/>
    </xf>
    <xf numFmtId="2" fontId="23" fillId="0" borderId="2" xfId="0" applyNumberFormat="1" applyFont="1" applyBorder="1" applyAlignment="1">
      <alignment horizontal="left" vertical="center"/>
    </xf>
    <xf numFmtId="14" fontId="23" fillId="0" borderId="2" xfId="0" applyNumberFormat="1" applyFont="1" applyBorder="1" applyAlignment="1">
      <alignment horizontal="left" vertical="center"/>
    </xf>
    <xf numFmtId="0" fontId="23" fillId="0" borderId="4" xfId="0" applyFont="1" applyBorder="1" applyAlignment="1">
      <alignment vertical="center" wrapText="1"/>
    </xf>
    <xf numFmtId="0" fontId="9" fillId="0" borderId="4" xfId="0" applyFont="1" applyBorder="1" applyAlignment="1">
      <alignment vertical="center" wrapText="1"/>
    </xf>
    <xf numFmtId="2" fontId="23" fillId="0" borderId="2" xfId="0" applyNumberFormat="1" applyFont="1" applyBorder="1" applyAlignment="1">
      <alignment horizontal="left" vertical="center" wrapText="1"/>
    </xf>
    <xf numFmtId="14" fontId="23" fillId="0" borderId="2" xfId="0" applyNumberFormat="1" applyFont="1" applyBorder="1" applyAlignment="1">
      <alignment horizontal="left" vertical="center" wrapText="1"/>
    </xf>
    <xf numFmtId="0" fontId="23" fillId="0" borderId="6" xfId="0" applyFont="1" applyBorder="1" applyAlignment="1">
      <alignment vertical="center"/>
    </xf>
    <xf numFmtId="2" fontId="23" fillId="0" borderId="6" xfId="0" applyNumberFormat="1" applyFont="1" applyBorder="1" applyAlignment="1">
      <alignment horizontal="left" vertical="center"/>
    </xf>
    <xf numFmtId="14" fontId="23" fillId="0" borderId="6" xfId="0" applyNumberFormat="1" applyFont="1" applyBorder="1" applyAlignment="1">
      <alignment horizontal="left" vertical="center"/>
    </xf>
    <xf numFmtId="0" fontId="23" fillId="0" borderId="3" xfId="0" applyFont="1" applyBorder="1" applyAlignment="1">
      <alignment vertical="center"/>
    </xf>
    <xf numFmtId="14" fontId="23" fillId="0" borderId="3" xfId="0" applyNumberFormat="1" applyFont="1" applyBorder="1" applyAlignment="1">
      <alignment horizontal="left" vertical="center"/>
    </xf>
    <xf numFmtId="166" fontId="18" fillId="0" borderId="30" xfId="3" applyNumberFormat="1" applyFont="1" applyBorder="1" applyAlignment="1">
      <alignment horizontal="left" vertical="center" wrapText="1"/>
    </xf>
    <xf numFmtId="167" fontId="23" fillId="0" borderId="2" xfId="0" applyNumberFormat="1" applyFont="1" applyBorder="1" applyAlignment="1">
      <alignment horizontal="left" vertical="center"/>
    </xf>
    <xf numFmtId="166" fontId="23" fillId="0" borderId="2" xfId="0" applyNumberFormat="1" applyFont="1" applyBorder="1" applyAlignment="1">
      <alignment horizontal="left" vertical="center"/>
    </xf>
    <xf numFmtId="0" fontId="23" fillId="0" borderId="2" xfId="0" applyFont="1" applyBorder="1" applyAlignment="1">
      <alignment vertical="center" wrapText="1"/>
    </xf>
    <xf numFmtId="47" fontId="23" fillId="0" borderId="2" xfId="0" applyNumberFormat="1" applyFont="1" applyBorder="1" applyAlignment="1">
      <alignment horizontal="left" vertical="center"/>
    </xf>
    <xf numFmtId="0" fontId="24" fillId="0" borderId="3" xfId="0" applyFont="1" applyBorder="1" applyAlignment="1">
      <alignment vertical="center"/>
    </xf>
    <xf numFmtId="49" fontId="24" fillId="0" borderId="2" xfId="0" applyNumberFormat="1" applyFont="1" applyBorder="1" applyAlignment="1">
      <alignment horizontal="left" vertical="center"/>
    </xf>
    <xf numFmtId="14" fontId="24" fillId="0" borderId="3" xfId="0" applyNumberFormat="1" applyFont="1" applyBorder="1" applyAlignment="1">
      <alignment horizontal="left" vertical="center"/>
    </xf>
    <xf numFmtId="166" fontId="24" fillId="0" borderId="2" xfId="0" applyNumberFormat="1" applyFont="1" applyBorder="1" applyAlignment="1">
      <alignment horizontal="left" vertical="center"/>
    </xf>
    <xf numFmtId="0" fontId="18" fillId="0" borderId="30" xfId="3" applyFont="1" applyBorder="1" applyAlignment="1">
      <alignment horizontal="left" vertical="center" wrapText="1"/>
    </xf>
    <xf numFmtId="0" fontId="23" fillId="0" borderId="2" xfId="0" applyFont="1" applyBorder="1" applyAlignment="1">
      <alignment horizontal="left" vertical="center" wrapText="1"/>
    </xf>
    <xf numFmtId="165" fontId="23" fillId="0" borderId="2" xfId="0" applyNumberFormat="1" applyFont="1" applyBorder="1" applyAlignment="1">
      <alignment horizontal="left" vertical="center" wrapText="1"/>
    </xf>
    <xf numFmtId="0" fontId="24" fillId="0" borderId="6" xfId="0" applyFont="1" applyBorder="1" applyAlignment="1">
      <alignment vertical="center"/>
    </xf>
    <xf numFmtId="0" fontId="24" fillId="0" borderId="6" xfId="0" applyFont="1" applyBorder="1" applyAlignment="1">
      <alignment vertical="center" wrapText="1"/>
    </xf>
    <xf numFmtId="2" fontId="24" fillId="0" borderId="6" xfId="0" applyNumberFormat="1" applyFont="1" applyBorder="1" applyAlignment="1">
      <alignment horizontal="left" vertical="center"/>
    </xf>
    <xf numFmtId="14" fontId="24" fillId="0" borderId="6" xfId="0" applyNumberFormat="1" applyFont="1" applyBorder="1" applyAlignment="1">
      <alignment horizontal="left" vertical="center" wrapText="1"/>
    </xf>
    <xf numFmtId="0" fontId="25" fillId="0" borderId="30" xfId="3" applyFont="1" applyBorder="1" applyAlignment="1">
      <alignment vertical="center" wrapText="1"/>
    </xf>
    <xf numFmtId="2" fontId="25" fillId="0" borderId="30" xfId="3" applyNumberFormat="1" applyFont="1" applyBorder="1" applyAlignment="1">
      <alignment horizontal="left" vertical="center" wrapText="1"/>
    </xf>
    <xf numFmtId="14" fontId="25" fillId="0" borderId="30" xfId="3" applyNumberFormat="1" applyFont="1" applyBorder="1" applyAlignment="1">
      <alignment vertical="center" wrapText="1"/>
    </xf>
    <xf numFmtId="14" fontId="25" fillId="0" borderId="0" xfId="3" applyNumberFormat="1" applyFont="1" applyAlignment="1">
      <alignment vertical="center" wrapText="1"/>
    </xf>
    <xf numFmtId="2" fontId="24" fillId="0" borderId="2" xfId="0" applyNumberFormat="1" applyFont="1" applyBorder="1" applyAlignment="1">
      <alignment horizontal="left" vertical="center"/>
    </xf>
    <xf numFmtId="14" fontId="24" fillId="0" borderId="2" xfId="0" applyNumberFormat="1" applyFont="1" applyBorder="1" applyAlignment="1">
      <alignment horizontal="left" vertical="center"/>
    </xf>
    <xf numFmtId="2" fontId="23" fillId="0" borderId="3" xfId="0" applyNumberFormat="1" applyFont="1" applyBorder="1" applyAlignment="1">
      <alignment horizontal="left" vertical="center"/>
    </xf>
    <xf numFmtId="0" fontId="24" fillId="0" borderId="2" xfId="0" applyFont="1" applyBorder="1" applyAlignment="1">
      <alignment vertical="center"/>
    </xf>
    <xf numFmtId="166" fontId="25" fillId="0" borderId="30" xfId="3" applyNumberFormat="1" applyFont="1" applyBorder="1" applyAlignment="1">
      <alignment horizontal="left" vertical="center" wrapText="1"/>
    </xf>
    <xf numFmtId="49" fontId="24" fillId="0" borderId="3" xfId="0" applyNumberFormat="1" applyFont="1" applyBorder="1" applyAlignment="1">
      <alignment horizontal="left" vertical="center"/>
    </xf>
    <xf numFmtId="0" fontId="22" fillId="0" borderId="0" xfId="3" applyFont="1" applyAlignment="1">
      <alignment vertical="center" wrapText="1"/>
    </xf>
    <xf numFmtId="0" fontId="25" fillId="0" borderId="0" xfId="3" applyFont="1" applyAlignment="1">
      <alignment vertical="center" wrapText="1"/>
    </xf>
    <xf numFmtId="166" fontId="25" fillId="0" borderId="0" xfId="3" applyNumberFormat="1" applyFont="1" applyAlignment="1">
      <alignment horizontal="left" vertical="center" wrapText="1"/>
    </xf>
    <xf numFmtId="0" fontId="23" fillId="0" borderId="0" xfId="0" applyFont="1" applyAlignment="1">
      <alignment vertical="center"/>
    </xf>
    <xf numFmtId="0" fontId="24" fillId="0" borderId="20" xfId="0" applyFont="1" applyBorder="1" applyAlignment="1">
      <alignment vertical="center"/>
    </xf>
    <xf numFmtId="0" fontId="24" fillId="0" borderId="17" xfId="0" applyFont="1" applyBorder="1" applyAlignment="1">
      <alignment vertical="center" wrapText="1"/>
    </xf>
    <xf numFmtId="49" fontId="24" fillId="0" borderId="26" xfId="0" applyNumberFormat="1" applyFont="1" applyBorder="1" applyAlignment="1">
      <alignment horizontal="left" vertical="center"/>
    </xf>
    <xf numFmtId="14" fontId="24" fillId="0" borderId="26" xfId="0" applyNumberFormat="1" applyFont="1" applyBorder="1" applyAlignment="1">
      <alignment horizontal="left" vertical="center"/>
    </xf>
    <xf numFmtId="0" fontId="23" fillId="0" borderId="20" xfId="0" applyFont="1" applyBorder="1" applyAlignment="1">
      <alignment vertical="center"/>
    </xf>
    <xf numFmtId="49" fontId="24" fillId="0" borderId="20" xfId="0" applyNumberFormat="1" applyFont="1" applyBorder="1" applyAlignment="1">
      <alignment horizontal="left" vertical="center"/>
    </xf>
    <xf numFmtId="14" fontId="24" fillId="0" borderId="20" xfId="0" applyNumberFormat="1" applyFont="1" applyBorder="1" applyAlignment="1">
      <alignment horizontal="left" vertical="center"/>
    </xf>
    <xf numFmtId="0" fontId="26" fillId="0" borderId="26" xfId="0" applyFont="1" applyBorder="1" applyAlignment="1">
      <alignment vertical="center"/>
    </xf>
    <xf numFmtId="0" fontId="21" fillId="0" borderId="26" xfId="0" applyFont="1" applyBorder="1" applyAlignment="1">
      <alignment vertical="center"/>
    </xf>
    <xf numFmtId="0" fontId="21" fillId="0" borderId="26" xfId="0" applyFont="1" applyBorder="1" applyAlignment="1">
      <alignment horizontal="left" vertical="center"/>
    </xf>
    <xf numFmtId="0" fontId="18" fillId="0" borderId="31" xfId="3" applyFont="1" applyBorder="1" applyAlignment="1">
      <alignment vertical="center" wrapText="1"/>
    </xf>
    <xf numFmtId="0" fontId="27" fillId="0" borderId="6" xfId="0" applyFont="1" applyBorder="1" applyAlignment="1">
      <alignment vertical="center"/>
    </xf>
    <xf numFmtId="0" fontId="27" fillId="0" borderId="6" xfId="0" applyFont="1" applyBorder="1" applyAlignment="1">
      <alignment horizontal="left" vertical="center"/>
    </xf>
    <xf numFmtId="0" fontId="21" fillId="0" borderId="6" xfId="0" applyFont="1" applyBorder="1" applyAlignment="1">
      <alignment vertical="center"/>
    </xf>
    <xf numFmtId="0" fontId="21" fillId="0" borderId="6" xfId="0" applyFont="1" applyBorder="1" applyAlignment="1">
      <alignment horizontal="left" vertical="center"/>
    </xf>
    <xf numFmtId="2" fontId="18" fillId="0" borderId="27" xfId="3" applyNumberFormat="1" applyFont="1" applyBorder="1" applyAlignment="1">
      <alignment horizontal="center" vertical="center" wrapText="1"/>
    </xf>
    <xf numFmtId="14" fontId="18" fillId="0" borderId="27" xfId="3" applyNumberFormat="1" applyFont="1" applyBorder="1" applyAlignment="1">
      <alignment vertical="center" wrapText="1"/>
    </xf>
    <xf numFmtId="0" fontId="28" fillId="0" borderId="2" xfId="0" applyFont="1" applyBorder="1" applyAlignment="1">
      <alignment vertical="center"/>
    </xf>
    <xf numFmtId="0" fontId="23" fillId="0" borderId="3" xfId="0" applyFont="1" applyBorder="1" applyAlignment="1">
      <alignment vertical="center" wrapText="1"/>
    </xf>
    <xf numFmtId="165" fontId="23" fillId="0" borderId="3" xfId="0" applyNumberFormat="1" applyFont="1" applyBorder="1" applyAlignment="1">
      <alignment horizontal="left" vertical="center"/>
    </xf>
    <xf numFmtId="14" fontId="23" fillId="0" borderId="3" xfId="0" applyNumberFormat="1" applyFont="1" applyBorder="1" applyAlignment="1">
      <alignment horizontal="left" vertical="center" wrapText="1"/>
    </xf>
    <xf numFmtId="165" fontId="23" fillId="0" borderId="2" xfId="0" applyNumberFormat="1" applyFont="1" applyBorder="1" applyAlignment="1">
      <alignment horizontal="left" vertical="center"/>
    </xf>
    <xf numFmtId="165" fontId="23" fillId="0" borderId="19" xfId="0" applyNumberFormat="1" applyFont="1" applyBorder="1" applyAlignment="1">
      <alignment horizontal="left" vertical="center" wrapText="1"/>
    </xf>
    <xf numFmtId="0" fontId="24" fillId="0" borderId="29" xfId="0" applyFont="1" applyBorder="1" applyAlignment="1">
      <alignment vertical="center"/>
    </xf>
    <xf numFmtId="2" fontId="24" fillId="0" borderId="29" xfId="0" applyNumberFormat="1" applyFont="1" applyBorder="1" applyAlignment="1">
      <alignment horizontal="left" vertical="center"/>
    </xf>
    <xf numFmtId="14" fontId="24" fillId="0" borderId="29" xfId="0" applyNumberFormat="1" applyFont="1" applyBorder="1" applyAlignment="1">
      <alignment horizontal="left" vertical="center"/>
    </xf>
    <xf numFmtId="14" fontId="24" fillId="0" borderId="0" xfId="0" applyNumberFormat="1" applyFont="1" applyAlignment="1">
      <alignment horizontal="left" vertical="center"/>
    </xf>
    <xf numFmtId="0" fontId="23" fillId="0" borderId="2" xfId="0" applyFont="1" applyBorder="1" applyAlignment="1">
      <alignment horizontal="left" vertical="center"/>
    </xf>
    <xf numFmtId="49" fontId="23" fillId="0" borderId="2" xfId="0" applyNumberFormat="1" applyFont="1" applyBorder="1" applyAlignment="1">
      <alignment horizontal="left" vertical="center"/>
    </xf>
    <xf numFmtId="0" fontId="29" fillId="0" borderId="30" xfId="3" applyFont="1" applyBorder="1" applyAlignment="1">
      <alignment vertical="center" wrapText="1"/>
    </xf>
    <xf numFmtId="2" fontId="29" fillId="0" borderId="30" xfId="3" applyNumberFormat="1" applyFont="1" applyBorder="1" applyAlignment="1">
      <alignment horizontal="left" vertical="center" wrapText="1"/>
    </xf>
    <xf numFmtId="14" fontId="29" fillId="0" borderId="30" xfId="3" applyNumberFormat="1" applyFont="1" applyBorder="1" applyAlignment="1">
      <alignment vertical="center" wrapText="1"/>
    </xf>
    <xf numFmtId="0" fontId="23" fillId="0" borderId="3" xfId="0" applyFont="1" applyBorder="1" applyAlignment="1">
      <alignment horizontal="left" vertical="center"/>
    </xf>
    <xf numFmtId="14" fontId="29" fillId="0" borderId="0" xfId="3" applyNumberFormat="1" applyFont="1" applyAlignment="1">
      <alignment vertical="center" wrapText="1"/>
    </xf>
    <xf numFmtId="168" fontId="30" fillId="0" borderId="5" xfId="3" applyNumberFormat="1" applyFont="1" applyBorder="1" applyAlignment="1">
      <alignment horizontal="left" vertical="center" wrapText="1"/>
    </xf>
    <xf numFmtId="0" fontId="30" fillId="0" borderId="4" xfId="3" applyFont="1" applyBorder="1" applyAlignment="1">
      <alignment horizontal="left" vertical="center" wrapText="1"/>
    </xf>
    <xf numFmtId="0" fontId="30" fillId="0" borderId="0" xfId="3" applyFont="1" applyAlignment="1">
      <alignment horizontal="left" vertical="center" wrapText="1"/>
    </xf>
    <xf numFmtId="0" fontId="30" fillId="0" borderId="5" xfId="3" applyFont="1" applyBorder="1" applyAlignment="1">
      <alignment horizontal="left" vertical="center" wrapText="1"/>
    </xf>
    <xf numFmtId="0" fontId="15" fillId="0" borderId="0" xfId="3" applyAlignment="1">
      <alignment horizontal="left" vertical="top"/>
    </xf>
    <xf numFmtId="0" fontId="31" fillId="0" borderId="32" xfId="3" applyFont="1" applyBorder="1" applyAlignment="1">
      <alignment horizontal="center" textRotation="90" wrapText="1"/>
    </xf>
    <xf numFmtId="0" fontId="32" fillId="0" borderId="33" xfId="3" applyFont="1" applyBorder="1" applyAlignment="1">
      <alignment horizontal="center" vertical="center" wrapText="1"/>
    </xf>
    <xf numFmtId="0" fontId="32" fillId="0" borderId="32" xfId="3" applyFont="1" applyBorder="1" applyAlignment="1">
      <alignment horizontal="center" vertical="center" wrapText="1"/>
    </xf>
    <xf numFmtId="0" fontId="31" fillId="0" borderId="34" xfId="3" applyFont="1" applyBorder="1" applyAlignment="1">
      <alignment horizontal="left" textRotation="90" wrapText="1"/>
    </xf>
    <xf numFmtId="0" fontId="31" fillId="0" borderId="33" xfId="3" applyFont="1" applyBorder="1" applyAlignment="1">
      <alignment horizontal="left" textRotation="90" wrapText="1"/>
    </xf>
    <xf numFmtId="0" fontId="34" fillId="0" borderId="32" xfId="3" applyFont="1" applyBorder="1" applyAlignment="1">
      <alignment horizontal="center" vertical="top" wrapText="1"/>
    </xf>
    <xf numFmtId="0" fontId="15" fillId="0" borderId="0" xfId="3" applyAlignment="1">
      <alignment horizontal="left" vertical="top" wrapText="1"/>
    </xf>
    <xf numFmtId="1" fontId="35" fillId="0" borderId="37" xfId="3" applyNumberFormat="1" applyFont="1" applyBorder="1" applyAlignment="1">
      <alignment horizontal="center" vertical="center" shrinkToFit="1"/>
    </xf>
    <xf numFmtId="0" fontId="15" fillId="0" borderId="37" xfId="3" applyBorder="1" applyAlignment="1">
      <alignment horizontal="center" vertical="center" wrapText="1"/>
    </xf>
    <xf numFmtId="0" fontId="15" fillId="0" borderId="37" xfId="3" applyBorder="1" applyAlignment="1">
      <alignment horizontal="left" vertical="center" wrapText="1"/>
    </xf>
    <xf numFmtId="0" fontId="15" fillId="0" borderId="39" xfId="3" applyBorder="1" applyAlignment="1">
      <alignment horizontal="left" vertical="center" wrapText="1"/>
    </xf>
    <xf numFmtId="0" fontId="15" fillId="0" borderId="40" xfId="3" applyBorder="1" applyAlignment="1">
      <alignment horizontal="left" vertical="center" wrapText="1"/>
    </xf>
    <xf numFmtId="0" fontId="15" fillId="0" borderId="41" xfId="3" applyBorder="1" applyAlignment="1">
      <alignment horizontal="left" vertical="center" wrapText="1"/>
    </xf>
    <xf numFmtId="0" fontId="15" fillId="0" borderId="42" xfId="3" applyBorder="1" applyAlignment="1">
      <alignment horizontal="left" vertical="center" wrapText="1"/>
    </xf>
    <xf numFmtId="0" fontId="33" fillId="0" borderId="43" xfId="3" applyFont="1" applyBorder="1" applyAlignment="1">
      <alignment horizontal="center" vertical="top" wrapText="1"/>
    </xf>
    <xf numFmtId="0" fontId="15" fillId="0" borderId="44" xfId="3" applyBorder="1" applyAlignment="1">
      <alignment horizontal="left" vertical="center" wrapText="1"/>
    </xf>
    <xf numFmtId="0" fontId="15" fillId="0" borderId="45" xfId="3" applyBorder="1" applyAlignment="1">
      <alignment horizontal="left" vertical="center" wrapText="1"/>
    </xf>
    <xf numFmtId="0" fontId="15" fillId="0" borderId="46" xfId="3" applyBorder="1" applyAlignment="1">
      <alignment horizontal="left" vertical="center" wrapText="1"/>
    </xf>
    <xf numFmtId="0" fontId="15" fillId="0" borderId="47" xfId="3" applyBorder="1" applyAlignment="1">
      <alignment horizontal="left" vertical="center" wrapText="1"/>
    </xf>
    <xf numFmtId="0" fontId="15" fillId="0" borderId="48" xfId="3" applyBorder="1" applyAlignment="1">
      <alignment horizontal="left" vertical="center" wrapText="1"/>
    </xf>
    <xf numFmtId="0" fontId="36" fillId="0" borderId="39" xfId="3" applyFont="1" applyBorder="1" applyAlignment="1">
      <alignment horizontal="left" vertical="center" wrapText="1" indent="4"/>
    </xf>
    <xf numFmtId="0" fontId="15" fillId="0" borderId="49" xfId="3" applyBorder="1" applyAlignment="1">
      <alignment horizontal="left" vertical="center" wrapText="1"/>
    </xf>
    <xf numFmtId="0" fontId="15" fillId="0" borderId="0" xfId="3" applyAlignment="1">
      <alignment horizontal="left" vertical="center" wrapText="1"/>
    </xf>
    <xf numFmtId="0" fontId="30" fillId="0" borderId="37" xfId="3" applyFont="1" applyBorder="1" applyAlignment="1">
      <alignment horizontal="center" vertical="center" wrapText="1"/>
    </xf>
    <xf numFmtId="0" fontId="15" fillId="0" borderId="37" xfId="3" applyBorder="1" applyAlignment="1">
      <alignment horizontal="left" wrapText="1"/>
    </xf>
    <xf numFmtId="0" fontId="33" fillId="0" borderId="0" xfId="3" applyFont="1" applyAlignment="1">
      <alignment horizontal="left" vertical="top" wrapText="1"/>
    </xf>
    <xf numFmtId="0" fontId="15" fillId="10" borderId="4" xfId="0" applyFont="1" applyFill="1" applyBorder="1" applyAlignment="1">
      <alignment horizontal="left" vertical="center"/>
    </xf>
    <xf numFmtId="15" fontId="0" fillId="10" borderId="6" xfId="0" applyNumberFormat="1" applyFill="1" applyBorder="1" applyAlignment="1">
      <alignment horizontal="left" vertical="center"/>
    </xf>
    <xf numFmtId="168" fontId="30" fillId="0" borderId="26" xfId="3" applyNumberFormat="1" applyFont="1" applyBorder="1" applyAlignment="1">
      <alignment horizontal="left" vertical="center" wrapText="1"/>
    </xf>
    <xf numFmtId="0" fontId="30" fillId="0" borderId="5" xfId="3" applyFont="1" applyBorder="1" applyAlignment="1">
      <alignment horizontal="center" vertical="center" wrapText="1"/>
    </xf>
    <xf numFmtId="0" fontId="4" fillId="0" borderId="0" xfId="0" applyFont="1" applyAlignment="1">
      <alignment wrapText="1"/>
    </xf>
    <xf numFmtId="0" fontId="30" fillId="0" borderId="37" xfId="0" applyFont="1" applyBorder="1" applyAlignment="1">
      <alignment horizontal="left" vertical="center" wrapText="1"/>
    </xf>
    <xf numFmtId="0" fontId="40" fillId="0" borderId="38" xfId="0" applyFont="1" applyBorder="1" applyAlignment="1">
      <alignment horizontal="left" vertical="center" wrapText="1"/>
    </xf>
    <xf numFmtId="0" fontId="30" fillId="0" borderId="38" xfId="0" applyFont="1" applyBorder="1" applyAlignment="1">
      <alignment horizontal="left" vertical="center" wrapText="1"/>
    </xf>
    <xf numFmtId="0" fontId="0" fillId="0" borderId="0" xfId="0" applyAlignment="1">
      <alignment horizontal="left" vertical="center"/>
    </xf>
    <xf numFmtId="0" fontId="30" fillId="0" borderId="2" xfId="0" applyFont="1" applyBorder="1" applyAlignment="1">
      <alignment horizontal="left" vertical="top" wrapText="1"/>
    </xf>
    <xf numFmtId="0" fontId="30" fillId="0" borderId="4" xfId="0" applyFont="1" applyBorder="1" applyAlignment="1">
      <alignment horizontal="left" vertical="top" wrapText="1"/>
    </xf>
    <xf numFmtId="0" fontId="30" fillId="0" borderId="39" xfId="0" applyFont="1" applyBorder="1" applyAlignment="1">
      <alignment horizontal="left" vertical="top" wrapText="1"/>
    </xf>
    <xf numFmtId="0" fontId="30" fillId="0" borderId="26" xfId="0" applyFont="1" applyBorder="1" applyAlignment="1">
      <alignment horizontal="left" vertical="top" wrapText="1"/>
    </xf>
    <xf numFmtId="1" fontId="35" fillId="0" borderId="37" xfId="0" applyNumberFormat="1" applyFont="1" applyBorder="1" applyAlignment="1">
      <alignment horizontal="center" vertical="center" shrinkToFit="1"/>
    </xf>
    <xf numFmtId="0" fontId="15" fillId="0" borderId="37" xfId="0" applyFont="1" applyBorder="1" applyAlignment="1">
      <alignment horizontal="left" vertical="center" wrapText="1"/>
    </xf>
    <xf numFmtId="0" fontId="0" fillId="0" borderId="37" xfId="0" applyBorder="1" applyAlignment="1">
      <alignment horizontal="center" vertical="center" wrapText="1"/>
    </xf>
    <xf numFmtId="0" fontId="0" fillId="0" borderId="37" xfId="0" applyBorder="1" applyAlignment="1">
      <alignment horizontal="left" wrapText="1"/>
    </xf>
    <xf numFmtId="0" fontId="0" fillId="0" borderId="37" xfId="0" applyBorder="1" applyAlignment="1">
      <alignment horizontal="left" vertical="center" wrapText="1"/>
    </xf>
    <xf numFmtId="0" fontId="0" fillId="0" borderId="39" xfId="0" applyBorder="1" applyAlignment="1">
      <alignment horizontal="left" vertical="center" wrapText="1"/>
    </xf>
    <xf numFmtId="0" fontId="36" fillId="0" borderId="39" xfId="0" applyFont="1" applyBorder="1" applyAlignment="1">
      <alignment horizontal="left" vertical="center" wrapText="1" indent="3"/>
    </xf>
    <xf numFmtId="0" fontId="0" fillId="0" borderId="51" xfId="0" applyBorder="1" applyAlignment="1">
      <alignment horizontal="left" vertical="center" wrapText="1"/>
    </xf>
    <xf numFmtId="0" fontId="30" fillId="0" borderId="37" xfId="0" applyFont="1" applyBorder="1" applyAlignment="1">
      <alignment horizontal="center" vertical="center" wrapText="1"/>
    </xf>
    <xf numFmtId="0" fontId="0" fillId="0" borderId="38" xfId="0" applyBorder="1" applyAlignment="1">
      <alignment horizontal="left" wrapText="1"/>
    </xf>
    <xf numFmtId="0" fontId="39" fillId="0" borderId="0" xfId="0" applyFont="1" applyAlignment="1">
      <alignment horizontal="center" vertical="center"/>
    </xf>
    <xf numFmtId="0" fontId="30" fillId="0" borderId="53" xfId="0" applyFont="1" applyBorder="1" applyAlignment="1">
      <alignment horizontal="center" vertical="center" wrapText="1"/>
    </xf>
    <xf numFmtId="0" fontId="0" fillId="0" borderId="37" xfId="0" applyBorder="1" applyAlignment="1">
      <alignment horizontal="left" vertical="top"/>
    </xf>
    <xf numFmtId="0" fontId="30" fillId="0" borderId="4" xfId="0" applyFont="1" applyBorder="1" applyAlignment="1">
      <alignment horizontal="center" vertical="top" wrapText="1"/>
    </xf>
    <xf numFmtId="0" fontId="30" fillId="0" borderId="26" xfId="0" applyFont="1" applyBorder="1" applyAlignment="1">
      <alignment horizontal="center" vertical="top" wrapText="1"/>
    </xf>
    <xf numFmtId="0" fontId="33" fillId="0" borderId="0" xfId="0" applyFont="1" applyAlignment="1">
      <alignment horizontal="left" vertical="center" wrapText="1"/>
    </xf>
    <xf numFmtId="0" fontId="33" fillId="0" borderId="36" xfId="0" applyFont="1" applyBorder="1" applyAlignment="1">
      <alignment horizontal="left" vertical="center" wrapText="1"/>
    </xf>
    <xf numFmtId="0" fontId="40" fillId="0" borderId="39" xfId="0" applyFont="1" applyBorder="1" applyAlignment="1">
      <alignment horizontal="center" vertical="center" wrapText="1"/>
    </xf>
    <xf numFmtId="0" fontId="40" fillId="0" borderId="43"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43" xfId="0" applyFont="1" applyBorder="1" applyAlignment="1">
      <alignment horizontal="center" vertical="center" wrapText="1"/>
    </xf>
    <xf numFmtId="15" fontId="30" fillId="0" borderId="26" xfId="3" applyNumberFormat="1" applyFont="1" applyBorder="1" applyAlignment="1">
      <alignment horizontal="center" vertical="center" wrapText="1"/>
    </xf>
    <xf numFmtId="0" fontId="30" fillId="0" borderId="5" xfId="3" applyFont="1" applyBorder="1" applyAlignment="1">
      <alignment horizontal="center" vertical="center" wrapText="1"/>
    </xf>
    <xf numFmtId="0" fontId="0" fillId="0" borderId="49" xfId="0" applyBorder="1" applyAlignment="1">
      <alignment horizontal="left" wrapText="1"/>
    </xf>
    <xf numFmtId="0" fontId="0" fillId="0" borderId="0" xfId="0" applyAlignment="1">
      <alignment horizontal="left" wrapText="1"/>
    </xf>
    <xf numFmtId="0" fontId="30" fillId="0" borderId="38" xfId="0" applyFont="1" applyBorder="1" applyAlignment="1">
      <alignment horizontal="center" vertical="center" wrapText="1"/>
    </xf>
    <xf numFmtId="0" fontId="30" fillId="0" borderId="26" xfId="0" applyFont="1" applyBorder="1" applyAlignment="1" applyProtection="1">
      <alignment horizontal="center" vertical="top" wrapText="1"/>
      <protection locked="0"/>
    </xf>
    <xf numFmtId="0" fontId="30" fillId="0" borderId="5" xfId="0" applyFont="1" applyBorder="1" applyAlignment="1" applyProtection="1">
      <alignment horizontal="center" vertical="top" wrapText="1"/>
      <protection locked="0"/>
    </xf>
    <xf numFmtId="2" fontId="30" fillId="0" borderId="39" xfId="0" applyNumberFormat="1" applyFont="1" applyBorder="1" applyAlignment="1">
      <alignment horizontal="center" vertical="top" wrapText="1"/>
    </xf>
    <xf numFmtId="0" fontId="30" fillId="0" borderId="5" xfId="0" applyFont="1" applyBorder="1" applyAlignment="1">
      <alignment horizontal="center" vertical="top" wrapText="1"/>
    </xf>
    <xf numFmtId="0" fontId="0" fillId="0" borderId="50" xfId="0" applyBorder="1" applyAlignment="1">
      <alignment horizontal="center" vertical="top" wrapText="1"/>
    </xf>
    <xf numFmtId="0" fontId="0" fillId="0" borderId="52" xfId="0" applyBorder="1" applyAlignment="1">
      <alignment horizontal="center" vertical="top" wrapText="1"/>
    </xf>
    <xf numFmtId="0" fontId="36" fillId="0" borderId="34" xfId="0" applyFont="1" applyBorder="1" applyAlignment="1">
      <alignment horizontal="left" vertical="top" wrapText="1" indent="2"/>
    </xf>
    <xf numFmtId="0" fontId="36" fillId="0" borderId="33" xfId="0" applyFont="1" applyBorder="1" applyAlignment="1">
      <alignment horizontal="left" vertical="top" wrapText="1" indent="2"/>
    </xf>
    <xf numFmtId="0" fontId="31" fillId="0" borderId="54" xfId="0" applyFont="1" applyBorder="1" applyAlignment="1">
      <alignment horizontal="center" textRotation="90" wrapText="1"/>
    </xf>
    <xf numFmtId="0" fontId="31" fillId="0" borderId="32" xfId="0" applyFont="1" applyBorder="1" applyAlignment="1">
      <alignment horizontal="center" textRotation="90" wrapText="1"/>
    </xf>
    <xf numFmtId="0" fontId="32" fillId="0" borderId="52"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32" xfId="0" applyFont="1" applyBorder="1" applyAlignment="1">
      <alignment horizontal="center" vertical="center"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34" fillId="0" borderId="35" xfId="0" applyFont="1" applyBorder="1" applyAlignment="1">
      <alignment horizontal="center" vertical="top" wrapText="1"/>
    </xf>
    <xf numFmtId="0" fontId="34" fillId="0" borderId="36" xfId="0" applyFont="1" applyBorder="1" applyAlignment="1">
      <alignment horizontal="center" vertical="top" wrapText="1"/>
    </xf>
    <xf numFmtId="0" fontId="30" fillId="0" borderId="55" xfId="0" applyFont="1" applyBorder="1" applyAlignment="1">
      <alignment horizontal="center" vertical="top" wrapText="1"/>
    </xf>
    <xf numFmtId="0" fontId="30" fillId="0" borderId="32" xfId="0" applyFont="1" applyBorder="1" applyAlignment="1">
      <alignment horizontal="center" vertical="top" wrapText="1"/>
    </xf>
    <xf numFmtId="0" fontId="15" fillId="0" borderId="0" xfId="3" applyAlignment="1">
      <alignment horizontal="center" vertical="top" wrapText="1"/>
    </xf>
    <xf numFmtId="0" fontId="36" fillId="0" borderId="39" xfId="0" applyFont="1" applyBorder="1" applyAlignment="1">
      <alignment horizontal="center" vertical="center" wrapText="1"/>
    </xf>
    <xf numFmtId="0" fontId="0" fillId="0" borderId="55" xfId="0" applyBorder="1" applyAlignment="1">
      <alignment horizontal="left" vertical="top" wrapText="1"/>
    </xf>
    <xf numFmtId="0" fontId="30" fillId="0" borderId="50" xfId="0" applyFont="1" applyBorder="1" applyAlignment="1">
      <alignment horizontal="left" vertical="top" wrapText="1"/>
    </xf>
    <xf numFmtId="0" fontId="30" fillId="0" borderId="51" xfId="0" applyFont="1" applyBorder="1" applyAlignment="1">
      <alignment horizontal="left" vertical="top" wrapText="1"/>
    </xf>
    <xf numFmtId="0" fontId="30" fillId="0" borderId="52" xfId="0" applyFont="1" applyBorder="1" applyAlignment="1">
      <alignment horizontal="left" vertical="top" wrapText="1"/>
    </xf>
    <xf numFmtId="0" fontId="30" fillId="0" borderId="34" xfId="0" applyFont="1" applyBorder="1" applyAlignment="1">
      <alignment horizontal="left" vertical="top" wrapText="1"/>
    </xf>
    <xf numFmtId="0" fontId="30" fillId="0" borderId="49" xfId="0" applyFont="1" applyBorder="1" applyAlignment="1">
      <alignment horizontal="left" vertical="top" wrapText="1"/>
    </xf>
    <xf numFmtId="0" fontId="30" fillId="0" borderId="33" xfId="0" applyFont="1" applyBorder="1" applyAlignment="1">
      <alignment horizontal="left" vertical="top" wrapText="1"/>
    </xf>
    <xf numFmtId="0" fontId="0" fillId="0" borderId="38" xfId="0" applyBorder="1" applyAlignment="1">
      <alignment horizontal="left" wrapText="1"/>
    </xf>
    <xf numFmtId="0" fontId="0" fillId="0" borderId="39" xfId="0" applyBorder="1" applyAlignment="1">
      <alignment horizontal="left" wrapText="1"/>
    </xf>
    <xf numFmtId="0" fontId="0" fillId="0" borderId="43" xfId="0" applyBorder="1" applyAlignment="1">
      <alignment horizontal="left"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34" xfId="0" applyBorder="1" applyAlignment="1">
      <alignment horizontal="left" vertical="center" wrapText="1"/>
    </xf>
    <xf numFmtId="0" fontId="0" fillId="0" borderId="49" xfId="0" applyBorder="1" applyAlignment="1">
      <alignment horizontal="left" vertical="center" wrapText="1"/>
    </xf>
    <xf numFmtId="0" fontId="0" fillId="0" borderId="33" xfId="0" applyBorder="1" applyAlignment="1">
      <alignment horizontal="left" vertical="center" wrapText="1"/>
    </xf>
    <xf numFmtId="0" fontId="0" fillId="0" borderId="35" xfId="0" applyBorder="1" applyAlignment="1">
      <alignment horizontal="left" vertical="top" wrapText="1" indent="4"/>
    </xf>
    <xf numFmtId="0" fontId="0" fillId="0" borderId="0" xfId="0" applyAlignment="1">
      <alignment horizontal="left" vertical="top" wrapText="1" indent="4"/>
    </xf>
    <xf numFmtId="0" fontId="39" fillId="0" borderId="49" xfId="0" applyFont="1" applyBorder="1" applyAlignment="1">
      <alignment horizontal="center" vertical="center"/>
    </xf>
    <xf numFmtId="0" fontId="40" fillId="0" borderId="37" xfId="0" applyFont="1" applyBorder="1" applyAlignment="1">
      <alignment horizontal="center" vertical="center"/>
    </xf>
    <xf numFmtId="0" fontId="0" fillId="0" borderId="37" xfId="0" applyBorder="1" applyAlignment="1">
      <alignment horizontal="center" vertical="top"/>
    </xf>
    <xf numFmtId="0" fontId="1" fillId="8" borderId="2" xfId="0" applyFont="1" applyFill="1" applyBorder="1" applyAlignment="1">
      <alignment horizontal="center"/>
    </xf>
    <xf numFmtId="0" fontId="1" fillId="8" borderId="4" xfId="0" applyFont="1" applyFill="1" applyBorder="1" applyAlignment="1">
      <alignment horizontal="center"/>
    </xf>
    <xf numFmtId="0" fontId="1" fillId="8" borderId="5" xfId="0" applyFont="1" applyFill="1" applyBorder="1" applyAlignment="1">
      <alignment horizontal="center"/>
    </xf>
    <xf numFmtId="0" fontId="1" fillId="5" borderId="0" xfId="0" applyFont="1" applyFill="1" applyAlignment="1">
      <alignment horizontal="left" wrapText="1"/>
    </xf>
    <xf numFmtId="0" fontId="1" fillId="5" borderId="0" xfId="0" applyFont="1" applyFill="1" applyAlignment="1">
      <alignment horizontal="left"/>
    </xf>
    <xf numFmtId="0" fontId="1" fillId="9" borderId="17" xfId="0" applyFont="1" applyFill="1" applyBorder="1" applyAlignment="1">
      <alignment horizontal="center"/>
    </xf>
    <xf numFmtId="0" fontId="30" fillId="0" borderId="4" xfId="3" applyFont="1" applyBorder="1" applyAlignment="1">
      <alignment horizontal="center" vertical="center" wrapText="1"/>
    </xf>
    <xf numFmtId="0" fontId="30" fillId="0" borderId="26" xfId="3" applyFont="1" applyBorder="1" applyAlignment="1">
      <alignment horizontal="center" vertical="center" wrapText="1"/>
    </xf>
    <xf numFmtId="2" fontId="30" fillId="0" borderId="26" xfId="3" applyNumberFormat="1" applyFont="1" applyBorder="1" applyAlignment="1">
      <alignment horizontal="center" vertical="center" wrapText="1"/>
    </xf>
    <xf numFmtId="2" fontId="30" fillId="0" borderId="5" xfId="3" applyNumberFormat="1" applyFont="1" applyBorder="1" applyAlignment="1">
      <alignment horizontal="center" vertical="center" wrapText="1"/>
    </xf>
    <xf numFmtId="0" fontId="41" fillId="0" borderId="0" xfId="3" applyFont="1" applyAlignment="1">
      <alignment horizontal="left" vertical="top" wrapText="1" indent="9"/>
    </xf>
    <xf numFmtId="0" fontId="30" fillId="0" borderId="26" xfId="3" applyFont="1" applyBorder="1" applyAlignment="1" applyProtection="1">
      <alignment horizontal="center" vertical="center" wrapText="1"/>
      <protection locked="0"/>
    </xf>
    <xf numFmtId="0" fontId="30" fillId="0" borderId="5" xfId="3" applyFont="1" applyBorder="1" applyAlignment="1" applyProtection="1">
      <alignment horizontal="center" vertical="center" wrapText="1"/>
      <protection locked="0"/>
    </xf>
    <xf numFmtId="0" fontId="33" fillId="0" borderId="0" xfId="3" applyFont="1" applyAlignment="1">
      <alignment horizontal="left" vertical="top" wrapText="1"/>
    </xf>
    <xf numFmtId="0" fontId="15" fillId="0" borderId="26" xfId="3" applyBorder="1" applyAlignment="1">
      <alignment horizontal="center" vertical="top"/>
    </xf>
    <xf numFmtId="0" fontId="15" fillId="0" borderId="5" xfId="3" applyBorder="1" applyAlignment="1">
      <alignment horizontal="center" vertical="top"/>
    </xf>
    <xf numFmtId="0" fontId="15" fillId="0" borderId="35" xfId="3" applyBorder="1" applyAlignment="1">
      <alignment horizontal="center" vertical="top" wrapText="1"/>
    </xf>
    <xf numFmtId="0" fontId="15" fillId="0" borderId="36" xfId="3" applyBorder="1" applyAlignment="1">
      <alignment horizontal="center" vertical="top" wrapText="1"/>
    </xf>
    <xf numFmtId="0" fontId="15" fillId="0" borderId="38" xfId="3" applyBorder="1" applyAlignment="1">
      <alignment horizontal="left" vertical="center" wrapText="1"/>
    </xf>
    <xf numFmtId="0" fontId="15" fillId="0" borderId="39" xfId="3" applyBorder="1" applyAlignment="1">
      <alignment horizontal="left" vertical="center" wrapText="1"/>
    </xf>
    <xf numFmtId="0" fontId="15" fillId="0" borderId="43" xfId="3" applyBorder="1" applyAlignment="1">
      <alignment horizontal="left" vertical="center" wrapText="1"/>
    </xf>
    <xf numFmtId="0" fontId="36" fillId="0" borderId="49" xfId="3" applyFont="1" applyBorder="1" applyAlignment="1">
      <alignment horizontal="center" vertical="center" wrapText="1"/>
    </xf>
    <xf numFmtId="0" fontId="30" fillId="0" borderId="38" xfId="3" applyFont="1" applyBorder="1" applyAlignment="1">
      <alignment horizontal="center" vertical="center" wrapText="1"/>
    </xf>
    <xf numFmtId="0" fontId="30" fillId="0" borderId="39" xfId="3" applyFont="1" applyBorder="1" applyAlignment="1">
      <alignment horizontal="center" vertical="center" wrapText="1"/>
    </xf>
    <xf numFmtId="0" fontId="30" fillId="0" borderId="43" xfId="3" applyFont="1" applyBorder="1" applyAlignment="1">
      <alignment horizontal="center" vertical="center" wrapText="1"/>
    </xf>
    <xf numFmtId="0" fontId="15" fillId="0" borderId="35" xfId="3" applyBorder="1" applyAlignment="1">
      <alignment horizontal="left" vertical="top" wrapText="1"/>
    </xf>
    <xf numFmtId="0" fontId="15" fillId="0" borderId="36" xfId="3" applyBorder="1" applyAlignment="1">
      <alignment horizontal="left" vertical="top" wrapText="1"/>
    </xf>
    <xf numFmtId="0" fontId="15" fillId="0" borderId="38" xfId="3" applyBorder="1" applyAlignment="1">
      <alignment horizontal="left" wrapText="1"/>
    </xf>
    <xf numFmtId="0" fontId="15" fillId="0" borderId="39" xfId="3" applyBorder="1" applyAlignment="1">
      <alignment horizontal="left" wrapText="1"/>
    </xf>
    <xf numFmtId="0" fontId="15" fillId="0" borderId="43" xfId="3" applyBorder="1" applyAlignment="1">
      <alignment horizontal="left" wrapText="1"/>
    </xf>
    <xf numFmtId="0" fontId="15" fillId="0" borderId="0" xfId="3" applyAlignment="1">
      <alignment horizontal="left" vertical="top" wrapText="1"/>
    </xf>
    <xf numFmtId="0" fontId="30" fillId="0" borderId="50" xfId="3" applyFont="1" applyBorder="1" applyAlignment="1">
      <alignment horizontal="left" vertical="top" wrapText="1"/>
    </xf>
    <xf numFmtId="0" fontId="30" fillId="0" borderId="51" xfId="3" applyFont="1" applyBorder="1" applyAlignment="1">
      <alignment horizontal="left" vertical="top" wrapText="1"/>
    </xf>
    <xf numFmtId="0" fontId="30" fillId="0" borderId="52" xfId="3" applyFont="1" applyBorder="1" applyAlignment="1">
      <alignment horizontal="left" vertical="top" wrapText="1"/>
    </xf>
    <xf numFmtId="0" fontId="30" fillId="0" borderId="34" xfId="3" applyFont="1" applyBorder="1" applyAlignment="1">
      <alignment horizontal="left" vertical="top" wrapText="1"/>
    </xf>
    <xf numFmtId="0" fontId="30" fillId="0" borderId="49" xfId="3" applyFont="1" applyBorder="1" applyAlignment="1">
      <alignment horizontal="left" vertical="top" wrapText="1"/>
    </xf>
    <xf numFmtId="0" fontId="30" fillId="0" borderId="33" xfId="3" applyFont="1" applyBorder="1" applyAlignment="1">
      <alignment horizontal="left" vertical="top" wrapText="1"/>
    </xf>
    <xf numFmtId="0" fontId="34" fillId="0" borderId="38" xfId="3" applyFont="1" applyBorder="1" applyAlignment="1">
      <alignment horizontal="center" vertical="top" wrapText="1"/>
    </xf>
    <xf numFmtId="0" fontId="34" fillId="0" borderId="39" xfId="3" applyFont="1" applyBorder="1" applyAlignment="1">
      <alignment horizontal="center" vertical="top" wrapText="1"/>
    </xf>
    <xf numFmtId="0" fontId="34" fillId="0" borderId="43" xfId="3" applyFont="1" applyBorder="1" applyAlignment="1">
      <alignment horizontal="center" vertical="top" wrapText="1"/>
    </xf>
    <xf numFmtId="0" fontId="15" fillId="0" borderId="50" xfId="3" applyBorder="1" applyAlignment="1">
      <alignment horizontal="left" vertical="center" wrapText="1"/>
    </xf>
    <xf numFmtId="0" fontId="15" fillId="0" borderId="51" xfId="3" applyBorder="1" applyAlignment="1">
      <alignment horizontal="left" vertical="center" wrapText="1"/>
    </xf>
    <xf numFmtId="0" fontId="15" fillId="0" borderId="52" xfId="3" applyBorder="1" applyAlignment="1">
      <alignment horizontal="left" vertical="center" wrapText="1"/>
    </xf>
    <xf numFmtId="0" fontId="15" fillId="0" borderId="34" xfId="3" applyBorder="1" applyAlignment="1">
      <alignment horizontal="left" vertical="center" wrapText="1"/>
    </xf>
    <xf numFmtId="0" fontId="15" fillId="0" borderId="49" xfId="3" applyBorder="1" applyAlignment="1">
      <alignment horizontal="left" vertical="center" wrapText="1"/>
    </xf>
    <xf numFmtId="0" fontId="15" fillId="0" borderId="33" xfId="3" applyBorder="1" applyAlignment="1">
      <alignment horizontal="left" vertical="center" wrapText="1"/>
    </xf>
    <xf numFmtId="0" fontId="15" fillId="0" borderId="35" xfId="3" applyBorder="1" applyAlignment="1">
      <alignment horizontal="left" vertical="top" wrapText="1" indent="4"/>
    </xf>
    <xf numFmtId="0" fontId="15" fillId="0" borderId="0" xfId="3" applyAlignment="1">
      <alignment horizontal="left" vertical="top" wrapText="1" indent="4"/>
    </xf>
    <xf numFmtId="0" fontId="39" fillId="0" borderId="49" xfId="3" applyFont="1" applyBorder="1" applyAlignment="1">
      <alignment horizontal="center" vertical="top"/>
    </xf>
    <xf numFmtId="0" fontId="40" fillId="0" borderId="37" xfId="3" applyFont="1" applyBorder="1" applyAlignment="1">
      <alignment horizontal="center" vertical="center"/>
    </xf>
    <xf numFmtId="0" fontId="40" fillId="0" borderId="38" xfId="3" applyFont="1" applyBorder="1" applyAlignment="1">
      <alignment horizontal="center" vertical="center"/>
    </xf>
    <xf numFmtId="0" fontId="40" fillId="0" borderId="53" xfId="3" applyFont="1" applyBorder="1" applyAlignment="1">
      <alignment horizontal="center" vertical="center"/>
    </xf>
    <xf numFmtId="0" fontId="15" fillId="0" borderId="38" xfId="3" applyBorder="1" applyAlignment="1">
      <alignment horizontal="center" wrapText="1"/>
    </xf>
    <xf numFmtId="0" fontId="15" fillId="0" borderId="43" xfId="3" applyBorder="1" applyAlignment="1">
      <alignment horizontal="center" wrapText="1"/>
    </xf>
    <xf numFmtId="0" fontId="36" fillId="0" borderId="39" xfId="3" applyFont="1" applyBorder="1" applyAlignment="1">
      <alignment horizontal="center" vertical="center" wrapText="1"/>
    </xf>
    <xf numFmtId="0" fontId="0" fillId="0" borderId="43" xfId="0" applyBorder="1" applyAlignment="1">
      <alignment horizontal="center" vertical="center" wrapText="1"/>
    </xf>
    <xf numFmtId="0" fontId="30" fillId="0" borderId="2" xfId="3" applyFont="1" applyBorder="1" applyAlignment="1">
      <alignment horizontal="center" vertical="center" wrapText="1"/>
    </xf>
    <xf numFmtId="2" fontId="30" fillId="0" borderId="2" xfId="3" applyNumberFormat="1" applyFont="1" applyBorder="1" applyAlignment="1">
      <alignment horizontal="center" vertical="center" wrapText="1"/>
    </xf>
  </cellXfs>
  <cellStyles count="4">
    <cellStyle name="Heading 3" xfId="1" builtinId="18"/>
    <cellStyle name="Hyperlink" xfId="2" builtinId="8"/>
    <cellStyle name="Normal" xfId="0" builtinId="0"/>
    <cellStyle name="Normal 2" xfId="3" xr:uid="{FB55415A-DDD4-421F-9220-331A039AC5E3}"/>
  </cellStyles>
  <dxfs count="0"/>
  <tableStyles count="0" defaultTableStyle="TableStyleMedium2" defaultPivotStyle="PivotStyleLight16"/>
  <colors>
    <mruColors>
      <color rgb="FFFFCCFF"/>
      <color rgb="FFFF99CC"/>
      <color rgb="FFD0FAD7"/>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persons/person.xml><?xml version="1.0" encoding="utf-8"?>
<personList xmlns="http://schemas.microsoft.com/office/spreadsheetml/2018/threadedcomments" xmlns:x="http://schemas.openxmlformats.org/spreadsheetml/2006/main">
  <person displayName="Richard White" id="{8C8A8720-4A78-4C9E-90FA-A4DBBF47319D}" userId="c410e28bc79f09cc"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4" dT="2025-05-15T08:27:14.69" personId="{8C8A8720-4A78-4C9E-90FA-A4DBBF47319D}" id="{4CE06D5A-B424-44FA-8D2B-30983FB453CD}">
    <text>Division 3 record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9"/>
  <sheetViews>
    <sheetView tabSelected="1" topLeftCell="A23" workbookViewId="0">
      <selection activeCell="A32" sqref="A32"/>
    </sheetView>
  </sheetViews>
  <sheetFormatPr defaultRowHeight="14.4"/>
  <cols>
    <col min="1" max="1" width="129.109375" style="1" customWidth="1"/>
  </cols>
  <sheetData>
    <row r="1" spans="1:1" ht="15" customHeight="1">
      <c r="A1" s="18" t="s">
        <v>471</v>
      </c>
    </row>
    <row r="2" spans="1:1">
      <c r="A2" s="19" t="s">
        <v>159</v>
      </c>
    </row>
    <row r="3" spans="1:1" ht="28.8">
      <c r="A3" s="1" t="s">
        <v>155</v>
      </c>
    </row>
    <row r="4" spans="1:1" ht="28.8">
      <c r="A4" s="1" t="s">
        <v>156</v>
      </c>
    </row>
    <row r="5" spans="1:1">
      <c r="A5" s="1" t="s">
        <v>157</v>
      </c>
    </row>
    <row r="6" spans="1:1" ht="28.8">
      <c r="A6" s="1" t="s">
        <v>158</v>
      </c>
    </row>
    <row r="7" spans="1:1" ht="28.8">
      <c r="A7" s="1" t="s">
        <v>235</v>
      </c>
    </row>
    <row r="9" spans="1:1">
      <c r="A9" s="19" t="s">
        <v>485</v>
      </c>
    </row>
    <row r="10" spans="1:1" ht="28.2" customHeight="1">
      <c r="A10" s="1" t="s">
        <v>486</v>
      </c>
    </row>
    <row r="12" spans="1:1">
      <c r="A12" s="18" t="s">
        <v>417</v>
      </c>
    </row>
    <row r="13" spans="1:1">
      <c r="A13" s="1" t="s">
        <v>426</v>
      </c>
    </row>
    <row r="14" spans="1:1">
      <c r="A14" s="106" t="s">
        <v>427</v>
      </c>
    </row>
    <row r="15" spans="1:1" ht="43.2">
      <c r="A15" s="106" t="s">
        <v>446</v>
      </c>
    </row>
    <row r="16" spans="1:1">
      <c r="A16" s="1" t="s">
        <v>428</v>
      </c>
    </row>
    <row r="18" spans="1:1">
      <c r="A18" s="18" t="s">
        <v>418</v>
      </c>
    </row>
    <row r="19" spans="1:1" ht="28.8">
      <c r="A19" s="1" t="s">
        <v>429</v>
      </c>
    </row>
    <row r="20" spans="1:1" s="149" customFormat="1" ht="67.95" customHeight="1">
      <c r="A20" s="149" t="s">
        <v>430</v>
      </c>
    </row>
    <row r="21" spans="1:1" ht="43.2">
      <c r="A21" s="1" t="s">
        <v>431</v>
      </c>
    </row>
    <row r="22" spans="1:1" ht="43.2">
      <c r="A22" s="1" t="s">
        <v>432</v>
      </c>
    </row>
    <row r="23" spans="1:1" ht="57.6">
      <c r="A23" s="1" t="s">
        <v>447</v>
      </c>
    </row>
    <row r="25" spans="1:1">
      <c r="A25" s="18" t="s">
        <v>419</v>
      </c>
    </row>
    <row r="26" spans="1:1" ht="43.2">
      <c r="A26" s="1" t="s">
        <v>433</v>
      </c>
    </row>
    <row r="27" spans="1:1" ht="28.8">
      <c r="A27" s="1" t="s">
        <v>448</v>
      </c>
    </row>
    <row r="28" spans="1:1">
      <c r="A28" s="1" t="s">
        <v>434</v>
      </c>
    </row>
    <row r="30" spans="1:1">
      <c r="A30" s="18" t="s">
        <v>906</v>
      </c>
    </row>
    <row r="31" spans="1:1" ht="28.8">
      <c r="A31" s="1" t="s">
        <v>907</v>
      </c>
    </row>
    <row r="33" spans="1:1">
      <c r="A33" s="18" t="s">
        <v>420</v>
      </c>
    </row>
    <row r="34" spans="1:1">
      <c r="A34" s="18" t="s">
        <v>421</v>
      </c>
    </row>
    <row r="35" spans="1:1" ht="28.8">
      <c r="A35" s="1" t="s">
        <v>435</v>
      </c>
    </row>
    <row r="36" spans="1:1" ht="86.4">
      <c r="A36" s="1" t="s">
        <v>449</v>
      </c>
    </row>
    <row r="37" spans="1:1" ht="57.6">
      <c r="A37" s="106" t="s">
        <v>450</v>
      </c>
    </row>
    <row r="38" spans="1:1" ht="57.6">
      <c r="A38" s="106" t="s">
        <v>436</v>
      </c>
    </row>
    <row r="39" spans="1:1" ht="57.6">
      <c r="A39" s="1" t="s">
        <v>458</v>
      </c>
    </row>
    <row r="40" spans="1:1" ht="86.4">
      <c r="A40" s="1" t="s">
        <v>469</v>
      </c>
    </row>
    <row r="41" spans="1:1" ht="57.6">
      <c r="A41" s="1" t="s">
        <v>470</v>
      </c>
    </row>
    <row r="42" spans="1:1" ht="28.8">
      <c r="A42" s="1" t="s">
        <v>437</v>
      </c>
    </row>
    <row r="43" spans="1:1" ht="64.5" customHeight="1">
      <c r="A43" s="106" t="s">
        <v>438</v>
      </c>
    </row>
    <row r="45" spans="1:1">
      <c r="A45" s="316" t="s">
        <v>422</v>
      </c>
    </row>
    <row r="46" spans="1:1">
      <c r="A46" s="106" t="s">
        <v>439</v>
      </c>
    </row>
    <row r="47" spans="1:1" ht="57.6">
      <c r="A47" s="106" t="s">
        <v>440</v>
      </c>
    </row>
    <row r="49" spans="1:1">
      <c r="A49" s="18" t="s">
        <v>423</v>
      </c>
    </row>
    <row r="50" spans="1:1" ht="43.2">
      <c r="A50" s="1" t="s">
        <v>451</v>
      </c>
    </row>
    <row r="51" spans="1:1">
      <c r="A51" s="1" t="s">
        <v>441</v>
      </c>
    </row>
    <row r="53" spans="1:1">
      <c r="A53" s="18" t="s">
        <v>424</v>
      </c>
    </row>
    <row r="54" spans="1:1">
      <c r="A54" s="1" t="s">
        <v>442</v>
      </c>
    </row>
    <row r="56" spans="1:1">
      <c r="A56" s="18" t="s">
        <v>425</v>
      </c>
    </row>
    <row r="57" spans="1:1" ht="28.8">
      <c r="A57" s="1" t="s">
        <v>443</v>
      </c>
    </row>
    <row r="58" spans="1:1" ht="28.8">
      <c r="A58" s="106" t="s">
        <v>444</v>
      </c>
    </row>
    <row r="59" spans="1:1" ht="43.2">
      <c r="A59" s="1" t="s">
        <v>445</v>
      </c>
    </row>
  </sheetData>
  <sheetProtection algorithmName="SHA-512" hashValue="v74e4c3qYawuPvT5GttCK+mxbECxHOOlaaAd+gkTibxB7U3PJ7kY5l6L2Ya9nmErGC3hhn1eO+F1+XiPbImsHQ==" saltValue="7xKaY4RKXKud0a/SPJlJ+g=="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255"/>
  <sheetViews>
    <sheetView topLeftCell="A122" zoomScale="80" zoomScaleNormal="80" workbookViewId="0">
      <selection activeCell="J138" sqref="J138"/>
    </sheetView>
  </sheetViews>
  <sheetFormatPr defaultRowHeight="14.4"/>
  <cols>
    <col min="3" max="3" width="20.88671875" customWidth="1"/>
    <col min="4" max="4" width="10.33203125" customWidth="1"/>
    <col min="5" max="5" width="11.44140625" customWidth="1"/>
    <col min="6" max="6" width="12.88671875" customWidth="1"/>
    <col min="7" max="7" width="12.5546875" customWidth="1"/>
    <col min="8" max="9" width="9.109375" hidden="1" customWidth="1"/>
    <col min="10" max="10" width="8.88671875" customWidth="1"/>
    <col min="13" max="19" width="9.109375" hidden="1" customWidth="1"/>
    <col min="20" max="20" width="12.44140625" customWidth="1"/>
    <col min="21" max="21" width="10.33203125" customWidth="1"/>
    <col min="22" max="22" width="11.6640625" customWidth="1"/>
    <col min="23" max="23" width="11.5546875" customWidth="1"/>
  </cols>
  <sheetData>
    <row r="1" spans="1:32">
      <c r="A1" t="s">
        <v>147</v>
      </c>
      <c r="W1" s="60" t="s">
        <v>81</v>
      </c>
      <c r="X1" s="60"/>
      <c r="Y1" s="61" t="str">
        <f>ADMIN2026!$D$12</f>
        <v>B&amp;R</v>
      </c>
      <c r="Z1" s="61" t="str">
        <f>ADMIN2026!$D$13</f>
        <v>Chelt</v>
      </c>
      <c r="AA1" s="61" t="str">
        <f>ADMIN2026!$D$14</f>
        <v>D&amp;S</v>
      </c>
      <c r="AB1" s="61" t="str">
        <f>ADMIN2026!$D$15</f>
        <v>HereF</v>
      </c>
      <c r="AC1" s="61" t="str">
        <f>ADMIN2026!$D$16</f>
        <v>K&amp;S</v>
      </c>
      <c r="AD1" s="61" t="str">
        <f>ADMIN2026!$D$17</f>
        <v>Tipton</v>
      </c>
      <c r="AE1" s="61" t="str">
        <f>ADMIN2026!$D$18</f>
        <v>Worc</v>
      </c>
      <c r="AF1" s="61" t="str">
        <f>ADMIN2026!$D$19</f>
        <v>Yate</v>
      </c>
    </row>
    <row r="2" spans="1:32">
      <c r="A2" s="62" t="s">
        <v>0</v>
      </c>
      <c r="B2" s="62" t="s">
        <v>0</v>
      </c>
      <c r="C2" s="62" t="s">
        <v>7</v>
      </c>
      <c r="D2" s="62" t="s">
        <v>58</v>
      </c>
      <c r="H2" t="s">
        <v>66</v>
      </c>
      <c r="I2" t="s">
        <v>67</v>
      </c>
      <c r="W2" s="60" t="s">
        <v>82</v>
      </c>
      <c r="X2" s="60"/>
      <c r="Y2" s="61">
        <f t="shared" ref="Y2:AF2" si="0">SUM(Y4:Y255)</f>
        <v>0</v>
      </c>
      <c r="Z2" s="61">
        <f t="shared" si="0"/>
        <v>0</v>
      </c>
      <c r="AA2" s="61">
        <f t="shared" si="0"/>
        <v>0</v>
      </c>
      <c r="AB2" s="61">
        <f t="shared" si="0"/>
        <v>0</v>
      </c>
      <c r="AC2" s="61">
        <f t="shared" si="0"/>
        <v>0</v>
      </c>
      <c r="AD2" s="61">
        <f t="shared" si="0"/>
        <v>0</v>
      </c>
      <c r="AE2" s="61">
        <f t="shared" si="0"/>
        <v>0</v>
      </c>
      <c r="AF2" s="61">
        <f t="shared" si="0"/>
        <v>0</v>
      </c>
    </row>
    <row r="3" spans="1:32">
      <c r="A3" s="3" t="str">
        <f>C2</f>
        <v>HJ</v>
      </c>
      <c r="B3" s="37" t="s">
        <v>51</v>
      </c>
      <c r="C3" s="37"/>
      <c r="D3" s="37"/>
      <c r="E3" s="37"/>
      <c r="F3" s="10"/>
      <c r="G3" s="37" t="s">
        <v>106</v>
      </c>
      <c r="H3" s="37">
        <f>VLOOKUP(A3,ADMIN2026!$B$146:$M$166,12,FALSE)</f>
        <v>14</v>
      </c>
      <c r="I3" s="37">
        <f>ADMIN2026!$E$144</f>
        <v>24</v>
      </c>
      <c r="J3" s="37" t="s">
        <v>79</v>
      </c>
      <c r="K3" s="37" t="s">
        <v>59</v>
      </c>
      <c r="L3" s="37" t="s">
        <v>83</v>
      </c>
      <c r="M3" s="3"/>
      <c r="N3" s="3"/>
      <c r="O3" s="3"/>
      <c r="P3" s="3"/>
      <c r="Q3" s="3"/>
      <c r="R3" s="3"/>
      <c r="S3" s="3"/>
      <c r="T3" s="3" t="s">
        <v>136</v>
      </c>
      <c r="U3" s="3" t="s">
        <v>237</v>
      </c>
      <c r="V3" s="3"/>
      <c r="W3" s="3"/>
    </row>
    <row r="4" spans="1:32">
      <c r="A4" s="64" t="s">
        <v>1</v>
      </c>
      <c r="B4" s="37" t="s">
        <v>59</v>
      </c>
      <c r="C4" s="37" t="s">
        <v>60</v>
      </c>
      <c r="D4" s="37" t="s">
        <v>61</v>
      </c>
      <c r="E4" s="37" t="s">
        <v>108</v>
      </c>
      <c r="F4" s="10"/>
      <c r="G4" s="37" t="s">
        <v>107</v>
      </c>
      <c r="H4" s="37" t="s">
        <v>65</v>
      </c>
      <c r="I4" s="37"/>
      <c r="J4" s="37" t="s">
        <v>80</v>
      </c>
      <c r="K4" s="37" t="s">
        <v>80</v>
      </c>
      <c r="L4" s="37" t="s">
        <v>80</v>
      </c>
      <c r="M4" s="3"/>
      <c r="N4" s="3"/>
      <c r="O4" s="3"/>
      <c r="P4" s="3"/>
      <c r="Q4" s="3"/>
      <c r="R4" s="3"/>
      <c r="S4" s="3"/>
      <c r="T4" s="3" t="s">
        <v>146</v>
      </c>
      <c r="U4" s="3" t="s">
        <v>238</v>
      </c>
      <c r="V4" s="3"/>
      <c r="W4" s="3"/>
      <c r="Y4" t="str">
        <f>Y$1</f>
        <v>B&amp;R</v>
      </c>
      <c r="Z4" t="str">
        <f t="shared" ref="Z4:AF4" si="1">Z$1</f>
        <v>Chelt</v>
      </c>
      <c r="AA4" t="str">
        <f t="shared" si="1"/>
        <v>D&amp;S</v>
      </c>
      <c r="AB4" t="str">
        <f t="shared" si="1"/>
        <v>HereF</v>
      </c>
      <c r="AC4" t="str">
        <f t="shared" si="1"/>
        <v>K&amp;S</v>
      </c>
      <c r="AD4" t="str">
        <f t="shared" si="1"/>
        <v>Tipton</v>
      </c>
      <c r="AE4" t="str">
        <f t="shared" si="1"/>
        <v>Worc</v>
      </c>
      <c r="AF4" t="str">
        <f t="shared" si="1"/>
        <v>Yate</v>
      </c>
    </row>
    <row r="5" spans="1:32">
      <c r="B5" s="94">
        <v>1</v>
      </c>
      <c r="C5" s="38" t="str">
        <f>IF(D5="","",HLOOKUP(D5,ADMIN2026!$B$146:$L$214,H5,FALSE))</f>
        <v/>
      </c>
      <c r="D5" s="38" t="str">
        <f>IF(E5="","",VLOOKUP(E5,ADMIN2026!$B$112:$D$141,2,FALSE))</f>
        <v/>
      </c>
      <c r="E5" s="4"/>
      <c r="F5" s="11"/>
      <c r="G5" s="6"/>
      <c r="H5" s="38" t="str">
        <f>IF(E5&gt;101,H3+2*I3,IF(E5&gt;10,H3+I3,IF(E5&gt;0,H3,"")))</f>
        <v/>
      </c>
      <c r="I5" s="38"/>
      <c r="J5" s="38">
        <f>VLOOKUP(B5,ADMIN2026!$B$64:$E$73,2,FALSE)*IF(G5="DQ",0,1)*IF(G5="DNF",0,1)*IF(G5="DNS",0,1)*IF(G5="",0,1)*IF(G5="nm",0,1)*IF(G5="NH",0,1)</f>
        <v>0</v>
      </c>
      <c r="K5" s="94">
        <f>J5</f>
        <v>0</v>
      </c>
      <c r="L5" s="38">
        <f>IF(D5="",0,IF(G5="DNF",0,IF(G5="NH",0,IF(G5="DQ",0,IF(G5="NM",0,IF(G5="DNS",0,IF(G5&lt;VLOOKUP(A3,ADMIN2026!$B$91:$D$109,3,FALSE),0,ADMIN2026!$D$89)))))))</f>
        <v>0</v>
      </c>
      <c r="T5" s="14" t="str">
        <f>IF(D5="","",G5)</f>
        <v/>
      </c>
      <c r="U5" s="66" t="str">
        <f>IF(D5="","",IF(G5="NH","",IF(G5="DQ","",IF(G5="NM","",IF(G5="DNS","",IF(ABS(G5*2/2-G5)&lt;0.001,"","Error"))))))</f>
        <v/>
      </c>
      <c r="Y5">
        <f>IF($D5=Y$1,$K5+$L5,0)</f>
        <v>0</v>
      </c>
      <c r="Z5">
        <f t="shared" ref="Z5:AF12" si="2">IF($D5=Z$1,$K5+$L5,0)</f>
        <v>0</v>
      </c>
      <c r="AA5">
        <f t="shared" si="2"/>
        <v>0</v>
      </c>
      <c r="AB5">
        <f t="shared" si="2"/>
        <v>0</v>
      </c>
      <c r="AC5">
        <f t="shared" si="2"/>
        <v>0</v>
      </c>
      <c r="AD5">
        <f t="shared" si="2"/>
        <v>0</v>
      </c>
      <c r="AE5">
        <f t="shared" si="2"/>
        <v>0</v>
      </c>
      <c r="AF5">
        <f t="shared" si="2"/>
        <v>0</v>
      </c>
    </row>
    <row r="6" spans="1:32">
      <c r="B6" s="94">
        <v>2</v>
      </c>
      <c r="C6" s="38" t="str">
        <f>IF(D6="","",HLOOKUP(D6,ADMIN2026!$B$146:$L$214,H6,FALSE))</f>
        <v/>
      </c>
      <c r="D6" s="38" t="str">
        <f>IF(E6="","",VLOOKUP(E6,ADMIN2026!$B$112:$D$141,2,FALSE))</f>
        <v/>
      </c>
      <c r="E6" s="4"/>
      <c r="F6" s="11"/>
      <c r="G6" s="6"/>
      <c r="H6" s="38" t="str">
        <f>IF(E6&gt;101,H3+2*I3,IF(E6&gt;10,H3+I3,IF(E6&gt;0,H3,"")))</f>
        <v/>
      </c>
      <c r="I6" s="38"/>
      <c r="J6" s="38">
        <f>VLOOKUP(B6,ADMIN2026!$B$64:$E$73,2,FALSE)*IF(G6="DQ",0,1)*IF(G6="DNF",0,1)*IF(G6="DNS",0,1)*IF(G6="",0,1)*IF(G6="nm",0,1)*IF(G6="NH",0,1)</f>
        <v>0</v>
      </c>
      <c r="K6" s="94">
        <f t="shared" ref="K6:K12" si="3">J6</f>
        <v>0</v>
      </c>
      <c r="L6" s="38">
        <f>IF(D6="",0,IF(G6="DNF",0,IF(G6="NH",0,IF(G6="DQ",0,IF(G6="NM",0,IF(G6="DNS",0,IF(G6&lt;VLOOKUP(A3,ADMIN2026!$B$91:$D$109,3,FALSE),0,ADMIN2026!$D$89)))))))</f>
        <v>0</v>
      </c>
      <c r="T6" s="14" t="str">
        <f t="shared" ref="T6:T12" si="4">IF(D6="","",G6)</f>
        <v/>
      </c>
      <c r="U6" s="66" t="str">
        <f t="shared" ref="U6:U12" si="5">IF(D6="","",IF(G6="NH","",IF(G6="DQ","",IF(G6="NM","",IF(G6="DNS","",IF(ABS(G6*2/2-G6)&lt;0.001,"","Error"))))))</f>
        <v/>
      </c>
      <c r="Y6">
        <f t="shared" ref="Y6:Y12" si="6">IF($D6=Y$1,$K6+$L6,0)</f>
        <v>0</v>
      </c>
      <c r="Z6">
        <f t="shared" si="2"/>
        <v>0</v>
      </c>
      <c r="AA6">
        <f t="shared" si="2"/>
        <v>0</v>
      </c>
      <c r="AB6">
        <f t="shared" si="2"/>
        <v>0</v>
      </c>
      <c r="AC6">
        <f t="shared" si="2"/>
        <v>0</v>
      </c>
      <c r="AD6">
        <f t="shared" si="2"/>
        <v>0</v>
      </c>
      <c r="AE6">
        <f t="shared" si="2"/>
        <v>0</v>
      </c>
      <c r="AF6">
        <f t="shared" si="2"/>
        <v>0</v>
      </c>
    </row>
    <row r="7" spans="1:32">
      <c r="B7" s="94">
        <v>3</v>
      </c>
      <c r="C7" s="38" t="str">
        <f>IF(D7="","",HLOOKUP(D7,ADMIN2026!$B$146:$L$214,H7,FALSE))</f>
        <v/>
      </c>
      <c r="D7" s="38" t="str">
        <f>IF(E7="","",VLOOKUP(E7,ADMIN2026!$B$112:$D$141,2,FALSE))</f>
        <v/>
      </c>
      <c r="E7" s="4"/>
      <c r="F7" s="11"/>
      <c r="G7" s="6"/>
      <c r="H7" s="38" t="str">
        <f>IF(E7&gt;101,H3+2*I3,IF(E7&gt;10,H3+I3,IF(E7&gt;0,H3,"")))</f>
        <v/>
      </c>
      <c r="I7" s="38"/>
      <c r="J7" s="38">
        <f>VLOOKUP(B7,ADMIN2026!$B$64:$E$73,2,FALSE)*IF(G7="DQ",0,1)*IF(G7="DNF",0,1)*IF(G7="DNS",0,1)*IF(G7="",0,1)*IF(G7="nm",0,1)*IF(G7="NH",0,1)</f>
        <v>0</v>
      </c>
      <c r="K7" s="94">
        <f t="shared" si="3"/>
        <v>0</v>
      </c>
      <c r="L7" s="38">
        <f>IF(D7="",0,IF(G7="DNF",0,IF(G7="NH",0,IF(G7="DQ",0,IF(G7="NM",0,IF(G7="DNS",0,IF(G7&lt;VLOOKUP(A3,ADMIN2026!$B$91:$D$109,3,FALSE),0,ADMIN2026!$D$89)))))))</f>
        <v>0</v>
      </c>
      <c r="T7" s="14" t="str">
        <f t="shared" si="4"/>
        <v/>
      </c>
      <c r="U7" s="66" t="str">
        <f t="shared" si="5"/>
        <v/>
      </c>
      <c r="Y7">
        <f t="shared" si="6"/>
        <v>0</v>
      </c>
      <c r="Z7">
        <f t="shared" si="2"/>
        <v>0</v>
      </c>
      <c r="AA7">
        <f t="shared" si="2"/>
        <v>0</v>
      </c>
      <c r="AB7">
        <f t="shared" si="2"/>
        <v>0</v>
      </c>
      <c r="AC7">
        <f t="shared" si="2"/>
        <v>0</v>
      </c>
      <c r="AD7">
        <f t="shared" si="2"/>
        <v>0</v>
      </c>
      <c r="AE7">
        <f t="shared" si="2"/>
        <v>0</v>
      </c>
      <c r="AF7">
        <f t="shared" si="2"/>
        <v>0</v>
      </c>
    </row>
    <row r="8" spans="1:32">
      <c r="B8" s="94">
        <v>4</v>
      </c>
      <c r="C8" s="38" t="str">
        <f>IF(D8="","",HLOOKUP(D8,ADMIN2026!$B$146:$L$214,H8,FALSE))</f>
        <v/>
      </c>
      <c r="D8" s="38" t="str">
        <f>IF(E8="","",VLOOKUP(E8,ADMIN2026!$B$112:$D$141,2,FALSE))</f>
        <v/>
      </c>
      <c r="E8" s="4"/>
      <c r="F8" s="11"/>
      <c r="G8" s="6"/>
      <c r="H8" s="38" t="str">
        <f>IF(E8&gt;101,H3+2*I3,IF(E8&gt;10,H3+I3,IF(E8&gt;0,H3,"")))</f>
        <v/>
      </c>
      <c r="I8" s="38"/>
      <c r="J8" s="38">
        <f>VLOOKUP(B8,ADMIN2026!$B$64:$E$73,2,FALSE)*IF(G8="DQ",0,1)*IF(G8="DNF",0,1)*IF(G8="DNS",0,1)*IF(G8="",0,1)*IF(G8="nm",0,1)*IF(G8="NH",0,1)</f>
        <v>0</v>
      </c>
      <c r="K8" s="94">
        <f t="shared" si="3"/>
        <v>0</v>
      </c>
      <c r="L8" s="38">
        <f>IF(D8="",0,IF(G8="DNF",0,IF(G8="NH",0,IF(G8="DQ",0,IF(G8="NM",0,IF(G8="DNS",0,IF(G8&lt;VLOOKUP(A3,ADMIN2026!$B$91:$D$109,3,FALSE),0,ADMIN2026!$D$89)))))))</f>
        <v>0</v>
      </c>
      <c r="T8" s="14" t="str">
        <f t="shared" si="4"/>
        <v/>
      </c>
      <c r="U8" s="66" t="str">
        <f t="shared" si="5"/>
        <v/>
      </c>
      <c r="Y8">
        <f t="shared" si="6"/>
        <v>0</v>
      </c>
      <c r="Z8">
        <f t="shared" si="2"/>
        <v>0</v>
      </c>
      <c r="AA8">
        <f t="shared" si="2"/>
        <v>0</v>
      </c>
      <c r="AB8">
        <f t="shared" si="2"/>
        <v>0</v>
      </c>
      <c r="AC8">
        <f t="shared" si="2"/>
        <v>0</v>
      </c>
      <c r="AD8">
        <f t="shared" si="2"/>
        <v>0</v>
      </c>
      <c r="AE8">
        <f t="shared" si="2"/>
        <v>0</v>
      </c>
      <c r="AF8">
        <f t="shared" si="2"/>
        <v>0</v>
      </c>
    </row>
    <row r="9" spans="1:32">
      <c r="B9" s="94">
        <v>5</v>
      </c>
      <c r="C9" s="38" t="str">
        <f>IF(D9="","",HLOOKUP(D9,ADMIN2026!$B$146:$L$214,H9,FALSE))</f>
        <v/>
      </c>
      <c r="D9" s="38" t="str">
        <f>IF(E9="","",VLOOKUP(E9,ADMIN2026!$B$112:$D$141,2,FALSE))</f>
        <v/>
      </c>
      <c r="E9" s="4"/>
      <c r="F9" s="11"/>
      <c r="G9" s="6"/>
      <c r="H9" s="38" t="str">
        <f>IF(E9&gt;101,H3+2*I3,IF(E9&gt;10,H3+I3,IF(E9&gt;0,H3,"")))</f>
        <v/>
      </c>
      <c r="I9" s="38"/>
      <c r="J9" s="38">
        <f>VLOOKUP(B9,ADMIN2026!$B$64:$E$73,2,FALSE)*IF(G9="DQ",0,1)*IF(G9="DNF",0,1)*IF(G9="DNS",0,1)*IF(G9="",0,1)*IF(G9="nm",0,1)*IF(G9="NH",0,1)</f>
        <v>0</v>
      </c>
      <c r="K9" s="94">
        <f t="shared" si="3"/>
        <v>0</v>
      </c>
      <c r="L9" s="38">
        <f>IF(D9="",0,IF(G9="DNF",0,IF(G9="NH",0,IF(G9="DQ",0,IF(G9="NM",0,IF(G9="DNS",0,IF(G9&lt;VLOOKUP(A3,ADMIN2026!$B$91:$D$109,3,FALSE),0,ADMIN2026!$D$89)))))))</f>
        <v>0</v>
      </c>
      <c r="T9" s="14" t="str">
        <f t="shared" si="4"/>
        <v/>
      </c>
      <c r="U9" s="66" t="str">
        <f t="shared" si="5"/>
        <v/>
      </c>
      <c r="Y9">
        <f t="shared" si="6"/>
        <v>0</v>
      </c>
      <c r="Z9">
        <f t="shared" si="2"/>
        <v>0</v>
      </c>
      <c r="AA9">
        <f t="shared" si="2"/>
        <v>0</v>
      </c>
      <c r="AB9">
        <f t="shared" si="2"/>
        <v>0</v>
      </c>
      <c r="AC9">
        <f t="shared" si="2"/>
        <v>0</v>
      </c>
      <c r="AD9">
        <f t="shared" si="2"/>
        <v>0</v>
      </c>
      <c r="AE9">
        <f t="shared" si="2"/>
        <v>0</v>
      </c>
      <c r="AF9">
        <f t="shared" si="2"/>
        <v>0</v>
      </c>
    </row>
    <row r="10" spans="1:32">
      <c r="B10" s="94">
        <v>6</v>
      </c>
      <c r="C10" s="38" t="str">
        <f>IF(D10="","",HLOOKUP(D10,ADMIN2026!$B$146:$L$214,H10,FALSE))</f>
        <v/>
      </c>
      <c r="D10" s="38" t="str">
        <f>IF(E10="","",VLOOKUP(E10,ADMIN2026!$B$112:$D$141,2,FALSE))</f>
        <v/>
      </c>
      <c r="E10" s="4"/>
      <c r="F10" s="11"/>
      <c r="G10" s="6"/>
      <c r="H10" s="38" t="str">
        <f>IF(E10&gt;101,H3+2*I3,IF(E10&gt;10,H3+I3,IF(E10&gt;0,H3,"")))</f>
        <v/>
      </c>
      <c r="I10" s="38"/>
      <c r="J10" s="38">
        <f>VLOOKUP(B10,ADMIN2026!$B$64:$E$73,2,FALSE)*IF(G10="DQ",0,1)*IF(G10="DNF",0,1)*IF(G10="DNS",0,1)*IF(G10="",0,1)*IF(G10="nm",0,1)*IF(G10="NH",0,1)</f>
        <v>0</v>
      </c>
      <c r="K10" s="94">
        <f t="shared" si="3"/>
        <v>0</v>
      </c>
      <c r="L10" s="38">
        <f>IF(D10="",0,IF(G10="DNF",0,IF(G10="NH",0,IF(G10="DQ",0,IF(G10="NM",0,IF(G10="DNS",0,IF(G10&lt;VLOOKUP(A3,ADMIN2026!$B$91:$D$109,3,FALSE),0,ADMIN2026!$D$89)))))))</f>
        <v>0</v>
      </c>
      <c r="T10" s="14" t="str">
        <f t="shared" si="4"/>
        <v/>
      </c>
      <c r="U10" s="66" t="str">
        <f t="shared" si="5"/>
        <v/>
      </c>
      <c r="Y10">
        <f t="shared" si="6"/>
        <v>0</v>
      </c>
      <c r="Z10">
        <f t="shared" si="2"/>
        <v>0</v>
      </c>
      <c r="AA10">
        <f t="shared" si="2"/>
        <v>0</v>
      </c>
      <c r="AB10">
        <f t="shared" si="2"/>
        <v>0</v>
      </c>
      <c r="AC10">
        <f t="shared" si="2"/>
        <v>0</v>
      </c>
      <c r="AD10">
        <f t="shared" si="2"/>
        <v>0</v>
      </c>
      <c r="AE10">
        <f t="shared" si="2"/>
        <v>0</v>
      </c>
      <c r="AF10">
        <f t="shared" si="2"/>
        <v>0</v>
      </c>
    </row>
    <row r="11" spans="1:32">
      <c r="B11" s="94">
        <v>7</v>
      </c>
      <c r="C11" s="38" t="str">
        <f>IF(D11="","",HLOOKUP(D11,ADMIN2026!$B$146:$L$214,H11,FALSE))</f>
        <v/>
      </c>
      <c r="D11" s="38" t="str">
        <f>IF(E11="","",VLOOKUP(E11,ADMIN2026!$B$112:$D$141,2,FALSE))</f>
        <v/>
      </c>
      <c r="E11" s="4"/>
      <c r="F11" s="11"/>
      <c r="G11" s="6"/>
      <c r="H11" s="38" t="str">
        <f>IF(E11&gt;101,H3+2*I3,IF(E11&gt;10,H3+I3,IF(E11&gt;0,H3,"")))</f>
        <v/>
      </c>
      <c r="I11" s="38"/>
      <c r="J11" s="38">
        <f>VLOOKUP(B11,ADMIN2026!$B$64:$E$73,2,FALSE)*IF(G11="DQ",0,1)*IF(G11="DNF",0,1)*IF(G11="DNS",0,1)*IF(G11="",0,1)*IF(G11="nm",0,1)*IF(G11="NH",0,1)</f>
        <v>0</v>
      </c>
      <c r="K11" s="94">
        <f t="shared" si="3"/>
        <v>0</v>
      </c>
      <c r="L11" s="38">
        <f>IF(D11="",0,IF(G11="DNF",0,IF(G11="NH",0,IF(G11="DQ",0,IF(G11="NM",0,IF(G11="DNS",0,IF(G11&lt;VLOOKUP(A3,ADMIN2026!$B$91:$D$109,3,FALSE),0,ADMIN2026!$D$89)))))))</f>
        <v>0</v>
      </c>
      <c r="T11" s="14" t="str">
        <f t="shared" si="4"/>
        <v/>
      </c>
      <c r="U11" s="66" t="str">
        <f t="shared" si="5"/>
        <v/>
      </c>
      <c r="Y11">
        <f t="shared" si="6"/>
        <v>0</v>
      </c>
      <c r="Z11">
        <f t="shared" si="2"/>
        <v>0</v>
      </c>
      <c r="AA11">
        <f t="shared" si="2"/>
        <v>0</v>
      </c>
      <c r="AB11">
        <f t="shared" si="2"/>
        <v>0</v>
      </c>
      <c r="AC11">
        <f t="shared" si="2"/>
        <v>0</v>
      </c>
      <c r="AD11">
        <f t="shared" si="2"/>
        <v>0</v>
      </c>
      <c r="AE11">
        <f t="shared" si="2"/>
        <v>0</v>
      </c>
      <c r="AF11">
        <f t="shared" si="2"/>
        <v>0</v>
      </c>
    </row>
    <row r="12" spans="1:32">
      <c r="B12" s="94">
        <v>8</v>
      </c>
      <c r="C12" s="38" t="str">
        <f>IF(D12="","",HLOOKUP(D12,ADMIN2026!$B$146:$L$214,H12,FALSE))</f>
        <v/>
      </c>
      <c r="D12" s="38" t="str">
        <f>IF(E12="","",VLOOKUP(E12,ADMIN2026!$B$112:$D$141,2,FALSE))</f>
        <v/>
      </c>
      <c r="E12" s="4"/>
      <c r="F12" s="11"/>
      <c r="G12" s="6"/>
      <c r="H12" s="38" t="str">
        <f>IF(E12&gt;101,H3+2*I3,IF(E12&gt;10,H3+I3,IF(E12&gt;0,H3,"")))</f>
        <v/>
      </c>
      <c r="I12" s="38"/>
      <c r="J12" s="38">
        <f>VLOOKUP(B12,ADMIN2026!$B$64:$E$73,2,FALSE)*IF(G12="DQ",0,1)*IF(G12="DNF",0,1)*IF(G12="DNS",0,1)*IF(G12="",0,1)*IF(G12="nm",0,1)*IF(G12="NH",0,1)</f>
        <v>0</v>
      </c>
      <c r="K12" s="94">
        <f t="shared" si="3"/>
        <v>0</v>
      </c>
      <c r="L12" s="38">
        <f>IF(D12="",0,IF(G12="DNF",0,IF(G12="NH",0,IF(G12="DQ",0,IF(G12="NM",0,IF(G12="DNS",0,IF(G12&lt;VLOOKUP(A3,ADMIN2026!$B$91:$D$109,3,FALSE),0,ADMIN2026!$D$89)))))))</f>
        <v>0</v>
      </c>
      <c r="T12" s="14" t="str">
        <f t="shared" si="4"/>
        <v/>
      </c>
      <c r="U12" s="66" t="str">
        <f t="shared" si="5"/>
        <v/>
      </c>
      <c r="Y12">
        <f t="shared" si="6"/>
        <v>0</v>
      </c>
      <c r="Z12">
        <f t="shared" si="2"/>
        <v>0</v>
      </c>
      <c r="AA12">
        <f t="shared" si="2"/>
        <v>0</v>
      </c>
      <c r="AB12">
        <f t="shared" si="2"/>
        <v>0</v>
      </c>
      <c r="AC12">
        <f t="shared" si="2"/>
        <v>0</v>
      </c>
      <c r="AD12">
        <f t="shared" si="2"/>
        <v>0</v>
      </c>
      <c r="AE12">
        <f t="shared" si="2"/>
        <v>0</v>
      </c>
      <c r="AF12">
        <f t="shared" si="2"/>
        <v>0</v>
      </c>
    </row>
    <row r="13" spans="1:32">
      <c r="A13" s="3" t="s">
        <v>0</v>
      </c>
      <c r="B13" s="3"/>
      <c r="C13" s="3"/>
      <c r="D13" s="3"/>
      <c r="E13" s="3"/>
      <c r="F13" s="3"/>
      <c r="G13" s="3"/>
      <c r="H13" s="3" t="str">
        <f>H2</f>
        <v>line base</v>
      </c>
      <c r="I13" s="3" t="str">
        <f>I2</f>
        <v>step</v>
      </c>
      <c r="J13" s="3"/>
      <c r="K13" s="3"/>
      <c r="L13" s="3"/>
      <c r="M13" s="3"/>
      <c r="N13" s="3"/>
      <c r="O13" s="3"/>
      <c r="P13" s="3"/>
      <c r="Q13" s="3"/>
      <c r="R13" s="3"/>
      <c r="S13" s="3"/>
      <c r="T13" s="3"/>
      <c r="U13" s="3"/>
      <c r="V13" s="3"/>
      <c r="W13" s="3"/>
    </row>
    <row r="14" spans="1:32">
      <c r="A14" s="3" t="str">
        <f>C2</f>
        <v>HJ</v>
      </c>
      <c r="B14" s="37" t="s">
        <v>286</v>
      </c>
      <c r="C14" s="37"/>
      <c r="D14" s="37"/>
      <c r="E14" s="37"/>
      <c r="F14" s="10"/>
      <c r="G14" s="37" t="str">
        <f t="shared" ref="G14:G15" si="7">G3</f>
        <v>Perf. metres</v>
      </c>
      <c r="H14" s="37">
        <f>VLOOKUP(A14,ADMIN2026!$B$146:$M$166,12,FALSE)</f>
        <v>14</v>
      </c>
      <c r="I14" s="37">
        <f>$I$3</f>
        <v>24</v>
      </c>
      <c r="J14" s="37" t="s">
        <v>79</v>
      </c>
      <c r="K14" s="37" t="s">
        <v>59</v>
      </c>
      <c r="L14" s="37" t="s">
        <v>83</v>
      </c>
      <c r="M14" s="3"/>
      <c r="N14" s="3"/>
      <c r="O14" s="3"/>
      <c r="P14" s="3"/>
      <c r="Q14" s="3"/>
      <c r="R14" s="3"/>
      <c r="S14" s="3"/>
      <c r="T14" s="3" t="s">
        <v>136</v>
      </c>
      <c r="U14" s="3" t="s">
        <v>237</v>
      </c>
      <c r="V14" s="3"/>
      <c r="W14" s="3"/>
    </row>
    <row r="15" spans="1:32">
      <c r="A15" s="64" t="s">
        <v>1</v>
      </c>
      <c r="B15" s="37" t="s">
        <v>59</v>
      </c>
      <c r="C15" s="37" t="s">
        <v>60</v>
      </c>
      <c r="D15" s="37" t="s">
        <v>61</v>
      </c>
      <c r="E15" s="37" t="s">
        <v>108</v>
      </c>
      <c r="F15" s="10"/>
      <c r="G15" s="37" t="str">
        <f t="shared" si="7"/>
        <v>xx.yy</v>
      </c>
      <c r="H15" s="37" t="str">
        <f>H4</f>
        <v>line to look up</v>
      </c>
      <c r="I15" s="37"/>
      <c r="J15" s="37" t="s">
        <v>80</v>
      </c>
      <c r="K15" s="37" t="s">
        <v>80</v>
      </c>
      <c r="L15" s="37" t="s">
        <v>80</v>
      </c>
      <c r="M15" s="3"/>
      <c r="N15" s="3"/>
      <c r="O15" s="3"/>
      <c r="P15" s="3"/>
      <c r="Q15" s="3"/>
      <c r="R15" s="3"/>
      <c r="S15" s="3"/>
      <c r="T15" s="3" t="s">
        <v>146</v>
      </c>
      <c r="U15" s="3" t="s">
        <v>238</v>
      </c>
      <c r="V15" s="3"/>
      <c r="W15" s="3"/>
      <c r="Y15" t="str">
        <f>Y$1</f>
        <v>B&amp;R</v>
      </c>
      <c r="Z15" t="str">
        <f t="shared" ref="Z15:AF15" si="8">Z$1</f>
        <v>Chelt</v>
      </c>
      <c r="AA15" t="str">
        <f t="shared" si="8"/>
        <v>D&amp;S</v>
      </c>
      <c r="AB15" t="str">
        <f t="shared" si="8"/>
        <v>HereF</v>
      </c>
      <c r="AC15" t="str">
        <f t="shared" si="8"/>
        <v>K&amp;S</v>
      </c>
      <c r="AD15" t="str">
        <f t="shared" si="8"/>
        <v>Tipton</v>
      </c>
      <c r="AE15" t="str">
        <f t="shared" si="8"/>
        <v>Worc</v>
      </c>
      <c r="AF15" t="str">
        <f t="shared" si="8"/>
        <v>Yate</v>
      </c>
    </row>
    <row r="16" spans="1:32">
      <c r="B16" s="94">
        <v>1</v>
      </c>
      <c r="C16" s="38" t="str">
        <f>IF(D16="","",HLOOKUP(D16,ADMIN2026!$B$146:$L$214,H16,FALSE))</f>
        <v/>
      </c>
      <c r="D16" s="38" t="str">
        <f>IF(E16="","",VLOOKUP(E16,ADMIN2026!$B$112:$D$141,2,FALSE))</f>
        <v/>
      </c>
      <c r="E16" s="4"/>
      <c r="F16" s="11"/>
      <c r="G16" s="6"/>
      <c r="H16" s="38" t="str">
        <f>IF(E16&gt;101,H14+2*I14,IF(E16&gt;10,H14+I14,IF(E16&gt;0,H14,"")))</f>
        <v/>
      </c>
      <c r="I16" s="38"/>
      <c r="J16" s="38">
        <f>VLOOKUP(B16,ADMIN2026!$B$64:$F$79,3,FALSE)*IF(G16="DQ",0,1)*IF(G16="DNF",0,1)*IF(G16="DNS",0,1)*IF(G16="",0,1)*IF(G16="nm",0,1)*IF(G16="NH",0,1)</f>
        <v>0</v>
      </c>
      <c r="K16" s="94">
        <f>J16</f>
        <v>0</v>
      </c>
      <c r="L16" s="38">
        <f>IF(D16="",0,IF(G16="DNF",0,IF(G16="NH",0,IF(G16="DQ",0,IF(G16="NM",0,IF(G16="DNS",0,IF(G16&lt;VLOOKUP(A14,ADMIN2026!$B$91:$D$109,3,FALSE),0,ADMIN2026!$D$89)))))))</f>
        <v>0</v>
      </c>
      <c r="T16" s="14" t="str">
        <f>IF(D16="","",G16)</f>
        <v/>
      </c>
      <c r="U16" s="66" t="str">
        <f>IF(D16="","",IF(G16="NH","",IF(G16="DQ","",IF(G16="NM","",IF(G16="DNS","",IF(ABS(G16*2/2-G16)&lt;0.001,"","Error"))))))</f>
        <v/>
      </c>
      <c r="Y16">
        <f>IF($D16=Y$1,$K16+$L16,0)</f>
        <v>0</v>
      </c>
      <c r="Z16">
        <f t="shared" ref="Z16:AF23" si="9">IF($D16=Z$1,$K16+$L16,0)</f>
        <v>0</v>
      </c>
      <c r="AA16">
        <f t="shared" si="9"/>
        <v>0</v>
      </c>
      <c r="AB16">
        <f t="shared" si="9"/>
        <v>0</v>
      </c>
      <c r="AC16">
        <f t="shared" si="9"/>
        <v>0</v>
      </c>
      <c r="AD16">
        <f t="shared" si="9"/>
        <v>0</v>
      </c>
      <c r="AE16">
        <f t="shared" si="9"/>
        <v>0</v>
      </c>
      <c r="AF16">
        <f t="shared" si="9"/>
        <v>0</v>
      </c>
    </row>
    <row r="17" spans="2:32">
      <c r="B17" s="94">
        <v>2</v>
      </c>
      <c r="C17" s="38" t="str">
        <f>IF(D17="","",HLOOKUP(D17,ADMIN2026!$B$146:$L$214,H17,FALSE))</f>
        <v/>
      </c>
      <c r="D17" s="38" t="str">
        <f>IF(E17="","",VLOOKUP(E17,ADMIN2026!$B$112:$D$141,2,FALSE))</f>
        <v/>
      </c>
      <c r="E17" s="4"/>
      <c r="F17" s="11"/>
      <c r="G17" s="6"/>
      <c r="H17" s="38" t="str">
        <f>IF(E17&gt;101,H14+2*I14,IF(E17&gt;10,H14+I14,IF(E17&gt;0,H14,"")))</f>
        <v/>
      </c>
      <c r="I17" s="38"/>
      <c r="J17" s="38">
        <f>VLOOKUP(B17,ADMIN2026!$B$64:$F$79,3,FALSE)*IF(G17="DQ",0,1)*IF(G17="DNF",0,1)*IF(G17="DNS",0,1)*IF(G17="",0,1)*IF(G17="nm",0,1)*IF(G17="NH",0,1)</f>
        <v>0</v>
      </c>
      <c r="K17" s="94">
        <f t="shared" ref="K17:K23" si="10">J17</f>
        <v>0</v>
      </c>
      <c r="L17" s="38">
        <f>IF(D17="",0,IF(G17="DNF",0,IF(G17="NH",0,IF(G17="DQ",0,IF(G17="NM",0,IF(G17="DNS",0,IF(G17&lt;VLOOKUP(A14,ADMIN2026!$B$91:$D$109,3,FALSE),0,ADMIN2026!$D$89)))))))</f>
        <v>0</v>
      </c>
      <c r="T17" s="14" t="str">
        <f t="shared" ref="T17:T23" si="11">IF(D17="","",G17)</f>
        <v/>
      </c>
      <c r="U17" s="66" t="str">
        <f t="shared" ref="U17:U23" si="12">IF(D17="","",IF(G17="NH","",IF(G17="DQ","",IF(G17="NM","",IF(G17="DNS","",IF(ABS(G17*2/2-G17)&lt;0.001,"","Error"))))))</f>
        <v/>
      </c>
      <c r="Y17">
        <f t="shared" ref="Y17:Y23" si="13">IF($D17=Y$1,$K17+$L17,0)</f>
        <v>0</v>
      </c>
      <c r="Z17">
        <f t="shared" si="9"/>
        <v>0</v>
      </c>
      <c r="AA17">
        <f t="shared" si="9"/>
        <v>0</v>
      </c>
      <c r="AB17">
        <f t="shared" si="9"/>
        <v>0</v>
      </c>
      <c r="AC17">
        <f t="shared" si="9"/>
        <v>0</v>
      </c>
      <c r="AD17">
        <f t="shared" si="9"/>
        <v>0</v>
      </c>
      <c r="AE17">
        <f t="shared" si="9"/>
        <v>0</v>
      </c>
      <c r="AF17">
        <f t="shared" si="9"/>
        <v>0</v>
      </c>
    </row>
    <row r="18" spans="2:32">
      <c r="B18" s="94">
        <v>3</v>
      </c>
      <c r="C18" s="38" t="str">
        <f>IF(D18="","",HLOOKUP(D18,ADMIN2026!$B$146:$L$214,H18,FALSE))</f>
        <v/>
      </c>
      <c r="D18" s="38" t="str">
        <f>IF(E18="","",VLOOKUP(E18,ADMIN2026!$B$112:$D$141,2,FALSE))</f>
        <v/>
      </c>
      <c r="E18" s="4"/>
      <c r="F18" s="11"/>
      <c r="G18" s="6"/>
      <c r="H18" s="38" t="str">
        <f>IF(E18&gt;101,H14+2*I14,IF(E18&gt;10,H14+I14,IF(E18&gt;0,H14,"")))</f>
        <v/>
      </c>
      <c r="I18" s="38"/>
      <c r="J18" s="38">
        <f>VLOOKUP(B18,ADMIN2026!$B$64:$F$79,3,FALSE)*IF(G18="DQ",0,1)*IF(G18="DNF",0,1)*IF(G18="DNS",0,1)*IF(G18="",0,1)*IF(G18="nm",0,1)*IF(G18="NH",0,1)</f>
        <v>0</v>
      </c>
      <c r="K18" s="94">
        <f t="shared" si="10"/>
        <v>0</v>
      </c>
      <c r="L18" s="38">
        <f>IF(D18="",0,IF(G18="DNF",0,IF(G18="NH",0,IF(G18="DQ",0,IF(G18="NM",0,IF(G18="DNS",0,IF(G18&lt;VLOOKUP(A14,ADMIN2026!$B$91:$D$109,3,FALSE),0,ADMIN2026!$D$89)))))))</f>
        <v>0</v>
      </c>
      <c r="T18" s="14" t="str">
        <f t="shared" si="11"/>
        <v/>
      </c>
      <c r="U18" s="66" t="str">
        <f t="shared" si="12"/>
        <v/>
      </c>
      <c r="Y18">
        <f t="shared" si="13"/>
        <v>0</v>
      </c>
      <c r="Z18">
        <f t="shared" si="9"/>
        <v>0</v>
      </c>
      <c r="AA18">
        <f t="shared" si="9"/>
        <v>0</v>
      </c>
      <c r="AB18">
        <f t="shared" si="9"/>
        <v>0</v>
      </c>
      <c r="AC18">
        <f t="shared" si="9"/>
        <v>0</v>
      </c>
      <c r="AD18">
        <f t="shared" si="9"/>
        <v>0</v>
      </c>
      <c r="AE18">
        <f t="shared" si="9"/>
        <v>0</v>
      </c>
      <c r="AF18">
        <f t="shared" si="9"/>
        <v>0</v>
      </c>
    </row>
    <row r="19" spans="2:32">
      <c r="B19" s="94">
        <v>4</v>
      </c>
      <c r="C19" s="38" t="str">
        <f>IF(D19="","",HLOOKUP(D19,ADMIN2026!$B$146:$L$214,H19,FALSE))</f>
        <v/>
      </c>
      <c r="D19" s="38" t="str">
        <f>IF(E19="","",VLOOKUP(E19,ADMIN2026!$B$112:$D$141,2,FALSE))</f>
        <v/>
      </c>
      <c r="E19" s="4"/>
      <c r="F19" s="11"/>
      <c r="G19" s="6"/>
      <c r="H19" s="38" t="str">
        <f>IF(E19&gt;101,H14+2*I14,IF(E19&gt;10,H14+I14,IF(E19&gt;0,H14,"")))</f>
        <v/>
      </c>
      <c r="I19" s="38"/>
      <c r="J19" s="38">
        <f>VLOOKUP(B19,ADMIN2026!$B$64:$F$79,3,FALSE)*IF(G19="DQ",0,1)*IF(G19="DNF",0,1)*IF(G19="DNS",0,1)*IF(G19="",0,1)*IF(G19="nm",0,1)*IF(G19="NH",0,1)</f>
        <v>0</v>
      </c>
      <c r="K19" s="94">
        <f t="shared" si="10"/>
        <v>0</v>
      </c>
      <c r="L19" s="38">
        <f>IF(D19="",0,IF(G19="DNF",0,IF(G19="NH",0,IF(G19="DQ",0,IF(G19="NM",0,IF(G19="DNS",0,IF(G19&lt;VLOOKUP(A14,ADMIN2026!$B$91:$D$109,3,FALSE),0,ADMIN2026!$D$89)))))))</f>
        <v>0</v>
      </c>
      <c r="T19" s="14" t="str">
        <f t="shared" si="11"/>
        <v/>
      </c>
      <c r="U19" s="66" t="str">
        <f t="shared" si="12"/>
        <v/>
      </c>
      <c r="Y19">
        <f t="shared" si="13"/>
        <v>0</v>
      </c>
      <c r="Z19">
        <f t="shared" si="9"/>
        <v>0</v>
      </c>
      <c r="AA19">
        <f t="shared" si="9"/>
        <v>0</v>
      </c>
      <c r="AB19">
        <f t="shared" si="9"/>
        <v>0</v>
      </c>
      <c r="AC19">
        <f t="shared" si="9"/>
        <v>0</v>
      </c>
      <c r="AD19">
        <f t="shared" si="9"/>
        <v>0</v>
      </c>
      <c r="AE19">
        <f t="shared" si="9"/>
        <v>0</v>
      </c>
      <c r="AF19">
        <f t="shared" si="9"/>
        <v>0</v>
      </c>
    </row>
    <row r="20" spans="2:32">
      <c r="B20" s="94">
        <v>5</v>
      </c>
      <c r="C20" s="38" t="str">
        <f>IF(D20="","",HLOOKUP(D20,ADMIN2026!$B$146:$L$214,H20,FALSE))</f>
        <v/>
      </c>
      <c r="D20" s="38" t="str">
        <f>IF(E20="","",VLOOKUP(E20,ADMIN2026!$B$112:$D$141,2,FALSE))</f>
        <v/>
      </c>
      <c r="E20" s="4"/>
      <c r="F20" s="11"/>
      <c r="G20" s="6"/>
      <c r="H20" s="38" t="str">
        <f>IF(E20&gt;101,H14+2*I14,IF(E20&gt;10,H14+I14,IF(E20&gt;0,H14,"")))</f>
        <v/>
      </c>
      <c r="I20" s="38"/>
      <c r="J20" s="38">
        <f>VLOOKUP(B20,ADMIN2026!$B$64:$F$79,3,FALSE)*IF(G20="DQ",0,1)*IF(G20="DNF",0,1)*IF(G20="DNS",0,1)*IF(G20="",0,1)*IF(G20="nm",0,1)*IF(G20="NH",0,1)</f>
        <v>0</v>
      </c>
      <c r="K20" s="94">
        <f t="shared" si="10"/>
        <v>0</v>
      </c>
      <c r="L20" s="38">
        <f>IF(D20="",0,IF(G20="DNF",0,IF(G20="NH",0,IF(G20="DQ",0,IF(G20="NM",0,IF(G20="DNS",0,IF(G20&lt;VLOOKUP(A14,ADMIN2026!$B$91:$D$109,3,FALSE),0,ADMIN2026!$D$89)))))))</f>
        <v>0</v>
      </c>
      <c r="T20" s="14" t="str">
        <f t="shared" si="11"/>
        <v/>
      </c>
      <c r="U20" s="66" t="str">
        <f t="shared" si="12"/>
        <v/>
      </c>
      <c r="Y20">
        <f t="shared" si="13"/>
        <v>0</v>
      </c>
      <c r="Z20">
        <f t="shared" si="9"/>
        <v>0</v>
      </c>
      <c r="AA20">
        <f t="shared" si="9"/>
        <v>0</v>
      </c>
      <c r="AB20">
        <f t="shared" si="9"/>
        <v>0</v>
      </c>
      <c r="AC20">
        <f t="shared" si="9"/>
        <v>0</v>
      </c>
      <c r="AD20">
        <f t="shared" si="9"/>
        <v>0</v>
      </c>
      <c r="AE20">
        <f t="shared" si="9"/>
        <v>0</v>
      </c>
      <c r="AF20">
        <f t="shared" si="9"/>
        <v>0</v>
      </c>
    </row>
    <row r="21" spans="2:32">
      <c r="B21" s="94">
        <v>6</v>
      </c>
      <c r="C21" s="38" t="str">
        <f>IF(D21="","",HLOOKUP(D21,ADMIN2026!$B$146:$L$214,H21,FALSE))</f>
        <v/>
      </c>
      <c r="D21" s="38" t="str">
        <f>IF(E21="","",VLOOKUP(E21,ADMIN2026!$B$112:$D$141,2,FALSE))</f>
        <v/>
      </c>
      <c r="E21" s="4"/>
      <c r="F21" s="11"/>
      <c r="G21" s="6"/>
      <c r="H21" s="38" t="str">
        <f>IF(E21&gt;101,H14+2*I14,IF(E21&gt;10,H14+I14,IF(E21&gt;0,H14,"")))</f>
        <v/>
      </c>
      <c r="I21" s="38"/>
      <c r="J21" s="38">
        <f>VLOOKUP(B21,ADMIN2026!$B$64:$F$79,3,FALSE)*IF(G21="DQ",0,1)*IF(G21="DNF",0,1)*IF(G21="DNS",0,1)*IF(G21="",0,1)*IF(G21="nm",0,1)*IF(G21="NH",0,1)</f>
        <v>0</v>
      </c>
      <c r="K21" s="94">
        <f t="shared" si="10"/>
        <v>0</v>
      </c>
      <c r="L21" s="38">
        <f>IF(D21="",0,IF(G21="DNF",0,IF(G21="NH",0,IF(G21="DQ",0,IF(G21="NM",0,IF(G21="DNS",0,IF(G21&lt;VLOOKUP(A14,ADMIN2026!$B$91:$D$109,3,FALSE),0,ADMIN2026!$D$89)))))))</f>
        <v>0</v>
      </c>
      <c r="T21" s="14" t="str">
        <f t="shared" si="11"/>
        <v/>
      </c>
      <c r="U21" s="66" t="str">
        <f t="shared" si="12"/>
        <v/>
      </c>
      <c r="Y21">
        <f t="shared" si="13"/>
        <v>0</v>
      </c>
      <c r="Z21">
        <f t="shared" si="9"/>
        <v>0</v>
      </c>
      <c r="AA21">
        <f t="shared" si="9"/>
        <v>0</v>
      </c>
      <c r="AB21">
        <f t="shared" si="9"/>
        <v>0</v>
      </c>
      <c r="AC21">
        <f t="shared" si="9"/>
        <v>0</v>
      </c>
      <c r="AD21">
        <f t="shared" si="9"/>
        <v>0</v>
      </c>
      <c r="AE21">
        <f t="shared" si="9"/>
        <v>0</v>
      </c>
      <c r="AF21">
        <f t="shared" si="9"/>
        <v>0</v>
      </c>
    </row>
    <row r="22" spans="2:32">
      <c r="B22" s="94">
        <v>7</v>
      </c>
      <c r="C22" s="38" t="str">
        <f>IF(D22="","",HLOOKUP(D22,ADMIN2026!$B$146:$L$214,H22,FALSE))</f>
        <v/>
      </c>
      <c r="D22" s="38" t="str">
        <f>IF(E22="","",VLOOKUP(E22,ADMIN2026!$B$112:$D$141,2,FALSE))</f>
        <v/>
      </c>
      <c r="E22" s="4"/>
      <c r="F22" s="11"/>
      <c r="G22" s="6"/>
      <c r="H22" s="38" t="str">
        <f>IF(E22&gt;101,H14+2*I14,IF(E22&gt;10,H14+I14,IF(E22&gt;0,H14,"")))</f>
        <v/>
      </c>
      <c r="I22" s="38"/>
      <c r="J22" s="38">
        <f>VLOOKUP(B22,ADMIN2026!$B$64:$F$79,3,FALSE)*IF(G22="DQ",0,1)*IF(G22="DNF",0,1)*IF(G22="DNS",0,1)*IF(G22="",0,1)*IF(G22="nm",0,1)*IF(G22="NH",0,1)</f>
        <v>0</v>
      </c>
      <c r="K22" s="94">
        <f t="shared" si="10"/>
        <v>0</v>
      </c>
      <c r="L22" s="38">
        <f>IF(D22="",0,IF(G22="DNF",0,IF(G22="NH",0,IF(G22="DQ",0,IF(G22="NM",0,IF(G22="DNS",0,IF(G22&lt;VLOOKUP(A14,ADMIN2026!$B$91:$D$109,3,FALSE),0,ADMIN2026!$D$89)))))))</f>
        <v>0</v>
      </c>
      <c r="T22" s="14" t="str">
        <f t="shared" si="11"/>
        <v/>
      </c>
      <c r="U22" s="66" t="str">
        <f t="shared" si="12"/>
        <v/>
      </c>
      <c r="Y22">
        <f t="shared" si="13"/>
        <v>0</v>
      </c>
      <c r="Z22">
        <f t="shared" si="9"/>
        <v>0</v>
      </c>
      <c r="AA22">
        <f t="shared" si="9"/>
        <v>0</v>
      </c>
      <c r="AB22">
        <f t="shared" si="9"/>
        <v>0</v>
      </c>
      <c r="AC22">
        <f t="shared" si="9"/>
        <v>0</v>
      </c>
      <c r="AD22">
        <f t="shared" si="9"/>
        <v>0</v>
      </c>
      <c r="AE22">
        <f t="shared" si="9"/>
        <v>0</v>
      </c>
      <c r="AF22">
        <f t="shared" si="9"/>
        <v>0</v>
      </c>
    </row>
    <row r="23" spans="2:32">
      <c r="B23" s="94">
        <v>8</v>
      </c>
      <c r="C23" s="38" t="str">
        <f>IF(D23="","",HLOOKUP(D23,ADMIN2026!$B$146:$L$214,H23,FALSE))</f>
        <v/>
      </c>
      <c r="D23" s="38" t="str">
        <f>IF(E23="","",VLOOKUP(E23,ADMIN2026!$B$112:$D$141,2,FALSE))</f>
        <v/>
      </c>
      <c r="E23" s="4"/>
      <c r="F23" s="11"/>
      <c r="G23" s="6"/>
      <c r="H23" s="38" t="str">
        <f>IF(E23&gt;101,H14+2*I14,IF(E23&gt;10,H14+I14,IF(E23&gt;0,H14,"")))</f>
        <v/>
      </c>
      <c r="I23" s="38"/>
      <c r="J23" s="38">
        <f>VLOOKUP(B23,ADMIN2026!$B$64:$F$79,3,FALSE)*IF(G23="DQ",0,1)*IF(G23="DNF",0,1)*IF(G23="DNS",0,1)*IF(G23="",0,1)*IF(G23="nm",0,1)*IF(G23="NH",0,1)</f>
        <v>0</v>
      </c>
      <c r="K23" s="94">
        <f t="shared" si="10"/>
        <v>0</v>
      </c>
      <c r="L23" s="38">
        <f>IF(D23="",0,IF(G23="DNF",0,IF(G23="NH",0,IF(G23="DQ",0,IF(G23="NM",0,IF(G23="DNS",0,IF(G23&lt;VLOOKUP(A14,ADMIN2026!$B$91:$D$109,3,FALSE),0,ADMIN2026!$D$89)))))))</f>
        <v>0</v>
      </c>
      <c r="T23" s="14" t="str">
        <f t="shared" si="11"/>
        <v/>
      </c>
      <c r="U23" s="66" t="str">
        <f t="shared" si="12"/>
        <v/>
      </c>
      <c r="Y23">
        <f t="shared" si="13"/>
        <v>0</v>
      </c>
      <c r="Z23">
        <f t="shared" si="9"/>
        <v>0</v>
      </c>
      <c r="AA23">
        <f t="shared" si="9"/>
        <v>0</v>
      </c>
      <c r="AB23">
        <f t="shared" si="9"/>
        <v>0</v>
      </c>
      <c r="AC23">
        <f t="shared" si="9"/>
        <v>0</v>
      </c>
      <c r="AD23">
        <f t="shared" si="9"/>
        <v>0</v>
      </c>
      <c r="AE23">
        <f t="shared" si="9"/>
        <v>0</v>
      </c>
      <c r="AF23">
        <f t="shared" si="9"/>
        <v>0</v>
      </c>
    </row>
    <row r="24" spans="2:32">
      <c r="B24" s="94">
        <v>9</v>
      </c>
      <c r="C24" s="38" t="str">
        <f>IF(D24="","",HLOOKUP(D24,ADMIN2026!$B$146:$L$214,H24,FALSE))</f>
        <v/>
      </c>
      <c r="D24" s="38" t="str">
        <f>IF(E24="","",VLOOKUP(E24,ADMIN2026!$B$112:$D$141,2,FALSE))</f>
        <v/>
      </c>
      <c r="E24" s="4"/>
      <c r="F24" s="11"/>
      <c r="G24" s="6"/>
      <c r="H24" s="38" t="str">
        <f>IF(E24&gt;101,H14+2*I14,IF(E24&gt;10,H14+I14,IF(E24&gt;0,H14,"")))</f>
        <v/>
      </c>
      <c r="I24" s="38"/>
      <c r="J24" s="38">
        <f>VLOOKUP(B24,ADMIN2026!$B$64:$F$79,3,FALSE)*IF(G24="DQ",0,1)*IF(G24="DNF",0,1)*IF(G24="DNS",0,1)*IF(G24="",0,1)*IF(G24="nm",0,1)*IF(G24="NH",0,1)</f>
        <v>0</v>
      </c>
      <c r="K24" s="94">
        <f>J24</f>
        <v>0</v>
      </c>
      <c r="L24" s="38">
        <f>IF(D24="",0,IF(G24="DNF",0,IF(G24="NH",0,IF(G24="DQ",0,IF(G24="NM",0,IF(G24="DNS",0,IF(G24&lt;VLOOKUP(A14,ADMIN2026!$B$91:$D$109,3,FALSE),0,ADMIN2026!$D$89)))))))</f>
        <v>0</v>
      </c>
      <c r="T24" s="14" t="str">
        <f>IF(D24="","",G24)</f>
        <v/>
      </c>
      <c r="U24" s="66" t="str">
        <f>IF(D24="","",IF(G24="NH","",IF(G24="DQ","",IF(G24="NM","",IF(G24="DNS","",IF(ABS(G24*2/2-G24)&lt;0.001,"","Error"))))))</f>
        <v/>
      </c>
      <c r="Y24">
        <f>IF($D24=Y$1,$K24+$L24,0)</f>
        <v>0</v>
      </c>
      <c r="Z24">
        <f t="shared" ref="Z24:AF31" si="14">IF($D24=Z$1,$K24+$L24,0)</f>
        <v>0</v>
      </c>
      <c r="AA24">
        <f t="shared" si="14"/>
        <v>0</v>
      </c>
      <c r="AB24">
        <f t="shared" si="14"/>
        <v>0</v>
      </c>
      <c r="AC24">
        <f t="shared" si="14"/>
        <v>0</v>
      </c>
      <c r="AD24">
        <f t="shared" si="14"/>
        <v>0</v>
      </c>
      <c r="AE24">
        <f t="shared" si="14"/>
        <v>0</v>
      </c>
      <c r="AF24">
        <f t="shared" si="14"/>
        <v>0</v>
      </c>
    </row>
    <row r="25" spans="2:32">
      <c r="B25" s="94">
        <v>10</v>
      </c>
      <c r="C25" s="38" t="str">
        <f>IF(D25="","",HLOOKUP(D25,ADMIN2026!$B$146:$L$214,H25,FALSE))</f>
        <v/>
      </c>
      <c r="D25" s="38" t="str">
        <f>IF(E25="","",VLOOKUP(E25,ADMIN2026!$B$112:$D$141,2,FALSE))</f>
        <v/>
      </c>
      <c r="E25" s="4"/>
      <c r="F25" s="11"/>
      <c r="G25" s="6"/>
      <c r="H25" s="38" t="str">
        <f>IF(E25&gt;101,H14+2*I14,IF(E25&gt;10,H14+I14,IF(E25&gt;0,H14,"")))</f>
        <v/>
      </c>
      <c r="I25" s="38"/>
      <c r="J25" s="38">
        <f>VLOOKUP(B25,ADMIN2026!$B$64:$F$79,3,FALSE)*IF(G25="DQ",0,1)*IF(G25="DNF",0,1)*IF(G25="DNS",0,1)*IF(G25="",0,1)*IF(G25="nm",0,1)*IF(G25="NH",0,1)</f>
        <v>0</v>
      </c>
      <c r="K25" s="94">
        <f t="shared" ref="K25:K31" si="15">J25</f>
        <v>0</v>
      </c>
      <c r="L25" s="38">
        <f>IF(D25="",0,IF(G25="DNF",0,IF(G25="NH",0,IF(G25="DQ",0,IF(G25="NM",0,IF(G25="DNS",0,IF(G25&lt;VLOOKUP(A14,ADMIN2026!$B$91:$D$109,3,FALSE),0,ADMIN2026!$D$89)))))))</f>
        <v>0</v>
      </c>
      <c r="T25" s="14" t="str">
        <f t="shared" ref="T25:T31" si="16">IF(D25="","",G25)</f>
        <v/>
      </c>
      <c r="U25" s="66" t="str">
        <f t="shared" ref="U25:U31" si="17">IF(D25="","",IF(G25="NH","",IF(G25="DQ","",IF(G25="NM","",IF(G25="DNS","",IF(ABS(G25*2/2-G25)&lt;0.001,"","Error"))))))</f>
        <v/>
      </c>
      <c r="Y25">
        <f t="shared" ref="Y25:Y31" si="18">IF($D25=Y$1,$K25+$L25,0)</f>
        <v>0</v>
      </c>
      <c r="Z25">
        <f t="shared" si="14"/>
        <v>0</v>
      </c>
      <c r="AA25">
        <f t="shared" si="14"/>
        <v>0</v>
      </c>
      <c r="AB25">
        <f t="shared" si="14"/>
        <v>0</v>
      </c>
      <c r="AC25">
        <f t="shared" si="14"/>
        <v>0</v>
      </c>
      <c r="AD25">
        <f t="shared" si="14"/>
        <v>0</v>
      </c>
      <c r="AE25">
        <f t="shared" si="14"/>
        <v>0</v>
      </c>
      <c r="AF25">
        <f t="shared" si="14"/>
        <v>0</v>
      </c>
    </row>
    <row r="26" spans="2:32">
      <c r="B26" s="94">
        <v>11</v>
      </c>
      <c r="C26" s="38" t="str">
        <f>IF(D26="","",HLOOKUP(D26,ADMIN2026!$B$146:$L$214,H26,FALSE))</f>
        <v/>
      </c>
      <c r="D26" s="38" t="str">
        <f>IF(E26="","",VLOOKUP(E26,ADMIN2026!$B$112:$D$141,2,FALSE))</f>
        <v/>
      </c>
      <c r="E26" s="4"/>
      <c r="F26" s="11"/>
      <c r="G26" s="6"/>
      <c r="H26" s="38" t="str">
        <f>IF(E26&gt;101,H14+2*I14,IF(E26&gt;10,H14+I14,IF(E26&gt;0,H14,"")))</f>
        <v/>
      </c>
      <c r="I26" s="38"/>
      <c r="J26" s="38">
        <f>VLOOKUP(B26,ADMIN2026!$B$64:$F$79,3,FALSE)*IF(G26="DQ",0,1)*IF(G26="DNF",0,1)*IF(G26="DNS",0,1)*IF(G26="",0,1)*IF(G26="nm",0,1)*IF(G26="NH",0,1)</f>
        <v>0</v>
      </c>
      <c r="K26" s="94">
        <f t="shared" si="15"/>
        <v>0</v>
      </c>
      <c r="L26" s="38">
        <f>IF(D26="",0,IF(G26="DNF",0,IF(G26="NH",0,IF(G26="DQ",0,IF(G26="NM",0,IF(G26="DNS",0,IF(G26&lt;VLOOKUP(A14,ADMIN2026!$B$91:$D$109,3,FALSE),0,ADMIN2026!$D$89)))))))</f>
        <v>0</v>
      </c>
      <c r="T26" s="14" t="str">
        <f t="shared" si="16"/>
        <v/>
      </c>
      <c r="U26" s="66" t="str">
        <f t="shared" si="17"/>
        <v/>
      </c>
      <c r="Y26">
        <f t="shared" si="18"/>
        <v>0</v>
      </c>
      <c r="Z26">
        <f t="shared" si="14"/>
        <v>0</v>
      </c>
      <c r="AA26">
        <f t="shared" si="14"/>
        <v>0</v>
      </c>
      <c r="AB26">
        <f t="shared" si="14"/>
        <v>0</v>
      </c>
      <c r="AC26">
        <f t="shared" si="14"/>
        <v>0</v>
      </c>
      <c r="AD26">
        <f t="shared" si="14"/>
        <v>0</v>
      </c>
      <c r="AE26">
        <f t="shared" si="14"/>
        <v>0</v>
      </c>
      <c r="AF26">
        <f t="shared" si="14"/>
        <v>0</v>
      </c>
    </row>
    <row r="27" spans="2:32">
      <c r="B27" s="94">
        <v>12</v>
      </c>
      <c r="C27" s="38" t="str">
        <f>IF(D27="","",HLOOKUP(D27,ADMIN2026!$B$146:$L$214,H27,FALSE))</f>
        <v/>
      </c>
      <c r="D27" s="38" t="str">
        <f>IF(E27="","",VLOOKUP(E27,ADMIN2026!$B$112:$D$141,2,FALSE))</f>
        <v/>
      </c>
      <c r="E27" s="4"/>
      <c r="F27" s="11"/>
      <c r="G27" s="6"/>
      <c r="H27" s="38" t="str">
        <f>IF(E27&gt;101,H14+2*I14,IF(E27&gt;10,H14+I14,IF(E27&gt;0,H14,"")))</f>
        <v/>
      </c>
      <c r="I27" s="38"/>
      <c r="J27" s="38">
        <f>VLOOKUP(B27,ADMIN2026!$B$64:$F$79,3,FALSE)*IF(G27="DQ",0,1)*IF(G27="DNF",0,1)*IF(G27="DNS",0,1)*IF(G27="",0,1)*IF(G27="nm",0,1)*IF(G27="NH",0,1)</f>
        <v>0</v>
      </c>
      <c r="K27" s="94">
        <f t="shared" si="15"/>
        <v>0</v>
      </c>
      <c r="L27" s="38">
        <f>IF(D27="",0,IF(G27="DNF",0,IF(G27="NH",0,IF(G27="DQ",0,IF(G27="NM",0,IF(G27="DNS",0,IF(G27&lt;VLOOKUP(A14,ADMIN2026!$B$91:$D$109,3,FALSE),0,ADMIN2026!$D$89)))))))</f>
        <v>0</v>
      </c>
      <c r="T27" s="14" t="str">
        <f t="shared" si="16"/>
        <v/>
      </c>
      <c r="U27" s="66" t="str">
        <f t="shared" si="17"/>
        <v/>
      </c>
      <c r="Y27">
        <f t="shared" si="18"/>
        <v>0</v>
      </c>
      <c r="Z27">
        <f t="shared" si="14"/>
        <v>0</v>
      </c>
      <c r="AA27">
        <f t="shared" si="14"/>
        <v>0</v>
      </c>
      <c r="AB27">
        <f t="shared" si="14"/>
        <v>0</v>
      </c>
      <c r="AC27">
        <f t="shared" si="14"/>
        <v>0</v>
      </c>
      <c r="AD27">
        <f t="shared" si="14"/>
        <v>0</v>
      </c>
      <c r="AE27">
        <f t="shared" si="14"/>
        <v>0</v>
      </c>
      <c r="AF27">
        <f t="shared" si="14"/>
        <v>0</v>
      </c>
    </row>
    <row r="28" spans="2:32">
      <c r="B28" s="94">
        <v>13</v>
      </c>
      <c r="C28" s="38" t="str">
        <f>IF(D28="","",HLOOKUP(D28,ADMIN2026!$B$146:$L$214,H28,FALSE))</f>
        <v/>
      </c>
      <c r="D28" s="38" t="str">
        <f>IF(E28="","",VLOOKUP(E28,ADMIN2026!$B$112:$D$141,2,FALSE))</f>
        <v/>
      </c>
      <c r="E28" s="4"/>
      <c r="F28" s="11"/>
      <c r="G28" s="6"/>
      <c r="H28" s="38" t="str">
        <f>IF(E28&gt;101,H14+2*I14,IF(E28&gt;10,H14+I14,IF(E28&gt;0,H14,"")))</f>
        <v/>
      </c>
      <c r="I28" s="38"/>
      <c r="J28" s="38">
        <f>VLOOKUP(B28,ADMIN2026!$B$64:$F$79,3,FALSE)*IF(G28="DQ",0,1)*IF(G28="DNF",0,1)*IF(G28="DNS",0,1)*IF(G28="",0,1)*IF(G28="nm",0,1)*IF(G28="NH",0,1)</f>
        <v>0</v>
      </c>
      <c r="K28" s="94">
        <f t="shared" si="15"/>
        <v>0</v>
      </c>
      <c r="L28" s="38">
        <f>IF(D28="",0,IF(G28="DNF",0,IF(G28="NH",0,IF(G28="DQ",0,IF(G28="NM",0,IF(G28="DNS",0,IF(G28&lt;VLOOKUP(A14,ADMIN2026!$B$91:$D$109,3,FALSE),0,ADMIN2026!$D$89)))))))</f>
        <v>0</v>
      </c>
      <c r="T28" s="14" t="str">
        <f t="shared" si="16"/>
        <v/>
      </c>
      <c r="U28" s="66" t="str">
        <f t="shared" si="17"/>
        <v/>
      </c>
      <c r="Y28">
        <f t="shared" si="18"/>
        <v>0</v>
      </c>
      <c r="Z28">
        <f t="shared" si="14"/>
        <v>0</v>
      </c>
      <c r="AA28">
        <f t="shared" si="14"/>
        <v>0</v>
      </c>
      <c r="AB28">
        <f t="shared" si="14"/>
        <v>0</v>
      </c>
      <c r="AC28">
        <f t="shared" si="14"/>
        <v>0</v>
      </c>
      <c r="AD28">
        <f t="shared" si="14"/>
        <v>0</v>
      </c>
      <c r="AE28">
        <f t="shared" si="14"/>
        <v>0</v>
      </c>
      <c r="AF28">
        <f t="shared" si="14"/>
        <v>0</v>
      </c>
    </row>
    <row r="29" spans="2:32">
      <c r="B29" s="94">
        <v>14</v>
      </c>
      <c r="C29" s="38" t="str">
        <f>IF(D29="","",HLOOKUP(D29,ADMIN2026!$B$146:$L$214,H29,FALSE))</f>
        <v/>
      </c>
      <c r="D29" s="38" t="str">
        <f>IF(E29="","",VLOOKUP(E29,ADMIN2026!$B$112:$D$141,2,FALSE))</f>
        <v/>
      </c>
      <c r="E29" s="4"/>
      <c r="F29" s="11"/>
      <c r="G29" s="6"/>
      <c r="H29" s="38" t="str">
        <f>IF(E29&gt;101,H14+2*I14,IF(E29&gt;10,H14+I14,IF(E29&gt;0,H14,"")))</f>
        <v/>
      </c>
      <c r="I29" s="38"/>
      <c r="J29" s="38">
        <f>VLOOKUP(B29,ADMIN2026!$B$64:$F$79,3,FALSE)*IF(G29="DQ",0,1)*IF(G29="DNF",0,1)*IF(G29="DNS",0,1)*IF(G29="",0,1)*IF(G29="nm",0,1)*IF(G29="NH",0,1)</f>
        <v>0</v>
      </c>
      <c r="K29" s="94">
        <f t="shared" si="15"/>
        <v>0</v>
      </c>
      <c r="L29" s="38">
        <f>IF(D29="",0,IF(G29="DNF",0,IF(G29="NH",0,IF(G29="DQ",0,IF(G29="NM",0,IF(G29="DNS",0,IF(G29&lt;VLOOKUP(A14,ADMIN2026!$B$91:$D$109,3,FALSE),0,ADMIN2026!$D$89)))))))</f>
        <v>0</v>
      </c>
      <c r="T29" s="14" t="str">
        <f t="shared" si="16"/>
        <v/>
      </c>
      <c r="U29" s="66" t="str">
        <f t="shared" si="17"/>
        <v/>
      </c>
      <c r="Y29">
        <f t="shared" si="18"/>
        <v>0</v>
      </c>
      <c r="Z29">
        <f t="shared" si="14"/>
        <v>0</v>
      </c>
      <c r="AA29">
        <f t="shared" si="14"/>
        <v>0</v>
      </c>
      <c r="AB29">
        <f t="shared" si="14"/>
        <v>0</v>
      </c>
      <c r="AC29">
        <f t="shared" si="14"/>
        <v>0</v>
      </c>
      <c r="AD29">
        <f t="shared" si="14"/>
        <v>0</v>
      </c>
      <c r="AE29">
        <f t="shared" si="14"/>
        <v>0</v>
      </c>
      <c r="AF29">
        <f t="shared" si="14"/>
        <v>0</v>
      </c>
    </row>
    <row r="30" spans="2:32">
      <c r="B30" s="94">
        <v>15</v>
      </c>
      <c r="C30" s="38" t="str">
        <f>IF(D30="","",HLOOKUP(D30,ADMIN2026!$B$146:$L$214,H30,FALSE))</f>
        <v/>
      </c>
      <c r="D30" s="38" t="str">
        <f>IF(E30="","",VLOOKUP(E30,ADMIN2026!$B$112:$D$141,2,FALSE))</f>
        <v/>
      </c>
      <c r="E30" s="4"/>
      <c r="F30" s="11"/>
      <c r="G30" s="6"/>
      <c r="H30" s="38" t="str">
        <f>IF(E30&gt;101,H14+2*I14,IF(E30&gt;10,H14+I14,IF(E30&gt;0,H14,"")))</f>
        <v/>
      </c>
      <c r="I30" s="38"/>
      <c r="J30" s="38">
        <f>VLOOKUP(B30,ADMIN2026!$B$64:$F$79,3,FALSE)*IF(G30="DQ",0,1)*IF(G30="DNF",0,1)*IF(G30="DNS",0,1)*IF(G30="",0,1)*IF(G30="nm",0,1)*IF(G30="NH",0,1)</f>
        <v>0</v>
      </c>
      <c r="K30" s="94">
        <f t="shared" si="15"/>
        <v>0</v>
      </c>
      <c r="L30" s="38">
        <f>IF(D30="",0,IF(G30="DNF",0,IF(G30="NH",0,IF(G30="DQ",0,IF(G30="NM",0,IF(G30="DNS",0,IF(G30&lt;VLOOKUP(A14,ADMIN2026!$B$91:$D$109,3,FALSE),0,ADMIN2026!$D$89)))))))</f>
        <v>0</v>
      </c>
      <c r="T30" s="14" t="str">
        <f t="shared" si="16"/>
        <v/>
      </c>
      <c r="U30" s="66" t="str">
        <f t="shared" si="17"/>
        <v/>
      </c>
      <c r="Y30">
        <f t="shared" si="18"/>
        <v>0</v>
      </c>
      <c r="Z30">
        <f t="shared" si="14"/>
        <v>0</v>
      </c>
      <c r="AA30">
        <f t="shared" si="14"/>
        <v>0</v>
      </c>
      <c r="AB30">
        <f t="shared" si="14"/>
        <v>0</v>
      </c>
      <c r="AC30">
        <f t="shared" si="14"/>
        <v>0</v>
      </c>
      <c r="AD30">
        <f t="shared" si="14"/>
        <v>0</v>
      </c>
      <c r="AE30">
        <f t="shared" si="14"/>
        <v>0</v>
      </c>
      <c r="AF30">
        <f t="shared" si="14"/>
        <v>0</v>
      </c>
    </row>
    <row r="31" spans="2:32">
      <c r="B31" s="94">
        <v>16</v>
      </c>
      <c r="C31" s="38" t="str">
        <f>IF(D31="","",HLOOKUP(D31,ADMIN2026!$B$146:$L$214,H31,FALSE))</f>
        <v/>
      </c>
      <c r="D31" s="38" t="str">
        <f>IF(E31="","",VLOOKUP(E31,ADMIN2026!$B$112:$D$141,2,FALSE))</f>
        <v/>
      </c>
      <c r="E31" s="4"/>
      <c r="F31" s="11"/>
      <c r="G31" s="6"/>
      <c r="H31" s="38" t="str">
        <f>IF(E31&gt;101,H14+2*I14,IF(E31&gt;10,H14+I14,IF(E31&gt;0,H14,"")))</f>
        <v/>
      </c>
      <c r="I31" s="38"/>
      <c r="J31" s="38">
        <f>VLOOKUP(B31,ADMIN2026!$B$64:$F$79,3,FALSE)*IF(G31="DQ",0,1)*IF(G31="DNF",0,1)*IF(G31="DNS",0,1)*IF(G31="",0,1)*IF(G31="nm",0,1)*IF(G31="NH",0,1)</f>
        <v>0</v>
      </c>
      <c r="K31" s="94">
        <f t="shared" si="15"/>
        <v>0</v>
      </c>
      <c r="L31" s="38">
        <f>IF(D31="",0,IF(G31="DNF",0,IF(G31="NH",0,IF(G31="DQ",0,IF(G31="NM",0,IF(G31="DNS",0,IF(G31&lt;VLOOKUP(A14,ADMIN2026!$B$91:$D$109,3,FALSE),0,ADMIN2026!$D$89)))))))</f>
        <v>0</v>
      </c>
      <c r="T31" s="14" t="str">
        <f t="shared" si="16"/>
        <v/>
      </c>
      <c r="U31" s="66" t="str">
        <f t="shared" si="17"/>
        <v/>
      </c>
      <c r="Y31">
        <f t="shared" si="18"/>
        <v>0</v>
      </c>
      <c r="Z31">
        <f t="shared" si="14"/>
        <v>0</v>
      </c>
      <c r="AA31">
        <f t="shared" si="14"/>
        <v>0</v>
      </c>
      <c r="AB31">
        <f t="shared" si="14"/>
        <v>0</v>
      </c>
      <c r="AC31">
        <f t="shared" si="14"/>
        <v>0</v>
      </c>
      <c r="AD31">
        <f t="shared" si="14"/>
        <v>0</v>
      </c>
      <c r="AE31">
        <f t="shared" si="14"/>
        <v>0</v>
      </c>
      <c r="AF31">
        <f t="shared" si="14"/>
        <v>0</v>
      </c>
    </row>
    <row r="34" spans="1:32">
      <c r="A34" s="62" t="s">
        <v>0</v>
      </c>
      <c r="B34" s="62" t="s">
        <v>0</v>
      </c>
      <c r="C34" s="62" t="s">
        <v>8</v>
      </c>
      <c r="D34" s="62" t="s">
        <v>58</v>
      </c>
      <c r="E34" s="3"/>
      <c r="F34" s="3"/>
      <c r="G34" s="3"/>
      <c r="H34" s="3" t="s">
        <v>66</v>
      </c>
      <c r="I34" s="3" t="s">
        <v>67</v>
      </c>
      <c r="J34" s="3"/>
      <c r="K34" s="3"/>
      <c r="L34" s="3"/>
      <c r="M34" s="3"/>
      <c r="N34" s="3"/>
      <c r="O34" s="3"/>
      <c r="P34" s="3"/>
      <c r="Q34" s="3"/>
      <c r="R34" s="3"/>
      <c r="S34" s="3"/>
      <c r="T34" s="3"/>
      <c r="U34" s="3"/>
      <c r="V34" s="3"/>
      <c r="W34" s="3"/>
    </row>
    <row r="35" spans="1:32">
      <c r="A35" s="3" t="str">
        <f>C34</f>
        <v>PV</v>
      </c>
      <c r="B35" s="37" t="s">
        <v>51</v>
      </c>
      <c r="C35" s="37"/>
      <c r="D35" s="37"/>
      <c r="E35" s="37"/>
      <c r="F35" s="10"/>
      <c r="G35" s="37" t="s">
        <v>106</v>
      </c>
      <c r="H35" s="37">
        <f>VLOOKUP(A35,ADMIN2026!$B$146:$M$166,12,FALSE)</f>
        <v>15</v>
      </c>
      <c r="I35" s="37">
        <f>$I$3</f>
        <v>24</v>
      </c>
      <c r="J35" s="37" t="s">
        <v>79</v>
      </c>
      <c r="K35" s="37" t="s">
        <v>59</v>
      </c>
      <c r="L35" s="37" t="s">
        <v>83</v>
      </c>
      <c r="M35" s="3"/>
      <c r="N35" s="3"/>
      <c r="O35" s="3"/>
      <c r="P35" s="3"/>
      <c r="Q35" s="3"/>
      <c r="R35" s="3"/>
      <c r="S35" s="3"/>
      <c r="T35" s="3" t="s">
        <v>136</v>
      </c>
      <c r="U35" s="3" t="s">
        <v>237</v>
      </c>
      <c r="V35" s="3"/>
      <c r="W35" s="3"/>
    </row>
    <row r="36" spans="1:32">
      <c r="A36" s="64" t="s">
        <v>1</v>
      </c>
      <c r="B36" s="37" t="s">
        <v>59</v>
      </c>
      <c r="C36" s="37" t="s">
        <v>60</v>
      </c>
      <c r="D36" s="37" t="s">
        <v>61</v>
      </c>
      <c r="E36" s="37" t="s">
        <v>108</v>
      </c>
      <c r="F36" s="10"/>
      <c r="G36" s="37" t="s">
        <v>107</v>
      </c>
      <c r="H36" s="37" t="s">
        <v>65</v>
      </c>
      <c r="I36" s="37"/>
      <c r="J36" s="37" t="s">
        <v>80</v>
      </c>
      <c r="K36" s="37" t="s">
        <v>80</v>
      </c>
      <c r="L36" s="37" t="s">
        <v>80</v>
      </c>
      <c r="M36" s="3"/>
      <c r="N36" s="3"/>
      <c r="O36" s="3"/>
      <c r="P36" s="3"/>
      <c r="Q36" s="3"/>
      <c r="R36" s="3"/>
      <c r="S36" s="3"/>
      <c r="T36" s="3" t="s">
        <v>146</v>
      </c>
      <c r="U36" s="3" t="s">
        <v>238</v>
      </c>
      <c r="V36" s="3"/>
      <c r="W36" s="3"/>
      <c r="Y36" t="str">
        <f>Y$1</f>
        <v>B&amp;R</v>
      </c>
      <c r="Z36" t="str">
        <f t="shared" ref="Z36:AF36" si="19">Z$1</f>
        <v>Chelt</v>
      </c>
      <c r="AA36" t="str">
        <f t="shared" si="19"/>
        <v>D&amp;S</v>
      </c>
      <c r="AB36" t="str">
        <f t="shared" si="19"/>
        <v>HereF</v>
      </c>
      <c r="AC36" t="str">
        <f t="shared" si="19"/>
        <v>K&amp;S</v>
      </c>
      <c r="AD36" t="str">
        <f t="shared" si="19"/>
        <v>Tipton</v>
      </c>
      <c r="AE36" t="str">
        <f t="shared" si="19"/>
        <v>Worc</v>
      </c>
      <c r="AF36" t="str">
        <f t="shared" si="19"/>
        <v>Yate</v>
      </c>
    </row>
    <row r="37" spans="1:32">
      <c r="B37" s="94">
        <v>1</v>
      </c>
      <c r="C37" s="38" t="str">
        <f>IF(D37="","",HLOOKUP(D37,ADMIN2026!$B$146:$L$214,H37,FALSE))</f>
        <v/>
      </c>
      <c r="D37" s="38" t="str">
        <f>IF(E37="","",VLOOKUP(E37,ADMIN2026!$B$112:$D$141,2,FALSE))</f>
        <v/>
      </c>
      <c r="E37" s="4"/>
      <c r="F37" s="11"/>
      <c r="G37" s="6"/>
      <c r="H37" s="38" t="str">
        <f>IF(E37&gt;101,H35+2*I35,IF(E37&gt;10,H35+I35,IF(E37&gt;0,H35,"")))</f>
        <v/>
      </c>
      <c r="I37" s="38"/>
      <c r="J37" s="38">
        <f>VLOOKUP(B37,ADMIN2026!$B$64:$E$73,2,FALSE)*IF(G37="DQ",0,1)*IF(G37="DNF",0,1)*IF(G37="DNS",0,1)*IF(G37="",0,1)*IF(G37="nm",0,1)*IF(G37="NH",0,1)</f>
        <v>0</v>
      </c>
      <c r="K37" s="94">
        <f>J37</f>
        <v>0</v>
      </c>
      <c r="L37" s="38">
        <f>IF(D37="",0,IF(G37="DNF",0,IF(G37="NH",0,IF(G37="DQ",0,IF(G37="NM",0,IF(G37="DNS",0,IF(G37&lt;VLOOKUP(A35,ADMIN2026!$B$91:$D$109,3,FALSE),0,ADMIN2026!$D$89)))))))</f>
        <v>0</v>
      </c>
      <c r="T37" s="14" t="str">
        <f>IF(D37="","",G37)</f>
        <v/>
      </c>
      <c r="U37" s="66" t="str">
        <f>IF(D37="","",IF(G37="NH","",IF(G37="DQ","",IF(G37="NM","",IF(G37="DNS","",IF(ABS(G37*2/2-G37)&lt;0.001,"","Error"))))))</f>
        <v/>
      </c>
      <c r="Y37">
        <f>IF($D37=Y$1,$K37+$L37,0)</f>
        <v>0</v>
      </c>
      <c r="Z37">
        <f t="shared" ref="Z37:AF44" si="20">IF($D37=Z$1,$K37+$L37,0)</f>
        <v>0</v>
      </c>
      <c r="AA37">
        <f t="shared" si="20"/>
        <v>0</v>
      </c>
      <c r="AB37">
        <f t="shared" si="20"/>
        <v>0</v>
      </c>
      <c r="AC37">
        <f t="shared" si="20"/>
        <v>0</v>
      </c>
      <c r="AD37">
        <f t="shared" si="20"/>
        <v>0</v>
      </c>
      <c r="AE37">
        <f t="shared" si="20"/>
        <v>0</v>
      </c>
      <c r="AF37">
        <f t="shared" si="20"/>
        <v>0</v>
      </c>
    </row>
    <row r="38" spans="1:32">
      <c r="B38" s="94">
        <v>2</v>
      </c>
      <c r="C38" s="38" t="str">
        <f>IF(D38="","",HLOOKUP(D38,ADMIN2026!$B$146:$L$214,H38,FALSE))</f>
        <v/>
      </c>
      <c r="D38" s="38" t="str">
        <f>IF(E38="","",VLOOKUP(E38,ADMIN2026!$B$112:$D$141,2,FALSE))</f>
        <v/>
      </c>
      <c r="E38" s="4"/>
      <c r="F38" s="11"/>
      <c r="G38" s="6"/>
      <c r="H38" s="38" t="str">
        <f>IF(E38&gt;101,H35+2*I35,IF(E38&gt;10,H35+I35,IF(E38&gt;0,H35,"")))</f>
        <v/>
      </c>
      <c r="I38" s="38"/>
      <c r="J38" s="38">
        <f>VLOOKUP(B38,ADMIN2026!$B$64:$E$73,2,FALSE)*IF(G38="DQ",0,1)*IF(G38="DNF",0,1)*IF(G38="DNS",0,1)*IF(G38="",0,1)*IF(G38="nm",0,1)*IF(G38="NH",0,1)</f>
        <v>0</v>
      </c>
      <c r="K38" s="94">
        <f t="shared" ref="K38:K44" si="21">J38</f>
        <v>0</v>
      </c>
      <c r="L38" s="38">
        <f>IF(D38="",0,IF(G38="DNF",0,IF(G38="NH",0,IF(G38="DQ",0,IF(G38="NM",0,IF(G38="DNS",0,IF(G38&lt;VLOOKUP(A35,ADMIN2026!$B$91:$D$109,3,FALSE),0,ADMIN2026!$D$89)))))))</f>
        <v>0</v>
      </c>
      <c r="T38" s="14" t="str">
        <f t="shared" ref="T38:T44" si="22">IF(D38="","",G38)</f>
        <v/>
      </c>
      <c r="U38" s="66" t="str">
        <f t="shared" ref="U38:U44" si="23">IF(D38="","",IF(G38="NH","",IF(G38="DQ","",IF(G38="NM","",IF(G38="DNS","",IF(ABS(G38*2/2-G38)&lt;0.001,"","Error"))))))</f>
        <v/>
      </c>
      <c r="Y38">
        <f t="shared" ref="Y38:Y44" si="24">IF($D38=Y$1,$K38+$L38,0)</f>
        <v>0</v>
      </c>
      <c r="Z38">
        <f t="shared" si="20"/>
        <v>0</v>
      </c>
      <c r="AA38">
        <f t="shared" si="20"/>
        <v>0</v>
      </c>
      <c r="AB38">
        <f t="shared" si="20"/>
        <v>0</v>
      </c>
      <c r="AC38">
        <f t="shared" si="20"/>
        <v>0</v>
      </c>
      <c r="AD38">
        <f t="shared" si="20"/>
        <v>0</v>
      </c>
      <c r="AE38">
        <f t="shared" si="20"/>
        <v>0</v>
      </c>
      <c r="AF38">
        <f t="shared" si="20"/>
        <v>0</v>
      </c>
    </row>
    <row r="39" spans="1:32">
      <c r="B39" s="94">
        <v>3</v>
      </c>
      <c r="C39" s="38" t="str">
        <f>IF(D39="","",HLOOKUP(D39,ADMIN2026!$B$146:$L$214,H39,FALSE))</f>
        <v/>
      </c>
      <c r="D39" s="38" t="str">
        <f>IF(E39="","",VLOOKUP(E39,ADMIN2026!$B$112:$D$141,2,FALSE))</f>
        <v/>
      </c>
      <c r="E39" s="4"/>
      <c r="F39" s="11"/>
      <c r="G39" s="6"/>
      <c r="H39" s="38" t="str">
        <f>IF(E39&gt;101,H35+2*I35,IF(E39&gt;10,H35+I35,IF(E39&gt;0,H35,"")))</f>
        <v/>
      </c>
      <c r="I39" s="38"/>
      <c r="J39" s="38">
        <f>VLOOKUP(B39,ADMIN2026!$B$64:$E$73,2,FALSE)*IF(G39="DQ",0,1)*IF(G39="DNF",0,1)*IF(G39="DNS",0,1)*IF(G39="",0,1)*IF(G39="nm",0,1)*IF(G39="NH",0,1)</f>
        <v>0</v>
      </c>
      <c r="K39" s="94">
        <f t="shared" si="21"/>
        <v>0</v>
      </c>
      <c r="L39" s="38">
        <f>IF(D39="",0,IF(G39="DNF",0,IF(G39="NH",0,IF(G39="DQ",0,IF(G39="NM",0,IF(G39="DNS",0,IF(G39&lt;VLOOKUP(A35,ADMIN2026!$B$91:$D$109,3,FALSE),0,ADMIN2026!$D$89)))))))</f>
        <v>0</v>
      </c>
      <c r="T39" s="14" t="str">
        <f t="shared" si="22"/>
        <v/>
      </c>
      <c r="U39" s="66" t="str">
        <f t="shared" si="23"/>
        <v/>
      </c>
      <c r="Y39">
        <f t="shared" si="24"/>
        <v>0</v>
      </c>
      <c r="Z39">
        <f t="shared" si="20"/>
        <v>0</v>
      </c>
      <c r="AA39">
        <f t="shared" si="20"/>
        <v>0</v>
      </c>
      <c r="AB39">
        <f t="shared" si="20"/>
        <v>0</v>
      </c>
      <c r="AC39">
        <f t="shared" si="20"/>
        <v>0</v>
      </c>
      <c r="AD39">
        <f t="shared" si="20"/>
        <v>0</v>
      </c>
      <c r="AE39">
        <f t="shared" si="20"/>
        <v>0</v>
      </c>
      <c r="AF39">
        <f t="shared" si="20"/>
        <v>0</v>
      </c>
    </row>
    <row r="40" spans="1:32">
      <c r="B40" s="94">
        <v>4</v>
      </c>
      <c r="C40" s="38" t="str">
        <f>IF(D40="","",HLOOKUP(D40,ADMIN2026!$B$146:$L$214,H40,FALSE))</f>
        <v/>
      </c>
      <c r="D40" s="38" t="str">
        <f>IF(E40="","",VLOOKUP(E40,ADMIN2026!$B$112:$D$141,2,FALSE))</f>
        <v/>
      </c>
      <c r="E40" s="4"/>
      <c r="F40" s="11"/>
      <c r="G40" s="6"/>
      <c r="H40" s="38" t="str">
        <f>IF(E40&gt;101,H35+2*I35,IF(E40&gt;10,H35+I35,IF(E40&gt;0,H35,"")))</f>
        <v/>
      </c>
      <c r="I40" s="38"/>
      <c r="J40" s="38">
        <f>VLOOKUP(B40,ADMIN2026!$B$64:$E$73,2,FALSE)*IF(G40="DQ",0,1)*IF(G40="DNF",0,1)*IF(G40="DNS",0,1)*IF(G40="",0,1)*IF(G40="nm",0,1)*IF(G40="NH",0,1)</f>
        <v>0</v>
      </c>
      <c r="K40" s="94">
        <f t="shared" si="21"/>
        <v>0</v>
      </c>
      <c r="L40" s="38">
        <f>IF(D40="",0,IF(G40="DNF",0,IF(G40="NH",0,IF(G40="DQ",0,IF(G40="NM",0,IF(G40="DNS",0,IF(G40&lt;VLOOKUP(A35,ADMIN2026!$B$91:$D$109,3,FALSE),0,ADMIN2026!$D$89)))))))</f>
        <v>0</v>
      </c>
      <c r="T40" s="14" t="str">
        <f t="shared" si="22"/>
        <v/>
      </c>
      <c r="U40" s="66" t="str">
        <f t="shared" si="23"/>
        <v/>
      </c>
      <c r="Y40">
        <f t="shared" si="24"/>
        <v>0</v>
      </c>
      <c r="Z40">
        <f t="shared" si="20"/>
        <v>0</v>
      </c>
      <c r="AA40">
        <f t="shared" si="20"/>
        <v>0</v>
      </c>
      <c r="AB40">
        <f t="shared" si="20"/>
        <v>0</v>
      </c>
      <c r="AC40">
        <f t="shared" si="20"/>
        <v>0</v>
      </c>
      <c r="AD40">
        <f t="shared" si="20"/>
        <v>0</v>
      </c>
      <c r="AE40">
        <f t="shared" si="20"/>
        <v>0</v>
      </c>
      <c r="AF40">
        <f t="shared" si="20"/>
        <v>0</v>
      </c>
    </row>
    <row r="41" spans="1:32">
      <c r="B41" s="94">
        <v>5</v>
      </c>
      <c r="C41" s="38" t="str">
        <f>IF(D41="","",HLOOKUP(D41,ADMIN2026!$B$146:$L$214,H41,FALSE))</f>
        <v/>
      </c>
      <c r="D41" s="38" t="str">
        <f>IF(E41="","",VLOOKUP(E41,ADMIN2026!$B$112:$D$141,2,FALSE))</f>
        <v/>
      </c>
      <c r="E41" s="4"/>
      <c r="F41" s="11"/>
      <c r="G41" s="6"/>
      <c r="H41" s="38" t="str">
        <f>IF(E41&gt;101,H35+2*I35,IF(E41&gt;10,H35+I35,IF(E41&gt;0,H35,"")))</f>
        <v/>
      </c>
      <c r="I41" s="38"/>
      <c r="J41" s="38">
        <f>VLOOKUP(B41,ADMIN2026!$B$64:$E$73,2,FALSE)*IF(G41="DQ",0,1)*IF(G41="DNF",0,1)*IF(G41="DNS",0,1)*IF(G41="",0,1)*IF(G41="nm",0,1)*IF(G41="NH",0,1)</f>
        <v>0</v>
      </c>
      <c r="K41" s="94">
        <f t="shared" si="21"/>
        <v>0</v>
      </c>
      <c r="L41" s="38">
        <f>IF(D41="",0,IF(G41="DNF",0,IF(G41="NH",0,IF(G41="DQ",0,IF(G41="NM",0,IF(G41="DNS",0,IF(G41&lt;VLOOKUP(A35,ADMIN2026!$B$91:$D$109,3,FALSE),0,ADMIN2026!$D$89)))))))</f>
        <v>0</v>
      </c>
      <c r="T41" s="14" t="str">
        <f t="shared" si="22"/>
        <v/>
      </c>
      <c r="U41" s="66" t="str">
        <f t="shared" si="23"/>
        <v/>
      </c>
      <c r="Y41">
        <f t="shared" si="24"/>
        <v>0</v>
      </c>
      <c r="Z41">
        <f t="shared" si="20"/>
        <v>0</v>
      </c>
      <c r="AA41">
        <f t="shared" si="20"/>
        <v>0</v>
      </c>
      <c r="AB41">
        <f t="shared" si="20"/>
        <v>0</v>
      </c>
      <c r="AC41">
        <f t="shared" si="20"/>
        <v>0</v>
      </c>
      <c r="AD41">
        <f t="shared" si="20"/>
        <v>0</v>
      </c>
      <c r="AE41">
        <f t="shared" si="20"/>
        <v>0</v>
      </c>
      <c r="AF41">
        <f t="shared" si="20"/>
        <v>0</v>
      </c>
    </row>
    <row r="42" spans="1:32">
      <c r="B42" s="94">
        <v>6</v>
      </c>
      <c r="C42" s="38" t="str">
        <f>IF(D42="","",HLOOKUP(D42,ADMIN2026!$B$146:$L$214,H42,FALSE))</f>
        <v/>
      </c>
      <c r="D42" s="38" t="str">
        <f>IF(E42="","",VLOOKUP(E42,ADMIN2026!$B$112:$D$141,2,FALSE))</f>
        <v/>
      </c>
      <c r="E42" s="4"/>
      <c r="F42" s="11"/>
      <c r="G42" s="6"/>
      <c r="H42" s="38" t="str">
        <f>IF(E42&gt;101,H35+2*I35,IF(E42&gt;10,H35+I35,IF(E42&gt;0,H35,"")))</f>
        <v/>
      </c>
      <c r="I42" s="38"/>
      <c r="J42" s="38">
        <f>VLOOKUP(B42,ADMIN2026!$B$64:$E$73,2,FALSE)*IF(G42="DQ",0,1)*IF(G42="DNF",0,1)*IF(G42="DNS",0,1)*IF(G42="",0,1)*IF(G42="nm",0,1)*IF(G42="NH",0,1)</f>
        <v>0</v>
      </c>
      <c r="K42" s="94">
        <f t="shared" si="21"/>
        <v>0</v>
      </c>
      <c r="L42" s="38">
        <f>IF(D42="",0,IF(G42="DNF",0,IF(G42="NH",0,IF(G42="DQ",0,IF(G42="NM",0,IF(G42="DNS",0,IF(G42&lt;VLOOKUP(A35,ADMIN2026!$B$91:$D$109,3,FALSE),0,ADMIN2026!$D$89)))))))</f>
        <v>0</v>
      </c>
      <c r="T42" s="14" t="str">
        <f t="shared" si="22"/>
        <v/>
      </c>
      <c r="U42" s="66" t="str">
        <f t="shared" si="23"/>
        <v/>
      </c>
      <c r="Y42">
        <f t="shared" si="24"/>
        <v>0</v>
      </c>
      <c r="Z42">
        <f t="shared" si="20"/>
        <v>0</v>
      </c>
      <c r="AA42">
        <f t="shared" si="20"/>
        <v>0</v>
      </c>
      <c r="AB42">
        <f t="shared" si="20"/>
        <v>0</v>
      </c>
      <c r="AC42">
        <f t="shared" si="20"/>
        <v>0</v>
      </c>
      <c r="AD42">
        <f t="shared" si="20"/>
        <v>0</v>
      </c>
      <c r="AE42">
        <f t="shared" si="20"/>
        <v>0</v>
      </c>
      <c r="AF42">
        <f t="shared" si="20"/>
        <v>0</v>
      </c>
    </row>
    <row r="43" spans="1:32">
      <c r="B43" s="94">
        <v>7</v>
      </c>
      <c r="C43" s="38" t="str">
        <f>IF(D43="","",HLOOKUP(D43,ADMIN2026!$B$146:$L$214,H43,FALSE))</f>
        <v/>
      </c>
      <c r="D43" s="38" t="str">
        <f>IF(E43="","",VLOOKUP(E43,ADMIN2026!$B$112:$D$141,2,FALSE))</f>
        <v/>
      </c>
      <c r="E43" s="4"/>
      <c r="F43" s="11"/>
      <c r="G43" s="6"/>
      <c r="H43" s="38" t="str">
        <f>IF(E43&gt;101,H35+2*I35,IF(E43&gt;10,H35+I35,IF(E43&gt;0,H35,"")))</f>
        <v/>
      </c>
      <c r="I43" s="38"/>
      <c r="J43" s="38">
        <f>VLOOKUP(B43,ADMIN2026!$B$64:$E$73,2,FALSE)*IF(G43="DQ",0,1)*IF(G43="DNF",0,1)*IF(G43="DNS",0,1)*IF(G43="",0,1)*IF(G43="nm",0,1)*IF(G43="NH",0,1)</f>
        <v>0</v>
      </c>
      <c r="K43" s="94">
        <f t="shared" si="21"/>
        <v>0</v>
      </c>
      <c r="L43" s="38">
        <f>IF(D43="",0,IF(G43="DNF",0,IF(G43="NH",0,IF(G43="DQ",0,IF(G43="NM",0,IF(G43="DNS",0,IF(G43&lt;VLOOKUP(A35,ADMIN2026!$B$91:$D$109,3,FALSE),0,ADMIN2026!$D$89)))))))</f>
        <v>0</v>
      </c>
      <c r="T43" s="14" t="str">
        <f t="shared" si="22"/>
        <v/>
      </c>
      <c r="U43" s="66" t="str">
        <f t="shared" si="23"/>
        <v/>
      </c>
      <c r="Y43">
        <f t="shared" si="24"/>
        <v>0</v>
      </c>
      <c r="Z43">
        <f t="shared" si="20"/>
        <v>0</v>
      </c>
      <c r="AA43">
        <f t="shared" si="20"/>
        <v>0</v>
      </c>
      <c r="AB43">
        <f t="shared" si="20"/>
        <v>0</v>
      </c>
      <c r="AC43">
        <f t="shared" si="20"/>
        <v>0</v>
      </c>
      <c r="AD43">
        <f t="shared" si="20"/>
        <v>0</v>
      </c>
      <c r="AE43">
        <f t="shared" si="20"/>
        <v>0</v>
      </c>
      <c r="AF43">
        <f t="shared" si="20"/>
        <v>0</v>
      </c>
    </row>
    <row r="44" spans="1:32">
      <c r="B44" s="94">
        <v>8</v>
      </c>
      <c r="C44" s="38" t="str">
        <f>IF(D44="","",HLOOKUP(D44,ADMIN2026!$B$146:$L$214,H44,FALSE))</f>
        <v/>
      </c>
      <c r="D44" s="38" t="str">
        <f>IF(E44="","",VLOOKUP(E44,ADMIN2026!$B$112:$D$141,2,FALSE))</f>
        <v/>
      </c>
      <c r="E44" s="4"/>
      <c r="F44" s="11"/>
      <c r="G44" s="6"/>
      <c r="H44" s="38" t="str">
        <f>IF(E44&gt;101,H35+2*I35,IF(E44&gt;10,H35+I35,IF(E44&gt;0,H35,"")))</f>
        <v/>
      </c>
      <c r="I44" s="38"/>
      <c r="J44" s="38">
        <f>VLOOKUP(B44,ADMIN2026!$B$64:$E$73,2,FALSE)*IF(G44="DQ",0,1)*IF(G44="DNF",0,1)*IF(G44="DNS",0,1)*IF(G44="",0,1)*IF(G44="nm",0,1)*IF(G44="NH",0,1)</f>
        <v>0</v>
      </c>
      <c r="K44" s="94">
        <f t="shared" si="21"/>
        <v>0</v>
      </c>
      <c r="L44" s="38">
        <f>IF(D44="",0,IF(G44="DNF",0,IF(G44="NH",0,IF(G44="DQ",0,IF(G44="NM",0,IF(G44="DNS",0,IF(G44&lt;VLOOKUP(A35,ADMIN2026!$B$91:$D$109,3,FALSE),0,ADMIN2026!$D$89)))))))</f>
        <v>0</v>
      </c>
      <c r="T44" s="14" t="str">
        <f t="shared" si="22"/>
        <v/>
      </c>
      <c r="U44" s="66" t="str">
        <f t="shared" si="23"/>
        <v/>
      </c>
      <c r="Y44">
        <f t="shared" si="24"/>
        <v>0</v>
      </c>
      <c r="Z44">
        <f t="shared" si="20"/>
        <v>0</v>
      </c>
      <c r="AA44">
        <f t="shared" si="20"/>
        <v>0</v>
      </c>
      <c r="AB44">
        <f t="shared" si="20"/>
        <v>0</v>
      </c>
      <c r="AC44">
        <f t="shared" si="20"/>
        <v>0</v>
      </c>
      <c r="AD44">
        <f t="shared" si="20"/>
        <v>0</v>
      </c>
      <c r="AE44">
        <f t="shared" si="20"/>
        <v>0</v>
      </c>
      <c r="AF44">
        <f t="shared" si="20"/>
        <v>0</v>
      </c>
    </row>
    <row r="45" spans="1:32">
      <c r="A45" s="3" t="s">
        <v>0</v>
      </c>
      <c r="B45" s="3"/>
      <c r="C45" s="3"/>
      <c r="D45" s="3"/>
      <c r="E45" s="3"/>
      <c r="F45" s="3"/>
      <c r="G45" s="3"/>
      <c r="H45" s="3" t="str">
        <f>H34</f>
        <v>line base</v>
      </c>
      <c r="I45" s="3" t="str">
        <f>I34</f>
        <v>step</v>
      </c>
      <c r="J45" s="3"/>
      <c r="K45" s="3"/>
      <c r="L45" s="3"/>
      <c r="M45" s="3"/>
      <c r="N45" s="3"/>
      <c r="O45" s="3"/>
      <c r="P45" s="3"/>
      <c r="Q45" s="3"/>
      <c r="R45" s="3"/>
      <c r="S45" s="3"/>
      <c r="T45" s="3"/>
      <c r="U45" s="3"/>
      <c r="V45" s="3"/>
      <c r="W45" s="3"/>
    </row>
    <row r="46" spans="1:32">
      <c r="A46" s="3" t="str">
        <f>C34</f>
        <v>PV</v>
      </c>
      <c r="B46" s="37" t="s">
        <v>286</v>
      </c>
      <c r="C46" s="37"/>
      <c r="D46" s="37"/>
      <c r="E46" s="37"/>
      <c r="F46" s="10"/>
      <c r="G46" s="37" t="str">
        <f t="shared" ref="G46:G47" si="25">G35</f>
        <v>Perf. metres</v>
      </c>
      <c r="H46" s="37">
        <f>VLOOKUP(A46,ADMIN2026!$B$146:$M$166,12,FALSE)</f>
        <v>15</v>
      </c>
      <c r="I46" s="37">
        <f>$I$3</f>
        <v>24</v>
      </c>
      <c r="J46" s="37" t="s">
        <v>79</v>
      </c>
      <c r="K46" s="37" t="s">
        <v>59</v>
      </c>
      <c r="L46" s="37" t="s">
        <v>83</v>
      </c>
      <c r="M46" s="3"/>
      <c r="N46" s="3"/>
      <c r="O46" s="3"/>
      <c r="P46" s="3"/>
      <c r="Q46" s="3"/>
      <c r="R46" s="3"/>
      <c r="S46" s="3"/>
      <c r="T46" s="3" t="s">
        <v>136</v>
      </c>
      <c r="U46" s="3" t="s">
        <v>237</v>
      </c>
      <c r="V46" s="3"/>
      <c r="W46" s="3"/>
    </row>
    <row r="47" spans="1:32">
      <c r="A47" s="64" t="s">
        <v>1</v>
      </c>
      <c r="B47" s="37" t="s">
        <v>59</v>
      </c>
      <c r="C47" s="37" t="s">
        <v>60</v>
      </c>
      <c r="D47" s="37" t="s">
        <v>61</v>
      </c>
      <c r="E47" s="37" t="s">
        <v>108</v>
      </c>
      <c r="F47" s="10"/>
      <c r="G47" s="37" t="str">
        <f t="shared" si="25"/>
        <v>xx.yy</v>
      </c>
      <c r="H47" s="37" t="str">
        <f>H36</f>
        <v>line to look up</v>
      </c>
      <c r="I47" s="37"/>
      <c r="J47" s="37" t="s">
        <v>80</v>
      </c>
      <c r="K47" s="37" t="s">
        <v>80</v>
      </c>
      <c r="L47" s="37" t="s">
        <v>80</v>
      </c>
      <c r="M47" s="3"/>
      <c r="N47" s="3"/>
      <c r="O47" s="3"/>
      <c r="P47" s="3"/>
      <c r="Q47" s="3"/>
      <c r="R47" s="3"/>
      <c r="S47" s="3"/>
      <c r="T47" s="3" t="s">
        <v>146</v>
      </c>
      <c r="U47" s="3" t="s">
        <v>238</v>
      </c>
      <c r="V47" s="3"/>
      <c r="W47" s="3"/>
      <c r="Y47" t="str">
        <f>Y$1</f>
        <v>B&amp;R</v>
      </c>
      <c r="Z47" t="str">
        <f t="shared" ref="Z47:AF47" si="26">Z$1</f>
        <v>Chelt</v>
      </c>
      <c r="AA47" t="str">
        <f t="shared" si="26"/>
        <v>D&amp;S</v>
      </c>
      <c r="AB47" t="str">
        <f t="shared" si="26"/>
        <v>HereF</v>
      </c>
      <c r="AC47" t="str">
        <f t="shared" si="26"/>
        <v>K&amp;S</v>
      </c>
      <c r="AD47" t="str">
        <f t="shared" si="26"/>
        <v>Tipton</v>
      </c>
      <c r="AE47" t="str">
        <f t="shared" si="26"/>
        <v>Worc</v>
      </c>
      <c r="AF47" t="str">
        <f t="shared" si="26"/>
        <v>Yate</v>
      </c>
    </row>
    <row r="48" spans="1:32">
      <c r="B48" s="94">
        <v>1</v>
      </c>
      <c r="C48" s="38" t="str">
        <f>IF(D48="","",HLOOKUP(D48,ADMIN2026!$B$146:$L$214,H48,FALSE))</f>
        <v/>
      </c>
      <c r="D48" s="38" t="str">
        <f>IF(E48="","",VLOOKUP(E48,ADMIN2026!$B$112:$D$141,2,FALSE))</f>
        <v/>
      </c>
      <c r="E48" s="4"/>
      <c r="F48" s="11"/>
      <c r="G48" s="6"/>
      <c r="H48" s="38" t="str">
        <f>IF(E48&gt;101,H46+2*I46,IF(E48&gt;10,H46+I46,IF(E48&gt;0,H46,"")))</f>
        <v/>
      </c>
      <c r="I48" s="38"/>
      <c r="J48" s="38">
        <f>VLOOKUP(B48,ADMIN2026!$B$64:$F$79,3,FALSE)*IF(G48="DQ",0,1)*IF(G48="DNF",0,1)*IF(G48="DNS",0,1)*IF(G48="",0,1)*IF(G48="nm",0,1)*IF(G48="NH",0,1)</f>
        <v>0</v>
      </c>
      <c r="K48" s="94">
        <f>J48</f>
        <v>0</v>
      </c>
      <c r="L48" s="38">
        <f>IF(D48="",0,IF(G48="DNF",0,IF(G48="NH",0,IF(G48="DQ",0,IF(G48="NM",0,IF(G48="DNS",0,IF(G48&lt;VLOOKUP(A46,ADMIN2026!$B$91:$D$109,3,FALSE),0,ADMIN2026!$D$89)))))))</f>
        <v>0</v>
      </c>
      <c r="T48" s="14" t="str">
        <f>IF(D48="","",G48)</f>
        <v/>
      </c>
      <c r="U48" s="66" t="str">
        <f>IF(D48="","",IF(G48="NH","",IF(G48="DQ","",IF(G48="NM","",IF(G48="DNS","",IF(ABS(G48*2/2-G48)&lt;0.001,"","Error"))))))</f>
        <v/>
      </c>
      <c r="Y48">
        <f>IF($D48=Y$1,$K48+$L48,0)</f>
        <v>0</v>
      </c>
      <c r="Z48">
        <f t="shared" ref="Z48:AF55" si="27">IF($D48=Z$1,$K48+$L48,0)</f>
        <v>0</v>
      </c>
      <c r="AA48">
        <f t="shared" si="27"/>
        <v>0</v>
      </c>
      <c r="AB48">
        <f t="shared" si="27"/>
        <v>0</v>
      </c>
      <c r="AC48">
        <f t="shared" si="27"/>
        <v>0</v>
      </c>
      <c r="AD48">
        <f t="shared" si="27"/>
        <v>0</v>
      </c>
      <c r="AE48">
        <f t="shared" si="27"/>
        <v>0</v>
      </c>
      <c r="AF48">
        <f t="shared" si="27"/>
        <v>0</v>
      </c>
    </row>
    <row r="49" spans="2:32">
      <c r="B49" s="94">
        <v>2</v>
      </c>
      <c r="C49" s="38" t="str">
        <f>IF(D49="","",HLOOKUP(D49,ADMIN2026!$B$146:$L$214,H49,FALSE))</f>
        <v/>
      </c>
      <c r="D49" s="38" t="str">
        <f>IF(E49="","",VLOOKUP(E49,ADMIN2026!$B$112:$D$141,2,FALSE))</f>
        <v/>
      </c>
      <c r="E49" s="4"/>
      <c r="F49" s="11"/>
      <c r="G49" s="6"/>
      <c r="H49" s="38" t="str">
        <f>IF(E49&gt;101,H46+2*I46,IF(E49&gt;10,H46+I46,IF(E49&gt;0,H46,"")))</f>
        <v/>
      </c>
      <c r="I49" s="38"/>
      <c r="J49" s="38">
        <f>VLOOKUP(B49,ADMIN2026!$B$64:$F$79,3,FALSE)*IF(G49="DQ",0,1)*IF(G49="DNF",0,1)*IF(G49="DNS",0,1)*IF(G49="",0,1)*IF(G49="nm",0,1)*IF(G49="NH",0,1)</f>
        <v>0</v>
      </c>
      <c r="K49" s="94">
        <f t="shared" ref="K49:K55" si="28">J49</f>
        <v>0</v>
      </c>
      <c r="L49" s="38">
        <f>IF(D49="",0,IF(G49="DNF",0,IF(G49="NH",0,IF(G49="DQ",0,IF(G49="NM",0,IF(G49="DNS",0,IF(G49&lt;VLOOKUP(A46,ADMIN2026!$B$91:$D$109,3,FALSE),0,ADMIN2026!$D$89)))))))</f>
        <v>0</v>
      </c>
      <c r="T49" s="14" t="str">
        <f t="shared" ref="T49:T55" si="29">IF(D49="","",G49)</f>
        <v/>
      </c>
      <c r="U49" s="66" t="str">
        <f t="shared" ref="U49:U55" si="30">IF(D49="","",IF(G49="NH","",IF(G49="DQ","",IF(G49="NM","",IF(G49="DNS","",IF(ABS(G49*2/2-G49)&lt;0.001,"","Error"))))))</f>
        <v/>
      </c>
      <c r="Y49">
        <f t="shared" ref="Y49:Y55" si="31">IF($D49=Y$1,$K49+$L49,0)</f>
        <v>0</v>
      </c>
      <c r="Z49">
        <f t="shared" si="27"/>
        <v>0</v>
      </c>
      <c r="AA49">
        <f t="shared" si="27"/>
        <v>0</v>
      </c>
      <c r="AB49">
        <f t="shared" si="27"/>
        <v>0</v>
      </c>
      <c r="AC49">
        <f t="shared" si="27"/>
        <v>0</v>
      </c>
      <c r="AD49">
        <f t="shared" si="27"/>
        <v>0</v>
      </c>
      <c r="AE49">
        <f t="shared" si="27"/>
        <v>0</v>
      </c>
      <c r="AF49">
        <f t="shared" si="27"/>
        <v>0</v>
      </c>
    </row>
    <row r="50" spans="2:32">
      <c r="B50" s="94">
        <v>3</v>
      </c>
      <c r="C50" s="38" t="str">
        <f>IF(D50="","",HLOOKUP(D50,ADMIN2026!$B$146:$L$214,H50,FALSE))</f>
        <v/>
      </c>
      <c r="D50" s="38" t="str">
        <f>IF(E50="","",VLOOKUP(E50,ADMIN2026!$B$112:$D$141,2,FALSE))</f>
        <v/>
      </c>
      <c r="E50" s="4"/>
      <c r="F50" s="11"/>
      <c r="G50" s="6"/>
      <c r="H50" s="38" t="str">
        <f>IF(E50&gt;101,H46+2*I46,IF(E50&gt;10,H46+I46,IF(E50&gt;0,H46,"")))</f>
        <v/>
      </c>
      <c r="I50" s="38"/>
      <c r="J50" s="38">
        <f>VLOOKUP(B50,ADMIN2026!$B$64:$F$79,3,FALSE)*IF(G50="DQ",0,1)*IF(G50="DNF",0,1)*IF(G50="DNS",0,1)*IF(G50="",0,1)*IF(G50="nm",0,1)*IF(G50="NH",0,1)</f>
        <v>0</v>
      </c>
      <c r="K50" s="94">
        <f t="shared" si="28"/>
        <v>0</v>
      </c>
      <c r="L50" s="38">
        <f>IF(D50="",0,IF(G50="DNF",0,IF(G50="NH",0,IF(G50="DQ",0,IF(G50="NM",0,IF(G50="DNS",0,IF(G50&lt;VLOOKUP(A46,ADMIN2026!$B$91:$D$109,3,FALSE),0,ADMIN2026!$D$89)))))))</f>
        <v>0</v>
      </c>
      <c r="T50" s="14" t="str">
        <f t="shared" si="29"/>
        <v/>
      </c>
      <c r="U50" s="66" t="str">
        <f t="shared" si="30"/>
        <v/>
      </c>
      <c r="Y50">
        <f t="shared" si="31"/>
        <v>0</v>
      </c>
      <c r="Z50">
        <f t="shared" si="27"/>
        <v>0</v>
      </c>
      <c r="AA50">
        <f t="shared" si="27"/>
        <v>0</v>
      </c>
      <c r="AB50">
        <f t="shared" si="27"/>
        <v>0</v>
      </c>
      <c r="AC50">
        <f t="shared" si="27"/>
        <v>0</v>
      </c>
      <c r="AD50">
        <f t="shared" si="27"/>
        <v>0</v>
      </c>
      <c r="AE50">
        <f t="shared" si="27"/>
        <v>0</v>
      </c>
      <c r="AF50">
        <f t="shared" si="27"/>
        <v>0</v>
      </c>
    </row>
    <row r="51" spans="2:32">
      <c r="B51" s="94">
        <v>4</v>
      </c>
      <c r="C51" s="38" t="str">
        <f>IF(D51="","",HLOOKUP(D51,ADMIN2026!$B$146:$L$214,H51,FALSE))</f>
        <v/>
      </c>
      <c r="D51" s="38" t="str">
        <f>IF(E51="","",VLOOKUP(E51,ADMIN2026!$B$112:$D$141,2,FALSE))</f>
        <v/>
      </c>
      <c r="E51" s="4"/>
      <c r="F51" s="11"/>
      <c r="G51" s="6"/>
      <c r="H51" s="38" t="str">
        <f>IF(E51&gt;101,H46+2*I46,IF(E51&gt;10,H46+I46,IF(E51&gt;0,H46,"")))</f>
        <v/>
      </c>
      <c r="I51" s="38"/>
      <c r="J51" s="38">
        <f>VLOOKUP(B51,ADMIN2026!$B$64:$F$79,3,FALSE)*IF(G51="DQ",0,1)*IF(G51="DNF",0,1)*IF(G51="DNS",0,1)*IF(G51="",0,1)*IF(G51="nm",0,1)*IF(G51="NH",0,1)</f>
        <v>0</v>
      </c>
      <c r="K51" s="94">
        <f t="shared" si="28"/>
        <v>0</v>
      </c>
      <c r="L51" s="38">
        <f>IF(D51="",0,IF(G51="DNF",0,IF(G51="NH",0,IF(G51="DQ",0,IF(G51="NM",0,IF(G51="DNS",0,IF(G51&lt;VLOOKUP(A46,ADMIN2026!$B$91:$D$109,3,FALSE),0,ADMIN2026!$D$89)))))))</f>
        <v>0</v>
      </c>
      <c r="T51" s="14" t="str">
        <f t="shared" si="29"/>
        <v/>
      </c>
      <c r="U51" s="66" t="str">
        <f t="shared" si="30"/>
        <v/>
      </c>
      <c r="Y51">
        <f t="shared" si="31"/>
        <v>0</v>
      </c>
      <c r="Z51">
        <f t="shared" si="27"/>
        <v>0</v>
      </c>
      <c r="AA51">
        <f t="shared" si="27"/>
        <v>0</v>
      </c>
      <c r="AB51">
        <f t="shared" si="27"/>
        <v>0</v>
      </c>
      <c r="AC51">
        <f t="shared" si="27"/>
        <v>0</v>
      </c>
      <c r="AD51">
        <f t="shared" si="27"/>
        <v>0</v>
      </c>
      <c r="AE51">
        <f t="shared" si="27"/>
        <v>0</v>
      </c>
      <c r="AF51">
        <f t="shared" si="27"/>
        <v>0</v>
      </c>
    </row>
    <row r="52" spans="2:32">
      <c r="B52" s="94">
        <v>5</v>
      </c>
      <c r="C52" s="38" t="str">
        <f>IF(D52="","",HLOOKUP(D52,ADMIN2026!$B$146:$L$214,H52,FALSE))</f>
        <v/>
      </c>
      <c r="D52" s="38" t="str">
        <f>IF(E52="","",VLOOKUP(E52,ADMIN2026!$B$112:$D$141,2,FALSE))</f>
        <v/>
      </c>
      <c r="E52" s="4"/>
      <c r="F52" s="11"/>
      <c r="G52" s="6"/>
      <c r="H52" s="38" t="str">
        <f>IF(E52&gt;101,H46+2*I46,IF(E52&gt;10,H46+I46,IF(E52&gt;0,H46,"")))</f>
        <v/>
      </c>
      <c r="I52" s="38"/>
      <c r="J52" s="38">
        <f>VLOOKUP(B52,ADMIN2026!$B$64:$F$79,3,FALSE)*IF(G52="DQ",0,1)*IF(G52="DNF",0,1)*IF(G52="DNS",0,1)*IF(G52="",0,1)*IF(G52="nm",0,1)*IF(G52="NH",0,1)</f>
        <v>0</v>
      </c>
      <c r="K52" s="94">
        <f t="shared" si="28"/>
        <v>0</v>
      </c>
      <c r="L52" s="38">
        <f>IF(D52="",0,IF(G52="DNF",0,IF(G52="NH",0,IF(G52="DQ",0,IF(G52="NM",0,IF(G52="DNS",0,IF(G52&lt;VLOOKUP(A46,ADMIN2026!$B$91:$D$109,3,FALSE),0,ADMIN2026!$D$89)))))))</f>
        <v>0</v>
      </c>
      <c r="T52" s="14" t="str">
        <f t="shared" si="29"/>
        <v/>
      </c>
      <c r="U52" s="66" t="str">
        <f t="shared" si="30"/>
        <v/>
      </c>
      <c r="Y52">
        <f t="shared" si="31"/>
        <v>0</v>
      </c>
      <c r="Z52">
        <f t="shared" si="27"/>
        <v>0</v>
      </c>
      <c r="AA52">
        <f t="shared" si="27"/>
        <v>0</v>
      </c>
      <c r="AB52">
        <f t="shared" si="27"/>
        <v>0</v>
      </c>
      <c r="AC52">
        <f t="shared" si="27"/>
        <v>0</v>
      </c>
      <c r="AD52">
        <f t="shared" si="27"/>
        <v>0</v>
      </c>
      <c r="AE52">
        <f t="shared" si="27"/>
        <v>0</v>
      </c>
      <c r="AF52">
        <f t="shared" si="27"/>
        <v>0</v>
      </c>
    </row>
    <row r="53" spans="2:32">
      <c r="B53" s="94">
        <v>6</v>
      </c>
      <c r="C53" s="38" t="str">
        <f>IF(D53="","",HLOOKUP(D53,ADMIN2026!$B$146:$L$214,H53,FALSE))</f>
        <v/>
      </c>
      <c r="D53" s="38" t="str">
        <f>IF(E53="","",VLOOKUP(E53,ADMIN2026!$B$112:$D$141,2,FALSE))</f>
        <v/>
      </c>
      <c r="E53" s="4"/>
      <c r="F53" s="11"/>
      <c r="G53" s="6"/>
      <c r="H53" s="38" t="str">
        <f>IF(E53&gt;101,H46+2*I46,IF(E53&gt;10,H46+I46,IF(E53&gt;0,H46,"")))</f>
        <v/>
      </c>
      <c r="I53" s="38"/>
      <c r="J53" s="38">
        <f>VLOOKUP(B53,ADMIN2026!$B$64:$F$79,3,FALSE)*IF(G53="DQ",0,1)*IF(G53="DNF",0,1)*IF(G53="DNS",0,1)*IF(G53="",0,1)*IF(G53="nm",0,1)*IF(G53="NH",0,1)</f>
        <v>0</v>
      </c>
      <c r="K53" s="94">
        <f t="shared" si="28"/>
        <v>0</v>
      </c>
      <c r="L53" s="38">
        <f>IF(D53="",0,IF(G53="DNF",0,IF(G53="NH",0,IF(G53="DQ",0,IF(G53="NM",0,IF(G53="DNS",0,IF(G53&lt;VLOOKUP(A46,ADMIN2026!$B$91:$D$109,3,FALSE),0,ADMIN2026!$D$89)))))))</f>
        <v>0</v>
      </c>
      <c r="T53" s="14" t="str">
        <f t="shared" si="29"/>
        <v/>
      </c>
      <c r="U53" s="66" t="str">
        <f t="shared" si="30"/>
        <v/>
      </c>
      <c r="Y53">
        <f t="shared" si="31"/>
        <v>0</v>
      </c>
      <c r="Z53">
        <f t="shared" si="27"/>
        <v>0</v>
      </c>
      <c r="AA53">
        <f t="shared" si="27"/>
        <v>0</v>
      </c>
      <c r="AB53">
        <f t="shared" si="27"/>
        <v>0</v>
      </c>
      <c r="AC53">
        <f t="shared" si="27"/>
        <v>0</v>
      </c>
      <c r="AD53">
        <f t="shared" si="27"/>
        <v>0</v>
      </c>
      <c r="AE53">
        <f t="shared" si="27"/>
        <v>0</v>
      </c>
      <c r="AF53">
        <f t="shared" si="27"/>
        <v>0</v>
      </c>
    </row>
    <row r="54" spans="2:32">
      <c r="B54" s="94">
        <v>7</v>
      </c>
      <c r="C54" s="38" t="str">
        <f>IF(D54="","",HLOOKUP(D54,ADMIN2026!$B$146:$L$214,H54,FALSE))</f>
        <v/>
      </c>
      <c r="D54" s="38" t="str">
        <f>IF(E54="","",VLOOKUP(E54,ADMIN2026!$B$112:$D$141,2,FALSE))</f>
        <v/>
      </c>
      <c r="E54" s="4"/>
      <c r="F54" s="11"/>
      <c r="G54" s="6"/>
      <c r="H54" s="38" t="str">
        <f>IF(E54&gt;101,H46+2*I46,IF(E54&gt;10,H46+I46,IF(E54&gt;0,H46,"")))</f>
        <v/>
      </c>
      <c r="I54" s="38"/>
      <c r="J54" s="38">
        <f>VLOOKUP(B54,ADMIN2026!$B$64:$F$79,3,FALSE)*IF(G54="DQ",0,1)*IF(G54="DNF",0,1)*IF(G54="DNS",0,1)*IF(G54="",0,1)*IF(G54="nm",0,1)*IF(G54="NH",0,1)</f>
        <v>0</v>
      </c>
      <c r="K54" s="94">
        <f t="shared" si="28"/>
        <v>0</v>
      </c>
      <c r="L54" s="38">
        <f>IF(D54="",0,IF(G54="DNF",0,IF(G54="NH",0,IF(G54="DQ",0,IF(G54="NM",0,IF(G54="DNS",0,IF(G54&lt;VLOOKUP(A46,ADMIN2026!$B$91:$D$109,3,FALSE),0,ADMIN2026!$D$89)))))))</f>
        <v>0</v>
      </c>
      <c r="T54" s="14" t="str">
        <f t="shared" si="29"/>
        <v/>
      </c>
      <c r="U54" s="66" t="str">
        <f t="shared" si="30"/>
        <v/>
      </c>
      <c r="Y54">
        <f t="shared" si="31"/>
        <v>0</v>
      </c>
      <c r="Z54">
        <f t="shared" si="27"/>
        <v>0</v>
      </c>
      <c r="AA54">
        <f t="shared" si="27"/>
        <v>0</v>
      </c>
      <c r="AB54">
        <f t="shared" si="27"/>
        <v>0</v>
      </c>
      <c r="AC54">
        <f t="shared" si="27"/>
        <v>0</v>
      </c>
      <c r="AD54">
        <f t="shared" si="27"/>
        <v>0</v>
      </c>
      <c r="AE54">
        <f t="shared" si="27"/>
        <v>0</v>
      </c>
      <c r="AF54">
        <f t="shared" si="27"/>
        <v>0</v>
      </c>
    </row>
    <row r="55" spans="2:32">
      <c r="B55" s="94">
        <v>8</v>
      </c>
      <c r="C55" s="38" t="str">
        <f>IF(D55="","",HLOOKUP(D55,ADMIN2026!$B$146:$L$214,H55,FALSE))</f>
        <v/>
      </c>
      <c r="D55" s="38" t="str">
        <f>IF(E55="","",VLOOKUP(E55,ADMIN2026!$B$112:$D$141,2,FALSE))</f>
        <v/>
      </c>
      <c r="E55" s="4"/>
      <c r="F55" s="11"/>
      <c r="G55" s="6"/>
      <c r="H55" s="38" t="str">
        <f>IF(E55&gt;101,H46+2*I46,IF(E55&gt;10,H46+I46,IF(E55&gt;0,H46,"")))</f>
        <v/>
      </c>
      <c r="I55" s="38"/>
      <c r="J55" s="38">
        <f>VLOOKUP(B55,ADMIN2026!$B$64:$F$79,3,FALSE)*IF(G55="DQ",0,1)*IF(G55="DNF",0,1)*IF(G55="DNS",0,1)*IF(G55="",0,1)*IF(G55="nm",0,1)*IF(G55="NH",0,1)</f>
        <v>0</v>
      </c>
      <c r="K55" s="94">
        <f t="shared" si="28"/>
        <v>0</v>
      </c>
      <c r="L55" s="38">
        <f>IF(D55="",0,IF(G55="DNF",0,IF(G55="NH",0,IF(G55="DQ",0,IF(G55="NM",0,IF(G55="DNS",0,IF(G55&lt;VLOOKUP(A46,ADMIN2026!$B$91:$D$109,3,FALSE),0,ADMIN2026!$D$89)))))))</f>
        <v>0</v>
      </c>
      <c r="T55" s="14" t="str">
        <f t="shared" si="29"/>
        <v/>
      </c>
      <c r="U55" s="66" t="str">
        <f t="shared" si="30"/>
        <v/>
      </c>
      <c r="Y55">
        <f t="shared" si="31"/>
        <v>0</v>
      </c>
      <c r="Z55">
        <f t="shared" si="27"/>
        <v>0</v>
      </c>
      <c r="AA55">
        <f t="shared" si="27"/>
        <v>0</v>
      </c>
      <c r="AB55">
        <f t="shared" si="27"/>
        <v>0</v>
      </c>
      <c r="AC55">
        <f t="shared" si="27"/>
        <v>0</v>
      </c>
      <c r="AD55">
        <f t="shared" si="27"/>
        <v>0</v>
      </c>
      <c r="AE55">
        <f t="shared" si="27"/>
        <v>0</v>
      </c>
      <c r="AF55">
        <f t="shared" si="27"/>
        <v>0</v>
      </c>
    </row>
    <row r="56" spans="2:32">
      <c r="B56" s="94">
        <v>9</v>
      </c>
      <c r="C56" s="38" t="str">
        <f>IF(D56="","",HLOOKUP(D56,ADMIN2026!$B$146:$L$214,H56,FALSE))</f>
        <v/>
      </c>
      <c r="D56" s="38" t="str">
        <f>IF(E56="","",VLOOKUP(E56,ADMIN2026!$B$112:$D$141,2,FALSE))</f>
        <v/>
      </c>
      <c r="E56" s="4"/>
      <c r="F56" s="11"/>
      <c r="G56" s="6"/>
      <c r="H56" s="38" t="str">
        <f>IF(E56&gt;101,H46+2*I46,IF(E56&gt;10,H46+I46,IF(E56&gt;0,H46,"")))</f>
        <v/>
      </c>
      <c r="I56" s="38"/>
      <c r="J56" s="38">
        <f>VLOOKUP(B56,ADMIN2026!$B$64:$F$79,3,FALSE)*IF(G56="DQ",0,1)*IF(G56="DNF",0,1)*IF(G56="DNS",0,1)*IF(G56="",0,1)*IF(G56="nm",0,1)*IF(G56="NH",0,1)</f>
        <v>0</v>
      </c>
      <c r="K56" s="94">
        <f>J56</f>
        <v>0</v>
      </c>
      <c r="L56" s="38">
        <f>IF(D56="",0,IF(G56="DNF",0,IF(G56="NH",0,IF(G56="DQ",0,IF(G56="NM",0,IF(G56="DNS",0,IF(G56&lt;VLOOKUP(A46,ADMIN2026!$B$91:$D$109,3,FALSE),0,ADMIN2026!$D$89)))))))</f>
        <v>0</v>
      </c>
      <c r="T56" s="14" t="str">
        <f>IF(D56="","",G56)</f>
        <v/>
      </c>
      <c r="U56" s="66" t="str">
        <f>IF(D56="","",IF(G56="NH","",IF(G56="DQ","",IF(G56="NM","",IF(G56="DNS","",IF(ABS(G56*2/2-G56)&lt;0.001,"","Error"))))))</f>
        <v/>
      </c>
      <c r="Y56">
        <f>IF($D56=Y$1,$K56+$L56,0)</f>
        <v>0</v>
      </c>
      <c r="Z56">
        <f t="shared" ref="Z56:AF63" si="32">IF($D56=Z$1,$K56+$L56,0)</f>
        <v>0</v>
      </c>
      <c r="AA56">
        <f t="shared" si="32"/>
        <v>0</v>
      </c>
      <c r="AB56">
        <f t="shared" si="32"/>
        <v>0</v>
      </c>
      <c r="AC56">
        <f t="shared" si="32"/>
        <v>0</v>
      </c>
      <c r="AD56">
        <f t="shared" si="32"/>
        <v>0</v>
      </c>
      <c r="AE56">
        <f t="shared" si="32"/>
        <v>0</v>
      </c>
      <c r="AF56">
        <f t="shared" si="32"/>
        <v>0</v>
      </c>
    </row>
    <row r="57" spans="2:32">
      <c r="B57" s="94">
        <v>10</v>
      </c>
      <c r="C57" s="38" t="str">
        <f>IF(D57="","",HLOOKUP(D57,ADMIN2026!$B$146:$L$214,H57,FALSE))</f>
        <v/>
      </c>
      <c r="D57" s="38" t="str">
        <f>IF(E57="","",VLOOKUP(E57,ADMIN2026!$B$112:$D$141,2,FALSE))</f>
        <v/>
      </c>
      <c r="E57" s="4"/>
      <c r="F57" s="11"/>
      <c r="G57" s="6"/>
      <c r="H57" s="38" t="str">
        <f>IF(E57&gt;101,H46+2*I46,IF(E57&gt;10,H46+I46,IF(E57&gt;0,H46,"")))</f>
        <v/>
      </c>
      <c r="I57" s="38"/>
      <c r="J57" s="38">
        <f>VLOOKUP(B57,ADMIN2026!$B$64:$F$79,3,FALSE)*IF(G57="DQ",0,1)*IF(G57="DNF",0,1)*IF(G57="DNS",0,1)*IF(G57="",0,1)*IF(G57="nm",0,1)*IF(G57="NH",0,1)</f>
        <v>0</v>
      </c>
      <c r="K57" s="94">
        <f t="shared" ref="K57:K63" si="33">J57</f>
        <v>0</v>
      </c>
      <c r="L57" s="38">
        <f>IF(D57="",0,IF(G57="DNF",0,IF(G57="NH",0,IF(G57="DQ",0,IF(G57="NM",0,IF(G57="DNS",0,IF(G57&lt;VLOOKUP(A46,ADMIN2026!$B$91:$D$109,3,FALSE),0,ADMIN2026!$D$89)))))))</f>
        <v>0</v>
      </c>
      <c r="T57" s="14" t="str">
        <f t="shared" ref="T57:T63" si="34">IF(D57="","",G57)</f>
        <v/>
      </c>
      <c r="U57" s="66" t="str">
        <f t="shared" ref="U57:U63" si="35">IF(D57="","",IF(G57="NH","",IF(G57="DQ","",IF(G57="NM","",IF(G57="DNS","",IF(ABS(G57*2/2-G57)&lt;0.001,"","Error"))))))</f>
        <v/>
      </c>
      <c r="Y57">
        <f t="shared" ref="Y57:Y63" si="36">IF($D57=Y$1,$K57+$L57,0)</f>
        <v>0</v>
      </c>
      <c r="Z57">
        <f t="shared" si="32"/>
        <v>0</v>
      </c>
      <c r="AA57">
        <f t="shared" si="32"/>
        <v>0</v>
      </c>
      <c r="AB57">
        <f t="shared" si="32"/>
        <v>0</v>
      </c>
      <c r="AC57">
        <f t="shared" si="32"/>
        <v>0</v>
      </c>
      <c r="AD57">
        <f t="shared" si="32"/>
        <v>0</v>
      </c>
      <c r="AE57">
        <f t="shared" si="32"/>
        <v>0</v>
      </c>
      <c r="AF57">
        <f t="shared" si="32"/>
        <v>0</v>
      </c>
    </row>
    <row r="58" spans="2:32">
      <c r="B58" s="94">
        <v>11</v>
      </c>
      <c r="C58" s="38" t="str">
        <f>IF(D58="","",HLOOKUP(D58,ADMIN2026!$B$146:$L$214,H58,FALSE))</f>
        <v/>
      </c>
      <c r="D58" s="38" t="str">
        <f>IF(E58="","",VLOOKUP(E58,ADMIN2026!$B$112:$D$141,2,FALSE))</f>
        <v/>
      </c>
      <c r="E58" s="4"/>
      <c r="F58" s="11"/>
      <c r="G58" s="6"/>
      <c r="H58" s="38" t="str">
        <f>IF(E58&gt;101,H46+2*I46,IF(E58&gt;10,H46+I46,IF(E58&gt;0,H46,"")))</f>
        <v/>
      </c>
      <c r="I58" s="38"/>
      <c r="J58" s="38">
        <f>VLOOKUP(B58,ADMIN2026!$B$64:$F$79,3,FALSE)*IF(G58="DQ",0,1)*IF(G58="DNF",0,1)*IF(G58="DNS",0,1)*IF(G58="",0,1)*IF(G58="nm",0,1)*IF(G58="NH",0,1)</f>
        <v>0</v>
      </c>
      <c r="K58" s="94">
        <f t="shared" si="33"/>
        <v>0</v>
      </c>
      <c r="L58" s="38">
        <f>IF(D58="",0,IF(G58="DNF",0,IF(G58="NH",0,IF(G58="DQ",0,IF(G58="NM",0,IF(G58="DNS",0,IF(G58&lt;VLOOKUP(A46,ADMIN2026!$B$91:$D$109,3,FALSE),0,ADMIN2026!$D$89)))))))</f>
        <v>0</v>
      </c>
      <c r="T58" s="14" t="str">
        <f t="shared" si="34"/>
        <v/>
      </c>
      <c r="U58" s="66" t="str">
        <f t="shared" si="35"/>
        <v/>
      </c>
      <c r="Y58">
        <f t="shared" si="36"/>
        <v>0</v>
      </c>
      <c r="Z58">
        <f t="shared" si="32"/>
        <v>0</v>
      </c>
      <c r="AA58">
        <f t="shared" si="32"/>
        <v>0</v>
      </c>
      <c r="AB58">
        <f t="shared" si="32"/>
        <v>0</v>
      </c>
      <c r="AC58">
        <f t="shared" si="32"/>
        <v>0</v>
      </c>
      <c r="AD58">
        <f t="shared" si="32"/>
        <v>0</v>
      </c>
      <c r="AE58">
        <f t="shared" si="32"/>
        <v>0</v>
      </c>
      <c r="AF58">
        <f t="shared" si="32"/>
        <v>0</v>
      </c>
    </row>
    <row r="59" spans="2:32">
      <c r="B59" s="94">
        <v>12</v>
      </c>
      <c r="C59" s="38" t="str">
        <f>IF(D59="","",HLOOKUP(D59,ADMIN2026!$B$146:$L$214,H59,FALSE))</f>
        <v/>
      </c>
      <c r="D59" s="38" t="str">
        <f>IF(E59="","",VLOOKUP(E59,ADMIN2026!$B$112:$D$141,2,FALSE))</f>
        <v/>
      </c>
      <c r="E59" s="4"/>
      <c r="F59" s="11"/>
      <c r="G59" s="6"/>
      <c r="H59" s="38" t="str">
        <f>IF(E59&gt;101,H46+2*I46,IF(E59&gt;10,H46+I46,IF(E59&gt;0,H46,"")))</f>
        <v/>
      </c>
      <c r="I59" s="38"/>
      <c r="J59" s="38">
        <f>VLOOKUP(B59,ADMIN2026!$B$64:$F$79,3,FALSE)*IF(G59="DQ",0,1)*IF(G59="DNF",0,1)*IF(G59="DNS",0,1)*IF(G59="",0,1)*IF(G59="nm",0,1)*IF(G59="NH",0,1)</f>
        <v>0</v>
      </c>
      <c r="K59" s="94">
        <f t="shared" si="33"/>
        <v>0</v>
      </c>
      <c r="L59" s="38">
        <f>IF(D59="",0,IF(G59="DNF",0,IF(G59="NH",0,IF(G59="DQ",0,IF(G59="NM",0,IF(G59="DNS",0,IF(G59&lt;VLOOKUP(A46,ADMIN2026!$B$91:$D$109,3,FALSE),0,ADMIN2026!$D$89)))))))</f>
        <v>0</v>
      </c>
      <c r="T59" s="14" t="str">
        <f t="shared" si="34"/>
        <v/>
      </c>
      <c r="U59" s="66" t="str">
        <f t="shared" si="35"/>
        <v/>
      </c>
      <c r="Y59">
        <f t="shared" si="36"/>
        <v>0</v>
      </c>
      <c r="Z59">
        <f t="shared" si="32"/>
        <v>0</v>
      </c>
      <c r="AA59">
        <f t="shared" si="32"/>
        <v>0</v>
      </c>
      <c r="AB59">
        <f t="shared" si="32"/>
        <v>0</v>
      </c>
      <c r="AC59">
        <f t="shared" si="32"/>
        <v>0</v>
      </c>
      <c r="AD59">
        <f t="shared" si="32"/>
        <v>0</v>
      </c>
      <c r="AE59">
        <f t="shared" si="32"/>
        <v>0</v>
      </c>
      <c r="AF59">
        <f t="shared" si="32"/>
        <v>0</v>
      </c>
    </row>
    <row r="60" spans="2:32">
      <c r="B60" s="94">
        <v>13</v>
      </c>
      <c r="C60" s="38" t="str">
        <f>IF(D60="","",HLOOKUP(D60,ADMIN2026!$B$146:$L$214,H60,FALSE))</f>
        <v/>
      </c>
      <c r="D60" s="38" t="str">
        <f>IF(E60="","",VLOOKUP(E60,ADMIN2026!$B$112:$D$141,2,FALSE))</f>
        <v/>
      </c>
      <c r="E60" s="4"/>
      <c r="F60" s="11"/>
      <c r="G60" s="6"/>
      <c r="H60" s="38" t="str">
        <f>IF(E60&gt;101,H46+2*I46,IF(E60&gt;10,H46+I46,IF(E60&gt;0,H46,"")))</f>
        <v/>
      </c>
      <c r="I60" s="38"/>
      <c r="J60" s="38">
        <f>VLOOKUP(B60,ADMIN2026!$B$64:$F$79,3,FALSE)*IF(G60="DQ",0,1)*IF(G60="DNF",0,1)*IF(G60="DNS",0,1)*IF(G60="",0,1)*IF(G60="nm",0,1)*IF(G60="NH",0,1)</f>
        <v>0</v>
      </c>
      <c r="K60" s="94">
        <f t="shared" si="33"/>
        <v>0</v>
      </c>
      <c r="L60" s="38">
        <f>IF(D60="",0,IF(G60="DNF",0,IF(G60="NH",0,IF(G60="DQ",0,IF(G60="NM",0,IF(G60="DNS",0,IF(G60&lt;VLOOKUP(A46,ADMIN2026!$B$91:$D$109,3,FALSE),0,ADMIN2026!$D$89)))))))</f>
        <v>0</v>
      </c>
      <c r="T60" s="14" t="str">
        <f t="shared" si="34"/>
        <v/>
      </c>
      <c r="U60" s="66" t="str">
        <f t="shared" si="35"/>
        <v/>
      </c>
      <c r="Y60">
        <f t="shared" si="36"/>
        <v>0</v>
      </c>
      <c r="Z60">
        <f t="shared" si="32"/>
        <v>0</v>
      </c>
      <c r="AA60">
        <f t="shared" si="32"/>
        <v>0</v>
      </c>
      <c r="AB60">
        <f t="shared" si="32"/>
        <v>0</v>
      </c>
      <c r="AC60">
        <f t="shared" si="32"/>
        <v>0</v>
      </c>
      <c r="AD60">
        <f t="shared" si="32"/>
        <v>0</v>
      </c>
      <c r="AE60">
        <f t="shared" si="32"/>
        <v>0</v>
      </c>
      <c r="AF60">
        <f t="shared" si="32"/>
        <v>0</v>
      </c>
    </row>
    <row r="61" spans="2:32">
      <c r="B61" s="94">
        <v>14</v>
      </c>
      <c r="C61" s="38" t="str">
        <f>IF(D61="","",HLOOKUP(D61,ADMIN2026!$B$146:$L$214,H61,FALSE))</f>
        <v/>
      </c>
      <c r="D61" s="38" t="str">
        <f>IF(E61="","",VLOOKUP(E61,ADMIN2026!$B$112:$D$141,2,FALSE))</f>
        <v/>
      </c>
      <c r="E61" s="4"/>
      <c r="F61" s="11"/>
      <c r="G61" s="6"/>
      <c r="H61" s="38" t="str">
        <f>IF(E61&gt;101,H46+2*I46,IF(E61&gt;10,H46+I46,IF(E61&gt;0,H46,"")))</f>
        <v/>
      </c>
      <c r="I61" s="38"/>
      <c r="J61" s="38">
        <f>VLOOKUP(B61,ADMIN2026!$B$64:$F$79,3,FALSE)*IF(G61="DQ",0,1)*IF(G61="DNF",0,1)*IF(G61="DNS",0,1)*IF(G61="",0,1)*IF(G61="nm",0,1)*IF(G61="NH",0,1)</f>
        <v>0</v>
      </c>
      <c r="K61" s="94">
        <f t="shared" si="33"/>
        <v>0</v>
      </c>
      <c r="L61" s="38">
        <f>IF(D61="",0,IF(G61="DNF",0,IF(G61="NH",0,IF(G61="DQ",0,IF(G61="NM",0,IF(G61="DNS",0,IF(G61&lt;VLOOKUP(A46,ADMIN2026!$B$91:$D$109,3,FALSE),0,ADMIN2026!$D$89)))))))</f>
        <v>0</v>
      </c>
      <c r="T61" s="14" t="str">
        <f t="shared" si="34"/>
        <v/>
      </c>
      <c r="U61" s="66" t="str">
        <f t="shared" si="35"/>
        <v/>
      </c>
      <c r="Y61">
        <f t="shared" si="36"/>
        <v>0</v>
      </c>
      <c r="Z61">
        <f t="shared" si="32"/>
        <v>0</v>
      </c>
      <c r="AA61">
        <f t="shared" si="32"/>
        <v>0</v>
      </c>
      <c r="AB61">
        <f t="shared" si="32"/>
        <v>0</v>
      </c>
      <c r="AC61">
        <f t="shared" si="32"/>
        <v>0</v>
      </c>
      <c r="AD61">
        <f t="shared" si="32"/>
        <v>0</v>
      </c>
      <c r="AE61">
        <f t="shared" si="32"/>
        <v>0</v>
      </c>
      <c r="AF61">
        <f t="shared" si="32"/>
        <v>0</v>
      </c>
    </row>
    <row r="62" spans="2:32">
      <c r="B62" s="94">
        <v>15</v>
      </c>
      <c r="C62" s="38" t="str">
        <f>IF(D62="","",HLOOKUP(D62,ADMIN2026!$B$146:$L$214,H62,FALSE))</f>
        <v/>
      </c>
      <c r="D62" s="38" t="str">
        <f>IF(E62="","",VLOOKUP(E62,ADMIN2026!$B$112:$D$141,2,FALSE))</f>
        <v/>
      </c>
      <c r="E62" s="4"/>
      <c r="F62" s="11"/>
      <c r="G62" s="6"/>
      <c r="H62" s="38" t="str">
        <f>IF(E62&gt;101,H46+2*I46,IF(E62&gt;10,H46+I46,IF(E62&gt;0,H46,"")))</f>
        <v/>
      </c>
      <c r="I62" s="38"/>
      <c r="J62" s="38">
        <f>VLOOKUP(B62,ADMIN2026!$B$64:$F$79,3,FALSE)*IF(G62="DQ",0,1)*IF(G62="DNF",0,1)*IF(G62="DNS",0,1)*IF(G62="",0,1)*IF(G62="nm",0,1)*IF(G62="NH",0,1)</f>
        <v>0</v>
      </c>
      <c r="K62" s="94">
        <f t="shared" si="33"/>
        <v>0</v>
      </c>
      <c r="L62" s="38">
        <f>IF(D62="",0,IF(G62="DNF",0,IF(G62="NH",0,IF(G62="DQ",0,IF(G62="NM",0,IF(G62="DNS",0,IF(G62&lt;VLOOKUP(A46,ADMIN2026!$B$91:$D$109,3,FALSE),0,ADMIN2026!$D$89)))))))</f>
        <v>0</v>
      </c>
      <c r="T62" s="14" t="str">
        <f t="shared" si="34"/>
        <v/>
      </c>
      <c r="U62" s="66" t="str">
        <f t="shared" si="35"/>
        <v/>
      </c>
      <c r="Y62">
        <f t="shared" si="36"/>
        <v>0</v>
      </c>
      <c r="Z62">
        <f t="shared" si="32"/>
        <v>0</v>
      </c>
      <c r="AA62">
        <f t="shared" si="32"/>
        <v>0</v>
      </c>
      <c r="AB62">
        <f t="shared" si="32"/>
        <v>0</v>
      </c>
      <c r="AC62">
        <f t="shared" si="32"/>
        <v>0</v>
      </c>
      <c r="AD62">
        <f t="shared" si="32"/>
        <v>0</v>
      </c>
      <c r="AE62">
        <f t="shared" si="32"/>
        <v>0</v>
      </c>
      <c r="AF62">
        <f t="shared" si="32"/>
        <v>0</v>
      </c>
    </row>
    <row r="63" spans="2:32">
      <c r="B63" s="94">
        <v>16</v>
      </c>
      <c r="C63" s="38" t="str">
        <f>IF(D63="","",HLOOKUP(D63,ADMIN2026!$B$146:$L$214,H63,FALSE))</f>
        <v/>
      </c>
      <c r="D63" s="38" t="str">
        <f>IF(E63="","",VLOOKUP(E63,ADMIN2026!$B$112:$D$141,2,FALSE))</f>
        <v/>
      </c>
      <c r="E63" s="4"/>
      <c r="F63" s="11"/>
      <c r="G63" s="6"/>
      <c r="H63" s="38" t="str">
        <f>IF(E63&gt;101,H46+2*I46,IF(E63&gt;10,H46+I46,IF(E63&gt;0,H46,"")))</f>
        <v/>
      </c>
      <c r="I63" s="38"/>
      <c r="J63" s="38">
        <f>VLOOKUP(B63,ADMIN2026!$B$64:$F$79,3,FALSE)*IF(G63="DQ",0,1)*IF(G63="DNF",0,1)*IF(G63="DNS",0,1)*IF(G63="",0,1)*IF(G63="nm",0,1)*IF(G63="NH",0,1)</f>
        <v>0</v>
      </c>
      <c r="K63" s="94">
        <f t="shared" si="33"/>
        <v>0</v>
      </c>
      <c r="L63" s="38">
        <f>IF(D63="",0,IF(G63="DNF",0,IF(G63="NH",0,IF(G63="DQ",0,IF(G63="NM",0,IF(G63="DNS",0,IF(G63&lt;VLOOKUP(A46,ADMIN2026!$B$91:$D$109,3,FALSE),0,ADMIN2026!$D$89)))))))</f>
        <v>0</v>
      </c>
      <c r="T63" s="14" t="str">
        <f t="shared" si="34"/>
        <v/>
      </c>
      <c r="U63" s="66" t="str">
        <f t="shared" si="35"/>
        <v/>
      </c>
      <c r="Y63">
        <f t="shared" si="36"/>
        <v>0</v>
      </c>
      <c r="Z63">
        <f t="shared" si="32"/>
        <v>0</v>
      </c>
      <c r="AA63">
        <f t="shared" si="32"/>
        <v>0</v>
      </c>
      <c r="AB63">
        <f t="shared" si="32"/>
        <v>0</v>
      </c>
      <c r="AC63">
        <f t="shared" si="32"/>
        <v>0</v>
      </c>
      <c r="AD63">
        <f t="shared" si="32"/>
        <v>0</v>
      </c>
      <c r="AE63">
        <f t="shared" si="32"/>
        <v>0</v>
      </c>
      <c r="AF63">
        <f t="shared" si="32"/>
        <v>0</v>
      </c>
    </row>
    <row r="64" spans="2:32" ht="15" thickBot="1"/>
    <row r="65" spans="1:32">
      <c r="V65" s="52" t="s">
        <v>240</v>
      </c>
      <c r="W65" s="53"/>
    </row>
    <row r="66" spans="1:32" ht="15" thickBot="1">
      <c r="A66" s="62" t="s">
        <v>0</v>
      </c>
      <c r="B66" s="62" t="s">
        <v>0</v>
      </c>
      <c r="C66" s="62" t="s">
        <v>9</v>
      </c>
      <c r="D66" s="62" t="s">
        <v>58</v>
      </c>
      <c r="E66" s="3"/>
      <c r="F66" s="3"/>
      <c r="G66" s="3"/>
      <c r="H66" s="3" t="s">
        <v>66</v>
      </c>
      <c r="I66" s="3" t="s">
        <v>67</v>
      </c>
      <c r="J66" s="3"/>
      <c r="K66" s="3"/>
      <c r="L66" s="3"/>
      <c r="M66" s="3"/>
      <c r="N66" s="3"/>
      <c r="O66" s="3"/>
      <c r="P66" s="3"/>
      <c r="Q66" s="3"/>
      <c r="R66" s="3"/>
      <c r="S66" s="3"/>
      <c r="T66" s="3"/>
      <c r="U66" s="3"/>
      <c r="V66" s="55" t="s">
        <v>241</v>
      </c>
      <c r="W66" s="70"/>
    </row>
    <row r="67" spans="1:32">
      <c r="A67" s="3" t="str">
        <f>C66</f>
        <v>LJ</v>
      </c>
      <c r="B67" s="37" t="s">
        <v>51</v>
      </c>
      <c r="C67" s="37"/>
      <c r="D67" s="37"/>
      <c r="E67" s="37"/>
      <c r="F67" s="37" t="s">
        <v>181</v>
      </c>
      <c r="G67" s="37" t="s">
        <v>106</v>
      </c>
      <c r="H67" s="37">
        <f>VLOOKUP(A67,ADMIN2026!$B$146:$M$166,12,FALSE)</f>
        <v>16</v>
      </c>
      <c r="I67" s="37">
        <f>$I$3</f>
        <v>24</v>
      </c>
      <c r="J67" s="37" t="s">
        <v>79</v>
      </c>
      <c r="K67" s="37" t="s">
        <v>59</v>
      </c>
      <c r="L67" s="37" t="s">
        <v>83</v>
      </c>
      <c r="M67" s="3"/>
      <c r="N67" s="3"/>
      <c r="O67" s="3"/>
      <c r="P67" s="3"/>
      <c r="Q67" s="3"/>
      <c r="R67" s="3"/>
      <c r="S67" s="3"/>
      <c r="T67" s="3" t="s">
        <v>136</v>
      </c>
      <c r="U67" s="3" t="s">
        <v>237</v>
      </c>
      <c r="V67" s="44" t="s">
        <v>242</v>
      </c>
      <c r="W67" s="44" t="s">
        <v>106</v>
      </c>
    </row>
    <row r="68" spans="1:32">
      <c r="A68" s="64" t="s">
        <v>1</v>
      </c>
      <c r="B68" s="37" t="s">
        <v>59</v>
      </c>
      <c r="C68" s="37" t="s">
        <v>60</v>
      </c>
      <c r="D68" s="37" t="s">
        <v>61</v>
      </c>
      <c r="E68" s="37" t="s">
        <v>108</v>
      </c>
      <c r="F68" s="37" t="s">
        <v>63</v>
      </c>
      <c r="G68" s="37" t="s">
        <v>107</v>
      </c>
      <c r="H68" s="37" t="s">
        <v>65</v>
      </c>
      <c r="I68" s="37"/>
      <c r="J68" s="37" t="s">
        <v>80</v>
      </c>
      <c r="K68" s="37" t="s">
        <v>80</v>
      </c>
      <c r="L68" s="37" t="s">
        <v>80</v>
      </c>
      <c r="M68" s="3"/>
      <c r="N68" s="3"/>
      <c r="O68" s="3"/>
      <c r="P68" s="3"/>
      <c r="Q68" s="3"/>
      <c r="R68" s="3"/>
      <c r="S68" s="3"/>
      <c r="T68" s="3" t="s">
        <v>146</v>
      </c>
      <c r="U68" s="3" t="s">
        <v>238</v>
      </c>
      <c r="V68" s="37" t="s">
        <v>63</v>
      </c>
      <c r="W68" s="37" t="s">
        <v>107</v>
      </c>
      <c r="Y68" t="str">
        <f>Y$1</f>
        <v>B&amp;R</v>
      </c>
      <c r="Z68" t="str">
        <f t="shared" ref="Z68:AF68" si="37">Z$1</f>
        <v>Chelt</v>
      </c>
      <c r="AA68" t="str">
        <f t="shared" si="37"/>
        <v>D&amp;S</v>
      </c>
      <c r="AB68" t="str">
        <f t="shared" si="37"/>
        <v>HereF</v>
      </c>
      <c r="AC68" t="str">
        <f t="shared" si="37"/>
        <v>K&amp;S</v>
      </c>
      <c r="AD68" t="str">
        <f t="shared" si="37"/>
        <v>Tipton</v>
      </c>
      <c r="AE68" t="str">
        <f t="shared" si="37"/>
        <v>Worc</v>
      </c>
      <c r="AF68" t="str">
        <f t="shared" si="37"/>
        <v>Yate</v>
      </c>
    </row>
    <row r="69" spans="1:32">
      <c r="B69" s="94">
        <v>1</v>
      </c>
      <c r="C69" s="38" t="str">
        <f>IF(D69="","",HLOOKUP(D69,ADMIN2026!$B$146:$L$214,H69,FALSE))</f>
        <v/>
      </c>
      <c r="D69" s="38" t="str">
        <f>IF(E69="","",VLOOKUP(E69,ADMIN2026!$B$112:$D$141,2,FALSE))</f>
        <v/>
      </c>
      <c r="E69" s="4"/>
      <c r="F69" s="4"/>
      <c r="G69" s="6"/>
      <c r="H69" s="38" t="str">
        <f>IF(E69&gt;101,H67+2*I67,IF(E69&gt;10,H67+I67,IF(E69&gt;0,H67,"")))</f>
        <v/>
      </c>
      <c r="I69" s="38"/>
      <c r="J69" s="38">
        <f>VLOOKUP(B69,ADMIN2026!$B$64:$E$73,2,FALSE)*IF(G69="DQ",0,1)*IF(G69="DNF",0,1)*IF(G69="DNS",0,1)*IF(G69="",0,1)*IF(G69="nm",0,1)*IF(G69="NH",0,1)</f>
        <v>0</v>
      </c>
      <c r="K69" s="94">
        <f>J69</f>
        <v>0</v>
      </c>
      <c r="L69" s="38">
        <f>IF(D69="",0,IF(G69="DNF",0,IF(G69="NH",0,IF(G69="DQ",0,IF(G69="NM",0,IF(G69="DNS",0,IF(G69&lt;VLOOKUP(A67,ADMIN2026!$B$91:$D$109,3,FALSE),0,ADMIN2026!$D$89)))))))</f>
        <v>0</v>
      </c>
      <c r="T69" s="14" t="str">
        <f>IF(D69="","",G69)</f>
        <v/>
      </c>
      <c r="U69" s="66" t="str">
        <f>IF(D69="","",IF(G69="NH","",IF(G69="DQ","",IF(G69="NM","",IF(G69="DNS","",IF(ABS(G69*2/2-G69)&lt;0.001,"","Error"))))))</f>
        <v/>
      </c>
      <c r="V69" s="4"/>
      <c r="W69" s="4"/>
      <c r="Y69">
        <f>IF($D69=Y$1,$K69+$L69,0)</f>
        <v>0</v>
      </c>
      <c r="Z69">
        <f t="shared" ref="Z69:AF76" si="38">IF($D69=Z$1,$K69+$L69,0)</f>
        <v>0</v>
      </c>
      <c r="AA69">
        <f t="shared" si="38"/>
        <v>0</v>
      </c>
      <c r="AB69">
        <f t="shared" si="38"/>
        <v>0</v>
      </c>
      <c r="AC69">
        <f t="shared" si="38"/>
        <v>0</v>
      </c>
      <c r="AD69">
        <f t="shared" si="38"/>
        <v>0</v>
      </c>
      <c r="AE69">
        <f t="shared" si="38"/>
        <v>0</v>
      </c>
      <c r="AF69">
        <f t="shared" si="38"/>
        <v>0</v>
      </c>
    </row>
    <row r="70" spans="1:32">
      <c r="B70" s="94">
        <v>2</v>
      </c>
      <c r="C70" s="38" t="str">
        <f>IF(D70="","",HLOOKUP(D70,ADMIN2026!$B$146:$L$214,H70,FALSE))</f>
        <v/>
      </c>
      <c r="D70" s="38" t="str">
        <f>IF(E70="","",VLOOKUP(E70,ADMIN2026!$B$112:$D$141,2,FALSE))</f>
        <v/>
      </c>
      <c r="E70" s="4"/>
      <c r="F70" s="4"/>
      <c r="G70" s="6"/>
      <c r="H70" s="38" t="str">
        <f>IF(E70&gt;101,H67+2*I67,IF(E70&gt;10,H67+I67,IF(E70&gt;0,H67,"")))</f>
        <v/>
      </c>
      <c r="I70" s="38"/>
      <c r="J70" s="38">
        <f>VLOOKUP(B70,ADMIN2026!$B$64:$E$73,2,FALSE)*IF(G70="DQ",0,1)*IF(G70="DNF",0,1)*IF(G70="DNS",0,1)*IF(G70="",0,1)*IF(G70="nm",0,1)*IF(G70="NH",0,1)</f>
        <v>0</v>
      </c>
      <c r="K70" s="94">
        <f t="shared" ref="K70:K76" si="39">J70</f>
        <v>0</v>
      </c>
      <c r="L70" s="38">
        <f>IF(D70="",0,IF(G70="DNF",0,IF(G70="NH",0,IF(G70="DQ",0,IF(G70="NM",0,IF(G70="DNS",0,IF(G70&lt;VLOOKUP(A67,ADMIN2026!$B$91:$D$109,3,FALSE),0,ADMIN2026!$D$89)))))))</f>
        <v>0</v>
      </c>
      <c r="T70" s="14" t="str">
        <f t="shared" ref="T70:T76" si="40">IF(D70="","",G70)</f>
        <v/>
      </c>
      <c r="U70" s="66" t="str">
        <f t="shared" ref="U70:U76" si="41">IF(D70="","",IF(G70="NH","",IF(G70="DQ","",IF(G70="NM","",IF(G70="DNS","",IF(ABS(G70*2/2-G70)&lt;0.001,"","Error"))))))</f>
        <v/>
      </c>
      <c r="V70" s="4"/>
      <c r="W70" s="4"/>
      <c r="Y70">
        <f t="shared" ref="Y70:Y76" si="42">IF($D70=Y$1,$K70+$L70,0)</f>
        <v>0</v>
      </c>
      <c r="Z70">
        <f t="shared" si="38"/>
        <v>0</v>
      </c>
      <c r="AA70">
        <f t="shared" si="38"/>
        <v>0</v>
      </c>
      <c r="AB70">
        <f t="shared" si="38"/>
        <v>0</v>
      </c>
      <c r="AC70">
        <f t="shared" si="38"/>
        <v>0</v>
      </c>
      <c r="AD70">
        <f t="shared" si="38"/>
        <v>0</v>
      </c>
      <c r="AE70">
        <f t="shared" si="38"/>
        <v>0</v>
      </c>
      <c r="AF70">
        <f t="shared" si="38"/>
        <v>0</v>
      </c>
    </row>
    <row r="71" spans="1:32">
      <c r="B71" s="94">
        <v>3</v>
      </c>
      <c r="C71" s="38" t="str">
        <f>IF(D71="","",HLOOKUP(D71,ADMIN2026!$B$146:$L$214,H71,FALSE))</f>
        <v/>
      </c>
      <c r="D71" s="38" t="str">
        <f>IF(E71="","",VLOOKUP(E71,ADMIN2026!$B$112:$D$141,2,FALSE))</f>
        <v/>
      </c>
      <c r="E71" s="4"/>
      <c r="F71" s="4"/>
      <c r="G71" s="6"/>
      <c r="H71" s="38" t="str">
        <f>IF(E71&gt;101,H67+2*I67,IF(E71&gt;10,H67+I67,IF(E71&gt;0,H67,"")))</f>
        <v/>
      </c>
      <c r="I71" s="38"/>
      <c r="J71" s="38">
        <f>VLOOKUP(B71,ADMIN2026!$B$64:$E$73,2,FALSE)*IF(G71="DQ",0,1)*IF(G71="DNF",0,1)*IF(G71="DNS",0,1)*IF(G71="",0,1)*IF(G71="nm",0,1)*IF(G71="NH",0,1)</f>
        <v>0</v>
      </c>
      <c r="K71" s="94">
        <f t="shared" si="39"/>
        <v>0</v>
      </c>
      <c r="L71" s="38">
        <f>IF(D71="",0,IF(G71="DNF",0,IF(G71="NH",0,IF(G71="DQ",0,IF(G71="NM",0,IF(G71="DNS",0,IF(G71&lt;VLOOKUP(A67,ADMIN2026!$B$91:$D$109,3,FALSE),0,ADMIN2026!$D$89)))))))</f>
        <v>0</v>
      </c>
      <c r="T71" s="14" t="str">
        <f t="shared" si="40"/>
        <v/>
      </c>
      <c r="U71" s="66" t="str">
        <f t="shared" si="41"/>
        <v/>
      </c>
      <c r="V71" s="4"/>
      <c r="W71" s="4"/>
      <c r="Y71">
        <f t="shared" si="42"/>
        <v>0</v>
      </c>
      <c r="Z71">
        <f t="shared" si="38"/>
        <v>0</v>
      </c>
      <c r="AA71">
        <f t="shared" si="38"/>
        <v>0</v>
      </c>
      <c r="AB71">
        <f t="shared" si="38"/>
        <v>0</v>
      </c>
      <c r="AC71">
        <f t="shared" si="38"/>
        <v>0</v>
      </c>
      <c r="AD71">
        <f t="shared" si="38"/>
        <v>0</v>
      </c>
      <c r="AE71">
        <f t="shared" si="38"/>
        <v>0</v>
      </c>
      <c r="AF71">
        <f t="shared" si="38"/>
        <v>0</v>
      </c>
    </row>
    <row r="72" spans="1:32">
      <c r="B72" s="94">
        <v>4</v>
      </c>
      <c r="C72" s="38" t="str">
        <f>IF(D72="","",HLOOKUP(D72,ADMIN2026!$B$146:$L$214,H72,FALSE))</f>
        <v/>
      </c>
      <c r="D72" s="38" t="str">
        <f>IF(E72="","",VLOOKUP(E72,ADMIN2026!$B$112:$D$141,2,FALSE))</f>
        <v/>
      </c>
      <c r="E72" s="4"/>
      <c r="F72" s="4"/>
      <c r="G72" s="6"/>
      <c r="H72" s="38" t="str">
        <f>IF(E72&gt;101,H67+2*I67,IF(E72&gt;10,H67+I67,IF(E72&gt;0,H67,"")))</f>
        <v/>
      </c>
      <c r="I72" s="38"/>
      <c r="J72" s="38">
        <f>VLOOKUP(B72,ADMIN2026!$B$64:$E$73,2,FALSE)*IF(G72="DQ",0,1)*IF(G72="DNF",0,1)*IF(G72="DNS",0,1)*IF(G72="",0,1)*IF(G72="nm",0,1)*IF(G72="NH",0,1)</f>
        <v>0</v>
      </c>
      <c r="K72" s="94">
        <f t="shared" si="39"/>
        <v>0</v>
      </c>
      <c r="L72" s="38">
        <f>IF(D72="",0,IF(G72="DNF",0,IF(G72="NH",0,IF(G72="DQ",0,IF(G72="NM",0,IF(G72="DNS",0,IF(G72&lt;VLOOKUP(A67,ADMIN2026!$B$91:$D$109,3,FALSE),0,ADMIN2026!$D$89)))))))</f>
        <v>0</v>
      </c>
      <c r="T72" s="14" t="str">
        <f t="shared" si="40"/>
        <v/>
      </c>
      <c r="U72" s="66" t="str">
        <f t="shared" si="41"/>
        <v/>
      </c>
      <c r="V72" s="4"/>
      <c r="W72" s="4"/>
      <c r="Y72">
        <f t="shared" si="42"/>
        <v>0</v>
      </c>
      <c r="Z72">
        <f t="shared" si="38"/>
        <v>0</v>
      </c>
      <c r="AA72">
        <f t="shared" si="38"/>
        <v>0</v>
      </c>
      <c r="AB72">
        <f t="shared" si="38"/>
        <v>0</v>
      </c>
      <c r="AC72">
        <f t="shared" si="38"/>
        <v>0</v>
      </c>
      <c r="AD72">
        <f t="shared" si="38"/>
        <v>0</v>
      </c>
      <c r="AE72">
        <f t="shared" si="38"/>
        <v>0</v>
      </c>
      <c r="AF72">
        <f t="shared" si="38"/>
        <v>0</v>
      </c>
    </row>
    <row r="73" spans="1:32">
      <c r="B73" s="94">
        <v>5</v>
      </c>
      <c r="C73" s="38" t="str">
        <f>IF(D73="","",HLOOKUP(D73,ADMIN2026!$B$146:$L$214,H73,FALSE))</f>
        <v/>
      </c>
      <c r="D73" s="38" t="str">
        <f>IF(E73="","",VLOOKUP(E73,ADMIN2026!$B$112:$D$141,2,FALSE))</f>
        <v/>
      </c>
      <c r="E73" s="4"/>
      <c r="F73" s="4"/>
      <c r="G73" s="6"/>
      <c r="H73" s="38" t="str">
        <f>IF(E73&gt;101,H67+2*I67,IF(E73&gt;10,H67+I67,IF(E73&gt;0,H67,"")))</f>
        <v/>
      </c>
      <c r="I73" s="38"/>
      <c r="J73" s="38">
        <f>VLOOKUP(B73,ADMIN2026!$B$64:$E$73,2,FALSE)*IF(G73="DQ",0,1)*IF(G73="DNF",0,1)*IF(G73="DNS",0,1)*IF(G73="",0,1)*IF(G73="nm",0,1)*IF(G73="NH",0,1)</f>
        <v>0</v>
      </c>
      <c r="K73" s="94">
        <f t="shared" si="39"/>
        <v>0</v>
      </c>
      <c r="L73" s="38">
        <f>IF(D73="",0,IF(G73="DNF",0,IF(G73="NH",0,IF(G73="DQ",0,IF(G73="NM",0,IF(G73="DNS",0,IF(G73&lt;VLOOKUP(A67,ADMIN2026!$B$91:$D$109,3,FALSE),0,ADMIN2026!$D$89)))))))</f>
        <v>0</v>
      </c>
      <c r="T73" s="14" t="str">
        <f t="shared" si="40"/>
        <v/>
      </c>
      <c r="U73" s="66" t="str">
        <f t="shared" si="41"/>
        <v/>
      </c>
      <c r="V73" s="4"/>
      <c r="W73" s="4"/>
      <c r="Y73">
        <f t="shared" si="42"/>
        <v>0</v>
      </c>
      <c r="Z73">
        <f t="shared" si="38"/>
        <v>0</v>
      </c>
      <c r="AA73">
        <f t="shared" si="38"/>
        <v>0</v>
      </c>
      <c r="AB73">
        <f t="shared" si="38"/>
        <v>0</v>
      </c>
      <c r="AC73">
        <f t="shared" si="38"/>
        <v>0</v>
      </c>
      <c r="AD73">
        <f t="shared" si="38"/>
        <v>0</v>
      </c>
      <c r="AE73">
        <f t="shared" si="38"/>
        <v>0</v>
      </c>
      <c r="AF73">
        <f t="shared" si="38"/>
        <v>0</v>
      </c>
    </row>
    <row r="74" spans="1:32">
      <c r="B74" s="94">
        <v>6</v>
      </c>
      <c r="C74" s="38" t="str">
        <f>IF(D74="","",HLOOKUP(D74,ADMIN2026!$B$146:$L$214,H74,FALSE))</f>
        <v/>
      </c>
      <c r="D74" s="38" t="str">
        <f>IF(E74="","",VLOOKUP(E74,ADMIN2026!$B$112:$D$141,2,FALSE))</f>
        <v/>
      </c>
      <c r="E74" s="4"/>
      <c r="F74" s="4"/>
      <c r="G74" s="6"/>
      <c r="H74" s="38" t="str">
        <f>IF(E74&gt;101,H67+2*I67,IF(E74&gt;10,H67+I67,IF(E74&gt;0,H67,"")))</f>
        <v/>
      </c>
      <c r="I74" s="38"/>
      <c r="J74" s="38">
        <f>VLOOKUP(B74,ADMIN2026!$B$64:$E$73,2,FALSE)*IF(G74="DQ",0,1)*IF(G74="DNF",0,1)*IF(G74="DNS",0,1)*IF(G74="",0,1)*IF(G74="nm",0,1)*IF(G74="NH",0,1)</f>
        <v>0</v>
      </c>
      <c r="K74" s="94">
        <f t="shared" si="39"/>
        <v>0</v>
      </c>
      <c r="L74" s="38">
        <f>IF(D74="",0,IF(G74="DNF",0,IF(G74="NH",0,IF(G74="DQ",0,IF(G74="NM",0,IF(G74="DNS",0,IF(G74&lt;VLOOKUP(A67,ADMIN2026!$B$91:$D$109,3,FALSE),0,ADMIN2026!$D$89)))))))</f>
        <v>0</v>
      </c>
      <c r="T74" s="14" t="str">
        <f t="shared" si="40"/>
        <v/>
      </c>
      <c r="U74" s="66" t="str">
        <f t="shared" si="41"/>
        <v/>
      </c>
      <c r="V74" s="4"/>
      <c r="W74" s="4"/>
      <c r="Y74">
        <f t="shared" si="42"/>
        <v>0</v>
      </c>
      <c r="Z74">
        <f t="shared" si="38"/>
        <v>0</v>
      </c>
      <c r="AA74">
        <f t="shared" si="38"/>
        <v>0</v>
      </c>
      <c r="AB74">
        <f t="shared" si="38"/>
        <v>0</v>
      </c>
      <c r="AC74">
        <f t="shared" si="38"/>
        <v>0</v>
      </c>
      <c r="AD74">
        <f t="shared" si="38"/>
        <v>0</v>
      </c>
      <c r="AE74">
        <f t="shared" si="38"/>
        <v>0</v>
      </c>
      <c r="AF74">
        <f t="shared" si="38"/>
        <v>0</v>
      </c>
    </row>
    <row r="75" spans="1:32">
      <c r="B75" s="94">
        <v>7</v>
      </c>
      <c r="C75" s="38" t="str">
        <f>IF(D75="","",HLOOKUP(D75,ADMIN2026!$B$146:$L$214,H75,FALSE))</f>
        <v/>
      </c>
      <c r="D75" s="38" t="str">
        <f>IF(E75="","",VLOOKUP(E75,ADMIN2026!$B$112:$D$141,2,FALSE))</f>
        <v/>
      </c>
      <c r="E75" s="4"/>
      <c r="F75" s="4"/>
      <c r="G75" s="6"/>
      <c r="H75" s="38" t="str">
        <f>IF(E75&gt;101,H67+2*I67,IF(E75&gt;10,H67+I67,IF(E75&gt;0,H67,"")))</f>
        <v/>
      </c>
      <c r="I75" s="38"/>
      <c r="J75" s="38">
        <f>VLOOKUP(B75,ADMIN2026!$B$64:$E$73,2,FALSE)*IF(G75="DQ",0,1)*IF(G75="DNF",0,1)*IF(G75="DNS",0,1)*IF(G75="",0,1)*IF(G75="nm",0,1)*IF(G75="NH",0,1)</f>
        <v>0</v>
      </c>
      <c r="K75" s="94">
        <f t="shared" si="39"/>
        <v>0</v>
      </c>
      <c r="L75" s="38">
        <f>IF(D75="",0,IF(G75="DNF",0,IF(G75="NH",0,IF(G75="DQ",0,IF(G75="NM",0,IF(G75="DNS",0,IF(G75&lt;VLOOKUP(A67,ADMIN2026!$B$91:$D$109,3,FALSE),0,ADMIN2026!$D$89)))))))</f>
        <v>0</v>
      </c>
      <c r="T75" s="14" t="str">
        <f t="shared" si="40"/>
        <v/>
      </c>
      <c r="U75" s="66" t="str">
        <f t="shared" si="41"/>
        <v/>
      </c>
      <c r="V75" s="4"/>
      <c r="W75" s="4"/>
      <c r="Y75">
        <f t="shared" si="42"/>
        <v>0</v>
      </c>
      <c r="Z75">
        <f t="shared" si="38"/>
        <v>0</v>
      </c>
      <c r="AA75">
        <f t="shared" si="38"/>
        <v>0</v>
      </c>
      <c r="AB75">
        <f t="shared" si="38"/>
        <v>0</v>
      </c>
      <c r="AC75">
        <f t="shared" si="38"/>
        <v>0</v>
      </c>
      <c r="AD75">
        <f t="shared" si="38"/>
        <v>0</v>
      </c>
      <c r="AE75">
        <f t="shared" si="38"/>
        <v>0</v>
      </c>
      <c r="AF75">
        <f t="shared" si="38"/>
        <v>0</v>
      </c>
    </row>
    <row r="76" spans="1:32">
      <c r="B76" s="94">
        <v>8</v>
      </c>
      <c r="C76" s="38" t="str">
        <f>IF(D76="","",HLOOKUP(D76,ADMIN2026!$B$146:$L$214,H76,FALSE))</f>
        <v/>
      </c>
      <c r="D76" s="38" t="str">
        <f>IF(E76="","",VLOOKUP(E76,ADMIN2026!$B$112:$D$141,2,FALSE))</f>
        <v/>
      </c>
      <c r="E76" s="4"/>
      <c r="F76" s="4"/>
      <c r="G76" s="6"/>
      <c r="H76" s="38" t="str">
        <f>IF(E76&gt;101,H67+2*I67,IF(E76&gt;10,H67+I67,IF(E76&gt;0,H67,"")))</f>
        <v/>
      </c>
      <c r="I76" s="38"/>
      <c r="J76" s="38">
        <f>VLOOKUP(B76,ADMIN2026!$B$64:$E$73,2,FALSE)*IF(G76="DQ",0,1)*IF(G76="DNF",0,1)*IF(G76="DNS",0,1)*IF(G76="",0,1)*IF(G76="nm",0,1)*IF(G76="NH",0,1)</f>
        <v>0</v>
      </c>
      <c r="K76" s="94">
        <f t="shared" si="39"/>
        <v>0</v>
      </c>
      <c r="L76" s="38">
        <f>IF(D76="",0,IF(G76="DNF",0,IF(G76="NH",0,IF(G76="DQ",0,IF(G76="NM",0,IF(G76="DNS",0,IF(G76&lt;VLOOKUP(A67,ADMIN2026!$B$91:$D$109,3,FALSE),0,ADMIN2026!$D$89)))))))</f>
        <v>0</v>
      </c>
      <c r="T76" s="14" t="str">
        <f t="shared" si="40"/>
        <v/>
      </c>
      <c r="U76" s="66" t="str">
        <f t="shared" si="41"/>
        <v/>
      </c>
      <c r="V76" s="4"/>
      <c r="W76" s="4"/>
      <c r="Y76">
        <f t="shared" si="42"/>
        <v>0</v>
      </c>
      <c r="Z76">
        <f t="shared" si="38"/>
        <v>0</v>
      </c>
      <c r="AA76">
        <f t="shared" si="38"/>
        <v>0</v>
      </c>
      <c r="AB76">
        <f t="shared" si="38"/>
        <v>0</v>
      </c>
      <c r="AC76">
        <f t="shared" si="38"/>
        <v>0</v>
      </c>
      <c r="AD76">
        <f t="shared" si="38"/>
        <v>0</v>
      </c>
      <c r="AE76">
        <f t="shared" si="38"/>
        <v>0</v>
      </c>
      <c r="AF76">
        <f t="shared" si="38"/>
        <v>0</v>
      </c>
    </row>
    <row r="77" spans="1:32">
      <c r="A77" s="3" t="s">
        <v>0</v>
      </c>
      <c r="B77" s="3"/>
      <c r="C77" s="3"/>
      <c r="D77" s="3"/>
      <c r="E77" s="3"/>
      <c r="F77" s="3"/>
      <c r="G77" s="3"/>
      <c r="H77" s="3" t="str">
        <f>H66</f>
        <v>line base</v>
      </c>
      <c r="I77" s="3" t="str">
        <f>I66</f>
        <v>step</v>
      </c>
      <c r="J77" s="3"/>
      <c r="K77" s="3"/>
      <c r="L77" s="3"/>
      <c r="M77" s="3"/>
      <c r="N77" s="3"/>
      <c r="O77" s="3"/>
      <c r="P77" s="3"/>
      <c r="Q77" s="3"/>
      <c r="R77" s="3"/>
      <c r="S77" s="3"/>
      <c r="T77" s="3"/>
      <c r="U77" s="3"/>
      <c r="V77" s="3"/>
      <c r="W77" s="3"/>
    </row>
    <row r="78" spans="1:32">
      <c r="A78" s="3" t="str">
        <f>C66</f>
        <v>LJ</v>
      </c>
      <c r="B78" s="37" t="s">
        <v>286</v>
      </c>
      <c r="C78" s="37"/>
      <c r="D78" s="37"/>
      <c r="E78" s="37"/>
      <c r="F78" s="37" t="s">
        <v>181</v>
      </c>
      <c r="G78" s="37" t="str">
        <f t="shared" ref="G78:G79" si="43">G67</f>
        <v>Perf. metres</v>
      </c>
      <c r="H78" s="37">
        <f>VLOOKUP(A78,ADMIN2026!$B$146:$M$166,12,FALSE)</f>
        <v>16</v>
      </c>
      <c r="I78" s="37">
        <f>$I$3</f>
        <v>24</v>
      </c>
      <c r="J78" s="37" t="s">
        <v>79</v>
      </c>
      <c r="K78" s="37" t="s">
        <v>59</v>
      </c>
      <c r="L78" s="37" t="s">
        <v>83</v>
      </c>
      <c r="M78" s="3"/>
      <c r="N78" s="3"/>
      <c r="O78" s="3"/>
      <c r="P78" s="3"/>
      <c r="Q78" s="3"/>
      <c r="R78" s="3"/>
      <c r="S78" s="3"/>
      <c r="T78" s="3" t="s">
        <v>136</v>
      </c>
      <c r="U78" s="3" t="s">
        <v>237</v>
      </c>
      <c r="V78" s="37" t="s">
        <v>242</v>
      </c>
      <c r="W78" s="37" t="s">
        <v>106</v>
      </c>
    </row>
    <row r="79" spans="1:32">
      <c r="A79" s="64" t="s">
        <v>1</v>
      </c>
      <c r="B79" s="37" t="s">
        <v>59</v>
      </c>
      <c r="C79" s="37" t="s">
        <v>60</v>
      </c>
      <c r="D79" s="37" t="s">
        <v>61</v>
      </c>
      <c r="E79" s="37" t="s">
        <v>108</v>
      </c>
      <c r="F79" s="37" t="s">
        <v>63</v>
      </c>
      <c r="G79" s="37" t="str">
        <f t="shared" si="43"/>
        <v>xx.yy</v>
      </c>
      <c r="H79" s="37" t="str">
        <f>H68</f>
        <v>line to look up</v>
      </c>
      <c r="I79" s="37"/>
      <c r="J79" s="37" t="s">
        <v>80</v>
      </c>
      <c r="K79" s="37" t="s">
        <v>80</v>
      </c>
      <c r="L79" s="37" t="s">
        <v>80</v>
      </c>
      <c r="M79" s="3"/>
      <c r="N79" s="3"/>
      <c r="O79" s="3"/>
      <c r="P79" s="3"/>
      <c r="Q79" s="3"/>
      <c r="R79" s="3"/>
      <c r="S79" s="3"/>
      <c r="T79" s="3" t="s">
        <v>146</v>
      </c>
      <c r="U79" s="3" t="s">
        <v>238</v>
      </c>
      <c r="V79" s="37" t="s">
        <v>63</v>
      </c>
      <c r="W79" s="37" t="s">
        <v>107</v>
      </c>
      <c r="Y79" t="str">
        <f>Y$1</f>
        <v>B&amp;R</v>
      </c>
      <c r="Z79" t="str">
        <f t="shared" ref="Z79:AF79" si="44">Z$1</f>
        <v>Chelt</v>
      </c>
      <c r="AA79" t="str">
        <f t="shared" si="44"/>
        <v>D&amp;S</v>
      </c>
      <c r="AB79" t="str">
        <f t="shared" si="44"/>
        <v>HereF</v>
      </c>
      <c r="AC79" t="str">
        <f t="shared" si="44"/>
        <v>K&amp;S</v>
      </c>
      <c r="AD79" t="str">
        <f t="shared" si="44"/>
        <v>Tipton</v>
      </c>
      <c r="AE79" t="str">
        <f t="shared" si="44"/>
        <v>Worc</v>
      </c>
      <c r="AF79" t="str">
        <f t="shared" si="44"/>
        <v>Yate</v>
      </c>
    </row>
    <row r="80" spans="1:32">
      <c r="B80" s="94">
        <v>1</v>
      </c>
      <c r="C80" s="38" t="str">
        <f>IF(D80="","",HLOOKUP(D80,ADMIN2026!$B$146:$L$214,H80,FALSE))</f>
        <v/>
      </c>
      <c r="D80" s="38" t="str">
        <f>IF(E80="","",VLOOKUP(E80,ADMIN2026!$B$112:$D$141,2,FALSE))</f>
        <v/>
      </c>
      <c r="E80" s="4"/>
      <c r="F80" s="4"/>
      <c r="G80" s="6"/>
      <c r="H80" s="38" t="str">
        <f>IF(E80&gt;101,H78+2*I78,IF(E80&gt;10,H78+I78,IF(E80&gt;0,H78,"")))</f>
        <v/>
      </c>
      <c r="I80" s="38"/>
      <c r="J80" s="38">
        <f>VLOOKUP(B80,ADMIN2026!$B$64:$F$79,3,FALSE)*IF(G80="DQ",0,1)*IF(G80="DNF",0,1)*IF(G80="DNS",0,1)*IF(G80="",0,1)*IF(G80="nm",0,1)*IF(G80="NH",0,1)</f>
        <v>0</v>
      </c>
      <c r="K80" s="94">
        <f>J80</f>
        <v>0</v>
      </c>
      <c r="L80" s="38">
        <f>IF(D80="",0,IF(G80="DNF",0,IF(G80="NH",0,IF(G80="DQ",0,IF(G80="NM",0,IF(G80="DNS",0,IF(G80&lt;VLOOKUP(A78,ADMIN2026!$B$91:$D$109,3,FALSE),0,ADMIN2026!$D$89)))))))</f>
        <v>0</v>
      </c>
      <c r="T80" s="14" t="str">
        <f>IF(D80="","",G80)</f>
        <v/>
      </c>
      <c r="U80" s="66" t="str">
        <f>IF(D80="","",IF(G80="NH","",IF(G80="DQ","",IF(G80="NM","",IF(G80="DNS","",IF(ABS(G80*2/2-G80)&lt;0.001,"","Error"))))))</f>
        <v/>
      </c>
      <c r="V80" s="4"/>
      <c r="W80" s="4"/>
      <c r="Y80">
        <f>IF($D80=Y$1,$K80+$L80,0)</f>
        <v>0</v>
      </c>
      <c r="Z80">
        <f t="shared" ref="Z80:AF87" si="45">IF($D80=Z$1,$K80+$L80,0)</f>
        <v>0</v>
      </c>
      <c r="AA80">
        <f t="shared" si="45"/>
        <v>0</v>
      </c>
      <c r="AB80">
        <f t="shared" si="45"/>
        <v>0</v>
      </c>
      <c r="AC80">
        <f t="shared" si="45"/>
        <v>0</v>
      </c>
      <c r="AD80">
        <f t="shared" si="45"/>
        <v>0</v>
      </c>
      <c r="AE80">
        <f t="shared" si="45"/>
        <v>0</v>
      </c>
      <c r="AF80">
        <f t="shared" si="45"/>
        <v>0</v>
      </c>
    </row>
    <row r="81" spans="2:32">
      <c r="B81" s="94">
        <v>2</v>
      </c>
      <c r="C81" s="38" t="str">
        <f>IF(D81="","",HLOOKUP(D81,ADMIN2026!$B$146:$L$214,H81,FALSE))</f>
        <v/>
      </c>
      <c r="D81" s="38" t="str">
        <f>IF(E81="","",VLOOKUP(E81,ADMIN2026!$B$112:$D$141,2,FALSE))</f>
        <v/>
      </c>
      <c r="E81" s="4"/>
      <c r="F81" s="4"/>
      <c r="G81" s="6"/>
      <c r="H81" s="38" t="str">
        <f>IF(E81&gt;101,H78+2*I78,IF(E81&gt;10,H78+I78,IF(E81&gt;0,H78,"")))</f>
        <v/>
      </c>
      <c r="I81" s="38"/>
      <c r="J81" s="38">
        <f>VLOOKUP(B81,ADMIN2026!$B$64:$F$79,3,FALSE)*IF(G81="DQ",0,1)*IF(G81="DNF",0,1)*IF(G81="DNS",0,1)*IF(G81="",0,1)*IF(G81="nm",0,1)*IF(G81="NH",0,1)</f>
        <v>0</v>
      </c>
      <c r="K81" s="94">
        <f t="shared" ref="K81:K87" si="46">J81</f>
        <v>0</v>
      </c>
      <c r="L81" s="38">
        <f>IF(D81="",0,IF(G81="DNF",0,IF(G81="NH",0,IF(G81="DQ",0,IF(G81="NM",0,IF(G81="DNS",0,IF(G81&lt;VLOOKUP(A78,ADMIN2026!$B$91:$D$109,3,FALSE),0,ADMIN2026!$D$89)))))))</f>
        <v>0</v>
      </c>
      <c r="T81" s="14" t="str">
        <f t="shared" ref="T81:T87" si="47">IF(D81="","",G81)</f>
        <v/>
      </c>
      <c r="U81" s="66" t="str">
        <f t="shared" ref="U81:U87" si="48">IF(D81="","",IF(G81="NH","",IF(G81="DQ","",IF(G81="NM","",IF(G81="DNS","",IF(ABS(G81*2/2-G81)&lt;0.001,"","Error"))))))</f>
        <v/>
      </c>
      <c r="V81" s="4"/>
      <c r="W81" s="4"/>
      <c r="Y81">
        <f t="shared" ref="Y81:Y87" si="49">IF($D81=Y$1,$K81+$L81,0)</f>
        <v>0</v>
      </c>
      <c r="Z81">
        <f t="shared" si="45"/>
        <v>0</v>
      </c>
      <c r="AA81">
        <f t="shared" si="45"/>
        <v>0</v>
      </c>
      <c r="AB81">
        <f t="shared" si="45"/>
        <v>0</v>
      </c>
      <c r="AC81">
        <f t="shared" si="45"/>
        <v>0</v>
      </c>
      <c r="AD81">
        <f t="shared" si="45"/>
        <v>0</v>
      </c>
      <c r="AE81">
        <f t="shared" si="45"/>
        <v>0</v>
      </c>
      <c r="AF81">
        <f t="shared" si="45"/>
        <v>0</v>
      </c>
    </row>
    <row r="82" spans="2:32">
      <c r="B82" s="94">
        <v>3</v>
      </c>
      <c r="C82" s="38" t="str">
        <f>IF(D82="","",HLOOKUP(D82,ADMIN2026!$B$146:$L$214,H82,FALSE))</f>
        <v/>
      </c>
      <c r="D82" s="38" t="str">
        <f>IF(E82="","",VLOOKUP(E82,ADMIN2026!$B$112:$D$141,2,FALSE))</f>
        <v/>
      </c>
      <c r="E82" s="4"/>
      <c r="F82" s="4"/>
      <c r="G82" s="6"/>
      <c r="H82" s="38" t="str">
        <f>IF(E82&gt;101,H78+2*I78,IF(E82&gt;10,H78+I78,IF(E82&gt;0,H78,"")))</f>
        <v/>
      </c>
      <c r="I82" s="38"/>
      <c r="J82" s="38">
        <f>VLOOKUP(B82,ADMIN2026!$B$64:$F$79,3,FALSE)*IF(G82="DQ",0,1)*IF(G82="DNF",0,1)*IF(G82="DNS",0,1)*IF(G82="",0,1)*IF(G82="nm",0,1)*IF(G82="NH",0,1)</f>
        <v>0</v>
      </c>
      <c r="K82" s="94">
        <f t="shared" si="46"/>
        <v>0</v>
      </c>
      <c r="L82" s="38">
        <f>IF(D82="",0,IF(G82="DNF",0,IF(G82="NH",0,IF(G82="DQ",0,IF(G82="NM",0,IF(G82="DNS",0,IF(G82&lt;VLOOKUP(A78,ADMIN2026!$B$91:$D$109,3,FALSE),0,ADMIN2026!$D$89)))))))</f>
        <v>0</v>
      </c>
      <c r="T82" s="14" t="str">
        <f t="shared" si="47"/>
        <v/>
      </c>
      <c r="U82" s="66" t="str">
        <f t="shared" si="48"/>
        <v/>
      </c>
      <c r="V82" s="4"/>
      <c r="W82" s="4"/>
      <c r="Y82">
        <f t="shared" si="49"/>
        <v>0</v>
      </c>
      <c r="Z82">
        <f t="shared" si="45"/>
        <v>0</v>
      </c>
      <c r="AA82">
        <f t="shared" si="45"/>
        <v>0</v>
      </c>
      <c r="AB82">
        <f t="shared" si="45"/>
        <v>0</v>
      </c>
      <c r="AC82">
        <f t="shared" si="45"/>
        <v>0</v>
      </c>
      <c r="AD82">
        <f t="shared" si="45"/>
        <v>0</v>
      </c>
      <c r="AE82">
        <f t="shared" si="45"/>
        <v>0</v>
      </c>
      <c r="AF82">
        <f t="shared" si="45"/>
        <v>0</v>
      </c>
    </row>
    <row r="83" spans="2:32">
      <c r="B83" s="94">
        <v>4</v>
      </c>
      <c r="C83" s="38" t="str">
        <f>IF(D83="","",HLOOKUP(D83,ADMIN2026!$B$146:$L$214,H83,FALSE))</f>
        <v/>
      </c>
      <c r="D83" s="38" t="str">
        <f>IF(E83="","",VLOOKUP(E83,ADMIN2026!$B$112:$D$141,2,FALSE))</f>
        <v/>
      </c>
      <c r="E83" s="4"/>
      <c r="F83" s="4"/>
      <c r="G83" s="6"/>
      <c r="H83" s="38" t="str">
        <f>IF(E83&gt;101,H78+2*I78,IF(E83&gt;10,H78+I78,IF(E83&gt;0,H78,"")))</f>
        <v/>
      </c>
      <c r="I83" s="38"/>
      <c r="J83" s="38">
        <f>VLOOKUP(B83,ADMIN2026!$B$64:$F$79,3,FALSE)*IF(G83="DQ",0,1)*IF(G83="DNF",0,1)*IF(G83="DNS",0,1)*IF(G83="",0,1)*IF(G83="nm",0,1)*IF(G83="NH",0,1)</f>
        <v>0</v>
      </c>
      <c r="K83" s="94">
        <f t="shared" si="46"/>
        <v>0</v>
      </c>
      <c r="L83" s="38">
        <f>IF(D83="",0,IF(G83="DNF",0,IF(G83="NH",0,IF(G83="DQ",0,IF(G83="NM",0,IF(G83="DNS",0,IF(G83&lt;VLOOKUP(A78,ADMIN2026!$B$91:$D$109,3,FALSE),0,ADMIN2026!$D$89)))))))</f>
        <v>0</v>
      </c>
      <c r="T83" s="14" t="str">
        <f t="shared" si="47"/>
        <v/>
      </c>
      <c r="U83" s="66" t="str">
        <f t="shared" si="48"/>
        <v/>
      </c>
      <c r="V83" s="4"/>
      <c r="W83" s="4"/>
      <c r="Y83">
        <f t="shared" si="49"/>
        <v>0</v>
      </c>
      <c r="Z83">
        <f t="shared" si="45"/>
        <v>0</v>
      </c>
      <c r="AA83">
        <f t="shared" si="45"/>
        <v>0</v>
      </c>
      <c r="AB83">
        <f t="shared" si="45"/>
        <v>0</v>
      </c>
      <c r="AC83">
        <f t="shared" si="45"/>
        <v>0</v>
      </c>
      <c r="AD83">
        <f t="shared" si="45"/>
        <v>0</v>
      </c>
      <c r="AE83">
        <f t="shared" si="45"/>
        <v>0</v>
      </c>
      <c r="AF83">
        <f t="shared" si="45"/>
        <v>0</v>
      </c>
    </row>
    <row r="84" spans="2:32">
      <c r="B84" s="94">
        <v>5</v>
      </c>
      <c r="C84" s="38" t="str">
        <f>IF(D84="","",HLOOKUP(D84,ADMIN2026!$B$146:$L$214,H84,FALSE))</f>
        <v/>
      </c>
      <c r="D84" s="38" t="str">
        <f>IF(E84="","",VLOOKUP(E84,ADMIN2026!$B$112:$D$141,2,FALSE))</f>
        <v/>
      </c>
      <c r="E84" s="4"/>
      <c r="F84" s="4"/>
      <c r="G84" s="6"/>
      <c r="H84" s="38" t="str">
        <f>IF(E84&gt;101,H78+2*I78,IF(E84&gt;10,H78+I78,IF(E84&gt;0,H78,"")))</f>
        <v/>
      </c>
      <c r="I84" s="38"/>
      <c r="J84" s="38">
        <f>VLOOKUP(B84,ADMIN2026!$B$64:$F$79,3,FALSE)*IF(G84="DQ",0,1)*IF(G84="DNF",0,1)*IF(G84="DNS",0,1)*IF(G84="",0,1)*IF(G84="nm",0,1)*IF(G84="NH",0,1)</f>
        <v>0</v>
      </c>
      <c r="K84" s="94">
        <f t="shared" si="46"/>
        <v>0</v>
      </c>
      <c r="L84" s="38">
        <f>IF(D84="",0,IF(G84="DNF",0,IF(G84="NH",0,IF(G84="DQ",0,IF(G84="NM",0,IF(G84="DNS",0,IF(G84&lt;VLOOKUP(A78,ADMIN2026!$B$91:$D$109,3,FALSE),0,ADMIN2026!$D$89)))))))</f>
        <v>0</v>
      </c>
      <c r="T84" s="14" t="str">
        <f t="shared" si="47"/>
        <v/>
      </c>
      <c r="U84" s="66" t="str">
        <f t="shared" si="48"/>
        <v/>
      </c>
      <c r="V84" s="4"/>
      <c r="W84" s="4"/>
      <c r="Y84">
        <f t="shared" si="49"/>
        <v>0</v>
      </c>
      <c r="Z84">
        <f t="shared" si="45"/>
        <v>0</v>
      </c>
      <c r="AA84">
        <f t="shared" si="45"/>
        <v>0</v>
      </c>
      <c r="AB84">
        <f t="shared" si="45"/>
        <v>0</v>
      </c>
      <c r="AC84">
        <f t="shared" si="45"/>
        <v>0</v>
      </c>
      <c r="AD84">
        <f t="shared" si="45"/>
        <v>0</v>
      </c>
      <c r="AE84">
        <f t="shared" si="45"/>
        <v>0</v>
      </c>
      <c r="AF84">
        <f t="shared" si="45"/>
        <v>0</v>
      </c>
    </row>
    <row r="85" spans="2:32">
      <c r="B85" s="94">
        <v>6</v>
      </c>
      <c r="C85" s="38" t="str">
        <f>IF(D85="","",HLOOKUP(D85,ADMIN2026!$B$146:$L$214,H85,FALSE))</f>
        <v/>
      </c>
      <c r="D85" s="38" t="str">
        <f>IF(E85="","",VLOOKUP(E85,ADMIN2026!$B$112:$D$141,2,FALSE))</f>
        <v/>
      </c>
      <c r="E85" s="4"/>
      <c r="F85" s="4"/>
      <c r="G85" s="6"/>
      <c r="H85" s="38" t="str">
        <f>IF(E85&gt;101,H78+2*I78,IF(E85&gt;10,H78+I78,IF(E85&gt;0,H78,"")))</f>
        <v/>
      </c>
      <c r="I85" s="38"/>
      <c r="J85" s="38">
        <f>VLOOKUP(B85,ADMIN2026!$B$64:$F$79,3,FALSE)*IF(G85="DQ",0,1)*IF(G85="DNF",0,1)*IF(G85="DNS",0,1)*IF(G85="",0,1)*IF(G85="nm",0,1)*IF(G85="NH",0,1)</f>
        <v>0</v>
      </c>
      <c r="K85" s="94">
        <f t="shared" si="46"/>
        <v>0</v>
      </c>
      <c r="L85" s="38">
        <f>IF(D85="",0,IF(G85="DNF",0,IF(G85="NH",0,IF(G85="DQ",0,IF(G85="NM",0,IF(G85="DNS",0,IF(G85&lt;VLOOKUP(A78,ADMIN2026!$B$91:$D$109,3,FALSE),0,ADMIN2026!$D$89)))))))</f>
        <v>0</v>
      </c>
      <c r="T85" s="14" t="str">
        <f t="shared" si="47"/>
        <v/>
      </c>
      <c r="U85" s="66" t="str">
        <f t="shared" si="48"/>
        <v/>
      </c>
      <c r="V85" s="4"/>
      <c r="W85" s="4"/>
      <c r="Y85">
        <f t="shared" si="49"/>
        <v>0</v>
      </c>
      <c r="Z85">
        <f t="shared" si="45"/>
        <v>0</v>
      </c>
      <c r="AA85">
        <f t="shared" si="45"/>
        <v>0</v>
      </c>
      <c r="AB85">
        <f t="shared" si="45"/>
        <v>0</v>
      </c>
      <c r="AC85">
        <f t="shared" si="45"/>
        <v>0</v>
      </c>
      <c r="AD85">
        <f t="shared" si="45"/>
        <v>0</v>
      </c>
      <c r="AE85">
        <f t="shared" si="45"/>
        <v>0</v>
      </c>
      <c r="AF85">
        <f t="shared" si="45"/>
        <v>0</v>
      </c>
    </row>
    <row r="86" spans="2:32">
      <c r="B86" s="94">
        <v>7</v>
      </c>
      <c r="C86" s="38" t="str">
        <f>IF(D86="","",HLOOKUP(D86,ADMIN2026!$B$146:$L$214,H86,FALSE))</f>
        <v/>
      </c>
      <c r="D86" s="38" t="str">
        <f>IF(E86="","",VLOOKUP(E86,ADMIN2026!$B$112:$D$141,2,FALSE))</f>
        <v/>
      </c>
      <c r="E86" s="4"/>
      <c r="F86" s="4"/>
      <c r="G86" s="6"/>
      <c r="H86" s="38" t="str">
        <f>IF(E86&gt;101,H78+2*I78,IF(E86&gt;10,H78+I78,IF(E86&gt;0,H78,"")))</f>
        <v/>
      </c>
      <c r="I86" s="38"/>
      <c r="J86" s="38">
        <f>VLOOKUP(B86,ADMIN2026!$B$64:$F$79,3,FALSE)*IF(G86="DQ",0,1)*IF(G86="DNF",0,1)*IF(G86="DNS",0,1)*IF(G86="",0,1)*IF(G86="nm",0,1)*IF(G86="NH",0,1)</f>
        <v>0</v>
      </c>
      <c r="K86" s="94">
        <f t="shared" si="46"/>
        <v>0</v>
      </c>
      <c r="L86" s="38">
        <f>IF(D86="",0,IF(G86="DNF",0,IF(G86="NH",0,IF(G86="DQ",0,IF(G86="NM",0,IF(G86="DNS",0,IF(G86&lt;VLOOKUP(A78,ADMIN2026!$B$91:$D$109,3,FALSE),0,ADMIN2026!$D$89)))))))</f>
        <v>0</v>
      </c>
      <c r="T86" s="14" t="str">
        <f t="shared" si="47"/>
        <v/>
      </c>
      <c r="U86" s="66" t="str">
        <f t="shared" si="48"/>
        <v/>
      </c>
      <c r="V86" s="4"/>
      <c r="W86" s="4"/>
      <c r="Y86">
        <f t="shared" si="49"/>
        <v>0</v>
      </c>
      <c r="Z86">
        <f t="shared" si="45"/>
        <v>0</v>
      </c>
      <c r="AA86">
        <f t="shared" si="45"/>
        <v>0</v>
      </c>
      <c r="AB86">
        <f t="shared" si="45"/>
        <v>0</v>
      </c>
      <c r="AC86">
        <f t="shared" si="45"/>
        <v>0</v>
      </c>
      <c r="AD86">
        <f t="shared" si="45"/>
        <v>0</v>
      </c>
      <c r="AE86">
        <f t="shared" si="45"/>
        <v>0</v>
      </c>
      <c r="AF86">
        <f t="shared" si="45"/>
        <v>0</v>
      </c>
    </row>
    <row r="87" spans="2:32">
      <c r="B87" s="94">
        <v>8</v>
      </c>
      <c r="C87" s="38" t="str">
        <f>IF(D87="","",HLOOKUP(D87,ADMIN2026!$B$146:$L$214,H87,FALSE))</f>
        <v/>
      </c>
      <c r="D87" s="38" t="str">
        <f>IF(E87="","",VLOOKUP(E87,ADMIN2026!$B$112:$D$141,2,FALSE))</f>
        <v/>
      </c>
      <c r="E87" s="4"/>
      <c r="F87" s="4"/>
      <c r="G87" s="6"/>
      <c r="H87" s="38" t="str">
        <f>IF(E87&gt;101,H78+2*I78,IF(E87&gt;10,H78+I78,IF(E87&gt;0,H78,"")))</f>
        <v/>
      </c>
      <c r="I87" s="38"/>
      <c r="J87" s="38">
        <f>VLOOKUP(B87,ADMIN2026!$B$64:$F$79,3,FALSE)*IF(G87="DQ",0,1)*IF(G87="DNF",0,1)*IF(G87="DNS",0,1)*IF(G87="",0,1)*IF(G87="nm",0,1)*IF(G87="NH",0,1)</f>
        <v>0</v>
      </c>
      <c r="K87" s="94">
        <f t="shared" si="46"/>
        <v>0</v>
      </c>
      <c r="L87" s="38">
        <f>IF(D87="",0,IF(G87="DNF",0,IF(G87="NH",0,IF(G87="DQ",0,IF(G87="NM",0,IF(G87="DNS",0,IF(G87&lt;VLOOKUP(A78,ADMIN2026!$B$91:$D$109,3,FALSE),0,ADMIN2026!$D$89)))))))</f>
        <v>0</v>
      </c>
      <c r="T87" s="14" t="str">
        <f t="shared" si="47"/>
        <v/>
      </c>
      <c r="U87" s="66" t="str">
        <f t="shared" si="48"/>
        <v/>
      </c>
      <c r="V87" s="4"/>
      <c r="W87" s="4"/>
      <c r="Y87">
        <f t="shared" si="49"/>
        <v>0</v>
      </c>
      <c r="Z87">
        <f t="shared" si="45"/>
        <v>0</v>
      </c>
      <c r="AA87">
        <f t="shared" si="45"/>
        <v>0</v>
      </c>
      <c r="AB87">
        <f t="shared" si="45"/>
        <v>0</v>
      </c>
      <c r="AC87">
        <f t="shared" si="45"/>
        <v>0</v>
      </c>
      <c r="AD87">
        <f t="shared" si="45"/>
        <v>0</v>
      </c>
      <c r="AE87">
        <f t="shared" si="45"/>
        <v>0</v>
      </c>
      <c r="AF87">
        <f t="shared" si="45"/>
        <v>0</v>
      </c>
    </row>
    <row r="88" spans="2:32">
      <c r="B88" s="94">
        <v>9</v>
      </c>
      <c r="C88" s="38" t="str">
        <f>IF(D88="","",HLOOKUP(D88,ADMIN2026!$B$146:$L$214,H88,FALSE))</f>
        <v/>
      </c>
      <c r="D88" s="38" t="str">
        <f>IF(E88="","",VLOOKUP(E88,ADMIN2026!$B$112:$D$141,2,FALSE))</f>
        <v/>
      </c>
      <c r="E88" s="4"/>
      <c r="F88" s="4"/>
      <c r="G88" s="6"/>
      <c r="H88" s="38" t="str">
        <f>IF(E88&gt;101,H78+2*I78,IF(E88&gt;10,H78+I78,IF(E88&gt;0,H78,"")))</f>
        <v/>
      </c>
      <c r="I88" s="38"/>
      <c r="J88" s="38">
        <f>VLOOKUP(B88,ADMIN2026!$B$64:$F$79,3,FALSE)*IF(G88="DQ",0,1)*IF(G88="DNF",0,1)*IF(G88="DNS",0,1)*IF(G88="",0,1)*IF(G88="nm",0,1)*IF(G88="NH",0,1)</f>
        <v>0</v>
      </c>
      <c r="K88" s="94">
        <f>J88</f>
        <v>0</v>
      </c>
      <c r="L88" s="38">
        <f>IF(D88="",0,IF(G88="DNF",0,IF(G88="NH",0,IF(G88="DQ",0,IF(G88="NM",0,IF(G88="DNS",0,IF(G88&lt;VLOOKUP(A78,ADMIN2026!$B$91:$D$109,3,FALSE),0,ADMIN2026!$D$89)))))))</f>
        <v>0</v>
      </c>
      <c r="T88" s="14" t="str">
        <f>IF(D88="","",G88)</f>
        <v/>
      </c>
      <c r="U88" s="66" t="str">
        <f>IF(D88="","",IF(G88="NH","",IF(G88="DQ","",IF(G88="NM","",IF(G88="DNS","",IF(ABS(G88*2/2-G88)&lt;0.001,"","Error"))))))</f>
        <v/>
      </c>
      <c r="V88" s="4"/>
      <c r="W88" s="4"/>
      <c r="Y88">
        <f>IF($D88=Y$1,$K88+$L88,0)</f>
        <v>0</v>
      </c>
      <c r="Z88">
        <f t="shared" ref="Z88:AF95" si="50">IF($D88=Z$1,$K88+$L88,0)</f>
        <v>0</v>
      </c>
      <c r="AA88">
        <f t="shared" si="50"/>
        <v>0</v>
      </c>
      <c r="AB88">
        <f t="shared" si="50"/>
        <v>0</v>
      </c>
      <c r="AC88">
        <f t="shared" si="50"/>
        <v>0</v>
      </c>
      <c r="AD88">
        <f t="shared" si="50"/>
        <v>0</v>
      </c>
      <c r="AE88">
        <f t="shared" si="50"/>
        <v>0</v>
      </c>
      <c r="AF88">
        <f t="shared" si="50"/>
        <v>0</v>
      </c>
    </row>
    <row r="89" spans="2:32">
      <c r="B89" s="94">
        <v>10</v>
      </c>
      <c r="C89" s="38" t="str">
        <f>IF(D89="","",HLOOKUP(D89,ADMIN2026!$B$146:$L$214,H89,FALSE))</f>
        <v/>
      </c>
      <c r="D89" s="38" t="str">
        <f>IF(E89="","",VLOOKUP(E89,ADMIN2026!$B$112:$D$141,2,FALSE))</f>
        <v/>
      </c>
      <c r="E89" s="4"/>
      <c r="F89" s="4"/>
      <c r="G89" s="6"/>
      <c r="H89" s="38" t="str">
        <f>IF(E89&gt;101,H78+2*I78,IF(E89&gt;10,H78+I78,IF(E89&gt;0,H78,"")))</f>
        <v/>
      </c>
      <c r="I89" s="38"/>
      <c r="J89" s="38">
        <f>VLOOKUP(B89,ADMIN2026!$B$64:$F$79,3,FALSE)*IF(G89="DQ",0,1)*IF(G89="DNF",0,1)*IF(G89="DNS",0,1)*IF(G89="",0,1)*IF(G89="nm",0,1)*IF(G89="NH",0,1)</f>
        <v>0</v>
      </c>
      <c r="K89" s="94">
        <f t="shared" ref="K89:K95" si="51">J89</f>
        <v>0</v>
      </c>
      <c r="L89" s="38">
        <f>IF(D89="",0,IF(G89="DNF",0,IF(G89="NH",0,IF(G89="DQ",0,IF(G89="NM",0,IF(G89="DNS",0,IF(G89&lt;VLOOKUP(A78,ADMIN2026!$B$91:$D$109,3,FALSE),0,ADMIN2026!$D$89)))))))</f>
        <v>0</v>
      </c>
      <c r="T89" s="14" t="str">
        <f t="shared" ref="T89:T95" si="52">IF(D89="","",G89)</f>
        <v/>
      </c>
      <c r="U89" s="66" t="str">
        <f t="shared" ref="U89:U95" si="53">IF(D89="","",IF(G89="NH","",IF(G89="DQ","",IF(G89="NM","",IF(G89="DNS","",IF(ABS(G89*2/2-G89)&lt;0.001,"","Error"))))))</f>
        <v/>
      </c>
      <c r="V89" s="4"/>
      <c r="W89" s="4"/>
      <c r="Y89">
        <f t="shared" ref="Y89:Y95" si="54">IF($D89=Y$1,$K89+$L89,0)</f>
        <v>0</v>
      </c>
      <c r="Z89">
        <f t="shared" si="50"/>
        <v>0</v>
      </c>
      <c r="AA89">
        <f t="shared" si="50"/>
        <v>0</v>
      </c>
      <c r="AB89">
        <f t="shared" si="50"/>
        <v>0</v>
      </c>
      <c r="AC89">
        <f t="shared" si="50"/>
        <v>0</v>
      </c>
      <c r="AD89">
        <f t="shared" si="50"/>
        <v>0</v>
      </c>
      <c r="AE89">
        <f t="shared" si="50"/>
        <v>0</v>
      </c>
      <c r="AF89">
        <f t="shared" si="50"/>
        <v>0</v>
      </c>
    </row>
    <row r="90" spans="2:32">
      <c r="B90" s="94">
        <v>11</v>
      </c>
      <c r="C90" s="38" t="str">
        <f>IF(D90="","",HLOOKUP(D90,ADMIN2026!$B$146:$L$214,H90,FALSE))</f>
        <v/>
      </c>
      <c r="D90" s="38" t="str">
        <f>IF(E90="","",VLOOKUP(E90,ADMIN2026!$B$112:$D$141,2,FALSE))</f>
        <v/>
      </c>
      <c r="E90" s="4"/>
      <c r="F90" s="4"/>
      <c r="G90" s="6"/>
      <c r="H90" s="38" t="str">
        <f>IF(E90&gt;101,H78+2*I78,IF(E90&gt;10,H78+I78,IF(E90&gt;0,H78,"")))</f>
        <v/>
      </c>
      <c r="I90" s="38"/>
      <c r="J90" s="38">
        <f>VLOOKUP(B90,ADMIN2026!$B$64:$F$79,3,FALSE)*IF(G90="DQ",0,1)*IF(G90="DNF",0,1)*IF(G90="DNS",0,1)*IF(G90="",0,1)*IF(G90="nm",0,1)*IF(G90="NH",0,1)</f>
        <v>0</v>
      </c>
      <c r="K90" s="94">
        <f t="shared" si="51"/>
        <v>0</v>
      </c>
      <c r="L90" s="38">
        <f>IF(D90="",0,IF(G90="DNF",0,IF(G90="NH",0,IF(G90="DQ",0,IF(G90="NM",0,IF(G90="DNS",0,IF(G90&lt;VLOOKUP(A78,ADMIN2026!$B$91:$D$109,3,FALSE),0,ADMIN2026!$D$89)))))))</f>
        <v>0</v>
      </c>
      <c r="T90" s="14" t="str">
        <f t="shared" si="52"/>
        <v/>
      </c>
      <c r="U90" s="66" t="str">
        <f t="shared" si="53"/>
        <v/>
      </c>
      <c r="V90" s="4"/>
      <c r="W90" s="4"/>
      <c r="Y90">
        <f t="shared" si="54"/>
        <v>0</v>
      </c>
      <c r="Z90">
        <f t="shared" si="50"/>
        <v>0</v>
      </c>
      <c r="AA90">
        <f t="shared" si="50"/>
        <v>0</v>
      </c>
      <c r="AB90">
        <f t="shared" si="50"/>
        <v>0</v>
      </c>
      <c r="AC90">
        <f t="shared" si="50"/>
        <v>0</v>
      </c>
      <c r="AD90">
        <f t="shared" si="50"/>
        <v>0</v>
      </c>
      <c r="AE90">
        <f t="shared" si="50"/>
        <v>0</v>
      </c>
      <c r="AF90">
        <f t="shared" si="50"/>
        <v>0</v>
      </c>
    </row>
    <row r="91" spans="2:32">
      <c r="B91" s="94">
        <v>12</v>
      </c>
      <c r="C91" s="38" t="str">
        <f>IF(D91="","",HLOOKUP(D91,ADMIN2026!$B$146:$L$214,H91,FALSE))</f>
        <v/>
      </c>
      <c r="D91" s="38" t="str">
        <f>IF(E91="","",VLOOKUP(E91,ADMIN2026!$B$112:$D$141,2,FALSE))</f>
        <v/>
      </c>
      <c r="E91" s="4"/>
      <c r="F91" s="4"/>
      <c r="G91" s="6"/>
      <c r="H91" s="38" t="str">
        <f>IF(E91&gt;101,H78+2*I78,IF(E91&gt;10,H78+I78,IF(E91&gt;0,H78,"")))</f>
        <v/>
      </c>
      <c r="I91" s="38"/>
      <c r="J91" s="38">
        <f>VLOOKUP(B91,ADMIN2026!$B$64:$F$79,3,FALSE)*IF(G91="DQ",0,1)*IF(G91="DNF",0,1)*IF(G91="DNS",0,1)*IF(G91="",0,1)*IF(G91="nm",0,1)*IF(G91="NH",0,1)</f>
        <v>0</v>
      </c>
      <c r="K91" s="94">
        <f t="shared" si="51"/>
        <v>0</v>
      </c>
      <c r="L91" s="38">
        <f>IF(D91="",0,IF(G91="DNF",0,IF(G91="NH",0,IF(G91="DQ",0,IF(G91="NM",0,IF(G91="DNS",0,IF(G91&lt;VLOOKUP(A78,ADMIN2026!$B$91:$D$109,3,FALSE),0,ADMIN2026!$D$89)))))))</f>
        <v>0</v>
      </c>
      <c r="T91" s="14" t="str">
        <f t="shared" si="52"/>
        <v/>
      </c>
      <c r="U91" s="66" t="str">
        <f t="shared" si="53"/>
        <v/>
      </c>
      <c r="V91" s="4"/>
      <c r="W91" s="4"/>
      <c r="Y91">
        <f t="shared" si="54"/>
        <v>0</v>
      </c>
      <c r="Z91">
        <f t="shared" si="50"/>
        <v>0</v>
      </c>
      <c r="AA91">
        <f t="shared" si="50"/>
        <v>0</v>
      </c>
      <c r="AB91">
        <f t="shared" si="50"/>
        <v>0</v>
      </c>
      <c r="AC91">
        <f t="shared" si="50"/>
        <v>0</v>
      </c>
      <c r="AD91">
        <f t="shared" si="50"/>
        <v>0</v>
      </c>
      <c r="AE91">
        <f t="shared" si="50"/>
        <v>0</v>
      </c>
      <c r="AF91">
        <f t="shared" si="50"/>
        <v>0</v>
      </c>
    </row>
    <row r="92" spans="2:32">
      <c r="B92" s="94">
        <v>13</v>
      </c>
      <c r="C92" s="38" t="str">
        <f>IF(D92="","",HLOOKUP(D92,ADMIN2026!$B$146:$L$214,H92,FALSE))</f>
        <v/>
      </c>
      <c r="D92" s="38" t="str">
        <f>IF(E92="","",VLOOKUP(E92,ADMIN2026!$B$112:$D$141,2,FALSE))</f>
        <v/>
      </c>
      <c r="E92" s="4"/>
      <c r="F92" s="4"/>
      <c r="G92" s="6"/>
      <c r="H92" s="38" t="str">
        <f>IF(E92&gt;101,H78+2*I78,IF(E92&gt;10,H78+I78,IF(E92&gt;0,H78,"")))</f>
        <v/>
      </c>
      <c r="I92" s="38"/>
      <c r="J92" s="38">
        <f>VLOOKUP(B92,ADMIN2026!$B$64:$F$79,3,FALSE)*IF(G92="DQ",0,1)*IF(G92="DNF",0,1)*IF(G92="DNS",0,1)*IF(G92="",0,1)*IF(G92="nm",0,1)*IF(G92="NH",0,1)</f>
        <v>0</v>
      </c>
      <c r="K92" s="94">
        <f t="shared" si="51"/>
        <v>0</v>
      </c>
      <c r="L92" s="38">
        <f>IF(D92="",0,IF(G92="DNF",0,IF(G92="NH",0,IF(G92="DQ",0,IF(G92="NM",0,IF(G92="DNS",0,IF(G92&lt;VLOOKUP(A78,ADMIN2026!$B$91:$D$109,3,FALSE),0,ADMIN2026!$D$89)))))))</f>
        <v>0</v>
      </c>
      <c r="T92" s="14" t="str">
        <f t="shared" si="52"/>
        <v/>
      </c>
      <c r="U92" s="66" t="str">
        <f t="shared" si="53"/>
        <v/>
      </c>
      <c r="V92" s="4"/>
      <c r="W92" s="4"/>
      <c r="Y92">
        <f t="shared" si="54"/>
        <v>0</v>
      </c>
      <c r="Z92">
        <f t="shared" si="50"/>
        <v>0</v>
      </c>
      <c r="AA92">
        <f t="shared" si="50"/>
        <v>0</v>
      </c>
      <c r="AB92">
        <f t="shared" si="50"/>
        <v>0</v>
      </c>
      <c r="AC92">
        <f t="shared" si="50"/>
        <v>0</v>
      </c>
      <c r="AD92">
        <f t="shared" si="50"/>
        <v>0</v>
      </c>
      <c r="AE92">
        <f t="shared" si="50"/>
        <v>0</v>
      </c>
      <c r="AF92">
        <f t="shared" si="50"/>
        <v>0</v>
      </c>
    </row>
    <row r="93" spans="2:32">
      <c r="B93" s="94">
        <v>14</v>
      </c>
      <c r="C93" s="38" t="str">
        <f>IF(D93="","",HLOOKUP(D93,ADMIN2026!$B$146:$L$214,H93,FALSE))</f>
        <v/>
      </c>
      <c r="D93" s="38" t="str">
        <f>IF(E93="","",VLOOKUP(E93,ADMIN2026!$B$112:$D$141,2,FALSE))</f>
        <v/>
      </c>
      <c r="E93" s="4"/>
      <c r="F93" s="4"/>
      <c r="G93" s="6"/>
      <c r="H93" s="38" t="str">
        <f>IF(E93&gt;101,H78+2*I78,IF(E93&gt;10,H78+I78,IF(E93&gt;0,H78,"")))</f>
        <v/>
      </c>
      <c r="I93" s="38"/>
      <c r="J93" s="38">
        <f>VLOOKUP(B93,ADMIN2026!$B$64:$F$79,3,FALSE)*IF(G93="DQ",0,1)*IF(G93="DNF",0,1)*IF(G93="DNS",0,1)*IF(G93="",0,1)*IF(G93="nm",0,1)*IF(G93="NH",0,1)</f>
        <v>0</v>
      </c>
      <c r="K93" s="94">
        <f t="shared" si="51"/>
        <v>0</v>
      </c>
      <c r="L93" s="38">
        <f>IF(D93="",0,IF(G93="DNF",0,IF(G93="NH",0,IF(G93="DQ",0,IF(G93="NM",0,IF(G93="DNS",0,IF(G93&lt;VLOOKUP(A78,ADMIN2026!$B$91:$D$109,3,FALSE),0,ADMIN2026!$D$89)))))))</f>
        <v>0</v>
      </c>
      <c r="T93" s="14" t="str">
        <f t="shared" si="52"/>
        <v/>
      </c>
      <c r="U93" s="66" t="str">
        <f t="shared" si="53"/>
        <v/>
      </c>
      <c r="V93" s="4"/>
      <c r="W93" s="4"/>
      <c r="Y93">
        <f t="shared" si="54"/>
        <v>0</v>
      </c>
      <c r="Z93">
        <f t="shared" si="50"/>
        <v>0</v>
      </c>
      <c r="AA93">
        <f t="shared" si="50"/>
        <v>0</v>
      </c>
      <c r="AB93">
        <f t="shared" si="50"/>
        <v>0</v>
      </c>
      <c r="AC93">
        <f t="shared" si="50"/>
        <v>0</v>
      </c>
      <c r="AD93">
        <f t="shared" si="50"/>
        <v>0</v>
      </c>
      <c r="AE93">
        <f t="shared" si="50"/>
        <v>0</v>
      </c>
      <c r="AF93">
        <f t="shared" si="50"/>
        <v>0</v>
      </c>
    </row>
    <row r="94" spans="2:32">
      <c r="B94" s="94">
        <v>15</v>
      </c>
      <c r="C94" s="38" t="str">
        <f>IF(D94="","",HLOOKUP(D94,ADMIN2026!$B$146:$L$214,H94,FALSE))</f>
        <v/>
      </c>
      <c r="D94" s="38" t="str">
        <f>IF(E94="","",VLOOKUP(E94,ADMIN2026!$B$112:$D$141,2,FALSE))</f>
        <v/>
      </c>
      <c r="E94" s="4"/>
      <c r="F94" s="4"/>
      <c r="G94" s="6"/>
      <c r="H94" s="38" t="str">
        <f>IF(E94&gt;101,H78+2*I78,IF(E94&gt;10,H78+I78,IF(E94&gt;0,H78,"")))</f>
        <v/>
      </c>
      <c r="I94" s="38"/>
      <c r="J94" s="38">
        <f>VLOOKUP(B94,ADMIN2026!$B$64:$F$79,3,FALSE)*IF(G94="DQ",0,1)*IF(G94="DNF",0,1)*IF(G94="DNS",0,1)*IF(G94="",0,1)*IF(G94="nm",0,1)*IF(G94="NH",0,1)</f>
        <v>0</v>
      </c>
      <c r="K94" s="94">
        <f t="shared" si="51"/>
        <v>0</v>
      </c>
      <c r="L94" s="38">
        <f>IF(D94="",0,IF(G94="DNF",0,IF(G94="NH",0,IF(G94="DQ",0,IF(G94="NM",0,IF(G94="DNS",0,IF(G94&lt;VLOOKUP(A78,ADMIN2026!$B$91:$D$109,3,FALSE),0,ADMIN2026!$D$89)))))))</f>
        <v>0</v>
      </c>
      <c r="T94" s="14" t="str">
        <f t="shared" si="52"/>
        <v/>
      </c>
      <c r="U94" s="66" t="str">
        <f t="shared" si="53"/>
        <v/>
      </c>
      <c r="V94" s="4"/>
      <c r="W94" s="4"/>
      <c r="Y94">
        <f t="shared" si="54"/>
        <v>0</v>
      </c>
      <c r="Z94">
        <f t="shared" si="50"/>
        <v>0</v>
      </c>
      <c r="AA94">
        <f t="shared" si="50"/>
        <v>0</v>
      </c>
      <c r="AB94">
        <f t="shared" si="50"/>
        <v>0</v>
      </c>
      <c r="AC94">
        <f t="shared" si="50"/>
        <v>0</v>
      </c>
      <c r="AD94">
        <f t="shared" si="50"/>
        <v>0</v>
      </c>
      <c r="AE94">
        <f t="shared" si="50"/>
        <v>0</v>
      </c>
      <c r="AF94">
        <f t="shared" si="50"/>
        <v>0</v>
      </c>
    </row>
    <row r="95" spans="2:32">
      <c r="B95" s="94">
        <v>16</v>
      </c>
      <c r="C95" s="38" t="str">
        <f>IF(D95="","",HLOOKUP(D95,ADMIN2026!$B$146:$L$214,H95,FALSE))</f>
        <v/>
      </c>
      <c r="D95" s="38" t="str">
        <f>IF(E95="","",VLOOKUP(E95,ADMIN2026!$B$112:$D$141,2,FALSE))</f>
        <v/>
      </c>
      <c r="E95" s="4"/>
      <c r="F95" s="4"/>
      <c r="G95" s="6"/>
      <c r="H95" s="38" t="str">
        <f>IF(E95&gt;101,H78+2*I78,IF(E95&gt;10,H78+I78,IF(E95&gt;0,H78,"")))</f>
        <v/>
      </c>
      <c r="I95" s="38"/>
      <c r="J95" s="38">
        <f>VLOOKUP(B95,ADMIN2026!$B$64:$F$79,3,FALSE)*IF(G95="DQ",0,1)*IF(G95="DNF",0,1)*IF(G95="DNS",0,1)*IF(G95="",0,1)*IF(G95="nm",0,1)*IF(G95="NH",0,1)</f>
        <v>0</v>
      </c>
      <c r="K95" s="94">
        <f t="shared" si="51"/>
        <v>0</v>
      </c>
      <c r="L95" s="38">
        <f>IF(D95="",0,IF(G95="DNF",0,IF(G95="NH",0,IF(G95="DQ",0,IF(G95="NM",0,IF(G95="DNS",0,IF(G95&lt;VLOOKUP(A78,ADMIN2026!$B$91:$D$109,3,FALSE),0,ADMIN2026!$D$89)))))))</f>
        <v>0</v>
      </c>
      <c r="T95" s="14" t="str">
        <f t="shared" si="52"/>
        <v/>
      </c>
      <c r="U95" s="66" t="str">
        <f t="shared" si="53"/>
        <v/>
      </c>
      <c r="V95" s="4"/>
      <c r="W95" s="4"/>
      <c r="Y95">
        <f t="shared" si="54"/>
        <v>0</v>
      </c>
      <c r="Z95">
        <f t="shared" si="50"/>
        <v>0</v>
      </c>
      <c r="AA95">
        <f t="shared" si="50"/>
        <v>0</v>
      </c>
      <c r="AB95">
        <f t="shared" si="50"/>
        <v>0</v>
      </c>
      <c r="AC95">
        <f t="shared" si="50"/>
        <v>0</v>
      </c>
      <c r="AD95">
        <f t="shared" si="50"/>
        <v>0</v>
      </c>
      <c r="AE95">
        <f t="shared" si="50"/>
        <v>0</v>
      </c>
      <c r="AF95">
        <f t="shared" si="50"/>
        <v>0</v>
      </c>
    </row>
    <row r="96" spans="2:32" ht="15" thickBot="1"/>
    <row r="97" spans="1:32">
      <c r="V97" s="52" t="s">
        <v>240</v>
      </c>
      <c r="W97" s="53"/>
    </row>
    <row r="98" spans="1:32" ht="15" thickBot="1">
      <c r="A98" s="62" t="s">
        <v>0</v>
      </c>
      <c r="B98" s="62" t="s">
        <v>0</v>
      </c>
      <c r="C98" s="62" t="s">
        <v>10</v>
      </c>
      <c r="D98" s="62" t="s">
        <v>58</v>
      </c>
      <c r="E98" s="3"/>
      <c r="F98" s="3"/>
      <c r="G98" s="3"/>
      <c r="H98" s="3" t="s">
        <v>66</v>
      </c>
      <c r="I98" s="3" t="s">
        <v>67</v>
      </c>
      <c r="J98" s="3"/>
      <c r="K98" s="3"/>
      <c r="L98" s="3"/>
      <c r="M98" s="3"/>
      <c r="N98" s="3"/>
      <c r="O98" s="3"/>
      <c r="P98" s="3"/>
      <c r="Q98" s="3"/>
      <c r="R98" s="3"/>
      <c r="S98" s="3"/>
      <c r="T98" s="3"/>
      <c r="U98" s="3"/>
      <c r="V98" s="55" t="s">
        <v>241</v>
      </c>
      <c r="W98" s="70"/>
    </row>
    <row r="99" spans="1:32">
      <c r="A99" s="3" t="str">
        <f>C98</f>
        <v>TJ</v>
      </c>
      <c r="B99" s="37" t="s">
        <v>51</v>
      </c>
      <c r="C99" s="37"/>
      <c r="D99" s="37"/>
      <c r="E99" s="37"/>
      <c r="F99" s="37" t="s">
        <v>181</v>
      </c>
      <c r="G99" s="37" t="s">
        <v>106</v>
      </c>
      <c r="H99" s="37">
        <f>VLOOKUP(A99,ADMIN2026!$B$146:$M$166,12,FALSE)</f>
        <v>17</v>
      </c>
      <c r="I99" s="37">
        <f>$I$3</f>
        <v>24</v>
      </c>
      <c r="J99" s="37" t="s">
        <v>79</v>
      </c>
      <c r="K99" s="37" t="s">
        <v>59</v>
      </c>
      <c r="L99" s="37" t="s">
        <v>83</v>
      </c>
      <c r="M99" s="3"/>
      <c r="N99" s="3"/>
      <c r="O99" s="3"/>
      <c r="P99" s="3"/>
      <c r="Q99" s="3"/>
      <c r="R99" s="3"/>
      <c r="S99" s="3"/>
      <c r="T99" s="3" t="s">
        <v>136</v>
      </c>
      <c r="U99" s="3" t="s">
        <v>237</v>
      </c>
      <c r="V99" s="44" t="s">
        <v>242</v>
      </c>
      <c r="W99" s="44" t="s">
        <v>106</v>
      </c>
    </row>
    <row r="100" spans="1:32">
      <c r="A100" s="64" t="s">
        <v>1</v>
      </c>
      <c r="B100" s="37" t="s">
        <v>59</v>
      </c>
      <c r="C100" s="37" t="s">
        <v>60</v>
      </c>
      <c r="D100" s="37" t="s">
        <v>61</v>
      </c>
      <c r="E100" s="37" t="s">
        <v>108</v>
      </c>
      <c r="F100" s="37" t="s">
        <v>63</v>
      </c>
      <c r="G100" s="37" t="s">
        <v>107</v>
      </c>
      <c r="H100" s="37" t="s">
        <v>65</v>
      </c>
      <c r="I100" s="37"/>
      <c r="J100" s="37" t="s">
        <v>80</v>
      </c>
      <c r="K100" s="37" t="s">
        <v>80</v>
      </c>
      <c r="L100" s="37" t="s">
        <v>80</v>
      </c>
      <c r="M100" s="3"/>
      <c r="N100" s="3"/>
      <c r="O100" s="3"/>
      <c r="P100" s="3"/>
      <c r="Q100" s="3"/>
      <c r="R100" s="3"/>
      <c r="S100" s="3"/>
      <c r="T100" s="3" t="s">
        <v>146</v>
      </c>
      <c r="U100" s="3" t="s">
        <v>238</v>
      </c>
      <c r="V100" s="37" t="s">
        <v>63</v>
      </c>
      <c r="W100" s="37" t="s">
        <v>107</v>
      </c>
      <c r="Y100" t="str">
        <f>Y$1</f>
        <v>B&amp;R</v>
      </c>
      <c r="Z100" t="str">
        <f t="shared" ref="Z100:AF100" si="55">Z$1</f>
        <v>Chelt</v>
      </c>
      <c r="AA100" t="str">
        <f t="shared" si="55"/>
        <v>D&amp;S</v>
      </c>
      <c r="AB100" t="str">
        <f t="shared" si="55"/>
        <v>HereF</v>
      </c>
      <c r="AC100" t="str">
        <f t="shared" si="55"/>
        <v>K&amp;S</v>
      </c>
      <c r="AD100" t="str">
        <f t="shared" si="55"/>
        <v>Tipton</v>
      </c>
      <c r="AE100" t="str">
        <f t="shared" si="55"/>
        <v>Worc</v>
      </c>
      <c r="AF100" t="str">
        <f t="shared" si="55"/>
        <v>Yate</v>
      </c>
    </row>
    <row r="101" spans="1:32">
      <c r="B101" s="94">
        <v>1</v>
      </c>
      <c r="C101" s="38" t="str">
        <f>IF(D101="","",HLOOKUP(D101,ADMIN2026!$B$146:$L$214,H101,FALSE))</f>
        <v/>
      </c>
      <c r="D101" s="38" t="str">
        <f>IF(E101="","",VLOOKUP(E101,ADMIN2026!$B$112:$D$141,2,FALSE))</f>
        <v/>
      </c>
      <c r="E101" s="4"/>
      <c r="F101" s="4"/>
      <c r="G101" s="6"/>
      <c r="H101" s="38" t="str">
        <f>IF(E101&gt;101,H99+2*I99,IF(E101&gt;10,H99+I99,IF(E101&gt;0,H99,"")))</f>
        <v/>
      </c>
      <c r="I101" s="38"/>
      <c r="J101" s="38">
        <f>VLOOKUP(B101,ADMIN2026!$B$64:$E$73,2,FALSE)*IF(G101="DQ",0,1)*IF(G101="DNF",0,1)*IF(G101="DNS",0,1)*IF(G101="",0,1)*IF(G101="nm",0,1)*IF(G101="NH",0,1)</f>
        <v>0</v>
      </c>
      <c r="K101" s="94">
        <f>J101</f>
        <v>0</v>
      </c>
      <c r="L101" s="38">
        <f>IF(D101="",0,IF(G101="DNF",0,IF(G101="NH",0,IF(G101="DQ",0,IF(G101="NM",0,IF(G101="DNS",0,IF(G101&lt;VLOOKUP(A99,ADMIN2026!$B$91:$D$109,3,FALSE),0,ADMIN2026!$D$89)))))))</f>
        <v>0</v>
      </c>
      <c r="T101" s="14" t="str">
        <f>IF(D101="","",G101)</f>
        <v/>
      </c>
      <c r="U101" s="66" t="str">
        <f>IF(D101="","",IF(G101="NH","",IF(G101="DQ","",IF(G101="NM","",IF(G101="DNS","",IF(ABS(G101*2/2-G101)&lt;0.001,"","Error"))))))</f>
        <v/>
      </c>
      <c r="V101" s="4"/>
      <c r="W101" s="4"/>
      <c r="Y101">
        <f>IF($D101=Y$1,$K101+$L101,0)</f>
        <v>0</v>
      </c>
      <c r="Z101">
        <f t="shared" ref="Z101:AF108" si="56">IF($D101=Z$1,$K101+$L101,0)</f>
        <v>0</v>
      </c>
      <c r="AA101">
        <f t="shared" si="56"/>
        <v>0</v>
      </c>
      <c r="AB101">
        <f t="shared" si="56"/>
        <v>0</v>
      </c>
      <c r="AC101">
        <f t="shared" si="56"/>
        <v>0</v>
      </c>
      <c r="AD101">
        <f t="shared" si="56"/>
        <v>0</v>
      </c>
      <c r="AE101">
        <f t="shared" si="56"/>
        <v>0</v>
      </c>
      <c r="AF101">
        <f t="shared" si="56"/>
        <v>0</v>
      </c>
    </row>
    <row r="102" spans="1:32">
      <c r="B102" s="94">
        <v>2</v>
      </c>
      <c r="C102" s="38" t="str">
        <f>IF(D102="","",HLOOKUP(D102,ADMIN2026!$B$146:$L$214,H102,FALSE))</f>
        <v/>
      </c>
      <c r="D102" s="38" t="str">
        <f>IF(E102="","",VLOOKUP(E102,ADMIN2026!$B$112:$D$141,2,FALSE))</f>
        <v/>
      </c>
      <c r="E102" s="4"/>
      <c r="F102" s="4"/>
      <c r="G102" s="6"/>
      <c r="H102" s="38" t="str">
        <f>IF(E102&gt;101,H99+2*I99,IF(E102&gt;10,H99+I99,IF(E102&gt;0,H99,"")))</f>
        <v/>
      </c>
      <c r="I102" s="38"/>
      <c r="J102" s="38">
        <f>VLOOKUP(B102,ADMIN2026!$B$64:$E$73,2,FALSE)*IF(G102="DQ",0,1)*IF(G102="DNF",0,1)*IF(G102="DNS",0,1)*IF(G102="",0,1)*IF(G102="nm",0,1)*IF(G102="NH",0,1)</f>
        <v>0</v>
      </c>
      <c r="K102" s="94">
        <f t="shared" ref="K102:K108" si="57">J102</f>
        <v>0</v>
      </c>
      <c r="L102" s="38">
        <f>IF(D102="",0,IF(G102="DNF",0,IF(G102="NH",0,IF(G102="DQ",0,IF(G102="NM",0,IF(G102="DNS",0,IF(G102&lt;VLOOKUP(A99,ADMIN2026!$B$91:$D$109,3,FALSE),0,ADMIN2026!$D$89)))))))</f>
        <v>0</v>
      </c>
      <c r="T102" s="14" t="str">
        <f t="shared" ref="T102:T108" si="58">IF(D102="","",G102)</f>
        <v/>
      </c>
      <c r="U102" s="66" t="str">
        <f t="shared" ref="U102:U108" si="59">IF(D102="","",IF(G102="NH","",IF(G102="DQ","",IF(G102="NM","",IF(G102="DNS","",IF(ABS(G102*2/2-G102)&lt;0.001,"","Error"))))))</f>
        <v/>
      </c>
      <c r="V102" s="4"/>
      <c r="W102" s="4"/>
      <c r="Y102">
        <f t="shared" ref="Y102:Y108" si="60">IF($D102=Y$1,$K102+$L102,0)</f>
        <v>0</v>
      </c>
      <c r="Z102">
        <f t="shared" si="56"/>
        <v>0</v>
      </c>
      <c r="AA102">
        <f t="shared" si="56"/>
        <v>0</v>
      </c>
      <c r="AB102">
        <f t="shared" si="56"/>
        <v>0</v>
      </c>
      <c r="AC102">
        <f t="shared" si="56"/>
        <v>0</v>
      </c>
      <c r="AD102">
        <f t="shared" si="56"/>
        <v>0</v>
      </c>
      <c r="AE102">
        <f t="shared" si="56"/>
        <v>0</v>
      </c>
      <c r="AF102">
        <f t="shared" si="56"/>
        <v>0</v>
      </c>
    </row>
    <row r="103" spans="1:32">
      <c r="B103" s="94">
        <v>3</v>
      </c>
      <c r="C103" s="38" t="str">
        <f>IF(D103="","",HLOOKUP(D103,ADMIN2026!$B$146:$L$214,H103,FALSE))</f>
        <v/>
      </c>
      <c r="D103" s="38" t="str">
        <f>IF(E103="","",VLOOKUP(E103,ADMIN2026!$B$112:$D$141,2,FALSE))</f>
        <v/>
      </c>
      <c r="E103" s="4"/>
      <c r="F103" s="4"/>
      <c r="G103" s="6"/>
      <c r="H103" s="38" t="str">
        <f>IF(E103&gt;101,H99+2*I99,IF(E103&gt;10,H99+I99,IF(E103&gt;0,H99,"")))</f>
        <v/>
      </c>
      <c r="I103" s="38"/>
      <c r="J103" s="38">
        <f>VLOOKUP(B103,ADMIN2026!$B$64:$E$73,2,FALSE)*IF(G103="DQ",0,1)*IF(G103="DNF",0,1)*IF(G103="DNS",0,1)*IF(G103="",0,1)*IF(G103="nm",0,1)*IF(G103="NH",0,1)</f>
        <v>0</v>
      </c>
      <c r="K103" s="94">
        <f t="shared" si="57"/>
        <v>0</v>
      </c>
      <c r="L103" s="38">
        <f>IF(D103="",0,IF(G103="DNF",0,IF(G103="NH",0,IF(G103="DQ",0,IF(G103="NM",0,IF(G103="DNS",0,IF(G103&lt;VLOOKUP(A99,ADMIN2026!$B$91:$D$109,3,FALSE),0,ADMIN2026!$D$89)))))))</f>
        <v>0</v>
      </c>
      <c r="T103" s="14" t="str">
        <f t="shared" si="58"/>
        <v/>
      </c>
      <c r="U103" s="66" t="str">
        <f t="shared" si="59"/>
        <v/>
      </c>
      <c r="V103" s="4"/>
      <c r="W103" s="4"/>
      <c r="Y103">
        <f t="shared" si="60"/>
        <v>0</v>
      </c>
      <c r="Z103">
        <f t="shared" si="56"/>
        <v>0</v>
      </c>
      <c r="AA103">
        <f t="shared" si="56"/>
        <v>0</v>
      </c>
      <c r="AB103">
        <f t="shared" si="56"/>
        <v>0</v>
      </c>
      <c r="AC103">
        <f t="shared" si="56"/>
        <v>0</v>
      </c>
      <c r="AD103">
        <f t="shared" si="56"/>
        <v>0</v>
      </c>
      <c r="AE103">
        <f t="shared" si="56"/>
        <v>0</v>
      </c>
      <c r="AF103">
        <f t="shared" si="56"/>
        <v>0</v>
      </c>
    </row>
    <row r="104" spans="1:32">
      <c r="B104" s="94">
        <v>4</v>
      </c>
      <c r="C104" s="38" t="str">
        <f>IF(D104="","",HLOOKUP(D104,ADMIN2026!$B$146:$L$214,H104,FALSE))</f>
        <v/>
      </c>
      <c r="D104" s="38" t="str">
        <f>IF(E104="","",VLOOKUP(E104,ADMIN2026!$B$112:$D$141,2,FALSE))</f>
        <v/>
      </c>
      <c r="E104" s="4"/>
      <c r="F104" s="4"/>
      <c r="G104" s="6"/>
      <c r="H104" s="38" t="str">
        <f>IF(E104&gt;101,H99+2*I99,IF(E104&gt;10,H99+I99,IF(E104&gt;0,H99,"")))</f>
        <v/>
      </c>
      <c r="I104" s="38"/>
      <c r="J104" s="38">
        <f>VLOOKUP(B104,ADMIN2026!$B$64:$E$73,2,FALSE)*IF(G104="DQ",0,1)*IF(G104="DNF",0,1)*IF(G104="DNS",0,1)*IF(G104="",0,1)*IF(G104="nm",0,1)*IF(G104="NH",0,1)</f>
        <v>0</v>
      </c>
      <c r="K104" s="94">
        <f t="shared" si="57"/>
        <v>0</v>
      </c>
      <c r="L104" s="38">
        <f>IF(D104="",0,IF(G104="DNF",0,IF(G104="NH",0,IF(G104="DQ",0,IF(G104="NM",0,IF(G104="DNS",0,IF(G104&lt;VLOOKUP(A99,ADMIN2026!$B$91:$D$109,3,FALSE),0,ADMIN2026!$D$89)))))))</f>
        <v>0</v>
      </c>
      <c r="T104" s="14" t="str">
        <f t="shared" si="58"/>
        <v/>
      </c>
      <c r="U104" s="66" t="str">
        <f t="shared" si="59"/>
        <v/>
      </c>
      <c r="V104" s="4"/>
      <c r="W104" s="4"/>
      <c r="Y104">
        <f t="shared" si="60"/>
        <v>0</v>
      </c>
      <c r="Z104">
        <f t="shared" si="56"/>
        <v>0</v>
      </c>
      <c r="AA104">
        <f t="shared" si="56"/>
        <v>0</v>
      </c>
      <c r="AB104">
        <f t="shared" si="56"/>
        <v>0</v>
      </c>
      <c r="AC104">
        <f t="shared" si="56"/>
        <v>0</v>
      </c>
      <c r="AD104">
        <f t="shared" si="56"/>
        <v>0</v>
      </c>
      <c r="AE104">
        <f t="shared" si="56"/>
        <v>0</v>
      </c>
      <c r="AF104">
        <f t="shared" si="56"/>
        <v>0</v>
      </c>
    </row>
    <row r="105" spans="1:32">
      <c r="B105" s="94">
        <v>5</v>
      </c>
      <c r="C105" s="38" t="str">
        <f>IF(D105="","",HLOOKUP(D105,ADMIN2026!$B$146:$L$214,H105,FALSE))</f>
        <v/>
      </c>
      <c r="D105" s="38" t="str">
        <f>IF(E105="","",VLOOKUP(E105,ADMIN2026!$B$112:$D$141,2,FALSE))</f>
        <v/>
      </c>
      <c r="E105" s="4"/>
      <c r="F105" s="4"/>
      <c r="G105" s="6"/>
      <c r="H105" s="38" t="str">
        <f>IF(E105&gt;101,H99+2*I99,IF(E105&gt;10,H99+I99,IF(E105&gt;0,H99,"")))</f>
        <v/>
      </c>
      <c r="I105" s="38"/>
      <c r="J105" s="38">
        <f>VLOOKUP(B105,ADMIN2026!$B$64:$E$73,2,FALSE)*IF(G105="DQ",0,1)*IF(G105="DNF",0,1)*IF(G105="DNS",0,1)*IF(G105="",0,1)*IF(G105="nm",0,1)*IF(G105="NH",0,1)</f>
        <v>0</v>
      </c>
      <c r="K105" s="94">
        <f t="shared" si="57"/>
        <v>0</v>
      </c>
      <c r="L105" s="38">
        <f>IF(D105="",0,IF(G105="DNF",0,IF(G105="NH",0,IF(G105="DQ",0,IF(G105="NM",0,IF(G105="DNS",0,IF(G105&lt;VLOOKUP(A99,ADMIN2026!$B$91:$D$109,3,FALSE),0,ADMIN2026!$D$89)))))))</f>
        <v>0</v>
      </c>
      <c r="T105" s="14" t="str">
        <f t="shared" si="58"/>
        <v/>
      </c>
      <c r="U105" s="66" t="str">
        <f t="shared" si="59"/>
        <v/>
      </c>
      <c r="V105" s="4"/>
      <c r="W105" s="4"/>
      <c r="Y105">
        <f t="shared" si="60"/>
        <v>0</v>
      </c>
      <c r="Z105">
        <f t="shared" si="56"/>
        <v>0</v>
      </c>
      <c r="AA105">
        <f t="shared" si="56"/>
        <v>0</v>
      </c>
      <c r="AB105">
        <f t="shared" si="56"/>
        <v>0</v>
      </c>
      <c r="AC105">
        <f t="shared" si="56"/>
        <v>0</v>
      </c>
      <c r="AD105">
        <f t="shared" si="56"/>
        <v>0</v>
      </c>
      <c r="AE105">
        <f t="shared" si="56"/>
        <v>0</v>
      </c>
      <c r="AF105">
        <f t="shared" si="56"/>
        <v>0</v>
      </c>
    </row>
    <row r="106" spans="1:32">
      <c r="B106" s="94">
        <v>6</v>
      </c>
      <c r="C106" s="38" t="str">
        <f>IF(D106="","",HLOOKUP(D106,ADMIN2026!$B$146:$L$214,H106,FALSE))</f>
        <v/>
      </c>
      <c r="D106" s="38" t="str">
        <f>IF(E106="","",VLOOKUP(E106,ADMIN2026!$B$112:$D$141,2,FALSE))</f>
        <v/>
      </c>
      <c r="E106" s="4"/>
      <c r="F106" s="4"/>
      <c r="G106" s="6"/>
      <c r="H106" s="38" t="str">
        <f>IF(E106&gt;101,H99+2*I99,IF(E106&gt;10,H99+I99,IF(E106&gt;0,H99,"")))</f>
        <v/>
      </c>
      <c r="I106" s="38"/>
      <c r="J106" s="38">
        <f>VLOOKUP(B106,ADMIN2026!$B$64:$E$73,2,FALSE)*IF(G106="DQ",0,1)*IF(G106="DNF",0,1)*IF(G106="DNS",0,1)*IF(G106="",0,1)*IF(G106="nm",0,1)*IF(G106="NH",0,1)</f>
        <v>0</v>
      </c>
      <c r="K106" s="94">
        <f t="shared" si="57"/>
        <v>0</v>
      </c>
      <c r="L106" s="38">
        <f>IF(D106="",0,IF(G106="DNF",0,IF(G106="NH",0,IF(G106="DQ",0,IF(G106="NM",0,IF(G106="DNS",0,IF(G106&lt;VLOOKUP(A99,ADMIN2026!$B$91:$D$109,3,FALSE),0,ADMIN2026!$D$89)))))))</f>
        <v>0</v>
      </c>
      <c r="T106" s="14" t="str">
        <f t="shared" si="58"/>
        <v/>
      </c>
      <c r="U106" s="66" t="str">
        <f t="shared" si="59"/>
        <v/>
      </c>
      <c r="V106" s="4"/>
      <c r="W106" s="4"/>
      <c r="Y106">
        <f t="shared" si="60"/>
        <v>0</v>
      </c>
      <c r="Z106">
        <f t="shared" si="56"/>
        <v>0</v>
      </c>
      <c r="AA106">
        <f t="shared" si="56"/>
        <v>0</v>
      </c>
      <c r="AB106">
        <f t="shared" si="56"/>
        <v>0</v>
      </c>
      <c r="AC106">
        <f t="shared" si="56"/>
        <v>0</v>
      </c>
      <c r="AD106">
        <f t="shared" si="56"/>
        <v>0</v>
      </c>
      <c r="AE106">
        <f t="shared" si="56"/>
        <v>0</v>
      </c>
      <c r="AF106">
        <f t="shared" si="56"/>
        <v>0</v>
      </c>
    </row>
    <row r="107" spans="1:32">
      <c r="B107" s="94">
        <v>7</v>
      </c>
      <c r="C107" s="38" t="str">
        <f>IF(D107="","",HLOOKUP(D107,ADMIN2026!$B$146:$L$214,H107,FALSE))</f>
        <v/>
      </c>
      <c r="D107" s="38" t="str">
        <f>IF(E107="","",VLOOKUP(E107,ADMIN2026!$B$112:$D$141,2,FALSE))</f>
        <v/>
      </c>
      <c r="E107" s="4"/>
      <c r="F107" s="4"/>
      <c r="G107" s="6"/>
      <c r="H107" s="38" t="str">
        <f>IF(E107&gt;101,H99+2*I99,IF(E107&gt;10,H99+I99,IF(E107&gt;0,H99,"")))</f>
        <v/>
      </c>
      <c r="I107" s="38"/>
      <c r="J107" s="38">
        <f>VLOOKUP(B107,ADMIN2026!$B$64:$E$73,2,FALSE)*IF(G107="DQ",0,1)*IF(G107="DNF",0,1)*IF(G107="DNS",0,1)*IF(G107="",0,1)*IF(G107="nm",0,1)*IF(G107="NH",0,1)</f>
        <v>0</v>
      </c>
      <c r="K107" s="94">
        <f t="shared" si="57"/>
        <v>0</v>
      </c>
      <c r="L107" s="38">
        <f>IF(D107="",0,IF(G107="DNF",0,IF(G107="NH",0,IF(G107="DQ",0,IF(G107="NM",0,IF(G107="DNS",0,IF(G107&lt;VLOOKUP(A99,ADMIN2026!$B$91:$D$109,3,FALSE),0,ADMIN2026!$D$89)))))))</f>
        <v>0</v>
      </c>
      <c r="T107" s="14" t="str">
        <f t="shared" si="58"/>
        <v/>
      </c>
      <c r="U107" s="66" t="str">
        <f t="shared" si="59"/>
        <v/>
      </c>
      <c r="V107" s="4"/>
      <c r="W107" s="4"/>
      <c r="Y107">
        <f t="shared" si="60"/>
        <v>0</v>
      </c>
      <c r="Z107">
        <f t="shared" si="56"/>
        <v>0</v>
      </c>
      <c r="AA107">
        <f t="shared" si="56"/>
        <v>0</v>
      </c>
      <c r="AB107">
        <f t="shared" si="56"/>
        <v>0</v>
      </c>
      <c r="AC107">
        <f t="shared" si="56"/>
        <v>0</v>
      </c>
      <c r="AD107">
        <f t="shared" si="56"/>
        <v>0</v>
      </c>
      <c r="AE107">
        <f t="shared" si="56"/>
        <v>0</v>
      </c>
      <c r="AF107">
        <f t="shared" si="56"/>
        <v>0</v>
      </c>
    </row>
    <row r="108" spans="1:32">
      <c r="B108" s="94">
        <v>8</v>
      </c>
      <c r="C108" s="38" t="str">
        <f>IF(D108="","",HLOOKUP(D108,ADMIN2026!$B$146:$L$214,H108,FALSE))</f>
        <v/>
      </c>
      <c r="D108" s="38" t="str">
        <f>IF(E108="","",VLOOKUP(E108,ADMIN2026!$B$112:$D$141,2,FALSE))</f>
        <v/>
      </c>
      <c r="E108" s="4"/>
      <c r="F108" s="4"/>
      <c r="G108" s="6"/>
      <c r="H108" s="38" t="str">
        <f>IF(E108&gt;101,H99+2*I99,IF(E108&gt;10,H99+I99,IF(E108&gt;0,H99,"")))</f>
        <v/>
      </c>
      <c r="I108" s="38"/>
      <c r="J108" s="38">
        <f>VLOOKUP(B108,ADMIN2026!$B$64:$E$73,2,FALSE)*IF(G108="DQ",0,1)*IF(G108="DNF",0,1)*IF(G108="DNS",0,1)*IF(G108="",0,1)*IF(G108="nm",0,1)*IF(G108="NH",0,1)</f>
        <v>0</v>
      </c>
      <c r="K108" s="94">
        <f t="shared" si="57"/>
        <v>0</v>
      </c>
      <c r="L108" s="38">
        <f>IF(D108="",0,IF(G108="DNF",0,IF(G108="NH",0,IF(G108="DQ",0,IF(G108="NM",0,IF(G108="DNS",0,IF(G108&lt;VLOOKUP(A99,ADMIN2026!$B$91:$D$109,3,FALSE),0,ADMIN2026!$D$89)))))))</f>
        <v>0</v>
      </c>
      <c r="T108" s="14" t="str">
        <f t="shared" si="58"/>
        <v/>
      </c>
      <c r="U108" s="66" t="str">
        <f t="shared" si="59"/>
        <v/>
      </c>
      <c r="V108" s="4"/>
      <c r="W108" s="4"/>
      <c r="Y108">
        <f t="shared" si="60"/>
        <v>0</v>
      </c>
      <c r="Z108">
        <f t="shared" si="56"/>
        <v>0</v>
      </c>
      <c r="AA108">
        <f t="shared" si="56"/>
        <v>0</v>
      </c>
      <c r="AB108">
        <f t="shared" si="56"/>
        <v>0</v>
      </c>
      <c r="AC108">
        <f t="shared" si="56"/>
        <v>0</v>
      </c>
      <c r="AD108">
        <f t="shared" si="56"/>
        <v>0</v>
      </c>
      <c r="AE108">
        <f t="shared" si="56"/>
        <v>0</v>
      </c>
      <c r="AF108">
        <f t="shared" si="56"/>
        <v>0</v>
      </c>
    </row>
    <row r="109" spans="1:32">
      <c r="A109" s="3" t="s">
        <v>0</v>
      </c>
      <c r="B109" s="3"/>
      <c r="C109" s="3"/>
      <c r="D109" s="3"/>
      <c r="E109" s="3"/>
      <c r="F109" s="3"/>
      <c r="G109" s="3"/>
      <c r="H109" s="3" t="str">
        <f>H98</f>
        <v>line base</v>
      </c>
      <c r="I109" s="3" t="str">
        <f>I98</f>
        <v>step</v>
      </c>
      <c r="J109" s="3"/>
      <c r="K109" s="3"/>
      <c r="L109" s="3"/>
      <c r="M109" s="3"/>
      <c r="N109" s="3"/>
      <c r="O109" s="3"/>
      <c r="P109" s="3"/>
      <c r="Q109" s="3"/>
      <c r="R109" s="3"/>
      <c r="S109" s="3"/>
      <c r="T109" s="3"/>
      <c r="U109" s="3"/>
      <c r="V109" s="3"/>
      <c r="W109" s="3"/>
    </row>
    <row r="110" spans="1:32">
      <c r="A110" s="3" t="str">
        <f>C98</f>
        <v>TJ</v>
      </c>
      <c r="B110" s="37" t="s">
        <v>286</v>
      </c>
      <c r="C110" s="37"/>
      <c r="D110" s="37"/>
      <c r="E110" s="37"/>
      <c r="F110" s="37" t="s">
        <v>181</v>
      </c>
      <c r="G110" s="37" t="str">
        <f t="shared" ref="G110:G111" si="61">G99</f>
        <v>Perf. metres</v>
      </c>
      <c r="H110" s="37">
        <f>VLOOKUP(A110,ADMIN2026!$B$146:$M$166,12,FALSE)</f>
        <v>17</v>
      </c>
      <c r="I110" s="37">
        <f>$I$3</f>
        <v>24</v>
      </c>
      <c r="J110" s="37" t="s">
        <v>79</v>
      </c>
      <c r="K110" s="37" t="s">
        <v>59</v>
      </c>
      <c r="L110" s="37" t="s">
        <v>83</v>
      </c>
      <c r="M110" s="3"/>
      <c r="N110" s="3"/>
      <c r="O110" s="3"/>
      <c r="P110" s="3"/>
      <c r="Q110" s="3"/>
      <c r="R110" s="3"/>
      <c r="S110" s="3"/>
      <c r="T110" s="3" t="s">
        <v>136</v>
      </c>
      <c r="U110" s="3" t="s">
        <v>237</v>
      </c>
      <c r="V110" s="37" t="s">
        <v>242</v>
      </c>
      <c r="W110" s="37" t="s">
        <v>106</v>
      </c>
    </row>
    <row r="111" spans="1:32">
      <c r="A111" s="64" t="s">
        <v>1</v>
      </c>
      <c r="B111" s="37" t="s">
        <v>59</v>
      </c>
      <c r="C111" s="37" t="s">
        <v>60</v>
      </c>
      <c r="D111" s="37" t="s">
        <v>61</v>
      </c>
      <c r="E111" s="37" t="s">
        <v>108</v>
      </c>
      <c r="F111" s="37" t="s">
        <v>63</v>
      </c>
      <c r="G111" s="37" t="str">
        <f t="shared" si="61"/>
        <v>xx.yy</v>
      </c>
      <c r="H111" s="37" t="str">
        <f>H100</f>
        <v>line to look up</v>
      </c>
      <c r="I111" s="37"/>
      <c r="J111" s="37" t="s">
        <v>80</v>
      </c>
      <c r="K111" s="37" t="s">
        <v>80</v>
      </c>
      <c r="L111" s="37" t="s">
        <v>80</v>
      </c>
      <c r="M111" s="3"/>
      <c r="N111" s="3"/>
      <c r="O111" s="3"/>
      <c r="P111" s="3"/>
      <c r="Q111" s="3"/>
      <c r="R111" s="3"/>
      <c r="S111" s="3"/>
      <c r="T111" s="3" t="s">
        <v>146</v>
      </c>
      <c r="U111" s="3" t="s">
        <v>238</v>
      </c>
      <c r="V111" s="37" t="s">
        <v>63</v>
      </c>
      <c r="W111" s="37" t="s">
        <v>107</v>
      </c>
      <c r="Y111" t="str">
        <f>Y$1</f>
        <v>B&amp;R</v>
      </c>
      <c r="Z111" t="str">
        <f t="shared" ref="Z111:AF111" si="62">Z$1</f>
        <v>Chelt</v>
      </c>
      <c r="AA111" t="str">
        <f t="shared" si="62"/>
        <v>D&amp;S</v>
      </c>
      <c r="AB111" t="str">
        <f t="shared" si="62"/>
        <v>HereF</v>
      </c>
      <c r="AC111" t="str">
        <f t="shared" si="62"/>
        <v>K&amp;S</v>
      </c>
      <c r="AD111" t="str">
        <f t="shared" si="62"/>
        <v>Tipton</v>
      </c>
      <c r="AE111" t="str">
        <f t="shared" si="62"/>
        <v>Worc</v>
      </c>
      <c r="AF111" t="str">
        <f t="shared" si="62"/>
        <v>Yate</v>
      </c>
    </row>
    <row r="112" spans="1:32">
      <c r="B112" s="94">
        <v>1</v>
      </c>
      <c r="C112" s="38" t="str">
        <f>IF(D112="","",HLOOKUP(D112,ADMIN2026!$B$146:$L$214,H112,FALSE))</f>
        <v/>
      </c>
      <c r="D112" s="38" t="str">
        <f>IF(E112="","",VLOOKUP(E112,ADMIN2026!$B$112:$D$141,2,FALSE))</f>
        <v/>
      </c>
      <c r="E112" s="4"/>
      <c r="F112" s="4"/>
      <c r="G112" s="6"/>
      <c r="H112" s="38" t="str">
        <f>IF(E112&gt;101,H110+2*I110,IF(E112&gt;10,H110+I110,IF(E112&gt;0,H110,"")))</f>
        <v/>
      </c>
      <c r="I112" s="38"/>
      <c r="J112" s="38">
        <f>VLOOKUP(B112,ADMIN2026!$B$64:$F$79,3,FALSE)*IF(G112="DQ",0,1)*IF(G112="DNF",0,1)*IF(G112="DNS",0,1)*IF(G112="",0,1)*IF(G112="nm",0,1)*IF(G112="NH",0,1)</f>
        <v>0</v>
      </c>
      <c r="K112" s="94">
        <f>J112</f>
        <v>0</v>
      </c>
      <c r="L112" s="38">
        <f>IF(D112="",0,IF(G112="DNF",0,IF(G112="NH",0,IF(G112="DQ",0,IF(G112="NM",0,IF(G112="DNS",0,IF(G112&lt;VLOOKUP(A110,ADMIN2026!$B$91:$D$109,3,FALSE),0,ADMIN2026!$D$89)))))))</f>
        <v>0</v>
      </c>
      <c r="T112" s="14" t="str">
        <f>IF(D112="","",G112)</f>
        <v/>
      </c>
      <c r="U112" s="66" t="str">
        <f>IF(D112="","",IF(G112="NH","",IF(G112="DQ","",IF(G112="NM","",IF(G112="DNS","",IF(ABS(G112*2/2-G112)&lt;0.001,"","Error"))))))</f>
        <v/>
      </c>
      <c r="V112" s="4"/>
      <c r="W112" s="4"/>
      <c r="Y112">
        <f>IF($D112=Y$1,$K112+$L112,0)</f>
        <v>0</v>
      </c>
      <c r="Z112">
        <f t="shared" ref="Z112:AF119" si="63">IF($D112=Z$1,$K112+$L112,0)</f>
        <v>0</v>
      </c>
      <c r="AA112">
        <f t="shared" si="63"/>
        <v>0</v>
      </c>
      <c r="AB112">
        <f t="shared" si="63"/>
        <v>0</v>
      </c>
      <c r="AC112">
        <f t="shared" si="63"/>
        <v>0</v>
      </c>
      <c r="AD112">
        <f t="shared" si="63"/>
        <v>0</v>
      </c>
      <c r="AE112">
        <f t="shared" si="63"/>
        <v>0</v>
      </c>
      <c r="AF112">
        <f t="shared" si="63"/>
        <v>0</v>
      </c>
    </row>
    <row r="113" spans="2:32">
      <c r="B113" s="94">
        <v>2</v>
      </c>
      <c r="C113" s="38" t="str">
        <f>IF(D113="","",HLOOKUP(D113,ADMIN2026!$B$146:$L$214,H113,FALSE))</f>
        <v/>
      </c>
      <c r="D113" s="38" t="str">
        <f>IF(E113="","",VLOOKUP(E113,ADMIN2026!$B$112:$D$141,2,FALSE))</f>
        <v/>
      </c>
      <c r="E113" s="4"/>
      <c r="F113" s="4"/>
      <c r="G113" s="6"/>
      <c r="H113" s="38" t="str">
        <f>IF(E113&gt;101,H110+2*I110,IF(E113&gt;10,H110+I110,IF(E113&gt;0,H110,"")))</f>
        <v/>
      </c>
      <c r="I113" s="38"/>
      <c r="J113" s="38">
        <f>VLOOKUP(B113,ADMIN2026!$B$64:$F$79,3,FALSE)*IF(G113="DQ",0,1)*IF(G113="DNF",0,1)*IF(G113="DNS",0,1)*IF(G113="",0,1)*IF(G113="nm",0,1)*IF(G113="NH",0,1)</f>
        <v>0</v>
      </c>
      <c r="K113" s="94">
        <f t="shared" ref="K113:K119" si="64">J113</f>
        <v>0</v>
      </c>
      <c r="L113" s="38">
        <f>IF(D113="",0,IF(G113="DNF",0,IF(G113="NH",0,IF(G113="DQ",0,IF(G113="NM",0,IF(G113="DNS",0,IF(G113&lt;VLOOKUP(A110,ADMIN2026!$B$91:$D$109,3,FALSE),0,ADMIN2026!$D$89)))))))</f>
        <v>0</v>
      </c>
      <c r="T113" s="14" t="str">
        <f t="shared" ref="T113:T119" si="65">IF(D113="","",G113)</f>
        <v/>
      </c>
      <c r="U113" s="66" t="str">
        <f t="shared" ref="U113:U119" si="66">IF(D113="","",IF(G113="NH","",IF(G113="DQ","",IF(G113="NM","",IF(G113="DNS","",IF(ABS(G113*2/2-G113)&lt;0.001,"","Error"))))))</f>
        <v/>
      </c>
      <c r="V113" s="4"/>
      <c r="W113" s="4"/>
      <c r="Y113">
        <f t="shared" ref="Y113:Y119" si="67">IF($D113=Y$1,$K113+$L113,0)</f>
        <v>0</v>
      </c>
      <c r="Z113">
        <f t="shared" si="63"/>
        <v>0</v>
      </c>
      <c r="AA113">
        <f t="shared" si="63"/>
        <v>0</v>
      </c>
      <c r="AB113">
        <f t="shared" si="63"/>
        <v>0</v>
      </c>
      <c r="AC113">
        <f t="shared" si="63"/>
        <v>0</v>
      </c>
      <c r="AD113">
        <f t="shared" si="63"/>
        <v>0</v>
      </c>
      <c r="AE113">
        <f t="shared" si="63"/>
        <v>0</v>
      </c>
      <c r="AF113">
        <f t="shared" si="63"/>
        <v>0</v>
      </c>
    </row>
    <row r="114" spans="2:32">
      <c r="B114" s="94">
        <v>3</v>
      </c>
      <c r="C114" s="38" t="str">
        <f>IF(D114="","",HLOOKUP(D114,ADMIN2026!$B$146:$L$214,H114,FALSE))</f>
        <v/>
      </c>
      <c r="D114" s="38" t="str">
        <f>IF(E114="","",VLOOKUP(E114,ADMIN2026!$B$112:$D$141,2,FALSE))</f>
        <v/>
      </c>
      <c r="E114" s="4"/>
      <c r="F114" s="4"/>
      <c r="G114" s="6"/>
      <c r="H114" s="38" t="str">
        <f>IF(E114&gt;101,H110+2*I110,IF(E114&gt;10,H110+I110,IF(E114&gt;0,H110,"")))</f>
        <v/>
      </c>
      <c r="I114" s="38"/>
      <c r="J114" s="38">
        <f>VLOOKUP(B114,ADMIN2026!$B$64:$F$79,3,FALSE)*IF(G114="DQ",0,1)*IF(G114="DNF",0,1)*IF(G114="DNS",0,1)*IF(G114="",0,1)*IF(G114="nm",0,1)*IF(G114="NH",0,1)</f>
        <v>0</v>
      </c>
      <c r="K114" s="94">
        <f t="shared" si="64"/>
        <v>0</v>
      </c>
      <c r="L114" s="38">
        <f>IF(D114="",0,IF(G114="DNF",0,IF(G114="NH",0,IF(G114="DQ",0,IF(G114="NM",0,IF(G114="DNS",0,IF(G114&lt;VLOOKUP(A110,ADMIN2026!$B$91:$D$109,3,FALSE),0,ADMIN2026!$D$89)))))))</f>
        <v>0</v>
      </c>
      <c r="T114" s="14" t="str">
        <f t="shared" si="65"/>
        <v/>
      </c>
      <c r="U114" s="66" t="str">
        <f t="shared" si="66"/>
        <v/>
      </c>
      <c r="V114" s="4"/>
      <c r="W114" s="4"/>
      <c r="Y114">
        <f t="shared" si="67"/>
        <v>0</v>
      </c>
      <c r="Z114">
        <f t="shared" si="63"/>
        <v>0</v>
      </c>
      <c r="AA114">
        <f t="shared" si="63"/>
        <v>0</v>
      </c>
      <c r="AB114">
        <f t="shared" si="63"/>
        <v>0</v>
      </c>
      <c r="AC114">
        <f t="shared" si="63"/>
        <v>0</v>
      </c>
      <c r="AD114">
        <f t="shared" si="63"/>
        <v>0</v>
      </c>
      <c r="AE114">
        <f t="shared" si="63"/>
        <v>0</v>
      </c>
      <c r="AF114">
        <f t="shared" si="63"/>
        <v>0</v>
      </c>
    </row>
    <row r="115" spans="2:32">
      <c r="B115" s="94">
        <v>4</v>
      </c>
      <c r="C115" s="38" t="str">
        <f>IF(D115="","",HLOOKUP(D115,ADMIN2026!$B$146:$L$214,H115,FALSE))</f>
        <v/>
      </c>
      <c r="D115" s="38" t="str">
        <f>IF(E115="","",VLOOKUP(E115,ADMIN2026!$B$112:$D$141,2,FALSE))</f>
        <v/>
      </c>
      <c r="E115" s="4"/>
      <c r="F115" s="4"/>
      <c r="G115" s="6"/>
      <c r="H115" s="38" t="str">
        <f>IF(E115&gt;101,H110+2*I110,IF(E115&gt;10,H110+I110,IF(E115&gt;0,H110,"")))</f>
        <v/>
      </c>
      <c r="I115" s="38"/>
      <c r="J115" s="38">
        <f>VLOOKUP(B115,ADMIN2026!$B$64:$F$79,3,FALSE)*IF(G115="DQ",0,1)*IF(G115="DNF",0,1)*IF(G115="DNS",0,1)*IF(G115="",0,1)*IF(G115="nm",0,1)*IF(G115="NH",0,1)</f>
        <v>0</v>
      </c>
      <c r="K115" s="94">
        <f t="shared" si="64"/>
        <v>0</v>
      </c>
      <c r="L115" s="38">
        <f>IF(D115="",0,IF(G115="DNF",0,IF(G115="NH",0,IF(G115="DQ",0,IF(G115="NM",0,IF(G115="DNS",0,IF(G115&lt;VLOOKUP(A110,ADMIN2026!$B$91:$D$109,3,FALSE),0,ADMIN2026!$D$89)))))))</f>
        <v>0</v>
      </c>
      <c r="T115" s="14" t="str">
        <f t="shared" si="65"/>
        <v/>
      </c>
      <c r="U115" s="66" t="str">
        <f t="shared" si="66"/>
        <v/>
      </c>
      <c r="V115" s="4"/>
      <c r="W115" s="4"/>
      <c r="Y115">
        <f t="shared" si="67"/>
        <v>0</v>
      </c>
      <c r="Z115">
        <f t="shared" si="63"/>
        <v>0</v>
      </c>
      <c r="AA115">
        <f t="shared" si="63"/>
        <v>0</v>
      </c>
      <c r="AB115">
        <f t="shared" si="63"/>
        <v>0</v>
      </c>
      <c r="AC115">
        <f t="shared" si="63"/>
        <v>0</v>
      </c>
      <c r="AD115">
        <f t="shared" si="63"/>
        <v>0</v>
      </c>
      <c r="AE115">
        <f t="shared" si="63"/>
        <v>0</v>
      </c>
      <c r="AF115">
        <f t="shared" si="63"/>
        <v>0</v>
      </c>
    </row>
    <row r="116" spans="2:32">
      <c r="B116" s="94">
        <v>5</v>
      </c>
      <c r="C116" s="38" t="str">
        <f>IF(D116="","",HLOOKUP(D116,ADMIN2026!$B$146:$L$214,H116,FALSE))</f>
        <v/>
      </c>
      <c r="D116" s="38" t="str">
        <f>IF(E116="","",VLOOKUP(E116,ADMIN2026!$B$112:$D$141,2,FALSE))</f>
        <v/>
      </c>
      <c r="E116" s="4"/>
      <c r="F116" s="4"/>
      <c r="G116" s="6"/>
      <c r="H116" s="38" t="str">
        <f>IF(E116&gt;101,H110+2*I110,IF(E116&gt;10,H110+I110,IF(E116&gt;0,H110,"")))</f>
        <v/>
      </c>
      <c r="I116" s="38"/>
      <c r="J116" s="38">
        <f>VLOOKUP(B116,ADMIN2026!$B$64:$F$79,3,FALSE)*IF(G116="DQ",0,1)*IF(G116="DNF",0,1)*IF(G116="DNS",0,1)*IF(G116="",0,1)*IF(G116="nm",0,1)*IF(G116="NH",0,1)</f>
        <v>0</v>
      </c>
      <c r="K116" s="94">
        <f t="shared" si="64"/>
        <v>0</v>
      </c>
      <c r="L116" s="38">
        <f>IF(D116="",0,IF(G116="DNF",0,IF(G116="NH",0,IF(G116="DQ",0,IF(G116="NM",0,IF(G116="DNS",0,IF(G116&lt;VLOOKUP(A110,ADMIN2026!$B$91:$D$109,3,FALSE),0,ADMIN2026!$D$89)))))))</f>
        <v>0</v>
      </c>
      <c r="T116" s="14" t="str">
        <f t="shared" si="65"/>
        <v/>
      </c>
      <c r="U116" s="66" t="str">
        <f t="shared" si="66"/>
        <v/>
      </c>
      <c r="V116" s="4"/>
      <c r="W116" s="4"/>
      <c r="Y116">
        <f t="shared" si="67"/>
        <v>0</v>
      </c>
      <c r="Z116">
        <f t="shared" si="63"/>
        <v>0</v>
      </c>
      <c r="AA116">
        <f t="shared" si="63"/>
        <v>0</v>
      </c>
      <c r="AB116">
        <f t="shared" si="63"/>
        <v>0</v>
      </c>
      <c r="AC116">
        <f t="shared" si="63"/>
        <v>0</v>
      </c>
      <c r="AD116">
        <f t="shared" si="63"/>
        <v>0</v>
      </c>
      <c r="AE116">
        <f t="shared" si="63"/>
        <v>0</v>
      </c>
      <c r="AF116">
        <f t="shared" si="63"/>
        <v>0</v>
      </c>
    </row>
    <row r="117" spans="2:32">
      <c r="B117" s="94">
        <v>6</v>
      </c>
      <c r="C117" s="38" t="str">
        <f>IF(D117="","",HLOOKUP(D117,ADMIN2026!$B$146:$L$214,H117,FALSE))</f>
        <v/>
      </c>
      <c r="D117" s="38" t="str">
        <f>IF(E117="","",VLOOKUP(E117,ADMIN2026!$B$112:$D$141,2,FALSE))</f>
        <v/>
      </c>
      <c r="E117" s="4"/>
      <c r="F117" s="4"/>
      <c r="G117" s="6"/>
      <c r="H117" s="38" t="str">
        <f>IF(E117&gt;101,H110+2*I110,IF(E117&gt;10,H110+I110,IF(E117&gt;0,H110,"")))</f>
        <v/>
      </c>
      <c r="I117" s="38"/>
      <c r="J117" s="38">
        <f>VLOOKUP(B117,ADMIN2026!$B$64:$F$79,3,FALSE)*IF(G117="DQ",0,1)*IF(G117="DNF",0,1)*IF(G117="DNS",0,1)*IF(G117="",0,1)*IF(G117="nm",0,1)*IF(G117="NH",0,1)</f>
        <v>0</v>
      </c>
      <c r="K117" s="94">
        <f t="shared" si="64"/>
        <v>0</v>
      </c>
      <c r="L117" s="38">
        <f>IF(D117="",0,IF(G117="DNF",0,IF(G117="NH",0,IF(G117="DQ",0,IF(G117="NM",0,IF(G117="DNS",0,IF(G117&lt;VLOOKUP(A110,ADMIN2026!$B$91:$D$109,3,FALSE),0,ADMIN2026!$D$89)))))))</f>
        <v>0</v>
      </c>
      <c r="T117" s="14" t="str">
        <f t="shared" si="65"/>
        <v/>
      </c>
      <c r="U117" s="66" t="str">
        <f t="shared" si="66"/>
        <v/>
      </c>
      <c r="V117" s="4"/>
      <c r="W117" s="4"/>
      <c r="Y117">
        <f t="shared" si="67"/>
        <v>0</v>
      </c>
      <c r="Z117">
        <f t="shared" si="63"/>
        <v>0</v>
      </c>
      <c r="AA117">
        <f t="shared" si="63"/>
        <v>0</v>
      </c>
      <c r="AB117">
        <f t="shared" si="63"/>
        <v>0</v>
      </c>
      <c r="AC117">
        <f t="shared" si="63"/>
        <v>0</v>
      </c>
      <c r="AD117">
        <f t="shared" si="63"/>
        <v>0</v>
      </c>
      <c r="AE117">
        <f t="shared" si="63"/>
        <v>0</v>
      </c>
      <c r="AF117">
        <f t="shared" si="63"/>
        <v>0</v>
      </c>
    </row>
    <row r="118" spans="2:32">
      <c r="B118" s="94">
        <v>7</v>
      </c>
      <c r="C118" s="38" t="str">
        <f>IF(D118="","",HLOOKUP(D118,ADMIN2026!$B$146:$L$214,H118,FALSE))</f>
        <v/>
      </c>
      <c r="D118" s="38" t="str">
        <f>IF(E118="","",VLOOKUP(E118,ADMIN2026!$B$112:$D$141,2,FALSE))</f>
        <v/>
      </c>
      <c r="E118" s="4"/>
      <c r="F118" s="4"/>
      <c r="G118" s="6"/>
      <c r="H118" s="38" t="str">
        <f>IF(E118&gt;101,H110+2*I110,IF(E118&gt;10,H110+I110,IF(E118&gt;0,H110,"")))</f>
        <v/>
      </c>
      <c r="I118" s="38"/>
      <c r="J118" s="38">
        <f>VLOOKUP(B118,ADMIN2026!$B$64:$F$79,3,FALSE)*IF(G118="DQ",0,1)*IF(G118="DNF",0,1)*IF(G118="DNS",0,1)*IF(G118="",0,1)*IF(G118="nm",0,1)*IF(G118="NH",0,1)</f>
        <v>0</v>
      </c>
      <c r="K118" s="94">
        <f t="shared" si="64"/>
        <v>0</v>
      </c>
      <c r="L118" s="38">
        <f>IF(D118="",0,IF(G118="DNF",0,IF(G118="NH",0,IF(G118="DQ",0,IF(G118="NM",0,IF(G118="DNS",0,IF(G118&lt;VLOOKUP(A110,ADMIN2026!$B$91:$D$109,3,FALSE),0,ADMIN2026!$D$89)))))))</f>
        <v>0</v>
      </c>
      <c r="T118" s="14" t="str">
        <f t="shared" si="65"/>
        <v/>
      </c>
      <c r="U118" s="66" t="str">
        <f t="shared" si="66"/>
        <v/>
      </c>
      <c r="V118" s="4"/>
      <c r="W118" s="4"/>
      <c r="Y118">
        <f t="shared" si="67"/>
        <v>0</v>
      </c>
      <c r="Z118">
        <f t="shared" si="63"/>
        <v>0</v>
      </c>
      <c r="AA118">
        <f t="shared" si="63"/>
        <v>0</v>
      </c>
      <c r="AB118">
        <f t="shared" si="63"/>
        <v>0</v>
      </c>
      <c r="AC118">
        <f t="shared" si="63"/>
        <v>0</v>
      </c>
      <c r="AD118">
        <f t="shared" si="63"/>
        <v>0</v>
      </c>
      <c r="AE118">
        <f t="shared" si="63"/>
        <v>0</v>
      </c>
      <c r="AF118">
        <f t="shared" si="63"/>
        <v>0</v>
      </c>
    </row>
    <row r="119" spans="2:32">
      <c r="B119" s="94">
        <v>8</v>
      </c>
      <c r="C119" s="38" t="str">
        <f>IF(D119="","",HLOOKUP(D119,ADMIN2026!$B$146:$L$214,H119,FALSE))</f>
        <v/>
      </c>
      <c r="D119" s="38" t="str">
        <f>IF(E119="","",VLOOKUP(E119,ADMIN2026!$B$112:$D$141,2,FALSE))</f>
        <v/>
      </c>
      <c r="E119" s="4"/>
      <c r="F119" s="4"/>
      <c r="G119" s="6"/>
      <c r="H119" s="38" t="str">
        <f>IF(E119&gt;101,H110+2*I110,IF(E119&gt;10,H110+I110,IF(E119&gt;0,H110,"")))</f>
        <v/>
      </c>
      <c r="I119" s="38"/>
      <c r="J119" s="38">
        <f>VLOOKUP(B119,ADMIN2026!$B$64:$F$79,3,FALSE)*IF(G119="DQ",0,1)*IF(G119="DNF",0,1)*IF(G119="DNS",0,1)*IF(G119="",0,1)*IF(G119="nm",0,1)*IF(G119="NH",0,1)</f>
        <v>0</v>
      </c>
      <c r="K119" s="94">
        <f t="shared" si="64"/>
        <v>0</v>
      </c>
      <c r="L119" s="38">
        <f>IF(D119="",0,IF(G119="DNF",0,IF(G119="NH",0,IF(G119="DQ",0,IF(G119="NM",0,IF(G119="DNS",0,IF(G119&lt;VLOOKUP(A110,ADMIN2026!$B$91:$D$109,3,FALSE),0,ADMIN2026!$D$89)))))))</f>
        <v>0</v>
      </c>
      <c r="T119" s="14" t="str">
        <f t="shared" si="65"/>
        <v/>
      </c>
      <c r="U119" s="66" t="str">
        <f t="shared" si="66"/>
        <v/>
      </c>
      <c r="V119" s="4"/>
      <c r="W119" s="4"/>
      <c r="Y119">
        <f t="shared" si="67"/>
        <v>0</v>
      </c>
      <c r="Z119">
        <f t="shared" si="63"/>
        <v>0</v>
      </c>
      <c r="AA119">
        <f t="shared" si="63"/>
        <v>0</v>
      </c>
      <c r="AB119">
        <f t="shared" si="63"/>
        <v>0</v>
      </c>
      <c r="AC119">
        <f t="shared" si="63"/>
        <v>0</v>
      </c>
      <c r="AD119">
        <f t="shared" si="63"/>
        <v>0</v>
      </c>
      <c r="AE119">
        <f t="shared" si="63"/>
        <v>0</v>
      </c>
      <c r="AF119">
        <f t="shared" si="63"/>
        <v>0</v>
      </c>
    </row>
    <row r="120" spans="2:32">
      <c r="B120" s="94">
        <v>9</v>
      </c>
      <c r="C120" s="38" t="str">
        <f>IF(D120="","",HLOOKUP(D120,ADMIN2026!$B$146:$L$214,H120,FALSE))</f>
        <v/>
      </c>
      <c r="D120" s="38" t="str">
        <f>IF(E120="","",VLOOKUP(E120,ADMIN2026!$B$112:$D$141,2,FALSE))</f>
        <v/>
      </c>
      <c r="E120" s="4"/>
      <c r="F120" s="4"/>
      <c r="G120" s="6"/>
      <c r="H120" s="38" t="str">
        <f>IF(E120&gt;101,H110+2*I110,IF(E120&gt;10,H110+I110,IF(E120&gt;0,H110,"")))</f>
        <v/>
      </c>
      <c r="I120" s="38"/>
      <c r="J120" s="38">
        <f>VLOOKUP(B120,ADMIN2026!$B$64:$F$79,3,FALSE)*IF(G120="DQ",0,1)*IF(G120="DNF",0,1)*IF(G120="DNS",0,1)*IF(G120="",0,1)*IF(G120="nm",0,1)*IF(G120="NH",0,1)</f>
        <v>0</v>
      </c>
      <c r="K120" s="94">
        <f>J120</f>
        <v>0</v>
      </c>
      <c r="L120" s="38">
        <f>IF(D120="",0,IF(G120="DNF",0,IF(G120="NH",0,IF(G120="DQ",0,IF(G120="NM",0,IF(G120="DNS",0,IF(G120&lt;VLOOKUP(A110,ADMIN2026!$B$91:$D$109,3,FALSE),0,ADMIN2026!$D$89)))))))</f>
        <v>0</v>
      </c>
      <c r="T120" s="14" t="str">
        <f>IF(D120="","",G120)</f>
        <v/>
      </c>
      <c r="U120" s="66" t="str">
        <f>IF(D120="","",IF(G120="NH","",IF(G120="DQ","",IF(G120="NM","",IF(G120="DNS","",IF(ABS(G120*2/2-G120)&lt;0.001,"","Error"))))))</f>
        <v/>
      </c>
      <c r="V120" s="4"/>
      <c r="W120" s="4"/>
      <c r="Y120">
        <f>IF($D120=Y$1,$K120+$L120,0)</f>
        <v>0</v>
      </c>
      <c r="Z120">
        <f t="shared" ref="Z120:AF127" si="68">IF($D120=Z$1,$K120+$L120,0)</f>
        <v>0</v>
      </c>
      <c r="AA120">
        <f t="shared" si="68"/>
        <v>0</v>
      </c>
      <c r="AB120">
        <f t="shared" si="68"/>
        <v>0</v>
      </c>
      <c r="AC120">
        <f t="shared" si="68"/>
        <v>0</v>
      </c>
      <c r="AD120">
        <f t="shared" si="68"/>
        <v>0</v>
      </c>
      <c r="AE120">
        <f t="shared" si="68"/>
        <v>0</v>
      </c>
      <c r="AF120">
        <f t="shared" si="68"/>
        <v>0</v>
      </c>
    </row>
    <row r="121" spans="2:32">
      <c r="B121" s="94">
        <v>10</v>
      </c>
      <c r="C121" s="38" t="str">
        <f>IF(D121="","",HLOOKUP(D121,ADMIN2026!$B$146:$L$214,H121,FALSE))</f>
        <v/>
      </c>
      <c r="D121" s="38" t="str">
        <f>IF(E121="","",VLOOKUP(E121,ADMIN2026!$B$112:$D$141,2,FALSE))</f>
        <v/>
      </c>
      <c r="E121" s="4"/>
      <c r="F121" s="4"/>
      <c r="G121" s="6"/>
      <c r="H121" s="38" t="str">
        <f>IF(E121&gt;101,H110+2*I110,IF(E121&gt;10,H110+I110,IF(E121&gt;0,H110,"")))</f>
        <v/>
      </c>
      <c r="I121" s="38"/>
      <c r="J121" s="38">
        <f>VLOOKUP(B121,ADMIN2026!$B$64:$F$79,3,FALSE)*IF(G121="DQ",0,1)*IF(G121="DNF",0,1)*IF(G121="DNS",0,1)*IF(G121="",0,1)*IF(G121="nm",0,1)*IF(G121="NH",0,1)</f>
        <v>0</v>
      </c>
      <c r="K121" s="94">
        <f t="shared" ref="K121:K127" si="69">J121</f>
        <v>0</v>
      </c>
      <c r="L121" s="38">
        <f>IF(D121="",0,IF(G121="DNF",0,IF(G121="NH",0,IF(G121="DQ",0,IF(G121="NM",0,IF(G121="DNS",0,IF(G121&lt;VLOOKUP(A110,ADMIN2026!$B$91:$D$109,3,FALSE),0,ADMIN2026!$D$89)))))))</f>
        <v>0</v>
      </c>
      <c r="T121" s="14" t="str">
        <f t="shared" ref="T121:T127" si="70">IF(D121="","",G121)</f>
        <v/>
      </c>
      <c r="U121" s="66" t="str">
        <f t="shared" ref="U121:U127" si="71">IF(D121="","",IF(G121="NH","",IF(G121="DQ","",IF(G121="NM","",IF(G121="DNS","",IF(ABS(G121*2/2-G121)&lt;0.001,"","Error"))))))</f>
        <v/>
      </c>
      <c r="V121" s="4"/>
      <c r="W121" s="4"/>
      <c r="Y121">
        <f t="shared" ref="Y121:Y127" si="72">IF($D121=Y$1,$K121+$L121,0)</f>
        <v>0</v>
      </c>
      <c r="Z121">
        <f t="shared" si="68"/>
        <v>0</v>
      </c>
      <c r="AA121">
        <f t="shared" si="68"/>
        <v>0</v>
      </c>
      <c r="AB121">
        <f t="shared" si="68"/>
        <v>0</v>
      </c>
      <c r="AC121">
        <f t="shared" si="68"/>
        <v>0</v>
      </c>
      <c r="AD121">
        <f t="shared" si="68"/>
        <v>0</v>
      </c>
      <c r="AE121">
        <f t="shared" si="68"/>
        <v>0</v>
      </c>
      <c r="AF121">
        <f t="shared" si="68"/>
        <v>0</v>
      </c>
    </row>
    <row r="122" spans="2:32">
      <c r="B122" s="94">
        <v>11</v>
      </c>
      <c r="C122" s="38" t="str">
        <f>IF(D122="","",HLOOKUP(D122,ADMIN2026!$B$146:$L$214,H122,FALSE))</f>
        <v/>
      </c>
      <c r="D122" s="38" t="str">
        <f>IF(E122="","",VLOOKUP(E122,ADMIN2026!$B$112:$D$141,2,FALSE))</f>
        <v/>
      </c>
      <c r="E122" s="4"/>
      <c r="F122" s="4"/>
      <c r="G122" s="6"/>
      <c r="H122" s="38" t="str">
        <f>IF(E122&gt;101,H110+2*I110,IF(E122&gt;10,H110+I110,IF(E122&gt;0,H110,"")))</f>
        <v/>
      </c>
      <c r="I122" s="38"/>
      <c r="J122" s="38">
        <f>VLOOKUP(B122,ADMIN2026!$B$64:$F$79,3,FALSE)*IF(G122="DQ",0,1)*IF(G122="DNF",0,1)*IF(G122="DNS",0,1)*IF(G122="",0,1)*IF(G122="nm",0,1)*IF(G122="NH",0,1)</f>
        <v>0</v>
      </c>
      <c r="K122" s="94">
        <f t="shared" si="69"/>
        <v>0</v>
      </c>
      <c r="L122" s="38">
        <f>IF(D122="",0,IF(G122="DNF",0,IF(G122="NH",0,IF(G122="DQ",0,IF(G122="NM",0,IF(G122="DNS",0,IF(G122&lt;VLOOKUP(A110,ADMIN2026!$B$91:$D$109,3,FALSE),0,ADMIN2026!$D$89)))))))</f>
        <v>0</v>
      </c>
      <c r="T122" s="14" t="str">
        <f t="shared" si="70"/>
        <v/>
      </c>
      <c r="U122" s="66" t="str">
        <f t="shared" si="71"/>
        <v/>
      </c>
      <c r="V122" s="4"/>
      <c r="W122" s="4"/>
      <c r="Y122">
        <f t="shared" si="72"/>
        <v>0</v>
      </c>
      <c r="Z122">
        <f t="shared" si="68"/>
        <v>0</v>
      </c>
      <c r="AA122">
        <f t="shared" si="68"/>
        <v>0</v>
      </c>
      <c r="AB122">
        <f t="shared" si="68"/>
        <v>0</v>
      </c>
      <c r="AC122">
        <f t="shared" si="68"/>
        <v>0</v>
      </c>
      <c r="AD122">
        <f t="shared" si="68"/>
        <v>0</v>
      </c>
      <c r="AE122">
        <f t="shared" si="68"/>
        <v>0</v>
      </c>
      <c r="AF122">
        <f t="shared" si="68"/>
        <v>0</v>
      </c>
    </row>
    <row r="123" spans="2:32">
      <c r="B123" s="94">
        <v>12</v>
      </c>
      <c r="C123" s="38" t="str">
        <f>IF(D123="","",HLOOKUP(D123,ADMIN2026!$B$146:$L$214,H123,FALSE))</f>
        <v/>
      </c>
      <c r="D123" s="38" t="str">
        <f>IF(E123="","",VLOOKUP(E123,ADMIN2026!$B$112:$D$141,2,FALSE))</f>
        <v/>
      </c>
      <c r="E123" s="4"/>
      <c r="F123" s="4"/>
      <c r="G123" s="6"/>
      <c r="H123" s="38" t="str">
        <f>IF(E123&gt;101,H110+2*I110,IF(E123&gt;10,H110+I110,IF(E123&gt;0,H110,"")))</f>
        <v/>
      </c>
      <c r="I123" s="38"/>
      <c r="J123" s="38">
        <f>VLOOKUP(B123,ADMIN2026!$B$64:$F$79,3,FALSE)*IF(G123="DQ",0,1)*IF(G123="DNF",0,1)*IF(G123="DNS",0,1)*IF(G123="",0,1)*IF(G123="nm",0,1)*IF(G123="NH",0,1)</f>
        <v>0</v>
      </c>
      <c r="K123" s="94">
        <f t="shared" si="69"/>
        <v>0</v>
      </c>
      <c r="L123" s="38">
        <f>IF(D123="",0,IF(G123="DNF",0,IF(G123="NH",0,IF(G123="DQ",0,IF(G123="NM",0,IF(G123="DNS",0,IF(G123&lt;VLOOKUP(A110,ADMIN2026!$B$91:$D$109,3,FALSE),0,ADMIN2026!$D$89)))))))</f>
        <v>0</v>
      </c>
      <c r="T123" s="14" t="str">
        <f t="shared" si="70"/>
        <v/>
      </c>
      <c r="U123" s="66" t="str">
        <f t="shared" si="71"/>
        <v/>
      </c>
      <c r="V123" s="4"/>
      <c r="W123" s="4"/>
      <c r="Y123">
        <f t="shared" si="72"/>
        <v>0</v>
      </c>
      <c r="Z123">
        <f t="shared" si="68"/>
        <v>0</v>
      </c>
      <c r="AA123">
        <f t="shared" si="68"/>
        <v>0</v>
      </c>
      <c r="AB123">
        <f t="shared" si="68"/>
        <v>0</v>
      </c>
      <c r="AC123">
        <f t="shared" si="68"/>
        <v>0</v>
      </c>
      <c r="AD123">
        <f t="shared" si="68"/>
        <v>0</v>
      </c>
      <c r="AE123">
        <f t="shared" si="68"/>
        <v>0</v>
      </c>
      <c r="AF123">
        <f t="shared" si="68"/>
        <v>0</v>
      </c>
    </row>
    <row r="124" spans="2:32">
      <c r="B124" s="94">
        <v>13</v>
      </c>
      <c r="C124" s="38" t="str">
        <f>IF(D124="","",HLOOKUP(D124,ADMIN2026!$B$146:$L$214,H124,FALSE))</f>
        <v/>
      </c>
      <c r="D124" s="38" t="str">
        <f>IF(E124="","",VLOOKUP(E124,ADMIN2026!$B$112:$D$141,2,FALSE))</f>
        <v/>
      </c>
      <c r="E124" s="4"/>
      <c r="F124" s="4"/>
      <c r="G124" s="6"/>
      <c r="H124" s="38" t="str">
        <f>IF(E124&gt;101,H110+2*I110,IF(E124&gt;10,H110+I110,IF(E124&gt;0,H110,"")))</f>
        <v/>
      </c>
      <c r="I124" s="38"/>
      <c r="J124" s="38">
        <f>VLOOKUP(B124,ADMIN2026!$B$64:$F$79,3,FALSE)*IF(G124="DQ",0,1)*IF(G124="DNF",0,1)*IF(G124="DNS",0,1)*IF(G124="",0,1)*IF(G124="nm",0,1)*IF(G124="NH",0,1)</f>
        <v>0</v>
      </c>
      <c r="K124" s="94">
        <f t="shared" si="69"/>
        <v>0</v>
      </c>
      <c r="L124" s="38">
        <f>IF(D124="",0,IF(G124="DNF",0,IF(G124="NH",0,IF(G124="DQ",0,IF(G124="NM",0,IF(G124="DNS",0,IF(G124&lt;VLOOKUP(A110,ADMIN2026!$B$91:$D$109,3,FALSE),0,ADMIN2026!$D$89)))))))</f>
        <v>0</v>
      </c>
      <c r="T124" s="14" t="str">
        <f t="shared" si="70"/>
        <v/>
      </c>
      <c r="U124" s="66" t="str">
        <f t="shared" si="71"/>
        <v/>
      </c>
      <c r="V124" s="4"/>
      <c r="W124" s="4"/>
      <c r="Y124">
        <f t="shared" si="72"/>
        <v>0</v>
      </c>
      <c r="Z124">
        <f t="shared" si="68"/>
        <v>0</v>
      </c>
      <c r="AA124">
        <f t="shared" si="68"/>
        <v>0</v>
      </c>
      <c r="AB124">
        <f t="shared" si="68"/>
        <v>0</v>
      </c>
      <c r="AC124">
        <f t="shared" si="68"/>
        <v>0</v>
      </c>
      <c r="AD124">
        <f t="shared" si="68"/>
        <v>0</v>
      </c>
      <c r="AE124">
        <f t="shared" si="68"/>
        <v>0</v>
      </c>
      <c r="AF124">
        <f t="shared" si="68"/>
        <v>0</v>
      </c>
    </row>
    <row r="125" spans="2:32">
      <c r="B125" s="94">
        <v>14</v>
      </c>
      <c r="C125" s="38" t="str">
        <f>IF(D125="","",HLOOKUP(D125,ADMIN2026!$B$146:$L$214,H125,FALSE))</f>
        <v/>
      </c>
      <c r="D125" s="38" t="str">
        <f>IF(E125="","",VLOOKUP(E125,ADMIN2026!$B$112:$D$141,2,FALSE))</f>
        <v/>
      </c>
      <c r="E125" s="4"/>
      <c r="F125" s="4"/>
      <c r="G125" s="6"/>
      <c r="H125" s="38" t="str">
        <f>IF(E125&gt;101,H110+2*I110,IF(E125&gt;10,H110+I110,IF(E125&gt;0,H110,"")))</f>
        <v/>
      </c>
      <c r="I125" s="38"/>
      <c r="J125" s="38">
        <f>VLOOKUP(B125,ADMIN2026!$B$64:$F$79,3,FALSE)*IF(G125="DQ",0,1)*IF(G125="DNF",0,1)*IF(G125="DNS",0,1)*IF(G125="",0,1)*IF(G125="nm",0,1)*IF(G125="NH",0,1)</f>
        <v>0</v>
      </c>
      <c r="K125" s="94">
        <f t="shared" si="69"/>
        <v>0</v>
      </c>
      <c r="L125" s="38">
        <f>IF(D125="",0,IF(G125="DNF",0,IF(G125="NH",0,IF(G125="DQ",0,IF(G125="NM",0,IF(G125="DNS",0,IF(G125&lt;VLOOKUP(A110,ADMIN2026!$B$91:$D$109,3,FALSE),0,ADMIN2026!$D$89)))))))</f>
        <v>0</v>
      </c>
      <c r="T125" s="14" t="str">
        <f t="shared" si="70"/>
        <v/>
      </c>
      <c r="U125" s="66" t="str">
        <f t="shared" si="71"/>
        <v/>
      </c>
      <c r="V125" s="4"/>
      <c r="W125" s="4"/>
      <c r="Y125">
        <f t="shared" si="72"/>
        <v>0</v>
      </c>
      <c r="Z125">
        <f t="shared" si="68"/>
        <v>0</v>
      </c>
      <c r="AA125">
        <f t="shared" si="68"/>
        <v>0</v>
      </c>
      <c r="AB125">
        <f t="shared" si="68"/>
        <v>0</v>
      </c>
      <c r="AC125">
        <f t="shared" si="68"/>
        <v>0</v>
      </c>
      <c r="AD125">
        <f t="shared" si="68"/>
        <v>0</v>
      </c>
      <c r="AE125">
        <f t="shared" si="68"/>
        <v>0</v>
      </c>
      <c r="AF125">
        <f t="shared" si="68"/>
        <v>0</v>
      </c>
    </row>
    <row r="126" spans="2:32">
      <c r="B126" s="94">
        <v>15</v>
      </c>
      <c r="C126" s="38" t="str">
        <f>IF(D126="","",HLOOKUP(D126,ADMIN2026!$B$146:$L$214,H126,FALSE))</f>
        <v/>
      </c>
      <c r="D126" s="38" t="str">
        <f>IF(E126="","",VLOOKUP(E126,ADMIN2026!$B$112:$D$141,2,FALSE))</f>
        <v/>
      </c>
      <c r="E126" s="4"/>
      <c r="F126" s="4"/>
      <c r="G126" s="6"/>
      <c r="H126" s="38" t="str">
        <f>IF(E126&gt;101,H110+2*I110,IF(E126&gt;10,H110+I110,IF(E126&gt;0,H110,"")))</f>
        <v/>
      </c>
      <c r="I126" s="38"/>
      <c r="J126" s="38">
        <f>VLOOKUP(B126,ADMIN2026!$B$64:$F$79,3,FALSE)*IF(G126="DQ",0,1)*IF(G126="DNF",0,1)*IF(G126="DNS",0,1)*IF(G126="",0,1)*IF(G126="nm",0,1)*IF(G126="NH",0,1)</f>
        <v>0</v>
      </c>
      <c r="K126" s="94">
        <f t="shared" si="69"/>
        <v>0</v>
      </c>
      <c r="L126" s="38">
        <f>IF(D126="",0,IF(G126="DNF",0,IF(G126="NH",0,IF(G126="DQ",0,IF(G126="NM",0,IF(G126="DNS",0,IF(G126&lt;VLOOKUP(A110,ADMIN2026!$B$91:$D$109,3,FALSE),0,ADMIN2026!$D$89)))))))</f>
        <v>0</v>
      </c>
      <c r="T126" s="14" t="str">
        <f t="shared" si="70"/>
        <v/>
      </c>
      <c r="U126" s="66" t="str">
        <f t="shared" si="71"/>
        <v/>
      </c>
      <c r="V126" s="4"/>
      <c r="W126" s="4"/>
      <c r="Y126">
        <f t="shared" si="72"/>
        <v>0</v>
      </c>
      <c r="Z126">
        <f t="shared" si="68"/>
        <v>0</v>
      </c>
      <c r="AA126">
        <f t="shared" si="68"/>
        <v>0</v>
      </c>
      <c r="AB126">
        <f t="shared" si="68"/>
        <v>0</v>
      </c>
      <c r="AC126">
        <f t="shared" si="68"/>
        <v>0</v>
      </c>
      <c r="AD126">
        <f t="shared" si="68"/>
        <v>0</v>
      </c>
      <c r="AE126">
        <f t="shared" si="68"/>
        <v>0</v>
      </c>
      <c r="AF126">
        <f t="shared" si="68"/>
        <v>0</v>
      </c>
    </row>
    <row r="127" spans="2:32">
      <c r="B127" s="94">
        <v>16</v>
      </c>
      <c r="C127" s="38" t="str">
        <f>IF(D127="","",HLOOKUP(D127,ADMIN2026!$B$146:$L$214,H127,FALSE))</f>
        <v/>
      </c>
      <c r="D127" s="38" t="str">
        <f>IF(E127="","",VLOOKUP(E127,ADMIN2026!$B$112:$D$141,2,FALSE))</f>
        <v/>
      </c>
      <c r="E127" s="4"/>
      <c r="F127" s="4"/>
      <c r="G127" s="6"/>
      <c r="H127" s="38" t="str">
        <f>IF(E127&gt;101,H110+2*I110,IF(E127&gt;10,H110+I110,IF(E127&gt;0,H110,"")))</f>
        <v/>
      </c>
      <c r="I127" s="38"/>
      <c r="J127" s="38">
        <f>VLOOKUP(B127,ADMIN2026!$B$64:$F$79,3,FALSE)*IF(G127="DQ",0,1)*IF(G127="DNF",0,1)*IF(G127="DNS",0,1)*IF(G127="",0,1)*IF(G127="nm",0,1)*IF(G127="NH",0,1)</f>
        <v>0</v>
      </c>
      <c r="K127" s="94">
        <f t="shared" si="69"/>
        <v>0</v>
      </c>
      <c r="L127" s="38">
        <f>IF(D127="",0,IF(G127="DNF",0,IF(G127="NH",0,IF(G127="DQ",0,IF(G127="NM",0,IF(G127="DNS",0,IF(G127&lt;VLOOKUP(A110,ADMIN2026!$B$91:$D$109,3,FALSE),0,ADMIN2026!$D$89)))))))</f>
        <v>0</v>
      </c>
      <c r="T127" s="14" t="str">
        <f t="shared" si="70"/>
        <v/>
      </c>
      <c r="U127" s="66" t="str">
        <f t="shared" si="71"/>
        <v/>
      </c>
      <c r="V127" s="4"/>
      <c r="W127" s="4"/>
      <c r="Y127">
        <f t="shared" si="72"/>
        <v>0</v>
      </c>
      <c r="Z127">
        <f t="shared" si="68"/>
        <v>0</v>
      </c>
      <c r="AA127">
        <f t="shared" si="68"/>
        <v>0</v>
      </c>
      <c r="AB127">
        <f t="shared" si="68"/>
        <v>0</v>
      </c>
      <c r="AC127">
        <f t="shared" si="68"/>
        <v>0</v>
      </c>
      <c r="AD127">
        <f t="shared" si="68"/>
        <v>0</v>
      </c>
      <c r="AE127">
        <f t="shared" si="68"/>
        <v>0</v>
      </c>
      <c r="AF127">
        <f t="shared" si="68"/>
        <v>0</v>
      </c>
    </row>
    <row r="130" spans="1:34">
      <c r="A130" s="62" t="s">
        <v>0</v>
      </c>
      <c r="B130" s="62" t="s">
        <v>0</v>
      </c>
      <c r="C130" s="62" t="s">
        <v>11</v>
      </c>
      <c r="D130" s="62" t="s">
        <v>58</v>
      </c>
      <c r="E130" s="3"/>
      <c r="F130" s="3"/>
      <c r="G130" s="3"/>
      <c r="H130" s="3" t="s">
        <v>66</v>
      </c>
      <c r="I130" s="3" t="s">
        <v>67</v>
      </c>
      <c r="J130" s="3"/>
      <c r="K130" s="3"/>
      <c r="L130" s="3"/>
      <c r="M130" s="3"/>
      <c r="N130" s="3"/>
      <c r="O130" s="3"/>
      <c r="P130" s="3"/>
      <c r="Q130" s="3"/>
      <c r="R130" s="3"/>
      <c r="S130" s="3"/>
      <c r="T130" s="3"/>
      <c r="U130" s="3"/>
      <c r="V130" s="3"/>
      <c r="W130" s="3"/>
    </row>
    <row r="131" spans="1:34">
      <c r="A131" s="3" t="str">
        <f>C130</f>
        <v>SP</v>
      </c>
      <c r="B131" s="37" t="s">
        <v>51</v>
      </c>
      <c r="C131" s="37"/>
      <c r="D131" s="37"/>
      <c r="E131" s="37"/>
      <c r="F131" s="10"/>
      <c r="G131" s="37" t="s">
        <v>106</v>
      </c>
      <c r="H131" s="37">
        <f>VLOOKUP(A131,ADMIN2026!$B$146:$M$166,12,FALSE)</f>
        <v>18</v>
      </c>
      <c r="I131" s="37">
        <f>$I$3</f>
        <v>24</v>
      </c>
      <c r="J131" s="37" t="s">
        <v>79</v>
      </c>
      <c r="K131" s="37" t="s">
        <v>59</v>
      </c>
      <c r="L131" s="37" t="s">
        <v>83</v>
      </c>
      <c r="M131" s="3"/>
      <c r="N131" s="3"/>
      <c r="O131" s="3"/>
      <c r="P131" s="3"/>
      <c r="Q131" s="3"/>
      <c r="R131" s="3"/>
      <c r="S131" s="3"/>
      <c r="T131" s="3" t="s">
        <v>136</v>
      </c>
      <c r="U131" s="3" t="s">
        <v>237</v>
      </c>
      <c r="V131" s="3"/>
      <c r="W131" s="3"/>
    </row>
    <row r="132" spans="1:34">
      <c r="A132" s="64" t="s">
        <v>1</v>
      </c>
      <c r="B132" s="37" t="s">
        <v>59</v>
      </c>
      <c r="C132" s="37" t="s">
        <v>60</v>
      </c>
      <c r="D132" s="37" t="s">
        <v>61</v>
      </c>
      <c r="E132" s="37" t="s">
        <v>108</v>
      </c>
      <c r="F132" s="10"/>
      <c r="G132" s="37" t="s">
        <v>107</v>
      </c>
      <c r="H132" s="37" t="s">
        <v>65</v>
      </c>
      <c r="I132" s="37"/>
      <c r="J132" s="37" t="s">
        <v>80</v>
      </c>
      <c r="K132" s="37" t="s">
        <v>80</v>
      </c>
      <c r="L132" s="37" t="s">
        <v>80</v>
      </c>
      <c r="M132" s="3"/>
      <c r="N132" s="3"/>
      <c r="O132" s="3"/>
      <c r="P132" s="3"/>
      <c r="Q132" s="3"/>
      <c r="R132" s="3"/>
      <c r="S132" s="3"/>
      <c r="T132" s="3" t="s">
        <v>146</v>
      </c>
      <c r="U132" s="3" t="s">
        <v>238</v>
      </c>
      <c r="V132" s="3"/>
      <c r="W132" s="3"/>
      <c r="Y132" t="str">
        <f>Y$1</f>
        <v>B&amp;R</v>
      </c>
      <c r="Z132" t="str">
        <f t="shared" ref="Z132:AF132" si="73">Z$1</f>
        <v>Chelt</v>
      </c>
      <c r="AA132" t="str">
        <f t="shared" si="73"/>
        <v>D&amp;S</v>
      </c>
      <c r="AB132" t="str">
        <f t="shared" si="73"/>
        <v>HereF</v>
      </c>
      <c r="AC132" t="str">
        <f t="shared" si="73"/>
        <v>K&amp;S</v>
      </c>
      <c r="AD132" t="str">
        <f t="shared" si="73"/>
        <v>Tipton</v>
      </c>
      <c r="AE132" t="str">
        <f t="shared" si="73"/>
        <v>Worc</v>
      </c>
      <c r="AF132" t="str">
        <f t="shared" si="73"/>
        <v>Yate</v>
      </c>
      <c r="AH132" t="s">
        <v>484</v>
      </c>
    </row>
    <row r="133" spans="1:34">
      <c r="B133" s="94">
        <v>1</v>
      </c>
      <c r="C133" s="38" t="str">
        <f>IF(D133="","",HLOOKUP(D133,ADMIN2026!$B$146:$L$214,H133,FALSE))</f>
        <v/>
      </c>
      <c r="D133" s="38" t="str">
        <f>IF(E133="","",VLOOKUP(E133,ADMIN2026!$B$112:$D$141,2,FALSE))</f>
        <v/>
      </c>
      <c r="E133" s="4"/>
      <c r="F133" s="11"/>
      <c r="G133" s="6"/>
      <c r="H133" s="38" t="str">
        <f>IF(E133&gt;101,H131+2*I131,IF(E133&gt;10,H131+I131,IF(E133&gt;0,H131,"")))</f>
        <v/>
      </c>
      <c r="I133" s="38"/>
      <c r="J133" s="38">
        <f>VLOOKUP(B133,ADMIN2026!$B$64:$E$73,2,FALSE)*IF(G133="DQ",0,1)*IF(G133="DNF",0,1)*IF(G133="DNS",0,1)*IF(G133="",0,1)*IF(G133="nm",0,1)*IF(G133="NH",0,1)*IF(G133&lt;AH133,0,1)</f>
        <v>0</v>
      </c>
      <c r="K133" s="94">
        <f>J133</f>
        <v>0</v>
      </c>
      <c r="L133" s="38">
        <f>IF(D133="",0,IF(G133="DNF",0,IF(G133="NH",0,IF(G133="DQ",0,IF(G133="NM",0,IF(G133="DNS",0,IF(G133&lt;VLOOKUP(A131,ADMIN2026!$B$91:$D$109,3,FALSE),0,ADMIN2026!$D$89)))))))</f>
        <v>0</v>
      </c>
      <c r="T133" s="14" t="str">
        <f>IF(D133="","",G133)</f>
        <v/>
      </c>
      <c r="U133" s="66" t="str">
        <f>IF(D133="","",IF(G133="NH","",IF(G133="DQ","",IF(G133="NM","",IF(G133="DNS","",IF(ABS(G133*2/2-G133)&lt;0.001,"","Error"))))))</f>
        <v/>
      </c>
      <c r="Y133">
        <f>IF($D133=Y$1,$K133+$L133,0)</f>
        <v>0</v>
      </c>
      <c r="Z133">
        <f t="shared" ref="Z133:AF140" si="74">IF($D133=Z$1,$K133+$L133,0)</f>
        <v>0</v>
      </c>
      <c r="AA133">
        <f t="shared" si="74"/>
        <v>0</v>
      </c>
      <c r="AB133">
        <f t="shared" si="74"/>
        <v>0</v>
      </c>
      <c r="AC133">
        <f t="shared" si="74"/>
        <v>0</v>
      </c>
      <c r="AD133">
        <f t="shared" si="74"/>
        <v>0</v>
      </c>
      <c r="AE133">
        <f t="shared" si="74"/>
        <v>0</v>
      </c>
      <c r="AF133">
        <f t="shared" si="74"/>
        <v>0</v>
      </c>
      <c r="AH133">
        <f>VLOOKUP(A131,ADMIN2026!$G$13:$I$16,2,FALSE)</f>
        <v>0</v>
      </c>
    </row>
    <row r="134" spans="1:34">
      <c r="B134" s="94">
        <v>2</v>
      </c>
      <c r="C134" s="38" t="str">
        <f>IF(D134="","",HLOOKUP(D134,ADMIN2026!$B$146:$L$214,H134,FALSE))</f>
        <v/>
      </c>
      <c r="D134" s="38" t="str">
        <f>IF(E134="","",VLOOKUP(E134,ADMIN2026!$B$112:$D$141,2,FALSE))</f>
        <v/>
      </c>
      <c r="E134" s="4"/>
      <c r="F134" s="11"/>
      <c r="G134" s="6"/>
      <c r="H134" s="38" t="str">
        <f>IF(E134&gt;101,H131+2*I131,IF(E134&gt;10,H131+I131,IF(E134&gt;0,H131,"")))</f>
        <v/>
      </c>
      <c r="I134" s="38"/>
      <c r="J134" s="38">
        <f>VLOOKUP(B134,ADMIN2026!$B$64:$E$73,2,FALSE)*IF(G134="DQ",0,1)*IF(G134="DNF",0,1)*IF(G134="DNS",0,1)*IF(G134="",0,1)*IF(G134="nm",0,1)*IF(G134="NH",0,1)*IF(G134&lt;AH134,0,1)</f>
        <v>0</v>
      </c>
      <c r="K134" s="94">
        <f t="shared" ref="K134:K140" si="75">J134</f>
        <v>0</v>
      </c>
      <c r="L134" s="38">
        <f>IF(D134="",0,IF(G134="DNF",0,IF(G134="NH",0,IF(G134="DQ",0,IF(G134="NM",0,IF(G134="DNS",0,IF(G134&lt;VLOOKUP(A131,ADMIN2026!$B$91:$D$109,3,FALSE),0,ADMIN2026!$D$89)))))))</f>
        <v>0</v>
      </c>
      <c r="T134" s="14" t="str">
        <f t="shared" ref="T134:T140" si="76">IF(D134="","",G134)</f>
        <v/>
      </c>
      <c r="U134" s="66" t="str">
        <f t="shared" ref="U134:U140" si="77">IF(D134="","",IF(G134="NH","",IF(G134="DQ","",IF(G134="NM","",IF(G134="DNS","",IF(ABS(G134*2/2-G134)&lt;0.001,"","Error"))))))</f>
        <v/>
      </c>
      <c r="Y134">
        <f t="shared" ref="Y134:Y140" si="78">IF($D134=Y$1,$K134+$L134,0)</f>
        <v>0</v>
      </c>
      <c r="Z134">
        <f t="shared" si="74"/>
        <v>0</v>
      </c>
      <c r="AA134">
        <f t="shared" si="74"/>
        <v>0</v>
      </c>
      <c r="AB134">
        <f t="shared" si="74"/>
        <v>0</v>
      </c>
      <c r="AC134">
        <f t="shared" si="74"/>
        <v>0</v>
      </c>
      <c r="AD134">
        <f t="shared" si="74"/>
        <v>0</v>
      </c>
      <c r="AE134">
        <f t="shared" si="74"/>
        <v>0</v>
      </c>
      <c r="AF134">
        <f t="shared" si="74"/>
        <v>0</v>
      </c>
      <c r="AH134">
        <f>AH133</f>
        <v>0</v>
      </c>
    </row>
    <row r="135" spans="1:34">
      <c r="B135" s="94">
        <v>3</v>
      </c>
      <c r="C135" s="38" t="str">
        <f>IF(D135="","",HLOOKUP(D135,ADMIN2026!$B$146:$L$214,H135,FALSE))</f>
        <v/>
      </c>
      <c r="D135" s="38" t="str">
        <f>IF(E135="","",VLOOKUP(E135,ADMIN2026!$B$112:$D$141,2,FALSE))</f>
        <v/>
      </c>
      <c r="E135" s="4"/>
      <c r="F135" s="11"/>
      <c r="G135" s="6"/>
      <c r="H135" s="38" t="str">
        <f>IF(E135&gt;101,H131+2*I131,IF(E135&gt;10,H131+I131,IF(E135&gt;0,H131,"")))</f>
        <v/>
      </c>
      <c r="I135" s="38"/>
      <c r="J135" s="38">
        <f>VLOOKUP(B135,ADMIN2026!$B$64:$E$73,2,FALSE)*IF(G135="DQ",0,1)*IF(G135="DNF",0,1)*IF(G135="DNS",0,1)*IF(G135="",0,1)*IF(G135="nm",0,1)*IF(G135="NH",0,1)*IF(G135&lt;AH135,0,1)</f>
        <v>0</v>
      </c>
      <c r="K135" s="94">
        <f t="shared" si="75"/>
        <v>0</v>
      </c>
      <c r="L135" s="38">
        <f>IF(D135="",0,IF(G135="DNF",0,IF(G135="NH",0,IF(G135="DQ",0,IF(G135="NM",0,IF(G135="DNS",0,IF(G135&lt;VLOOKUP(A131,ADMIN2026!$B$91:$D$109,3,FALSE),0,ADMIN2026!$D$89)))))))</f>
        <v>0</v>
      </c>
      <c r="T135" s="14" t="str">
        <f t="shared" si="76"/>
        <v/>
      </c>
      <c r="U135" s="66" t="str">
        <f t="shared" si="77"/>
        <v/>
      </c>
      <c r="Y135">
        <f t="shared" si="78"/>
        <v>0</v>
      </c>
      <c r="Z135">
        <f t="shared" si="74"/>
        <v>0</v>
      </c>
      <c r="AA135">
        <f t="shared" si="74"/>
        <v>0</v>
      </c>
      <c r="AB135">
        <f t="shared" si="74"/>
        <v>0</v>
      </c>
      <c r="AC135">
        <f t="shared" si="74"/>
        <v>0</v>
      </c>
      <c r="AD135">
        <f t="shared" si="74"/>
        <v>0</v>
      </c>
      <c r="AE135">
        <f t="shared" si="74"/>
        <v>0</v>
      </c>
      <c r="AF135">
        <f t="shared" si="74"/>
        <v>0</v>
      </c>
      <c r="AH135">
        <f t="shared" ref="AH135:AH140" si="79">AH134</f>
        <v>0</v>
      </c>
    </row>
    <row r="136" spans="1:34">
      <c r="B136" s="94">
        <v>4</v>
      </c>
      <c r="C136" s="38" t="str">
        <f>IF(D136="","",HLOOKUP(D136,ADMIN2026!$B$146:$L$214,H136,FALSE))</f>
        <v/>
      </c>
      <c r="D136" s="38" t="str">
        <f>IF(E136="","",VLOOKUP(E136,ADMIN2026!$B$112:$D$141,2,FALSE))</f>
        <v/>
      </c>
      <c r="E136" s="4"/>
      <c r="F136" s="11"/>
      <c r="G136" s="6"/>
      <c r="H136" s="38" t="str">
        <f>IF(E136&gt;101,H131+2*I131,IF(E136&gt;10,H131+I131,IF(E136&gt;0,H131,"")))</f>
        <v/>
      </c>
      <c r="I136" s="38"/>
      <c r="J136" s="38">
        <f>VLOOKUP(B136,ADMIN2026!$B$64:$E$73,2,FALSE)*IF(G136="DQ",0,1)*IF(G136="DNF",0,1)*IF(G136="DNS",0,1)*IF(G136="",0,1)*IF(G136="nm",0,1)*IF(G136="NH",0,1)*IF(G136&lt;AH136,0,1)</f>
        <v>0</v>
      </c>
      <c r="K136" s="94">
        <f t="shared" si="75"/>
        <v>0</v>
      </c>
      <c r="L136" s="38">
        <f>IF(D136="",0,IF(G136="DNF",0,IF(G136="NH",0,IF(G136="DQ",0,IF(G136="NM",0,IF(G136="DNS",0,IF(G136&lt;VLOOKUP(A131,ADMIN2026!$B$91:$D$109,3,FALSE),0,ADMIN2026!$D$89)))))))</f>
        <v>0</v>
      </c>
      <c r="T136" s="14" t="str">
        <f t="shared" si="76"/>
        <v/>
      </c>
      <c r="U136" s="66" t="str">
        <f t="shared" si="77"/>
        <v/>
      </c>
      <c r="Y136">
        <f t="shared" si="78"/>
        <v>0</v>
      </c>
      <c r="Z136">
        <f t="shared" si="74"/>
        <v>0</v>
      </c>
      <c r="AA136">
        <f t="shared" si="74"/>
        <v>0</v>
      </c>
      <c r="AB136">
        <f t="shared" si="74"/>
        <v>0</v>
      </c>
      <c r="AC136">
        <f t="shared" si="74"/>
        <v>0</v>
      </c>
      <c r="AD136">
        <f t="shared" si="74"/>
        <v>0</v>
      </c>
      <c r="AE136">
        <f t="shared" si="74"/>
        <v>0</v>
      </c>
      <c r="AF136">
        <f t="shared" si="74"/>
        <v>0</v>
      </c>
      <c r="AH136">
        <f t="shared" si="79"/>
        <v>0</v>
      </c>
    </row>
    <row r="137" spans="1:34">
      <c r="B137" s="94">
        <v>5</v>
      </c>
      <c r="C137" s="38" t="str">
        <f>IF(D137="","",HLOOKUP(D137,ADMIN2026!$B$146:$L$214,H137,FALSE))</f>
        <v/>
      </c>
      <c r="D137" s="38" t="str">
        <f>IF(E137="","",VLOOKUP(E137,ADMIN2026!$B$112:$D$141,2,FALSE))</f>
        <v/>
      </c>
      <c r="E137" s="4"/>
      <c r="F137" s="11"/>
      <c r="G137" s="6"/>
      <c r="H137" s="38" t="str">
        <f>IF(E137&gt;101,H131+2*I131,IF(E137&gt;10,H131+I131,IF(E137&gt;0,H131,"")))</f>
        <v/>
      </c>
      <c r="I137" s="38"/>
      <c r="J137" s="38">
        <f>VLOOKUP(B137,ADMIN2026!$B$64:$E$73,2,FALSE)*IF(G137="DQ",0,1)*IF(G137="DNF",0,1)*IF(G137="DNS",0,1)*IF(G137="",0,1)*IF(G137="nm",0,1)*IF(G137="NH",0,1)*IF(G137&lt;AH137,0,1)</f>
        <v>0</v>
      </c>
      <c r="K137" s="94">
        <f t="shared" si="75"/>
        <v>0</v>
      </c>
      <c r="L137" s="38">
        <f>IF(D137="",0,IF(G137="DNF",0,IF(G137="NH",0,IF(G137="DQ",0,IF(G137="NM",0,IF(G137="DNS",0,IF(G137&lt;VLOOKUP(A131,ADMIN2026!$B$91:$D$109,3,FALSE),0,ADMIN2026!$D$89)))))))</f>
        <v>0</v>
      </c>
      <c r="T137" s="14" t="str">
        <f t="shared" si="76"/>
        <v/>
      </c>
      <c r="U137" s="66" t="str">
        <f t="shared" si="77"/>
        <v/>
      </c>
      <c r="Y137">
        <f t="shared" si="78"/>
        <v>0</v>
      </c>
      <c r="Z137">
        <f t="shared" si="74"/>
        <v>0</v>
      </c>
      <c r="AA137">
        <f t="shared" si="74"/>
        <v>0</v>
      </c>
      <c r="AB137">
        <f t="shared" si="74"/>
        <v>0</v>
      </c>
      <c r="AC137">
        <f t="shared" si="74"/>
        <v>0</v>
      </c>
      <c r="AD137">
        <f t="shared" si="74"/>
        <v>0</v>
      </c>
      <c r="AE137">
        <f t="shared" si="74"/>
        <v>0</v>
      </c>
      <c r="AF137">
        <f t="shared" si="74"/>
        <v>0</v>
      </c>
      <c r="AH137">
        <f t="shared" si="79"/>
        <v>0</v>
      </c>
    </row>
    <row r="138" spans="1:34">
      <c r="B138" s="94">
        <v>6</v>
      </c>
      <c r="C138" s="38" t="str">
        <f>IF(D138="","",HLOOKUP(D138,ADMIN2026!$B$146:$L$214,H138,FALSE))</f>
        <v/>
      </c>
      <c r="D138" s="38" t="str">
        <f>IF(E138="","",VLOOKUP(E138,ADMIN2026!$B$112:$D$141,2,FALSE))</f>
        <v/>
      </c>
      <c r="E138" s="4"/>
      <c r="F138" s="11"/>
      <c r="G138" s="6"/>
      <c r="H138" s="38" t="str">
        <f>IF(E138&gt;101,H131+2*I131,IF(E138&gt;10,H131+I131,IF(E138&gt;0,H131,"")))</f>
        <v/>
      </c>
      <c r="I138" s="38"/>
      <c r="J138" s="38">
        <f>VLOOKUP(B138,ADMIN2026!$B$64:$E$73,2,FALSE)*IF(G138="DQ",0,1)*IF(G138="DNF",0,1)*IF(G138="DNS",0,1)*IF(G138="",0,1)*IF(G138="nm",0,1)*IF(G138="NH",0,1)*IF(G138&lt;AH138,0,1)</f>
        <v>0</v>
      </c>
      <c r="K138" s="94">
        <f t="shared" si="75"/>
        <v>0</v>
      </c>
      <c r="L138" s="38">
        <f>IF(D138="",0,IF(G138="DNF",0,IF(G138="NH",0,IF(G138="DQ",0,IF(G138="NM",0,IF(G138="DNS",0,IF(G138&lt;VLOOKUP(A131,ADMIN2026!$B$91:$D$109,3,FALSE),0,ADMIN2026!$D$89)))))))</f>
        <v>0</v>
      </c>
      <c r="T138" s="14" t="str">
        <f t="shared" si="76"/>
        <v/>
      </c>
      <c r="U138" s="66" t="str">
        <f t="shared" si="77"/>
        <v/>
      </c>
      <c r="Y138">
        <f t="shared" si="78"/>
        <v>0</v>
      </c>
      <c r="Z138">
        <f t="shared" si="74"/>
        <v>0</v>
      </c>
      <c r="AA138">
        <f t="shared" si="74"/>
        <v>0</v>
      </c>
      <c r="AB138">
        <f t="shared" si="74"/>
        <v>0</v>
      </c>
      <c r="AC138">
        <f t="shared" si="74"/>
        <v>0</v>
      </c>
      <c r="AD138">
        <f t="shared" si="74"/>
        <v>0</v>
      </c>
      <c r="AE138">
        <f t="shared" si="74"/>
        <v>0</v>
      </c>
      <c r="AF138">
        <f t="shared" si="74"/>
        <v>0</v>
      </c>
      <c r="AH138">
        <f t="shared" si="79"/>
        <v>0</v>
      </c>
    </row>
    <row r="139" spans="1:34">
      <c r="B139" s="94">
        <v>7</v>
      </c>
      <c r="C139" s="38" t="str">
        <f>IF(D139="","",HLOOKUP(D139,ADMIN2026!$B$146:$L$214,H139,FALSE))</f>
        <v/>
      </c>
      <c r="D139" s="38" t="str">
        <f>IF(E139="","",VLOOKUP(E139,ADMIN2026!$B$112:$D$141,2,FALSE))</f>
        <v/>
      </c>
      <c r="E139" s="4"/>
      <c r="F139" s="11"/>
      <c r="G139" s="6"/>
      <c r="H139" s="38" t="str">
        <f>IF(E139&gt;101,H131+2*I131,IF(E139&gt;10,H131+I131,IF(E139&gt;0,H131,"")))</f>
        <v/>
      </c>
      <c r="I139" s="38"/>
      <c r="J139" s="38">
        <f>VLOOKUP(B139,ADMIN2026!$B$64:$E$73,2,FALSE)*IF(G139="DQ",0,1)*IF(G139="DNF",0,1)*IF(G139="DNS",0,1)*IF(G139="",0,1)*IF(G139="nm",0,1)*IF(G139="NH",0,1)*IF(G139&lt;AH139,0,1)</f>
        <v>0</v>
      </c>
      <c r="K139" s="94">
        <f t="shared" si="75"/>
        <v>0</v>
      </c>
      <c r="L139" s="38">
        <f>IF(D139="",0,IF(G139="DNF",0,IF(G139="NH",0,IF(G139="DQ",0,IF(G139="NM",0,IF(G139="DNS",0,IF(G139&lt;VLOOKUP(A131,ADMIN2026!$B$91:$D$109,3,FALSE),0,ADMIN2026!$D$89)))))))</f>
        <v>0</v>
      </c>
      <c r="T139" s="14" t="str">
        <f t="shared" si="76"/>
        <v/>
      </c>
      <c r="U139" s="66" t="str">
        <f t="shared" si="77"/>
        <v/>
      </c>
      <c r="Y139">
        <f t="shared" si="78"/>
        <v>0</v>
      </c>
      <c r="Z139">
        <f t="shared" si="74"/>
        <v>0</v>
      </c>
      <c r="AA139">
        <f t="shared" si="74"/>
        <v>0</v>
      </c>
      <c r="AB139">
        <f t="shared" si="74"/>
        <v>0</v>
      </c>
      <c r="AC139">
        <f t="shared" si="74"/>
        <v>0</v>
      </c>
      <c r="AD139">
        <f t="shared" si="74"/>
        <v>0</v>
      </c>
      <c r="AE139">
        <f t="shared" si="74"/>
        <v>0</v>
      </c>
      <c r="AF139">
        <f t="shared" si="74"/>
        <v>0</v>
      </c>
      <c r="AH139">
        <f t="shared" si="79"/>
        <v>0</v>
      </c>
    </row>
    <row r="140" spans="1:34">
      <c r="B140" s="94">
        <v>8</v>
      </c>
      <c r="C140" s="38" t="str">
        <f>IF(D140="","",HLOOKUP(D140,ADMIN2026!$B$146:$L$214,H140,FALSE))</f>
        <v/>
      </c>
      <c r="D140" s="38" t="str">
        <f>IF(E140="","",VLOOKUP(E140,ADMIN2026!$B$112:$D$141,2,FALSE))</f>
        <v/>
      </c>
      <c r="E140" s="4"/>
      <c r="F140" s="11"/>
      <c r="G140" s="6"/>
      <c r="H140" s="38" t="str">
        <f>IF(E140&gt;101,H131+2*I131,IF(E140&gt;10,H131+I131,IF(E140&gt;0,H131,"")))</f>
        <v/>
      </c>
      <c r="I140" s="38"/>
      <c r="J140" s="38">
        <f>VLOOKUP(B140,ADMIN2026!$B$64:$E$73,2,FALSE)*IF(G140="DQ",0,1)*IF(G140="DNF",0,1)*IF(G140="DNS",0,1)*IF(G140="",0,1)*IF(G140="nm",0,1)*IF(G140="NH",0,1)*IF(G140&lt;AH140,0,1)</f>
        <v>0</v>
      </c>
      <c r="K140" s="94">
        <f t="shared" si="75"/>
        <v>0</v>
      </c>
      <c r="L140" s="38">
        <f>IF(D140="",0,IF(G140="DNF",0,IF(G140="NH",0,IF(G140="DQ",0,IF(G140="NM",0,IF(G140="DNS",0,IF(G140&lt;VLOOKUP(A131,ADMIN2026!$B$91:$D$109,3,FALSE),0,ADMIN2026!$D$89)))))))</f>
        <v>0</v>
      </c>
      <c r="T140" s="14" t="str">
        <f t="shared" si="76"/>
        <v/>
      </c>
      <c r="U140" s="66" t="str">
        <f t="shared" si="77"/>
        <v/>
      </c>
      <c r="Y140">
        <f t="shared" si="78"/>
        <v>0</v>
      </c>
      <c r="Z140">
        <f t="shared" si="74"/>
        <v>0</v>
      </c>
      <c r="AA140">
        <f t="shared" si="74"/>
        <v>0</v>
      </c>
      <c r="AB140">
        <f t="shared" si="74"/>
        <v>0</v>
      </c>
      <c r="AC140">
        <f t="shared" si="74"/>
        <v>0</v>
      </c>
      <c r="AD140">
        <f t="shared" si="74"/>
        <v>0</v>
      </c>
      <c r="AE140">
        <f t="shared" si="74"/>
        <v>0</v>
      </c>
      <c r="AF140">
        <f t="shared" si="74"/>
        <v>0</v>
      </c>
      <c r="AH140">
        <f t="shared" si="79"/>
        <v>0</v>
      </c>
    </row>
    <row r="141" spans="1:34">
      <c r="A141" s="3" t="s">
        <v>0</v>
      </c>
      <c r="B141" s="3"/>
      <c r="C141" s="3"/>
      <c r="D141" s="3"/>
      <c r="E141" s="3"/>
      <c r="F141" s="3"/>
      <c r="G141" s="3"/>
      <c r="H141" s="3" t="str">
        <f>H130</f>
        <v>line base</v>
      </c>
      <c r="I141" s="3" t="str">
        <f>I130</f>
        <v>step</v>
      </c>
      <c r="J141" s="3"/>
      <c r="K141" s="3"/>
      <c r="L141" s="3"/>
      <c r="M141" s="3"/>
      <c r="N141" s="3"/>
      <c r="O141" s="3"/>
      <c r="P141" s="3"/>
      <c r="Q141" s="3"/>
      <c r="R141" s="3"/>
      <c r="S141" s="3"/>
      <c r="T141" s="3"/>
      <c r="U141" s="3"/>
      <c r="V141" s="3"/>
      <c r="W141" s="3"/>
    </row>
    <row r="142" spans="1:34">
      <c r="A142" s="3" t="str">
        <f>C130</f>
        <v>SP</v>
      </c>
      <c r="B142" s="37" t="s">
        <v>286</v>
      </c>
      <c r="C142" s="37"/>
      <c r="D142" s="37"/>
      <c r="E142" s="37"/>
      <c r="F142" s="10"/>
      <c r="G142" s="37" t="str">
        <f t="shared" ref="G142:G143" si="80">G131</f>
        <v>Perf. metres</v>
      </c>
      <c r="H142" s="37">
        <f>VLOOKUP(A142,ADMIN2026!$B$146:$M$166,12,FALSE)</f>
        <v>18</v>
      </c>
      <c r="I142" s="37">
        <f>$I$3</f>
        <v>24</v>
      </c>
      <c r="J142" s="37" t="s">
        <v>79</v>
      </c>
      <c r="K142" s="37" t="s">
        <v>59</v>
      </c>
      <c r="L142" s="37" t="s">
        <v>83</v>
      </c>
      <c r="M142" s="3"/>
      <c r="N142" s="3"/>
      <c r="O142" s="3"/>
      <c r="P142" s="3"/>
      <c r="Q142" s="3"/>
      <c r="R142" s="3"/>
      <c r="S142" s="3"/>
      <c r="T142" s="3" t="s">
        <v>136</v>
      </c>
      <c r="U142" s="3" t="s">
        <v>237</v>
      </c>
      <c r="V142" s="3"/>
      <c r="W142" s="3"/>
    </row>
    <row r="143" spans="1:34">
      <c r="A143" s="64" t="s">
        <v>1</v>
      </c>
      <c r="B143" s="37" t="s">
        <v>59</v>
      </c>
      <c r="C143" s="37" t="s">
        <v>60</v>
      </c>
      <c r="D143" s="37" t="s">
        <v>61</v>
      </c>
      <c r="E143" s="37" t="s">
        <v>108</v>
      </c>
      <c r="F143" s="10"/>
      <c r="G143" s="37" t="str">
        <f t="shared" si="80"/>
        <v>xx.yy</v>
      </c>
      <c r="H143" s="37" t="str">
        <f>H132</f>
        <v>line to look up</v>
      </c>
      <c r="I143" s="37"/>
      <c r="J143" s="37" t="s">
        <v>80</v>
      </c>
      <c r="K143" s="37" t="s">
        <v>80</v>
      </c>
      <c r="L143" s="37" t="s">
        <v>80</v>
      </c>
      <c r="M143" s="3"/>
      <c r="N143" s="3"/>
      <c r="O143" s="3"/>
      <c r="P143" s="3"/>
      <c r="Q143" s="3"/>
      <c r="R143" s="3"/>
      <c r="S143" s="3"/>
      <c r="T143" s="3" t="s">
        <v>146</v>
      </c>
      <c r="U143" s="3" t="s">
        <v>238</v>
      </c>
      <c r="V143" s="3"/>
      <c r="W143" s="3"/>
      <c r="Y143" t="str">
        <f>Y$1</f>
        <v>B&amp;R</v>
      </c>
      <c r="Z143" t="str">
        <f t="shared" ref="Z143:AF143" si="81">Z$1</f>
        <v>Chelt</v>
      </c>
      <c r="AA143" t="str">
        <f t="shared" si="81"/>
        <v>D&amp;S</v>
      </c>
      <c r="AB143" t="str">
        <f t="shared" si="81"/>
        <v>HereF</v>
      </c>
      <c r="AC143" t="str">
        <f t="shared" si="81"/>
        <v>K&amp;S</v>
      </c>
      <c r="AD143" t="str">
        <f t="shared" si="81"/>
        <v>Tipton</v>
      </c>
      <c r="AE143" t="str">
        <f t="shared" si="81"/>
        <v>Worc</v>
      </c>
      <c r="AF143" t="str">
        <f t="shared" si="81"/>
        <v>Yate</v>
      </c>
      <c r="AH143" t="s">
        <v>484</v>
      </c>
    </row>
    <row r="144" spans="1:34">
      <c r="B144" s="94">
        <v>1</v>
      </c>
      <c r="C144" s="38" t="str">
        <f>IF(D144="","",HLOOKUP(D144,ADMIN2026!$B$146:$L$214,H144,FALSE))</f>
        <v/>
      </c>
      <c r="D144" s="38" t="str">
        <f>IF(E144="","",VLOOKUP(E144,ADMIN2026!$B$112:$D$141,2,FALSE))</f>
        <v/>
      </c>
      <c r="E144" s="4"/>
      <c r="F144" s="11"/>
      <c r="G144" s="6"/>
      <c r="H144" s="38" t="str">
        <f>IF(E144&gt;101,H142+2*I142,IF(E144&gt;10,H142+I142,IF(E144&gt;0,H142,"")))</f>
        <v/>
      </c>
      <c r="I144" s="38"/>
      <c r="J144" s="38">
        <f>VLOOKUP(B144,ADMIN2026!$B$64:$F$79,3,FALSE)*IF(G144="DQ",0,1)*IF(G144="DNF",0,1)*IF(G144="DNS",0,1)*IF(G144="",0,1)*IF(G144="nm",0,1)*IF(G144="NH",0,1)*IF(G144&lt;AH144,0,1)</f>
        <v>0</v>
      </c>
      <c r="K144" s="94">
        <f>J144</f>
        <v>0</v>
      </c>
      <c r="L144" s="38">
        <f>IF(D144="",0,IF(G144="DNF",0,IF(G144="NH",0,IF(G144="DQ",0,IF(G144="NM",0,IF(G144="DNS",0,IF(G144&lt;VLOOKUP(A142,ADMIN2026!$B$91:$D$109,3,FALSE),0,ADMIN2026!$D$89)))))))</f>
        <v>0</v>
      </c>
      <c r="T144" s="14" t="str">
        <f>IF(D144="","",G144)</f>
        <v/>
      </c>
      <c r="U144" s="66" t="str">
        <f>IF(D144="","",IF(G144="NH","",IF(G144="DQ","",IF(G144="NM","",IF(G144="DNS","",IF(ABS(G144*2/2-G144)&lt;0.001,"","Error"))))))</f>
        <v/>
      </c>
      <c r="Y144">
        <f>IF($D144=Y$1,$K144+$L144,0)</f>
        <v>0</v>
      </c>
      <c r="Z144">
        <f t="shared" ref="Z144:AF151" si="82">IF($D144=Z$1,$K144+$L144,0)</f>
        <v>0</v>
      </c>
      <c r="AA144">
        <f t="shared" si="82"/>
        <v>0</v>
      </c>
      <c r="AB144">
        <f t="shared" si="82"/>
        <v>0</v>
      </c>
      <c r="AC144">
        <f t="shared" si="82"/>
        <v>0</v>
      </c>
      <c r="AD144">
        <f t="shared" si="82"/>
        <v>0</v>
      </c>
      <c r="AE144">
        <f t="shared" si="82"/>
        <v>0</v>
      </c>
      <c r="AF144">
        <f t="shared" si="82"/>
        <v>0</v>
      </c>
      <c r="AH144">
        <f>VLOOKUP(A142,ADMIN2026!$G$13:$I$16,2,FALSE)</f>
        <v>0</v>
      </c>
    </row>
    <row r="145" spans="2:34">
      <c r="B145" s="94">
        <v>2</v>
      </c>
      <c r="C145" s="38" t="str">
        <f>IF(D145="","",HLOOKUP(D145,ADMIN2026!$B$146:$L$214,H145,FALSE))</f>
        <v/>
      </c>
      <c r="D145" s="38" t="str">
        <f>IF(E145="","",VLOOKUP(E145,ADMIN2026!$B$112:$D$141,2,FALSE))</f>
        <v/>
      </c>
      <c r="E145" s="4"/>
      <c r="F145" s="11"/>
      <c r="G145" s="6"/>
      <c r="H145" s="38" t="str">
        <f>IF(E145&gt;101,H142+2*I142,IF(E145&gt;10,H142+I142,IF(E145&gt;0,H142,"")))</f>
        <v/>
      </c>
      <c r="I145" s="38"/>
      <c r="J145" s="38">
        <f>VLOOKUP(B145,ADMIN2026!$B$64:$F$79,3,FALSE)*IF(G145="DQ",0,1)*IF(G145="DNF",0,1)*IF(G145="DNS",0,1)*IF(G145="",0,1)*IF(G145="nm",0,1)*IF(G145="NH",0,1)*IF(G145&lt;AH145,0,1)</f>
        <v>0</v>
      </c>
      <c r="K145" s="94">
        <f t="shared" ref="K145:K151" si="83">J145</f>
        <v>0</v>
      </c>
      <c r="L145" s="38">
        <f>IF(D145="",0,IF(G145="DNF",0,IF(G145="NH",0,IF(G145="DQ",0,IF(G145="NM",0,IF(G145="DNS",0,IF(G145&lt;VLOOKUP(A142,ADMIN2026!$B$91:$D$109,3,FALSE),0,ADMIN2026!$D$89)))))))</f>
        <v>0</v>
      </c>
      <c r="T145" s="14" t="str">
        <f t="shared" ref="T145:T151" si="84">IF(D145="","",G145)</f>
        <v/>
      </c>
      <c r="U145" s="66" t="str">
        <f t="shared" ref="U145:U151" si="85">IF(D145="","",IF(G145="NH","",IF(G145="DQ","",IF(G145="NM","",IF(G145="DNS","",IF(ABS(G145*2/2-G145)&lt;0.001,"","Error"))))))</f>
        <v/>
      </c>
      <c r="Y145">
        <f t="shared" ref="Y145:Y151" si="86">IF($D145=Y$1,$K145+$L145,0)</f>
        <v>0</v>
      </c>
      <c r="Z145">
        <f t="shared" si="82"/>
        <v>0</v>
      </c>
      <c r="AA145">
        <f t="shared" si="82"/>
        <v>0</v>
      </c>
      <c r="AB145">
        <f t="shared" si="82"/>
        <v>0</v>
      </c>
      <c r="AC145">
        <f t="shared" si="82"/>
        <v>0</v>
      </c>
      <c r="AD145">
        <f t="shared" si="82"/>
        <v>0</v>
      </c>
      <c r="AE145">
        <f t="shared" si="82"/>
        <v>0</v>
      </c>
      <c r="AF145">
        <f t="shared" si="82"/>
        <v>0</v>
      </c>
      <c r="AH145">
        <f>AH144</f>
        <v>0</v>
      </c>
    </row>
    <row r="146" spans="2:34">
      <c r="B146" s="94">
        <v>3</v>
      </c>
      <c r="C146" s="38" t="str">
        <f>IF(D146="","",HLOOKUP(D146,ADMIN2026!$B$146:$L$214,H146,FALSE))</f>
        <v/>
      </c>
      <c r="D146" s="38" t="str">
        <f>IF(E146="","",VLOOKUP(E146,ADMIN2026!$B$112:$D$141,2,FALSE))</f>
        <v/>
      </c>
      <c r="E146" s="4"/>
      <c r="F146" s="11"/>
      <c r="G146" s="6"/>
      <c r="H146" s="38" t="str">
        <f>IF(E146&gt;101,H142+2*I142,IF(E146&gt;10,H142+I142,IF(E146&gt;0,H142,"")))</f>
        <v/>
      </c>
      <c r="I146" s="38"/>
      <c r="J146" s="38">
        <f>VLOOKUP(B146,ADMIN2026!$B$64:$F$79,3,FALSE)*IF(G146="DQ",0,1)*IF(G146="DNF",0,1)*IF(G146="DNS",0,1)*IF(G146="",0,1)*IF(G146="nm",0,1)*IF(G146="NH",0,1)*IF(G146&lt;AH146,0,1)</f>
        <v>0</v>
      </c>
      <c r="K146" s="94">
        <f t="shared" si="83"/>
        <v>0</v>
      </c>
      <c r="L146" s="38">
        <f>IF(D146="",0,IF(G146="DNF",0,IF(G146="NH",0,IF(G146="DQ",0,IF(G146="NM",0,IF(G146="DNS",0,IF(G146&lt;VLOOKUP(A142,ADMIN2026!$B$91:$D$109,3,FALSE),0,ADMIN2026!$D$89)))))))</f>
        <v>0</v>
      </c>
      <c r="T146" s="14" t="str">
        <f t="shared" si="84"/>
        <v/>
      </c>
      <c r="U146" s="66" t="str">
        <f t="shared" si="85"/>
        <v/>
      </c>
      <c r="Y146">
        <f t="shared" si="86"/>
        <v>0</v>
      </c>
      <c r="Z146">
        <f t="shared" si="82"/>
        <v>0</v>
      </c>
      <c r="AA146">
        <f t="shared" si="82"/>
        <v>0</v>
      </c>
      <c r="AB146">
        <f t="shared" si="82"/>
        <v>0</v>
      </c>
      <c r="AC146">
        <f t="shared" si="82"/>
        <v>0</v>
      </c>
      <c r="AD146">
        <f t="shared" si="82"/>
        <v>0</v>
      </c>
      <c r="AE146">
        <f t="shared" si="82"/>
        <v>0</v>
      </c>
      <c r="AF146">
        <f t="shared" si="82"/>
        <v>0</v>
      </c>
      <c r="AH146">
        <f t="shared" ref="AH146:AH159" si="87">AH145</f>
        <v>0</v>
      </c>
    </row>
    <row r="147" spans="2:34">
      <c r="B147" s="94">
        <v>4</v>
      </c>
      <c r="C147" s="38" t="str">
        <f>IF(D147="","",HLOOKUP(D147,ADMIN2026!$B$146:$L$214,H147,FALSE))</f>
        <v/>
      </c>
      <c r="D147" s="38" t="str">
        <f>IF(E147="","",VLOOKUP(E147,ADMIN2026!$B$112:$D$141,2,FALSE))</f>
        <v/>
      </c>
      <c r="E147" s="4"/>
      <c r="F147" s="11"/>
      <c r="G147" s="6"/>
      <c r="H147" s="38" t="str">
        <f>IF(E147&gt;101,H142+2*I142,IF(E147&gt;10,H142+I142,IF(E147&gt;0,H142,"")))</f>
        <v/>
      </c>
      <c r="I147" s="38"/>
      <c r="J147" s="38">
        <f>VLOOKUP(B147,ADMIN2026!$B$64:$F$79,3,FALSE)*IF(G147="DQ",0,1)*IF(G147="DNF",0,1)*IF(G147="DNS",0,1)*IF(G147="",0,1)*IF(G147="nm",0,1)*IF(G147="NH",0,1)*IF(G147&lt;AH147,0,1)</f>
        <v>0</v>
      </c>
      <c r="K147" s="94">
        <f t="shared" si="83"/>
        <v>0</v>
      </c>
      <c r="L147" s="38">
        <f>IF(D147="",0,IF(G147="DNF",0,IF(G147="NH",0,IF(G147="DQ",0,IF(G147="NM",0,IF(G147="DNS",0,IF(G147&lt;VLOOKUP(A142,ADMIN2026!$B$91:$D$109,3,FALSE),0,ADMIN2026!$D$89)))))))</f>
        <v>0</v>
      </c>
      <c r="T147" s="14" t="str">
        <f t="shared" si="84"/>
        <v/>
      </c>
      <c r="U147" s="66" t="str">
        <f t="shared" si="85"/>
        <v/>
      </c>
      <c r="Y147">
        <f t="shared" si="86"/>
        <v>0</v>
      </c>
      <c r="Z147">
        <f t="shared" si="82"/>
        <v>0</v>
      </c>
      <c r="AA147">
        <f t="shared" si="82"/>
        <v>0</v>
      </c>
      <c r="AB147">
        <f t="shared" si="82"/>
        <v>0</v>
      </c>
      <c r="AC147">
        <f t="shared" si="82"/>
        <v>0</v>
      </c>
      <c r="AD147">
        <f t="shared" si="82"/>
        <v>0</v>
      </c>
      <c r="AE147">
        <f t="shared" si="82"/>
        <v>0</v>
      </c>
      <c r="AF147">
        <f t="shared" si="82"/>
        <v>0</v>
      </c>
      <c r="AH147">
        <f t="shared" si="87"/>
        <v>0</v>
      </c>
    </row>
    <row r="148" spans="2:34">
      <c r="B148" s="94">
        <v>5</v>
      </c>
      <c r="C148" s="38" t="str">
        <f>IF(D148="","",HLOOKUP(D148,ADMIN2026!$B$146:$L$214,H148,FALSE))</f>
        <v/>
      </c>
      <c r="D148" s="38" t="str">
        <f>IF(E148="","",VLOOKUP(E148,ADMIN2026!$B$112:$D$141,2,FALSE))</f>
        <v/>
      </c>
      <c r="E148" s="4"/>
      <c r="F148" s="11"/>
      <c r="G148" s="6"/>
      <c r="H148" s="38" t="str">
        <f>IF(E148&gt;101,H142+2*I142,IF(E148&gt;10,H142+I142,IF(E148&gt;0,H142,"")))</f>
        <v/>
      </c>
      <c r="I148" s="38"/>
      <c r="J148" s="38">
        <f>VLOOKUP(B148,ADMIN2026!$B$64:$F$79,3,FALSE)*IF(G148="DQ",0,1)*IF(G148="DNF",0,1)*IF(G148="DNS",0,1)*IF(G148="",0,1)*IF(G148="nm",0,1)*IF(G148="NH",0,1)*IF(G148&lt;AH148,0,1)</f>
        <v>0</v>
      </c>
      <c r="K148" s="94">
        <f t="shared" si="83"/>
        <v>0</v>
      </c>
      <c r="L148" s="38">
        <f>IF(D148="",0,IF(G148="DNF",0,IF(G148="NH",0,IF(G148="DQ",0,IF(G148="NM",0,IF(G148="DNS",0,IF(G148&lt;VLOOKUP(A142,ADMIN2026!$B$91:$D$109,3,FALSE),0,ADMIN2026!$D$89)))))))</f>
        <v>0</v>
      </c>
      <c r="T148" s="14" t="str">
        <f t="shared" si="84"/>
        <v/>
      </c>
      <c r="U148" s="66" t="str">
        <f t="shared" si="85"/>
        <v/>
      </c>
      <c r="Y148">
        <f t="shared" si="86"/>
        <v>0</v>
      </c>
      <c r="Z148">
        <f t="shared" si="82"/>
        <v>0</v>
      </c>
      <c r="AA148">
        <f t="shared" si="82"/>
        <v>0</v>
      </c>
      <c r="AB148">
        <f t="shared" si="82"/>
        <v>0</v>
      </c>
      <c r="AC148">
        <f t="shared" si="82"/>
        <v>0</v>
      </c>
      <c r="AD148">
        <f t="shared" si="82"/>
        <v>0</v>
      </c>
      <c r="AE148">
        <f t="shared" si="82"/>
        <v>0</v>
      </c>
      <c r="AF148">
        <f t="shared" si="82"/>
        <v>0</v>
      </c>
      <c r="AH148">
        <f t="shared" si="87"/>
        <v>0</v>
      </c>
    </row>
    <row r="149" spans="2:34">
      <c r="B149" s="94">
        <v>6</v>
      </c>
      <c r="C149" s="38" t="str">
        <f>IF(D149="","",HLOOKUP(D149,ADMIN2026!$B$146:$L$214,H149,FALSE))</f>
        <v/>
      </c>
      <c r="D149" s="38" t="str">
        <f>IF(E149="","",VLOOKUP(E149,ADMIN2026!$B$112:$D$141,2,FALSE))</f>
        <v/>
      </c>
      <c r="E149" s="4"/>
      <c r="F149" s="11"/>
      <c r="G149" s="6"/>
      <c r="H149" s="38" t="str">
        <f>IF(E149&gt;101,H142+2*I142,IF(E149&gt;10,H142+I142,IF(E149&gt;0,H142,"")))</f>
        <v/>
      </c>
      <c r="I149" s="38"/>
      <c r="J149" s="38">
        <f>VLOOKUP(B149,ADMIN2026!$B$64:$F$79,3,FALSE)*IF(G149="DQ",0,1)*IF(G149="DNF",0,1)*IF(G149="DNS",0,1)*IF(G149="",0,1)*IF(G149="nm",0,1)*IF(G149="NH",0,1)*IF(G149&lt;AH149,0,1)</f>
        <v>0</v>
      </c>
      <c r="K149" s="94">
        <f t="shared" si="83"/>
        <v>0</v>
      </c>
      <c r="L149" s="38">
        <f>IF(D149="",0,IF(G149="DNF",0,IF(G149="NH",0,IF(G149="DQ",0,IF(G149="NM",0,IF(G149="DNS",0,IF(G149&lt;VLOOKUP(A142,ADMIN2026!$B$91:$D$109,3,FALSE),0,ADMIN2026!$D$89)))))))</f>
        <v>0</v>
      </c>
      <c r="T149" s="14" t="str">
        <f t="shared" si="84"/>
        <v/>
      </c>
      <c r="U149" s="66" t="str">
        <f t="shared" si="85"/>
        <v/>
      </c>
      <c r="Y149">
        <f t="shared" si="86"/>
        <v>0</v>
      </c>
      <c r="Z149">
        <f t="shared" si="82"/>
        <v>0</v>
      </c>
      <c r="AA149">
        <f t="shared" si="82"/>
        <v>0</v>
      </c>
      <c r="AB149">
        <f t="shared" si="82"/>
        <v>0</v>
      </c>
      <c r="AC149">
        <f t="shared" si="82"/>
        <v>0</v>
      </c>
      <c r="AD149">
        <f t="shared" si="82"/>
        <v>0</v>
      </c>
      <c r="AE149">
        <f t="shared" si="82"/>
        <v>0</v>
      </c>
      <c r="AF149">
        <f t="shared" si="82"/>
        <v>0</v>
      </c>
      <c r="AH149">
        <f t="shared" si="87"/>
        <v>0</v>
      </c>
    </row>
    <row r="150" spans="2:34">
      <c r="B150" s="94">
        <v>7</v>
      </c>
      <c r="C150" s="38" t="str">
        <f>IF(D150="","",HLOOKUP(D150,ADMIN2026!$B$146:$L$214,H150,FALSE))</f>
        <v/>
      </c>
      <c r="D150" s="38" t="str">
        <f>IF(E150="","",VLOOKUP(E150,ADMIN2026!$B$112:$D$141,2,FALSE))</f>
        <v/>
      </c>
      <c r="E150" s="4"/>
      <c r="F150" s="11"/>
      <c r="G150" s="6"/>
      <c r="H150" s="38" t="str">
        <f>IF(E150&gt;101,H142+2*I142,IF(E150&gt;10,H142+I142,IF(E150&gt;0,H142,"")))</f>
        <v/>
      </c>
      <c r="I150" s="38"/>
      <c r="J150" s="38">
        <f>VLOOKUP(B150,ADMIN2026!$B$64:$F$79,3,FALSE)*IF(G150="DQ",0,1)*IF(G150="DNF",0,1)*IF(G150="DNS",0,1)*IF(G150="",0,1)*IF(G150="nm",0,1)*IF(G150="NH",0,1)*IF(G150&lt;AH150,0,1)</f>
        <v>0</v>
      </c>
      <c r="K150" s="94">
        <f t="shared" si="83"/>
        <v>0</v>
      </c>
      <c r="L150" s="38">
        <f>IF(D150="",0,IF(G150="DNF",0,IF(G150="NH",0,IF(G150="DQ",0,IF(G150="NM",0,IF(G150="DNS",0,IF(G150&lt;VLOOKUP(A142,ADMIN2026!$B$91:$D$109,3,FALSE),0,ADMIN2026!$D$89)))))))</f>
        <v>0</v>
      </c>
      <c r="T150" s="14" t="str">
        <f t="shared" si="84"/>
        <v/>
      </c>
      <c r="U150" s="66" t="str">
        <f t="shared" si="85"/>
        <v/>
      </c>
      <c r="Y150">
        <f t="shared" si="86"/>
        <v>0</v>
      </c>
      <c r="Z150">
        <f t="shared" si="82"/>
        <v>0</v>
      </c>
      <c r="AA150">
        <f t="shared" si="82"/>
        <v>0</v>
      </c>
      <c r="AB150">
        <f t="shared" si="82"/>
        <v>0</v>
      </c>
      <c r="AC150">
        <f t="shared" si="82"/>
        <v>0</v>
      </c>
      <c r="AD150">
        <f t="shared" si="82"/>
        <v>0</v>
      </c>
      <c r="AE150">
        <f t="shared" si="82"/>
        <v>0</v>
      </c>
      <c r="AF150">
        <f t="shared" si="82"/>
        <v>0</v>
      </c>
      <c r="AH150">
        <f t="shared" si="87"/>
        <v>0</v>
      </c>
    </row>
    <row r="151" spans="2:34">
      <c r="B151" s="94">
        <v>8</v>
      </c>
      <c r="C151" s="38" t="str">
        <f>IF(D151="","",HLOOKUP(D151,ADMIN2026!$B$146:$L$214,H151,FALSE))</f>
        <v/>
      </c>
      <c r="D151" s="38" t="str">
        <f>IF(E151="","",VLOOKUP(E151,ADMIN2026!$B$112:$D$141,2,FALSE))</f>
        <v/>
      </c>
      <c r="E151" s="4"/>
      <c r="F151" s="11"/>
      <c r="G151" s="6"/>
      <c r="H151" s="38" t="str">
        <f>IF(E151&gt;101,H142+2*I142,IF(E151&gt;10,H142+I142,IF(E151&gt;0,H142,"")))</f>
        <v/>
      </c>
      <c r="I151" s="38"/>
      <c r="J151" s="38">
        <f>VLOOKUP(B151,ADMIN2026!$B$64:$F$79,3,FALSE)*IF(G151="DQ",0,1)*IF(G151="DNF",0,1)*IF(G151="DNS",0,1)*IF(G151="",0,1)*IF(G151="nm",0,1)*IF(G151="NH",0,1)*IF(G151&lt;AH151,0,1)</f>
        <v>0</v>
      </c>
      <c r="K151" s="94">
        <f t="shared" si="83"/>
        <v>0</v>
      </c>
      <c r="L151" s="38">
        <f>IF(D151="",0,IF(G151="DNF",0,IF(G151="NH",0,IF(G151="DQ",0,IF(G151="NM",0,IF(G151="DNS",0,IF(G151&lt;VLOOKUP(A142,ADMIN2026!$B$91:$D$109,3,FALSE),0,ADMIN2026!$D$89)))))))</f>
        <v>0</v>
      </c>
      <c r="T151" s="14" t="str">
        <f t="shared" si="84"/>
        <v/>
      </c>
      <c r="U151" s="66" t="str">
        <f t="shared" si="85"/>
        <v/>
      </c>
      <c r="Y151">
        <f t="shared" si="86"/>
        <v>0</v>
      </c>
      <c r="Z151">
        <f t="shared" si="82"/>
        <v>0</v>
      </c>
      <c r="AA151">
        <f t="shared" si="82"/>
        <v>0</v>
      </c>
      <c r="AB151">
        <f t="shared" si="82"/>
        <v>0</v>
      </c>
      <c r="AC151">
        <f t="shared" si="82"/>
        <v>0</v>
      </c>
      <c r="AD151">
        <f t="shared" si="82"/>
        <v>0</v>
      </c>
      <c r="AE151">
        <f t="shared" si="82"/>
        <v>0</v>
      </c>
      <c r="AF151">
        <f t="shared" si="82"/>
        <v>0</v>
      </c>
      <c r="AH151">
        <f t="shared" si="87"/>
        <v>0</v>
      </c>
    </row>
    <row r="152" spans="2:34">
      <c r="B152" s="94">
        <v>9</v>
      </c>
      <c r="C152" s="38" t="str">
        <f>IF(D152="","",HLOOKUP(D152,ADMIN2026!$B$146:$L$214,H152,FALSE))</f>
        <v/>
      </c>
      <c r="D152" s="38" t="str">
        <f>IF(E152="","",VLOOKUP(E152,ADMIN2026!$B$112:$D$141,2,FALSE))</f>
        <v/>
      </c>
      <c r="E152" s="4"/>
      <c r="F152" s="11"/>
      <c r="G152" s="6"/>
      <c r="H152" s="38" t="str">
        <f>IF(E152&gt;101,H142+2*I142,IF(E152&gt;10,H142+I142,IF(E152&gt;0,H142,"")))</f>
        <v/>
      </c>
      <c r="I152" s="38"/>
      <c r="J152" s="38">
        <f>VLOOKUP(B152,ADMIN2026!$B$64:$F$79,3,FALSE)*IF(G152="DQ",0,1)*IF(G152="DNF",0,1)*IF(G152="DNS",0,1)*IF(G152="",0,1)*IF(G152="nm",0,1)*IF(G152="NH",0,1)*IF(G152&lt;AH152,0,1)</f>
        <v>0</v>
      </c>
      <c r="K152" s="94">
        <f>J152</f>
        <v>0</v>
      </c>
      <c r="L152" s="38">
        <f>IF(D152="",0,IF(G152="DNF",0,IF(G152="NH",0,IF(G152="DQ",0,IF(G152="NM",0,IF(G152="DNS",0,IF(G152&lt;VLOOKUP(A142,ADMIN2026!$B$91:$D$109,3,FALSE),0,ADMIN2026!$D$89)))))))</f>
        <v>0</v>
      </c>
      <c r="T152" s="14" t="str">
        <f>IF(D152="","",G152)</f>
        <v/>
      </c>
      <c r="U152" s="66" t="str">
        <f>IF(D152="","",IF(G152="NH","",IF(G152="DQ","",IF(G152="NM","",IF(G152="DNS","",IF(ABS(G152*2/2-G152)&lt;0.001,"","Error"))))))</f>
        <v/>
      </c>
      <c r="Y152">
        <f>IF($D152=Y$1,$K152+$L152,0)</f>
        <v>0</v>
      </c>
      <c r="Z152">
        <f t="shared" ref="Z152:AF159" si="88">IF($D152=Z$1,$K152+$L152,0)</f>
        <v>0</v>
      </c>
      <c r="AA152">
        <f t="shared" si="88"/>
        <v>0</v>
      </c>
      <c r="AB152">
        <f t="shared" si="88"/>
        <v>0</v>
      </c>
      <c r="AC152">
        <f t="shared" si="88"/>
        <v>0</v>
      </c>
      <c r="AD152">
        <f t="shared" si="88"/>
        <v>0</v>
      </c>
      <c r="AE152">
        <f t="shared" si="88"/>
        <v>0</v>
      </c>
      <c r="AF152">
        <f t="shared" si="88"/>
        <v>0</v>
      </c>
      <c r="AH152">
        <f t="shared" si="87"/>
        <v>0</v>
      </c>
    </row>
    <row r="153" spans="2:34">
      <c r="B153" s="94">
        <v>10</v>
      </c>
      <c r="C153" s="38" t="str">
        <f>IF(D153="","",HLOOKUP(D153,ADMIN2026!$B$146:$L$214,H153,FALSE))</f>
        <v/>
      </c>
      <c r="D153" s="38" t="str">
        <f>IF(E153="","",VLOOKUP(E153,ADMIN2026!$B$112:$D$141,2,FALSE))</f>
        <v/>
      </c>
      <c r="E153" s="4"/>
      <c r="F153" s="11"/>
      <c r="G153" s="6"/>
      <c r="H153" s="38" t="str">
        <f>IF(E153&gt;101,H142+2*I142,IF(E153&gt;10,H142+I142,IF(E153&gt;0,H142,"")))</f>
        <v/>
      </c>
      <c r="I153" s="38"/>
      <c r="J153" s="38">
        <f>VLOOKUP(B153,ADMIN2026!$B$64:$F$79,3,FALSE)*IF(G153="DQ",0,1)*IF(G153="DNF",0,1)*IF(G153="DNS",0,1)*IF(G153="",0,1)*IF(G153="nm",0,1)*IF(G153="NH",0,1)*IF(G153&lt;AH153,0,1)</f>
        <v>0</v>
      </c>
      <c r="K153" s="94">
        <f t="shared" ref="K153:K159" si="89">J153</f>
        <v>0</v>
      </c>
      <c r="L153" s="38">
        <f>IF(D153="",0,IF(G153="DNF",0,IF(G153="NH",0,IF(G153="DQ",0,IF(G153="NM",0,IF(G153="DNS",0,IF(G153&lt;VLOOKUP(A142,ADMIN2026!$B$91:$D$109,3,FALSE),0,ADMIN2026!$D$89)))))))</f>
        <v>0</v>
      </c>
      <c r="T153" s="14" t="str">
        <f t="shared" ref="T153:T159" si="90">IF(D153="","",G153)</f>
        <v/>
      </c>
      <c r="U153" s="66" t="str">
        <f t="shared" ref="U153:U159" si="91">IF(D153="","",IF(G153="NH","",IF(G153="DQ","",IF(G153="NM","",IF(G153="DNS","",IF(ABS(G153*2/2-G153)&lt;0.001,"","Error"))))))</f>
        <v/>
      </c>
      <c r="Y153">
        <f t="shared" ref="Y153:Y159" si="92">IF($D153=Y$1,$K153+$L153,0)</f>
        <v>0</v>
      </c>
      <c r="Z153">
        <f t="shared" si="88"/>
        <v>0</v>
      </c>
      <c r="AA153">
        <f t="shared" si="88"/>
        <v>0</v>
      </c>
      <c r="AB153">
        <f t="shared" si="88"/>
        <v>0</v>
      </c>
      <c r="AC153">
        <f t="shared" si="88"/>
        <v>0</v>
      </c>
      <c r="AD153">
        <f t="shared" si="88"/>
        <v>0</v>
      </c>
      <c r="AE153">
        <f t="shared" si="88"/>
        <v>0</v>
      </c>
      <c r="AF153">
        <f t="shared" si="88"/>
        <v>0</v>
      </c>
      <c r="AH153">
        <f t="shared" si="87"/>
        <v>0</v>
      </c>
    </row>
    <row r="154" spans="2:34">
      <c r="B154" s="94">
        <v>11</v>
      </c>
      <c r="C154" s="38" t="str">
        <f>IF(D154="","",HLOOKUP(D154,ADMIN2026!$B$146:$L$214,H154,FALSE))</f>
        <v/>
      </c>
      <c r="D154" s="38" t="str">
        <f>IF(E154="","",VLOOKUP(E154,ADMIN2026!$B$112:$D$141,2,FALSE))</f>
        <v/>
      </c>
      <c r="E154" s="4"/>
      <c r="F154" s="11"/>
      <c r="G154" s="6"/>
      <c r="H154" s="38" t="str">
        <f>IF(E154&gt;101,H142+2*I142,IF(E154&gt;10,H142+I142,IF(E154&gt;0,H142,"")))</f>
        <v/>
      </c>
      <c r="I154" s="38"/>
      <c r="J154" s="38">
        <f>VLOOKUP(B154,ADMIN2026!$B$64:$F$79,3,FALSE)*IF(G154="DQ",0,1)*IF(G154="DNF",0,1)*IF(G154="DNS",0,1)*IF(G154="",0,1)*IF(G154="nm",0,1)*IF(G154="NH",0,1)*IF(G154&lt;AH154,0,1)</f>
        <v>0</v>
      </c>
      <c r="K154" s="94">
        <f t="shared" si="89"/>
        <v>0</v>
      </c>
      <c r="L154" s="38">
        <f>IF(D154="",0,IF(G154="DNF",0,IF(G154="NH",0,IF(G154="DQ",0,IF(G154="NM",0,IF(G154="DNS",0,IF(G154&lt;VLOOKUP(A142,ADMIN2026!$B$91:$D$109,3,FALSE),0,ADMIN2026!$D$89)))))))</f>
        <v>0</v>
      </c>
      <c r="T154" s="14" t="str">
        <f t="shared" si="90"/>
        <v/>
      </c>
      <c r="U154" s="66" t="str">
        <f t="shared" si="91"/>
        <v/>
      </c>
      <c r="Y154">
        <f t="shared" si="92"/>
        <v>0</v>
      </c>
      <c r="Z154">
        <f t="shared" si="88"/>
        <v>0</v>
      </c>
      <c r="AA154">
        <f t="shared" si="88"/>
        <v>0</v>
      </c>
      <c r="AB154">
        <f t="shared" si="88"/>
        <v>0</v>
      </c>
      <c r="AC154">
        <f t="shared" si="88"/>
        <v>0</v>
      </c>
      <c r="AD154">
        <f t="shared" si="88"/>
        <v>0</v>
      </c>
      <c r="AE154">
        <f t="shared" si="88"/>
        <v>0</v>
      </c>
      <c r="AF154">
        <f t="shared" si="88"/>
        <v>0</v>
      </c>
      <c r="AH154">
        <f t="shared" si="87"/>
        <v>0</v>
      </c>
    </row>
    <row r="155" spans="2:34">
      <c r="B155" s="94">
        <v>12</v>
      </c>
      <c r="C155" s="38" t="str">
        <f>IF(D155="","",HLOOKUP(D155,ADMIN2026!$B$146:$L$214,H155,FALSE))</f>
        <v/>
      </c>
      <c r="D155" s="38" t="str">
        <f>IF(E155="","",VLOOKUP(E155,ADMIN2026!$B$112:$D$141,2,FALSE))</f>
        <v/>
      </c>
      <c r="E155" s="4"/>
      <c r="F155" s="11"/>
      <c r="G155" s="6"/>
      <c r="H155" s="38" t="str">
        <f>IF(E155&gt;101,H142+2*I142,IF(E155&gt;10,H142+I142,IF(E155&gt;0,H142,"")))</f>
        <v/>
      </c>
      <c r="I155" s="38"/>
      <c r="J155" s="38">
        <f>VLOOKUP(B155,ADMIN2026!$B$64:$F$79,3,FALSE)*IF(G155="DQ",0,1)*IF(G155="DNF",0,1)*IF(G155="DNS",0,1)*IF(G155="",0,1)*IF(G155="nm",0,1)*IF(G155="NH",0,1)*IF(G155&lt;AH155,0,1)</f>
        <v>0</v>
      </c>
      <c r="K155" s="94">
        <f t="shared" si="89"/>
        <v>0</v>
      </c>
      <c r="L155" s="38">
        <f>IF(D155="",0,IF(G155="DNF",0,IF(G155="NH",0,IF(G155="DQ",0,IF(G155="NM",0,IF(G155="DNS",0,IF(G155&lt;VLOOKUP(A142,ADMIN2026!$B$91:$D$109,3,FALSE),0,ADMIN2026!$D$89)))))))</f>
        <v>0</v>
      </c>
      <c r="T155" s="14" t="str">
        <f t="shared" si="90"/>
        <v/>
      </c>
      <c r="U155" s="66" t="str">
        <f t="shared" si="91"/>
        <v/>
      </c>
      <c r="Y155">
        <f t="shared" si="92"/>
        <v>0</v>
      </c>
      <c r="Z155">
        <f t="shared" si="88"/>
        <v>0</v>
      </c>
      <c r="AA155">
        <f t="shared" si="88"/>
        <v>0</v>
      </c>
      <c r="AB155">
        <f t="shared" si="88"/>
        <v>0</v>
      </c>
      <c r="AC155">
        <f t="shared" si="88"/>
        <v>0</v>
      </c>
      <c r="AD155">
        <f t="shared" si="88"/>
        <v>0</v>
      </c>
      <c r="AE155">
        <f t="shared" si="88"/>
        <v>0</v>
      </c>
      <c r="AF155">
        <f t="shared" si="88"/>
        <v>0</v>
      </c>
      <c r="AH155">
        <f t="shared" si="87"/>
        <v>0</v>
      </c>
    </row>
    <row r="156" spans="2:34">
      <c r="B156" s="94">
        <v>13</v>
      </c>
      <c r="C156" s="38" t="str">
        <f>IF(D156="","",HLOOKUP(D156,ADMIN2026!$B$146:$L$214,H156,FALSE))</f>
        <v/>
      </c>
      <c r="D156" s="38" t="str">
        <f>IF(E156="","",VLOOKUP(E156,ADMIN2026!$B$112:$D$141,2,FALSE))</f>
        <v/>
      </c>
      <c r="E156" s="4"/>
      <c r="F156" s="11"/>
      <c r="G156" s="6"/>
      <c r="H156" s="38" t="str">
        <f>IF(E156&gt;101,H142+2*I142,IF(E156&gt;10,H142+I142,IF(E156&gt;0,H142,"")))</f>
        <v/>
      </c>
      <c r="I156" s="38"/>
      <c r="J156" s="38">
        <f>VLOOKUP(B156,ADMIN2026!$B$64:$F$79,3,FALSE)*IF(G156="DQ",0,1)*IF(G156="DNF",0,1)*IF(G156="DNS",0,1)*IF(G156="",0,1)*IF(G156="nm",0,1)*IF(G156="NH",0,1)*IF(G156&lt;AH156,0,1)</f>
        <v>0</v>
      </c>
      <c r="K156" s="94">
        <f t="shared" si="89"/>
        <v>0</v>
      </c>
      <c r="L156" s="38">
        <f>IF(D156="",0,IF(G156="DNF",0,IF(G156="NH",0,IF(G156="DQ",0,IF(G156="NM",0,IF(G156="DNS",0,IF(G156&lt;VLOOKUP(A142,ADMIN2026!$B$91:$D$109,3,FALSE),0,ADMIN2026!$D$89)))))))</f>
        <v>0</v>
      </c>
      <c r="T156" s="14" t="str">
        <f t="shared" si="90"/>
        <v/>
      </c>
      <c r="U156" s="66" t="str">
        <f t="shared" si="91"/>
        <v/>
      </c>
      <c r="Y156">
        <f t="shared" si="92"/>
        <v>0</v>
      </c>
      <c r="Z156">
        <f t="shared" si="88"/>
        <v>0</v>
      </c>
      <c r="AA156">
        <f t="shared" si="88"/>
        <v>0</v>
      </c>
      <c r="AB156">
        <f t="shared" si="88"/>
        <v>0</v>
      </c>
      <c r="AC156">
        <f t="shared" si="88"/>
        <v>0</v>
      </c>
      <c r="AD156">
        <f t="shared" si="88"/>
        <v>0</v>
      </c>
      <c r="AE156">
        <f t="shared" si="88"/>
        <v>0</v>
      </c>
      <c r="AF156">
        <f t="shared" si="88"/>
        <v>0</v>
      </c>
      <c r="AH156">
        <f t="shared" si="87"/>
        <v>0</v>
      </c>
    </row>
    <row r="157" spans="2:34">
      <c r="B157" s="94">
        <v>14</v>
      </c>
      <c r="C157" s="38" t="str">
        <f>IF(D157="","",HLOOKUP(D157,ADMIN2026!$B$146:$L$214,H157,FALSE))</f>
        <v/>
      </c>
      <c r="D157" s="38" t="str">
        <f>IF(E157="","",VLOOKUP(E157,ADMIN2026!$B$112:$D$141,2,FALSE))</f>
        <v/>
      </c>
      <c r="E157" s="4"/>
      <c r="F157" s="11"/>
      <c r="G157" s="6"/>
      <c r="H157" s="38" t="str">
        <f>IF(E157&gt;101,H142+2*I142,IF(E157&gt;10,H142+I142,IF(E157&gt;0,H142,"")))</f>
        <v/>
      </c>
      <c r="I157" s="38"/>
      <c r="J157" s="38">
        <f>VLOOKUP(B157,ADMIN2026!$B$64:$F$79,3,FALSE)*IF(G157="DQ",0,1)*IF(G157="DNF",0,1)*IF(G157="DNS",0,1)*IF(G157="",0,1)*IF(G157="nm",0,1)*IF(G157="NH",0,1)*IF(G157&lt;AH157,0,1)</f>
        <v>0</v>
      </c>
      <c r="K157" s="94">
        <f t="shared" si="89"/>
        <v>0</v>
      </c>
      <c r="L157" s="38">
        <f>IF(D157="",0,IF(G157="DNF",0,IF(G157="NH",0,IF(G157="DQ",0,IF(G157="NM",0,IF(G157="DNS",0,IF(G157&lt;VLOOKUP(A142,ADMIN2026!$B$91:$D$109,3,FALSE),0,ADMIN2026!$D$89)))))))</f>
        <v>0</v>
      </c>
      <c r="T157" s="14" t="str">
        <f t="shared" si="90"/>
        <v/>
      </c>
      <c r="U157" s="66" t="str">
        <f t="shared" si="91"/>
        <v/>
      </c>
      <c r="Y157">
        <f t="shared" si="92"/>
        <v>0</v>
      </c>
      <c r="Z157">
        <f t="shared" si="88"/>
        <v>0</v>
      </c>
      <c r="AA157">
        <f t="shared" si="88"/>
        <v>0</v>
      </c>
      <c r="AB157">
        <f t="shared" si="88"/>
        <v>0</v>
      </c>
      <c r="AC157">
        <f t="shared" si="88"/>
        <v>0</v>
      </c>
      <c r="AD157">
        <f t="shared" si="88"/>
        <v>0</v>
      </c>
      <c r="AE157">
        <f t="shared" si="88"/>
        <v>0</v>
      </c>
      <c r="AF157">
        <f t="shared" si="88"/>
        <v>0</v>
      </c>
      <c r="AH157">
        <f t="shared" si="87"/>
        <v>0</v>
      </c>
    </row>
    <row r="158" spans="2:34">
      <c r="B158" s="94">
        <v>15</v>
      </c>
      <c r="C158" s="38" t="str">
        <f>IF(D158="","",HLOOKUP(D158,ADMIN2026!$B$146:$L$214,H158,FALSE))</f>
        <v/>
      </c>
      <c r="D158" s="38" t="str">
        <f>IF(E158="","",VLOOKUP(E158,ADMIN2026!$B$112:$D$141,2,FALSE))</f>
        <v/>
      </c>
      <c r="E158" s="4"/>
      <c r="F158" s="11"/>
      <c r="G158" s="6"/>
      <c r="H158" s="38" t="str">
        <f>IF(E158&gt;101,H142+2*I142,IF(E158&gt;10,H142+I142,IF(E158&gt;0,H142,"")))</f>
        <v/>
      </c>
      <c r="I158" s="38"/>
      <c r="J158" s="38">
        <f>VLOOKUP(B158,ADMIN2026!$B$64:$F$79,3,FALSE)*IF(G158="DQ",0,1)*IF(G158="DNF",0,1)*IF(G158="DNS",0,1)*IF(G158="",0,1)*IF(G158="nm",0,1)*IF(G158="NH",0,1)*IF(G158&lt;AH158,0,1)</f>
        <v>0</v>
      </c>
      <c r="K158" s="94">
        <f t="shared" si="89"/>
        <v>0</v>
      </c>
      <c r="L158" s="38">
        <f>IF(D158="",0,IF(G158="DNF",0,IF(G158="NH",0,IF(G158="DQ",0,IF(G158="NM",0,IF(G158="DNS",0,IF(G158&lt;VLOOKUP(A142,ADMIN2026!$B$91:$D$109,3,FALSE),0,ADMIN2026!$D$89)))))))</f>
        <v>0</v>
      </c>
      <c r="T158" s="14" t="str">
        <f t="shared" si="90"/>
        <v/>
      </c>
      <c r="U158" s="66" t="str">
        <f t="shared" si="91"/>
        <v/>
      </c>
      <c r="Y158">
        <f t="shared" si="92"/>
        <v>0</v>
      </c>
      <c r="Z158">
        <f t="shared" si="88"/>
        <v>0</v>
      </c>
      <c r="AA158">
        <f t="shared" si="88"/>
        <v>0</v>
      </c>
      <c r="AB158">
        <f t="shared" si="88"/>
        <v>0</v>
      </c>
      <c r="AC158">
        <f t="shared" si="88"/>
        <v>0</v>
      </c>
      <c r="AD158">
        <f t="shared" si="88"/>
        <v>0</v>
      </c>
      <c r="AE158">
        <f t="shared" si="88"/>
        <v>0</v>
      </c>
      <c r="AF158">
        <f t="shared" si="88"/>
        <v>0</v>
      </c>
      <c r="AH158">
        <f t="shared" si="87"/>
        <v>0</v>
      </c>
    </row>
    <row r="159" spans="2:34">
      <c r="B159" s="94">
        <v>16</v>
      </c>
      <c r="C159" s="38" t="str">
        <f>IF(D159="","",HLOOKUP(D159,ADMIN2026!$B$146:$L$214,H159,FALSE))</f>
        <v/>
      </c>
      <c r="D159" s="38" t="str">
        <f>IF(E159="","",VLOOKUP(E159,ADMIN2026!$B$112:$D$141,2,FALSE))</f>
        <v/>
      </c>
      <c r="E159" s="4"/>
      <c r="F159" s="11"/>
      <c r="G159" s="6"/>
      <c r="H159" s="38" t="str">
        <f>IF(E159&gt;101,H142+2*I142,IF(E159&gt;10,H142+I142,IF(E159&gt;0,H142,"")))</f>
        <v/>
      </c>
      <c r="I159" s="38"/>
      <c r="J159" s="38">
        <f>VLOOKUP(B159,ADMIN2026!$B$64:$F$79,3,FALSE)*IF(G159="DQ",0,1)*IF(G159="DNF",0,1)*IF(G159="DNS",0,1)*IF(G159="",0,1)*IF(G159="nm",0,1)*IF(G159="NH",0,1)*IF(G159&lt;AH159,0,1)</f>
        <v>0</v>
      </c>
      <c r="K159" s="94">
        <f t="shared" si="89"/>
        <v>0</v>
      </c>
      <c r="L159" s="38">
        <f>IF(D159="",0,IF(G159="DNF",0,IF(G159="NH",0,IF(G159="DQ",0,IF(G159="NM",0,IF(G159="DNS",0,IF(G159&lt;VLOOKUP(A142,ADMIN2026!$B$91:$D$109,3,FALSE),0,ADMIN2026!$D$89)))))))</f>
        <v>0</v>
      </c>
      <c r="T159" s="14" t="str">
        <f t="shared" si="90"/>
        <v/>
      </c>
      <c r="U159" s="66" t="str">
        <f t="shared" si="91"/>
        <v/>
      </c>
      <c r="Y159">
        <f t="shared" si="92"/>
        <v>0</v>
      </c>
      <c r="Z159">
        <f t="shared" si="88"/>
        <v>0</v>
      </c>
      <c r="AA159">
        <f t="shared" si="88"/>
        <v>0</v>
      </c>
      <c r="AB159">
        <f t="shared" si="88"/>
        <v>0</v>
      </c>
      <c r="AC159">
        <f t="shared" si="88"/>
        <v>0</v>
      </c>
      <c r="AD159">
        <f t="shared" si="88"/>
        <v>0</v>
      </c>
      <c r="AE159">
        <f t="shared" si="88"/>
        <v>0</v>
      </c>
      <c r="AF159">
        <f t="shared" si="88"/>
        <v>0</v>
      </c>
      <c r="AH159">
        <f t="shared" si="87"/>
        <v>0</v>
      </c>
    </row>
    <row r="162" spans="1:34">
      <c r="A162" s="62" t="s">
        <v>0</v>
      </c>
      <c r="B162" s="62" t="s">
        <v>0</v>
      </c>
      <c r="C162" s="62" t="s">
        <v>12</v>
      </c>
      <c r="D162" s="62" t="s">
        <v>58</v>
      </c>
      <c r="E162" s="3"/>
      <c r="F162" s="3"/>
      <c r="G162" s="3"/>
      <c r="H162" s="3" t="s">
        <v>66</v>
      </c>
      <c r="I162" s="3" t="s">
        <v>67</v>
      </c>
      <c r="J162" s="3"/>
      <c r="K162" s="3"/>
      <c r="L162" s="3"/>
      <c r="M162" s="3"/>
      <c r="N162" s="3"/>
      <c r="O162" s="3"/>
      <c r="P162" s="3"/>
      <c r="Q162" s="3"/>
      <c r="R162" s="3"/>
      <c r="S162" s="3"/>
      <c r="T162" s="3"/>
      <c r="U162" s="3"/>
      <c r="V162" s="3"/>
      <c r="W162" s="3"/>
    </row>
    <row r="163" spans="1:34">
      <c r="A163" s="3" t="str">
        <f>C162</f>
        <v>DT</v>
      </c>
      <c r="B163" s="37" t="s">
        <v>51</v>
      </c>
      <c r="C163" s="37"/>
      <c r="D163" s="37"/>
      <c r="E163" s="37"/>
      <c r="F163" s="10"/>
      <c r="G163" s="37" t="s">
        <v>106</v>
      </c>
      <c r="H163" s="37">
        <f>VLOOKUP(A163,ADMIN2026!$B$146:$M$166,12,FALSE)</f>
        <v>19</v>
      </c>
      <c r="I163" s="37">
        <f>$I$3</f>
        <v>24</v>
      </c>
      <c r="J163" s="37" t="s">
        <v>79</v>
      </c>
      <c r="K163" s="37" t="s">
        <v>59</v>
      </c>
      <c r="L163" s="37" t="s">
        <v>83</v>
      </c>
      <c r="M163" s="3"/>
      <c r="N163" s="3"/>
      <c r="O163" s="3"/>
      <c r="P163" s="3"/>
      <c r="Q163" s="3"/>
      <c r="R163" s="3"/>
      <c r="S163" s="3"/>
      <c r="T163" s="3" t="s">
        <v>136</v>
      </c>
      <c r="U163" s="3" t="s">
        <v>237</v>
      </c>
      <c r="V163" s="3"/>
      <c r="W163" s="3"/>
    </row>
    <row r="164" spans="1:34">
      <c r="A164" s="64" t="s">
        <v>1</v>
      </c>
      <c r="B164" s="37" t="s">
        <v>59</v>
      </c>
      <c r="C164" s="37" t="s">
        <v>60</v>
      </c>
      <c r="D164" s="37" t="s">
        <v>61</v>
      </c>
      <c r="E164" s="37" t="s">
        <v>108</v>
      </c>
      <c r="F164" s="10"/>
      <c r="G164" s="37" t="s">
        <v>107</v>
      </c>
      <c r="H164" s="37" t="s">
        <v>65</v>
      </c>
      <c r="I164" s="37"/>
      <c r="J164" s="37" t="s">
        <v>80</v>
      </c>
      <c r="K164" s="37" t="s">
        <v>80</v>
      </c>
      <c r="L164" s="37" t="s">
        <v>80</v>
      </c>
      <c r="M164" s="3"/>
      <c r="N164" s="3"/>
      <c r="O164" s="3"/>
      <c r="P164" s="3"/>
      <c r="Q164" s="3"/>
      <c r="R164" s="3"/>
      <c r="S164" s="3"/>
      <c r="T164" s="3" t="s">
        <v>146</v>
      </c>
      <c r="U164" s="3" t="s">
        <v>238</v>
      </c>
      <c r="V164" s="3"/>
      <c r="W164" s="3"/>
      <c r="Y164" t="str">
        <f>Y$1</f>
        <v>B&amp;R</v>
      </c>
      <c r="Z164" t="str">
        <f t="shared" ref="Z164:AF164" si="93">Z$1</f>
        <v>Chelt</v>
      </c>
      <c r="AA164" t="str">
        <f t="shared" si="93"/>
        <v>D&amp;S</v>
      </c>
      <c r="AB164" t="str">
        <f t="shared" si="93"/>
        <v>HereF</v>
      </c>
      <c r="AC164" t="str">
        <f t="shared" si="93"/>
        <v>K&amp;S</v>
      </c>
      <c r="AD164" t="str">
        <f t="shared" si="93"/>
        <v>Tipton</v>
      </c>
      <c r="AE164" t="str">
        <f t="shared" si="93"/>
        <v>Worc</v>
      </c>
      <c r="AF164" t="str">
        <f t="shared" si="93"/>
        <v>Yate</v>
      </c>
      <c r="AH164" t="s">
        <v>484</v>
      </c>
    </row>
    <row r="165" spans="1:34">
      <c r="B165" s="94">
        <v>1</v>
      </c>
      <c r="C165" s="38" t="str">
        <f>IF(D165="","",HLOOKUP(D165,ADMIN2026!$B$146:$L$214,H165,FALSE))</f>
        <v/>
      </c>
      <c r="D165" s="38" t="str">
        <f>IF(E165="","",VLOOKUP(E165,ADMIN2026!$B$112:$D$141,2,FALSE))</f>
        <v/>
      </c>
      <c r="E165" s="4"/>
      <c r="F165" s="11"/>
      <c r="G165" s="6"/>
      <c r="H165" s="38" t="str">
        <f>IF(E165&gt;101,H163+2*I163,IF(E165&gt;10,H163+I163,IF(E165&gt;0,H163,"")))</f>
        <v/>
      </c>
      <c r="I165" s="38"/>
      <c r="J165" s="38">
        <f>VLOOKUP(B165,ADMIN2026!$B$64:$E$73,2,FALSE)*IF(G165="DQ",0,1)*IF(G165="DNF",0,1)*IF(G165="DNS",0,1)*IF(G165="",0,1)*IF(G165="nm",0,1)*IF(G165="NH",0,1)*IF(G165&lt;AH165,0,1)</f>
        <v>0</v>
      </c>
      <c r="K165" s="94">
        <f>J165</f>
        <v>0</v>
      </c>
      <c r="L165" s="38">
        <f>IF(D165="",0,IF(G165="DNF",0,IF(G165="NH",0,IF(G165="DQ",0,IF(G165="NM",0,IF(G165="DNS",0,IF(G165&lt;VLOOKUP(A163,ADMIN2026!$B$91:$D$109,3,FALSE),0,ADMIN2026!$D$89)))))))</f>
        <v>0</v>
      </c>
      <c r="T165" s="14" t="str">
        <f>IF(D165="","",G165)</f>
        <v/>
      </c>
      <c r="U165" s="66" t="str">
        <f>IF(D165="","",IF(G165="NH","",IF(G165="DQ","",IF(G165="NM","",IF(G165="DNS","",IF(ABS(G165*2/2-G165)&lt;0.001,"","Error"))))))</f>
        <v/>
      </c>
      <c r="Y165">
        <f>IF($D165=Y$1,$K165+$L165,0)</f>
        <v>0</v>
      </c>
      <c r="Z165">
        <f t="shared" ref="Z165:AF172" si="94">IF($D165=Z$1,$K165+$L165,0)</f>
        <v>0</v>
      </c>
      <c r="AA165">
        <f t="shared" si="94"/>
        <v>0</v>
      </c>
      <c r="AB165">
        <f t="shared" si="94"/>
        <v>0</v>
      </c>
      <c r="AC165">
        <f t="shared" si="94"/>
        <v>0</v>
      </c>
      <c r="AD165">
        <f t="shared" si="94"/>
        <v>0</v>
      </c>
      <c r="AE165">
        <f t="shared" si="94"/>
        <v>0</v>
      </c>
      <c r="AF165">
        <f t="shared" si="94"/>
        <v>0</v>
      </c>
      <c r="AH165">
        <f>VLOOKUP(A163,ADMIN2026!$G$13:$I$16,2,FALSE)</f>
        <v>0</v>
      </c>
    </row>
    <row r="166" spans="1:34">
      <c r="B166" s="94">
        <v>2</v>
      </c>
      <c r="C166" s="38" t="str">
        <f>IF(D166="","",HLOOKUP(D166,ADMIN2026!$B$146:$L$214,H166,FALSE))</f>
        <v/>
      </c>
      <c r="D166" s="38" t="str">
        <f>IF(E166="","",VLOOKUP(E166,ADMIN2026!$B$112:$D$141,2,FALSE))</f>
        <v/>
      </c>
      <c r="E166" s="4"/>
      <c r="F166" s="11"/>
      <c r="G166" s="6"/>
      <c r="H166" s="38" t="str">
        <f>IF(E166&gt;101,H163+2*I163,IF(E166&gt;10,H163+I163,IF(E166&gt;0,H163,"")))</f>
        <v/>
      </c>
      <c r="I166" s="38"/>
      <c r="J166" s="38">
        <f>VLOOKUP(B166,ADMIN2026!$B$64:$E$73,2,FALSE)*IF(G166="DQ",0,1)*IF(G166="DNF",0,1)*IF(G166="DNS",0,1)*IF(G166="",0,1)*IF(G166="nm",0,1)*IF(G166="NH",0,1)*IF(G166&lt;AH166,0,1)</f>
        <v>0</v>
      </c>
      <c r="K166" s="94">
        <f t="shared" ref="K166:K172" si="95">J166</f>
        <v>0</v>
      </c>
      <c r="L166" s="38">
        <f>IF(D166="",0,IF(G166="DNF",0,IF(G166="NH",0,IF(G166="DQ",0,IF(G166="NM",0,IF(G166="DNS",0,IF(G166&lt;VLOOKUP(A163,ADMIN2026!$B$91:$D$109,3,FALSE),0,ADMIN2026!$D$89)))))))</f>
        <v>0</v>
      </c>
      <c r="T166" s="14" t="str">
        <f t="shared" ref="T166:T172" si="96">IF(D166="","",G166)</f>
        <v/>
      </c>
      <c r="U166" s="66" t="str">
        <f t="shared" ref="U166:U172" si="97">IF(D166="","",IF(G166="NH","",IF(G166="DQ","",IF(G166="NM","",IF(G166="DNS","",IF(ABS(G166*2/2-G166)&lt;0.001,"","Error"))))))</f>
        <v/>
      </c>
      <c r="Y166">
        <f t="shared" ref="Y166:Y172" si="98">IF($D166=Y$1,$K166+$L166,0)</f>
        <v>0</v>
      </c>
      <c r="Z166">
        <f t="shared" si="94"/>
        <v>0</v>
      </c>
      <c r="AA166">
        <f t="shared" si="94"/>
        <v>0</v>
      </c>
      <c r="AB166">
        <f t="shared" si="94"/>
        <v>0</v>
      </c>
      <c r="AC166">
        <f t="shared" si="94"/>
        <v>0</v>
      </c>
      <c r="AD166">
        <f t="shared" si="94"/>
        <v>0</v>
      </c>
      <c r="AE166">
        <f t="shared" si="94"/>
        <v>0</v>
      </c>
      <c r="AF166">
        <f t="shared" si="94"/>
        <v>0</v>
      </c>
      <c r="AH166">
        <f>AH165</f>
        <v>0</v>
      </c>
    </row>
    <row r="167" spans="1:34">
      <c r="B167" s="94">
        <v>3</v>
      </c>
      <c r="C167" s="38" t="str">
        <f>IF(D167="","",HLOOKUP(D167,ADMIN2026!$B$146:$L$214,H167,FALSE))</f>
        <v/>
      </c>
      <c r="D167" s="38" t="str">
        <f>IF(E167="","",VLOOKUP(E167,ADMIN2026!$B$112:$D$141,2,FALSE))</f>
        <v/>
      </c>
      <c r="E167" s="4"/>
      <c r="F167" s="11"/>
      <c r="G167" s="6"/>
      <c r="H167" s="38" t="str">
        <f>IF(E167&gt;101,H163+2*I163,IF(E167&gt;10,H163+I163,IF(E167&gt;0,H163,"")))</f>
        <v/>
      </c>
      <c r="I167" s="38"/>
      <c r="J167" s="38">
        <f>VLOOKUP(B167,ADMIN2026!$B$64:$E$73,2,FALSE)*IF(G167="DQ",0,1)*IF(G167="DNF",0,1)*IF(G167="DNS",0,1)*IF(G167="",0,1)*IF(G167="nm",0,1)*IF(G167="NH",0,1)*IF(G167&lt;AH167,0,1)</f>
        <v>0</v>
      </c>
      <c r="K167" s="94">
        <f t="shared" si="95"/>
        <v>0</v>
      </c>
      <c r="L167" s="38">
        <f>IF(D167="",0,IF(G167="DNF",0,IF(G167="NH",0,IF(G167="DQ",0,IF(G167="NM",0,IF(G167="DNS",0,IF(G167&lt;VLOOKUP(A163,ADMIN2026!$B$91:$D$109,3,FALSE),0,ADMIN2026!$D$89)))))))</f>
        <v>0</v>
      </c>
      <c r="T167" s="14" t="str">
        <f t="shared" si="96"/>
        <v/>
      </c>
      <c r="U167" s="66" t="str">
        <f t="shared" si="97"/>
        <v/>
      </c>
      <c r="Y167">
        <f t="shared" si="98"/>
        <v>0</v>
      </c>
      <c r="Z167">
        <f t="shared" si="94"/>
        <v>0</v>
      </c>
      <c r="AA167">
        <f t="shared" si="94"/>
        <v>0</v>
      </c>
      <c r="AB167">
        <f t="shared" si="94"/>
        <v>0</v>
      </c>
      <c r="AC167">
        <f t="shared" si="94"/>
        <v>0</v>
      </c>
      <c r="AD167">
        <f t="shared" si="94"/>
        <v>0</v>
      </c>
      <c r="AE167">
        <f t="shared" si="94"/>
        <v>0</v>
      </c>
      <c r="AF167">
        <f t="shared" si="94"/>
        <v>0</v>
      </c>
      <c r="AH167">
        <f t="shared" ref="AH167:AH172" si="99">AH166</f>
        <v>0</v>
      </c>
    </row>
    <row r="168" spans="1:34">
      <c r="B168" s="94">
        <v>4</v>
      </c>
      <c r="C168" s="38" t="str">
        <f>IF(D168="","",HLOOKUP(D168,ADMIN2026!$B$146:$L$214,H168,FALSE))</f>
        <v/>
      </c>
      <c r="D168" s="38" t="str">
        <f>IF(E168="","",VLOOKUP(E168,ADMIN2026!$B$112:$D$141,2,FALSE))</f>
        <v/>
      </c>
      <c r="E168" s="4"/>
      <c r="F168" s="11"/>
      <c r="G168" s="6"/>
      <c r="H168" s="38" t="str">
        <f>IF(E168&gt;101,H163+2*I163,IF(E168&gt;10,H163+I163,IF(E168&gt;0,H163,"")))</f>
        <v/>
      </c>
      <c r="I168" s="38"/>
      <c r="J168" s="38">
        <f>VLOOKUP(B168,ADMIN2026!$B$64:$E$73,2,FALSE)*IF(G168="DQ",0,1)*IF(G168="DNF",0,1)*IF(G168="DNS",0,1)*IF(G168="",0,1)*IF(G168="nm",0,1)*IF(G168="NH",0,1)*IF(G168&lt;AH168,0,1)</f>
        <v>0</v>
      </c>
      <c r="K168" s="94">
        <f t="shared" si="95"/>
        <v>0</v>
      </c>
      <c r="L168" s="38">
        <f>IF(D168="",0,IF(G168="DNF",0,IF(G168="NH",0,IF(G168="DQ",0,IF(G168="NM",0,IF(G168="DNS",0,IF(G168&lt;VLOOKUP(A163,ADMIN2026!$B$91:$D$109,3,FALSE),0,ADMIN2026!$D$89)))))))</f>
        <v>0</v>
      </c>
      <c r="T168" s="14" t="str">
        <f t="shared" si="96"/>
        <v/>
      </c>
      <c r="U168" s="66" t="str">
        <f t="shared" si="97"/>
        <v/>
      </c>
      <c r="Y168">
        <f t="shared" si="98"/>
        <v>0</v>
      </c>
      <c r="Z168">
        <f t="shared" si="94"/>
        <v>0</v>
      </c>
      <c r="AA168">
        <f t="shared" si="94"/>
        <v>0</v>
      </c>
      <c r="AB168">
        <f t="shared" si="94"/>
        <v>0</v>
      </c>
      <c r="AC168">
        <f t="shared" si="94"/>
        <v>0</v>
      </c>
      <c r="AD168">
        <f t="shared" si="94"/>
        <v>0</v>
      </c>
      <c r="AE168">
        <f t="shared" si="94"/>
        <v>0</v>
      </c>
      <c r="AF168">
        <f t="shared" si="94"/>
        <v>0</v>
      </c>
      <c r="AH168">
        <f t="shared" si="99"/>
        <v>0</v>
      </c>
    </row>
    <row r="169" spans="1:34">
      <c r="B169" s="94">
        <v>5</v>
      </c>
      <c r="C169" s="38" t="str">
        <f>IF(D169="","",HLOOKUP(D169,ADMIN2026!$B$146:$L$214,H169,FALSE))</f>
        <v/>
      </c>
      <c r="D169" s="38" t="str">
        <f>IF(E169="","",VLOOKUP(E169,ADMIN2026!$B$112:$D$141,2,FALSE))</f>
        <v/>
      </c>
      <c r="E169" s="4"/>
      <c r="F169" s="11"/>
      <c r="G169" s="6"/>
      <c r="H169" s="38" t="str">
        <f>IF(E169&gt;101,H163+2*I163,IF(E169&gt;10,H163+I163,IF(E169&gt;0,H163,"")))</f>
        <v/>
      </c>
      <c r="I169" s="38"/>
      <c r="J169" s="38">
        <f>VLOOKUP(B169,ADMIN2026!$B$64:$E$73,2,FALSE)*IF(G169="DQ",0,1)*IF(G169="DNF",0,1)*IF(G169="DNS",0,1)*IF(G169="",0,1)*IF(G169="nm",0,1)*IF(G169="NH",0,1)*IF(G169&lt;AH169,0,1)</f>
        <v>0</v>
      </c>
      <c r="K169" s="94">
        <f t="shared" si="95"/>
        <v>0</v>
      </c>
      <c r="L169" s="38">
        <f>IF(D169="",0,IF(G169="DNF",0,IF(G169="NH",0,IF(G169="DQ",0,IF(G169="NM",0,IF(G169="DNS",0,IF(G169&lt;VLOOKUP(A163,ADMIN2026!$B$91:$D$109,3,FALSE),0,ADMIN2026!$D$89)))))))</f>
        <v>0</v>
      </c>
      <c r="T169" s="14" t="str">
        <f t="shared" si="96"/>
        <v/>
      </c>
      <c r="U169" s="66" t="str">
        <f t="shared" si="97"/>
        <v/>
      </c>
      <c r="Y169">
        <f t="shared" si="98"/>
        <v>0</v>
      </c>
      <c r="Z169">
        <f t="shared" si="94"/>
        <v>0</v>
      </c>
      <c r="AA169">
        <f t="shared" si="94"/>
        <v>0</v>
      </c>
      <c r="AB169">
        <f t="shared" si="94"/>
        <v>0</v>
      </c>
      <c r="AC169">
        <f t="shared" si="94"/>
        <v>0</v>
      </c>
      <c r="AD169">
        <f t="shared" si="94"/>
        <v>0</v>
      </c>
      <c r="AE169">
        <f t="shared" si="94"/>
        <v>0</v>
      </c>
      <c r="AF169">
        <f t="shared" si="94"/>
        <v>0</v>
      </c>
      <c r="AH169">
        <f t="shared" si="99"/>
        <v>0</v>
      </c>
    </row>
    <row r="170" spans="1:34">
      <c r="B170" s="94">
        <v>6</v>
      </c>
      <c r="C170" s="38" t="str">
        <f>IF(D170="","",HLOOKUP(D170,ADMIN2026!$B$146:$L$214,H170,FALSE))</f>
        <v/>
      </c>
      <c r="D170" s="38" t="str">
        <f>IF(E170="","",VLOOKUP(E170,ADMIN2026!$B$112:$D$141,2,FALSE))</f>
        <v/>
      </c>
      <c r="E170" s="4"/>
      <c r="F170" s="11"/>
      <c r="G170" s="6"/>
      <c r="H170" s="38" t="str">
        <f>IF(E170&gt;101,H163+2*I163,IF(E170&gt;10,H163+I163,IF(E170&gt;0,H163,"")))</f>
        <v/>
      </c>
      <c r="I170" s="38"/>
      <c r="J170" s="38">
        <f>VLOOKUP(B170,ADMIN2026!$B$64:$E$73,2,FALSE)*IF(G170="DQ",0,1)*IF(G170="DNF",0,1)*IF(G170="DNS",0,1)*IF(G170="",0,1)*IF(G170="nm",0,1)*IF(G170="NH",0,1)*IF(G170&lt;AH170,0,1)</f>
        <v>0</v>
      </c>
      <c r="K170" s="94">
        <f t="shared" si="95"/>
        <v>0</v>
      </c>
      <c r="L170" s="38">
        <f>IF(D170="",0,IF(G170="DNF",0,IF(G170="NH",0,IF(G170="DQ",0,IF(G170="NM",0,IF(G170="DNS",0,IF(G170&lt;VLOOKUP(A163,ADMIN2026!$B$91:$D$109,3,FALSE),0,ADMIN2026!$D$89)))))))</f>
        <v>0</v>
      </c>
      <c r="T170" s="14" t="str">
        <f t="shared" si="96"/>
        <v/>
      </c>
      <c r="U170" s="66" t="str">
        <f t="shared" si="97"/>
        <v/>
      </c>
      <c r="Y170">
        <f t="shared" si="98"/>
        <v>0</v>
      </c>
      <c r="Z170">
        <f t="shared" si="94"/>
        <v>0</v>
      </c>
      <c r="AA170">
        <f t="shared" si="94"/>
        <v>0</v>
      </c>
      <c r="AB170">
        <f t="shared" si="94"/>
        <v>0</v>
      </c>
      <c r="AC170">
        <f t="shared" si="94"/>
        <v>0</v>
      </c>
      <c r="AD170">
        <f t="shared" si="94"/>
        <v>0</v>
      </c>
      <c r="AE170">
        <f t="shared" si="94"/>
        <v>0</v>
      </c>
      <c r="AF170">
        <f t="shared" si="94"/>
        <v>0</v>
      </c>
      <c r="AH170">
        <f t="shared" si="99"/>
        <v>0</v>
      </c>
    </row>
    <row r="171" spans="1:34">
      <c r="B171" s="94">
        <v>7</v>
      </c>
      <c r="C171" s="38" t="str">
        <f>IF(D171="","",HLOOKUP(D171,ADMIN2026!$B$146:$L$214,H171,FALSE))</f>
        <v/>
      </c>
      <c r="D171" s="38" t="str">
        <f>IF(E171="","",VLOOKUP(E171,ADMIN2026!$B$112:$D$141,2,FALSE))</f>
        <v/>
      </c>
      <c r="E171" s="4"/>
      <c r="F171" s="11"/>
      <c r="G171" s="6"/>
      <c r="H171" s="38" t="str">
        <f>IF(E171&gt;101,H163+2*I163,IF(E171&gt;10,H163+I163,IF(E171&gt;0,H163,"")))</f>
        <v/>
      </c>
      <c r="I171" s="38"/>
      <c r="J171" s="38">
        <f>VLOOKUP(B171,ADMIN2026!$B$64:$E$73,2,FALSE)*IF(G171="DQ",0,1)*IF(G171="DNF",0,1)*IF(G171="DNS",0,1)*IF(G171="",0,1)*IF(G171="nm",0,1)*IF(G171="NH",0,1)*IF(G171&lt;AH171,0,1)</f>
        <v>0</v>
      </c>
      <c r="K171" s="94">
        <f t="shared" si="95"/>
        <v>0</v>
      </c>
      <c r="L171" s="38">
        <f>IF(D171="",0,IF(G171="DNF",0,IF(G171="NH",0,IF(G171="DQ",0,IF(G171="NM",0,IF(G171="DNS",0,IF(G171&lt;VLOOKUP(A163,ADMIN2026!$B$91:$D$109,3,FALSE),0,ADMIN2026!$D$89)))))))</f>
        <v>0</v>
      </c>
      <c r="T171" s="14" t="str">
        <f t="shared" si="96"/>
        <v/>
      </c>
      <c r="U171" s="66" t="str">
        <f t="shared" si="97"/>
        <v/>
      </c>
      <c r="Y171">
        <f t="shared" si="98"/>
        <v>0</v>
      </c>
      <c r="Z171">
        <f t="shared" si="94"/>
        <v>0</v>
      </c>
      <c r="AA171">
        <f t="shared" si="94"/>
        <v>0</v>
      </c>
      <c r="AB171">
        <f t="shared" si="94"/>
        <v>0</v>
      </c>
      <c r="AC171">
        <f t="shared" si="94"/>
        <v>0</v>
      </c>
      <c r="AD171">
        <f t="shared" si="94"/>
        <v>0</v>
      </c>
      <c r="AE171">
        <f t="shared" si="94"/>
        <v>0</v>
      </c>
      <c r="AF171">
        <f t="shared" si="94"/>
        <v>0</v>
      </c>
      <c r="AH171">
        <f t="shared" si="99"/>
        <v>0</v>
      </c>
    </row>
    <row r="172" spans="1:34">
      <c r="B172" s="94">
        <v>8</v>
      </c>
      <c r="C172" s="38" t="str">
        <f>IF(D172="","",HLOOKUP(D172,ADMIN2026!$B$146:$L$214,H172,FALSE))</f>
        <v/>
      </c>
      <c r="D172" s="38" t="str">
        <f>IF(E172="","",VLOOKUP(E172,ADMIN2026!$B$112:$D$141,2,FALSE))</f>
        <v/>
      </c>
      <c r="E172" s="4"/>
      <c r="F172" s="11"/>
      <c r="G172" s="6"/>
      <c r="H172" s="38" t="str">
        <f>IF(E172&gt;101,H163+2*I163,IF(E172&gt;10,H163+I163,IF(E172&gt;0,H163,"")))</f>
        <v/>
      </c>
      <c r="I172" s="38"/>
      <c r="J172" s="38">
        <f>VLOOKUP(B172,ADMIN2026!$B$64:$E$73,2,FALSE)*IF(G172="DQ",0,1)*IF(G172="DNF",0,1)*IF(G172="DNS",0,1)*IF(G172="",0,1)*IF(G172="nm",0,1)*IF(G172="NH",0,1)*IF(G172&lt;AH172,0,1)</f>
        <v>0</v>
      </c>
      <c r="K172" s="94">
        <f t="shared" si="95"/>
        <v>0</v>
      </c>
      <c r="L172" s="38">
        <f>IF(D172="",0,IF(G172="DNF",0,IF(G172="NH",0,IF(G172="DQ",0,IF(G172="NM",0,IF(G172="DNS",0,IF(G172&lt;VLOOKUP(A163,ADMIN2026!$B$91:$D$109,3,FALSE),0,ADMIN2026!$D$89)))))))</f>
        <v>0</v>
      </c>
      <c r="T172" s="14" t="str">
        <f t="shared" si="96"/>
        <v/>
      </c>
      <c r="U172" s="66" t="str">
        <f t="shared" si="97"/>
        <v/>
      </c>
      <c r="Y172">
        <f t="shared" si="98"/>
        <v>0</v>
      </c>
      <c r="Z172">
        <f t="shared" si="94"/>
        <v>0</v>
      </c>
      <c r="AA172">
        <f t="shared" si="94"/>
        <v>0</v>
      </c>
      <c r="AB172">
        <f t="shared" si="94"/>
        <v>0</v>
      </c>
      <c r="AC172">
        <f t="shared" si="94"/>
        <v>0</v>
      </c>
      <c r="AD172">
        <f t="shared" si="94"/>
        <v>0</v>
      </c>
      <c r="AE172">
        <f t="shared" si="94"/>
        <v>0</v>
      </c>
      <c r="AF172">
        <f t="shared" si="94"/>
        <v>0</v>
      </c>
      <c r="AH172">
        <f t="shared" si="99"/>
        <v>0</v>
      </c>
    </row>
    <row r="173" spans="1:34">
      <c r="A173" s="3" t="s">
        <v>0</v>
      </c>
      <c r="B173" s="3"/>
      <c r="C173" s="3"/>
      <c r="D173" s="3"/>
      <c r="E173" s="3"/>
      <c r="F173" s="3"/>
      <c r="G173" s="3"/>
      <c r="H173" s="3" t="str">
        <f>H162</f>
        <v>line base</v>
      </c>
      <c r="I173" s="3" t="str">
        <f>I162</f>
        <v>step</v>
      </c>
      <c r="J173" s="3"/>
      <c r="K173" s="3"/>
      <c r="L173" s="3"/>
      <c r="M173" s="3"/>
      <c r="N173" s="3"/>
      <c r="O173" s="3"/>
      <c r="P173" s="3"/>
      <c r="Q173" s="3"/>
      <c r="R173" s="3"/>
      <c r="S173" s="3"/>
      <c r="T173" s="3"/>
      <c r="U173" s="3"/>
      <c r="V173" s="3"/>
      <c r="W173" s="3"/>
    </row>
    <row r="174" spans="1:34">
      <c r="A174" s="3" t="str">
        <f>C162</f>
        <v>DT</v>
      </c>
      <c r="B174" s="37" t="s">
        <v>286</v>
      </c>
      <c r="C174" s="37"/>
      <c r="D174" s="37"/>
      <c r="E174" s="37"/>
      <c r="F174" s="10"/>
      <c r="G174" s="37" t="str">
        <f t="shared" ref="G174:G175" si="100">G163</f>
        <v>Perf. metres</v>
      </c>
      <c r="H174" s="37">
        <f>VLOOKUP(A174,ADMIN2026!$B$146:$M$166,12,FALSE)</f>
        <v>19</v>
      </c>
      <c r="I174" s="37">
        <f>$I$3</f>
        <v>24</v>
      </c>
      <c r="J174" s="37" t="s">
        <v>79</v>
      </c>
      <c r="K174" s="37" t="s">
        <v>59</v>
      </c>
      <c r="L174" s="37" t="s">
        <v>83</v>
      </c>
      <c r="M174" s="3"/>
      <c r="N174" s="3"/>
      <c r="O174" s="3"/>
      <c r="P174" s="3"/>
      <c r="Q174" s="3"/>
      <c r="R174" s="3"/>
      <c r="S174" s="3"/>
      <c r="T174" s="3" t="s">
        <v>136</v>
      </c>
      <c r="U174" s="3" t="s">
        <v>237</v>
      </c>
      <c r="V174" s="3"/>
      <c r="W174" s="3"/>
    </row>
    <row r="175" spans="1:34">
      <c r="A175" s="64" t="s">
        <v>1</v>
      </c>
      <c r="B175" s="37" t="s">
        <v>59</v>
      </c>
      <c r="C175" s="37" t="s">
        <v>60</v>
      </c>
      <c r="D175" s="37" t="s">
        <v>61</v>
      </c>
      <c r="E175" s="37" t="s">
        <v>108</v>
      </c>
      <c r="F175" s="10"/>
      <c r="G175" s="37" t="str">
        <f t="shared" si="100"/>
        <v>xx.yy</v>
      </c>
      <c r="H175" s="37" t="str">
        <f>H164</f>
        <v>line to look up</v>
      </c>
      <c r="I175" s="37"/>
      <c r="J175" s="37" t="s">
        <v>80</v>
      </c>
      <c r="K175" s="37" t="s">
        <v>80</v>
      </c>
      <c r="L175" s="37" t="s">
        <v>80</v>
      </c>
      <c r="M175" s="3"/>
      <c r="N175" s="3"/>
      <c r="O175" s="3"/>
      <c r="P175" s="3"/>
      <c r="Q175" s="3"/>
      <c r="R175" s="3"/>
      <c r="S175" s="3"/>
      <c r="T175" s="3" t="s">
        <v>146</v>
      </c>
      <c r="U175" s="3" t="s">
        <v>238</v>
      </c>
      <c r="V175" s="3"/>
      <c r="W175" s="3"/>
      <c r="Y175" t="str">
        <f>Y$1</f>
        <v>B&amp;R</v>
      </c>
      <c r="Z175" t="str">
        <f t="shared" ref="Z175:AF175" si="101">Z$1</f>
        <v>Chelt</v>
      </c>
      <c r="AA175" t="str">
        <f t="shared" si="101"/>
        <v>D&amp;S</v>
      </c>
      <c r="AB175" t="str">
        <f t="shared" si="101"/>
        <v>HereF</v>
      </c>
      <c r="AC175" t="str">
        <f t="shared" si="101"/>
        <v>K&amp;S</v>
      </c>
      <c r="AD175" t="str">
        <f t="shared" si="101"/>
        <v>Tipton</v>
      </c>
      <c r="AE175" t="str">
        <f t="shared" si="101"/>
        <v>Worc</v>
      </c>
      <c r="AF175" t="str">
        <f t="shared" si="101"/>
        <v>Yate</v>
      </c>
      <c r="AH175" t="s">
        <v>484</v>
      </c>
    </row>
    <row r="176" spans="1:34">
      <c r="B176" s="94">
        <v>1</v>
      </c>
      <c r="C176" s="38" t="str">
        <f>IF(D176="","",HLOOKUP(D176,ADMIN2026!$B$146:$L$214,H176,FALSE))</f>
        <v/>
      </c>
      <c r="D176" s="38" t="str">
        <f>IF(E176="","",VLOOKUP(E176,ADMIN2026!$B$112:$D$141,2,FALSE))</f>
        <v/>
      </c>
      <c r="E176" s="4"/>
      <c r="F176" s="11"/>
      <c r="G176" s="6"/>
      <c r="H176" s="38" t="str">
        <f>IF(E176&gt;101,H174+2*I174,IF(E176&gt;10,H174+I174,IF(E176&gt;0,H174,"")))</f>
        <v/>
      </c>
      <c r="I176" s="38"/>
      <c r="J176" s="38">
        <f>VLOOKUP(B176,ADMIN2026!$B$64:$F$79,3,FALSE)*IF(G176="DQ",0,1)*IF(G176="DNF",0,1)*IF(G176="DNS",0,1)*IF(G176="",0,1)*IF(G176="nm",0,1)*IF(G176="NH",0,1)*IF(G176&lt;AH176,0,1)</f>
        <v>0</v>
      </c>
      <c r="K176" s="94">
        <f>J176</f>
        <v>0</v>
      </c>
      <c r="L176" s="38">
        <f>IF(D176="",0,IF(G176="DNF",0,IF(G176="NH",0,IF(G176="DQ",0,IF(G176="NM",0,IF(G176="DNS",0,IF(G176&lt;VLOOKUP(A174,ADMIN2026!$B$91:$D$109,3,FALSE),0,ADMIN2026!$D$89)))))))</f>
        <v>0</v>
      </c>
      <c r="T176" s="14" t="str">
        <f>IF(D176="","",G176)</f>
        <v/>
      </c>
      <c r="U176" s="66" t="str">
        <f>IF(D176="","",IF(G176="NH","",IF(G176="DQ","",IF(G176="NM","",IF(G176="DNS","",IF(ABS(G176*2/2-G176)&lt;0.001,"","Error"))))))</f>
        <v/>
      </c>
      <c r="Y176">
        <f>IF($D176=Y$1,$K176+$L176,0)</f>
        <v>0</v>
      </c>
      <c r="Z176">
        <f t="shared" ref="Z176:AF183" si="102">IF($D176=Z$1,$K176+$L176,0)</f>
        <v>0</v>
      </c>
      <c r="AA176">
        <f t="shared" si="102"/>
        <v>0</v>
      </c>
      <c r="AB176">
        <f t="shared" si="102"/>
        <v>0</v>
      </c>
      <c r="AC176">
        <f t="shared" si="102"/>
        <v>0</v>
      </c>
      <c r="AD176">
        <f t="shared" si="102"/>
        <v>0</v>
      </c>
      <c r="AE176">
        <f t="shared" si="102"/>
        <v>0</v>
      </c>
      <c r="AF176">
        <f t="shared" si="102"/>
        <v>0</v>
      </c>
      <c r="AH176">
        <f>VLOOKUP(A174,ADMIN2026!$G$13:$I$16,2,FALSE)</f>
        <v>0</v>
      </c>
    </row>
    <row r="177" spans="2:34">
      <c r="B177" s="94">
        <v>2</v>
      </c>
      <c r="C177" s="38" t="str">
        <f>IF(D177="","",HLOOKUP(D177,ADMIN2026!$B$146:$L$214,H177,FALSE))</f>
        <v/>
      </c>
      <c r="D177" s="38" t="str">
        <f>IF(E177="","",VLOOKUP(E177,ADMIN2026!$B$112:$D$141,2,FALSE))</f>
        <v/>
      </c>
      <c r="E177" s="4"/>
      <c r="F177" s="11"/>
      <c r="G177" s="6"/>
      <c r="H177" s="38" t="str">
        <f>IF(E177&gt;101,H174+2*I174,IF(E177&gt;10,H174+I174,IF(E177&gt;0,H174,"")))</f>
        <v/>
      </c>
      <c r="I177" s="38"/>
      <c r="J177" s="38">
        <f>VLOOKUP(B177,ADMIN2026!$B$64:$F$79,3,FALSE)*IF(G177="DQ",0,1)*IF(G177="DNF",0,1)*IF(G177="DNS",0,1)*IF(G177="",0,1)*IF(G177="nm",0,1)*IF(G177="NH",0,1)*IF(G177&lt;AH177,0,1)</f>
        <v>0</v>
      </c>
      <c r="K177" s="94">
        <f t="shared" ref="K177:K183" si="103">J177</f>
        <v>0</v>
      </c>
      <c r="L177" s="38">
        <f>IF(D177="",0,IF(G177="DNF",0,IF(G177="NH",0,IF(G177="DQ",0,IF(G177="NM",0,IF(G177="DNS",0,IF(G177&lt;VLOOKUP(A174,ADMIN2026!$B$91:$D$109,3,FALSE),0,ADMIN2026!$D$89)))))))</f>
        <v>0</v>
      </c>
      <c r="T177" s="14" t="str">
        <f t="shared" ref="T177:T183" si="104">IF(D177="","",G177)</f>
        <v/>
      </c>
      <c r="U177" s="66" t="str">
        <f t="shared" ref="U177:U183" si="105">IF(D177="","",IF(G177="NH","",IF(G177="DQ","",IF(G177="NM","",IF(G177="DNS","",IF(ABS(G177*2/2-G177)&lt;0.001,"","Error"))))))</f>
        <v/>
      </c>
      <c r="Y177">
        <f t="shared" ref="Y177:Y183" si="106">IF($D177=Y$1,$K177+$L177,0)</f>
        <v>0</v>
      </c>
      <c r="Z177">
        <f t="shared" si="102"/>
        <v>0</v>
      </c>
      <c r="AA177">
        <f t="shared" si="102"/>
        <v>0</v>
      </c>
      <c r="AB177">
        <f t="shared" si="102"/>
        <v>0</v>
      </c>
      <c r="AC177">
        <f t="shared" si="102"/>
        <v>0</v>
      </c>
      <c r="AD177">
        <f t="shared" si="102"/>
        <v>0</v>
      </c>
      <c r="AE177">
        <f t="shared" si="102"/>
        <v>0</v>
      </c>
      <c r="AF177">
        <f t="shared" si="102"/>
        <v>0</v>
      </c>
      <c r="AH177">
        <f>AH176</f>
        <v>0</v>
      </c>
    </row>
    <row r="178" spans="2:34">
      <c r="B178" s="94">
        <v>3</v>
      </c>
      <c r="C178" s="38" t="str">
        <f>IF(D178="","",HLOOKUP(D178,ADMIN2026!$B$146:$L$214,H178,FALSE))</f>
        <v/>
      </c>
      <c r="D178" s="38" t="str">
        <f>IF(E178="","",VLOOKUP(E178,ADMIN2026!$B$112:$D$141,2,FALSE))</f>
        <v/>
      </c>
      <c r="E178" s="4"/>
      <c r="F178" s="11"/>
      <c r="G178" s="6"/>
      <c r="H178" s="38" t="str">
        <f>IF(E178&gt;101,H174+2*I174,IF(E178&gt;10,H174+I174,IF(E178&gt;0,H174,"")))</f>
        <v/>
      </c>
      <c r="I178" s="38"/>
      <c r="J178" s="38">
        <f>VLOOKUP(B178,ADMIN2026!$B$64:$F$79,3,FALSE)*IF(G178="DQ",0,1)*IF(G178="DNF",0,1)*IF(G178="DNS",0,1)*IF(G178="",0,1)*IF(G178="nm",0,1)*IF(G178="NH",0,1)*IF(G178&lt;AH178,0,1)</f>
        <v>0</v>
      </c>
      <c r="K178" s="94">
        <f t="shared" si="103"/>
        <v>0</v>
      </c>
      <c r="L178" s="38">
        <f>IF(D178="",0,IF(G178="DNF",0,IF(G178="NH",0,IF(G178="DQ",0,IF(G178="NM",0,IF(G178="DNS",0,IF(G178&lt;VLOOKUP(A174,ADMIN2026!$B$91:$D$109,3,FALSE),0,ADMIN2026!$D$89)))))))</f>
        <v>0</v>
      </c>
      <c r="T178" s="14" t="str">
        <f t="shared" si="104"/>
        <v/>
      </c>
      <c r="U178" s="66" t="str">
        <f t="shared" si="105"/>
        <v/>
      </c>
      <c r="Y178">
        <f t="shared" si="106"/>
        <v>0</v>
      </c>
      <c r="Z178">
        <f t="shared" si="102"/>
        <v>0</v>
      </c>
      <c r="AA178">
        <f t="shared" si="102"/>
        <v>0</v>
      </c>
      <c r="AB178">
        <f t="shared" si="102"/>
        <v>0</v>
      </c>
      <c r="AC178">
        <f t="shared" si="102"/>
        <v>0</v>
      </c>
      <c r="AD178">
        <f t="shared" si="102"/>
        <v>0</v>
      </c>
      <c r="AE178">
        <f t="shared" si="102"/>
        <v>0</v>
      </c>
      <c r="AF178">
        <f t="shared" si="102"/>
        <v>0</v>
      </c>
      <c r="AH178">
        <f t="shared" ref="AH178:AH191" si="107">AH177</f>
        <v>0</v>
      </c>
    </row>
    <row r="179" spans="2:34">
      <c r="B179" s="94">
        <v>4</v>
      </c>
      <c r="C179" s="38" t="str">
        <f>IF(D179="","",HLOOKUP(D179,ADMIN2026!$B$146:$L$214,H179,FALSE))</f>
        <v/>
      </c>
      <c r="D179" s="38" t="str">
        <f>IF(E179="","",VLOOKUP(E179,ADMIN2026!$B$112:$D$141,2,FALSE))</f>
        <v/>
      </c>
      <c r="E179" s="4"/>
      <c r="F179" s="11"/>
      <c r="G179" s="6"/>
      <c r="H179" s="38" t="str">
        <f>IF(E179&gt;101,H174+2*I174,IF(E179&gt;10,H174+I174,IF(E179&gt;0,H174,"")))</f>
        <v/>
      </c>
      <c r="I179" s="38"/>
      <c r="J179" s="38">
        <f>VLOOKUP(B179,ADMIN2026!$B$64:$F$79,3,FALSE)*IF(G179="DQ",0,1)*IF(G179="DNF",0,1)*IF(G179="DNS",0,1)*IF(G179="",0,1)*IF(G179="nm",0,1)*IF(G179="NH",0,1)*IF(G179&lt;AH179,0,1)</f>
        <v>0</v>
      </c>
      <c r="K179" s="94">
        <f t="shared" si="103"/>
        <v>0</v>
      </c>
      <c r="L179" s="38">
        <f>IF(D179="",0,IF(G179="DNF",0,IF(G179="NH",0,IF(G179="DQ",0,IF(G179="NM",0,IF(G179="DNS",0,IF(G179&lt;VLOOKUP(A174,ADMIN2026!$B$91:$D$109,3,FALSE),0,ADMIN2026!$D$89)))))))</f>
        <v>0</v>
      </c>
      <c r="T179" s="14" t="str">
        <f t="shared" si="104"/>
        <v/>
      </c>
      <c r="U179" s="66" t="str">
        <f t="shared" si="105"/>
        <v/>
      </c>
      <c r="Y179">
        <f t="shared" si="106"/>
        <v>0</v>
      </c>
      <c r="Z179">
        <f t="shared" si="102"/>
        <v>0</v>
      </c>
      <c r="AA179">
        <f t="shared" si="102"/>
        <v>0</v>
      </c>
      <c r="AB179">
        <f t="shared" si="102"/>
        <v>0</v>
      </c>
      <c r="AC179">
        <f t="shared" si="102"/>
        <v>0</v>
      </c>
      <c r="AD179">
        <f t="shared" si="102"/>
        <v>0</v>
      </c>
      <c r="AE179">
        <f t="shared" si="102"/>
        <v>0</v>
      </c>
      <c r="AF179">
        <f t="shared" si="102"/>
        <v>0</v>
      </c>
      <c r="AH179">
        <f t="shared" si="107"/>
        <v>0</v>
      </c>
    </row>
    <row r="180" spans="2:34">
      <c r="B180" s="94">
        <v>5</v>
      </c>
      <c r="C180" s="38" t="str">
        <f>IF(D180="","",HLOOKUP(D180,ADMIN2026!$B$146:$L$214,H180,FALSE))</f>
        <v/>
      </c>
      <c r="D180" s="38" t="str">
        <f>IF(E180="","",VLOOKUP(E180,ADMIN2026!$B$112:$D$141,2,FALSE))</f>
        <v/>
      </c>
      <c r="E180" s="4"/>
      <c r="F180" s="11"/>
      <c r="G180" s="6"/>
      <c r="H180" s="38" t="str">
        <f>IF(E180&gt;101,H174+2*I174,IF(E180&gt;10,H174+I174,IF(E180&gt;0,H174,"")))</f>
        <v/>
      </c>
      <c r="I180" s="38"/>
      <c r="J180" s="38">
        <f>VLOOKUP(B180,ADMIN2026!$B$64:$F$79,3,FALSE)*IF(G180="DQ",0,1)*IF(G180="DNF",0,1)*IF(G180="DNS",0,1)*IF(G180="",0,1)*IF(G180="nm",0,1)*IF(G180="NH",0,1)*IF(G180&lt;AH180,0,1)</f>
        <v>0</v>
      </c>
      <c r="K180" s="94">
        <f t="shared" si="103"/>
        <v>0</v>
      </c>
      <c r="L180" s="38">
        <f>IF(D180="",0,IF(G180="DNF",0,IF(G180="NH",0,IF(G180="DQ",0,IF(G180="NM",0,IF(G180="DNS",0,IF(G180&lt;VLOOKUP(A174,ADMIN2026!$B$91:$D$109,3,FALSE),0,ADMIN2026!$D$89)))))))</f>
        <v>0</v>
      </c>
      <c r="T180" s="14" t="str">
        <f t="shared" si="104"/>
        <v/>
      </c>
      <c r="U180" s="66" t="str">
        <f t="shared" si="105"/>
        <v/>
      </c>
      <c r="Y180">
        <f t="shared" si="106"/>
        <v>0</v>
      </c>
      <c r="Z180">
        <f t="shared" si="102"/>
        <v>0</v>
      </c>
      <c r="AA180">
        <f t="shared" si="102"/>
        <v>0</v>
      </c>
      <c r="AB180">
        <f t="shared" si="102"/>
        <v>0</v>
      </c>
      <c r="AC180">
        <f t="shared" si="102"/>
        <v>0</v>
      </c>
      <c r="AD180">
        <f t="shared" si="102"/>
        <v>0</v>
      </c>
      <c r="AE180">
        <f t="shared" si="102"/>
        <v>0</v>
      </c>
      <c r="AF180">
        <f t="shared" si="102"/>
        <v>0</v>
      </c>
      <c r="AH180">
        <f t="shared" si="107"/>
        <v>0</v>
      </c>
    </row>
    <row r="181" spans="2:34">
      <c r="B181" s="94">
        <v>6</v>
      </c>
      <c r="C181" s="38" t="str">
        <f>IF(D181="","",HLOOKUP(D181,ADMIN2026!$B$146:$L$214,H181,FALSE))</f>
        <v/>
      </c>
      <c r="D181" s="38" t="str">
        <f>IF(E181="","",VLOOKUP(E181,ADMIN2026!$B$112:$D$141,2,FALSE))</f>
        <v/>
      </c>
      <c r="E181" s="4"/>
      <c r="F181" s="11"/>
      <c r="G181" s="6"/>
      <c r="H181" s="38" t="str">
        <f>IF(E181&gt;101,H174+2*I174,IF(E181&gt;10,H174+I174,IF(E181&gt;0,H174,"")))</f>
        <v/>
      </c>
      <c r="I181" s="38"/>
      <c r="J181" s="38">
        <f>VLOOKUP(B181,ADMIN2026!$B$64:$F$79,3,FALSE)*IF(G181="DQ",0,1)*IF(G181="DNF",0,1)*IF(G181="DNS",0,1)*IF(G181="",0,1)*IF(G181="nm",0,1)*IF(G181="NH",0,1)*IF(G181&lt;AH181,0,1)</f>
        <v>0</v>
      </c>
      <c r="K181" s="94">
        <f t="shared" si="103"/>
        <v>0</v>
      </c>
      <c r="L181" s="38">
        <f>IF(D181="",0,IF(G181="DNF",0,IF(G181="NH",0,IF(G181="DQ",0,IF(G181="NM",0,IF(G181="DNS",0,IF(G181&lt;VLOOKUP(A174,ADMIN2026!$B$91:$D$109,3,FALSE),0,ADMIN2026!$D$89)))))))</f>
        <v>0</v>
      </c>
      <c r="T181" s="14" t="str">
        <f t="shared" si="104"/>
        <v/>
      </c>
      <c r="U181" s="66" t="str">
        <f t="shared" si="105"/>
        <v/>
      </c>
      <c r="Y181">
        <f t="shared" si="106"/>
        <v>0</v>
      </c>
      <c r="Z181">
        <f t="shared" si="102"/>
        <v>0</v>
      </c>
      <c r="AA181">
        <f t="shared" si="102"/>
        <v>0</v>
      </c>
      <c r="AB181">
        <f t="shared" si="102"/>
        <v>0</v>
      </c>
      <c r="AC181">
        <f t="shared" si="102"/>
        <v>0</v>
      </c>
      <c r="AD181">
        <f t="shared" si="102"/>
        <v>0</v>
      </c>
      <c r="AE181">
        <f t="shared" si="102"/>
        <v>0</v>
      </c>
      <c r="AF181">
        <f t="shared" si="102"/>
        <v>0</v>
      </c>
      <c r="AH181">
        <f t="shared" si="107"/>
        <v>0</v>
      </c>
    </row>
    <row r="182" spans="2:34">
      <c r="B182" s="94">
        <v>7</v>
      </c>
      <c r="C182" s="38" t="str">
        <f>IF(D182="","",HLOOKUP(D182,ADMIN2026!$B$146:$L$214,H182,FALSE))</f>
        <v/>
      </c>
      <c r="D182" s="38" t="str">
        <f>IF(E182="","",VLOOKUP(E182,ADMIN2026!$B$112:$D$141,2,FALSE))</f>
        <v/>
      </c>
      <c r="E182" s="4"/>
      <c r="F182" s="11"/>
      <c r="G182" s="6"/>
      <c r="H182" s="38" t="str">
        <f>IF(E182&gt;101,H174+2*I174,IF(E182&gt;10,H174+I174,IF(E182&gt;0,H174,"")))</f>
        <v/>
      </c>
      <c r="I182" s="38"/>
      <c r="J182" s="38">
        <f>VLOOKUP(B182,ADMIN2026!$B$64:$F$79,3,FALSE)*IF(G182="DQ",0,1)*IF(G182="DNF",0,1)*IF(G182="DNS",0,1)*IF(G182="",0,1)*IF(G182="nm",0,1)*IF(G182="NH",0,1)*IF(G182&lt;AH182,0,1)</f>
        <v>0</v>
      </c>
      <c r="K182" s="94">
        <f t="shared" si="103"/>
        <v>0</v>
      </c>
      <c r="L182" s="38">
        <f>IF(D182="",0,IF(G182="DNF",0,IF(G182="NH",0,IF(G182="DQ",0,IF(G182="NM",0,IF(G182="DNS",0,IF(G182&lt;VLOOKUP(A174,ADMIN2026!$B$91:$D$109,3,FALSE),0,ADMIN2026!$D$89)))))))</f>
        <v>0</v>
      </c>
      <c r="T182" s="14" t="str">
        <f t="shared" si="104"/>
        <v/>
      </c>
      <c r="U182" s="66" t="str">
        <f t="shared" si="105"/>
        <v/>
      </c>
      <c r="Y182">
        <f t="shared" si="106"/>
        <v>0</v>
      </c>
      <c r="Z182">
        <f t="shared" si="102"/>
        <v>0</v>
      </c>
      <c r="AA182">
        <f t="shared" si="102"/>
        <v>0</v>
      </c>
      <c r="AB182">
        <f t="shared" si="102"/>
        <v>0</v>
      </c>
      <c r="AC182">
        <f t="shared" si="102"/>
        <v>0</v>
      </c>
      <c r="AD182">
        <f t="shared" si="102"/>
        <v>0</v>
      </c>
      <c r="AE182">
        <f t="shared" si="102"/>
        <v>0</v>
      </c>
      <c r="AF182">
        <f t="shared" si="102"/>
        <v>0</v>
      </c>
      <c r="AH182">
        <f t="shared" si="107"/>
        <v>0</v>
      </c>
    </row>
    <row r="183" spans="2:34">
      <c r="B183" s="94">
        <v>8</v>
      </c>
      <c r="C183" s="38" t="str">
        <f>IF(D183="","",HLOOKUP(D183,ADMIN2026!$B$146:$L$214,H183,FALSE))</f>
        <v/>
      </c>
      <c r="D183" s="38" t="str">
        <f>IF(E183="","",VLOOKUP(E183,ADMIN2026!$B$112:$D$141,2,FALSE))</f>
        <v/>
      </c>
      <c r="E183" s="4"/>
      <c r="F183" s="11"/>
      <c r="G183" s="6"/>
      <c r="H183" s="38" t="str">
        <f>IF(E183&gt;101,H174+2*I174,IF(E183&gt;10,H174+I174,IF(E183&gt;0,H174,"")))</f>
        <v/>
      </c>
      <c r="I183" s="38"/>
      <c r="J183" s="38">
        <f>VLOOKUP(B183,ADMIN2026!$B$64:$F$79,3,FALSE)*IF(G183="DQ",0,1)*IF(G183="DNF",0,1)*IF(G183="DNS",0,1)*IF(G183="",0,1)*IF(G183="nm",0,1)*IF(G183="NH",0,1)*IF(G183&lt;AH183,0,1)</f>
        <v>0</v>
      </c>
      <c r="K183" s="94">
        <f t="shared" si="103"/>
        <v>0</v>
      </c>
      <c r="L183" s="38">
        <f>IF(D183="",0,IF(G183="DNF",0,IF(G183="NH",0,IF(G183="DQ",0,IF(G183="NM",0,IF(G183="DNS",0,IF(G183&lt;VLOOKUP(A174,ADMIN2026!$B$91:$D$109,3,FALSE),0,ADMIN2026!$D$89)))))))</f>
        <v>0</v>
      </c>
      <c r="T183" s="14" t="str">
        <f t="shared" si="104"/>
        <v/>
      </c>
      <c r="U183" s="66" t="str">
        <f t="shared" si="105"/>
        <v/>
      </c>
      <c r="Y183">
        <f t="shared" si="106"/>
        <v>0</v>
      </c>
      <c r="Z183">
        <f t="shared" si="102"/>
        <v>0</v>
      </c>
      <c r="AA183">
        <f t="shared" si="102"/>
        <v>0</v>
      </c>
      <c r="AB183">
        <f t="shared" si="102"/>
        <v>0</v>
      </c>
      <c r="AC183">
        <f t="shared" si="102"/>
        <v>0</v>
      </c>
      <c r="AD183">
        <f t="shared" si="102"/>
        <v>0</v>
      </c>
      <c r="AE183">
        <f t="shared" si="102"/>
        <v>0</v>
      </c>
      <c r="AF183">
        <f t="shared" si="102"/>
        <v>0</v>
      </c>
      <c r="AH183">
        <f t="shared" si="107"/>
        <v>0</v>
      </c>
    </row>
    <row r="184" spans="2:34">
      <c r="B184" s="94">
        <v>9</v>
      </c>
      <c r="C184" s="38" t="str">
        <f>IF(D184="","",HLOOKUP(D184,ADMIN2026!$B$146:$L$214,H184,FALSE))</f>
        <v/>
      </c>
      <c r="D184" s="38" t="str">
        <f>IF(E184="","",VLOOKUP(E184,ADMIN2026!$B$112:$D$141,2,FALSE))</f>
        <v/>
      </c>
      <c r="E184" s="4"/>
      <c r="F184" s="11"/>
      <c r="G184" s="6"/>
      <c r="H184" s="38" t="str">
        <f>IF(E184&gt;101,H174+2*I174,IF(E184&gt;10,H174+I174,IF(E184&gt;0,H174,"")))</f>
        <v/>
      </c>
      <c r="I184" s="38"/>
      <c r="J184" s="38">
        <f>VLOOKUP(B184,ADMIN2026!$B$64:$F$79,3,FALSE)*IF(G184="DQ",0,1)*IF(G184="DNF",0,1)*IF(G184="DNS",0,1)*IF(G184="",0,1)*IF(G184="nm",0,1)*IF(G184="NH",0,1)*IF(G184&lt;AH184,0,1)</f>
        <v>0</v>
      </c>
      <c r="K184" s="94">
        <f>J184</f>
        <v>0</v>
      </c>
      <c r="L184" s="38">
        <f>IF(D184="",0,IF(G184="DNF",0,IF(G184="NH",0,IF(G184="DQ",0,IF(G184="NM",0,IF(G184="DNS",0,IF(G184&lt;VLOOKUP(A174,ADMIN2026!$B$91:$D$109,3,FALSE),0,ADMIN2026!$D$89)))))))</f>
        <v>0</v>
      </c>
      <c r="T184" s="14" t="str">
        <f>IF(D184="","",G184)</f>
        <v/>
      </c>
      <c r="U184" s="66" t="str">
        <f>IF(D184="","",IF(G184="NH","",IF(G184="DQ","",IF(G184="NM","",IF(G184="DNS","",IF(ABS(G184*2/2-G184)&lt;0.001,"","Error"))))))</f>
        <v/>
      </c>
      <c r="Y184">
        <f>IF($D184=Y$1,$K184+$L184,0)</f>
        <v>0</v>
      </c>
      <c r="Z184">
        <f t="shared" ref="Z184:AF191" si="108">IF($D184=Z$1,$K184+$L184,0)</f>
        <v>0</v>
      </c>
      <c r="AA184">
        <f t="shared" si="108"/>
        <v>0</v>
      </c>
      <c r="AB184">
        <f t="shared" si="108"/>
        <v>0</v>
      </c>
      <c r="AC184">
        <f t="shared" si="108"/>
        <v>0</v>
      </c>
      <c r="AD184">
        <f t="shared" si="108"/>
        <v>0</v>
      </c>
      <c r="AE184">
        <f t="shared" si="108"/>
        <v>0</v>
      </c>
      <c r="AF184">
        <f t="shared" si="108"/>
        <v>0</v>
      </c>
      <c r="AH184">
        <f t="shared" si="107"/>
        <v>0</v>
      </c>
    </row>
    <row r="185" spans="2:34">
      <c r="B185" s="94">
        <v>10</v>
      </c>
      <c r="C185" s="38" t="str">
        <f>IF(D185="","",HLOOKUP(D185,ADMIN2026!$B$146:$L$214,H185,FALSE))</f>
        <v/>
      </c>
      <c r="D185" s="38" t="str">
        <f>IF(E185="","",VLOOKUP(E185,ADMIN2026!$B$112:$D$141,2,FALSE))</f>
        <v/>
      </c>
      <c r="E185" s="4"/>
      <c r="F185" s="11"/>
      <c r="G185" s="6"/>
      <c r="H185" s="38" t="str">
        <f>IF(E185&gt;101,H174+2*I174,IF(E185&gt;10,H174+I174,IF(E185&gt;0,H174,"")))</f>
        <v/>
      </c>
      <c r="I185" s="38"/>
      <c r="J185" s="38">
        <f>VLOOKUP(B185,ADMIN2026!$B$64:$F$79,3,FALSE)*IF(G185="DQ",0,1)*IF(G185="DNF",0,1)*IF(G185="DNS",0,1)*IF(G185="",0,1)*IF(G185="nm",0,1)*IF(G185="NH",0,1)*IF(G185&lt;AH185,0,1)</f>
        <v>0</v>
      </c>
      <c r="K185" s="94">
        <f t="shared" ref="K185:K191" si="109">J185</f>
        <v>0</v>
      </c>
      <c r="L185" s="38">
        <f>IF(D185="",0,IF(G185="DNF",0,IF(G185="NH",0,IF(G185="DQ",0,IF(G185="NM",0,IF(G185="DNS",0,IF(G185&lt;VLOOKUP(A174,ADMIN2026!$B$91:$D$109,3,FALSE),0,ADMIN2026!$D$89)))))))</f>
        <v>0</v>
      </c>
      <c r="T185" s="14" t="str">
        <f t="shared" ref="T185:T191" si="110">IF(D185="","",G185)</f>
        <v/>
      </c>
      <c r="U185" s="66" t="str">
        <f t="shared" ref="U185:U191" si="111">IF(D185="","",IF(G185="NH","",IF(G185="DQ","",IF(G185="NM","",IF(G185="DNS","",IF(ABS(G185*2/2-G185)&lt;0.001,"","Error"))))))</f>
        <v/>
      </c>
      <c r="Y185">
        <f t="shared" ref="Y185:Y191" si="112">IF($D185=Y$1,$K185+$L185,0)</f>
        <v>0</v>
      </c>
      <c r="Z185">
        <f t="shared" si="108"/>
        <v>0</v>
      </c>
      <c r="AA185">
        <f t="shared" si="108"/>
        <v>0</v>
      </c>
      <c r="AB185">
        <f t="shared" si="108"/>
        <v>0</v>
      </c>
      <c r="AC185">
        <f t="shared" si="108"/>
        <v>0</v>
      </c>
      <c r="AD185">
        <f t="shared" si="108"/>
        <v>0</v>
      </c>
      <c r="AE185">
        <f t="shared" si="108"/>
        <v>0</v>
      </c>
      <c r="AF185">
        <f t="shared" si="108"/>
        <v>0</v>
      </c>
      <c r="AH185">
        <f t="shared" si="107"/>
        <v>0</v>
      </c>
    </row>
    <row r="186" spans="2:34">
      <c r="B186" s="94">
        <v>11</v>
      </c>
      <c r="C186" s="38" t="str">
        <f>IF(D186="","",HLOOKUP(D186,ADMIN2026!$B$146:$L$214,H186,FALSE))</f>
        <v/>
      </c>
      <c r="D186" s="38" t="str">
        <f>IF(E186="","",VLOOKUP(E186,ADMIN2026!$B$112:$D$141,2,FALSE))</f>
        <v/>
      </c>
      <c r="E186" s="4"/>
      <c r="F186" s="11"/>
      <c r="G186" s="6"/>
      <c r="H186" s="38" t="str">
        <f>IF(E186&gt;101,H174+2*I174,IF(E186&gt;10,H174+I174,IF(E186&gt;0,H174,"")))</f>
        <v/>
      </c>
      <c r="I186" s="38"/>
      <c r="J186" s="38">
        <f>VLOOKUP(B186,ADMIN2026!$B$64:$F$79,3,FALSE)*IF(G186="DQ",0,1)*IF(G186="DNF",0,1)*IF(G186="DNS",0,1)*IF(G186="",0,1)*IF(G186="nm",0,1)*IF(G186="NH",0,1)*IF(G186&lt;AH186,0,1)</f>
        <v>0</v>
      </c>
      <c r="K186" s="94">
        <f t="shared" si="109"/>
        <v>0</v>
      </c>
      <c r="L186" s="38">
        <f>IF(D186="",0,IF(G186="DNF",0,IF(G186="NH",0,IF(G186="DQ",0,IF(G186="NM",0,IF(G186="DNS",0,IF(G186&lt;VLOOKUP(A174,ADMIN2026!$B$91:$D$109,3,FALSE),0,ADMIN2026!$D$89)))))))</f>
        <v>0</v>
      </c>
      <c r="T186" s="14" t="str">
        <f t="shared" si="110"/>
        <v/>
      </c>
      <c r="U186" s="66" t="str">
        <f t="shared" si="111"/>
        <v/>
      </c>
      <c r="Y186">
        <f t="shared" si="112"/>
        <v>0</v>
      </c>
      <c r="Z186">
        <f t="shared" si="108"/>
        <v>0</v>
      </c>
      <c r="AA186">
        <f t="shared" si="108"/>
        <v>0</v>
      </c>
      <c r="AB186">
        <f t="shared" si="108"/>
        <v>0</v>
      </c>
      <c r="AC186">
        <f t="shared" si="108"/>
        <v>0</v>
      </c>
      <c r="AD186">
        <f t="shared" si="108"/>
        <v>0</v>
      </c>
      <c r="AE186">
        <f t="shared" si="108"/>
        <v>0</v>
      </c>
      <c r="AF186">
        <f t="shared" si="108"/>
        <v>0</v>
      </c>
      <c r="AH186">
        <f t="shared" si="107"/>
        <v>0</v>
      </c>
    </row>
    <row r="187" spans="2:34">
      <c r="B187" s="94">
        <v>12</v>
      </c>
      <c r="C187" s="38" t="str">
        <f>IF(D187="","",HLOOKUP(D187,ADMIN2026!$B$146:$L$214,H187,FALSE))</f>
        <v/>
      </c>
      <c r="D187" s="38" t="str">
        <f>IF(E187="","",VLOOKUP(E187,ADMIN2026!$B$112:$D$141,2,FALSE))</f>
        <v/>
      </c>
      <c r="E187" s="4"/>
      <c r="F187" s="11"/>
      <c r="G187" s="6"/>
      <c r="H187" s="38" t="str">
        <f>IF(E187&gt;101,H174+2*I174,IF(E187&gt;10,H174+I174,IF(E187&gt;0,H174,"")))</f>
        <v/>
      </c>
      <c r="I187" s="38"/>
      <c r="J187" s="38">
        <f>VLOOKUP(B187,ADMIN2026!$B$64:$F$79,3,FALSE)*IF(G187="DQ",0,1)*IF(G187="DNF",0,1)*IF(G187="DNS",0,1)*IF(G187="",0,1)*IF(G187="nm",0,1)*IF(G187="NH",0,1)*IF(G187&lt;AH187,0,1)</f>
        <v>0</v>
      </c>
      <c r="K187" s="94">
        <f t="shared" si="109"/>
        <v>0</v>
      </c>
      <c r="L187" s="38">
        <f>IF(D187="",0,IF(G187="DNF",0,IF(G187="NH",0,IF(G187="DQ",0,IF(G187="NM",0,IF(G187="DNS",0,IF(G187&lt;VLOOKUP(A174,ADMIN2026!$B$91:$D$109,3,FALSE),0,ADMIN2026!$D$89)))))))</f>
        <v>0</v>
      </c>
      <c r="T187" s="14" t="str">
        <f t="shared" si="110"/>
        <v/>
      </c>
      <c r="U187" s="66" t="str">
        <f t="shared" si="111"/>
        <v/>
      </c>
      <c r="Y187">
        <f t="shared" si="112"/>
        <v>0</v>
      </c>
      <c r="Z187">
        <f t="shared" si="108"/>
        <v>0</v>
      </c>
      <c r="AA187">
        <f t="shared" si="108"/>
        <v>0</v>
      </c>
      <c r="AB187">
        <f t="shared" si="108"/>
        <v>0</v>
      </c>
      <c r="AC187">
        <f t="shared" si="108"/>
        <v>0</v>
      </c>
      <c r="AD187">
        <f t="shared" si="108"/>
        <v>0</v>
      </c>
      <c r="AE187">
        <f t="shared" si="108"/>
        <v>0</v>
      </c>
      <c r="AF187">
        <f t="shared" si="108"/>
        <v>0</v>
      </c>
      <c r="AH187">
        <f t="shared" si="107"/>
        <v>0</v>
      </c>
    </row>
    <row r="188" spans="2:34">
      <c r="B188" s="94">
        <v>13</v>
      </c>
      <c r="C188" s="38" t="str">
        <f>IF(D188="","",HLOOKUP(D188,ADMIN2026!$B$146:$L$214,H188,FALSE))</f>
        <v/>
      </c>
      <c r="D188" s="38" t="str">
        <f>IF(E188="","",VLOOKUP(E188,ADMIN2026!$B$112:$D$141,2,FALSE))</f>
        <v/>
      </c>
      <c r="E188" s="4"/>
      <c r="F188" s="11"/>
      <c r="G188" s="6"/>
      <c r="H188" s="38" t="str">
        <f>IF(E188&gt;101,H174+2*I174,IF(E188&gt;10,H174+I174,IF(E188&gt;0,H174,"")))</f>
        <v/>
      </c>
      <c r="I188" s="38"/>
      <c r="J188" s="38">
        <f>VLOOKUP(B188,ADMIN2026!$B$64:$F$79,3,FALSE)*IF(G188="DQ",0,1)*IF(G188="DNF",0,1)*IF(G188="DNS",0,1)*IF(G188="",0,1)*IF(G188="nm",0,1)*IF(G188="NH",0,1)*IF(G188&lt;AH188,0,1)</f>
        <v>0</v>
      </c>
      <c r="K188" s="94">
        <f t="shared" si="109"/>
        <v>0</v>
      </c>
      <c r="L188" s="38">
        <f>IF(D188="",0,IF(G188="DNF",0,IF(G188="NH",0,IF(G188="DQ",0,IF(G188="NM",0,IF(G188="DNS",0,IF(G188&lt;VLOOKUP(A174,ADMIN2026!$B$91:$D$109,3,FALSE),0,ADMIN2026!$D$89)))))))</f>
        <v>0</v>
      </c>
      <c r="T188" s="14" t="str">
        <f t="shared" si="110"/>
        <v/>
      </c>
      <c r="U188" s="66" t="str">
        <f t="shared" si="111"/>
        <v/>
      </c>
      <c r="Y188">
        <f t="shared" si="112"/>
        <v>0</v>
      </c>
      <c r="Z188">
        <f t="shared" si="108"/>
        <v>0</v>
      </c>
      <c r="AA188">
        <f t="shared" si="108"/>
        <v>0</v>
      </c>
      <c r="AB188">
        <f t="shared" si="108"/>
        <v>0</v>
      </c>
      <c r="AC188">
        <f t="shared" si="108"/>
        <v>0</v>
      </c>
      <c r="AD188">
        <f t="shared" si="108"/>
        <v>0</v>
      </c>
      <c r="AE188">
        <f t="shared" si="108"/>
        <v>0</v>
      </c>
      <c r="AF188">
        <f t="shared" si="108"/>
        <v>0</v>
      </c>
      <c r="AH188">
        <f t="shared" si="107"/>
        <v>0</v>
      </c>
    </row>
    <row r="189" spans="2:34">
      <c r="B189" s="94">
        <v>14</v>
      </c>
      <c r="C189" s="38" t="str">
        <f>IF(D189="","",HLOOKUP(D189,ADMIN2026!$B$146:$L$214,H189,FALSE))</f>
        <v/>
      </c>
      <c r="D189" s="38" t="str">
        <f>IF(E189="","",VLOOKUP(E189,ADMIN2026!$B$112:$D$141,2,FALSE))</f>
        <v/>
      </c>
      <c r="E189" s="4"/>
      <c r="F189" s="11"/>
      <c r="G189" s="6"/>
      <c r="H189" s="38" t="str">
        <f>IF(E189&gt;101,H174+2*I174,IF(E189&gt;10,H174+I174,IF(E189&gt;0,H174,"")))</f>
        <v/>
      </c>
      <c r="I189" s="38"/>
      <c r="J189" s="38">
        <f>VLOOKUP(B189,ADMIN2026!$B$64:$F$79,3,FALSE)*IF(G189="DQ",0,1)*IF(G189="DNF",0,1)*IF(G189="DNS",0,1)*IF(G189="",0,1)*IF(G189="nm",0,1)*IF(G189="NH",0,1)*IF(G189&lt;AH189,0,1)</f>
        <v>0</v>
      </c>
      <c r="K189" s="94">
        <f t="shared" si="109"/>
        <v>0</v>
      </c>
      <c r="L189" s="38">
        <f>IF(D189="",0,IF(G189="DNF",0,IF(G189="NH",0,IF(G189="DQ",0,IF(G189="NM",0,IF(G189="DNS",0,IF(G189&lt;VLOOKUP(A174,ADMIN2026!$B$91:$D$109,3,FALSE),0,ADMIN2026!$D$89)))))))</f>
        <v>0</v>
      </c>
      <c r="T189" s="14" t="str">
        <f t="shared" si="110"/>
        <v/>
      </c>
      <c r="U189" s="66" t="str">
        <f t="shared" si="111"/>
        <v/>
      </c>
      <c r="Y189">
        <f t="shared" si="112"/>
        <v>0</v>
      </c>
      <c r="Z189">
        <f t="shared" si="108"/>
        <v>0</v>
      </c>
      <c r="AA189">
        <f t="shared" si="108"/>
        <v>0</v>
      </c>
      <c r="AB189">
        <f t="shared" si="108"/>
        <v>0</v>
      </c>
      <c r="AC189">
        <f t="shared" si="108"/>
        <v>0</v>
      </c>
      <c r="AD189">
        <f t="shared" si="108"/>
        <v>0</v>
      </c>
      <c r="AE189">
        <f t="shared" si="108"/>
        <v>0</v>
      </c>
      <c r="AF189">
        <f t="shared" si="108"/>
        <v>0</v>
      </c>
      <c r="AH189">
        <f t="shared" si="107"/>
        <v>0</v>
      </c>
    </row>
    <row r="190" spans="2:34">
      <c r="B190" s="94">
        <v>15</v>
      </c>
      <c r="C190" s="38" t="str">
        <f>IF(D190="","",HLOOKUP(D190,ADMIN2026!$B$146:$L$214,H190,FALSE))</f>
        <v/>
      </c>
      <c r="D190" s="38" t="str">
        <f>IF(E190="","",VLOOKUP(E190,ADMIN2026!$B$112:$D$141,2,FALSE))</f>
        <v/>
      </c>
      <c r="E190" s="4"/>
      <c r="F190" s="11"/>
      <c r="G190" s="6"/>
      <c r="H190" s="38" t="str">
        <f>IF(E190&gt;101,H174+2*I174,IF(E190&gt;10,H174+I174,IF(E190&gt;0,H174,"")))</f>
        <v/>
      </c>
      <c r="I190" s="38"/>
      <c r="J190" s="38">
        <f>VLOOKUP(B190,ADMIN2026!$B$64:$F$79,3,FALSE)*IF(G190="DQ",0,1)*IF(G190="DNF",0,1)*IF(G190="DNS",0,1)*IF(G190="",0,1)*IF(G190="nm",0,1)*IF(G190="NH",0,1)*IF(G190&lt;AH190,0,1)</f>
        <v>0</v>
      </c>
      <c r="K190" s="94">
        <f t="shared" si="109"/>
        <v>0</v>
      </c>
      <c r="L190" s="38">
        <f>IF(D190="",0,IF(G190="DNF",0,IF(G190="NH",0,IF(G190="DQ",0,IF(G190="NM",0,IF(G190="DNS",0,IF(G190&lt;VLOOKUP(A174,ADMIN2026!$B$91:$D$109,3,FALSE),0,ADMIN2026!$D$89)))))))</f>
        <v>0</v>
      </c>
      <c r="T190" s="14" t="str">
        <f t="shared" si="110"/>
        <v/>
      </c>
      <c r="U190" s="66" t="str">
        <f t="shared" si="111"/>
        <v/>
      </c>
      <c r="Y190">
        <f t="shared" si="112"/>
        <v>0</v>
      </c>
      <c r="Z190">
        <f t="shared" si="108"/>
        <v>0</v>
      </c>
      <c r="AA190">
        <f t="shared" si="108"/>
        <v>0</v>
      </c>
      <c r="AB190">
        <f t="shared" si="108"/>
        <v>0</v>
      </c>
      <c r="AC190">
        <f t="shared" si="108"/>
        <v>0</v>
      </c>
      <c r="AD190">
        <f t="shared" si="108"/>
        <v>0</v>
      </c>
      <c r="AE190">
        <f t="shared" si="108"/>
        <v>0</v>
      </c>
      <c r="AF190">
        <f t="shared" si="108"/>
        <v>0</v>
      </c>
      <c r="AH190">
        <f t="shared" si="107"/>
        <v>0</v>
      </c>
    </row>
    <row r="191" spans="2:34">
      <c r="B191" s="94">
        <v>16</v>
      </c>
      <c r="C191" s="38" t="str">
        <f>IF(D191="","",HLOOKUP(D191,ADMIN2026!$B$146:$L$214,H191,FALSE))</f>
        <v/>
      </c>
      <c r="D191" s="38" t="str">
        <f>IF(E191="","",VLOOKUP(E191,ADMIN2026!$B$112:$D$141,2,FALSE))</f>
        <v/>
      </c>
      <c r="E191" s="4"/>
      <c r="F191" s="11"/>
      <c r="G191" s="6"/>
      <c r="H191" s="38" t="str">
        <f>IF(E191&gt;101,H174+2*I174,IF(E191&gt;10,H174+I174,IF(E191&gt;0,H174,"")))</f>
        <v/>
      </c>
      <c r="I191" s="38"/>
      <c r="J191" s="38">
        <f>VLOOKUP(B191,ADMIN2026!$B$64:$F$79,3,FALSE)*IF(G191="DQ",0,1)*IF(G191="DNF",0,1)*IF(G191="DNS",0,1)*IF(G191="",0,1)*IF(G191="nm",0,1)*IF(G191="NH",0,1)*IF(G191&lt;AH191,0,1)</f>
        <v>0</v>
      </c>
      <c r="K191" s="94">
        <f t="shared" si="109"/>
        <v>0</v>
      </c>
      <c r="L191" s="38">
        <f>IF(D191="",0,IF(G191="DNF",0,IF(G191="NH",0,IF(G191="DQ",0,IF(G191="NM",0,IF(G191="DNS",0,IF(G191&lt;VLOOKUP(A174,ADMIN2026!$B$91:$D$109,3,FALSE),0,ADMIN2026!$D$89)))))))</f>
        <v>0</v>
      </c>
      <c r="T191" s="14" t="str">
        <f t="shared" si="110"/>
        <v/>
      </c>
      <c r="U191" s="66" t="str">
        <f t="shared" si="111"/>
        <v/>
      </c>
      <c r="Y191">
        <f t="shared" si="112"/>
        <v>0</v>
      </c>
      <c r="Z191">
        <f t="shared" si="108"/>
        <v>0</v>
      </c>
      <c r="AA191">
        <f t="shared" si="108"/>
        <v>0</v>
      </c>
      <c r="AB191">
        <f t="shared" si="108"/>
        <v>0</v>
      </c>
      <c r="AC191">
        <f t="shared" si="108"/>
        <v>0</v>
      </c>
      <c r="AD191">
        <f t="shared" si="108"/>
        <v>0</v>
      </c>
      <c r="AE191">
        <f t="shared" si="108"/>
        <v>0</v>
      </c>
      <c r="AF191">
        <f t="shared" si="108"/>
        <v>0</v>
      </c>
      <c r="AH191">
        <f t="shared" si="107"/>
        <v>0</v>
      </c>
    </row>
    <row r="194" spans="1:34">
      <c r="A194" s="62" t="s">
        <v>0</v>
      </c>
      <c r="B194" s="62" t="s">
        <v>0</v>
      </c>
      <c r="C194" s="62" t="s">
        <v>13</v>
      </c>
      <c r="D194" s="62" t="s">
        <v>58</v>
      </c>
      <c r="E194" s="3"/>
      <c r="F194" s="3"/>
      <c r="G194" s="3"/>
      <c r="H194" s="3" t="s">
        <v>66</v>
      </c>
      <c r="I194" s="3" t="s">
        <v>67</v>
      </c>
      <c r="J194" s="3"/>
      <c r="K194" s="3"/>
      <c r="L194" s="3"/>
      <c r="M194" s="3"/>
      <c r="N194" s="3"/>
      <c r="O194" s="3"/>
      <c r="P194" s="3"/>
      <c r="Q194" s="3"/>
      <c r="R194" s="3"/>
      <c r="S194" s="3"/>
      <c r="T194" s="3"/>
      <c r="U194" s="3"/>
      <c r="V194" s="3"/>
      <c r="W194" s="3"/>
    </row>
    <row r="195" spans="1:34">
      <c r="A195" s="3" t="str">
        <f>C194</f>
        <v>HT</v>
      </c>
      <c r="B195" s="37" t="s">
        <v>51</v>
      </c>
      <c r="C195" s="37"/>
      <c r="D195" s="37"/>
      <c r="E195" s="37"/>
      <c r="F195" s="10"/>
      <c r="G195" s="37" t="s">
        <v>106</v>
      </c>
      <c r="H195" s="37">
        <f>VLOOKUP(A195,ADMIN2026!$B$146:$M$166,12,FALSE)</f>
        <v>20</v>
      </c>
      <c r="I195" s="37">
        <f>$I$3</f>
        <v>24</v>
      </c>
      <c r="J195" s="37" t="s">
        <v>79</v>
      </c>
      <c r="K195" s="37" t="s">
        <v>59</v>
      </c>
      <c r="L195" s="37" t="s">
        <v>83</v>
      </c>
      <c r="M195" s="3"/>
      <c r="N195" s="3"/>
      <c r="O195" s="3"/>
      <c r="P195" s="3"/>
      <c r="Q195" s="3"/>
      <c r="R195" s="3"/>
      <c r="S195" s="3"/>
      <c r="T195" s="3" t="s">
        <v>136</v>
      </c>
      <c r="U195" s="3" t="s">
        <v>237</v>
      </c>
      <c r="V195" s="3"/>
      <c r="W195" s="3"/>
    </row>
    <row r="196" spans="1:34">
      <c r="A196" s="64" t="s">
        <v>1</v>
      </c>
      <c r="B196" s="37" t="s">
        <v>59</v>
      </c>
      <c r="C196" s="37" t="s">
        <v>60</v>
      </c>
      <c r="D196" s="37" t="s">
        <v>61</v>
      </c>
      <c r="E196" s="37" t="s">
        <v>108</v>
      </c>
      <c r="F196" s="10"/>
      <c r="G196" s="37" t="s">
        <v>107</v>
      </c>
      <c r="H196" s="37" t="s">
        <v>65</v>
      </c>
      <c r="I196" s="37"/>
      <c r="J196" s="37" t="s">
        <v>80</v>
      </c>
      <c r="K196" s="37" t="s">
        <v>80</v>
      </c>
      <c r="L196" s="37" t="s">
        <v>80</v>
      </c>
      <c r="M196" s="3"/>
      <c r="N196" s="3"/>
      <c r="O196" s="3"/>
      <c r="P196" s="3"/>
      <c r="Q196" s="3"/>
      <c r="R196" s="3"/>
      <c r="S196" s="3"/>
      <c r="T196" s="3" t="s">
        <v>146</v>
      </c>
      <c r="U196" s="3" t="s">
        <v>238</v>
      </c>
      <c r="V196" s="3"/>
      <c r="W196" s="3"/>
      <c r="Y196" t="str">
        <f>Y$1</f>
        <v>B&amp;R</v>
      </c>
      <c r="Z196" t="str">
        <f t="shared" ref="Z196:AF196" si="113">Z$1</f>
        <v>Chelt</v>
      </c>
      <c r="AA196" t="str">
        <f t="shared" si="113"/>
        <v>D&amp;S</v>
      </c>
      <c r="AB196" t="str">
        <f t="shared" si="113"/>
        <v>HereF</v>
      </c>
      <c r="AC196" t="str">
        <f t="shared" si="113"/>
        <v>K&amp;S</v>
      </c>
      <c r="AD196" t="str">
        <f t="shared" si="113"/>
        <v>Tipton</v>
      </c>
      <c r="AE196" t="str">
        <f t="shared" si="113"/>
        <v>Worc</v>
      </c>
      <c r="AF196" t="str">
        <f t="shared" si="113"/>
        <v>Yate</v>
      </c>
      <c r="AH196" t="s">
        <v>484</v>
      </c>
    </row>
    <row r="197" spans="1:34">
      <c r="B197" s="94">
        <v>1</v>
      </c>
      <c r="C197" s="38" t="str">
        <f>IF(D197="","",HLOOKUP(D197,ADMIN2026!$B$146:$L$214,H197,FALSE))</f>
        <v/>
      </c>
      <c r="D197" s="38" t="str">
        <f>IF(E197="","",VLOOKUP(E197,ADMIN2026!$B$112:$D$141,2,FALSE))</f>
        <v/>
      </c>
      <c r="E197" s="4"/>
      <c r="F197" s="11"/>
      <c r="G197" s="6"/>
      <c r="H197" s="38" t="str">
        <f>IF(E197&gt;101,H195+2*I195,IF(E197&gt;10,H195+I195,IF(E197&gt;0,H195,"")))</f>
        <v/>
      </c>
      <c r="I197" s="38"/>
      <c r="J197" s="38">
        <f>VLOOKUP(B197,ADMIN2026!$B$64:$E$73,2,FALSE)*IF(G197="DQ",0,1)*IF(G197="DNF",0,1)*IF(G197="DNS",0,1)*IF(G197="",0,1)*IF(G197="nm",0,1)*IF(G197="NH",0,1)*IF(G197&lt;AH197,0,1)</f>
        <v>0</v>
      </c>
      <c r="K197" s="94">
        <f>J197</f>
        <v>0</v>
      </c>
      <c r="L197" s="38">
        <f>IF(D197="",0,IF(G197="DNF",0,IF(G197="NH",0,IF(G197="DQ",0,IF(G197="NM",0,IF(G197="DNS",0,IF(G197&lt;VLOOKUP(A195,ADMIN2026!$B$91:$D$109,3,FALSE),0,ADMIN2026!$D$89)))))))</f>
        <v>0</v>
      </c>
      <c r="T197" s="14" t="str">
        <f>IF(D197="","",G197)</f>
        <v/>
      </c>
      <c r="U197" s="66" t="str">
        <f>IF(D197="","",IF(G197="NH","",IF(G197="DQ","",IF(G197="NM","",IF(G197="DNS","",IF(ABS(G197*2/2-G197)&lt;0.001,"","Error"))))))</f>
        <v/>
      </c>
      <c r="Y197">
        <f>IF($D197=Y$1,$K197+$L197,0)</f>
        <v>0</v>
      </c>
      <c r="Z197">
        <f t="shared" ref="Z197:AF204" si="114">IF($D197=Z$1,$K197+$L197,0)</f>
        <v>0</v>
      </c>
      <c r="AA197">
        <f t="shared" si="114"/>
        <v>0</v>
      </c>
      <c r="AB197">
        <f t="shared" si="114"/>
        <v>0</v>
      </c>
      <c r="AC197">
        <f t="shared" si="114"/>
        <v>0</v>
      </c>
      <c r="AD197">
        <f t="shared" si="114"/>
        <v>0</v>
      </c>
      <c r="AE197">
        <f t="shared" si="114"/>
        <v>0</v>
      </c>
      <c r="AF197">
        <f t="shared" si="114"/>
        <v>0</v>
      </c>
      <c r="AH197">
        <f>VLOOKUP(A195,ADMIN2026!$G$13:$I$16,2,FALSE)</f>
        <v>0</v>
      </c>
    </row>
    <row r="198" spans="1:34">
      <c r="B198" s="94">
        <v>2</v>
      </c>
      <c r="C198" s="38" t="str">
        <f>IF(D198="","",HLOOKUP(D198,ADMIN2026!$B$146:$L$214,H198,FALSE))</f>
        <v/>
      </c>
      <c r="D198" s="38" t="str">
        <f>IF(E198="","",VLOOKUP(E198,ADMIN2026!$B$112:$D$141,2,FALSE))</f>
        <v/>
      </c>
      <c r="E198" s="4"/>
      <c r="F198" s="11"/>
      <c r="G198" s="6"/>
      <c r="H198" s="38" t="str">
        <f>IF(E198&gt;101,H195+2*I195,IF(E198&gt;10,H195+I195,IF(E198&gt;0,H195,"")))</f>
        <v/>
      </c>
      <c r="I198" s="38"/>
      <c r="J198" s="38">
        <f>VLOOKUP(B198,ADMIN2026!$B$64:$E$73,2,FALSE)*IF(G198="DQ",0,1)*IF(G198="DNF",0,1)*IF(G198="DNS",0,1)*IF(G198="",0,1)*IF(G198="nm",0,1)*IF(G198="NH",0,1)*IF(G198&lt;AH198,0,1)</f>
        <v>0</v>
      </c>
      <c r="K198" s="94">
        <f t="shared" ref="K198:K204" si="115">J198</f>
        <v>0</v>
      </c>
      <c r="L198" s="38">
        <f>IF(D198="",0,IF(G198="DNF",0,IF(G198="NH",0,IF(G198="DQ",0,IF(G198="NM",0,IF(G198="DNS",0,IF(G198&lt;VLOOKUP(A195,ADMIN2026!$B$91:$D$109,3,FALSE),0,ADMIN2026!$D$89)))))))</f>
        <v>0</v>
      </c>
      <c r="T198" s="14" t="str">
        <f t="shared" ref="T198:T204" si="116">IF(D198="","",G198)</f>
        <v/>
      </c>
      <c r="U198" s="66" t="str">
        <f t="shared" ref="U198:U204" si="117">IF(D198="","",IF(G198="NH","",IF(G198="DQ","",IF(G198="NM","",IF(G198="DNS","",IF(ABS(G198*2/2-G198)&lt;0.001,"","Error"))))))</f>
        <v/>
      </c>
      <c r="Y198">
        <f t="shared" ref="Y198:Y204" si="118">IF($D198=Y$1,$K198+$L198,0)</f>
        <v>0</v>
      </c>
      <c r="Z198">
        <f t="shared" si="114"/>
        <v>0</v>
      </c>
      <c r="AA198">
        <f t="shared" si="114"/>
        <v>0</v>
      </c>
      <c r="AB198">
        <f t="shared" si="114"/>
        <v>0</v>
      </c>
      <c r="AC198">
        <f t="shared" si="114"/>
        <v>0</v>
      </c>
      <c r="AD198">
        <f t="shared" si="114"/>
        <v>0</v>
      </c>
      <c r="AE198">
        <f t="shared" si="114"/>
        <v>0</v>
      </c>
      <c r="AF198">
        <f t="shared" si="114"/>
        <v>0</v>
      </c>
      <c r="AH198">
        <f>AH197</f>
        <v>0</v>
      </c>
    </row>
    <row r="199" spans="1:34">
      <c r="B199" s="94">
        <v>3</v>
      </c>
      <c r="C199" s="38" t="str">
        <f>IF(D199="","",HLOOKUP(D199,ADMIN2026!$B$146:$L$214,H199,FALSE))</f>
        <v/>
      </c>
      <c r="D199" s="38" t="str">
        <f>IF(E199="","",VLOOKUP(E199,ADMIN2026!$B$112:$D$141,2,FALSE))</f>
        <v/>
      </c>
      <c r="E199" s="4"/>
      <c r="F199" s="11"/>
      <c r="G199" s="6"/>
      <c r="H199" s="38" t="str">
        <f>IF(E199&gt;101,H195+2*I195,IF(E199&gt;10,H195+I195,IF(E199&gt;0,H195,"")))</f>
        <v/>
      </c>
      <c r="I199" s="38"/>
      <c r="J199" s="38">
        <f>VLOOKUP(B199,ADMIN2026!$B$64:$E$73,2,FALSE)*IF(G199="DQ",0,1)*IF(G199="DNF",0,1)*IF(G199="DNS",0,1)*IF(G199="",0,1)*IF(G199="nm",0,1)*IF(G199="NH",0,1)*IF(G199&lt;AH199,0,1)</f>
        <v>0</v>
      </c>
      <c r="K199" s="94">
        <f t="shared" si="115"/>
        <v>0</v>
      </c>
      <c r="L199" s="38">
        <f>IF(D199="",0,IF(G199="DNF",0,IF(G199="NH",0,IF(G199="DQ",0,IF(G199="NM",0,IF(G199="DNS",0,IF(G199&lt;VLOOKUP(A195,ADMIN2026!$B$91:$D$109,3,FALSE),0,ADMIN2026!$D$89)))))))</f>
        <v>0</v>
      </c>
      <c r="T199" s="14" t="str">
        <f t="shared" si="116"/>
        <v/>
      </c>
      <c r="U199" s="66" t="str">
        <f t="shared" si="117"/>
        <v/>
      </c>
      <c r="Y199">
        <f t="shared" si="118"/>
        <v>0</v>
      </c>
      <c r="Z199">
        <f t="shared" si="114"/>
        <v>0</v>
      </c>
      <c r="AA199">
        <f t="shared" si="114"/>
        <v>0</v>
      </c>
      <c r="AB199">
        <f t="shared" si="114"/>
        <v>0</v>
      </c>
      <c r="AC199">
        <f t="shared" si="114"/>
        <v>0</v>
      </c>
      <c r="AD199">
        <f t="shared" si="114"/>
        <v>0</v>
      </c>
      <c r="AE199">
        <f t="shared" si="114"/>
        <v>0</v>
      </c>
      <c r="AF199">
        <f t="shared" si="114"/>
        <v>0</v>
      </c>
      <c r="AH199">
        <f t="shared" ref="AH199:AH204" si="119">AH198</f>
        <v>0</v>
      </c>
    </row>
    <row r="200" spans="1:34">
      <c r="B200" s="94">
        <v>4</v>
      </c>
      <c r="C200" s="38" t="str">
        <f>IF(D200="","",HLOOKUP(D200,ADMIN2026!$B$146:$L$214,H200,FALSE))</f>
        <v/>
      </c>
      <c r="D200" s="38" t="str">
        <f>IF(E200="","",VLOOKUP(E200,ADMIN2026!$B$112:$D$141,2,FALSE))</f>
        <v/>
      </c>
      <c r="E200" s="4"/>
      <c r="F200" s="11"/>
      <c r="G200" s="6"/>
      <c r="H200" s="38" t="str">
        <f>IF(E200&gt;101,H195+2*I195,IF(E200&gt;10,H195+I195,IF(E200&gt;0,H195,"")))</f>
        <v/>
      </c>
      <c r="I200" s="38"/>
      <c r="J200" s="38">
        <f>VLOOKUP(B200,ADMIN2026!$B$64:$E$73,2,FALSE)*IF(G200="DQ",0,1)*IF(G200="DNF",0,1)*IF(G200="DNS",0,1)*IF(G200="",0,1)*IF(G200="nm",0,1)*IF(G200="NH",0,1)*IF(G200&lt;AH200,0,1)</f>
        <v>0</v>
      </c>
      <c r="K200" s="94">
        <f t="shared" si="115"/>
        <v>0</v>
      </c>
      <c r="L200" s="38">
        <f>IF(D200="",0,IF(G200="DNF",0,IF(G200="NH",0,IF(G200="DQ",0,IF(G200="NM",0,IF(G200="DNS",0,IF(G200&lt;VLOOKUP(A195,ADMIN2026!$B$91:$D$109,3,FALSE),0,ADMIN2026!$D$89)))))))</f>
        <v>0</v>
      </c>
      <c r="T200" s="14" t="str">
        <f t="shared" si="116"/>
        <v/>
      </c>
      <c r="U200" s="66" t="str">
        <f t="shared" si="117"/>
        <v/>
      </c>
      <c r="Y200">
        <f t="shared" si="118"/>
        <v>0</v>
      </c>
      <c r="Z200">
        <f t="shared" si="114"/>
        <v>0</v>
      </c>
      <c r="AA200">
        <f t="shared" si="114"/>
        <v>0</v>
      </c>
      <c r="AB200">
        <f t="shared" si="114"/>
        <v>0</v>
      </c>
      <c r="AC200">
        <f t="shared" si="114"/>
        <v>0</v>
      </c>
      <c r="AD200">
        <f t="shared" si="114"/>
        <v>0</v>
      </c>
      <c r="AE200">
        <f t="shared" si="114"/>
        <v>0</v>
      </c>
      <c r="AF200">
        <f t="shared" si="114"/>
        <v>0</v>
      </c>
      <c r="AH200">
        <f t="shared" si="119"/>
        <v>0</v>
      </c>
    </row>
    <row r="201" spans="1:34">
      <c r="B201" s="94">
        <v>5</v>
      </c>
      <c r="C201" s="38" t="str">
        <f>IF(D201="","",HLOOKUP(D201,ADMIN2026!$B$146:$L$214,H201,FALSE))</f>
        <v/>
      </c>
      <c r="D201" s="38" t="str">
        <f>IF(E201="","",VLOOKUP(E201,ADMIN2026!$B$112:$D$141,2,FALSE))</f>
        <v/>
      </c>
      <c r="E201" s="4"/>
      <c r="F201" s="11"/>
      <c r="G201" s="6"/>
      <c r="H201" s="38" t="str">
        <f>IF(E201&gt;101,H195+2*I195,IF(E201&gt;10,H195+I195,IF(E201&gt;0,H195,"")))</f>
        <v/>
      </c>
      <c r="I201" s="38"/>
      <c r="J201" s="38">
        <f>VLOOKUP(B201,ADMIN2026!$B$64:$E$73,2,FALSE)*IF(G201="DQ",0,1)*IF(G201="DNF",0,1)*IF(G201="DNS",0,1)*IF(G201="",0,1)*IF(G201="nm",0,1)*IF(G201="NH",0,1)*IF(G201&lt;AH201,0,1)</f>
        <v>0</v>
      </c>
      <c r="K201" s="94">
        <f t="shared" si="115"/>
        <v>0</v>
      </c>
      <c r="L201" s="38">
        <f>IF(D201="",0,IF(G201="DNF",0,IF(G201="NH",0,IF(G201="DQ",0,IF(G201="NM",0,IF(G201="DNS",0,IF(G201&lt;VLOOKUP(A195,ADMIN2026!$B$91:$D$109,3,FALSE),0,ADMIN2026!$D$89)))))))</f>
        <v>0</v>
      </c>
      <c r="T201" s="14" t="str">
        <f t="shared" si="116"/>
        <v/>
      </c>
      <c r="U201" s="66" t="str">
        <f t="shared" si="117"/>
        <v/>
      </c>
      <c r="Y201">
        <f t="shared" si="118"/>
        <v>0</v>
      </c>
      <c r="Z201">
        <f t="shared" si="114"/>
        <v>0</v>
      </c>
      <c r="AA201">
        <f t="shared" si="114"/>
        <v>0</v>
      </c>
      <c r="AB201">
        <f t="shared" si="114"/>
        <v>0</v>
      </c>
      <c r="AC201">
        <f t="shared" si="114"/>
        <v>0</v>
      </c>
      <c r="AD201">
        <f t="shared" si="114"/>
        <v>0</v>
      </c>
      <c r="AE201">
        <f t="shared" si="114"/>
        <v>0</v>
      </c>
      <c r="AF201">
        <f t="shared" si="114"/>
        <v>0</v>
      </c>
      <c r="AH201">
        <f t="shared" si="119"/>
        <v>0</v>
      </c>
    </row>
    <row r="202" spans="1:34">
      <c r="B202" s="94">
        <v>6</v>
      </c>
      <c r="C202" s="38" t="str">
        <f>IF(D202="","",HLOOKUP(D202,ADMIN2026!$B$146:$L$214,H202,FALSE))</f>
        <v/>
      </c>
      <c r="D202" s="38" t="str">
        <f>IF(E202="","",VLOOKUP(E202,ADMIN2026!$B$112:$D$141,2,FALSE))</f>
        <v/>
      </c>
      <c r="E202" s="4"/>
      <c r="F202" s="11"/>
      <c r="G202" s="6"/>
      <c r="H202" s="38" t="str">
        <f>IF(E202&gt;101,H195+2*I195,IF(E202&gt;10,H195+I195,IF(E202&gt;0,H195,"")))</f>
        <v/>
      </c>
      <c r="I202" s="38"/>
      <c r="J202" s="38">
        <f>VLOOKUP(B202,ADMIN2026!$B$64:$E$73,2,FALSE)*IF(G202="DQ",0,1)*IF(G202="DNF",0,1)*IF(G202="DNS",0,1)*IF(G202="",0,1)*IF(G202="nm",0,1)*IF(G202="NH",0,1)*IF(G202&lt;AH202,0,1)</f>
        <v>0</v>
      </c>
      <c r="K202" s="94">
        <f t="shared" si="115"/>
        <v>0</v>
      </c>
      <c r="L202" s="38">
        <f>IF(D202="",0,IF(G202="DNF",0,IF(G202="NH",0,IF(G202="DQ",0,IF(G202="NM",0,IF(G202="DNS",0,IF(G202&lt;VLOOKUP(A195,ADMIN2026!$B$91:$D$109,3,FALSE),0,ADMIN2026!$D$89)))))))</f>
        <v>0</v>
      </c>
      <c r="T202" s="14" t="str">
        <f t="shared" si="116"/>
        <v/>
      </c>
      <c r="U202" s="66" t="str">
        <f t="shared" si="117"/>
        <v/>
      </c>
      <c r="Y202">
        <f t="shared" si="118"/>
        <v>0</v>
      </c>
      <c r="Z202">
        <f t="shared" si="114"/>
        <v>0</v>
      </c>
      <c r="AA202">
        <f t="shared" si="114"/>
        <v>0</v>
      </c>
      <c r="AB202">
        <f t="shared" si="114"/>
        <v>0</v>
      </c>
      <c r="AC202">
        <f t="shared" si="114"/>
        <v>0</v>
      </c>
      <c r="AD202">
        <f t="shared" si="114"/>
        <v>0</v>
      </c>
      <c r="AE202">
        <f t="shared" si="114"/>
        <v>0</v>
      </c>
      <c r="AF202">
        <f t="shared" si="114"/>
        <v>0</v>
      </c>
      <c r="AH202">
        <f t="shared" si="119"/>
        <v>0</v>
      </c>
    </row>
    <row r="203" spans="1:34">
      <c r="B203" s="94">
        <v>7</v>
      </c>
      <c r="C203" s="38" t="str">
        <f>IF(D203="","",HLOOKUP(D203,ADMIN2026!$B$146:$L$214,H203,FALSE))</f>
        <v/>
      </c>
      <c r="D203" s="38" t="str">
        <f>IF(E203="","",VLOOKUP(E203,ADMIN2026!$B$112:$D$141,2,FALSE))</f>
        <v/>
      </c>
      <c r="E203" s="4"/>
      <c r="F203" s="11"/>
      <c r="G203" s="6"/>
      <c r="H203" s="38" t="str">
        <f>IF(E203&gt;101,H195+2*I195,IF(E203&gt;10,H195+I195,IF(E203&gt;0,H195,"")))</f>
        <v/>
      </c>
      <c r="I203" s="38"/>
      <c r="J203" s="38">
        <f>VLOOKUP(B203,ADMIN2026!$B$64:$E$73,2,FALSE)*IF(G203="DQ",0,1)*IF(G203="DNF",0,1)*IF(G203="DNS",0,1)*IF(G203="",0,1)*IF(G203="nm",0,1)*IF(G203="NH",0,1)*IF(G203&lt;AH203,0,1)</f>
        <v>0</v>
      </c>
      <c r="K203" s="94">
        <f t="shared" si="115"/>
        <v>0</v>
      </c>
      <c r="L203" s="38">
        <f>IF(D203="",0,IF(G203="DNF",0,IF(G203="NH",0,IF(G203="DQ",0,IF(G203="NM",0,IF(G203="DNS",0,IF(G203&lt;VLOOKUP(A195,ADMIN2026!$B$91:$D$109,3,FALSE),0,ADMIN2026!$D$89)))))))</f>
        <v>0</v>
      </c>
      <c r="T203" s="14" t="str">
        <f t="shared" si="116"/>
        <v/>
      </c>
      <c r="U203" s="66" t="str">
        <f t="shared" si="117"/>
        <v/>
      </c>
      <c r="Y203">
        <f t="shared" si="118"/>
        <v>0</v>
      </c>
      <c r="Z203">
        <f t="shared" si="114"/>
        <v>0</v>
      </c>
      <c r="AA203">
        <f t="shared" si="114"/>
        <v>0</v>
      </c>
      <c r="AB203">
        <f t="shared" si="114"/>
        <v>0</v>
      </c>
      <c r="AC203">
        <f t="shared" si="114"/>
        <v>0</v>
      </c>
      <c r="AD203">
        <f t="shared" si="114"/>
        <v>0</v>
      </c>
      <c r="AE203">
        <f t="shared" si="114"/>
        <v>0</v>
      </c>
      <c r="AF203">
        <f t="shared" si="114"/>
        <v>0</v>
      </c>
      <c r="AH203">
        <f t="shared" si="119"/>
        <v>0</v>
      </c>
    </row>
    <row r="204" spans="1:34">
      <c r="B204" s="94">
        <v>8</v>
      </c>
      <c r="C204" s="38" t="str">
        <f>IF(D204="","",HLOOKUP(D204,ADMIN2026!$B$146:$L$214,H204,FALSE))</f>
        <v/>
      </c>
      <c r="D204" s="38" t="str">
        <f>IF(E204="","",VLOOKUP(E204,ADMIN2026!$B$112:$D$141,2,FALSE))</f>
        <v/>
      </c>
      <c r="E204" s="4"/>
      <c r="F204" s="11"/>
      <c r="G204" s="6"/>
      <c r="H204" s="38" t="str">
        <f>IF(E204&gt;101,H195+2*I195,IF(E204&gt;10,H195+I195,IF(E204&gt;0,H195,"")))</f>
        <v/>
      </c>
      <c r="I204" s="38"/>
      <c r="J204" s="38">
        <f>VLOOKUP(B204,ADMIN2026!$B$64:$E$73,2,FALSE)*IF(G204="DQ",0,1)*IF(G204="DNF",0,1)*IF(G204="DNS",0,1)*IF(G204="",0,1)*IF(G204="nm",0,1)*IF(G204="NH",0,1)*IF(G204&lt;AH204,0,1)</f>
        <v>0</v>
      </c>
      <c r="K204" s="94">
        <f t="shared" si="115"/>
        <v>0</v>
      </c>
      <c r="L204" s="38">
        <f>IF(D204="",0,IF(G204="DNF",0,IF(G204="NH",0,IF(G204="DQ",0,IF(G204="NM",0,IF(G204="DNS",0,IF(G204&lt;VLOOKUP(A195,ADMIN2026!$B$91:$D$109,3,FALSE),0,ADMIN2026!$D$89)))))))</f>
        <v>0</v>
      </c>
      <c r="T204" s="14" t="str">
        <f t="shared" si="116"/>
        <v/>
      </c>
      <c r="U204" s="66" t="str">
        <f t="shared" si="117"/>
        <v/>
      </c>
      <c r="Y204">
        <f t="shared" si="118"/>
        <v>0</v>
      </c>
      <c r="Z204">
        <f t="shared" si="114"/>
        <v>0</v>
      </c>
      <c r="AA204">
        <f t="shared" si="114"/>
        <v>0</v>
      </c>
      <c r="AB204">
        <f t="shared" si="114"/>
        <v>0</v>
      </c>
      <c r="AC204">
        <f t="shared" si="114"/>
        <v>0</v>
      </c>
      <c r="AD204">
        <f t="shared" si="114"/>
        <v>0</v>
      </c>
      <c r="AE204">
        <f t="shared" si="114"/>
        <v>0</v>
      </c>
      <c r="AF204">
        <f t="shared" si="114"/>
        <v>0</v>
      </c>
      <c r="AH204">
        <f t="shared" si="119"/>
        <v>0</v>
      </c>
    </row>
    <row r="205" spans="1:34">
      <c r="A205" s="3" t="s">
        <v>0</v>
      </c>
      <c r="B205" s="3"/>
      <c r="C205" s="3"/>
      <c r="D205" s="3"/>
      <c r="E205" s="3"/>
      <c r="F205" s="3"/>
      <c r="G205" s="3"/>
      <c r="H205" s="3" t="str">
        <f>H194</f>
        <v>line base</v>
      </c>
      <c r="I205" s="3" t="str">
        <f>I194</f>
        <v>step</v>
      </c>
      <c r="J205" s="3"/>
      <c r="K205" s="3"/>
      <c r="L205" s="3"/>
      <c r="M205" s="3"/>
      <c r="N205" s="3"/>
      <c r="O205" s="3"/>
      <c r="P205" s="3"/>
      <c r="Q205" s="3"/>
      <c r="R205" s="3"/>
      <c r="S205" s="3"/>
      <c r="T205" s="3"/>
      <c r="U205" s="3"/>
      <c r="V205" s="3"/>
      <c r="W205" s="3"/>
    </row>
    <row r="206" spans="1:34">
      <c r="A206" s="3" t="str">
        <f>C194</f>
        <v>HT</v>
      </c>
      <c r="B206" s="37" t="s">
        <v>286</v>
      </c>
      <c r="C206" s="37"/>
      <c r="D206" s="37"/>
      <c r="E206" s="37"/>
      <c r="F206" s="10"/>
      <c r="G206" s="37" t="str">
        <f t="shared" ref="G206" si="120">G195</f>
        <v>Perf. metres</v>
      </c>
      <c r="H206" s="37">
        <f>VLOOKUP(A206,ADMIN2026!$B$146:$M$166,12,FALSE)</f>
        <v>20</v>
      </c>
      <c r="I206" s="37">
        <f>$I$3</f>
        <v>24</v>
      </c>
      <c r="J206" s="37" t="s">
        <v>79</v>
      </c>
      <c r="K206" s="37" t="s">
        <v>59</v>
      </c>
      <c r="L206" s="37" t="s">
        <v>83</v>
      </c>
      <c r="M206" s="3"/>
      <c r="N206" s="3"/>
      <c r="O206" s="3"/>
      <c r="P206" s="3"/>
      <c r="Q206" s="3"/>
      <c r="R206" s="3"/>
      <c r="S206" s="3"/>
      <c r="T206" s="3" t="s">
        <v>136</v>
      </c>
      <c r="U206" s="3" t="s">
        <v>237</v>
      </c>
      <c r="V206" s="3"/>
      <c r="W206" s="3"/>
    </row>
    <row r="207" spans="1:34">
      <c r="A207" s="64" t="s">
        <v>1</v>
      </c>
      <c r="B207" s="37" t="s">
        <v>59</v>
      </c>
      <c r="C207" s="37" t="s">
        <v>60</v>
      </c>
      <c r="D207" s="37" t="s">
        <v>61</v>
      </c>
      <c r="E207" s="37" t="s">
        <v>108</v>
      </c>
      <c r="F207" s="10"/>
      <c r="G207" s="37" t="str">
        <f t="shared" ref="G207" si="121">G196</f>
        <v>xx.yy</v>
      </c>
      <c r="H207" s="37" t="str">
        <f>H196</f>
        <v>line to look up</v>
      </c>
      <c r="I207" s="37"/>
      <c r="J207" s="37" t="s">
        <v>80</v>
      </c>
      <c r="K207" s="37" t="s">
        <v>80</v>
      </c>
      <c r="L207" s="37" t="s">
        <v>80</v>
      </c>
      <c r="M207" s="3"/>
      <c r="N207" s="3"/>
      <c r="O207" s="3"/>
      <c r="P207" s="3"/>
      <c r="Q207" s="3"/>
      <c r="R207" s="3"/>
      <c r="S207" s="3"/>
      <c r="T207" s="3" t="s">
        <v>146</v>
      </c>
      <c r="U207" s="3" t="s">
        <v>238</v>
      </c>
      <c r="V207" s="3"/>
      <c r="W207" s="3"/>
      <c r="Y207" t="str">
        <f>Y$1</f>
        <v>B&amp;R</v>
      </c>
      <c r="Z207" t="str">
        <f t="shared" ref="Z207:AF207" si="122">Z$1</f>
        <v>Chelt</v>
      </c>
      <c r="AA207" t="str">
        <f t="shared" si="122"/>
        <v>D&amp;S</v>
      </c>
      <c r="AB207" t="str">
        <f t="shared" si="122"/>
        <v>HereF</v>
      </c>
      <c r="AC207" t="str">
        <f t="shared" si="122"/>
        <v>K&amp;S</v>
      </c>
      <c r="AD207" t="str">
        <f t="shared" si="122"/>
        <v>Tipton</v>
      </c>
      <c r="AE207" t="str">
        <f t="shared" si="122"/>
        <v>Worc</v>
      </c>
      <c r="AF207" t="str">
        <f t="shared" si="122"/>
        <v>Yate</v>
      </c>
      <c r="AH207" t="s">
        <v>484</v>
      </c>
    </row>
    <row r="208" spans="1:34">
      <c r="B208" s="94">
        <v>1</v>
      </c>
      <c r="C208" s="38" t="str">
        <f>IF(D208="","",HLOOKUP(D208,ADMIN2026!$B$146:$L$214,H208,FALSE))</f>
        <v/>
      </c>
      <c r="D208" s="38" t="str">
        <f>IF(E208="","",VLOOKUP(E208,ADMIN2026!$B$112:$D$141,2,FALSE))</f>
        <v/>
      </c>
      <c r="E208" s="4"/>
      <c r="F208" s="11"/>
      <c r="G208" s="6"/>
      <c r="H208" s="38" t="str">
        <f>IF(E208&gt;101,H206+2*I206,IF(E208&gt;10,H206+I206,IF(E208&gt;0,H206,"")))</f>
        <v/>
      </c>
      <c r="I208" s="38"/>
      <c r="J208" s="38">
        <f>VLOOKUP(B208,ADMIN2026!$B$64:$F$79,3,FALSE)*IF(G208="DQ",0,1)*IF(G208="DNF",0,1)*IF(G208="DNS",0,1)*IF(G208="",0,1)*IF(G208="nm",0,1)*IF(G208="NH",0,1)*IF(G208&lt;AH208,0,1)</f>
        <v>0</v>
      </c>
      <c r="K208" s="94">
        <f>J208</f>
        <v>0</v>
      </c>
      <c r="L208" s="38">
        <f>IF(D208="",0,IF(G208="DNF",0,IF(G208="NH",0,IF(G208="DQ",0,IF(G208="NM",0,IF(G208="DNS",0,IF(G208&lt;VLOOKUP(A206,ADMIN2026!$B$91:$D$109,3,FALSE),0,ADMIN2026!$D$89)))))))</f>
        <v>0</v>
      </c>
      <c r="T208" s="14" t="str">
        <f>IF(D208="","",G208)</f>
        <v/>
      </c>
      <c r="U208" s="66" t="str">
        <f>IF(D208="","",IF(G208="NH","",IF(G208="DQ","",IF(G208="NM","",IF(G208="DNS","",IF(ABS(G208*2/2-G208)&lt;0.001,"","Error"))))))</f>
        <v/>
      </c>
      <c r="Y208">
        <f>IF($D208=Y$1,$K208+$L208,0)</f>
        <v>0</v>
      </c>
      <c r="Z208">
        <f t="shared" ref="Z208:AF215" si="123">IF($D208=Z$1,$K208+$L208,0)</f>
        <v>0</v>
      </c>
      <c r="AA208">
        <f t="shared" si="123"/>
        <v>0</v>
      </c>
      <c r="AB208">
        <f t="shared" si="123"/>
        <v>0</v>
      </c>
      <c r="AC208">
        <f t="shared" si="123"/>
        <v>0</v>
      </c>
      <c r="AD208">
        <f t="shared" si="123"/>
        <v>0</v>
      </c>
      <c r="AE208">
        <f t="shared" si="123"/>
        <v>0</v>
      </c>
      <c r="AF208">
        <f t="shared" si="123"/>
        <v>0</v>
      </c>
      <c r="AH208">
        <f>VLOOKUP(A206,ADMIN2026!$G$13:$I$16,2,FALSE)</f>
        <v>0</v>
      </c>
    </row>
    <row r="209" spans="2:34">
      <c r="B209" s="94">
        <v>2</v>
      </c>
      <c r="C209" s="38" t="str">
        <f>IF(D209="","",HLOOKUP(D209,ADMIN2026!$B$146:$L$214,H209,FALSE))</f>
        <v/>
      </c>
      <c r="D209" s="38" t="str">
        <f>IF(E209="","",VLOOKUP(E209,ADMIN2026!$B$112:$D$141,2,FALSE))</f>
        <v/>
      </c>
      <c r="E209" s="4"/>
      <c r="F209" s="11"/>
      <c r="G209" s="6"/>
      <c r="H209" s="38" t="str">
        <f>IF(E209&gt;101,H206+2*I206,IF(E209&gt;10,H206+I206,IF(E209&gt;0,H206,"")))</f>
        <v/>
      </c>
      <c r="I209" s="38"/>
      <c r="J209" s="38">
        <f>VLOOKUP(B209,ADMIN2026!$B$64:$F$79,3,FALSE)*IF(G209="DQ",0,1)*IF(G209="DNF",0,1)*IF(G209="DNS",0,1)*IF(G209="",0,1)*IF(G209="nm",0,1)*IF(G209="NH",0,1)*IF(G209&lt;AH209,0,1)</f>
        <v>0</v>
      </c>
      <c r="K209" s="94">
        <f t="shared" ref="K209:K215" si="124">J209</f>
        <v>0</v>
      </c>
      <c r="L209" s="38">
        <f>IF(D209="",0,IF(G209="DNF",0,IF(G209="NH",0,IF(G209="DQ",0,IF(G209="NM",0,IF(G209="DNS",0,IF(G209&lt;VLOOKUP(A206,ADMIN2026!$B$91:$D$109,3,FALSE),0,ADMIN2026!$D$89)))))))</f>
        <v>0</v>
      </c>
      <c r="T209" s="14" t="str">
        <f t="shared" ref="T209:T215" si="125">IF(D209="","",G209)</f>
        <v/>
      </c>
      <c r="U209" s="66" t="str">
        <f t="shared" ref="U209:U215" si="126">IF(D209="","",IF(G209="NH","",IF(G209="DQ","",IF(G209="NM","",IF(G209="DNS","",IF(ABS(G209*2/2-G209)&lt;0.001,"","Error"))))))</f>
        <v/>
      </c>
      <c r="Y209">
        <f t="shared" ref="Y209:Y215" si="127">IF($D209=Y$1,$K209+$L209,0)</f>
        <v>0</v>
      </c>
      <c r="Z209">
        <f t="shared" si="123"/>
        <v>0</v>
      </c>
      <c r="AA209">
        <f t="shared" si="123"/>
        <v>0</v>
      </c>
      <c r="AB209">
        <f t="shared" si="123"/>
        <v>0</v>
      </c>
      <c r="AC209">
        <f t="shared" si="123"/>
        <v>0</v>
      </c>
      <c r="AD209">
        <f t="shared" si="123"/>
        <v>0</v>
      </c>
      <c r="AE209">
        <f t="shared" si="123"/>
        <v>0</v>
      </c>
      <c r="AF209">
        <f t="shared" si="123"/>
        <v>0</v>
      </c>
      <c r="AH209">
        <f>AH208</f>
        <v>0</v>
      </c>
    </row>
    <row r="210" spans="2:34">
      <c r="B210" s="94">
        <v>3</v>
      </c>
      <c r="C210" s="38" t="str">
        <f>IF(D210="","",HLOOKUP(D210,ADMIN2026!$B$146:$L$214,H210,FALSE))</f>
        <v/>
      </c>
      <c r="D210" s="38" t="str">
        <f>IF(E210="","",VLOOKUP(E210,ADMIN2026!$B$112:$D$141,2,FALSE))</f>
        <v/>
      </c>
      <c r="E210" s="4"/>
      <c r="F210" s="11"/>
      <c r="G210" s="6"/>
      <c r="H210" s="38" t="str">
        <f>IF(E210&gt;101,H206+2*I206,IF(E210&gt;10,H206+I206,IF(E210&gt;0,H206,"")))</f>
        <v/>
      </c>
      <c r="I210" s="38"/>
      <c r="J210" s="38">
        <f>VLOOKUP(B210,ADMIN2026!$B$64:$F$79,3,FALSE)*IF(G210="DQ",0,1)*IF(G210="DNF",0,1)*IF(G210="DNS",0,1)*IF(G210="",0,1)*IF(G210="nm",0,1)*IF(G210="NH",0,1)*IF(G210&lt;AH210,0,1)</f>
        <v>0</v>
      </c>
      <c r="K210" s="94">
        <f t="shared" si="124"/>
        <v>0</v>
      </c>
      <c r="L210" s="38">
        <f>IF(D210="",0,IF(G210="DNF",0,IF(G210="NH",0,IF(G210="DQ",0,IF(G210="NM",0,IF(G210="DNS",0,IF(G210&lt;VLOOKUP(A206,ADMIN2026!$B$91:$D$109,3,FALSE),0,ADMIN2026!$D$89)))))))</f>
        <v>0</v>
      </c>
      <c r="T210" s="14" t="str">
        <f t="shared" si="125"/>
        <v/>
      </c>
      <c r="U210" s="66" t="str">
        <f t="shared" si="126"/>
        <v/>
      </c>
      <c r="Y210">
        <f t="shared" si="127"/>
        <v>0</v>
      </c>
      <c r="Z210">
        <f t="shared" si="123"/>
        <v>0</v>
      </c>
      <c r="AA210">
        <f t="shared" si="123"/>
        <v>0</v>
      </c>
      <c r="AB210">
        <f t="shared" si="123"/>
        <v>0</v>
      </c>
      <c r="AC210">
        <f t="shared" si="123"/>
        <v>0</v>
      </c>
      <c r="AD210">
        <f t="shared" si="123"/>
        <v>0</v>
      </c>
      <c r="AE210">
        <f t="shared" si="123"/>
        <v>0</v>
      </c>
      <c r="AF210">
        <f t="shared" si="123"/>
        <v>0</v>
      </c>
      <c r="AH210">
        <f t="shared" ref="AH210:AH223" si="128">AH209</f>
        <v>0</v>
      </c>
    </row>
    <row r="211" spans="2:34">
      <c r="B211" s="94">
        <v>4</v>
      </c>
      <c r="C211" s="38" t="str">
        <f>IF(D211="","",HLOOKUP(D211,ADMIN2026!$B$146:$L$214,H211,FALSE))</f>
        <v/>
      </c>
      <c r="D211" s="38" t="str">
        <f>IF(E211="","",VLOOKUP(E211,ADMIN2026!$B$112:$D$141,2,FALSE))</f>
        <v/>
      </c>
      <c r="E211" s="4"/>
      <c r="F211" s="11"/>
      <c r="G211" s="6"/>
      <c r="H211" s="38" t="str">
        <f>IF(E211&gt;101,H206+2*I206,IF(E211&gt;10,H206+I206,IF(E211&gt;0,H206,"")))</f>
        <v/>
      </c>
      <c r="I211" s="38"/>
      <c r="J211" s="38">
        <f>VLOOKUP(B211,ADMIN2026!$B$64:$F$79,3,FALSE)*IF(G211="DQ",0,1)*IF(G211="DNF",0,1)*IF(G211="DNS",0,1)*IF(G211="",0,1)*IF(G211="nm",0,1)*IF(G211="NH",0,1)*IF(G211&lt;AH211,0,1)</f>
        <v>0</v>
      </c>
      <c r="K211" s="94">
        <f t="shared" si="124"/>
        <v>0</v>
      </c>
      <c r="L211" s="38">
        <f>IF(D211="",0,IF(G211="DNF",0,IF(G211="NH",0,IF(G211="DQ",0,IF(G211="NM",0,IF(G211="DNS",0,IF(G211&lt;VLOOKUP(A206,ADMIN2026!$B$91:$D$109,3,FALSE),0,ADMIN2026!$D$89)))))))</f>
        <v>0</v>
      </c>
      <c r="T211" s="14" t="str">
        <f t="shared" si="125"/>
        <v/>
      </c>
      <c r="U211" s="66" t="str">
        <f t="shared" si="126"/>
        <v/>
      </c>
      <c r="Y211">
        <f t="shared" si="127"/>
        <v>0</v>
      </c>
      <c r="Z211">
        <f t="shared" si="123"/>
        <v>0</v>
      </c>
      <c r="AA211">
        <f t="shared" si="123"/>
        <v>0</v>
      </c>
      <c r="AB211">
        <f t="shared" si="123"/>
        <v>0</v>
      </c>
      <c r="AC211">
        <f t="shared" si="123"/>
        <v>0</v>
      </c>
      <c r="AD211">
        <f t="shared" si="123"/>
        <v>0</v>
      </c>
      <c r="AE211">
        <f t="shared" si="123"/>
        <v>0</v>
      </c>
      <c r="AF211">
        <f t="shared" si="123"/>
        <v>0</v>
      </c>
      <c r="AH211">
        <f t="shared" si="128"/>
        <v>0</v>
      </c>
    </row>
    <row r="212" spans="2:34">
      <c r="B212" s="94">
        <v>5</v>
      </c>
      <c r="C212" s="38" t="str">
        <f>IF(D212="","",HLOOKUP(D212,ADMIN2026!$B$146:$L$214,H212,FALSE))</f>
        <v/>
      </c>
      <c r="D212" s="38" t="str">
        <f>IF(E212="","",VLOOKUP(E212,ADMIN2026!$B$112:$D$141,2,FALSE))</f>
        <v/>
      </c>
      <c r="E212" s="4"/>
      <c r="F212" s="11"/>
      <c r="G212" s="6"/>
      <c r="H212" s="38" t="str">
        <f>IF(E212&gt;101,H206+2*I206,IF(E212&gt;10,H206+I206,IF(E212&gt;0,H206,"")))</f>
        <v/>
      </c>
      <c r="I212" s="38"/>
      <c r="J212" s="38">
        <f>VLOOKUP(B212,ADMIN2026!$B$64:$F$79,3,FALSE)*IF(G212="DQ",0,1)*IF(G212="DNF",0,1)*IF(G212="DNS",0,1)*IF(G212="",0,1)*IF(G212="nm",0,1)*IF(G212="NH",0,1)*IF(G212&lt;AH212,0,1)</f>
        <v>0</v>
      </c>
      <c r="K212" s="94">
        <f t="shared" si="124"/>
        <v>0</v>
      </c>
      <c r="L212" s="38">
        <f>IF(D212="",0,IF(G212="DNF",0,IF(G212="NH",0,IF(G212="DQ",0,IF(G212="NM",0,IF(G212="DNS",0,IF(G212&lt;VLOOKUP(A206,ADMIN2026!$B$91:$D$109,3,FALSE),0,ADMIN2026!$D$89)))))))</f>
        <v>0</v>
      </c>
      <c r="T212" s="14" t="str">
        <f t="shared" si="125"/>
        <v/>
      </c>
      <c r="U212" s="66" t="str">
        <f t="shared" si="126"/>
        <v/>
      </c>
      <c r="Y212">
        <f t="shared" si="127"/>
        <v>0</v>
      </c>
      <c r="Z212">
        <f t="shared" si="123"/>
        <v>0</v>
      </c>
      <c r="AA212">
        <f t="shared" si="123"/>
        <v>0</v>
      </c>
      <c r="AB212">
        <f t="shared" si="123"/>
        <v>0</v>
      </c>
      <c r="AC212">
        <f t="shared" si="123"/>
        <v>0</v>
      </c>
      <c r="AD212">
        <f t="shared" si="123"/>
        <v>0</v>
      </c>
      <c r="AE212">
        <f t="shared" si="123"/>
        <v>0</v>
      </c>
      <c r="AF212">
        <f t="shared" si="123"/>
        <v>0</v>
      </c>
      <c r="AH212">
        <f t="shared" si="128"/>
        <v>0</v>
      </c>
    </row>
    <row r="213" spans="2:34">
      <c r="B213" s="94">
        <v>6</v>
      </c>
      <c r="C213" s="38" t="str">
        <f>IF(D213="","",HLOOKUP(D213,ADMIN2026!$B$146:$L$214,H213,FALSE))</f>
        <v/>
      </c>
      <c r="D213" s="38" t="str">
        <f>IF(E213="","",VLOOKUP(E213,ADMIN2026!$B$112:$D$141,2,FALSE))</f>
        <v/>
      </c>
      <c r="E213" s="4"/>
      <c r="F213" s="11"/>
      <c r="G213" s="6"/>
      <c r="H213" s="38" t="str">
        <f>IF(E213&gt;101,H206+2*I206,IF(E213&gt;10,H206+I206,IF(E213&gt;0,H206,"")))</f>
        <v/>
      </c>
      <c r="I213" s="38"/>
      <c r="J213" s="38">
        <f>VLOOKUP(B213,ADMIN2026!$B$64:$F$79,3,FALSE)*IF(G213="DQ",0,1)*IF(G213="DNF",0,1)*IF(G213="DNS",0,1)*IF(G213="",0,1)*IF(G213="nm",0,1)*IF(G213="NH",0,1)*IF(G213&lt;AH213,0,1)</f>
        <v>0</v>
      </c>
      <c r="K213" s="94">
        <f t="shared" si="124"/>
        <v>0</v>
      </c>
      <c r="L213" s="38">
        <f>IF(D213="",0,IF(G213="DNF",0,IF(G213="NH",0,IF(G213="DQ",0,IF(G213="NM",0,IF(G213="DNS",0,IF(G213&lt;VLOOKUP(A206,ADMIN2026!$B$91:$D$109,3,FALSE),0,ADMIN2026!$D$89)))))))</f>
        <v>0</v>
      </c>
      <c r="T213" s="14" t="str">
        <f t="shared" si="125"/>
        <v/>
      </c>
      <c r="U213" s="66" t="str">
        <f t="shared" si="126"/>
        <v/>
      </c>
      <c r="Y213">
        <f t="shared" si="127"/>
        <v>0</v>
      </c>
      <c r="Z213">
        <f t="shared" si="123"/>
        <v>0</v>
      </c>
      <c r="AA213">
        <f t="shared" si="123"/>
        <v>0</v>
      </c>
      <c r="AB213">
        <f t="shared" si="123"/>
        <v>0</v>
      </c>
      <c r="AC213">
        <f t="shared" si="123"/>
        <v>0</v>
      </c>
      <c r="AD213">
        <f t="shared" si="123"/>
        <v>0</v>
      </c>
      <c r="AE213">
        <f t="shared" si="123"/>
        <v>0</v>
      </c>
      <c r="AF213">
        <f t="shared" si="123"/>
        <v>0</v>
      </c>
      <c r="AH213">
        <f t="shared" si="128"/>
        <v>0</v>
      </c>
    </row>
    <row r="214" spans="2:34">
      <c r="B214" s="94">
        <v>7</v>
      </c>
      <c r="C214" s="38" t="str">
        <f>IF(D214="","",HLOOKUP(D214,ADMIN2026!$B$146:$L$214,H214,FALSE))</f>
        <v/>
      </c>
      <c r="D214" s="38" t="str">
        <f>IF(E214="","",VLOOKUP(E214,ADMIN2026!$B$112:$D$141,2,FALSE))</f>
        <v/>
      </c>
      <c r="E214" s="4"/>
      <c r="F214" s="11"/>
      <c r="G214" s="6"/>
      <c r="H214" s="38" t="str">
        <f>IF(E214&gt;101,H206+2*I206,IF(E214&gt;10,H206+I206,IF(E214&gt;0,H206,"")))</f>
        <v/>
      </c>
      <c r="I214" s="38"/>
      <c r="J214" s="38">
        <f>VLOOKUP(B214,ADMIN2026!$B$64:$F$79,3,FALSE)*IF(G214="DQ",0,1)*IF(G214="DNF",0,1)*IF(G214="DNS",0,1)*IF(G214="",0,1)*IF(G214="nm",0,1)*IF(G214="NH",0,1)*IF(G214&lt;AH214,0,1)</f>
        <v>0</v>
      </c>
      <c r="K214" s="94">
        <f t="shared" si="124"/>
        <v>0</v>
      </c>
      <c r="L214" s="38">
        <f>IF(D214="",0,IF(G214="DNF",0,IF(G214="NH",0,IF(G214="DQ",0,IF(G214="NM",0,IF(G214="DNS",0,IF(G214&lt;VLOOKUP(A206,ADMIN2026!$B$91:$D$109,3,FALSE),0,ADMIN2026!$D$89)))))))</f>
        <v>0</v>
      </c>
      <c r="T214" s="14" t="str">
        <f t="shared" si="125"/>
        <v/>
      </c>
      <c r="U214" s="66" t="str">
        <f t="shared" si="126"/>
        <v/>
      </c>
      <c r="Y214">
        <f t="shared" si="127"/>
        <v>0</v>
      </c>
      <c r="Z214">
        <f t="shared" si="123"/>
        <v>0</v>
      </c>
      <c r="AA214">
        <f t="shared" si="123"/>
        <v>0</v>
      </c>
      <c r="AB214">
        <f t="shared" si="123"/>
        <v>0</v>
      </c>
      <c r="AC214">
        <f t="shared" si="123"/>
        <v>0</v>
      </c>
      <c r="AD214">
        <f t="shared" si="123"/>
        <v>0</v>
      </c>
      <c r="AE214">
        <f t="shared" si="123"/>
        <v>0</v>
      </c>
      <c r="AF214">
        <f t="shared" si="123"/>
        <v>0</v>
      </c>
      <c r="AH214">
        <f t="shared" si="128"/>
        <v>0</v>
      </c>
    </row>
    <row r="215" spans="2:34">
      <c r="B215" s="94">
        <v>8</v>
      </c>
      <c r="C215" s="38" t="str">
        <f>IF(D215="","",HLOOKUP(D215,ADMIN2026!$B$146:$L$214,H215,FALSE))</f>
        <v/>
      </c>
      <c r="D215" s="38" t="str">
        <f>IF(E215="","",VLOOKUP(E215,ADMIN2026!$B$112:$D$141,2,FALSE))</f>
        <v/>
      </c>
      <c r="E215" s="4"/>
      <c r="F215" s="11"/>
      <c r="G215" s="6"/>
      <c r="H215" s="38" t="str">
        <f>IF(E215&gt;101,H206+2*I206,IF(E215&gt;10,H206+I206,IF(E215&gt;0,H206,"")))</f>
        <v/>
      </c>
      <c r="I215" s="38"/>
      <c r="J215" s="38">
        <f>VLOOKUP(B215,ADMIN2026!$B$64:$F$79,3,FALSE)*IF(G215="DQ",0,1)*IF(G215="DNF",0,1)*IF(G215="DNS",0,1)*IF(G215="",0,1)*IF(G215="nm",0,1)*IF(G215="NH",0,1)*IF(G215&lt;AH215,0,1)</f>
        <v>0</v>
      </c>
      <c r="K215" s="94">
        <f t="shared" si="124"/>
        <v>0</v>
      </c>
      <c r="L215" s="38">
        <f>IF(D215="",0,IF(G215="DNF",0,IF(G215="NH",0,IF(G215="DQ",0,IF(G215="NM",0,IF(G215="DNS",0,IF(G215&lt;VLOOKUP(A206,ADMIN2026!$B$91:$D$109,3,FALSE),0,ADMIN2026!$D$89)))))))</f>
        <v>0</v>
      </c>
      <c r="T215" s="14" t="str">
        <f t="shared" si="125"/>
        <v/>
      </c>
      <c r="U215" s="66" t="str">
        <f t="shared" si="126"/>
        <v/>
      </c>
      <c r="Y215">
        <f t="shared" si="127"/>
        <v>0</v>
      </c>
      <c r="Z215">
        <f t="shared" si="123"/>
        <v>0</v>
      </c>
      <c r="AA215">
        <f t="shared" si="123"/>
        <v>0</v>
      </c>
      <c r="AB215">
        <f t="shared" si="123"/>
        <v>0</v>
      </c>
      <c r="AC215">
        <f t="shared" si="123"/>
        <v>0</v>
      </c>
      <c r="AD215">
        <f t="shared" si="123"/>
        <v>0</v>
      </c>
      <c r="AE215">
        <f t="shared" si="123"/>
        <v>0</v>
      </c>
      <c r="AF215">
        <f t="shared" si="123"/>
        <v>0</v>
      </c>
      <c r="AH215">
        <f t="shared" si="128"/>
        <v>0</v>
      </c>
    </row>
    <row r="216" spans="2:34">
      <c r="B216" s="94">
        <v>9</v>
      </c>
      <c r="C216" s="38" t="str">
        <f>IF(D216="","",HLOOKUP(D216,ADMIN2026!$B$146:$L$214,H216,FALSE))</f>
        <v/>
      </c>
      <c r="D216" s="38" t="str">
        <f>IF(E216="","",VLOOKUP(E216,ADMIN2026!$B$112:$D$141,2,FALSE))</f>
        <v/>
      </c>
      <c r="E216" s="4"/>
      <c r="F216" s="11"/>
      <c r="G216" s="6"/>
      <c r="H216" s="38" t="str">
        <f>IF(E216&gt;101,H206+2*I206,IF(E216&gt;10,H206+I206,IF(E216&gt;0,H206,"")))</f>
        <v/>
      </c>
      <c r="I216" s="38"/>
      <c r="J216" s="38">
        <f>VLOOKUP(B216,ADMIN2026!$B$64:$F$79,3,FALSE)*IF(G216="DQ",0,1)*IF(G216="DNF",0,1)*IF(G216="DNS",0,1)*IF(G216="",0,1)*IF(G216="nm",0,1)*IF(G216="NH",0,1)*IF(G216&lt;AH216,0,1)</f>
        <v>0</v>
      </c>
      <c r="K216" s="94">
        <f>J216</f>
        <v>0</v>
      </c>
      <c r="L216" s="38">
        <f>IF(D216="",0,IF(G216="DNF",0,IF(G216="NH",0,IF(G216="DQ",0,IF(G216="NM",0,IF(G216="DNS",0,IF(G216&lt;VLOOKUP(A206,ADMIN2026!$B$91:$D$109,3,FALSE),0,ADMIN2026!$D$89)))))))</f>
        <v>0</v>
      </c>
      <c r="T216" s="14" t="str">
        <f>IF(D216="","",G216)</f>
        <v/>
      </c>
      <c r="U216" s="66" t="str">
        <f>IF(D216="","",IF(G216="NH","",IF(G216="DQ","",IF(G216="NM","",IF(G216="DNS","",IF(ABS(G216*2/2-G216)&lt;0.001,"","Error"))))))</f>
        <v/>
      </c>
      <c r="Y216">
        <f>IF($D216=Y$1,$K216+$L216,0)</f>
        <v>0</v>
      </c>
      <c r="Z216">
        <f t="shared" ref="Z216:AF223" si="129">IF($D216=Z$1,$K216+$L216,0)</f>
        <v>0</v>
      </c>
      <c r="AA216">
        <f t="shared" si="129"/>
        <v>0</v>
      </c>
      <c r="AB216">
        <f t="shared" si="129"/>
        <v>0</v>
      </c>
      <c r="AC216">
        <f t="shared" si="129"/>
        <v>0</v>
      </c>
      <c r="AD216">
        <f t="shared" si="129"/>
        <v>0</v>
      </c>
      <c r="AE216">
        <f t="shared" si="129"/>
        <v>0</v>
      </c>
      <c r="AF216">
        <f t="shared" si="129"/>
        <v>0</v>
      </c>
      <c r="AH216">
        <f t="shared" si="128"/>
        <v>0</v>
      </c>
    </row>
    <row r="217" spans="2:34">
      <c r="B217" s="94">
        <v>10</v>
      </c>
      <c r="C217" s="38" t="str">
        <f>IF(D217="","",HLOOKUP(D217,ADMIN2026!$B$146:$L$214,H217,FALSE))</f>
        <v/>
      </c>
      <c r="D217" s="38" t="str">
        <f>IF(E217="","",VLOOKUP(E217,ADMIN2026!$B$112:$D$141,2,FALSE))</f>
        <v/>
      </c>
      <c r="E217" s="4"/>
      <c r="F217" s="11"/>
      <c r="G217" s="6"/>
      <c r="H217" s="38" t="str">
        <f>IF(E217&gt;101,H206+2*I206,IF(E217&gt;10,H206+I206,IF(E217&gt;0,H206,"")))</f>
        <v/>
      </c>
      <c r="I217" s="38"/>
      <c r="J217" s="38">
        <f>VLOOKUP(B217,ADMIN2026!$B$64:$F$79,3,FALSE)*IF(G217="DQ",0,1)*IF(G217="DNF",0,1)*IF(G217="DNS",0,1)*IF(G217="",0,1)*IF(G217="nm",0,1)*IF(G217="NH",0,1)*IF(G217&lt;AH217,0,1)</f>
        <v>0</v>
      </c>
      <c r="K217" s="94">
        <f t="shared" ref="K217:K223" si="130">J217</f>
        <v>0</v>
      </c>
      <c r="L217" s="38">
        <f>IF(D217="",0,IF(G217="DNF",0,IF(G217="NH",0,IF(G217="DQ",0,IF(G217="NM",0,IF(G217="DNS",0,IF(G217&lt;VLOOKUP(A206,ADMIN2026!$B$91:$D$109,3,FALSE),0,ADMIN2026!$D$89)))))))</f>
        <v>0</v>
      </c>
      <c r="T217" s="14" t="str">
        <f t="shared" ref="T217:T223" si="131">IF(D217="","",G217)</f>
        <v/>
      </c>
      <c r="U217" s="66" t="str">
        <f t="shared" ref="U217:U223" si="132">IF(D217="","",IF(G217="NH","",IF(G217="DQ","",IF(G217="NM","",IF(G217="DNS","",IF(ABS(G217*2/2-G217)&lt;0.001,"","Error"))))))</f>
        <v/>
      </c>
      <c r="Y217">
        <f t="shared" ref="Y217:Y223" si="133">IF($D217=Y$1,$K217+$L217,0)</f>
        <v>0</v>
      </c>
      <c r="Z217">
        <f t="shared" si="129"/>
        <v>0</v>
      </c>
      <c r="AA217">
        <f t="shared" si="129"/>
        <v>0</v>
      </c>
      <c r="AB217">
        <f t="shared" si="129"/>
        <v>0</v>
      </c>
      <c r="AC217">
        <f t="shared" si="129"/>
        <v>0</v>
      </c>
      <c r="AD217">
        <f t="shared" si="129"/>
        <v>0</v>
      </c>
      <c r="AE217">
        <f t="shared" si="129"/>
        <v>0</v>
      </c>
      <c r="AF217">
        <f t="shared" si="129"/>
        <v>0</v>
      </c>
      <c r="AH217">
        <f t="shared" si="128"/>
        <v>0</v>
      </c>
    </row>
    <row r="218" spans="2:34">
      <c r="B218" s="94">
        <v>11</v>
      </c>
      <c r="C218" s="38" t="str">
        <f>IF(D218="","",HLOOKUP(D218,ADMIN2026!$B$146:$L$214,H218,FALSE))</f>
        <v/>
      </c>
      <c r="D218" s="38" t="str">
        <f>IF(E218="","",VLOOKUP(E218,ADMIN2026!$B$112:$D$141,2,FALSE))</f>
        <v/>
      </c>
      <c r="E218" s="4"/>
      <c r="F218" s="11"/>
      <c r="G218" s="6"/>
      <c r="H218" s="38" t="str">
        <f>IF(E218&gt;101,H206+2*I206,IF(E218&gt;10,H206+I206,IF(E218&gt;0,H206,"")))</f>
        <v/>
      </c>
      <c r="I218" s="38"/>
      <c r="J218" s="38">
        <f>VLOOKUP(B218,ADMIN2026!$B$64:$F$79,3,FALSE)*IF(G218="DQ",0,1)*IF(G218="DNF",0,1)*IF(G218="DNS",0,1)*IF(G218="",0,1)*IF(G218="nm",0,1)*IF(G218="NH",0,1)*IF(G218&lt;AH218,0,1)</f>
        <v>0</v>
      </c>
      <c r="K218" s="94">
        <f t="shared" si="130"/>
        <v>0</v>
      </c>
      <c r="L218" s="38">
        <f>IF(D218="",0,IF(G218="DNF",0,IF(G218="NH",0,IF(G218="DQ",0,IF(G218="NM",0,IF(G218="DNS",0,IF(G218&lt;VLOOKUP(A206,ADMIN2026!$B$91:$D$109,3,FALSE),0,ADMIN2026!$D$89)))))))</f>
        <v>0</v>
      </c>
      <c r="T218" s="14" t="str">
        <f t="shared" si="131"/>
        <v/>
      </c>
      <c r="U218" s="66" t="str">
        <f t="shared" si="132"/>
        <v/>
      </c>
      <c r="Y218">
        <f t="shared" si="133"/>
        <v>0</v>
      </c>
      <c r="Z218">
        <f t="shared" si="129"/>
        <v>0</v>
      </c>
      <c r="AA218">
        <f t="shared" si="129"/>
        <v>0</v>
      </c>
      <c r="AB218">
        <f t="shared" si="129"/>
        <v>0</v>
      </c>
      <c r="AC218">
        <f t="shared" si="129"/>
        <v>0</v>
      </c>
      <c r="AD218">
        <f t="shared" si="129"/>
        <v>0</v>
      </c>
      <c r="AE218">
        <f t="shared" si="129"/>
        <v>0</v>
      </c>
      <c r="AF218">
        <f t="shared" si="129"/>
        <v>0</v>
      </c>
      <c r="AH218">
        <f t="shared" si="128"/>
        <v>0</v>
      </c>
    </row>
    <row r="219" spans="2:34">
      <c r="B219" s="94">
        <v>12</v>
      </c>
      <c r="C219" s="38" t="str">
        <f>IF(D219="","",HLOOKUP(D219,ADMIN2026!$B$146:$L$214,H219,FALSE))</f>
        <v/>
      </c>
      <c r="D219" s="38" t="str">
        <f>IF(E219="","",VLOOKUP(E219,ADMIN2026!$B$112:$D$141,2,FALSE))</f>
        <v/>
      </c>
      <c r="E219" s="4"/>
      <c r="F219" s="11"/>
      <c r="G219" s="6"/>
      <c r="H219" s="38" t="str">
        <f>IF(E219&gt;101,H206+2*I206,IF(E219&gt;10,H206+I206,IF(E219&gt;0,H206,"")))</f>
        <v/>
      </c>
      <c r="I219" s="38"/>
      <c r="J219" s="38">
        <f>VLOOKUP(B219,ADMIN2026!$B$64:$F$79,3,FALSE)*IF(G219="DQ",0,1)*IF(G219="DNF",0,1)*IF(G219="DNS",0,1)*IF(G219="",0,1)*IF(G219="nm",0,1)*IF(G219="NH",0,1)*IF(G219&lt;AH219,0,1)</f>
        <v>0</v>
      </c>
      <c r="K219" s="94">
        <f t="shared" si="130"/>
        <v>0</v>
      </c>
      <c r="L219" s="38">
        <f>IF(D219="",0,IF(G219="DNF",0,IF(G219="NH",0,IF(G219="DQ",0,IF(G219="NM",0,IF(G219="DNS",0,IF(G219&lt;VLOOKUP(A206,ADMIN2026!$B$91:$D$109,3,FALSE),0,ADMIN2026!$D$89)))))))</f>
        <v>0</v>
      </c>
      <c r="T219" s="14" t="str">
        <f t="shared" si="131"/>
        <v/>
      </c>
      <c r="U219" s="66" t="str">
        <f t="shared" si="132"/>
        <v/>
      </c>
      <c r="Y219">
        <f t="shared" si="133"/>
        <v>0</v>
      </c>
      <c r="Z219">
        <f t="shared" si="129"/>
        <v>0</v>
      </c>
      <c r="AA219">
        <f t="shared" si="129"/>
        <v>0</v>
      </c>
      <c r="AB219">
        <f t="shared" si="129"/>
        <v>0</v>
      </c>
      <c r="AC219">
        <f t="shared" si="129"/>
        <v>0</v>
      </c>
      <c r="AD219">
        <f t="shared" si="129"/>
        <v>0</v>
      </c>
      <c r="AE219">
        <f t="shared" si="129"/>
        <v>0</v>
      </c>
      <c r="AF219">
        <f t="shared" si="129"/>
        <v>0</v>
      </c>
      <c r="AH219">
        <f t="shared" si="128"/>
        <v>0</v>
      </c>
    </row>
    <row r="220" spans="2:34">
      <c r="B220" s="94">
        <v>13</v>
      </c>
      <c r="C220" s="38" t="str">
        <f>IF(D220="","",HLOOKUP(D220,ADMIN2026!$B$146:$L$214,H220,FALSE))</f>
        <v/>
      </c>
      <c r="D220" s="38" t="str">
        <f>IF(E220="","",VLOOKUP(E220,ADMIN2026!$B$112:$D$141,2,FALSE))</f>
        <v/>
      </c>
      <c r="E220" s="4"/>
      <c r="F220" s="11"/>
      <c r="G220" s="6"/>
      <c r="H220" s="38" t="str">
        <f>IF(E220&gt;101,H206+2*I206,IF(E220&gt;10,H206+I206,IF(E220&gt;0,H206,"")))</f>
        <v/>
      </c>
      <c r="I220" s="38"/>
      <c r="J220" s="38">
        <f>VLOOKUP(B220,ADMIN2026!$B$64:$F$79,3,FALSE)*IF(G220="DQ",0,1)*IF(G220="DNF",0,1)*IF(G220="DNS",0,1)*IF(G220="",0,1)*IF(G220="nm",0,1)*IF(G220="NH",0,1)*IF(G220&lt;AH220,0,1)</f>
        <v>0</v>
      </c>
      <c r="K220" s="94">
        <f t="shared" si="130"/>
        <v>0</v>
      </c>
      <c r="L220" s="38">
        <f>IF(D220="",0,IF(G220="DNF",0,IF(G220="NH",0,IF(G220="DQ",0,IF(G220="NM",0,IF(G220="DNS",0,IF(G220&lt;VLOOKUP(A206,ADMIN2026!$B$91:$D$109,3,FALSE),0,ADMIN2026!$D$89)))))))</f>
        <v>0</v>
      </c>
      <c r="T220" s="14" t="str">
        <f t="shared" si="131"/>
        <v/>
      </c>
      <c r="U220" s="66" t="str">
        <f t="shared" si="132"/>
        <v/>
      </c>
      <c r="Y220">
        <f t="shared" si="133"/>
        <v>0</v>
      </c>
      <c r="Z220">
        <f t="shared" si="129"/>
        <v>0</v>
      </c>
      <c r="AA220">
        <f t="shared" si="129"/>
        <v>0</v>
      </c>
      <c r="AB220">
        <f t="shared" si="129"/>
        <v>0</v>
      </c>
      <c r="AC220">
        <f t="shared" si="129"/>
        <v>0</v>
      </c>
      <c r="AD220">
        <f t="shared" si="129"/>
        <v>0</v>
      </c>
      <c r="AE220">
        <f t="shared" si="129"/>
        <v>0</v>
      </c>
      <c r="AF220">
        <f t="shared" si="129"/>
        <v>0</v>
      </c>
      <c r="AH220">
        <f t="shared" si="128"/>
        <v>0</v>
      </c>
    </row>
    <row r="221" spans="2:34">
      <c r="B221" s="94">
        <v>14</v>
      </c>
      <c r="C221" s="38" t="str">
        <f>IF(D221="","",HLOOKUP(D221,ADMIN2026!$B$146:$L$214,H221,FALSE))</f>
        <v/>
      </c>
      <c r="D221" s="38" t="str">
        <f>IF(E221="","",VLOOKUP(E221,ADMIN2026!$B$112:$D$141,2,FALSE))</f>
        <v/>
      </c>
      <c r="E221" s="4"/>
      <c r="F221" s="11"/>
      <c r="G221" s="6"/>
      <c r="H221" s="38" t="str">
        <f>IF(E221&gt;101,H206+2*I206,IF(E221&gt;10,H206+I206,IF(E221&gt;0,H206,"")))</f>
        <v/>
      </c>
      <c r="I221" s="38"/>
      <c r="J221" s="38">
        <f>VLOOKUP(B221,ADMIN2026!$B$64:$F$79,3,FALSE)*IF(G221="DQ",0,1)*IF(G221="DNF",0,1)*IF(G221="DNS",0,1)*IF(G221="",0,1)*IF(G221="nm",0,1)*IF(G221="NH",0,1)*IF(G221&lt;AH221,0,1)</f>
        <v>0</v>
      </c>
      <c r="K221" s="94">
        <f t="shared" si="130"/>
        <v>0</v>
      </c>
      <c r="L221" s="38">
        <f>IF(D221="",0,IF(G221="DNF",0,IF(G221="NH",0,IF(G221="DQ",0,IF(G221="NM",0,IF(G221="DNS",0,IF(G221&lt;VLOOKUP(A206,ADMIN2026!$B$91:$D$109,3,FALSE),0,ADMIN2026!$D$89)))))))</f>
        <v>0</v>
      </c>
      <c r="T221" s="14" t="str">
        <f t="shared" si="131"/>
        <v/>
      </c>
      <c r="U221" s="66" t="str">
        <f t="shared" si="132"/>
        <v/>
      </c>
      <c r="Y221">
        <f t="shared" si="133"/>
        <v>0</v>
      </c>
      <c r="Z221">
        <f t="shared" si="129"/>
        <v>0</v>
      </c>
      <c r="AA221">
        <f t="shared" si="129"/>
        <v>0</v>
      </c>
      <c r="AB221">
        <f t="shared" si="129"/>
        <v>0</v>
      </c>
      <c r="AC221">
        <f t="shared" si="129"/>
        <v>0</v>
      </c>
      <c r="AD221">
        <f t="shared" si="129"/>
        <v>0</v>
      </c>
      <c r="AE221">
        <f t="shared" si="129"/>
        <v>0</v>
      </c>
      <c r="AF221">
        <f t="shared" si="129"/>
        <v>0</v>
      </c>
      <c r="AH221">
        <f t="shared" si="128"/>
        <v>0</v>
      </c>
    </row>
    <row r="222" spans="2:34">
      <c r="B222" s="94">
        <v>15</v>
      </c>
      <c r="C222" s="38" t="str">
        <f>IF(D222="","",HLOOKUP(D222,ADMIN2026!$B$146:$L$214,H222,FALSE))</f>
        <v/>
      </c>
      <c r="D222" s="38" t="str">
        <f>IF(E222="","",VLOOKUP(E222,ADMIN2026!$B$112:$D$141,2,FALSE))</f>
        <v/>
      </c>
      <c r="E222" s="4"/>
      <c r="F222" s="11"/>
      <c r="G222" s="6"/>
      <c r="H222" s="38" t="str">
        <f>IF(E222&gt;101,H206+2*I206,IF(E222&gt;10,H206+I206,IF(E222&gt;0,H206,"")))</f>
        <v/>
      </c>
      <c r="I222" s="38"/>
      <c r="J222" s="38">
        <f>VLOOKUP(B222,ADMIN2026!$B$64:$F$79,3,FALSE)*IF(G222="DQ",0,1)*IF(G222="DNF",0,1)*IF(G222="DNS",0,1)*IF(G222="",0,1)*IF(G222="nm",0,1)*IF(G222="NH",0,1)*IF(G222&lt;AH222,0,1)</f>
        <v>0</v>
      </c>
      <c r="K222" s="94">
        <f t="shared" si="130"/>
        <v>0</v>
      </c>
      <c r="L222" s="38">
        <f>IF(D222="",0,IF(G222="DNF",0,IF(G222="NH",0,IF(G222="DQ",0,IF(G222="NM",0,IF(G222="DNS",0,IF(G222&lt;VLOOKUP(A206,ADMIN2026!$B$91:$D$109,3,FALSE),0,ADMIN2026!$D$89)))))))</f>
        <v>0</v>
      </c>
      <c r="T222" s="14" t="str">
        <f t="shared" si="131"/>
        <v/>
      </c>
      <c r="U222" s="66" t="str">
        <f t="shared" si="132"/>
        <v/>
      </c>
      <c r="Y222">
        <f t="shared" si="133"/>
        <v>0</v>
      </c>
      <c r="Z222">
        <f t="shared" si="129"/>
        <v>0</v>
      </c>
      <c r="AA222">
        <f t="shared" si="129"/>
        <v>0</v>
      </c>
      <c r="AB222">
        <f t="shared" si="129"/>
        <v>0</v>
      </c>
      <c r="AC222">
        <f t="shared" si="129"/>
        <v>0</v>
      </c>
      <c r="AD222">
        <f t="shared" si="129"/>
        <v>0</v>
      </c>
      <c r="AE222">
        <f t="shared" si="129"/>
        <v>0</v>
      </c>
      <c r="AF222">
        <f t="shared" si="129"/>
        <v>0</v>
      </c>
      <c r="AH222">
        <f t="shared" si="128"/>
        <v>0</v>
      </c>
    </row>
    <row r="223" spans="2:34">
      <c r="B223" s="94">
        <v>16</v>
      </c>
      <c r="C223" s="38" t="str">
        <f>IF(D223="","",HLOOKUP(D223,ADMIN2026!$B$146:$L$214,H223,FALSE))</f>
        <v/>
      </c>
      <c r="D223" s="38" t="str">
        <f>IF(E223="","",VLOOKUP(E223,ADMIN2026!$B$112:$D$141,2,FALSE))</f>
        <v/>
      </c>
      <c r="E223" s="4"/>
      <c r="F223" s="11"/>
      <c r="G223" s="6"/>
      <c r="H223" s="38" t="str">
        <f>IF(E223&gt;101,H206+2*I206,IF(E223&gt;10,H206+I206,IF(E223&gt;0,H206,"")))</f>
        <v/>
      </c>
      <c r="I223" s="38"/>
      <c r="J223" s="38">
        <f>VLOOKUP(B223,ADMIN2026!$B$64:$F$79,3,FALSE)*IF(G223="DQ",0,1)*IF(G223="DNF",0,1)*IF(G223="DNS",0,1)*IF(G223="",0,1)*IF(G223="nm",0,1)*IF(G223="NH",0,1)*IF(G223&lt;AH223,0,1)</f>
        <v>0</v>
      </c>
      <c r="K223" s="94">
        <f t="shared" si="130"/>
        <v>0</v>
      </c>
      <c r="L223" s="38">
        <f>IF(D223="",0,IF(G223="DNF",0,IF(G223="NH",0,IF(G223="DQ",0,IF(G223="NM",0,IF(G223="DNS",0,IF(G223&lt;VLOOKUP(A206,ADMIN2026!$B$91:$D$109,3,FALSE),0,ADMIN2026!$D$89)))))))</f>
        <v>0</v>
      </c>
      <c r="T223" s="14" t="str">
        <f t="shared" si="131"/>
        <v/>
      </c>
      <c r="U223" s="66" t="str">
        <f t="shared" si="132"/>
        <v/>
      </c>
      <c r="Y223">
        <f t="shared" si="133"/>
        <v>0</v>
      </c>
      <c r="Z223">
        <f t="shared" si="129"/>
        <v>0</v>
      </c>
      <c r="AA223">
        <f t="shared" si="129"/>
        <v>0</v>
      </c>
      <c r="AB223">
        <f t="shared" si="129"/>
        <v>0</v>
      </c>
      <c r="AC223">
        <f t="shared" si="129"/>
        <v>0</v>
      </c>
      <c r="AD223">
        <f t="shared" si="129"/>
        <v>0</v>
      </c>
      <c r="AE223">
        <f t="shared" si="129"/>
        <v>0</v>
      </c>
      <c r="AF223">
        <f t="shared" si="129"/>
        <v>0</v>
      </c>
      <c r="AH223">
        <f t="shared" si="128"/>
        <v>0</v>
      </c>
    </row>
    <row r="226" spans="1:34">
      <c r="A226" s="62" t="s">
        <v>0</v>
      </c>
      <c r="B226" s="62" t="s">
        <v>0</v>
      </c>
      <c r="C226" s="62" t="s">
        <v>14</v>
      </c>
      <c r="D226" s="62" t="s">
        <v>58</v>
      </c>
      <c r="E226" s="3"/>
      <c r="F226" s="3"/>
      <c r="G226" s="3"/>
      <c r="H226" s="3" t="s">
        <v>66</v>
      </c>
      <c r="I226" s="3" t="s">
        <v>67</v>
      </c>
      <c r="J226" s="3"/>
      <c r="K226" s="3"/>
      <c r="L226" s="3"/>
      <c r="M226" s="3"/>
      <c r="N226" s="3"/>
      <c r="O226" s="3"/>
      <c r="P226" s="3"/>
      <c r="Q226" s="3"/>
      <c r="R226" s="3"/>
      <c r="S226" s="3"/>
      <c r="T226" s="3"/>
      <c r="U226" s="3"/>
      <c r="V226" s="3"/>
      <c r="W226" s="3"/>
    </row>
    <row r="227" spans="1:34">
      <c r="A227" s="3" t="str">
        <f>C226</f>
        <v>JT</v>
      </c>
      <c r="B227" s="37" t="s">
        <v>51</v>
      </c>
      <c r="C227" s="37"/>
      <c r="D227" s="37"/>
      <c r="E227" s="37"/>
      <c r="F227" s="10"/>
      <c r="G227" s="37" t="s">
        <v>106</v>
      </c>
      <c r="H227" s="37">
        <f>VLOOKUP(A227,ADMIN2026!$B$146:$M$166,12,FALSE)</f>
        <v>21</v>
      </c>
      <c r="I227" s="37">
        <f>$I$3</f>
        <v>24</v>
      </c>
      <c r="J227" s="37" t="s">
        <v>79</v>
      </c>
      <c r="K227" s="37" t="s">
        <v>59</v>
      </c>
      <c r="L227" s="37" t="s">
        <v>83</v>
      </c>
      <c r="M227" s="3"/>
      <c r="N227" s="3"/>
      <c r="O227" s="3"/>
      <c r="P227" s="3"/>
      <c r="Q227" s="3"/>
      <c r="R227" s="3"/>
      <c r="S227" s="3"/>
      <c r="T227" s="3" t="s">
        <v>136</v>
      </c>
      <c r="U227" s="3" t="s">
        <v>237</v>
      </c>
      <c r="V227" s="3"/>
      <c r="W227" s="3"/>
    </row>
    <row r="228" spans="1:34">
      <c r="A228" s="64" t="s">
        <v>1</v>
      </c>
      <c r="B228" s="37" t="s">
        <v>59</v>
      </c>
      <c r="C228" s="37" t="s">
        <v>60</v>
      </c>
      <c r="D228" s="37" t="s">
        <v>61</v>
      </c>
      <c r="E228" s="37" t="s">
        <v>108</v>
      </c>
      <c r="F228" s="10"/>
      <c r="G228" s="37" t="s">
        <v>107</v>
      </c>
      <c r="H228" s="37" t="s">
        <v>65</v>
      </c>
      <c r="I228" s="37"/>
      <c r="J228" s="37" t="s">
        <v>80</v>
      </c>
      <c r="K228" s="37" t="s">
        <v>80</v>
      </c>
      <c r="L228" s="37" t="s">
        <v>80</v>
      </c>
      <c r="M228" s="3"/>
      <c r="N228" s="3"/>
      <c r="O228" s="3"/>
      <c r="P228" s="3"/>
      <c r="Q228" s="3"/>
      <c r="R228" s="3"/>
      <c r="S228" s="3"/>
      <c r="T228" s="3" t="s">
        <v>146</v>
      </c>
      <c r="U228" s="3" t="s">
        <v>238</v>
      </c>
      <c r="V228" s="3"/>
      <c r="W228" s="3"/>
      <c r="Y228" t="str">
        <f>Y$1</f>
        <v>B&amp;R</v>
      </c>
      <c r="Z228" t="str">
        <f t="shared" ref="Z228:AF228" si="134">Z$1</f>
        <v>Chelt</v>
      </c>
      <c r="AA228" t="str">
        <f t="shared" si="134"/>
        <v>D&amp;S</v>
      </c>
      <c r="AB228" t="str">
        <f t="shared" si="134"/>
        <v>HereF</v>
      </c>
      <c r="AC228" t="str">
        <f t="shared" si="134"/>
        <v>K&amp;S</v>
      </c>
      <c r="AD228" t="str">
        <f t="shared" si="134"/>
        <v>Tipton</v>
      </c>
      <c r="AE228" t="str">
        <f t="shared" si="134"/>
        <v>Worc</v>
      </c>
      <c r="AF228" t="str">
        <f t="shared" si="134"/>
        <v>Yate</v>
      </c>
      <c r="AH228" t="s">
        <v>484</v>
      </c>
    </row>
    <row r="229" spans="1:34">
      <c r="B229" s="94">
        <v>1</v>
      </c>
      <c r="C229" s="38" t="str">
        <f>IF(D229="","",HLOOKUP(D229,ADMIN2026!$B$146:$L$214,H229,FALSE))</f>
        <v/>
      </c>
      <c r="D229" s="38" t="str">
        <f>IF(E229="","",VLOOKUP(E229,ADMIN2026!$B$112:$D$141,2,FALSE))</f>
        <v/>
      </c>
      <c r="E229" s="4"/>
      <c r="F229" s="11"/>
      <c r="G229" s="6"/>
      <c r="H229" s="38" t="str">
        <f>IF(E229&gt;101,H227+2*I227,IF(E229&gt;10,H227+I227,IF(E229&gt;0,H227,"")))</f>
        <v/>
      </c>
      <c r="I229" s="38"/>
      <c r="J229" s="38">
        <f>VLOOKUP(B229,ADMIN2026!$B$64:$E$73,2,FALSE)*IF(G229="DQ",0,1)*IF(G229="DNF",0,1)*IF(G229="DNS",0,1)*IF(G229="",0,1)*IF(G229="nm",0,1)*IF(G229="NH",0,1)*IF(G229&lt;AH229,0,1)</f>
        <v>0</v>
      </c>
      <c r="K229" s="94">
        <f>J229</f>
        <v>0</v>
      </c>
      <c r="L229" s="38">
        <f>IF(D229="",0,IF(G229="DNF",0,IF(G229="NH",0,IF(G229="DQ",0,IF(G229="NM",0,IF(G229="DNS",0,IF(G229&lt;VLOOKUP(A227,ADMIN2026!$B$91:$D$109,3,FALSE),0,ADMIN2026!$D$89)))))))</f>
        <v>0</v>
      </c>
      <c r="T229" s="14" t="str">
        <f>IF(D229="","",G229)</f>
        <v/>
      </c>
      <c r="U229" s="66" t="str">
        <f>IF(D229="","",IF(G229="NH","",IF(G229="DQ","",IF(G229="NM","",IF(G229="DNS","",IF(ABS(G229*2/2-G229)&lt;0.001,"","Error"))))))</f>
        <v/>
      </c>
      <c r="Y229">
        <f>IF($D229=Y$1,$K229+$L229,0)</f>
        <v>0</v>
      </c>
      <c r="Z229">
        <f t="shared" ref="Z229:AF236" si="135">IF($D229=Z$1,$K229+$L229,0)</f>
        <v>0</v>
      </c>
      <c r="AA229">
        <f t="shared" si="135"/>
        <v>0</v>
      </c>
      <c r="AB229">
        <f t="shared" si="135"/>
        <v>0</v>
      </c>
      <c r="AC229">
        <f t="shared" si="135"/>
        <v>0</v>
      </c>
      <c r="AD229">
        <f t="shared" si="135"/>
        <v>0</v>
      </c>
      <c r="AE229">
        <f t="shared" si="135"/>
        <v>0</v>
      </c>
      <c r="AF229">
        <f t="shared" si="135"/>
        <v>0</v>
      </c>
      <c r="AH229">
        <f>VLOOKUP(A227,ADMIN2026!$G$13:$I$16,2,FALSE)</f>
        <v>0</v>
      </c>
    </row>
    <row r="230" spans="1:34">
      <c r="B230" s="94">
        <v>2</v>
      </c>
      <c r="C230" s="38" t="str">
        <f>IF(D230="","",HLOOKUP(D230,ADMIN2026!$B$146:$L$214,H230,FALSE))</f>
        <v/>
      </c>
      <c r="D230" s="38" t="str">
        <f>IF(E230="","",VLOOKUP(E230,ADMIN2026!$B$112:$D$141,2,FALSE))</f>
        <v/>
      </c>
      <c r="E230" s="4"/>
      <c r="F230" s="11"/>
      <c r="G230" s="6"/>
      <c r="H230" s="38" t="str">
        <f>IF(E230&gt;101,H227+2*I227,IF(E230&gt;10,H227+I227,IF(E230&gt;0,H227,"")))</f>
        <v/>
      </c>
      <c r="I230" s="38"/>
      <c r="J230" s="38">
        <f>VLOOKUP(B230,ADMIN2026!$B$64:$E$73,2,FALSE)*IF(G230="DQ",0,1)*IF(G230="DNF",0,1)*IF(G230="DNS",0,1)*IF(G230="",0,1)*IF(G230="nm",0,1)*IF(G230="NH",0,1)*IF(G230&lt;AH230,0,1)</f>
        <v>0</v>
      </c>
      <c r="K230" s="94">
        <f t="shared" ref="K230:K236" si="136">J230</f>
        <v>0</v>
      </c>
      <c r="L230" s="38">
        <f>IF(D230="",0,IF(G230="DNF",0,IF(G230="NH",0,IF(G230="DQ",0,IF(G230="NM",0,IF(G230="DNS",0,IF(G230&lt;VLOOKUP(A227,ADMIN2026!$B$91:$D$109,3,FALSE),0,ADMIN2026!$D$89)))))))</f>
        <v>0</v>
      </c>
      <c r="T230" s="14" t="str">
        <f t="shared" ref="T230:T236" si="137">IF(D230="","",G230)</f>
        <v/>
      </c>
      <c r="U230" s="66" t="str">
        <f t="shared" ref="U230:U236" si="138">IF(D230="","",IF(G230="NH","",IF(G230="DQ","",IF(G230="NM","",IF(G230="DNS","",IF(ABS(G230*2/2-G230)&lt;0.001,"","Error"))))))</f>
        <v/>
      </c>
      <c r="Y230">
        <f t="shared" ref="Y230:Y236" si="139">IF($D230=Y$1,$K230+$L230,0)</f>
        <v>0</v>
      </c>
      <c r="Z230">
        <f t="shared" si="135"/>
        <v>0</v>
      </c>
      <c r="AA230">
        <f t="shared" si="135"/>
        <v>0</v>
      </c>
      <c r="AB230">
        <f t="shared" si="135"/>
        <v>0</v>
      </c>
      <c r="AC230">
        <f t="shared" si="135"/>
        <v>0</v>
      </c>
      <c r="AD230">
        <f t="shared" si="135"/>
        <v>0</v>
      </c>
      <c r="AE230">
        <f t="shared" si="135"/>
        <v>0</v>
      </c>
      <c r="AF230">
        <f t="shared" si="135"/>
        <v>0</v>
      </c>
      <c r="AH230">
        <f>AH229</f>
        <v>0</v>
      </c>
    </row>
    <row r="231" spans="1:34">
      <c r="B231" s="94">
        <v>3</v>
      </c>
      <c r="C231" s="38" t="str">
        <f>IF(D231="","",HLOOKUP(D231,ADMIN2026!$B$146:$L$214,H231,FALSE))</f>
        <v/>
      </c>
      <c r="D231" s="38" t="str">
        <f>IF(E231="","",VLOOKUP(E231,ADMIN2026!$B$112:$D$141,2,FALSE))</f>
        <v/>
      </c>
      <c r="E231" s="4"/>
      <c r="F231" s="11"/>
      <c r="G231" s="6"/>
      <c r="H231" s="38" t="str">
        <f>IF(E231&gt;101,H227+2*I227,IF(E231&gt;10,H227+I227,IF(E231&gt;0,H227,"")))</f>
        <v/>
      </c>
      <c r="I231" s="38"/>
      <c r="J231" s="38">
        <f>VLOOKUP(B231,ADMIN2026!$B$64:$E$73,2,FALSE)*IF(G231="DQ",0,1)*IF(G231="DNF",0,1)*IF(G231="DNS",0,1)*IF(G231="",0,1)*IF(G231="nm",0,1)*IF(G231="NH",0,1)*IF(G231&lt;AH231,0,1)</f>
        <v>0</v>
      </c>
      <c r="K231" s="94">
        <f t="shared" si="136"/>
        <v>0</v>
      </c>
      <c r="L231" s="38">
        <f>IF(D231="",0,IF(G231="DNF",0,IF(G231="NH",0,IF(G231="DQ",0,IF(G231="NM",0,IF(G231="DNS",0,IF(G231&lt;VLOOKUP(A227,ADMIN2026!$B$91:$D$109,3,FALSE),0,ADMIN2026!$D$89)))))))</f>
        <v>0</v>
      </c>
      <c r="T231" s="14" t="str">
        <f t="shared" si="137"/>
        <v/>
      </c>
      <c r="U231" s="66" t="str">
        <f t="shared" si="138"/>
        <v/>
      </c>
      <c r="Y231">
        <f t="shared" si="139"/>
        <v>0</v>
      </c>
      <c r="Z231">
        <f t="shared" si="135"/>
        <v>0</v>
      </c>
      <c r="AA231">
        <f t="shared" si="135"/>
        <v>0</v>
      </c>
      <c r="AB231">
        <f t="shared" si="135"/>
        <v>0</v>
      </c>
      <c r="AC231">
        <f t="shared" si="135"/>
        <v>0</v>
      </c>
      <c r="AD231">
        <f t="shared" si="135"/>
        <v>0</v>
      </c>
      <c r="AE231">
        <f t="shared" si="135"/>
        <v>0</v>
      </c>
      <c r="AF231">
        <f t="shared" si="135"/>
        <v>0</v>
      </c>
      <c r="AH231">
        <f t="shared" ref="AH231:AH236" si="140">AH230</f>
        <v>0</v>
      </c>
    </row>
    <row r="232" spans="1:34">
      <c r="B232" s="94">
        <v>4</v>
      </c>
      <c r="C232" s="38" t="str">
        <f>IF(D232="","",HLOOKUP(D232,ADMIN2026!$B$146:$L$214,H232,FALSE))</f>
        <v/>
      </c>
      <c r="D232" s="38" t="str">
        <f>IF(E232="","",VLOOKUP(E232,ADMIN2026!$B$112:$D$141,2,FALSE))</f>
        <v/>
      </c>
      <c r="E232" s="4"/>
      <c r="F232" s="11"/>
      <c r="G232" s="6"/>
      <c r="H232" s="38" t="str">
        <f>IF(E232&gt;101,H227+2*I227,IF(E232&gt;10,H227+I227,IF(E232&gt;0,H227,"")))</f>
        <v/>
      </c>
      <c r="I232" s="38"/>
      <c r="J232" s="38">
        <f>VLOOKUP(B232,ADMIN2026!$B$64:$E$73,2,FALSE)*IF(G232="DQ",0,1)*IF(G232="DNF",0,1)*IF(G232="DNS",0,1)*IF(G232="",0,1)*IF(G232="nm",0,1)*IF(G232="NH",0,1)*IF(G232&lt;AH232,0,1)</f>
        <v>0</v>
      </c>
      <c r="K232" s="94">
        <f t="shared" si="136"/>
        <v>0</v>
      </c>
      <c r="L232" s="38">
        <f>IF(D232="",0,IF(G232="DNF",0,IF(G232="NH",0,IF(G232="DQ",0,IF(G232="NM",0,IF(G232="DNS",0,IF(G232&lt;VLOOKUP(A227,ADMIN2026!$B$91:$D$109,3,FALSE),0,ADMIN2026!$D$89)))))))</f>
        <v>0</v>
      </c>
      <c r="T232" s="14" t="str">
        <f t="shared" si="137"/>
        <v/>
      </c>
      <c r="U232" s="66" t="str">
        <f t="shared" si="138"/>
        <v/>
      </c>
      <c r="Y232">
        <f t="shared" si="139"/>
        <v>0</v>
      </c>
      <c r="Z232">
        <f t="shared" si="135"/>
        <v>0</v>
      </c>
      <c r="AA232">
        <f t="shared" si="135"/>
        <v>0</v>
      </c>
      <c r="AB232">
        <f t="shared" si="135"/>
        <v>0</v>
      </c>
      <c r="AC232">
        <f t="shared" si="135"/>
        <v>0</v>
      </c>
      <c r="AD232">
        <f t="shared" si="135"/>
        <v>0</v>
      </c>
      <c r="AE232">
        <f t="shared" si="135"/>
        <v>0</v>
      </c>
      <c r="AF232">
        <f t="shared" si="135"/>
        <v>0</v>
      </c>
      <c r="AH232">
        <f t="shared" si="140"/>
        <v>0</v>
      </c>
    </row>
    <row r="233" spans="1:34">
      <c r="B233" s="94">
        <v>5</v>
      </c>
      <c r="C233" s="38" t="str">
        <f>IF(D233="","",HLOOKUP(D233,ADMIN2026!$B$146:$L$214,H233,FALSE))</f>
        <v/>
      </c>
      <c r="D233" s="38" t="str">
        <f>IF(E233="","",VLOOKUP(E233,ADMIN2026!$B$112:$D$141,2,FALSE))</f>
        <v/>
      </c>
      <c r="E233" s="4"/>
      <c r="F233" s="11"/>
      <c r="G233" s="6"/>
      <c r="H233" s="38" t="str">
        <f>IF(E233&gt;101,H227+2*I227,IF(E233&gt;10,H227+I227,IF(E233&gt;0,H227,"")))</f>
        <v/>
      </c>
      <c r="I233" s="38"/>
      <c r="J233" s="38">
        <f>VLOOKUP(B233,ADMIN2026!$B$64:$E$73,2,FALSE)*IF(G233="DQ",0,1)*IF(G233="DNF",0,1)*IF(G233="DNS",0,1)*IF(G233="",0,1)*IF(G233="nm",0,1)*IF(G233="NH",0,1)*IF(G233&lt;AH233,0,1)</f>
        <v>0</v>
      </c>
      <c r="K233" s="94">
        <f t="shared" si="136"/>
        <v>0</v>
      </c>
      <c r="L233" s="38">
        <f>IF(D233="",0,IF(G233="DNF",0,IF(G233="NH",0,IF(G233="DQ",0,IF(G233="NM",0,IF(G233="DNS",0,IF(G233&lt;VLOOKUP(A227,ADMIN2026!$B$91:$D$109,3,FALSE),0,ADMIN2026!$D$89)))))))</f>
        <v>0</v>
      </c>
      <c r="T233" s="14" t="str">
        <f t="shared" si="137"/>
        <v/>
      </c>
      <c r="U233" s="66" t="str">
        <f t="shared" si="138"/>
        <v/>
      </c>
      <c r="Y233">
        <f t="shared" si="139"/>
        <v>0</v>
      </c>
      <c r="Z233">
        <f t="shared" si="135"/>
        <v>0</v>
      </c>
      <c r="AA233">
        <f t="shared" si="135"/>
        <v>0</v>
      </c>
      <c r="AB233">
        <f t="shared" si="135"/>
        <v>0</v>
      </c>
      <c r="AC233">
        <f t="shared" si="135"/>
        <v>0</v>
      </c>
      <c r="AD233">
        <f t="shared" si="135"/>
        <v>0</v>
      </c>
      <c r="AE233">
        <f t="shared" si="135"/>
        <v>0</v>
      </c>
      <c r="AF233">
        <f t="shared" si="135"/>
        <v>0</v>
      </c>
      <c r="AH233">
        <f t="shared" si="140"/>
        <v>0</v>
      </c>
    </row>
    <row r="234" spans="1:34">
      <c r="B234" s="94">
        <v>6</v>
      </c>
      <c r="C234" s="38" t="str">
        <f>IF(D234="","",HLOOKUP(D234,ADMIN2026!$B$146:$L$214,H234,FALSE))</f>
        <v/>
      </c>
      <c r="D234" s="38" t="str">
        <f>IF(E234="","",VLOOKUP(E234,ADMIN2026!$B$112:$D$141,2,FALSE))</f>
        <v/>
      </c>
      <c r="E234" s="4"/>
      <c r="F234" s="11"/>
      <c r="G234" s="6"/>
      <c r="H234" s="38" t="str">
        <f>IF(E234&gt;101,H227+2*I227,IF(E234&gt;10,H227+I227,IF(E234&gt;0,H227,"")))</f>
        <v/>
      </c>
      <c r="I234" s="38"/>
      <c r="J234" s="38">
        <f>VLOOKUP(B234,ADMIN2026!$B$64:$E$73,2,FALSE)*IF(G234="DQ",0,1)*IF(G234="DNF",0,1)*IF(G234="DNS",0,1)*IF(G234="",0,1)*IF(G234="nm",0,1)*IF(G234="NH",0,1)*IF(G234&lt;AH234,0,1)</f>
        <v>0</v>
      </c>
      <c r="K234" s="94">
        <f t="shared" si="136"/>
        <v>0</v>
      </c>
      <c r="L234" s="38">
        <f>IF(D234="",0,IF(G234="DNF",0,IF(G234="NH",0,IF(G234="DQ",0,IF(G234="NM",0,IF(G234="DNS",0,IF(G234&lt;VLOOKUP(A227,ADMIN2026!$B$91:$D$109,3,FALSE),0,ADMIN2026!$D$89)))))))</f>
        <v>0</v>
      </c>
      <c r="T234" s="14" t="str">
        <f t="shared" si="137"/>
        <v/>
      </c>
      <c r="U234" s="66" t="str">
        <f t="shared" si="138"/>
        <v/>
      </c>
      <c r="Y234">
        <f t="shared" si="139"/>
        <v>0</v>
      </c>
      <c r="Z234">
        <f t="shared" si="135"/>
        <v>0</v>
      </c>
      <c r="AA234">
        <f t="shared" si="135"/>
        <v>0</v>
      </c>
      <c r="AB234">
        <f t="shared" si="135"/>
        <v>0</v>
      </c>
      <c r="AC234">
        <f t="shared" si="135"/>
        <v>0</v>
      </c>
      <c r="AD234">
        <f t="shared" si="135"/>
        <v>0</v>
      </c>
      <c r="AE234">
        <f t="shared" si="135"/>
        <v>0</v>
      </c>
      <c r="AF234">
        <f t="shared" si="135"/>
        <v>0</v>
      </c>
      <c r="AH234">
        <f t="shared" si="140"/>
        <v>0</v>
      </c>
    </row>
    <row r="235" spans="1:34">
      <c r="B235" s="94">
        <v>7</v>
      </c>
      <c r="C235" s="38" t="str">
        <f>IF(D235="","",HLOOKUP(D235,ADMIN2026!$B$146:$L$214,H235,FALSE))</f>
        <v/>
      </c>
      <c r="D235" s="38" t="str">
        <f>IF(E235="","",VLOOKUP(E235,ADMIN2026!$B$112:$D$141,2,FALSE))</f>
        <v/>
      </c>
      <c r="E235" s="4"/>
      <c r="F235" s="11"/>
      <c r="G235" s="6"/>
      <c r="H235" s="38" t="str">
        <f>IF(E235&gt;101,H227+2*I227,IF(E235&gt;10,H227+I227,IF(E235&gt;0,H227,"")))</f>
        <v/>
      </c>
      <c r="I235" s="38"/>
      <c r="J235" s="38">
        <f>VLOOKUP(B235,ADMIN2026!$B$64:$E$73,2,FALSE)*IF(G235="DQ",0,1)*IF(G235="DNF",0,1)*IF(G235="DNS",0,1)*IF(G235="",0,1)*IF(G235="nm",0,1)*IF(G235="NH",0,1)*IF(G235&lt;AH235,0,1)</f>
        <v>0</v>
      </c>
      <c r="K235" s="94">
        <f t="shared" si="136"/>
        <v>0</v>
      </c>
      <c r="L235" s="38">
        <f>IF(D235="",0,IF(G235="DNF",0,IF(G235="NH",0,IF(G235="DQ",0,IF(G235="NM",0,IF(G235="DNS",0,IF(G235&lt;VLOOKUP(A227,ADMIN2026!$B$91:$D$109,3,FALSE),0,ADMIN2026!$D$89)))))))</f>
        <v>0</v>
      </c>
      <c r="T235" s="14" t="str">
        <f t="shared" si="137"/>
        <v/>
      </c>
      <c r="U235" s="66" t="str">
        <f t="shared" si="138"/>
        <v/>
      </c>
      <c r="Y235">
        <f t="shared" si="139"/>
        <v>0</v>
      </c>
      <c r="Z235">
        <f t="shared" si="135"/>
        <v>0</v>
      </c>
      <c r="AA235">
        <f t="shared" si="135"/>
        <v>0</v>
      </c>
      <c r="AB235">
        <f t="shared" si="135"/>
        <v>0</v>
      </c>
      <c r="AC235">
        <f t="shared" si="135"/>
        <v>0</v>
      </c>
      <c r="AD235">
        <f t="shared" si="135"/>
        <v>0</v>
      </c>
      <c r="AE235">
        <f t="shared" si="135"/>
        <v>0</v>
      </c>
      <c r="AF235">
        <f t="shared" si="135"/>
        <v>0</v>
      </c>
      <c r="AH235">
        <f t="shared" si="140"/>
        <v>0</v>
      </c>
    </row>
    <row r="236" spans="1:34">
      <c r="B236" s="94">
        <v>8</v>
      </c>
      <c r="C236" s="38" t="str">
        <f>IF(D236="","",HLOOKUP(D236,ADMIN2026!$B$146:$L$214,H236,FALSE))</f>
        <v/>
      </c>
      <c r="D236" s="38" t="str">
        <f>IF(E236="","",VLOOKUP(E236,ADMIN2026!$B$112:$D$141,2,FALSE))</f>
        <v/>
      </c>
      <c r="E236" s="4"/>
      <c r="F236" s="11"/>
      <c r="G236" s="6"/>
      <c r="H236" s="38" t="str">
        <f>IF(E236&gt;101,H227+2*I227,IF(E236&gt;10,H227+I227,IF(E236&gt;0,H227,"")))</f>
        <v/>
      </c>
      <c r="I236" s="38"/>
      <c r="J236" s="38">
        <f>VLOOKUP(B236,ADMIN2026!$B$64:$E$73,2,FALSE)*IF(G236="DQ",0,1)*IF(G236="DNF",0,1)*IF(G236="DNS",0,1)*IF(G236="",0,1)*IF(G236="nm",0,1)*IF(G236="NH",0,1)*IF(G236&lt;AH236,0,1)</f>
        <v>0</v>
      </c>
      <c r="K236" s="94">
        <f t="shared" si="136"/>
        <v>0</v>
      </c>
      <c r="L236" s="38">
        <f>IF(D236="",0,IF(G236="DNF",0,IF(G236="NH",0,IF(G236="DQ",0,IF(G236="NM",0,IF(G236="DNS",0,IF(G236&lt;VLOOKUP(A227,ADMIN2026!$B$91:$D$109,3,FALSE),0,ADMIN2026!$D$89)))))))</f>
        <v>0</v>
      </c>
      <c r="T236" s="14" t="str">
        <f t="shared" si="137"/>
        <v/>
      </c>
      <c r="U236" s="66" t="str">
        <f t="shared" si="138"/>
        <v/>
      </c>
      <c r="Y236">
        <f t="shared" si="139"/>
        <v>0</v>
      </c>
      <c r="Z236">
        <f t="shared" si="135"/>
        <v>0</v>
      </c>
      <c r="AA236">
        <f t="shared" si="135"/>
        <v>0</v>
      </c>
      <c r="AB236">
        <f t="shared" si="135"/>
        <v>0</v>
      </c>
      <c r="AC236">
        <f t="shared" si="135"/>
        <v>0</v>
      </c>
      <c r="AD236">
        <f t="shared" si="135"/>
        <v>0</v>
      </c>
      <c r="AE236">
        <f t="shared" si="135"/>
        <v>0</v>
      </c>
      <c r="AF236">
        <f t="shared" si="135"/>
        <v>0</v>
      </c>
      <c r="AH236">
        <f t="shared" si="140"/>
        <v>0</v>
      </c>
    </row>
    <row r="237" spans="1:34">
      <c r="A237" s="3" t="s">
        <v>0</v>
      </c>
      <c r="B237" s="3"/>
      <c r="C237" s="3"/>
      <c r="D237" s="3"/>
      <c r="E237" s="3"/>
      <c r="F237" s="3"/>
      <c r="G237" s="3"/>
      <c r="H237" s="3" t="str">
        <f>H226</f>
        <v>line base</v>
      </c>
      <c r="I237" s="3" t="str">
        <f>I226</f>
        <v>step</v>
      </c>
      <c r="J237" s="3"/>
      <c r="K237" s="3"/>
      <c r="L237" s="3"/>
      <c r="M237" s="3"/>
      <c r="N237" s="3"/>
      <c r="O237" s="3"/>
      <c r="P237" s="3"/>
      <c r="Q237" s="3"/>
      <c r="R237" s="3"/>
      <c r="S237" s="3"/>
      <c r="T237" s="3"/>
      <c r="U237" s="3"/>
      <c r="V237" s="3"/>
      <c r="W237" s="3"/>
    </row>
    <row r="238" spans="1:34">
      <c r="A238" s="3" t="str">
        <f>C226</f>
        <v>JT</v>
      </c>
      <c r="B238" s="37" t="s">
        <v>286</v>
      </c>
      <c r="C238" s="37"/>
      <c r="D238" s="37"/>
      <c r="E238" s="37"/>
      <c r="F238" s="10"/>
      <c r="G238" s="37" t="str">
        <f t="shared" ref="G238" si="141">G227</f>
        <v>Perf. metres</v>
      </c>
      <c r="H238" s="37">
        <f>VLOOKUP(A238,ADMIN2026!$B$146:$M$166,12,FALSE)</f>
        <v>21</v>
      </c>
      <c r="I238" s="37">
        <f>$I$3</f>
        <v>24</v>
      </c>
      <c r="J238" s="37" t="s">
        <v>79</v>
      </c>
      <c r="K238" s="37" t="s">
        <v>59</v>
      </c>
      <c r="L238" s="37" t="s">
        <v>83</v>
      </c>
      <c r="M238" s="3"/>
      <c r="N238" s="3"/>
      <c r="O238" s="3"/>
      <c r="P238" s="3"/>
      <c r="Q238" s="3"/>
      <c r="R238" s="3"/>
      <c r="S238" s="3"/>
      <c r="T238" s="3" t="s">
        <v>136</v>
      </c>
      <c r="U238" s="3" t="s">
        <v>237</v>
      </c>
      <c r="V238" s="3"/>
      <c r="W238" s="3"/>
    </row>
    <row r="239" spans="1:34">
      <c r="A239" s="64" t="s">
        <v>1</v>
      </c>
      <c r="B239" s="37" t="s">
        <v>59</v>
      </c>
      <c r="C239" s="37" t="s">
        <v>60</v>
      </c>
      <c r="D239" s="37" t="s">
        <v>61</v>
      </c>
      <c r="E239" s="37" t="s">
        <v>108</v>
      </c>
      <c r="F239" s="10"/>
      <c r="G239" s="37" t="str">
        <f t="shared" ref="G239" si="142">G228</f>
        <v>xx.yy</v>
      </c>
      <c r="H239" s="37" t="str">
        <f>H228</f>
        <v>line to look up</v>
      </c>
      <c r="I239" s="37"/>
      <c r="J239" s="37" t="s">
        <v>80</v>
      </c>
      <c r="K239" s="37" t="s">
        <v>80</v>
      </c>
      <c r="L239" s="37" t="s">
        <v>80</v>
      </c>
      <c r="M239" s="3"/>
      <c r="N239" s="3"/>
      <c r="O239" s="3"/>
      <c r="P239" s="3"/>
      <c r="Q239" s="3"/>
      <c r="R239" s="3"/>
      <c r="S239" s="3"/>
      <c r="T239" s="3" t="s">
        <v>146</v>
      </c>
      <c r="U239" s="3" t="s">
        <v>238</v>
      </c>
      <c r="V239" s="3"/>
      <c r="W239" s="3"/>
      <c r="Y239" t="str">
        <f>Y$1</f>
        <v>B&amp;R</v>
      </c>
      <c r="Z239" t="str">
        <f t="shared" ref="Z239:AF239" si="143">Z$1</f>
        <v>Chelt</v>
      </c>
      <c r="AA239" t="str">
        <f t="shared" si="143"/>
        <v>D&amp;S</v>
      </c>
      <c r="AB239" t="str">
        <f t="shared" si="143"/>
        <v>HereF</v>
      </c>
      <c r="AC239" t="str">
        <f t="shared" si="143"/>
        <v>K&amp;S</v>
      </c>
      <c r="AD239" t="str">
        <f t="shared" si="143"/>
        <v>Tipton</v>
      </c>
      <c r="AE239" t="str">
        <f t="shared" si="143"/>
        <v>Worc</v>
      </c>
      <c r="AF239" t="str">
        <f t="shared" si="143"/>
        <v>Yate</v>
      </c>
      <c r="AH239" t="s">
        <v>484</v>
      </c>
    </row>
    <row r="240" spans="1:34">
      <c r="B240" s="94">
        <v>1</v>
      </c>
      <c r="C240" s="38" t="str">
        <f>IF(D240="","",HLOOKUP(D240,ADMIN2026!$B$146:$L$214,H240,FALSE))</f>
        <v/>
      </c>
      <c r="D240" s="38" t="str">
        <f>IF(E240="","",VLOOKUP(E240,ADMIN2026!$B$112:$D$141,2,FALSE))</f>
        <v/>
      </c>
      <c r="E240" s="4"/>
      <c r="F240" s="11"/>
      <c r="G240" s="6"/>
      <c r="H240" s="38" t="str">
        <f>IF(E240&gt;101,H238+2*I238,IF(E240&gt;10,H238+I238,IF(E240&gt;0,H238,"")))</f>
        <v/>
      </c>
      <c r="I240" s="38"/>
      <c r="J240" s="38">
        <f>VLOOKUP(B240,ADMIN2026!$B$64:$F$79,3,FALSE)*IF(G240="DQ",0,1)*IF(G240="DNF",0,1)*IF(G240="DNS",0,1)*IF(G240="",0,1)*IF(G240="nm",0,1)*IF(G240="NH",0,1)*IF(G240&lt;AH240,0,1)</f>
        <v>0</v>
      </c>
      <c r="K240" s="94">
        <f>J240</f>
        <v>0</v>
      </c>
      <c r="L240" s="38">
        <f>IF(D240="",0,IF(G240="DNF",0,IF(G240="NH",0,IF(G240="DQ",0,IF(G240="NM",0,IF(G240="DNS",0,IF(G240&lt;VLOOKUP(A238,ADMIN2026!$B$91:$D$109,3,FALSE),0,ADMIN2026!$D$89)))))))</f>
        <v>0</v>
      </c>
      <c r="T240" s="14" t="str">
        <f>IF(D240="","",G240)</f>
        <v/>
      </c>
      <c r="U240" s="66" t="str">
        <f>IF(D240="","",IF(G240="NH","",IF(G240="DQ","",IF(G240="NM","",IF(G240="DNS","",IF(ABS(G240*2/2-G240)&lt;0.001,"","Error"))))))</f>
        <v/>
      </c>
      <c r="Y240">
        <f>IF($D240=Y$1,$K240+$L240,0)</f>
        <v>0</v>
      </c>
      <c r="Z240">
        <f t="shared" ref="Z240:AF247" si="144">IF($D240=Z$1,$K240+$L240,0)</f>
        <v>0</v>
      </c>
      <c r="AA240">
        <f t="shared" si="144"/>
        <v>0</v>
      </c>
      <c r="AB240">
        <f t="shared" si="144"/>
        <v>0</v>
      </c>
      <c r="AC240">
        <f t="shared" si="144"/>
        <v>0</v>
      </c>
      <c r="AD240">
        <f t="shared" si="144"/>
        <v>0</v>
      </c>
      <c r="AE240">
        <f t="shared" si="144"/>
        <v>0</v>
      </c>
      <c r="AF240">
        <f t="shared" si="144"/>
        <v>0</v>
      </c>
      <c r="AH240">
        <f>VLOOKUP(A238,ADMIN2026!$G$13:$I$16,2,FALSE)</f>
        <v>0</v>
      </c>
    </row>
    <row r="241" spans="2:34">
      <c r="B241" s="94">
        <v>2</v>
      </c>
      <c r="C241" s="38" t="str">
        <f>IF(D241="","",HLOOKUP(D241,ADMIN2026!$B$146:$L$214,H241,FALSE))</f>
        <v/>
      </c>
      <c r="D241" s="38" t="str">
        <f>IF(E241="","",VLOOKUP(E241,ADMIN2026!$B$112:$D$141,2,FALSE))</f>
        <v/>
      </c>
      <c r="E241" s="4"/>
      <c r="F241" s="11"/>
      <c r="G241" s="6"/>
      <c r="H241" s="38" t="str">
        <f>IF(E241&gt;101,H238+2*I238,IF(E241&gt;10,H238+I238,IF(E241&gt;0,H238,"")))</f>
        <v/>
      </c>
      <c r="I241" s="38"/>
      <c r="J241" s="38">
        <f>VLOOKUP(B241,ADMIN2026!$B$64:$F$79,3,FALSE)*IF(G241="DQ",0,1)*IF(G241="DNF",0,1)*IF(G241="DNS",0,1)*IF(G241="",0,1)*IF(G241="nm",0,1)*IF(G241="NH",0,1)*IF(G241&lt;AH241,0,1)</f>
        <v>0</v>
      </c>
      <c r="K241" s="94">
        <f t="shared" ref="K241:K247" si="145">J241</f>
        <v>0</v>
      </c>
      <c r="L241" s="38">
        <f>IF(D241="",0,IF(G241="DNF",0,IF(G241="NH",0,IF(G241="DQ",0,IF(G241="NM",0,IF(G241="DNS",0,IF(G241&lt;VLOOKUP(A238,ADMIN2026!$B$91:$D$109,3,FALSE),0,ADMIN2026!$D$89)))))))</f>
        <v>0</v>
      </c>
      <c r="T241" s="14" t="str">
        <f t="shared" ref="T241:T247" si="146">IF(D241="","",G241)</f>
        <v/>
      </c>
      <c r="U241" s="66" t="str">
        <f t="shared" ref="U241:U247" si="147">IF(D241="","",IF(G241="NH","",IF(G241="DQ","",IF(G241="NM","",IF(G241="DNS","",IF(ABS(G241*2/2-G241)&lt;0.001,"","Error"))))))</f>
        <v/>
      </c>
      <c r="Y241">
        <f t="shared" ref="Y241:Y247" si="148">IF($D241=Y$1,$K241+$L241,0)</f>
        <v>0</v>
      </c>
      <c r="Z241">
        <f t="shared" si="144"/>
        <v>0</v>
      </c>
      <c r="AA241">
        <f t="shared" si="144"/>
        <v>0</v>
      </c>
      <c r="AB241">
        <f t="shared" si="144"/>
        <v>0</v>
      </c>
      <c r="AC241">
        <f t="shared" si="144"/>
        <v>0</v>
      </c>
      <c r="AD241">
        <f t="shared" si="144"/>
        <v>0</v>
      </c>
      <c r="AE241">
        <f t="shared" si="144"/>
        <v>0</v>
      </c>
      <c r="AF241">
        <f t="shared" si="144"/>
        <v>0</v>
      </c>
      <c r="AH241">
        <f>AH240</f>
        <v>0</v>
      </c>
    </row>
    <row r="242" spans="2:34">
      <c r="B242" s="94">
        <v>3</v>
      </c>
      <c r="C242" s="38" t="str">
        <f>IF(D242="","",HLOOKUP(D242,ADMIN2026!$B$146:$L$214,H242,FALSE))</f>
        <v/>
      </c>
      <c r="D242" s="38" t="str">
        <f>IF(E242="","",VLOOKUP(E242,ADMIN2026!$B$112:$D$141,2,FALSE))</f>
        <v/>
      </c>
      <c r="E242" s="4"/>
      <c r="F242" s="11"/>
      <c r="G242" s="6"/>
      <c r="H242" s="38" t="str">
        <f>IF(E242&gt;101,H238+2*I238,IF(E242&gt;10,H238+I238,IF(E242&gt;0,H238,"")))</f>
        <v/>
      </c>
      <c r="I242" s="38"/>
      <c r="J242" s="38">
        <f>VLOOKUP(B242,ADMIN2026!$B$64:$F$79,3,FALSE)*IF(G242="DQ",0,1)*IF(G242="DNF",0,1)*IF(G242="DNS",0,1)*IF(G242="",0,1)*IF(G242="nm",0,1)*IF(G242="NH",0,1)*IF(G242&lt;AH242,0,1)</f>
        <v>0</v>
      </c>
      <c r="K242" s="94">
        <f t="shared" si="145"/>
        <v>0</v>
      </c>
      <c r="L242" s="38">
        <f>IF(D242="",0,IF(G242="DNF",0,IF(G242="NH",0,IF(G242="DQ",0,IF(G242="NM",0,IF(G242="DNS",0,IF(G242&lt;VLOOKUP(A238,ADMIN2026!$B$91:$D$109,3,FALSE),0,ADMIN2026!$D$89)))))))</f>
        <v>0</v>
      </c>
      <c r="T242" s="14" t="str">
        <f t="shared" si="146"/>
        <v/>
      </c>
      <c r="U242" s="66" t="str">
        <f t="shared" si="147"/>
        <v/>
      </c>
      <c r="Y242">
        <f t="shared" si="148"/>
        <v>0</v>
      </c>
      <c r="Z242">
        <f t="shared" si="144"/>
        <v>0</v>
      </c>
      <c r="AA242">
        <f t="shared" si="144"/>
        <v>0</v>
      </c>
      <c r="AB242">
        <f t="shared" si="144"/>
        <v>0</v>
      </c>
      <c r="AC242">
        <f t="shared" si="144"/>
        <v>0</v>
      </c>
      <c r="AD242">
        <f t="shared" si="144"/>
        <v>0</v>
      </c>
      <c r="AE242">
        <f t="shared" si="144"/>
        <v>0</v>
      </c>
      <c r="AF242">
        <f t="shared" si="144"/>
        <v>0</v>
      </c>
      <c r="AH242">
        <f t="shared" ref="AH242:AH255" si="149">AH241</f>
        <v>0</v>
      </c>
    </row>
    <row r="243" spans="2:34">
      <c r="B243" s="94">
        <v>4</v>
      </c>
      <c r="C243" s="38" t="str">
        <f>IF(D243="","",HLOOKUP(D243,ADMIN2026!$B$146:$L$214,H243,FALSE))</f>
        <v/>
      </c>
      <c r="D243" s="38" t="str">
        <f>IF(E243="","",VLOOKUP(E243,ADMIN2026!$B$112:$D$141,2,FALSE))</f>
        <v/>
      </c>
      <c r="E243" s="4"/>
      <c r="F243" s="11"/>
      <c r="G243" s="6"/>
      <c r="H243" s="38" t="str">
        <f>IF(E243&gt;101,H238+2*I238,IF(E243&gt;10,H238+I238,IF(E243&gt;0,H238,"")))</f>
        <v/>
      </c>
      <c r="I243" s="38"/>
      <c r="J243" s="38">
        <f>VLOOKUP(B243,ADMIN2026!$B$64:$F$79,3,FALSE)*IF(G243="DQ",0,1)*IF(G243="DNF",0,1)*IF(G243="DNS",0,1)*IF(G243="",0,1)*IF(G243="nm",0,1)*IF(G243="NH",0,1)*IF(G243&lt;AH243,0,1)</f>
        <v>0</v>
      </c>
      <c r="K243" s="94">
        <f t="shared" si="145"/>
        <v>0</v>
      </c>
      <c r="L243" s="38">
        <f>IF(D243="",0,IF(G243="DNF",0,IF(G243="NH",0,IF(G243="DQ",0,IF(G243="NM",0,IF(G243="DNS",0,IF(G243&lt;VLOOKUP(A238,ADMIN2026!$B$91:$D$109,3,FALSE),0,ADMIN2026!$D$89)))))))</f>
        <v>0</v>
      </c>
      <c r="T243" s="14" t="str">
        <f t="shared" si="146"/>
        <v/>
      </c>
      <c r="U243" s="66" t="str">
        <f t="shared" si="147"/>
        <v/>
      </c>
      <c r="Y243">
        <f t="shared" si="148"/>
        <v>0</v>
      </c>
      <c r="Z243">
        <f t="shared" si="144"/>
        <v>0</v>
      </c>
      <c r="AA243">
        <f t="shared" si="144"/>
        <v>0</v>
      </c>
      <c r="AB243">
        <f t="shared" si="144"/>
        <v>0</v>
      </c>
      <c r="AC243">
        <f t="shared" si="144"/>
        <v>0</v>
      </c>
      <c r="AD243">
        <f t="shared" si="144"/>
        <v>0</v>
      </c>
      <c r="AE243">
        <f t="shared" si="144"/>
        <v>0</v>
      </c>
      <c r="AF243">
        <f t="shared" si="144"/>
        <v>0</v>
      </c>
      <c r="AH243">
        <f t="shared" si="149"/>
        <v>0</v>
      </c>
    </row>
    <row r="244" spans="2:34">
      <c r="B244" s="94">
        <v>5</v>
      </c>
      <c r="C244" s="38" t="str">
        <f>IF(D244="","",HLOOKUP(D244,ADMIN2026!$B$146:$L$214,H244,FALSE))</f>
        <v/>
      </c>
      <c r="D244" s="38" t="str">
        <f>IF(E244="","",VLOOKUP(E244,ADMIN2026!$B$112:$D$141,2,FALSE))</f>
        <v/>
      </c>
      <c r="E244" s="4"/>
      <c r="F244" s="11"/>
      <c r="G244" s="6"/>
      <c r="H244" s="38" t="str">
        <f>IF(E244&gt;101,H238+2*I238,IF(E244&gt;10,H238+I238,IF(E244&gt;0,H238,"")))</f>
        <v/>
      </c>
      <c r="I244" s="38"/>
      <c r="J244" s="38">
        <f>VLOOKUP(B244,ADMIN2026!$B$64:$F$79,3,FALSE)*IF(G244="DQ",0,1)*IF(G244="DNF",0,1)*IF(G244="DNS",0,1)*IF(G244="",0,1)*IF(G244="nm",0,1)*IF(G244="NH",0,1)*IF(G244&lt;AH244,0,1)</f>
        <v>0</v>
      </c>
      <c r="K244" s="94">
        <f t="shared" si="145"/>
        <v>0</v>
      </c>
      <c r="L244" s="38">
        <f>IF(D244="",0,IF(G244="DNF",0,IF(G244="NH",0,IF(G244="DQ",0,IF(G244="NM",0,IF(G244="DNS",0,IF(G244&lt;VLOOKUP(A238,ADMIN2026!$B$91:$D$109,3,FALSE),0,ADMIN2026!$D$89)))))))</f>
        <v>0</v>
      </c>
      <c r="T244" s="14" t="str">
        <f t="shared" si="146"/>
        <v/>
      </c>
      <c r="U244" s="66" t="str">
        <f t="shared" si="147"/>
        <v/>
      </c>
      <c r="Y244">
        <f t="shared" si="148"/>
        <v>0</v>
      </c>
      <c r="Z244">
        <f t="shared" si="144"/>
        <v>0</v>
      </c>
      <c r="AA244">
        <f t="shared" si="144"/>
        <v>0</v>
      </c>
      <c r="AB244">
        <f t="shared" si="144"/>
        <v>0</v>
      </c>
      <c r="AC244">
        <f t="shared" si="144"/>
        <v>0</v>
      </c>
      <c r="AD244">
        <f t="shared" si="144"/>
        <v>0</v>
      </c>
      <c r="AE244">
        <f t="shared" si="144"/>
        <v>0</v>
      </c>
      <c r="AF244">
        <f t="shared" si="144"/>
        <v>0</v>
      </c>
      <c r="AH244">
        <f t="shared" si="149"/>
        <v>0</v>
      </c>
    </row>
    <row r="245" spans="2:34">
      <c r="B245" s="94">
        <v>6</v>
      </c>
      <c r="C245" s="38" t="str">
        <f>IF(D245="","",HLOOKUP(D245,ADMIN2026!$B$146:$L$214,H245,FALSE))</f>
        <v/>
      </c>
      <c r="D245" s="38" t="str">
        <f>IF(E245="","",VLOOKUP(E245,ADMIN2026!$B$112:$D$141,2,FALSE))</f>
        <v/>
      </c>
      <c r="E245" s="4"/>
      <c r="F245" s="11"/>
      <c r="G245" s="6"/>
      <c r="H245" s="38" t="str">
        <f>IF(E245&gt;101,H238+2*I238,IF(E245&gt;10,H238+I238,IF(E245&gt;0,H238,"")))</f>
        <v/>
      </c>
      <c r="I245" s="38"/>
      <c r="J245" s="38">
        <f>VLOOKUP(B245,ADMIN2026!$B$64:$F$79,3,FALSE)*IF(G245="DQ",0,1)*IF(G245="DNF",0,1)*IF(G245="DNS",0,1)*IF(G245="",0,1)*IF(G245="nm",0,1)*IF(G245="NH",0,1)*IF(G245&lt;AH245,0,1)</f>
        <v>0</v>
      </c>
      <c r="K245" s="94">
        <f t="shared" si="145"/>
        <v>0</v>
      </c>
      <c r="L245" s="38">
        <f>IF(D245="",0,IF(G245="DNF",0,IF(G245="NH",0,IF(G245="DQ",0,IF(G245="NM",0,IF(G245="DNS",0,IF(G245&lt;VLOOKUP(A238,ADMIN2026!$B$91:$D$109,3,FALSE),0,ADMIN2026!$D$89)))))))</f>
        <v>0</v>
      </c>
      <c r="T245" s="14" t="str">
        <f t="shared" si="146"/>
        <v/>
      </c>
      <c r="U245" s="66" t="str">
        <f t="shared" si="147"/>
        <v/>
      </c>
      <c r="Y245">
        <f t="shared" si="148"/>
        <v>0</v>
      </c>
      <c r="Z245">
        <f t="shared" si="144"/>
        <v>0</v>
      </c>
      <c r="AA245">
        <f t="shared" si="144"/>
        <v>0</v>
      </c>
      <c r="AB245">
        <f t="shared" si="144"/>
        <v>0</v>
      </c>
      <c r="AC245">
        <f t="shared" si="144"/>
        <v>0</v>
      </c>
      <c r="AD245">
        <f t="shared" si="144"/>
        <v>0</v>
      </c>
      <c r="AE245">
        <f t="shared" si="144"/>
        <v>0</v>
      </c>
      <c r="AF245">
        <f t="shared" si="144"/>
        <v>0</v>
      </c>
      <c r="AH245">
        <f t="shared" si="149"/>
        <v>0</v>
      </c>
    </row>
    <row r="246" spans="2:34">
      <c r="B246" s="94">
        <v>7</v>
      </c>
      <c r="C246" s="38" t="str">
        <f>IF(D246="","",HLOOKUP(D246,ADMIN2026!$B$146:$L$214,H246,FALSE))</f>
        <v/>
      </c>
      <c r="D246" s="38" t="str">
        <f>IF(E246="","",VLOOKUP(E246,ADMIN2026!$B$112:$D$141,2,FALSE))</f>
        <v/>
      </c>
      <c r="E246" s="4"/>
      <c r="F246" s="11"/>
      <c r="G246" s="6"/>
      <c r="H246" s="38" t="str">
        <f>IF(E246&gt;101,H238+2*I238,IF(E246&gt;10,H238+I238,IF(E246&gt;0,H238,"")))</f>
        <v/>
      </c>
      <c r="I246" s="38"/>
      <c r="J246" s="38">
        <f>VLOOKUP(B246,ADMIN2026!$B$64:$F$79,3,FALSE)*IF(G246="DQ",0,1)*IF(G246="DNF",0,1)*IF(G246="DNS",0,1)*IF(G246="",0,1)*IF(G246="nm",0,1)*IF(G246="NH",0,1)*IF(G246&lt;AH246,0,1)</f>
        <v>0</v>
      </c>
      <c r="K246" s="94">
        <f t="shared" si="145"/>
        <v>0</v>
      </c>
      <c r="L246" s="38">
        <f>IF(D246="",0,IF(G246="DNF",0,IF(G246="NH",0,IF(G246="DQ",0,IF(G246="NM",0,IF(G246="DNS",0,IF(G246&lt;VLOOKUP(A238,ADMIN2026!$B$91:$D$109,3,FALSE),0,ADMIN2026!$D$89)))))))</f>
        <v>0</v>
      </c>
      <c r="T246" s="14" t="str">
        <f t="shared" si="146"/>
        <v/>
      </c>
      <c r="U246" s="66" t="str">
        <f t="shared" si="147"/>
        <v/>
      </c>
      <c r="Y246">
        <f t="shared" si="148"/>
        <v>0</v>
      </c>
      <c r="Z246">
        <f t="shared" si="144"/>
        <v>0</v>
      </c>
      <c r="AA246">
        <f t="shared" si="144"/>
        <v>0</v>
      </c>
      <c r="AB246">
        <f t="shared" si="144"/>
        <v>0</v>
      </c>
      <c r="AC246">
        <f t="shared" si="144"/>
        <v>0</v>
      </c>
      <c r="AD246">
        <f t="shared" si="144"/>
        <v>0</v>
      </c>
      <c r="AE246">
        <f t="shared" si="144"/>
        <v>0</v>
      </c>
      <c r="AF246">
        <f t="shared" si="144"/>
        <v>0</v>
      </c>
      <c r="AH246">
        <f t="shared" si="149"/>
        <v>0</v>
      </c>
    </row>
    <row r="247" spans="2:34">
      <c r="B247" s="94">
        <v>8</v>
      </c>
      <c r="C247" s="38" t="str">
        <f>IF(D247="","",HLOOKUP(D247,ADMIN2026!$B$146:$L$214,H247,FALSE))</f>
        <v/>
      </c>
      <c r="D247" s="38" t="str">
        <f>IF(E247="","",VLOOKUP(E247,ADMIN2026!$B$112:$D$141,2,FALSE))</f>
        <v/>
      </c>
      <c r="E247" s="4"/>
      <c r="F247" s="11"/>
      <c r="G247" s="6"/>
      <c r="H247" s="38" t="str">
        <f>IF(E247&gt;101,H238+2*I238,IF(E247&gt;10,H238+I238,IF(E247&gt;0,H238,"")))</f>
        <v/>
      </c>
      <c r="I247" s="38"/>
      <c r="J247" s="38">
        <f>VLOOKUP(B247,ADMIN2026!$B$64:$F$79,3,FALSE)*IF(G247="DQ",0,1)*IF(G247="DNF",0,1)*IF(G247="DNS",0,1)*IF(G247="",0,1)*IF(G247="nm",0,1)*IF(G247="NH",0,1)*IF(G247&lt;AH247,0,1)</f>
        <v>0</v>
      </c>
      <c r="K247" s="94">
        <f t="shared" si="145"/>
        <v>0</v>
      </c>
      <c r="L247" s="38">
        <f>IF(D247="",0,IF(G247="DNF",0,IF(G247="NH",0,IF(G247="DQ",0,IF(G247="NM",0,IF(G247="DNS",0,IF(G247&lt;VLOOKUP(A238,ADMIN2026!$B$91:$D$109,3,FALSE),0,ADMIN2026!$D$89)))))))</f>
        <v>0</v>
      </c>
      <c r="T247" s="14" t="str">
        <f t="shared" si="146"/>
        <v/>
      </c>
      <c r="U247" s="66" t="str">
        <f t="shared" si="147"/>
        <v/>
      </c>
      <c r="Y247">
        <f t="shared" si="148"/>
        <v>0</v>
      </c>
      <c r="Z247">
        <f t="shared" si="144"/>
        <v>0</v>
      </c>
      <c r="AA247">
        <f t="shared" si="144"/>
        <v>0</v>
      </c>
      <c r="AB247">
        <f t="shared" si="144"/>
        <v>0</v>
      </c>
      <c r="AC247">
        <f t="shared" si="144"/>
        <v>0</v>
      </c>
      <c r="AD247">
        <f t="shared" si="144"/>
        <v>0</v>
      </c>
      <c r="AE247">
        <f t="shared" si="144"/>
        <v>0</v>
      </c>
      <c r="AF247">
        <f t="shared" si="144"/>
        <v>0</v>
      </c>
      <c r="AH247">
        <f t="shared" si="149"/>
        <v>0</v>
      </c>
    </row>
    <row r="248" spans="2:34">
      <c r="B248" s="94">
        <v>9</v>
      </c>
      <c r="C248" s="38" t="str">
        <f>IF(D248="","",HLOOKUP(D248,ADMIN2026!$B$146:$L$214,H248,FALSE))</f>
        <v/>
      </c>
      <c r="D248" s="38" t="str">
        <f>IF(E248="","",VLOOKUP(E248,ADMIN2026!$B$112:$D$141,2,FALSE))</f>
        <v/>
      </c>
      <c r="E248" s="4"/>
      <c r="F248" s="11"/>
      <c r="G248" s="6"/>
      <c r="H248" s="38" t="str">
        <f>IF(E248&gt;101,H238+2*I238,IF(E248&gt;10,H238+I238,IF(E248&gt;0,H238,"")))</f>
        <v/>
      </c>
      <c r="I248" s="38"/>
      <c r="J248" s="38">
        <f>VLOOKUP(B248,ADMIN2026!$B$64:$F$79,3,FALSE)*IF(G248="DQ",0,1)*IF(G248="DNF",0,1)*IF(G248="DNS",0,1)*IF(G248="",0,1)*IF(G248="nm",0,1)*IF(G248="NH",0,1)*IF(G248&lt;AH248,0,1)</f>
        <v>0</v>
      </c>
      <c r="K248" s="94">
        <f>J248</f>
        <v>0</v>
      </c>
      <c r="L248" s="38">
        <f>IF(D248="",0,IF(G248="DNF",0,IF(G248="NH",0,IF(G248="DQ",0,IF(G248="NM",0,IF(G248="DNS",0,IF(G248&lt;VLOOKUP(A238,ADMIN2026!$B$91:$D$109,3,FALSE),0,ADMIN2026!$D$89)))))))</f>
        <v>0</v>
      </c>
      <c r="T248" s="14" t="str">
        <f>IF(D248="","",G248)</f>
        <v/>
      </c>
      <c r="U248" s="66" t="str">
        <f>IF(D248="","",IF(G248="NH","",IF(G248="DQ","",IF(G248="NM","",IF(G248="DNS","",IF(ABS(G248*2/2-G248)&lt;0.001,"","Error"))))))</f>
        <v/>
      </c>
      <c r="Y248">
        <f>IF($D248=Y$1,$K248+$L248,0)</f>
        <v>0</v>
      </c>
      <c r="Z248">
        <f t="shared" ref="Z248:AF255" si="150">IF($D248=Z$1,$K248+$L248,0)</f>
        <v>0</v>
      </c>
      <c r="AA248">
        <f t="shared" si="150"/>
        <v>0</v>
      </c>
      <c r="AB248">
        <f t="shared" si="150"/>
        <v>0</v>
      </c>
      <c r="AC248">
        <f t="shared" si="150"/>
        <v>0</v>
      </c>
      <c r="AD248">
        <f t="shared" si="150"/>
        <v>0</v>
      </c>
      <c r="AE248">
        <f t="shared" si="150"/>
        <v>0</v>
      </c>
      <c r="AF248">
        <f t="shared" si="150"/>
        <v>0</v>
      </c>
      <c r="AH248">
        <f t="shared" si="149"/>
        <v>0</v>
      </c>
    </row>
    <row r="249" spans="2:34">
      <c r="B249" s="94">
        <v>10</v>
      </c>
      <c r="C249" s="38" t="str">
        <f>IF(D249="","",HLOOKUP(D249,ADMIN2026!$B$146:$L$214,H249,FALSE))</f>
        <v/>
      </c>
      <c r="D249" s="38" t="str">
        <f>IF(E249="","",VLOOKUP(E249,ADMIN2026!$B$112:$D$141,2,FALSE))</f>
        <v/>
      </c>
      <c r="E249" s="4"/>
      <c r="F249" s="11"/>
      <c r="G249" s="6"/>
      <c r="H249" s="38" t="str">
        <f>IF(E249&gt;101,H238+2*I238,IF(E249&gt;10,H238+I238,IF(E249&gt;0,H238,"")))</f>
        <v/>
      </c>
      <c r="I249" s="38"/>
      <c r="J249" s="38">
        <f>VLOOKUP(B249,ADMIN2026!$B$64:$F$79,3,FALSE)*IF(G249="DQ",0,1)*IF(G249="DNF",0,1)*IF(G249="DNS",0,1)*IF(G249="",0,1)*IF(G249="nm",0,1)*IF(G249="NH",0,1)*IF(G249&lt;AH249,0,1)</f>
        <v>0</v>
      </c>
      <c r="K249" s="94">
        <f t="shared" ref="K249:K255" si="151">J249</f>
        <v>0</v>
      </c>
      <c r="L249" s="38">
        <f>IF(D249="",0,IF(G249="DNF",0,IF(G249="NH",0,IF(G249="DQ",0,IF(G249="NM",0,IF(G249="DNS",0,IF(G249&lt;VLOOKUP(A238,ADMIN2026!$B$91:$D$109,3,FALSE),0,ADMIN2026!$D$89)))))))</f>
        <v>0</v>
      </c>
      <c r="T249" s="14" t="str">
        <f t="shared" ref="T249:T255" si="152">IF(D249="","",G249)</f>
        <v/>
      </c>
      <c r="U249" s="66" t="str">
        <f t="shared" ref="U249:U255" si="153">IF(D249="","",IF(G249="NH","",IF(G249="DQ","",IF(G249="NM","",IF(G249="DNS","",IF(ABS(G249*2/2-G249)&lt;0.001,"","Error"))))))</f>
        <v/>
      </c>
      <c r="Y249">
        <f t="shared" ref="Y249:Y255" si="154">IF($D249=Y$1,$K249+$L249,0)</f>
        <v>0</v>
      </c>
      <c r="Z249">
        <f t="shared" si="150"/>
        <v>0</v>
      </c>
      <c r="AA249">
        <f t="shared" si="150"/>
        <v>0</v>
      </c>
      <c r="AB249">
        <f t="shared" si="150"/>
        <v>0</v>
      </c>
      <c r="AC249">
        <f t="shared" si="150"/>
        <v>0</v>
      </c>
      <c r="AD249">
        <f t="shared" si="150"/>
        <v>0</v>
      </c>
      <c r="AE249">
        <f t="shared" si="150"/>
        <v>0</v>
      </c>
      <c r="AF249">
        <f t="shared" si="150"/>
        <v>0</v>
      </c>
      <c r="AH249">
        <f t="shared" si="149"/>
        <v>0</v>
      </c>
    </row>
    <row r="250" spans="2:34">
      <c r="B250" s="94">
        <v>11</v>
      </c>
      <c r="C250" s="38" t="str">
        <f>IF(D250="","",HLOOKUP(D250,ADMIN2026!$B$146:$L$214,H250,FALSE))</f>
        <v/>
      </c>
      <c r="D250" s="38" t="str">
        <f>IF(E250="","",VLOOKUP(E250,ADMIN2026!$B$112:$D$141,2,FALSE))</f>
        <v/>
      </c>
      <c r="E250" s="4"/>
      <c r="F250" s="11"/>
      <c r="G250" s="6"/>
      <c r="H250" s="38" t="str">
        <f>IF(E250&gt;101,H238+2*I238,IF(E250&gt;10,H238+I238,IF(E250&gt;0,H238,"")))</f>
        <v/>
      </c>
      <c r="I250" s="38"/>
      <c r="J250" s="38">
        <f>VLOOKUP(B250,ADMIN2026!$B$64:$F$79,3,FALSE)*IF(G250="DQ",0,1)*IF(G250="DNF",0,1)*IF(G250="DNS",0,1)*IF(G250="",0,1)*IF(G250="nm",0,1)*IF(G250="NH",0,1)*IF(G250&lt;AH250,0,1)</f>
        <v>0</v>
      </c>
      <c r="K250" s="94">
        <f t="shared" si="151"/>
        <v>0</v>
      </c>
      <c r="L250" s="38">
        <f>IF(D250="",0,IF(G250="DNF",0,IF(G250="NH",0,IF(G250="DQ",0,IF(G250="NM",0,IF(G250="DNS",0,IF(G250&lt;VLOOKUP(A238,ADMIN2026!$B$91:$D$109,3,FALSE),0,ADMIN2026!$D$89)))))))</f>
        <v>0</v>
      </c>
      <c r="T250" s="14" t="str">
        <f t="shared" si="152"/>
        <v/>
      </c>
      <c r="U250" s="66" t="str">
        <f t="shared" si="153"/>
        <v/>
      </c>
      <c r="Y250">
        <f t="shared" si="154"/>
        <v>0</v>
      </c>
      <c r="Z250">
        <f t="shared" si="150"/>
        <v>0</v>
      </c>
      <c r="AA250">
        <f t="shared" si="150"/>
        <v>0</v>
      </c>
      <c r="AB250">
        <f t="shared" si="150"/>
        <v>0</v>
      </c>
      <c r="AC250">
        <f t="shared" si="150"/>
        <v>0</v>
      </c>
      <c r="AD250">
        <f t="shared" si="150"/>
        <v>0</v>
      </c>
      <c r="AE250">
        <f t="shared" si="150"/>
        <v>0</v>
      </c>
      <c r="AF250">
        <f t="shared" si="150"/>
        <v>0</v>
      </c>
      <c r="AH250">
        <f t="shared" si="149"/>
        <v>0</v>
      </c>
    </row>
    <row r="251" spans="2:34">
      <c r="B251" s="94">
        <v>12</v>
      </c>
      <c r="C251" s="38" t="str">
        <f>IF(D251="","",HLOOKUP(D251,ADMIN2026!$B$146:$L$214,H251,FALSE))</f>
        <v/>
      </c>
      <c r="D251" s="38" t="str">
        <f>IF(E251="","",VLOOKUP(E251,ADMIN2026!$B$112:$D$141,2,FALSE))</f>
        <v/>
      </c>
      <c r="E251" s="4"/>
      <c r="F251" s="11"/>
      <c r="G251" s="6"/>
      <c r="H251" s="38" t="str">
        <f>IF(E251&gt;101,H238+2*I238,IF(E251&gt;10,H238+I238,IF(E251&gt;0,H238,"")))</f>
        <v/>
      </c>
      <c r="I251" s="38"/>
      <c r="J251" s="38">
        <f>VLOOKUP(B251,ADMIN2026!$B$64:$F$79,3,FALSE)*IF(G251="DQ",0,1)*IF(G251="DNF",0,1)*IF(G251="DNS",0,1)*IF(G251="",0,1)*IF(G251="nm",0,1)*IF(G251="NH",0,1)*IF(G251&lt;AH251,0,1)</f>
        <v>0</v>
      </c>
      <c r="K251" s="94">
        <f t="shared" si="151"/>
        <v>0</v>
      </c>
      <c r="L251" s="38">
        <f>IF(D251="",0,IF(G251="DNF",0,IF(G251="NH",0,IF(G251="DQ",0,IF(G251="NM",0,IF(G251="DNS",0,IF(G251&lt;VLOOKUP(A238,ADMIN2026!$B$91:$D$109,3,FALSE),0,ADMIN2026!$D$89)))))))</f>
        <v>0</v>
      </c>
      <c r="T251" s="14" t="str">
        <f t="shared" si="152"/>
        <v/>
      </c>
      <c r="U251" s="66" t="str">
        <f t="shared" si="153"/>
        <v/>
      </c>
      <c r="Y251">
        <f t="shared" si="154"/>
        <v>0</v>
      </c>
      <c r="Z251">
        <f t="shared" si="150"/>
        <v>0</v>
      </c>
      <c r="AA251">
        <f t="shared" si="150"/>
        <v>0</v>
      </c>
      <c r="AB251">
        <f t="shared" si="150"/>
        <v>0</v>
      </c>
      <c r="AC251">
        <f t="shared" si="150"/>
        <v>0</v>
      </c>
      <c r="AD251">
        <f t="shared" si="150"/>
        <v>0</v>
      </c>
      <c r="AE251">
        <f t="shared" si="150"/>
        <v>0</v>
      </c>
      <c r="AF251">
        <f t="shared" si="150"/>
        <v>0</v>
      </c>
      <c r="AH251">
        <f t="shared" si="149"/>
        <v>0</v>
      </c>
    </row>
    <row r="252" spans="2:34">
      <c r="B252" s="94">
        <v>13</v>
      </c>
      <c r="C252" s="38" t="str">
        <f>IF(D252="","",HLOOKUP(D252,ADMIN2026!$B$146:$L$214,H252,FALSE))</f>
        <v/>
      </c>
      <c r="D252" s="38" t="str">
        <f>IF(E252="","",VLOOKUP(E252,ADMIN2026!$B$112:$D$141,2,FALSE))</f>
        <v/>
      </c>
      <c r="E252" s="4"/>
      <c r="F252" s="11"/>
      <c r="G252" s="6"/>
      <c r="H252" s="38" t="str">
        <f>IF(E252&gt;101,H238+2*I238,IF(E252&gt;10,H238+I238,IF(E252&gt;0,H238,"")))</f>
        <v/>
      </c>
      <c r="I252" s="38"/>
      <c r="J252" s="38">
        <f>VLOOKUP(B252,ADMIN2026!$B$64:$F$79,3,FALSE)*IF(G252="DQ",0,1)*IF(G252="DNF",0,1)*IF(G252="DNS",0,1)*IF(G252="",0,1)*IF(G252="nm",0,1)*IF(G252="NH",0,1)*IF(G252&lt;AH252,0,1)</f>
        <v>0</v>
      </c>
      <c r="K252" s="94">
        <f t="shared" si="151"/>
        <v>0</v>
      </c>
      <c r="L252" s="38">
        <f>IF(D252="",0,IF(G252="DNF",0,IF(G252="NH",0,IF(G252="DQ",0,IF(G252="NM",0,IF(G252="DNS",0,IF(G252&lt;VLOOKUP(A238,ADMIN2026!$B$91:$D$109,3,FALSE),0,ADMIN2026!$D$89)))))))</f>
        <v>0</v>
      </c>
      <c r="T252" s="14" t="str">
        <f t="shared" si="152"/>
        <v/>
      </c>
      <c r="U252" s="66" t="str">
        <f t="shared" si="153"/>
        <v/>
      </c>
      <c r="Y252">
        <f t="shared" si="154"/>
        <v>0</v>
      </c>
      <c r="Z252">
        <f t="shared" si="150"/>
        <v>0</v>
      </c>
      <c r="AA252">
        <f t="shared" si="150"/>
        <v>0</v>
      </c>
      <c r="AB252">
        <f t="shared" si="150"/>
        <v>0</v>
      </c>
      <c r="AC252">
        <f t="shared" si="150"/>
        <v>0</v>
      </c>
      <c r="AD252">
        <f t="shared" si="150"/>
        <v>0</v>
      </c>
      <c r="AE252">
        <f t="shared" si="150"/>
        <v>0</v>
      </c>
      <c r="AF252">
        <f t="shared" si="150"/>
        <v>0</v>
      </c>
      <c r="AH252">
        <f t="shared" si="149"/>
        <v>0</v>
      </c>
    </row>
    <row r="253" spans="2:34">
      <c r="B253" s="94">
        <v>14</v>
      </c>
      <c r="C253" s="38" t="str">
        <f>IF(D253="","",HLOOKUP(D253,ADMIN2026!$B$146:$L$214,H253,FALSE))</f>
        <v/>
      </c>
      <c r="D253" s="38" t="str">
        <f>IF(E253="","",VLOOKUP(E253,ADMIN2026!$B$112:$D$141,2,FALSE))</f>
        <v/>
      </c>
      <c r="E253" s="4"/>
      <c r="F253" s="11"/>
      <c r="G253" s="6"/>
      <c r="H253" s="38" t="str">
        <f>IF(E253&gt;101,H238+2*I238,IF(E253&gt;10,H238+I238,IF(E253&gt;0,H238,"")))</f>
        <v/>
      </c>
      <c r="I253" s="38"/>
      <c r="J253" s="38">
        <f>VLOOKUP(B253,ADMIN2026!$B$64:$F$79,3,FALSE)*IF(G253="DQ",0,1)*IF(G253="DNF",0,1)*IF(G253="DNS",0,1)*IF(G253="",0,1)*IF(G253="nm",0,1)*IF(G253="NH",0,1)*IF(G253&lt;AH253,0,1)</f>
        <v>0</v>
      </c>
      <c r="K253" s="94">
        <f t="shared" si="151"/>
        <v>0</v>
      </c>
      <c r="L253" s="38">
        <f>IF(D253="",0,IF(G253="DNF",0,IF(G253="NH",0,IF(G253="DQ",0,IF(G253="NM",0,IF(G253="DNS",0,IF(G253&lt;VLOOKUP(A238,ADMIN2026!$B$91:$D$109,3,FALSE),0,ADMIN2026!$D$89)))))))</f>
        <v>0</v>
      </c>
      <c r="T253" s="14" t="str">
        <f t="shared" si="152"/>
        <v/>
      </c>
      <c r="U253" s="66" t="str">
        <f t="shared" si="153"/>
        <v/>
      </c>
      <c r="Y253">
        <f t="shared" si="154"/>
        <v>0</v>
      </c>
      <c r="Z253">
        <f t="shared" si="150"/>
        <v>0</v>
      </c>
      <c r="AA253">
        <f t="shared" si="150"/>
        <v>0</v>
      </c>
      <c r="AB253">
        <f t="shared" si="150"/>
        <v>0</v>
      </c>
      <c r="AC253">
        <f t="shared" si="150"/>
        <v>0</v>
      </c>
      <c r="AD253">
        <f t="shared" si="150"/>
        <v>0</v>
      </c>
      <c r="AE253">
        <f t="shared" si="150"/>
        <v>0</v>
      </c>
      <c r="AF253">
        <f t="shared" si="150"/>
        <v>0</v>
      </c>
      <c r="AH253">
        <f t="shared" si="149"/>
        <v>0</v>
      </c>
    </row>
    <row r="254" spans="2:34">
      <c r="B254" s="94">
        <v>15</v>
      </c>
      <c r="C254" s="38" t="str">
        <f>IF(D254="","",HLOOKUP(D254,ADMIN2026!$B$146:$L$214,H254,FALSE))</f>
        <v/>
      </c>
      <c r="D254" s="38" t="str">
        <f>IF(E254="","",VLOOKUP(E254,ADMIN2026!$B$112:$D$141,2,FALSE))</f>
        <v/>
      </c>
      <c r="E254" s="4"/>
      <c r="F254" s="11"/>
      <c r="G254" s="6"/>
      <c r="H254" s="38" t="str">
        <f>IF(E254&gt;101,H238+2*I238,IF(E254&gt;10,H238+I238,IF(E254&gt;0,H238,"")))</f>
        <v/>
      </c>
      <c r="I254" s="38"/>
      <c r="J254" s="38">
        <f>VLOOKUP(B254,ADMIN2026!$B$64:$F$79,3,FALSE)*IF(G254="DQ",0,1)*IF(G254="DNF",0,1)*IF(G254="DNS",0,1)*IF(G254="",0,1)*IF(G254="nm",0,1)*IF(G254="NH",0,1)*IF(G254&lt;AH254,0,1)</f>
        <v>0</v>
      </c>
      <c r="K254" s="94">
        <f t="shared" si="151"/>
        <v>0</v>
      </c>
      <c r="L254" s="38">
        <f>IF(D254="",0,IF(G254="DNF",0,IF(G254="NH",0,IF(G254="DQ",0,IF(G254="NM",0,IF(G254="DNS",0,IF(G254&lt;VLOOKUP(A238,ADMIN2026!$B$91:$D$109,3,FALSE),0,ADMIN2026!$D$89)))))))</f>
        <v>0</v>
      </c>
      <c r="T254" s="14" t="str">
        <f t="shared" si="152"/>
        <v/>
      </c>
      <c r="U254" s="66" t="str">
        <f t="shared" si="153"/>
        <v/>
      </c>
      <c r="Y254">
        <f t="shared" si="154"/>
        <v>0</v>
      </c>
      <c r="Z254">
        <f t="shared" si="150"/>
        <v>0</v>
      </c>
      <c r="AA254">
        <f t="shared" si="150"/>
        <v>0</v>
      </c>
      <c r="AB254">
        <f t="shared" si="150"/>
        <v>0</v>
      </c>
      <c r="AC254">
        <f t="shared" si="150"/>
        <v>0</v>
      </c>
      <c r="AD254">
        <f t="shared" si="150"/>
        <v>0</v>
      </c>
      <c r="AE254">
        <f t="shared" si="150"/>
        <v>0</v>
      </c>
      <c r="AF254">
        <f t="shared" si="150"/>
        <v>0</v>
      </c>
      <c r="AH254">
        <f t="shared" si="149"/>
        <v>0</v>
      </c>
    </row>
    <row r="255" spans="2:34">
      <c r="B255" s="94">
        <v>16</v>
      </c>
      <c r="C255" s="38" t="str">
        <f>IF(D255="","",HLOOKUP(D255,ADMIN2026!$B$146:$L$214,H255,FALSE))</f>
        <v/>
      </c>
      <c r="D255" s="38" t="str">
        <f>IF(E255="","",VLOOKUP(E255,ADMIN2026!$B$112:$D$141,2,FALSE))</f>
        <v/>
      </c>
      <c r="E255" s="4"/>
      <c r="F255" s="11"/>
      <c r="G255" s="6"/>
      <c r="H255" s="38" t="str">
        <f>IF(E255&gt;101,H238+2*I238,IF(E255&gt;10,H238+I238,IF(E255&gt;0,H238,"")))</f>
        <v/>
      </c>
      <c r="I255" s="38"/>
      <c r="J255" s="38">
        <f>VLOOKUP(B255,ADMIN2026!$B$64:$F$79,3,FALSE)*IF(G255="DQ",0,1)*IF(G255="DNF",0,1)*IF(G255="DNS",0,1)*IF(G255="",0,1)*IF(G255="nm",0,1)*IF(G255="NH",0,1)*IF(G255&lt;AH255,0,1)</f>
        <v>0</v>
      </c>
      <c r="K255" s="94">
        <f t="shared" si="151"/>
        <v>0</v>
      </c>
      <c r="L255" s="38">
        <f>IF(D255="",0,IF(G255="DNF",0,IF(G255="NH",0,IF(G255="DQ",0,IF(G255="NM",0,IF(G255="DNS",0,IF(G255&lt;VLOOKUP(A238,ADMIN2026!$B$91:$D$109,3,FALSE),0,ADMIN2026!$D$89)))))))</f>
        <v>0</v>
      </c>
      <c r="T255" s="14" t="str">
        <f t="shared" si="152"/>
        <v/>
      </c>
      <c r="U255" s="66" t="str">
        <f t="shared" si="153"/>
        <v/>
      </c>
      <c r="Y255">
        <f t="shared" si="154"/>
        <v>0</v>
      </c>
      <c r="Z255">
        <f t="shared" si="150"/>
        <v>0</v>
      </c>
      <c r="AA255">
        <f t="shared" si="150"/>
        <v>0</v>
      </c>
      <c r="AB255">
        <f t="shared" si="150"/>
        <v>0</v>
      </c>
      <c r="AC255">
        <f t="shared" si="150"/>
        <v>0</v>
      </c>
      <c r="AD255">
        <f t="shared" si="150"/>
        <v>0</v>
      </c>
      <c r="AE255">
        <f t="shared" si="150"/>
        <v>0</v>
      </c>
      <c r="AF255">
        <f t="shared" si="150"/>
        <v>0</v>
      </c>
      <c r="AH255">
        <f t="shared" si="149"/>
        <v>0</v>
      </c>
    </row>
  </sheetData>
  <sheetProtection algorithmName="SHA-512" hashValue="yScu72hqaYq/64Bn2z9t5D3mftyAvvHuWH5QPKPct/qk55nNT19nfqb6lDRHFPKCf+7dAZ0PvOMtJXhdza2M/Q==" saltValue="KAt8igJsQWsC2sh/TznwPQ==" spinCount="100000" sheet="1" objects="1" scenarios="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255"/>
  <sheetViews>
    <sheetView zoomScale="80" zoomScaleNormal="80" workbookViewId="0">
      <selection activeCell="U151" sqref="U151"/>
    </sheetView>
  </sheetViews>
  <sheetFormatPr defaultRowHeight="14.4"/>
  <cols>
    <col min="3" max="3" width="20.88671875" customWidth="1"/>
    <col min="4" max="4" width="10.33203125" customWidth="1"/>
    <col min="5" max="5" width="11.44140625" customWidth="1"/>
    <col min="6" max="6" width="12.88671875" customWidth="1"/>
    <col min="7" max="7" width="12.5546875" customWidth="1"/>
    <col min="8" max="9" width="9.109375" hidden="1" customWidth="1"/>
    <col min="10" max="10" width="8.88671875" customWidth="1"/>
    <col min="13" max="19" width="9.109375" hidden="1" customWidth="1"/>
    <col min="20" max="20" width="12.44140625" customWidth="1"/>
    <col min="21" max="21" width="10.44140625" customWidth="1"/>
    <col min="22" max="22" width="11.44140625" customWidth="1"/>
    <col min="23" max="23" width="10.88671875" customWidth="1"/>
  </cols>
  <sheetData>
    <row r="1" spans="1:32">
      <c r="A1" t="s">
        <v>150</v>
      </c>
      <c r="W1" s="60" t="s">
        <v>81</v>
      </c>
      <c r="X1" s="60"/>
      <c r="Y1" s="61" t="str">
        <f>ADMIN2026!$D$12</f>
        <v>B&amp;R</v>
      </c>
      <c r="Z1" s="61" t="str">
        <f>ADMIN2026!$D$13</f>
        <v>Chelt</v>
      </c>
      <c r="AA1" s="61" t="str">
        <f>ADMIN2026!$D$14</f>
        <v>D&amp;S</v>
      </c>
      <c r="AB1" s="61" t="str">
        <f>ADMIN2026!$D$15</f>
        <v>HereF</v>
      </c>
      <c r="AC1" s="61" t="str">
        <f>ADMIN2026!$D$16</f>
        <v>K&amp;S</v>
      </c>
      <c r="AD1" s="61" t="str">
        <f>ADMIN2026!$D$17</f>
        <v>Tipton</v>
      </c>
      <c r="AE1" s="61" t="str">
        <f>ADMIN2026!$D$18</f>
        <v>Worc</v>
      </c>
      <c r="AF1" s="61" t="str">
        <f>ADMIN2026!$D$19</f>
        <v>Yate</v>
      </c>
    </row>
    <row r="2" spans="1:32">
      <c r="A2" s="62" t="s">
        <v>0</v>
      </c>
      <c r="B2" s="62" t="s">
        <v>0</v>
      </c>
      <c r="C2" s="62" t="s">
        <v>7</v>
      </c>
      <c r="D2" s="62" t="s">
        <v>58</v>
      </c>
      <c r="H2" t="s">
        <v>66</v>
      </c>
      <c r="I2" t="s">
        <v>67</v>
      </c>
      <c r="W2" s="60" t="s">
        <v>82</v>
      </c>
      <c r="X2" s="60"/>
      <c r="Y2" s="61">
        <f t="shared" ref="Y2:AF2" si="0">SUM(Y4:Y255)</f>
        <v>0</v>
      </c>
      <c r="Z2" s="61">
        <f t="shared" si="0"/>
        <v>0</v>
      </c>
      <c r="AA2" s="61">
        <f t="shared" si="0"/>
        <v>0</v>
      </c>
      <c r="AB2" s="61">
        <f t="shared" si="0"/>
        <v>0</v>
      </c>
      <c r="AC2" s="61">
        <f t="shared" si="0"/>
        <v>0</v>
      </c>
      <c r="AD2" s="61">
        <f t="shared" si="0"/>
        <v>0</v>
      </c>
      <c r="AE2" s="61">
        <f t="shared" si="0"/>
        <v>0</v>
      </c>
      <c r="AF2" s="61">
        <f t="shared" si="0"/>
        <v>0</v>
      </c>
    </row>
    <row r="3" spans="1:32">
      <c r="A3" s="3" t="str">
        <f>C2</f>
        <v>HJ</v>
      </c>
      <c r="B3" s="37" t="s">
        <v>51</v>
      </c>
      <c r="C3" s="37"/>
      <c r="D3" s="37"/>
      <c r="E3" s="37"/>
      <c r="F3" s="10"/>
      <c r="G3" s="37" t="s">
        <v>106</v>
      </c>
      <c r="H3" s="37">
        <f>VLOOKUP(A3,ADMIN2026!$B$146:$M$166,12,FALSE)</f>
        <v>14</v>
      </c>
      <c r="I3" s="37">
        <f>ADMIN2026!$E$144</f>
        <v>24</v>
      </c>
      <c r="J3" s="37" t="s">
        <v>79</v>
      </c>
      <c r="K3" s="37" t="s">
        <v>59</v>
      </c>
      <c r="L3" s="37" t="s">
        <v>83</v>
      </c>
      <c r="M3" s="3"/>
      <c r="N3" s="3"/>
      <c r="O3" s="3"/>
      <c r="P3" s="3"/>
      <c r="Q3" s="3"/>
      <c r="R3" s="3"/>
      <c r="S3" s="3"/>
      <c r="T3" s="3" t="s">
        <v>136</v>
      </c>
      <c r="U3" s="3" t="s">
        <v>237</v>
      </c>
      <c r="V3" s="3"/>
      <c r="W3" s="3"/>
    </row>
    <row r="4" spans="1:32">
      <c r="A4" s="64" t="s">
        <v>27</v>
      </c>
      <c r="B4" s="37" t="s">
        <v>59</v>
      </c>
      <c r="C4" s="37" t="s">
        <v>60</v>
      </c>
      <c r="D4" s="37" t="s">
        <v>61</v>
      </c>
      <c r="E4" s="37" t="s">
        <v>108</v>
      </c>
      <c r="F4" s="10"/>
      <c r="G4" s="37" t="s">
        <v>107</v>
      </c>
      <c r="H4" s="37" t="s">
        <v>65</v>
      </c>
      <c r="I4" s="37"/>
      <c r="J4" s="37" t="s">
        <v>80</v>
      </c>
      <c r="K4" s="37" t="s">
        <v>80</v>
      </c>
      <c r="L4" s="37" t="s">
        <v>80</v>
      </c>
      <c r="M4" s="3"/>
      <c r="N4" s="3"/>
      <c r="O4" s="3"/>
      <c r="P4" s="3"/>
      <c r="Q4" s="3"/>
      <c r="R4" s="3"/>
      <c r="S4" s="3"/>
      <c r="T4" s="3" t="s">
        <v>146</v>
      </c>
      <c r="U4" s="3" t="s">
        <v>238</v>
      </c>
      <c r="V4" s="3"/>
      <c r="W4" s="3"/>
      <c r="Y4" t="str">
        <f>Y$1</f>
        <v>B&amp;R</v>
      </c>
      <c r="Z4" t="str">
        <f t="shared" ref="Z4:AF4" si="1">Z$1</f>
        <v>Chelt</v>
      </c>
      <c r="AA4" t="str">
        <f t="shared" si="1"/>
        <v>D&amp;S</v>
      </c>
      <c r="AB4" t="str">
        <f t="shared" si="1"/>
        <v>HereF</v>
      </c>
      <c r="AC4" t="str">
        <f t="shared" si="1"/>
        <v>K&amp;S</v>
      </c>
      <c r="AD4" t="str">
        <f t="shared" si="1"/>
        <v>Tipton</v>
      </c>
      <c r="AE4" t="str">
        <f t="shared" si="1"/>
        <v>Worc</v>
      </c>
      <c r="AF4" t="str">
        <f t="shared" si="1"/>
        <v>Yate</v>
      </c>
    </row>
    <row r="5" spans="1:32">
      <c r="B5" s="94">
        <v>1</v>
      </c>
      <c r="C5" s="38" t="str">
        <f>IF(D5="","",HLOOKUP(D5,ADMIN2026!$O$146:$Y$214,H5,FALSE))</f>
        <v/>
      </c>
      <c r="D5" s="38" t="str">
        <f>IF(E5="","",VLOOKUP(E5,ADMIN2026!$B$112:$D$141,2,FALSE))</f>
        <v/>
      </c>
      <c r="E5" s="4"/>
      <c r="F5" s="11"/>
      <c r="G5" s="6"/>
      <c r="H5" s="38" t="str">
        <f>IF(E5&gt;101,H3+2*I3,IF(E5&gt;10,H3+I3,IF(E5&gt;0,H3,"")))</f>
        <v/>
      </c>
      <c r="I5" s="38"/>
      <c r="J5" s="38">
        <f>VLOOKUP(B5,ADMIN2026!$B$64:$E$73,2,FALSE)*IF(G5="DQ",0,1)*IF(G5="DNF",0,1)*IF(G5="DNS",0,1)*IF(G5="",0,1)*IF(G5="nm",0,1)*IF(G5="NH",0,1)</f>
        <v>0</v>
      </c>
      <c r="K5" s="94">
        <f>J5</f>
        <v>0</v>
      </c>
      <c r="L5" s="38">
        <f>IF(D5="",0,IF(G5="DNF",0,IF(G5="NH",0,IF(G5="DQ",0,IF(G5="NM",0,IF(G5="DNS",0,IF(G5&lt;VLOOKUP(A3,ADMIN2026!$G$91:$I$109,3,FALSE),0,ADMIN2026!$D$89)))))))</f>
        <v>0</v>
      </c>
      <c r="T5" s="14" t="str">
        <f>IF(D5="","",G5)</f>
        <v/>
      </c>
      <c r="U5" s="66" t="str">
        <f>IF(D5="","",IF(G5="NH","",IF(G5="DQ","",IF(G5="NM","",IF(G5="DNS","",IF(ABS(G5*2/2-G5)&lt;0.001,"","Error"))))))</f>
        <v/>
      </c>
      <c r="Y5">
        <f>IF($D5=Y$1,$K5+$L5,0)</f>
        <v>0</v>
      </c>
      <c r="Z5">
        <f t="shared" ref="Z5:AF12" si="2">IF($D5=Z$1,$K5+$L5,0)</f>
        <v>0</v>
      </c>
      <c r="AA5">
        <f t="shared" si="2"/>
        <v>0</v>
      </c>
      <c r="AB5">
        <f t="shared" si="2"/>
        <v>0</v>
      </c>
      <c r="AC5">
        <f t="shared" si="2"/>
        <v>0</v>
      </c>
      <c r="AD5">
        <f t="shared" si="2"/>
        <v>0</v>
      </c>
      <c r="AE5">
        <f t="shared" si="2"/>
        <v>0</v>
      </c>
      <c r="AF5">
        <f t="shared" si="2"/>
        <v>0</v>
      </c>
    </row>
    <row r="6" spans="1:32">
      <c r="B6" s="94">
        <v>2</v>
      </c>
      <c r="C6" s="38" t="str">
        <f>IF(D6="","",HLOOKUP(D6,ADMIN2026!$O$146:$Y$214,H6,FALSE))</f>
        <v/>
      </c>
      <c r="D6" s="38" t="str">
        <f>IF(E6="","",VLOOKUP(E6,ADMIN2026!$B$112:$D$141,2,FALSE))</f>
        <v/>
      </c>
      <c r="E6" s="4"/>
      <c r="F6" s="11"/>
      <c r="G6" s="6"/>
      <c r="H6" s="38" t="str">
        <f>IF(E6&gt;101,H3+2*I3,IF(E6&gt;10,H3+I3,IF(E6&gt;0,H3,"")))</f>
        <v/>
      </c>
      <c r="I6" s="38"/>
      <c r="J6" s="38">
        <f>VLOOKUP(B6,ADMIN2026!$B$64:$E$73,2,FALSE)*IF(G6="DQ",0,1)*IF(G6="DNF",0,1)*IF(G6="DNS",0,1)*IF(G6="",0,1)*IF(G6="nm",0,1)*IF(G6="NH",0,1)</f>
        <v>0</v>
      </c>
      <c r="K6" s="94">
        <f t="shared" ref="K6:K12" si="3">J6</f>
        <v>0</v>
      </c>
      <c r="L6" s="38">
        <f>IF(D6="",0,IF(G6="DNF",0,IF(G6="NH",0,IF(G6="DQ",0,IF(G6="NM",0,IF(G6="DNS",0,IF(G6&lt;VLOOKUP(A3,ADMIN2026!$G$91:$I$109,3,FALSE),0,ADMIN2026!$D$89)))))))</f>
        <v>0</v>
      </c>
      <c r="T6" s="14" t="str">
        <f t="shared" ref="T6:T12" si="4">IF(D6="","",G6)</f>
        <v/>
      </c>
      <c r="U6" s="66" t="str">
        <f t="shared" ref="U6:U12" si="5">IF(D6="","",IF(G6="NH","",IF(G6="DQ","",IF(G6="NM","",IF(G6="DNS","",IF(ABS(G6*2/2-G6)&lt;0.001,"","Error"))))))</f>
        <v/>
      </c>
      <c r="Y6">
        <f t="shared" ref="Y6:Y12" si="6">IF($D6=Y$1,$K6+$L6,0)</f>
        <v>0</v>
      </c>
      <c r="Z6">
        <f t="shared" si="2"/>
        <v>0</v>
      </c>
      <c r="AA6">
        <f t="shared" si="2"/>
        <v>0</v>
      </c>
      <c r="AB6">
        <f t="shared" si="2"/>
        <v>0</v>
      </c>
      <c r="AC6">
        <f t="shared" si="2"/>
        <v>0</v>
      </c>
      <c r="AD6">
        <f t="shared" si="2"/>
        <v>0</v>
      </c>
      <c r="AE6">
        <f t="shared" si="2"/>
        <v>0</v>
      </c>
      <c r="AF6">
        <f t="shared" si="2"/>
        <v>0</v>
      </c>
    </row>
    <row r="7" spans="1:32">
      <c r="B7" s="94">
        <v>3</v>
      </c>
      <c r="C7" s="38" t="str">
        <f>IF(D7="","",HLOOKUP(D7,ADMIN2026!$O$146:$Y$214,H7,FALSE))</f>
        <v/>
      </c>
      <c r="D7" s="38" t="str">
        <f>IF(E7="","",VLOOKUP(E7,ADMIN2026!$B$112:$D$141,2,FALSE))</f>
        <v/>
      </c>
      <c r="E7" s="4"/>
      <c r="F7" s="11"/>
      <c r="G7" s="6"/>
      <c r="H7" s="38" t="str">
        <f>IF(E7&gt;101,H3+2*I3,IF(E7&gt;10,H3+I3,IF(E7&gt;0,H3,"")))</f>
        <v/>
      </c>
      <c r="I7" s="38"/>
      <c r="J7" s="38">
        <f>VLOOKUP(B7,ADMIN2026!$B$64:$E$73,2,FALSE)*IF(G7="DQ",0,1)*IF(G7="DNF",0,1)*IF(G7="DNS",0,1)*IF(G7="",0,1)*IF(G7="nm",0,1)*IF(G7="NH",0,1)</f>
        <v>0</v>
      </c>
      <c r="K7" s="94">
        <f t="shared" si="3"/>
        <v>0</v>
      </c>
      <c r="L7" s="38">
        <f>IF(D7="",0,IF(G7="DNF",0,IF(G7="NH",0,IF(G7="DQ",0,IF(G7="NM",0,IF(G7="DNS",0,IF(G7&lt;VLOOKUP(A3,ADMIN2026!$G$91:$I$109,3,FALSE),0,ADMIN2026!$D$89)))))))</f>
        <v>0</v>
      </c>
      <c r="T7" s="14" t="str">
        <f t="shared" si="4"/>
        <v/>
      </c>
      <c r="U7" s="66" t="str">
        <f t="shared" si="5"/>
        <v/>
      </c>
      <c r="Y7">
        <f t="shared" si="6"/>
        <v>0</v>
      </c>
      <c r="Z7">
        <f t="shared" si="2"/>
        <v>0</v>
      </c>
      <c r="AA7">
        <f t="shared" si="2"/>
        <v>0</v>
      </c>
      <c r="AB7">
        <f t="shared" si="2"/>
        <v>0</v>
      </c>
      <c r="AC7">
        <f t="shared" si="2"/>
        <v>0</v>
      </c>
      <c r="AD7">
        <f t="shared" si="2"/>
        <v>0</v>
      </c>
      <c r="AE7">
        <f t="shared" si="2"/>
        <v>0</v>
      </c>
      <c r="AF7">
        <f t="shared" si="2"/>
        <v>0</v>
      </c>
    </row>
    <row r="8" spans="1:32">
      <c r="B8" s="94">
        <v>4</v>
      </c>
      <c r="C8" s="38" t="str">
        <f>IF(D8="","",HLOOKUP(D8,ADMIN2026!$O$146:$Y$214,H8,FALSE))</f>
        <v/>
      </c>
      <c r="D8" s="38" t="str">
        <f>IF(E8="","",VLOOKUP(E8,ADMIN2026!$B$112:$D$141,2,FALSE))</f>
        <v/>
      </c>
      <c r="E8" s="4"/>
      <c r="F8" s="11"/>
      <c r="G8" s="6"/>
      <c r="H8" s="38" t="str">
        <f>IF(E8&gt;101,H3+2*I3,IF(E8&gt;10,H3+I3,IF(E8&gt;0,H3,"")))</f>
        <v/>
      </c>
      <c r="I8" s="38"/>
      <c r="J8" s="38">
        <f>VLOOKUP(B8,ADMIN2026!$B$64:$E$73,2,FALSE)*IF(G8="DQ",0,1)*IF(G8="DNF",0,1)*IF(G8="DNS",0,1)*IF(G8="",0,1)*IF(G8="nm",0,1)*IF(G8="NH",0,1)</f>
        <v>0</v>
      </c>
      <c r="K8" s="94">
        <f t="shared" si="3"/>
        <v>0</v>
      </c>
      <c r="L8" s="38">
        <f>IF(D8="",0,IF(G8="DNF",0,IF(G8="NH",0,IF(G8="DQ",0,IF(G8="NM",0,IF(G8="DNS",0,IF(G8&lt;VLOOKUP(A3,ADMIN2026!$G$91:$I$109,3,FALSE),0,ADMIN2026!$D$89)))))))</f>
        <v>0</v>
      </c>
      <c r="T8" s="14" t="str">
        <f t="shared" si="4"/>
        <v/>
      </c>
      <c r="U8" s="66" t="str">
        <f t="shared" si="5"/>
        <v/>
      </c>
      <c r="Y8">
        <f t="shared" si="6"/>
        <v>0</v>
      </c>
      <c r="Z8">
        <f t="shared" si="2"/>
        <v>0</v>
      </c>
      <c r="AA8">
        <f t="shared" si="2"/>
        <v>0</v>
      </c>
      <c r="AB8">
        <f t="shared" si="2"/>
        <v>0</v>
      </c>
      <c r="AC8">
        <f t="shared" si="2"/>
        <v>0</v>
      </c>
      <c r="AD8">
        <f t="shared" si="2"/>
        <v>0</v>
      </c>
      <c r="AE8">
        <f t="shared" si="2"/>
        <v>0</v>
      </c>
      <c r="AF8">
        <f t="shared" si="2"/>
        <v>0</v>
      </c>
    </row>
    <row r="9" spans="1:32">
      <c r="B9" s="94">
        <v>5</v>
      </c>
      <c r="C9" s="38" t="str">
        <f>IF(D9="","",HLOOKUP(D9,ADMIN2026!$O$146:$Y$214,H9,FALSE))</f>
        <v/>
      </c>
      <c r="D9" s="38" t="str">
        <f>IF(E9="","",VLOOKUP(E9,ADMIN2026!$B$112:$D$141,2,FALSE))</f>
        <v/>
      </c>
      <c r="E9" s="4"/>
      <c r="F9" s="11"/>
      <c r="G9" s="6"/>
      <c r="H9" s="38" t="str">
        <f>IF(E9&gt;101,H3+2*I3,IF(E9&gt;10,H3+I3,IF(E9&gt;0,H3,"")))</f>
        <v/>
      </c>
      <c r="I9" s="38"/>
      <c r="J9" s="38">
        <f>VLOOKUP(B9,ADMIN2026!$B$64:$E$73,2,FALSE)*IF(G9="DQ",0,1)*IF(G9="DNF",0,1)*IF(G9="DNS",0,1)*IF(G9="",0,1)*IF(G9="nm",0,1)*IF(G9="NH",0,1)</f>
        <v>0</v>
      </c>
      <c r="K9" s="94">
        <f t="shared" si="3"/>
        <v>0</v>
      </c>
      <c r="L9" s="38">
        <f>IF(D9="",0,IF(G9="DNF",0,IF(G9="NH",0,IF(G9="DQ",0,IF(G9="NM",0,IF(G9="DNS",0,IF(G9&lt;VLOOKUP(A3,ADMIN2026!$G$91:$I$109,3,FALSE),0,ADMIN2026!$D$89)))))))</f>
        <v>0</v>
      </c>
      <c r="T9" s="14" t="str">
        <f t="shared" si="4"/>
        <v/>
      </c>
      <c r="U9" s="66" t="str">
        <f t="shared" si="5"/>
        <v/>
      </c>
      <c r="Y9">
        <f t="shared" si="6"/>
        <v>0</v>
      </c>
      <c r="Z9">
        <f t="shared" si="2"/>
        <v>0</v>
      </c>
      <c r="AA9">
        <f t="shared" si="2"/>
        <v>0</v>
      </c>
      <c r="AB9">
        <f t="shared" si="2"/>
        <v>0</v>
      </c>
      <c r="AC9">
        <f t="shared" si="2"/>
        <v>0</v>
      </c>
      <c r="AD9">
        <f t="shared" si="2"/>
        <v>0</v>
      </c>
      <c r="AE9">
        <f t="shared" si="2"/>
        <v>0</v>
      </c>
      <c r="AF9">
        <f t="shared" si="2"/>
        <v>0</v>
      </c>
    </row>
    <row r="10" spans="1:32">
      <c r="B10" s="94">
        <v>6</v>
      </c>
      <c r="C10" s="38" t="str">
        <f>IF(D10="","",HLOOKUP(D10,ADMIN2026!$O$146:$Y$214,H10,FALSE))</f>
        <v/>
      </c>
      <c r="D10" s="38" t="str">
        <f>IF(E10="","",VLOOKUP(E10,ADMIN2026!$B$112:$D$141,2,FALSE))</f>
        <v/>
      </c>
      <c r="E10" s="4"/>
      <c r="F10" s="11"/>
      <c r="G10" s="6"/>
      <c r="H10" s="38" t="str">
        <f>IF(E10&gt;101,H3+2*I3,IF(E10&gt;10,H3+I3,IF(E10&gt;0,H3,"")))</f>
        <v/>
      </c>
      <c r="I10" s="38"/>
      <c r="J10" s="38">
        <f>VLOOKUP(B10,ADMIN2026!$B$64:$E$73,2,FALSE)*IF(G10="DQ",0,1)*IF(G10="DNF",0,1)*IF(G10="DNS",0,1)*IF(G10="",0,1)*IF(G10="nm",0,1)*IF(G10="NH",0,1)</f>
        <v>0</v>
      </c>
      <c r="K10" s="94">
        <f t="shared" si="3"/>
        <v>0</v>
      </c>
      <c r="L10" s="38">
        <f>IF(D10="",0,IF(G10="DNF",0,IF(G10="NH",0,IF(G10="DQ",0,IF(G10="NM",0,IF(G10="DNS",0,IF(G10&lt;VLOOKUP(A3,ADMIN2026!$G$91:$I$109,3,FALSE),0,ADMIN2026!$D$89)))))))</f>
        <v>0</v>
      </c>
      <c r="T10" s="14" t="str">
        <f t="shared" si="4"/>
        <v/>
      </c>
      <c r="U10" s="66" t="str">
        <f t="shared" si="5"/>
        <v/>
      </c>
      <c r="Y10">
        <f t="shared" si="6"/>
        <v>0</v>
      </c>
      <c r="Z10">
        <f t="shared" si="2"/>
        <v>0</v>
      </c>
      <c r="AA10">
        <f t="shared" si="2"/>
        <v>0</v>
      </c>
      <c r="AB10">
        <f t="shared" si="2"/>
        <v>0</v>
      </c>
      <c r="AC10">
        <f t="shared" si="2"/>
        <v>0</v>
      </c>
      <c r="AD10">
        <f t="shared" si="2"/>
        <v>0</v>
      </c>
      <c r="AE10">
        <f t="shared" si="2"/>
        <v>0</v>
      </c>
      <c r="AF10">
        <f t="shared" si="2"/>
        <v>0</v>
      </c>
    </row>
    <row r="11" spans="1:32">
      <c r="B11" s="94">
        <v>7</v>
      </c>
      <c r="C11" s="38" t="str">
        <f>IF(D11="","",HLOOKUP(D11,ADMIN2026!$O$146:$Y$214,H11,FALSE))</f>
        <v/>
      </c>
      <c r="D11" s="38" t="str">
        <f>IF(E11="","",VLOOKUP(E11,ADMIN2026!$B$112:$D$141,2,FALSE))</f>
        <v/>
      </c>
      <c r="E11" s="4"/>
      <c r="F11" s="11"/>
      <c r="G11" s="6"/>
      <c r="H11" s="38" t="str">
        <f>IF(E11&gt;101,H3+2*I3,IF(E11&gt;10,H3+I3,IF(E11&gt;0,H3,"")))</f>
        <v/>
      </c>
      <c r="I11" s="38"/>
      <c r="J11" s="38">
        <f>VLOOKUP(B11,ADMIN2026!$B$64:$E$73,2,FALSE)*IF(G11="DQ",0,1)*IF(G11="DNF",0,1)*IF(G11="DNS",0,1)*IF(G11="",0,1)*IF(G11="nm",0,1)*IF(G11="NH",0,1)</f>
        <v>0</v>
      </c>
      <c r="K11" s="94">
        <f t="shared" si="3"/>
        <v>0</v>
      </c>
      <c r="L11" s="38">
        <f>IF(D11="",0,IF(G11="DNF",0,IF(G11="NH",0,IF(G11="DQ",0,IF(G11="NM",0,IF(G11="DNS",0,IF(G11&lt;VLOOKUP(A3,ADMIN2026!$G$91:$I$109,3,FALSE),0,ADMIN2026!$D$89)))))))</f>
        <v>0</v>
      </c>
      <c r="T11" s="14" t="str">
        <f t="shared" si="4"/>
        <v/>
      </c>
      <c r="U11" s="66" t="str">
        <f t="shared" si="5"/>
        <v/>
      </c>
      <c r="Y11">
        <f t="shared" si="6"/>
        <v>0</v>
      </c>
      <c r="Z11">
        <f t="shared" si="2"/>
        <v>0</v>
      </c>
      <c r="AA11">
        <f t="shared" si="2"/>
        <v>0</v>
      </c>
      <c r="AB11">
        <f t="shared" si="2"/>
        <v>0</v>
      </c>
      <c r="AC11">
        <f t="shared" si="2"/>
        <v>0</v>
      </c>
      <c r="AD11">
        <f t="shared" si="2"/>
        <v>0</v>
      </c>
      <c r="AE11">
        <f t="shared" si="2"/>
        <v>0</v>
      </c>
      <c r="AF11">
        <f t="shared" si="2"/>
        <v>0</v>
      </c>
    </row>
    <row r="12" spans="1:32">
      <c r="B12" s="94">
        <v>8</v>
      </c>
      <c r="C12" s="38" t="str">
        <f>IF(D12="","",HLOOKUP(D12,ADMIN2026!$O$146:$Y$214,H12,FALSE))</f>
        <v/>
      </c>
      <c r="D12" s="38" t="str">
        <f>IF(E12="","",VLOOKUP(E12,ADMIN2026!$B$112:$D$141,2,FALSE))</f>
        <v/>
      </c>
      <c r="E12" s="4"/>
      <c r="F12" s="11"/>
      <c r="G12" s="6"/>
      <c r="H12" s="38" t="str">
        <f>IF(E12&gt;101,H3+2*I3,IF(E12&gt;10,H3+I3,IF(E12&gt;0,H3,"")))</f>
        <v/>
      </c>
      <c r="I12" s="38"/>
      <c r="J12" s="38">
        <f>VLOOKUP(B12,ADMIN2026!$B$64:$E$73,2,FALSE)*IF(G12="DQ",0,1)*IF(G12="DNF",0,1)*IF(G12="DNS",0,1)*IF(G12="",0,1)*IF(G12="nm",0,1)*IF(G12="NH",0,1)</f>
        <v>0</v>
      </c>
      <c r="K12" s="94">
        <f t="shared" si="3"/>
        <v>0</v>
      </c>
      <c r="L12" s="38">
        <f>IF(D12="",0,IF(G12="DNF",0,IF(G12="NH",0,IF(G12="DQ",0,IF(G12="NM",0,IF(G12="DNS",0,IF(G12&lt;VLOOKUP(A3,ADMIN2026!$G$91:$I$109,3,FALSE),0,ADMIN2026!$D$89)))))))</f>
        <v>0</v>
      </c>
      <c r="T12" s="14" t="str">
        <f t="shared" si="4"/>
        <v/>
      </c>
      <c r="U12" s="66" t="str">
        <f t="shared" si="5"/>
        <v/>
      </c>
      <c r="Y12">
        <f t="shared" si="6"/>
        <v>0</v>
      </c>
      <c r="Z12">
        <f t="shared" si="2"/>
        <v>0</v>
      </c>
      <c r="AA12">
        <f t="shared" si="2"/>
        <v>0</v>
      </c>
      <c r="AB12">
        <f t="shared" si="2"/>
        <v>0</v>
      </c>
      <c r="AC12">
        <f t="shared" si="2"/>
        <v>0</v>
      </c>
      <c r="AD12">
        <f t="shared" si="2"/>
        <v>0</v>
      </c>
      <c r="AE12">
        <f t="shared" si="2"/>
        <v>0</v>
      </c>
      <c r="AF12">
        <f t="shared" si="2"/>
        <v>0</v>
      </c>
    </row>
    <row r="13" spans="1:32">
      <c r="A13" s="3" t="s">
        <v>0</v>
      </c>
      <c r="B13" s="3"/>
      <c r="C13" s="3"/>
      <c r="D13" s="3"/>
      <c r="E13" s="3"/>
      <c r="F13" s="3"/>
      <c r="G13" s="3"/>
      <c r="H13" s="3" t="str">
        <f>H2</f>
        <v>line base</v>
      </c>
      <c r="I13" s="3" t="str">
        <f>I2</f>
        <v>step</v>
      </c>
      <c r="J13" s="3"/>
      <c r="K13" s="3"/>
      <c r="L13" s="3"/>
      <c r="M13" s="3"/>
      <c r="N13" s="3"/>
      <c r="O13" s="3"/>
      <c r="P13" s="3"/>
      <c r="Q13" s="3"/>
      <c r="R13" s="3"/>
      <c r="S13" s="3"/>
      <c r="T13" s="3"/>
      <c r="U13" s="3"/>
      <c r="V13" s="3"/>
      <c r="W13" s="3"/>
    </row>
    <row r="14" spans="1:32">
      <c r="A14" s="3" t="str">
        <f>C2</f>
        <v>HJ</v>
      </c>
      <c r="B14" s="37" t="s">
        <v>286</v>
      </c>
      <c r="C14" s="37"/>
      <c r="D14" s="37"/>
      <c r="E14" s="37"/>
      <c r="F14" s="10"/>
      <c r="G14" s="37" t="str">
        <f t="shared" ref="G14:G15" si="7">G3</f>
        <v>Perf. metres</v>
      </c>
      <c r="H14" s="37">
        <f>VLOOKUP(A14,ADMIN2026!$B$146:$M$166,12,FALSE)</f>
        <v>14</v>
      </c>
      <c r="I14" s="37">
        <f>$I$3</f>
        <v>24</v>
      </c>
      <c r="J14" s="37" t="s">
        <v>79</v>
      </c>
      <c r="K14" s="37" t="s">
        <v>59</v>
      </c>
      <c r="L14" s="37" t="s">
        <v>83</v>
      </c>
      <c r="M14" s="3"/>
      <c r="N14" s="3"/>
      <c r="O14" s="3"/>
      <c r="P14" s="3"/>
      <c r="Q14" s="3"/>
      <c r="R14" s="3"/>
      <c r="S14" s="3"/>
      <c r="T14" s="3" t="s">
        <v>136</v>
      </c>
      <c r="U14" s="3" t="s">
        <v>237</v>
      </c>
      <c r="V14" s="3"/>
      <c r="W14" s="3"/>
    </row>
    <row r="15" spans="1:32">
      <c r="A15" s="64" t="s">
        <v>27</v>
      </c>
      <c r="B15" s="37" t="s">
        <v>59</v>
      </c>
      <c r="C15" s="37" t="s">
        <v>60</v>
      </c>
      <c r="D15" s="37" t="s">
        <v>61</v>
      </c>
      <c r="E15" s="37" t="s">
        <v>108</v>
      </c>
      <c r="F15" s="10"/>
      <c r="G15" s="37" t="str">
        <f t="shared" si="7"/>
        <v>xx.yy</v>
      </c>
      <c r="H15" s="37" t="str">
        <f>H4</f>
        <v>line to look up</v>
      </c>
      <c r="I15" s="37"/>
      <c r="J15" s="37" t="s">
        <v>80</v>
      </c>
      <c r="K15" s="37" t="s">
        <v>80</v>
      </c>
      <c r="L15" s="37" t="s">
        <v>80</v>
      </c>
      <c r="M15" s="3"/>
      <c r="N15" s="3"/>
      <c r="O15" s="3"/>
      <c r="P15" s="3"/>
      <c r="Q15" s="3"/>
      <c r="R15" s="3"/>
      <c r="S15" s="3"/>
      <c r="T15" s="3" t="s">
        <v>146</v>
      </c>
      <c r="U15" s="3" t="s">
        <v>238</v>
      </c>
      <c r="V15" s="3"/>
      <c r="W15" s="3"/>
      <c r="Y15" t="str">
        <f>Y$1</f>
        <v>B&amp;R</v>
      </c>
      <c r="Z15" t="str">
        <f t="shared" ref="Z15:AF15" si="8">Z$1</f>
        <v>Chelt</v>
      </c>
      <c r="AA15" t="str">
        <f t="shared" si="8"/>
        <v>D&amp;S</v>
      </c>
      <c r="AB15" t="str">
        <f t="shared" si="8"/>
        <v>HereF</v>
      </c>
      <c r="AC15" t="str">
        <f t="shared" si="8"/>
        <v>K&amp;S</v>
      </c>
      <c r="AD15" t="str">
        <f t="shared" si="8"/>
        <v>Tipton</v>
      </c>
      <c r="AE15" t="str">
        <f t="shared" si="8"/>
        <v>Worc</v>
      </c>
      <c r="AF15" t="str">
        <f t="shared" si="8"/>
        <v>Yate</v>
      </c>
    </row>
    <row r="16" spans="1:32">
      <c r="B16" s="94">
        <v>1</v>
      </c>
      <c r="C16" s="38" t="str">
        <f>IF(D16="","",HLOOKUP(D16,ADMIN2026!$O$146:$Y$214,H16,FALSE))</f>
        <v/>
      </c>
      <c r="D16" s="38" t="str">
        <f>IF(E16="","",VLOOKUP(E16,ADMIN2026!$B$112:$D$141,2,FALSE))</f>
        <v/>
      </c>
      <c r="E16" s="4"/>
      <c r="F16" s="11"/>
      <c r="G16" s="6"/>
      <c r="H16" s="38" t="str">
        <f>IF(E16&gt;101,H14+2*I14,IF(E16&gt;10,H14+I14,IF(E16&gt;0,H14,"")))</f>
        <v/>
      </c>
      <c r="I16" s="38"/>
      <c r="J16" s="38">
        <f>VLOOKUP(B16,ADMIN2026!$B$64:$F$79,3,FALSE)*IF(G16="DQ",0,1)*IF(G16="DNF",0,1)*IF(G16="DNS",0,1)*IF(G16="",0,1)*IF(G16="nm",0,1)*IF(G16="NH",0,1)</f>
        <v>0</v>
      </c>
      <c r="K16" s="94">
        <f>J16</f>
        <v>0</v>
      </c>
      <c r="L16" s="38">
        <f>IF(D16="",0,IF(G16="DNF",0,IF(G16="NH",0,IF(G16="DQ",0,IF(G16="NM",0,IF(G16="DNS",0,IF(G16&lt;VLOOKUP(A14,ADMIN2026!$G$91:$I$109,3,FALSE),0,ADMIN2026!$D$89)))))))</f>
        <v>0</v>
      </c>
      <c r="T16" s="14" t="str">
        <f>IF(D16="","",G16)</f>
        <v/>
      </c>
      <c r="U16" s="66" t="str">
        <f>IF(D16="","",IF(G16="NH","",IF(G16="DQ","",IF(G16="NM","",IF(G16="DNS","",IF(ABS(G16*2/2-G16)&lt;0.001,"","Error"))))))</f>
        <v/>
      </c>
      <c r="Y16">
        <f>IF($D16=Y$1,$K16+$L16,0)</f>
        <v>0</v>
      </c>
      <c r="Z16">
        <f t="shared" ref="Z16:AF23" si="9">IF($D16=Z$1,$K16+$L16,0)</f>
        <v>0</v>
      </c>
      <c r="AA16">
        <f t="shared" si="9"/>
        <v>0</v>
      </c>
      <c r="AB16">
        <f t="shared" si="9"/>
        <v>0</v>
      </c>
      <c r="AC16">
        <f t="shared" si="9"/>
        <v>0</v>
      </c>
      <c r="AD16">
        <f t="shared" si="9"/>
        <v>0</v>
      </c>
      <c r="AE16">
        <f t="shared" si="9"/>
        <v>0</v>
      </c>
      <c r="AF16">
        <f t="shared" si="9"/>
        <v>0</v>
      </c>
    </row>
    <row r="17" spans="2:32">
      <c r="B17" s="94">
        <v>2</v>
      </c>
      <c r="C17" s="38" t="str">
        <f>IF(D17="","",HLOOKUP(D17,ADMIN2026!$O$146:$Y$214,H17,FALSE))</f>
        <v/>
      </c>
      <c r="D17" s="38" t="str">
        <f>IF(E17="","",VLOOKUP(E17,ADMIN2026!$B$112:$D$141,2,FALSE))</f>
        <v/>
      </c>
      <c r="E17" s="4"/>
      <c r="F17" s="11"/>
      <c r="G17" s="6"/>
      <c r="H17" s="38" t="str">
        <f>IF(E17&gt;101,H14+2*I14,IF(E17&gt;10,H14+I14,IF(E17&gt;0,H14,"")))</f>
        <v/>
      </c>
      <c r="I17" s="38"/>
      <c r="J17" s="38">
        <f>VLOOKUP(B17,ADMIN2026!$B$64:$F$79,3,FALSE)*IF(G17="DQ",0,1)*IF(G17="DNF",0,1)*IF(G17="DNS",0,1)*IF(G17="",0,1)*IF(G17="nm",0,1)*IF(G17="NH",0,1)</f>
        <v>0</v>
      </c>
      <c r="K17" s="94">
        <f t="shared" ref="K17:K23" si="10">J17</f>
        <v>0</v>
      </c>
      <c r="L17" s="38">
        <f>IF(D17="",0,IF(G17="DNF",0,IF(G17="NH",0,IF(G17="DQ",0,IF(G17="NM",0,IF(G17="DNS",0,IF(G17&lt;VLOOKUP(A14,ADMIN2026!$G$91:$I$109,3,FALSE),0,ADMIN2026!$D$89)))))))</f>
        <v>0</v>
      </c>
      <c r="T17" s="14" t="str">
        <f t="shared" ref="T17:T23" si="11">IF(D17="","",G17)</f>
        <v/>
      </c>
      <c r="U17" s="66" t="str">
        <f t="shared" ref="U17:U23" si="12">IF(D17="","",IF(G17="NH","",IF(G17="DQ","",IF(G17="NM","",IF(G17="DNS","",IF(ABS(G17*2/2-G17)&lt;0.001,"","Error"))))))</f>
        <v/>
      </c>
      <c r="Y17">
        <f t="shared" ref="Y17:Y23" si="13">IF($D17=Y$1,$K17+$L17,0)</f>
        <v>0</v>
      </c>
      <c r="Z17">
        <f t="shared" si="9"/>
        <v>0</v>
      </c>
      <c r="AA17">
        <f t="shared" si="9"/>
        <v>0</v>
      </c>
      <c r="AB17">
        <f t="shared" si="9"/>
        <v>0</v>
      </c>
      <c r="AC17">
        <f t="shared" si="9"/>
        <v>0</v>
      </c>
      <c r="AD17">
        <f t="shared" si="9"/>
        <v>0</v>
      </c>
      <c r="AE17">
        <f t="shared" si="9"/>
        <v>0</v>
      </c>
      <c r="AF17">
        <f t="shared" si="9"/>
        <v>0</v>
      </c>
    </row>
    <row r="18" spans="2:32">
      <c r="B18" s="94">
        <v>3</v>
      </c>
      <c r="C18" s="38" t="str">
        <f>IF(D18="","",HLOOKUP(D18,ADMIN2026!$O$146:$Y$214,H18,FALSE))</f>
        <v/>
      </c>
      <c r="D18" s="38" t="str">
        <f>IF(E18="","",VLOOKUP(E18,ADMIN2026!$B$112:$D$141,2,FALSE))</f>
        <v/>
      </c>
      <c r="E18" s="4"/>
      <c r="F18" s="11"/>
      <c r="G18" s="6"/>
      <c r="H18" s="38" t="str">
        <f>IF(E18&gt;101,H14+2*I14,IF(E18&gt;10,H14+I14,IF(E18&gt;0,H14,"")))</f>
        <v/>
      </c>
      <c r="I18" s="38"/>
      <c r="J18" s="38">
        <f>VLOOKUP(B18,ADMIN2026!$B$64:$F$79,3,FALSE)*IF(G18="DQ",0,1)*IF(G18="DNF",0,1)*IF(G18="DNS",0,1)*IF(G18="",0,1)*IF(G18="nm",0,1)*IF(G18="NH",0,1)</f>
        <v>0</v>
      </c>
      <c r="K18" s="94">
        <f t="shared" si="10"/>
        <v>0</v>
      </c>
      <c r="L18" s="38">
        <f>IF(D18="",0,IF(G18="DNF",0,IF(G18="NH",0,IF(G18="DQ",0,IF(G18="NM",0,IF(G18="DNS",0,IF(G18&lt;VLOOKUP(A14,ADMIN2026!$G$91:$I$109,3,FALSE),0,ADMIN2026!$D$89)))))))</f>
        <v>0</v>
      </c>
      <c r="T18" s="14" t="str">
        <f t="shared" si="11"/>
        <v/>
      </c>
      <c r="U18" s="66" t="str">
        <f t="shared" si="12"/>
        <v/>
      </c>
      <c r="Y18">
        <f t="shared" si="13"/>
        <v>0</v>
      </c>
      <c r="Z18">
        <f t="shared" si="9"/>
        <v>0</v>
      </c>
      <c r="AA18">
        <f t="shared" si="9"/>
        <v>0</v>
      </c>
      <c r="AB18">
        <f t="shared" si="9"/>
        <v>0</v>
      </c>
      <c r="AC18">
        <f t="shared" si="9"/>
        <v>0</v>
      </c>
      <c r="AD18">
        <f t="shared" si="9"/>
        <v>0</v>
      </c>
      <c r="AE18">
        <f t="shared" si="9"/>
        <v>0</v>
      </c>
      <c r="AF18">
        <f t="shared" si="9"/>
        <v>0</v>
      </c>
    </row>
    <row r="19" spans="2:32">
      <c r="B19" s="94">
        <v>4</v>
      </c>
      <c r="C19" s="38" t="str">
        <f>IF(D19="","",HLOOKUP(D19,ADMIN2026!$O$146:$Y$214,H19,FALSE))</f>
        <v/>
      </c>
      <c r="D19" s="38" t="str">
        <f>IF(E19="","",VLOOKUP(E19,ADMIN2026!$B$112:$D$141,2,FALSE))</f>
        <v/>
      </c>
      <c r="E19" s="4"/>
      <c r="F19" s="11"/>
      <c r="G19" s="6"/>
      <c r="H19" s="38" t="str">
        <f>IF(E19&gt;101,H14+2*I14,IF(E19&gt;10,H14+I14,IF(E19&gt;0,H14,"")))</f>
        <v/>
      </c>
      <c r="I19" s="38"/>
      <c r="J19" s="38">
        <f>VLOOKUP(B19,ADMIN2026!$B$64:$F$79,3,FALSE)*IF(G19="DQ",0,1)*IF(G19="DNF",0,1)*IF(G19="DNS",0,1)*IF(G19="",0,1)*IF(G19="nm",0,1)*IF(G19="NH",0,1)</f>
        <v>0</v>
      </c>
      <c r="K19" s="94">
        <f t="shared" si="10"/>
        <v>0</v>
      </c>
      <c r="L19" s="38">
        <f>IF(D19="",0,IF(G19="DNF",0,IF(G19="NH",0,IF(G19="DQ",0,IF(G19="NM",0,IF(G19="DNS",0,IF(G19&lt;VLOOKUP(A14,ADMIN2026!$G$91:$I$109,3,FALSE),0,ADMIN2026!$D$89)))))))</f>
        <v>0</v>
      </c>
      <c r="T19" s="14" t="str">
        <f t="shared" si="11"/>
        <v/>
      </c>
      <c r="U19" s="66" t="str">
        <f t="shared" si="12"/>
        <v/>
      </c>
      <c r="Y19">
        <f t="shared" si="13"/>
        <v>0</v>
      </c>
      <c r="Z19">
        <f t="shared" si="9"/>
        <v>0</v>
      </c>
      <c r="AA19">
        <f t="shared" si="9"/>
        <v>0</v>
      </c>
      <c r="AB19">
        <f t="shared" si="9"/>
        <v>0</v>
      </c>
      <c r="AC19">
        <f t="shared" si="9"/>
        <v>0</v>
      </c>
      <c r="AD19">
        <f t="shared" si="9"/>
        <v>0</v>
      </c>
      <c r="AE19">
        <f t="shared" si="9"/>
        <v>0</v>
      </c>
      <c r="AF19">
        <f t="shared" si="9"/>
        <v>0</v>
      </c>
    </row>
    <row r="20" spans="2:32">
      <c r="B20" s="94">
        <v>5</v>
      </c>
      <c r="C20" s="38" t="str">
        <f>IF(D20="","",HLOOKUP(D20,ADMIN2026!$O$146:$Y$214,H20,FALSE))</f>
        <v/>
      </c>
      <c r="D20" s="38" t="str">
        <f>IF(E20="","",VLOOKUP(E20,ADMIN2026!$B$112:$D$141,2,FALSE))</f>
        <v/>
      </c>
      <c r="E20" s="4"/>
      <c r="F20" s="11"/>
      <c r="G20" s="6"/>
      <c r="H20" s="38" t="str">
        <f>IF(E20&gt;101,H14+2*I14,IF(E20&gt;10,H14+I14,IF(E20&gt;0,H14,"")))</f>
        <v/>
      </c>
      <c r="I20" s="38"/>
      <c r="J20" s="38">
        <f>VLOOKUP(B20,ADMIN2026!$B$64:$F$79,3,FALSE)*IF(G20="DQ",0,1)*IF(G20="DNF",0,1)*IF(G20="DNS",0,1)*IF(G20="",0,1)*IF(G20="nm",0,1)*IF(G20="NH",0,1)</f>
        <v>0</v>
      </c>
      <c r="K20" s="94">
        <f t="shared" si="10"/>
        <v>0</v>
      </c>
      <c r="L20" s="38">
        <f>IF(D20="",0,IF(G20="DNF",0,IF(G20="NH",0,IF(G20="DQ",0,IF(G20="NM",0,IF(G20="DNS",0,IF(G20&lt;VLOOKUP(A14,ADMIN2026!$G$91:$I$109,3,FALSE),0,ADMIN2026!$D$89)))))))</f>
        <v>0</v>
      </c>
      <c r="T20" s="14" t="str">
        <f t="shared" si="11"/>
        <v/>
      </c>
      <c r="U20" s="66" t="str">
        <f t="shared" si="12"/>
        <v/>
      </c>
      <c r="Y20">
        <f t="shared" si="13"/>
        <v>0</v>
      </c>
      <c r="Z20">
        <f t="shared" si="9"/>
        <v>0</v>
      </c>
      <c r="AA20">
        <f t="shared" si="9"/>
        <v>0</v>
      </c>
      <c r="AB20">
        <f t="shared" si="9"/>
        <v>0</v>
      </c>
      <c r="AC20">
        <f t="shared" si="9"/>
        <v>0</v>
      </c>
      <c r="AD20">
        <f t="shared" si="9"/>
        <v>0</v>
      </c>
      <c r="AE20">
        <f t="shared" si="9"/>
        <v>0</v>
      </c>
      <c r="AF20">
        <f t="shared" si="9"/>
        <v>0</v>
      </c>
    </row>
    <row r="21" spans="2:32">
      <c r="B21" s="94">
        <v>6</v>
      </c>
      <c r="C21" s="38" t="str">
        <f>IF(D21="","",HLOOKUP(D21,ADMIN2026!$O$146:$Y$214,H21,FALSE))</f>
        <v/>
      </c>
      <c r="D21" s="38" t="str">
        <f>IF(E21="","",VLOOKUP(E21,ADMIN2026!$B$112:$D$141,2,FALSE))</f>
        <v/>
      </c>
      <c r="E21" s="4"/>
      <c r="F21" s="11"/>
      <c r="G21" s="6"/>
      <c r="H21" s="38" t="str">
        <f>IF(E21&gt;101,H14+2*I14,IF(E21&gt;10,H14+I14,IF(E21&gt;0,H14,"")))</f>
        <v/>
      </c>
      <c r="I21" s="38"/>
      <c r="J21" s="38">
        <f>VLOOKUP(B21,ADMIN2026!$B$64:$F$79,3,FALSE)*IF(G21="DQ",0,1)*IF(G21="DNF",0,1)*IF(G21="DNS",0,1)*IF(G21="",0,1)*IF(G21="nm",0,1)*IF(G21="NH",0,1)</f>
        <v>0</v>
      </c>
      <c r="K21" s="94">
        <f t="shared" si="10"/>
        <v>0</v>
      </c>
      <c r="L21" s="38">
        <f>IF(D21="",0,IF(G21="DNF",0,IF(G21="NH",0,IF(G21="DQ",0,IF(G21="NM",0,IF(G21="DNS",0,IF(G21&lt;VLOOKUP(A14,ADMIN2026!$G$91:$I$109,3,FALSE),0,ADMIN2026!$D$89)))))))</f>
        <v>0</v>
      </c>
      <c r="T21" s="14" t="str">
        <f t="shared" si="11"/>
        <v/>
      </c>
      <c r="U21" s="66" t="str">
        <f t="shared" si="12"/>
        <v/>
      </c>
      <c r="Y21">
        <f t="shared" si="13"/>
        <v>0</v>
      </c>
      <c r="Z21">
        <f t="shared" si="9"/>
        <v>0</v>
      </c>
      <c r="AA21">
        <f t="shared" si="9"/>
        <v>0</v>
      </c>
      <c r="AB21">
        <f t="shared" si="9"/>
        <v>0</v>
      </c>
      <c r="AC21">
        <f t="shared" si="9"/>
        <v>0</v>
      </c>
      <c r="AD21">
        <f t="shared" si="9"/>
        <v>0</v>
      </c>
      <c r="AE21">
        <f t="shared" si="9"/>
        <v>0</v>
      </c>
      <c r="AF21">
        <f t="shared" si="9"/>
        <v>0</v>
      </c>
    </row>
    <row r="22" spans="2:32">
      <c r="B22" s="94">
        <v>7</v>
      </c>
      <c r="C22" s="38" t="str">
        <f>IF(D22="","",HLOOKUP(D22,ADMIN2026!$O$146:$Y$214,H22,FALSE))</f>
        <v/>
      </c>
      <c r="D22" s="38" t="str">
        <f>IF(E22="","",VLOOKUP(E22,ADMIN2026!$B$112:$D$141,2,FALSE))</f>
        <v/>
      </c>
      <c r="E22" s="4"/>
      <c r="F22" s="11"/>
      <c r="G22" s="6"/>
      <c r="H22" s="38" t="str">
        <f>IF(E22&gt;101,H14+2*I14,IF(E22&gt;10,H14+I14,IF(E22&gt;0,H14,"")))</f>
        <v/>
      </c>
      <c r="I22" s="38"/>
      <c r="J22" s="38">
        <f>VLOOKUP(B22,ADMIN2026!$B$64:$F$79,3,FALSE)*IF(G22="DQ",0,1)*IF(G22="DNF",0,1)*IF(G22="DNS",0,1)*IF(G22="",0,1)*IF(G22="nm",0,1)*IF(G22="NH",0,1)</f>
        <v>0</v>
      </c>
      <c r="K22" s="94">
        <f t="shared" si="10"/>
        <v>0</v>
      </c>
      <c r="L22" s="38">
        <f>IF(D22="",0,IF(G22="DNF",0,IF(G22="NH",0,IF(G22="DQ",0,IF(G22="NM",0,IF(G22="DNS",0,IF(G22&lt;VLOOKUP(A14,ADMIN2026!$G$91:$I$109,3,FALSE),0,ADMIN2026!$D$89)))))))</f>
        <v>0</v>
      </c>
      <c r="T22" s="14" t="str">
        <f t="shared" si="11"/>
        <v/>
      </c>
      <c r="U22" s="66" t="str">
        <f t="shared" si="12"/>
        <v/>
      </c>
      <c r="Y22">
        <f t="shared" si="13"/>
        <v>0</v>
      </c>
      <c r="Z22">
        <f t="shared" si="9"/>
        <v>0</v>
      </c>
      <c r="AA22">
        <f t="shared" si="9"/>
        <v>0</v>
      </c>
      <c r="AB22">
        <f t="shared" si="9"/>
        <v>0</v>
      </c>
      <c r="AC22">
        <f t="shared" si="9"/>
        <v>0</v>
      </c>
      <c r="AD22">
        <f t="shared" si="9"/>
        <v>0</v>
      </c>
      <c r="AE22">
        <f t="shared" si="9"/>
        <v>0</v>
      </c>
      <c r="AF22">
        <f t="shared" si="9"/>
        <v>0</v>
      </c>
    </row>
    <row r="23" spans="2:32">
      <c r="B23" s="94">
        <v>8</v>
      </c>
      <c r="C23" s="38" t="str">
        <f>IF(D23="","",HLOOKUP(D23,ADMIN2026!$O$146:$Y$214,H23,FALSE))</f>
        <v/>
      </c>
      <c r="D23" s="38" t="str">
        <f>IF(E23="","",VLOOKUP(E23,ADMIN2026!$B$112:$D$141,2,FALSE))</f>
        <v/>
      </c>
      <c r="E23" s="4"/>
      <c r="F23" s="11"/>
      <c r="G23" s="6"/>
      <c r="H23" s="38" t="str">
        <f>IF(E23&gt;101,H14+2*I14,IF(E23&gt;10,H14+I14,IF(E23&gt;0,H14,"")))</f>
        <v/>
      </c>
      <c r="I23" s="38"/>
      <c r="J23" s="38">
        <f>VLOOKUP(B23,ADMIN2026!$B$64:$F$79,3,FALSE)*IF(G23="DQ",0,1)*IF(G23="DNF",0,1)*IF(G23="DNS",0,1)*IF(G23="",0,1)*IF(G23="nm",0,1)*IF(G23="NH",0,1)</f>
        <v>0</v>
      </c>
      <c r="K23" s="94">
        <f t="shared" si="10"/>
        <v>0</v>
      </c>
      <c r="L23" s="38">
        <f>IF(D23="",0,IF(G23="DNF",0,IF(G23="NH",0,IF(G23="DQ",0,IF(G23="NM",0,IF(G23="DNS",0,IF(G23&lt;VLOOKUP(A14,ADMIN2026!$G$91:$I$109,3,FALSE),0,ADMIN2026!$D$89)))))))</f>
        <v>0</v>
      </c>
      <c r="T23" s="14" t="str">
        <f t="shared" si="11"/>
        <v/>
      </c>
      <c r="U23" s="66" t="str">
        <f t="shared" si="12"/>
        <v/>
      </c>
      <c r="Y23">
        <f t="shared" si="13"/>
        <v>0</v>
      </c>
      <c r="Z23">
        <f t="shared" si="9"/>
        <v>0</v>
      </c>
      <c r="AA23">
        <f t="shared" si="9"/>
        <v>0</v>
      </c>
      <c r="AB23">
        <f t="shared" si="9"/>
        <v>0</v>
      </c>
      <c r="AC23">
        <f t="shared" si="9"/>
        <v>0</v>
      </c>
      <c r="AD23">
        <f t="shared" si="9"/>
        <v>0</v>
      </c>
      <c r="AE23">
        <f t="shared" si="9"/>
        <v>0</v>
      </c>
      <c r="AF23">
        <f t="shared" si="9"/>
        <v>0</v>
      </c>
    </row>
    <row r="24" spans="2:32">
      <c r="B24" s="94">
        <v>9</v>
      </c>
      <c r="C24" s="38" t="str">
        <f>IF(D24="","",HLOOKUP(D24,ADMIN2026!$O$146:$Y$214,H24,FALSE))</f>
        <v/>
      </c>
      <c r="D24" s="38" t="str">
        <f>IF(E24="","",VLOOKUP(E24,ADMIN2026!$B$112:$D$141,2,FALSE))</f>
        <v/>
      </c>
      <c r="E24" s="4"/>
      <c r="F24" s="11"/>
      <c r="G24" s="6"/>
      <c r="H24" s="38" t="str">
        <f>IF(E24&gt;101,H14+2*I14,IF(E24&gt;10,H14+I14,IF(E24&gt;0,H14,"")))</f>
        <v/>
      </c>
      <c r="I24" s="38"/>
      <c r="J24" s="38">
        <f>VLOOKUP(B24,ADMIN2026!$B$64:$F$79,3,FALSE)*IF(G24="DQ",0,1)*IF(G24="DNF",0,1)*IF(G24="DNS",0,1)*IF(G24="",0,1)*IF(G24="nm",0,1)*IF(G24="NH",0,1)</f>
        <v>0</v>
      </c>
      <c r="K24" s="94">
        <f>J24</f>
        <v>0</v>
      </c>
      <c r="L24" s="38">
        <f>IF(D24="",0,IF(G24="DNF",0,IF(G24="NH",0,IF(G24="DQ",0,IF(G24="NM",0,IF(G24="DNS",0,IF(G24&lt;VLOOKUP(A14,ADMIN2026!$G$91:$I$109,3,FALSE),0,ADMIN2026!$D$89)))))))</f>
        <v>0</v>
      </c>
      <c r="T24" s="14" t="str">
        <f>IF(D24="","",G24)</f>
        <v/>
      </c>
      <c r="U24" s="66" t="str">
        <f>IF(D24="","",IF(G24="NH","",IF(G24="DQ","",IF(G24="NM","",IF(G24="DNS","",IF(ABS(G24*2/2-G24)&lt;0.001,"","Error"))))))</f>
        <v/>
      </c>
      <c r="Y24">
        <f>IF($D24=Y$1,$K24+$L24,0)</f>
        <v>0</v>
      </c>
      <c r="Z24">
        <f t="shared" ref="Z24:AF31" si="14">IF($D24=Z$1,$K24+$L24,0)</f>
        <v>0</v>
      </c>
      <c r="AA24">
        <f t="shared" si="14"/>
        <v>0</v>
      </c>
      <c r="AB24">
        <f t="shared" si="14"/>
        <v>0</v>
      </c>
      <c r="AC24">
        <f t="shared" si="14"/>
        <v>0</v>
      </c>
      <c r="AD24">
        <f t="shared" si="14"/>
        <v>0</v>
      </c>
      <c r="AE24">
        <f t="shared" si="14"/>
        <v>0</v>
      </c>
      <c r="AF24">
        <f t="shared" si="14"/>
        <v>0</v>
      </c>
    </row>
    <row r="25" spans="2:32">
      <c r="B25" s="94">
        <v>10</v>
      </c>
      <c r="C25" s="38" t="str">
        <f>IF(D25="","",HLOOKUP(D25,ADMIN2026!$O$146:$Y$214,H25,FALSE))</f>
        <v/>
      </c>
      <c r="D25" s="38" t="str">
        <f>IF(E25="","",VLOOKUP(E25,ADMIN2026!$B$112:$D$141,2,FALSE))</f>
        <v/>
      </c>
      <c r="E25" s="4"/>
      <c r="F25" s="11"/>
      <c r="G25" s="6"/>
      <c r="H25" s="38" t="str">
        <f>IF(E25&gt;101,H14+2*I14,IF(E25&gt;10,H14+I14,IF(E25&gt;0,H14,"")))</f>
        <v/>
      </c>
      <c r="I25" s="38"/>
      <c r="J25" s="38">
        <f>VLOOKUP(B25,ADMIN2026!$B$64:$F$79,3,FALSE)*IF(G25="DQ",0,1)*IF(G25="DNF",0,1)*IF(G25="DNS",0,1)*IF(G25="",0,1)*IF(G25="nm",0,1)*IF(G25="NH",0,1)</f>
        <v>0</v>
      </c>
      <c r="K25" s="94">
        <f t="shared" ref="K25:K31" si="15">J25</f>
        <v>0</v>
      </c>
      <c r="L25" s="38">
        <f>IF(D25="",0,IF(G25="DNF",0,IF(G25="NH",0,IF(G25="DQ",0,IF(G25="NM",0,IF(G25="DNS",0,IF(G25&lt;VLOOKUP(A14,ADMIN2026!$G$91:$I$109,3,FALSE),0,ADMIN2026!$D$89)))))))</f>
        <v>0</v>
      </c>
      <c r="T25" s="14" t="str">
        <f t="shared" ref="T25:T31" si="16">IF(D25="","",G25)</f>
        <v/>
      </c>
      <c r="U25" s="66" t="str">
        <f t="shared" ref="U25:U31" si="17">IF(D25="","",IF(G25="NH","",IF(G25="DQ","",IF(G25="NM","",IF(G25="DNS","",IF(ABS(G25*2/2-G25)&lt;0.001,"","Error"))))))</f>
        <v/>
      </c>
      <c r="Y25">
        <f t="shared" ref="Y25:Y31" si="18">IF($D25=Y$1,$K25+$L25,0)</f>
        <v>0</v>
      </c>
      <c r="Z25">
        <f t="shared" si="14"/>
        <v>0</v>
      </c>
      <c r="AA25">
        <f t="shared" si="14"/>
        <v>0</v>
      </c>
      <c r="AB25">
        <f t="shared" si="14"/>
        <v>0</v>
      </c>
      <c r="AC25">
        <f t="shared" si="14"/>
        <v>0</v>
      </c>
      <c r="AD25">
        <f t="shared" si="14"/>
        <v>0</v>
      </c>
      <c r="AE25">
        <f t="shared" si="14"/>
        <v>0</v>
      </c>
      <c r="AF25">
        <f t="shared" si="14"/>
        <v>0</v>
      </c>
    </row>
    <row r="26" spans="2:32">
      <c r="B26" s="94">
        <v>11</v>
      </c>
      <c r="C26" s="38" t="str">
        <f>IF(D26="","",HLOOKUP(D26,ADMIN2026!$O$146:$Y$214,H26,FALSE))</f>
        <v/>
      </c>
      <c r="D26" s="38" t="str">
        <f>IF(E26="","",VLOOKUP(E26,ADMIN2026!$B$112:$D$141,2,FALSE))</f>
        <v/>
      </c>
      <c r="E26" s="4"/>
      <c r="F26" s="11"/>
      <c r="G26" s="6"/>
      <c r="H26" s="38" t="str">
        <f>IF(E26&gt;101,H14+2*I14,IF(E26&gt;10,H14+I14,IF(E26&gt;0,H14,"")))</f>
        <v/>
      </c>
      <c r="I26" s="38"/>
      <c r="J26" s="38">
        <f>VLOOKUP(B26,ADMIN2026!$B$64:$F$79,3,FALSE)*IF(G26="DQ",0,1)*IF(G26="DNF",0,1)*IF(G26="DNS",0,1)*IF(G26="",0,1)*IF(G26="nm",0,1)*IF(G26="NH",0,1)</f>
        <v>0</v>
      </c>
      <c r="K26" s="94">
        <f t="shared" si="15"/>
        <v>0</v>
      </c>
      <c r="L26" s="38">
        <f>IF(D26="",0,IF(G26="DNF",0,IF(G26="NH",0,IF(G26="DQ",0,IF(G26="NM",0,IF(G26="DNS",0,IF(G26&lt;VLOOKUP(A14,ADMIN2026!$G$91:$I$109,3,FALSE),0,ADMIN2026!$D$89)))))))</f>
        <v>0</v>
      </c>
      <c r="T26" s="14" t="str">
        <f t="shared" si="16"/>
        <v/>
      </c>
      <c r="U26" s="66" t="str">
        <f t="shared" si="17"/>
        <v/>
      </c>
      <c r="Y26">
        <f t="shared" si="18"/>
        <v>0</v>
      </c>
      <c r="Z26">
        <f t="shared" si="14"/>
        <v>0</v>
      </c>
      <c r="AA26">
        <f t="shared" si="14"/>
        <v>0</v>
      </c>
      <c r="AB26">
        <f t="shared" si="14"/>
        <v>0</v>
      </c>
      <c r="AC26">
        <f t="shared" si="14"/>
        <v>0</v>
      </c>
      <c r="AD26">
        <f t="shared" si="14"/>
        <v>0</v>
      </c>
      <c r="AE26">
        <f t="shared" si="14"/>
        <v>0</v>
      </c>
      <c r="AF26">
        <f t="shared" si="14"/>
        <v>0</v>
      </c>
    </row>
    <row r="27" spans="2:32">
      <c r="B27" s="94">
        <v>12</v>
      </c>
      <c r="C27" s="38" t="str">
        <f>IF(D27="","",HLOOKUP(D27,ADMIN2026!$O$146:$Y$214,H27,FALSE))</f>
        <v/>
      </c>
      <c r="D27" s="38" t="str">
        <f>IF(E27="","",VLOOKUP(E27,ADMIN2026!$B$112:$D$141,2,FALSE))</f>
        <v/>
      </c>
      <c r="E27" s="4"/>
      <c r="F27" s="11"/>
      <c r="G27" s="6"/>
      <c r="H27" s="38" t="str">
        <f>IF(E27&gt;101,H14+2*I14,IF(E27&gt;10,H14+I14,IF(E27&gt;0,H14,"")))</f>
        <v/>
      </c>
      <c r="I27" s="38"/>
      <c r="J27" s="38">
        <f>VLOOKUP(B27,ADMIN2026!$B$64:$F$79,3,FALSE)*IF(G27="DQ",0,1)*IF(G27="DNF",0,1)*IF(G27="DNS",0,1)*IF(G27="",0,1)*IF(G27="nm",0,1)*IF(G27="NH",0,1)</f>
        <v>0</v>
      </c>
      <c r="K27" s="94">
        <f t="shared" si="15"/>
        <v>0</v>
      </c>
      <c r="L27" s="38">
        <f>IF(D27="",0,IF(G27="DNF",0,IF(G27="NH",0,IF(G27="DQ",0,IF(G27="NM",0,IF(G27="DNS",0,IF(G27&lt;VLOOKUP(A14,ADMIN2026!$G$91:$I$109,3,FALSE),0,ADMIN2026!$D$89)))))))</f>
        <v>0</v>
      </c>
      <c r="T27" s="14" t="str">
        <f t="shared" si="16"/>
        <v/>
      </c>
      <c r="U27" s="66" t="str">
        <f t="shared" si="17"/>
        <v/>
      </c>
      <c r="Y27">
        <f t="shared" si="18"/>
        <v>0</v>
      </c>
      <c r="Z27">
        <f t="shared" si="14"/>
        <v>0</v>
      </c>
      <c r="AA27">
        <f t="shared" si="14"/>
        <v>0</v>
      </c>
      <c r="AB27">
        <f t="shared" si="14"/>
        <v>0</v>
      </c>
      <c r="AC27">
        <f t="shared" si="14"/>
        <v>0</v>
      </c>
      <c r="AD27">
        <f t="shared" si="14"/>
        <v>0</v>
      </c>
      <c r="AE27">
        <f t="shared" si="14"/>
        <v>0</v>
      </c>
      <c r="AF27">
        <f t="shared" si="14"/>
        <v>0</v>
      </c>
    </row>
    <row r="28" spans="2:32">
      <c r="B28" s="94">
        <v>13</v>
      </c>
      <c r="C28" s="38" t="str">
        <f>IF(D28="","",HLOOKUP(D28,ADMIN2026!$O$146:$Y$214,H28,FALSE))</f>
        <v/>
      </c>
      <c r="D28" s="38" t="str">
        <f>IF(E28="","",VLOOKUP(E28,ADMIN2026!$B$112:$D$141,2,FALSE))</f>
        <v/>
      </c>
      <c r="E28" s="4"/>
      <c r="F28" s="11"/>
      <c r="G28" s="6"/>
      <c r="H28" s="38" t="str">
        <f>IF(E28&gt;101,H14+2*I14,IF(E28&gt;10,H14+I14,IF(E28&gt;0,H14,"")))</f>
        <v/>
      </c>
      <c r="I28" s="38"/>
      <c r="J28" s="38">
        <f>VLOOKUP(B28,ADMIN2026!$B$64:$F$79,3,FALSE)*IF(G28="DQ",0,1)*IF(G28="DNF",0,1)*IF(G28="DNS",0,1)*IF(G28="",0,1)*IF(G28="nm",0,1)*IF(G28="NH",0,1)</f>
        <v>0</v>
      </c>
      <c r="K28" s="94">
        <f t="shared" si="15"/>
        <v>0</v>
      </c>
      <c r="L28" s="38">
        <f>IF(D28="",0,IF(G28="DNF",0,IF(G28="NH",0,IF(G28="DQ",0,IF(G28="NM",0,IF(G28="DNS",0,IF(G28&lt;VLOOKUP(A14,ADMIN2026!$G$91:$I$109,3,FALSE),0,ADMIN2026!$D$89)))))))</f>
        <v>0</v>
      </c>
      <c r="T28" s="14" t="str">
        <f t="shared" si="16"/>
        <v/>
      </c>
      <c r="U28" s="66" t="str">
        <f t="shared" si="17"/>
        <v/>
      </c>
      <c r="Y28">
        <f t="shared" si="18"/>
        <v>0</v>
      </c>
      <c r="Z28">
        <f t="shared" si="14"/>
        <v>0</v>
      </c>
      <c r="AA28">
        <f t="shared" si="14"/>
        <v>0</v>
      </c>
      <c r="AB28">
        <f t="shared" si="14"/>
        <v>0</v>
      </c>
      <c r="AC28">
        <f t="shared" si="14"/>
        <v>0</v>
      </c>
      <c r="AD28">
        <f t="shared" si="14"/>
        <v>0</v>
      </c>
      <c r="AE28">
        <f t="shared" si="14"/>
        <v>0</v>
      </c>
      <c r="AF28">
        <f t="shared" si="14"/>
        <v>0</v>
      </c>
    </row>
    <row r="29" spans="2:32">
      <c r="B29" s="94">
        <v>14</v>
      </c>
      <c r="C29" s="38" t="str">
        <f>IF(D29="","",HLOOKUP(D29,ADMIN2026!$O$146:$Y$214,H29,FALSE))</f>
        <v/>
      </c>
      <c r="D29" s="38" t="str">
        <f>IF(E29="","",VLOOKUP(E29,ADMIN2026!$B$112:$D$141,2,FALSE))</f>
        <v/>
      </c>
      <c r="E29" s="4"/>
      <c r="F29" s="11"/>
      <c r="G29" s="6"/>
      <c r="H29" s="38" t="str">
        <f>IF(E29&gt;101,H14+2*I14,IF(E29&gt;10,H14+I14,IF(E29&gt;0,H14,"")))</f>
        <v/>
      </c>
      <c r="I29" s="38"/>
      <c r="J29" s="38">
        <f>VLOOKUP(B29,ADMIN2026!$B$64:$F$79,3,FALSE)*IF(G29="DQ",0,1)*IF(G29="DNF",0,1)*IF(G29="DNS",0,1)*IF(G29="",0,1)*IF(G29="nm",0,1)*IF(G29="NH",0,1)</f>
        <v>0</v>
      </c>
      <c r="K29" s="94">
        <f t="shared" si="15"/>
        <v>0</v>
      </c>
      <c r="L29" s="38">
        <f>IF(D29="",0,IF(G29="DNF",0,IF(G29="NH",0,IF(G29="DQ",0,IF(G29="NM",0,IF(G29="DNS",0,IF(G29&lt;VLOOKUP(A14,ADMIN2026!$G$91:$I$109,3,FALSE),0,ADMIN2026!$D$89)))))))</f>
        <v>0</v>
      </c>
      <c r="T29" s="14" t="str">
        <f t="shared" si="16"/>
        <v/>
      </c>
      <c r="U29" s="66" t="str">
        <f t="shared" si="17"/>
        <v/>
      </c>
      <c r="Y29">
        <f t="shared" si="18"/>
        <v>0</v>
      </c>
      <c r="Z29">
        <f t="shared" si="14"/>
        <v>0</v>
      </c>
      <c r="AA29">
        <f t="shared" si="14"/>
        <v>0</v>
      </c>
      <c r="AB29">
        <f t="shared" si="14"/>
        <v>0</v>
      </c>
      <c r="AC29">
        <f t="shared" si="14"/>
        <v>0</v>
      </c>
      <c r="AD29">
        <f t="shared" si="14"/>
        <v>0</v>
      </c>
      <c r="AE29">
        <f t="shared" si="14"/>
        <v>0</v>
      </c>
      <c r="AF29">
        <f t="shared" si="14"/>
        <v>0</v>
      </c>
    </row>
    <row r="30" spans="2:32">
      <c r="B30" s="94">
        <v>15</v>
      </c>
      <c r="C30" s="38" t="str">
        <f>IF(D30="","",HLOOKUP(D30,ADMIN2026!$O$146:$Y$214,H30,FALSE))</f>
        <v/>
      </c>
      <c r="D30" s="38" t="str">
        <f>IF(E30="","",VLOOKUP(E30,ADMIN2026!$B$112:$D$141,2,FALSE))</f>
        <v/>
      </c>
      <c r="E30" s="4"/>
      <c r="F30" s="11"/>
      <c r="G30" s="6"/>
      <c r="H30" s="38" t="str">
        <f>IF(E30&gt;101,H14+2*I14,IF(E30&gt;10,H14+I14,IF(E30&gt;0,H14,"")))</f>
        <v/>
      </c>
      <c r="I30" s="38"/>
      <c r="J30" s="38">
        <f>VLOOKUP(B30,ADMIN2026!$B$64:$F$79,3,FALSE)*IF(G30="DQ",0,1)*IF(G30="DNF",0,1)*IF(G30="DNS",0,1)*IF(G30="",0,1)*IF(G30="nm",0,1)*IF(G30="NH",0,1)</f>
        <v>0</v>
      </c>
      <c r="K30" s="94">
        <f t="shared" si="15"/>
        <v>0</v>
      </c>
      <c r="L30" s="38">
        <f>IF(D30="",0,IF(G30="DNF",0,IF(G30="NH",0,IF(G30="DQ",0,IF(G30="NM",0,IF(G30="DNS",0,IF(G30&lt;VLOOKUP(A14,ADMIN2026!$G$91:$I$109,3,FALSE),0,ADMIN2026!$D$89)))))))</f>
        <v>0</v>
      </c>
      <c r="T30" s="14" t="str">
        <f t="shared" si="16"/>
        <v/>
      </c>
      <c r="U30" s="66" t="str">
        <f t="shared" si="17"/>
        <v/>
      </c>
      <c r="Y30">
        <f t="shared" si="18"/>
        <v>0</v>
      </c>
      <c r="Z30">
        <f t="shared" si="14"/>
        <v>0</v>
      </c>
      <c r="AA30">
        <f t="shared" si="14"/>
        <v>0</v>
      </c>
      <c r="AB30">
        <f t="shared" si="14"/>
        <v>0</v>
      </c>
      <c r="AC30">
        <f t="shared" si="14"/>
        <v>0</v>
      </c>
      <c r="AD30">
        <f t="shared" si="14"/>
        <v>0</v>
      </c>
      <c r="AE30">
        <f t="shared" si="14"/>
        <v>0</v>
      </c>
      <c r="AF30">
        <f t="shared" si="14"/>
        <v>0</v>
      </c>
    </row>
    <row r="31" spans="2:32">
      <c r="B31" s="94">
        <v>16</v>
      </c>
      <c r="C31" s="38" t="str">
        <f>IF(D31="","",HLOOKUP(D31,ADMIN2026!$O$146:$Y$214,H31,FALSE))</f>
        <v/>
      </c>
      <c r="D31" s="38" t="str">
        <f>IF(E31="","",VLOOKUP(E31,ADMIN2026!$B$112:$D$141,2,FALSE))</f>
        <v/>
      </c>
      <c r="E31" s="4"/>
      <c r="F31" s="11"/>
      <c r="G31" s="6"/>
      <c r="H31" s="38" t="str">
        <f>IF(E31&gt;101,H14+2*I14,IF(E31&gt;10,H14+I14,IF(E31&gt;0,H14,"")))</f>
        <v/>
      </c>
      <c r="I31" s="38"/>
      <c r="J31" s="38">
        <f>VLOOKUP(B31,ADMIN2026!$B$64:$F$79,3,FALSE)*IF(G31="DQ",0,1)*IF(G31="DNF",0,1)*IF(G31="DNS",0,1)*IF(G31="",0,1)*IF(G31="nm",0,1)*IF(G31="NH",0,1)</f>
        <v>0</v>
      </c>
      <c r="K31" s="94">
        <f t="shared" si="15"/>
        <v>0</v>
      </c>
      <c r="L31" s="38">
        <f>IF(D31="",0,IF(G31="DNF",0,IF(G31="NH",0,IF(G31="DQ",0,IF(G31="NM",0,IF(G31="DNS",0,IF(G31&lt;VLOOKUP(A14,ADMIN2026!$G$91:$I$109,3,FALSE),0,ADMIN2026!$D$89)))))))</f>
        <v>0</v>
      </c>
      <c r="T31" s="14" t="str">
        <f t="shared" si="16"/>
        <v/>
      </c>
      <c r="U31" s="66" t="str">
        <f t="shared" si="17"/>
        <v/>
      </c>
      <c r="Y31">
        <f t="shared" si="18"/>
        <v>0</v>
      </c>
      <c r="Z31">
        <f t="shared" si="14"/>
        <v>0</v>
      </c>
      <c r="AA31">
        <f t="shared" si="14"/>
        <v>0</v>
      </c>
      <c r="AB31">
        <f t="shared" si="14"/>
        <v>0</v>
      </c>
      <c r="AC31">
        <f t="shared" si="14"/>
        <v>0</v>
      </c>
      <c r="AD31">
        <f t="shared" si="14"/>
        <v>0</v>
      </c>
      <c r="AE31">
        <f t="shared" si="14"/>
        <v>0</v>
      </c>
      <c r="AF31">
        <f t="shared" si="14"/>
        <v>0</v>
      </c>
    </row>
    <row r="34" spans="1:32">
      <c r="A34" s="62" t="s">
        <v>0</v>
      </c>
      <c r="B34" s="62" t="s">
        <v>0</v>
      </c>
      <c r="C34" s="62" t="s">
        <v>8</v>
      </c>
      <c r="D34" s="62" t="s">
        <v>58</v>
      </c>
      <c r="E34" s="3"/>
      <c r="F34" s="3"/>
      <c r="G34" s="3"/>
      <c r="H34" s="3" t="s">
        <v>66</v>
      </c>
      <c r="I34" s="3" t="s">
        <v>67</v>
      </c>
      <c r="J34" s="3"/>
      <c r="K34" s="3"/>
      <c r="L34" s="3"/>
      <c r="M34" s="3"/>
      <c r="N34" s="3"/>
      <c r="O34" s="3"/>
      <c r="P34" s="3"/>
      <c r="Q34" s="3"/>
      <c r="R34" s="3"/>
      <c r="S34" s="3"/>
      <c r="T34" s="3"/>
      <c r="U34" s="3"/>
      <c r="V34" s="3"/>
      <c r="W34" s="3"/>
    </row>
    <row r="35" spans="1:32">
      <c r="A35" s="3" t="str">
        <f>C34</f>
        <v>PV</v>
      </c>
      <c r="B35" s="37" t="s">
        <v>51</v>
      </c>
      <c r="C35" s="37"/>
      <c r="D35" s="37"/>
      <c r="E35" s="37"/>
      <c r="F35" s="10"/>
      <c r="G35" s="37" t="s">
        <v>106</v>
      </c>
      <c r="H35" s="37">
        <f>VLOOKUP(A35,ADMIN2026!$B$146:$M$166,12,FALSE)</f>
        <v>15</v>
      </c>
      <c r="I35" s="37">
        <f>$I$3</f>
        <v>24</v>
      </c>
      <c r="J35" s="37" t="s">
        <v>79</v>
      </c>
      <c r="K35" s="37" t="s">
        <v>59</v>
      </c>
      <c r="L35" s="37" t="s">
        <v>83</v>
      </c>
      <c r="M35" s="3"/>
      <c r="N35" s="3"/>
      <c r="O35" s="3"/>
      <c r="P35" s="3"/>
      <c r="Q35" s="3"/>
      <c r="R35" s="3"/>
      <c r="S35" s="3"/>
      <c r="T35" s="3" t="s">
        <v>136</v>
      </c>
      <c r="U35" s="3" t="s">
        <v>237</v>
      </c>
      <c r="V35" s="3"/>
      <c r="W35" s="3"/>
    </row>
    <row r="36" spans="1:32">
      <c r="A36" s="64" t="s">
        <v>27</v>
      </c>
      <c r="B36" s="37" t="s">
        <v>59</v>
      </c>
      <c r="C36" s="37" t="s">
        <v>60</v>
      </c>
      <c r="D36" s="37" t="s">
        <v>61</v>
      </c>
      <c r="E36" s="37" t="s">
        <v>108</v>
      </c>
      <c r="F36" s="10"/>
      <c r="G36" s="37" t="s">
        <v>107</v>
      </c>
      <c r="H36" s="37" t="s">
        <v>65</v>
      </c>
      <c r="I36" s="37"/>
      <c r="J36" s="37" t="s">
        <v>80</v>
      </c>
      <c r="K36" s="37" t="s">
        <v>80</v>
      </c>
      <c r="L36" s="37" t="s">
        <v>80</v>
      </c>
      <c r="M36" s="3"/>
      <c r="N36" s="3"/>
      <c r="O36" s="3"/>
      <c r="P36" s="3"/>
      <c r="Q36" s="3"/>
      <c r="R36" s="3"/>
      <c r="S36" s="3"/>
      <c r="T36" s="3" t="s">
        <v>146</v>
      </c>
      <c r="U36" s="3" t="s">
        <v>238</v>
      </c>
      <c r="V36" s="3"/>
      <c r="W36" s="3"/>
      <c r="Y36" t="str">
        <f>Y$1</f>
        <v>B&amp;R</v>
      </c>
      <c r="Z36" t="str">
        <f t="shared" ref="Z36:AF36" si="19">Z$1</f>
        <v>Chelt</v>
      </c>
      <c r="AA36" t="str">
        <f t="shared" si="19"/>
        <v>D&amp;S</v>
      </c>
      <c r="AB36" t="str">
        <f t="shared" si="19"/>
        <v>HereF</v>
      </c>
      <c r="AC36" t="str">
        <f t="shared" si="19"/>
        <v>K&amp;S</v>
      </c>
      <c r="AD36" t="str">
        <f t="shared" si="19"/>
        <v>Tipton</v>
      </c>
      <c r="AE36" t="str">
        <f t="shared" si="19"/>
        <v>Worc</v>
      </c>
      <c r="AF36" t="str">
        <f t="shared" si="19"/>
        <v>Yate</v>
      </c>
    </row>
    <row r="37" spans="1:32">
      <c r="B37" s="94">
        <v>1</v>
      </c>
      <c r="C37" s="38" t="str">
        <f>IF(D37="","",HLOOKUP(D37,ADMIN2026!$O$146:$Y$214,H37,FALSE))</f>
        <v/>
      </c>
      <c r="D37" s="38" t="str">
        <f>IF(E37="","",VLOOKUP(E37,ADMIN2026!$B$112:$D$141,2,FALSE))</f>
        <v/>
      </c>
      <c r="E37" s="4"/>
      <c r="F37" s="11"/>
      <c r="G37" s="6"/>
      <c r="H37" s="38" t="str">
        <f>IF(E37&gt;101,H35+2*I35,IF(E37&gt;10,H35+I35,IF(E37&gt;0,H35,"")))</f>
        <v/>
      </c>
      <c r="I37" s="38"/>
      <c r="J37" s="38">
        <f>VLOOKUP(B37,ADMIN2026!$B$64:$E$73,2,FALSE)*IF(G37="DQ",0,1)*IF(G37="DNF",0,1)*IF(G37="DNS",0,1)*IF(G37="",0,1)*IF(G37="nm",0,1)*IF(G37="NH",0,1)</f>
        <v>0</v>
      </c>
      <c r="K37" s="94">
        <f>J37</f>
        <v>0</v>
      </c>
      <c r="L37" s="38">
        <f>IF(D37="",0,IF(G37="DNF",0,IF(G37="NH",0,IF(G37="DQ",0,IF(G37="NM",0,IF(G37="DNS",0,IF(G37&lt;VLOOKUP(A35,ADMIN2026!$G$91:$I$109,3,FALSE),0,ADMIN2026!$D$89)))))))</f>
        <v>0</v>
      </c>
      <c r="T37" s="14" t="str">
        <f>IF(D37="","",G37)</f>
        <v/>
      </c>
      <c r="U37" s="66" t="str">
        <f>IF(D37="","",IF(G37="NH","",IF(G37="DQ","",IF(G37="NM","",IF(G37="DNS","",IF(ABS(G37*2/2-G37)&lt;0.001,"","Error"))))))</f>
        <v/>
      </c>
      <c r="Y37">
        <f>IF($D37=Y$1,$K37+$L37,0)</f>
        <v>0</v>
      </c>
      <c r="Z37">
        <f t="shared" ref="Z37:AF44" si="20">IF($D37=Z$1,$K37+$L37,0)</f>
        <v>0</v>
      </c>
      <c r="AA37">
        <f t="shared" si="20"/>
        <v>0</v>
      </c>
      <c r="AB37">
        <f t="shared" si="20"/>
        <v>0</v>
      </c>
      <c r="AC37">
        <f t="shared" si="20"/>
        <v>0</v>
      </c>
      <c r="AD37">
        <f t="shared" si="20"/>
        <v>0</v>
      </c>
      <c r="AE37">
        <f t="shared" si="20"/>
        <v>0</v>
      </c>
      <c r="AF37">
        <f t="shared" si="20"/>
        <v>0</v>
      </c>
    </row>
    <row r="38" spans="1:32">
      <c r="B38" s="94">
        <v>2</v>
      </c>
      <c r="C38" s="38" t="str">
        <f>IF(D38="","",HLOOKUP(D38,ADMIN2026!$O$146:$Y$214,H38,FALSE))</f>
        <v/>
      </c>
      <c r="D38" s="38" t="str">
        <f>IF(E38="","",VLOOKUP(E38,ADMIN2026!$B$112:$D$141,2,FALSE))</f>
        <v/>
      </c>
      <c r="E38" s="4"/>
      <c r="F38" s="11"/>
      <c r="G38" s="6"/>
      <c r="H38" s="38" t="str">
        <f>IF(E38&gt;101,H35+2*I35,IF(E38&gt;10,H35+I35,IF(E38&gt;0,H35,"")))</f>
        <v/>
      </c>
      <c r="I38" s="38"/>
      <c r="J38" s="38">
        <f>VLOOKUP(B38,ADMIN2026!$B$64:$E$73,2,FALSE)*IF(G38="DQ",0,1)*IF(G38="DNF",0,1)*IF(G38="DNS",0,1)*IF(G38="",0,1)*IF(G38="nm",0,1)*IF(G38="NH",0,1)</f>
        <v>0</v>
      </c>
      <c r="K38" s="94">
        <f t="shared" ref="K38:K44" si="21">J38</f>
        <v>0</v>
      </c>
      <c r="L38" s="38">
        <f>IF(D38="",0,IF(G38="DNF",0,IF(G38="NH",0,IF(G38="DQ",0,IF(G38="NM",0,IF(G38="DNS",0,IF(G38&lt;VLOOKUP(A35,ADMIN2026!$G$91:$I$109,3,FALSE),0,ADMIN2026!$D$89)))))))</f>
        <v>0</v>
      </c>
      <c r="T38" s="14" t="str">
        <f t="shared" ref="T38:T44" si="22">IF(D38="","",G38)</f>
        <v/>
      </c>
      <c r="U38" s="66" t="str">
        <f t="shared" ref="U38:U44" si="23">IF(D38="","",IF(G38="NH","",IF(G38="DQ","",IF(G38="NM","",IF(G38="DNS","",IF(ABS(G38*2/2-G38)&lt;0.001,"","Error"))))))</f>
        <v/>
      </c>
      <c r="Y38">
        <f t="shared" ref="Y38:Y44" si="24">IF($D38=Y$1,$K38+$L38,0)</f>
        <v>0</v>
      </c>
      <c r="Z38">
        <f t="shared" si="20"/>
        <v>0</v>
      </c>
      <c r="AA38">
        <f t="shared" si="20"/>
        <v>0</v>
      </c>
      <c r="AB38">
        <f t="shared" si="20"/>
        <v>0</v>
      </c>
      <c r="AC38">
        <f t="shared" si="20"/>
        <v>0</v>
      </c>
      <c r="AD38">
        <f t="shared" si="20"/>
        <v>0</v>
      </c>
      <c r="AE38">
        <f t="shared" si="20"/>
        <v>0</v>
      </c>
      <c r="AF38">
        <f t="shared" si="20"/>
        <v>0</v>
      </c>
    </row>
    <row r="39" spans="1:32">
      <c r="B39" s="94">
        <v>3</v>
      </c>
      <c r="C39" s="38" t="str">
        <f>IF(D39="","",HLOOKUP(D39,ADMIN2026!$O$146:$Y$214,H39,FALSE))</f>
        <v/>
      </c>
      <c r="D39" s="38" t="str">
        <f>IF(E39="","",VLOOKUP(E39,ADMIN2026!$B$112:$D$141,2,FALSE))</f>
        <v/>
      </c>
      <c r="E39" s="4"/>
      <c r="F39" s="11"/>
      <c r="G39" s="6"/>
      <c r="H39" s="38" t="str">
        <f>IF(E39&gt;101,H35+2*I35,IF(E39&gt;10,H35+I35,IF(E39&gt;0,H35,"")))</f>
        <v/>
      </c>
      <c r="I39" s="38"/>
      <c r="J39" s="38">
        <f>VLOOKUP(B39,ADMIN2026!$B$64:$E$73,2,FALSE)*IF(G39="DQ",0,1)*IF(G39="DNF",0,1)*IF(G39="DNS",0,1)*IF(G39="",0,1)*IF(G39="nm",0,1)*IF(G39="NH",0,1)</f>
        <v>0</v>
      </c>
      <c r="K39" s="94">
        <f t="shared" si="21"/>
        <v>0</v>
      </c>
      <c r="L39" s="38">
        <f>IF(D39="",0,IF(G39="DNF",0,IF(G39="NH",0,IF(G39="DQ",0,IF(G39="NM",0,IF(G39="DNS",0,IF(G39&lt;VLOOKUP(A35,ADMIN2026!$G$91:$I$109,3,FALSE),0,ADMIN2026!$D$89)))))))</f>
        <v>0</v>
      </c>
      <c r="T39" s="14" t="str">
        <f t="shared" si="22"/>
        <v/>
      </c>
      <c r="U39" s="66" t="str">
        <f t="shared" si="23"/>
        <v/>
      </c>
      <c r="Y39">
        <f t="shared" si="24"/>
        <v>0</v>
      </c>
      <c r="Z39">
        <f t="shared" si="20"/>
        <v>0</v>
      </c>
      <c r="AA39">
        <f t="shared" si="20"/>
        <v>0</v>
      </c>
      <c r="AB39">
        <f t="shared" si="20"/>
        <v>0</v>
      </c>
      <c r="AC39">
        <f t="shared" si="20"/>
        <v>0</v>
      </c>
      <c r="AD39">
        <f t="shared" si="20"/>
        <v>0</v>
      </c>
      <c r="AE39">
        <f t="shared" si="20"/>
        <v>0</v>
      </c>
      <c r="AF39">
        <f t="shared" si="20"/>
        <v>0</v>
      </c>
    </row>
    <row r="40" spans="1:32">
      <c r="B40" s="94">
        <v>4</v>
      </c>
      <c r="C40" s="38" t="str">
        <f>IF(D40="","",HLOOKUP(D40,ADMIN2026!$O$146:$Y$214,H40,FALSE))</f>
        <v/>
      </c>
      <c r="D40" s="38" t="str">
        <f>IF(E40="","",VLOOKUP(E40,ADMIN2026!$B$112:$D$141,2,FALSE))</f>
        <v/>
      </c>
      <c r="E40" s="4"/>
      <c r="F40" s="11"/>
      <c r="G40" s="6"/>
      <c r="H40" s="38" t="str">
        <f>IF(E40&gt;101,H35+2*I35,IF(E40&gt;10,H35+I35,IF(E40&gt;0,H35,"")))</f>
        <v/>
      </c>
      <c r="I40" s="38"/>
      <c r="J40" s="38">
        <f>VLOOKUP(B40,ADMIN2026!$B$64:$E$73,2,FALSE)*IF(G40="DQ",0,1)*IF(G40="DNF",0,1)*IF(G40="DNS",0,1)*IF(G40="",0,1)*IF(G40="nm",0,1)*IF(G40="NH",0,1)</f>
        <v>0</v>
      </c>
      <c r="K40" s="94">
        <f t="shared" si="21"/>
        <v>0</v>
      </c>
      <c r="L40" s="38">
        <f>IF(D40="",0,IF(G40="DNF",0,IF(G40="NH",0,IF(G40="DQ",0,IF(G40="NM",0,IF(G40="DNS",0,IF(G40&lt;VLOOKUP(A35,ADMIN2026!$G$91:$I$109,3,FALSE),0,ADMIN2026!$D$89)))))))</f>
        <v>0</v>
      </c>
      <c r="T40" s="14" t="str">
        <f t="shared" si="22"/>
        <v/>
      </c>
      <c r="U40" s="66" t="str">
        <f t="shared" si="23"/>
        <v/>
      </c>
      <c r="Y40">
        <f t="shared" si="24"/>
        <v>0</v>
      </c>
      <c r="Z40">
        <f t="shared" si="20"/>
        <v>0</v>
      </c>
      <c r="AA40">
        <f t="shared" si="20"/>
        <v>0</v>
      </c>
      <c r="AB40">
        <f t="shared" si="20"/>
        <v>0</v>
      </c>
      <c r="AC40">
        <f t="shared" si="20"/>
        <v>0</v>
      </c>
      <c r="AD40">
        <f t="shared" si="20"/>
        <v>0</v>
      </c>
      <c r="AE40">
        <f t="shared" si="20"/>
        <v>0</v>
      </c>
      <c r="AF40">
        <f t="shared" si="20"/>
        <v>0</v>
      </c>
    </row>
    <row r="41" spans="1:32">
      <c r="B41" s="94">
        <v>5</v>
      </c>
      <c r="C41" s="38" t="str">
        <f>IF(D41="","",HLOOKUP(D41,ADMIN2026!$O$146:$Y$214,H41,FALSE))</f>
        <v/>
      </c>
      <c r="D41" s="38" t="str">
        <f>IF(E41="","",VLOOKUP(E41,ADMIN2026!$B$112:$D$141,2,FALSE))</f>
        <v/>
      </c>
      <c r="E41" s="4"/>
      <c r="F41" s="11"/>
      <c r="G41" s="6"/>
      <c r="H41" s="38" t="str">
        <f>IF(E41&gt;101,H35+2*I35,IF(E41&gt;10,H35+I35,IF(E41&gt;0,H35,"")))</f>
        <v/>
      </c>
      <c r="I41" s="38"/>
      <c r="J41" s="38">
        <f>VLOOKUP(B41,ADMIN2026!$B$64:$E$73,2,FALSE)*IF(G41="DQ",0,1)*IF(G41="DNF",0,1)*IF(G41="DNS",0,1)*IF(G41="",0,1)*IF(G41="nm",0,1)*IF(G41="NH",0,1)</f>
        <v>0</v>
      </c>
      <c r="K41" s="94">
        <f t="shared" si="21"/>
        <v>0</v>
      </c>
      <c r="L41" s="38">
        <f>IF(D41="",0,IF(G41="DNF",0,IF(G41="NH",0,IF(G41="DQ",0,IF(G41="NM",0,IF(G41="DNS",0,IF(G41&lt;VLOOKUP(A35,ADMIN2026!$G$91:$I$109,3,FALSE),0,ADMIN2026!$D$89)))))))</f>
        <v>0</v>
      </c>
      <c r="T41" s="14" t="str">
        <f t="shared" si="22"/>
        <v/>
      </c>
      <c r="U41" s="66" t="str">
        <f t="shared" si="23"/>
        <v/>
      </c>
      <c r="Y41">
        <f t="shared" si="24"/>
        <v>0</v>
      </c>
      <c r="Z41">
        <f t="shared" si="20"/>
        <v>0</v>
      </c>
      <c r="AA41">
        <f t="shared" si="20"/>
        <v>0</v>
      </c>
      <c r="AB41">
        <f t="shared" si="20"/>
        <v>0</v>
      </c>
      <c r="AC41">
        <f t="shared" si="20"/>
        <v>0</v>
      </c>
      <c r="AD41">
        <f t="shared" si="20"/>
        <v>0</v>
      </c>
      <c r="AE41">
        <f t="shared" si="20"/>
        <v>0</v>
      </c>
      <c r="AF41">
        <f t="shared" si="20"/>
        <v>0</v>
      </c>
    </row>
    <row r="42" spans="1:32">
      <c r="B42" s="94">
        <v>6</v>
      </c>
      <c r="C42" s="38" t="str">
        <f>IF(D42="","",HLOOKUP(D42,ADMIN2026!$O$146:$Y$214,H42,FALSE))</f>
        <v/>
      </c>
      <c r="D42" s="38" t="str">
        <f>IF(E42="","",VLOOKUP(E42,ADMIN2026!$B$112:$D$141,2,FALSE))</f>
        <v/>
      </c>
      <c r="E42" s="4"/>
      <c r="F42" s="11"/>
      <c r="G42" s="6"/>
      <c r="H42" s="38" t="str">
        <f>IF(E42&gt;101,H35+2*I35,IF(E42&gt;10,H35+I35,IF(E42&gt;0,H35,"")))</f>
        <v/>
      </c>
      <c r="I42" s="38"/>
      <c r="J42" s="38">
        <f>VLOOKUP(B42,ADMIN2026!$B$64:$E$73,2,FALSE)*IF(G42="DQ",0,1)*IF(G42="DNF",0,1)*IF(G42="DNS",0,1)*IF(G42="",0,1)*IF(G42="nm",0,1)*IF(G42="NH",0,1)</f>
        <v>0</v>
      </c>
      <c r="K42" s="94">
        <f t="shared" si="21"/>
        <v>0</v>
      </c>
      <c r="L42" s="38">
        <f>IF(D42="",0,IF(G42="DNF",0,IF(G42="NH",0,IF(G42="DQ",0,IF(G42="NM",0,IF(G42="DNS",0,IF(G42&lt;VLOOKUP(A35,ADMIN2026!$G$91:$I$109,3,FALSE),0,ADMIN2026!$D$89)))))))</f>
        <v>0</v>
      </c>
      <c r="T42" s="14" t="str">
        <f t="shared" si="22"/>
        <v/>
      </c>
      <c r="U42" s="66" t="str">
        <f t="shared" si="23"/>
        <v/>
      </c>
      <c r="Y42">
        <f t="shared" si="24"/>
        <v>0</v>
      </c>
      <c r="Z42">
        <f t="shared" si="20"/>
        <v>0</v>
      </c>
      <c r="AA42">
        <f t="shared" si="20"/>
        <v>0</v>
      </c>
      <c r="AB42">
        <f t="shared" si="20"/>
        <v>0</v>
      </c>
      <c r="AC42">
        <f t="shared" si="20"/>
        <v>0</v>
      </c>
      <c r="AD42">
        <f t="shared" si="20"/>
        <v>0</v>
      </c>
      <c r="AE42">
        <f t="shared" si="20"/>
        <v>0</v>
      </c>
      <c r="AF42">
        <f t="shared" si="20"/>
        <v>0</v>
      </c>
    </row>
    <row r="43" spans="1:32">
      <c r="B43" s="94">
        <v>7</v>
      </c>
      <c r="C43" s="38" t="str">
        <f>IF(D43="","",HLOOKUP(D43,ADMIN2026!$O$146:$Y$214,H43,FALSE))</f>
        <v/>
      </c>
      <c r="D43" s="38" t="str">
        <f>IF(E43="","",VLOOKUP(E43,ADMIN2026!$B$112:$D$141,2,FALSE))</f>
        <v/>
      </c>
      <c r="E43" s="4"/>
      <c r="F43" s="11"/>
      <c r="G43" s="6"/>
      <c r="H43" s="38" t="str">
        <f>IF(E43&gt;101,H35+2*I35,IF(E43&gt;10,H35+I35,IF(E43&gt;0,H35,"")))</f>
        <v/>
      </c>
      <c r="I43" s="38"/>
      <c r="J43" s="38">
        <f>VLOOKUP(B43,ADMIN2026!$B$64:$E$73,2,FALSE)*IF(G43="DQ",0,1)*IF(G43="DNF",0,1)*IF(G43="DNS",0,1)*IF(G43="",0,1)*IF(G43="nm",0,1)*IF(G43="NH",0,1)</f>
        <v>0</v>
      </c>
      <c r="K43" s="94">
        <f t="shared" si="21"/>
        <v>0</v>
      </c>
      <c r="L43" s="38">
        <f>IF(D43="",0,IF(G43="DNF",0,IF(G43="NH",0,IF(G43="DQ",0,IF(G43="NM",0,IF(G43="DNS",0,IF(G43&lt;VLOOKUP(A35,ADMIN2026!$G$91:$I$109,3,FALSE),0,ADMIN2026!$D$89)))))))</f>
        <v>0</v>
      </c>
      <c r="T43" s="14" t="str">
        <f t="shared" si="22"/>
        <v/>
      </c>
      <c r="U43" s="66" t="str">
        <f t="shared" si="23"/>
        <v/>
      </c>
      <c r="Y43">
        <f t="shared" si="24"/>
        <v>0</v>
      </c>
      <c r="Z43">
        <f t="shared" si="20"/>
        <v>0</v>
      </c>
      <c r="AA43">
        <f t="shared" si="20"/>
        <v>0</v>
      </c>
      <c r="AB43">
        <f t="shared" si="20"/>
        <v>0</v>
      </c>
      <c r="AC43">
        <f t="shared" si="20"/>
        <v>0</v>
      </c>
      <c r="AD43">
        <f t="shared" si="20"/>
        <v>0</v>
      </c>
      <c r="AE43">
        <f t="shared" si="20"/>
        <v>0</v>
      </c>
      <c r="AF43">
        <f t="shared" si="20"/>
        <v>0</v>
      </c>
    </row>
    <row r="44" spans="1:32">
      <c r="B44" s="94">
        <v>8</v>
      </c>
      <c r="C44" s="38" t="str">
        <f>IF(D44="","",HLOOKUP(D44,ADMIN2026!$O$146:$Y$214,H44,FALSE))</f>
        <v/>
      </c>
      <c r="D44" s="38" t="str">
        <f>IF(E44="","",VLOOKUP(E44,ADMIN2026!$B$112:$D$141,2,FALSE))</f>
        <v/>
      </c>
      <c r="E44" s="4"/>
      <c r="F44" s="11"/>
      <c r="G44" s="6"/>
      <c r="H44" s="38" t="str">
        <f>IF(E44&gt;101,H35+2*I35,IF(E44&gt;10,H35+I35,IF(E44&gt;0,H35,"")))</f>
        <v/>
      </c>
      <c r="I44" s="38"/>
      <c r="J44" s="38">
        <f>VLOOKUP(B44,ADMIN2026!$B$64:$E$73,2,FALSE)*IF(G44="DQ",0,1)*IF(G44="DNF",0,1)*IF(G44="DNS",0,1)*IF(G44="",0,1)*IF(G44="nm",0,1)*IF(G44="NH",0,1)</f>
        <v>0</v>
      </c>
      <c r="K44" s="94">
        <f t="shared" si="21"/>
        <v>0</v>
      </c>
      <c r="L44" s="38">
        <f>IF(D44="",0,IF(G44="DNF",0,IF(G44="NH",0,IF(G44="DQ",0,IF(G44="NM",0,IF(G44="DNS",0,IF(G44&lt;VLOOKUP(A35,ADMIN2026!$G$91:$I$109,3,FALSE),0,ADMIN2026!$D$89)))))))</f>
        <v>0</v>
      </c>
      <c r="T44" s="14" t="str">
        <f t="shared" si="22"/>
        <v/>
      </c>
      <c r="U44" s="66" t="str">
        <f t="shared" si="23"/>
        <v/>
      </c>
      <c r="Y44">
        <f t="shared" si="24"/>
        <v>0</v>
      </c>
      <c r="Z44">
        <f t="shared" si="20"/>
        <v>0</v>
      </c>
      <c r="AA44">
        <f t="shared" si="20"/>
        <v>0</v>
      </c>
      <c r="AB44">
        <f t="shared" si="20"/>
        <v>0</v>
      </c>
      <c r="AC44">
        <f t="shared" si="20"/>
        <v>0</v>
      </c>
      <c r="AD44">
        <f t="shared" si="20"/>
        <v>0</v>
      </c>
      <c r="AE44">
        <f t="shared" si="20"/>
        <v>0</v>
      </c>
      <c r="AF44">
        <f t="shared" si="20"/>
        <v>0</v>
      </c>
    </row>
    <row r="45" spans="1:32">
      <c r="A45" s="3" t="s">
        <v>0</v>
      </c>
      <c r="B45" s="3"/>
      <c r="C45" s="3"/>
      <c r="D45" s="3"/>
      <c r="E45" s="3"/>
      <c r="F45" s="3"/>
      <c r="G45" s="3"/>
      <c r="H45" s="3" t="str">
        <f>H34</f>
        <v>line base</v>
      </c>
      <c r="I45" s="3" t="str">
        <f>I34</f>
        <v>step</v>
      </c>
      <c r="J45" s="3"/>
      <c r="K45" s="3"/>
      <c r="L45" s="3"/>
      <c r="M45" s="3"/>
      <c r="N45" s="3"/>
      <c r="O45" s="3"/>
      <c r="P45" s="3"/>
      <c r="Q45" s="3"/>
      <c r="R45" s="3"/>
      <c r="S45" s="3"/>
      <c r="T45" s="3"/>
      <c r="U45" s="3"/>
      <c r="V45" s="3"/>
      <c r="W45" s="3"/>
    </row>
    <row r="46" spans="1:32">
      <c r="A46" s="3" t="str">
        <f>C34</f>
        <v>PV</v>
      </c>
      <c r="B46" s="37" t="s">
        <v>286</v>
      </c>
      <c r="C46" s="37"/>
      <c r="D46" s="37"/>
      <c r="E46" s="37"/>
      <c r="F46" s="10"/>
      <c r="G46" s="37" t="str">
        <f t="shared" ref="G46:G47" si="25">G35</f>
        <v>Perf. metres</v>
      </c>
      <c r="H46" s="37">
        <f>VLOOKUP(A46,ADMIN2026!$B$146:$M$166,12,FALSE)</f>
        <v>15</v>
      </c>
      <c r="I46" s="37">
        <f>$I$3</f>
        <v>24</v>
      </c>
      <c r="J46" s="37" t="s">
        <v>79</v>
      </c>
      <c r="K46" s="37" t="s">
        <v>59</v>
      </c>
      <c r="L46" s="37" t="s">
        <v>83</v>
      </c>
      <c r="M46" s="3"/>
      <c r="N46" s="3"/>
      <c r="O46" s="3"/>
      <c r="P46" s="3"/>
      <c r="Q46" s="3"/>
      <c r="R46" s="3"/>
      <c r="S46" s="3"/>
      <c r="T46" s="3" t="s">
        <v>136</v>
      </c>
      <c r="U46" s="3" t="s">
        <v>237</v>
      </c>
      <c r="V46" s="3"/>
      <c r="W46" s="3"/>
    </row>
    <row r="47" spans="1:32">
      <c r="A47" s="64" t="s">
        <v>27</v>
      </c>
      <c r="B47" s="37" t="s">
        <v>59</v>
      </c>
      <c r="C47" s="37" t="s">
        <v>60</v>
      </c>
      <c r="D47" s="37" t="s">
        <v>61</v>
      </c>
      <c r="E47" s="37" t="s">
        <v>108</v>
      </c>
      <c r="F47" s="10"/>
      <c r="G47" s="37" t="str">
        <f t="shared" si="25"/>
        <v>xx.yy</v>
      </c>
      <c r="H47" s="37" t="str">
        <f>H36</f>
        <v>line to look up</v>
      </c>
      <c r="I47" s="37"/>
      <c r="J47" s="37" t="s">
        <v>80</v>
      </c>
      <c r="K47" s="37" t="s">
        <v>80</v>
      </c>
      <c r="L47" s="37" t="s">
        <v>80</v>
      </c>
      <c r="M47" s="3"/>
      <c r="N47" s="3"/>
      <c r="O47" s="3"/>
      <c r="P47" s="3"/>
      <c r="Q47" s="3"/>
      <c r="R47" s="3"/>
      <c r="S47" s="3"/>
      <c r="T47" s="3" t="s">
        <v>146</v>
      </c>
      <c r="U47" s="3" t="s">
        <v>238</v>
      </c>
      <c r="V47" s="3"/>
      <c r="W47" s="3"/>
      <c r="Y47" t="str">
        <f>Y$1</f>
        <v>B&amp;R</v>
      </c>
      <c r="Z47" t="str">
        <f t="shared" ref="Z47:AF47" si="26">Z$1</f>
        <v>Chelt</v>
      </c>
      <c r="AA47" t="str">
        <f t="shared" si="26"/>
        <v>D&amp;S</v>
      </c>
      <c r="AB47" t="str">
        <f t="shared" si="26"/>
        <v>HereF</v>
      </c>
      <c r="AC47" t="str">
        <f t="shared" si="26"/>
        <v>K&amp;S</v>
      </c>
      <c r="AD47" t="str">
        <f t="shared" si="26"/>
        <v>Tipton</v>
      </c>
      <c r="AE47" t="str">
        <f t="shared" si="26"/>
        <v>Worc</v>
      </c>
      <c r="AF47" t="str">
        <f t="shared" si="26"/>
        <v>Yate</v>
      </c>
    </row>
    <row r="48" spans="1:32">
      <c r="B48" s="94">
        <v>1</v>
      </c>
      <c r="C48" s="38" t="str">
        <f>IF(D48="","",HLOOKUP(D48,ADMIN2026!$O$146:$Y$214,H48,FALSE))</f>
        <v/>
      </c>
      <c r="D48" s="38" t="str">
        <f>IF(E48="","",VLOOKUP(E48,ADMIN2026!$B$112:$D$141,2,FALSE))</f>
        <v/>
      </c>
      <c r="E48" s="4"/>
      <c r="F48" s="11"/>
      <c r="G48" s="6"/>
      <c r="H48" s="38" t="str">
        <f>IF(E48&gt;101,H46+2*I46,IF(E48&gt;10,H46+I46,IF(E48&gt;0,H46,"")))</f>
        <v/>
      </c>
      <c r="I48" s="38"/>
      <c r="J48" s="38">
        <f>VLOOKUP(B48,ADMIN2026!$B$64:$F$79,3,FALSE)*IF(G48="DQ",0,1)*IF(G48="DNF",0,1)*IF(G48="DNS",0,1)*IF(G48="",0,1)*IF(G48="nm",0,1)*IF(G48="NH",0,1)</f>
        <v>0</v>
      </c>
      <c r="K48" s="94">
        <f>J48</f>
        <v>0</v>
      </c>
      <c r="L48" s="38">
        <f>IF(D48="",0,IF(G48="DNF",0,IF(G48="NH",0,IF(G48="DQ",0,IF(G48="NM",0,IF(G48="DNS",0,IF(G48&lt;VLOOKUP(A46,ADMIN2026!$G$91:$I$109,3,FALSE),0,ADMIN2026!$D$89)))))))</f>
        <v>0</v>
      </c>
      <c r="T48" s="14" t="str">
        <f>IF(D48="","",G48)</f>
        <v/>
      </c>
      <c r="U48" s="66" t="str">
        <f>IF(D48="","",IF(G48="NH","",IF(G48="DQ","",IF(G48="NM","",IF(G48="DNS","",IF(ABS(G48*2/2-G48)&lt;0.001,"","Error"))))))</f>
        <v/>
      </c>
      <c r="Y48">
        <f>IF($D48=Y$1,$K48+$L48,0)</f>
        <v>0</v>
      </c>
      <c r="Z48">
        <f t="shared" ref="Z48:AF55" si="27">IF($D48=Z$1,$K48+$L48,0)</f>
        <v>0</v>
      </c>
      <c r="AA48">
        <f t="shared" si="27"/>
        <v>0</v>
      </c>
      <c r="AB48">
        <f t="shared" si="27"/>
        <v>0</v>
      </c>
      <c r="AC48">
        <f t="shared" si="27"/>
        <v>0</v>
      </c>
      <c r="AD48">
        <f t="shared" si="27"/>
        <v>0</v>
      </c>
      <c r="AE48">
        <f t="shared" si="27"/>
        <v>0</v>
      </c>
      <c r="AF48">
        <f t="shared" si="27"/>
        <v>0</v>
      </c>
    </row>
    <row r="49" spans="2:32">
      <c r="B49" s="94">
        <v>2</v>
      </c>
      <c r="C49" s="38" t="str">
        <f>IF(D49="","",HLOOKUP(D49,ADMIN2026!$O$146:$Y$214,H49,FALSE))</f>
        <v/>
      </c>
      <c r="D49" s="38" t="str">
        <f>IF(E49="","",VLOOKUP(E49,ADMIN2026!$B$112:$D$141,2,FALSE))</f>
        <v/>
      </c>
      <c r="E49" s="4"/>
      <c r="F49" s="11"/>
      <c r="G49" s="6"/>
      <c r="H49" s="38" t="str">
        <f>IF(E49&gt;101,H46+2*I46,IF(E49&gt;10,H46+I46,IF(E49&gt;0,H46,"")))</f>
        <v/>
      </c>
      <c r="I49" s="38"/>
      <c r="J49" s="38">
        <f>VLOOKUP(B49,ADMIN2026!$B$64:$F$79,3,FALSE)*IF(G49="DQ",0,1)*IF(G49="DNF",0,1)*IF(G49="DNS",0,1)*IF(G49="",0,1)*IF(G49="nm",0,1)*IF(G49="NH",0,1)</f>
        <v>0</v>
      </c>
      <c r="K49" s="94">
        <f t="shared" ref="K49:K55" si="28">J49</f>
        <v>0</v>
      </c>
      <c r="L49" s="38">
        <f>IF(D49="",0,IF(G49="DNF",0,IF(G49="NH",0,IF(G49="DQ",0,IF(G49="NM",0,IF(G49="DNS",0,IF(G49&lt;VLOOKUP(A46,ADMIN2026!$G$91:$I$109,3,FALSE),0,ADMIN2026!$D$89)))))))</f>
        <v>0</v>
      </c>
      <c r="T49" s="14" t="str">
        <f t="shared" ref="T49:T55" si="29">IF(D49="","",G49)</f>
        <v/>
      </c>
      <c r="U49" s="66" t="str">
        <f t="shared" ref="U49:U55" si="30">IF(D49="","",IF(G49="NH","",IF(G49="DQ","",IF(G49="NM","",IF(G49="DNS","",IF(ABS(G49*2/2-G49)&lt;0.001,"","Error"))))))</f>
        <v/>
      </c>
      <c r="Y49">
        <f t="shared" ref="Y49:Y55" si="31">IF($D49=Y$1,$K49+$L49,0)</f>
        <v>0</v>
      </c>
      <c r="Z49">
        <f t="shared" si="27"/>
        <v>0</v>
      </c>
      <c r="AA49">
        <f t="shared" si="27"/>
        <v>0</v>
      </c>
      <c r="AB49">
        <f t="shared" si="27"/>
        <v>0</v>
      </c>
      <c r="AC49">
        <f t="shared" si="27"/>
        <v>0</v>
      </c>
      <c r="AD49">
        <f t="shared" si="27"/>
        <v>0</v>
      </c>
      <c r="AE49">
        <f t="shared" si="27"/>
        <v>0</v>
      </c>
      <c r="AF49">
        <f t="shared" si="27"/>
        <v>0</v>
      </c>
    </row>
    <row r="50" spans="2:32">
      <c r="B50" s="94">
        <v>3</v>
      </c>
      <c r="C50" s="38" t="str">
        <f>IF(D50="","",HLOOKUP(D50,ADMIN2026!$O$146:$Y$214,H50,FALSE))</f>
        <v/>
      </c>
      <c r="D50" s="38" t="str">
        <f>IF(E50="","",VLOOKUP(E50,ADMIN2026!$B$112:$D$141,2,FALSE))</f>
        <v/>
      </c>
      <c r="E50" s="4"/>
      <c r="F50" s="11"/>
      <c r="G50" s="6"/>
      <c r="H50" s="38" t="str">
        <f>IF(E50&gt;101,H46+2*I46,IF(E50&gt;10,H46+I46,IF(E50&gt;0,H46,"")))</f>
        <v/>
      </c>
      <c r="I50" s="38"/>
      <c r="J50" s="38">
        <f>VLOOKUP(B50,ADMIN2026!$B$64:$F$79,3,FALSE)*IF(G50="DQ",0,1)*IF(G50="DNF",0,1)*IF(G50="DNS",0,1)*IF(G50="",0,1)*IF(G50="nm",0,1)*IF(G50="NH",0,1)</f>
        <v>0</v>
      </c>
      <c r="K50" s="94">
        <f t="shared" si="28"/>
        <v>0</v>
      </c>
      <c r="L50" s="38">
        <f>IF(D50="",0,IF(G50="DNF",0,IF(G50="NH",0,IF(G50="DQ",0,IF(G50="NM",0,IF(G50="DNS",0,IF(G50&lt;VLOOKUP(A46,ADMIN2026!$G$91:$I$109,3,FALSE),0,ADMIN2026!$D$89)))))))</f>
        <v>0</v>
      </c>
      <c r="T50" s="14" t="str">
        <f t="shared" si="29"/>
        <v/>
      </c>
      <c r="U50" s="66" t="str">
        <f t="shared" si="30"/>
        <v/>
      </c>
      <c r="Y50">
        <f t="shared" si="31"/>
        <v>0</v>
      </c>
      <c r="Z50">
        <f t="shared" si="27"/>
        <v>0</v>
      </c>
      <c r="AA50">
        <f t="shared" si="27"/>
        <v>0</v>
      </c>
      <c r="AB50">
        <f t="shared" si="27"/>
        <v>0</v>
      </c>
      <c r="AC50">
        <f t="shared" si="27"/>
        <v>0</v>
      </c>
      <c r="AD50">
        <f t="shared" si="27"/>
        <v>0</v>
      </c>
      <c r="AE50">
        <f t="shared" si="27"/>
        <v>0</v>
      </c>
      <c r="AF50">
        <f t="shared" si="27"/>
        <v>0</v>
      </c>
    </row>
    <row r="51" spans="2:32">
      <c r="B51" s="94">
        <v>4</v>
      </c>
      <c r="C51" s="38" t="str">
        <f>IF(D51="","",HLOOKUP(D51,ADMIN2026!$O$146:$Y$214,H51,FALSE))</f>
        <v/>
      </c>
      <c r="D51" s="38" t="str">
        <f>IF(E51="","",VLOOKUP(E51,ADMIN2026!$B$112:$D$141,2,FALSE))</f>
        <v/>
      </c>
      <c r="E51" s="4"/>
      <c r="F51" s="11"/>
      <c r="G51" s="6"/>
      <c r="H51" s="38" t="str">
        <f>IF(E51&gt;101,H46+2*I46,IF(E51&gt;10,H46+I46,IF(E51&gt;0,H46,"")))</f>
        <v/>
      </c>
      <c r="I51" s="38"/>
      <c r="J51" s="38">
        <f>VLOOKUP(B51,ADMIN2026!$B$64:$F$79,3,FALSE)*IF(G51="DQ",0,1)*IF(G51="DNF",0,1)*IF(G51="DNS",0,1)*IF(G51="",0,1)*IF(G51="nm",0,1)*IF(G51="NH",0,1)</f>
        <v>0</v>
      </c>
      <c r="K51" s="94">
        <f t="shared" si="28"/>
        <v>0</v>
      </c>
      <c r="L51" s="38">
        <f>IF(D51="",0,IF(G51="DNF",0,IF(G51="NH",0,IF(G51="DQ",0,IF(G51="NM",0,IF(G51="DNS",0,IF(G51&lt;VLOOKUP(A46,ADMIN2026!$G$91:$I$109,3,FALSE),0,ADMIN2026!$D$89)))))))</f>
        <v>0</v>
      </c>
      <c r="T51" s="14" t="str">
        <f t="shared" si="29"/>
        <v/>
      </c>
      <c r="U51" s="66" t="str">
        <f t="shared" si="30"/>
        <v/>
      </c>
      <c r="Y51">
        <f t="shared" si="31"/>
        <v>0</v>
      </c>
      <c r="Z51">
        <f t="shared" si="27"/>
        <v>0</v>
      </c>
      <c r="AA51">
        <f t="shared" si="27"/>
        <v>0</v>
      </c>
      <c r="AB51">
        <f t="shared" si="27"/>
        <v>0</v>
      </c>
      <c r="AC51">
        <f t="shared" si="27"/>
        <v>0</v>
      </c>
      <c r="AD51">
        <f t="shared" si="27"/>
        <v>0</v>
      </c>
      <c r="AE51">
        <f t="shared" si="27"/>
        <v>0</v>
      </c>
      <c r="AF51">
        <f t="shared" si="27"/>
        <v>0</v>
      </c>
    </row>
    <row r="52" spans="2:32">
      <c r="B52" s="94">
        <v>5</v>
      </c>
      <c r="C52" s="38" t="str">
        <f>IF(D52="","",HLOOKUP(D52,ADMIN2026!$O$146:$Y$214,H52,FALSE))</f>
        <v/>
      </c>
      <c r="D52" s="38" t="str">
        <f>IF(E52="","",VLOOKUP(E52,ADMIN2026!$B$112:$D$141,2,FALSE))</f>
        <v/>
      </c>
      <c r="E52" s="4"/>
      <c r="F52" s="11"/>
      <c r="G52" s="6"/>
      <c r="H52" s="38" t="str">
        <f>IF(E52&gt;101,H46+2*I46,IF(E52&gt;10,H46+I46,IF(E52&gt;0,H46,"")))</f>
        <v/>
      </c>
      <c r="I52" s="38"/>
      <c r="J52" s="38">
        <f>VLOOKUP(B52,ADMIN2026!$B$64:$F$79,3,FALSE)*IF(G52="DQ",0,1)*IF(G52="DNF",0,1)*IF(G52="DNS",0,1)*IF(G52="",0,1)*IF(G52="nm",0,1)*IF(G52="NH",0,1)</f>
        <v>0</v>
      </c>
      <c r="K52" s="94">
        <f t="shared" si="28"/>
        <v>0</v>
      </c>
      <c r="L52" s="38">
        <f>IF(D52="",0,IF(G52="DNF",0,IF(G52="NH",0,IF(G52="DQ",0,IF(G52="NM",0,IF(G52="DNS",0,IF(G52&lt;VLOOKUP(A46,ADMIN2026!$G$91:$I$109,3,FALSE),0,ADMIN2026!$D$89)))))))</f>
        <v>0</v>
      </c>
      <c r="T52" s="14" t="str">
        <f t="shared" si="29"/>
        <v/>
      </c>
      <c r="U52" s="66" t="str">
        <f t="shared" si="30"/>
        <v/>
      </c>
      <c r="Y52">
        <f t="shared" si="31"/>
        <v>0</v>
      </c>
      <c r="Z52">
        <f t="shared" si="27"/>
        <v>0</v>
      </c>
      <c r="AA52">
        <f t="shared" si="27"/>
        <v>0</v>
      </c>
      <c r="AB52">
        <f t="shared" si="27"/>
        <v>0</v>
      </c>
      <c r="AC52">
        <f t="shared" si="27"/>
        <v>0</v>
      </c>
      <c r="AD52">
        <f t="shared" si="27"/>
        <v>0</v>
      </c>
      <c r="AE52">
        <f t="shared" si="27"/>
        <v>0</v>
      </c>
      <c r="AF52">
        <f t="shared" si="27"/>
        <v>0</v>
      </c>
    </row>
    <row r="53" spans="2:32">
      <c r="B53" s="94">
        <v>6</v>
      </c>
      <c r="C53" s="38" t="str">
        <f>IF(D53="","",HLOOKUP(D53,ADMIN2026!$O$146:$Y$214,H53,FALSE))</f>
        <v/>
      </c>
      <c r="D53" s="38" t="str">
        <f>IF(E53="","",VLOOKUP(E53,ADMIN2026!$B$112:$D$141,2,FALSE))</f>
        <v/>
      </c>
      <c r="E53" s="4"/>
      <c r="F53" s="11"/>
      <c r="G53" s="6"/>
      <c r="H53" s="38" t="str">
        <f>IF(E53&gt;101,H46+2*I46,IF(E53&gt;10,H46+I46,IF(E53&gt;0,H46,"")))</f>
        <v/>
      </c>
      <c r="I53" s="38"/>
      <c r="J53" s="38">
        <f>VLOOKUP(B53,ADMIN2026!$B$64:$F$79,3,FALSE)*IF(G53="DQ",0,1)*IF(G53="DNF",0,1)*IF(G53="DNS",0,1)*IF(G53="",0,1)*IF(G53="nm",0,1)*IF(G53="NH",0,1)</f>
        <v>0</v>
      </c>
      <c r="K53" s="94">
        <f t="shared" si="28"/>
        <v>0</v>
      </c>
      <c r="L53" s="38">
        <f>IF(D53="",0,IF(G53="DNF",0,IF(G53="NH",0,IF(G53="DQ",0,IF(G53="NM",0,IF(G53="DNS",0,IF(G53&lt;VLOOKUP(A46,ADMIN2026!$G$91:$I$109,3,FALSE),0,ADMIN2026!$D$89)))))))</f>
        <v>0</v>
      </c>
      <c r="T53" s="14" t="str">
        <f t="shared" si="29"/>
        <v/>
      </c>
      <c r="U53" s="66" t="str">
        <f t="shared" si="30"/>
        <v/>
      </c>
      <c r="Y53">
        <f t="shared" si="31"/>
        <v>0</v>
      </c>
      <c r="Z53">
        <f t="shared" si="27"/>
        <v>0</v>
      </c>
      <c r="AA53">
        <f t="shared" si="27"/>
        <v>0</v>
      </c>
      <c r="AB53">
        <f t="shared" si="27"/>
        <v>0</v>
      </c>
      <c r="AC53">
        <f t="shared" si="27"/>
        <v>0</v>
      </c>
      <c r="AD53">
        <f t="shared" si="27"/>
        <v>0</v>
      </c>
      <c r="AE53">
        <f t="shared" si="27"/>
        <v>0</v>
      </c>
      <c r="AF53">
        <f t="shared" si="27"/>
        <v>0</v>
      </c>
    </row>
    <row r="54" spans="2:32">
      <c r="B54" s="94">
        <v>7</v>
      </c>
      <c r="C54" s="38" t="str">
        <f>IF(D54="","",HLOOKUP(D54,ADMIN2026!$O$146:$Y$214,H54,FALSE))</f>
        <v/>
      </c>
      <c r="D54" s="38" t="str">
        <f>IF(E54="","",VLOOKUP(E54,ADMIN2026!$B$112:$D$141,2,FALSE))</f>
        <v/>
      </c>
      <c r="E54" s="4"/>
      <c r="F54" s="11"/>
      <c r="G54" s="6"/>
      <c r="H54" s="38" t="str">
        <f>IF(E54&gt;101,H46+2*I46,IF(E54&gt;10,H46+I46,IF(E54&gt;0,H46,"")))</f>
        <v/>
      </c>
      <c r="I54" s="38"/>
      <c r="J54" s="38">
        <f>VLOOKUP(B54,ADMIN2026!$B$64:$F$79,3,FALSE)*IF(G54="DQ",0,1)*IF(G54="DNF",0,1)*IF(G54="DNS",0,1)*IF(G54="",0,1)*IF(G54="nm",0,1)*IF(G54="NH",0,1)</f>
        <v>0</v>
      </c>
      <c r="K54" s="94">
        <f t="shared" si="28"/>
        <v>0</v>
      </c>
      <c r="L54" s="38">
        <f>IF(D54="",0,IF(G54="DNF",0,IF(G54="NH",0,IF(G54="DQ",0,IF(G54="NM",0,IF(G54="DNS",0,IF(G54&lt;VLOOKUP(A46,ADMIN2026!$G$91:$I$109,3,FALSE),0,ADMIN2026!$D$89)))))))</f>
        <v>0</v>
      </c>
      <c r="T54" s="14" t="str">
        <f t="shared" si="29"/>
        <v/>
      </c>
      <c r="U54" s="66" t="str">
        <f t="shared" si="30"/>
        <v/>
      </c>
      <c r="Y54">
        <f t="shared" si="31"/>
        <v>0</v>
      </c>
      <c r="Z54">
        <f t="shared" si="27"/>
        <v>0</v>
      </c>
      <c r="AA54">
        <f t="shared" si="27"/>
        <v>0</v>
      </c>
      <c r="AB54">
        <f t="shared" si="27"/>
        <v>0</v>
      </c>
      <c r="AC54">
        <f t="shared" si="27"/>
        <v>0</v>
      </c>
      <c r="AD54">
        <f t="shared" si="27"/>
        <v>0</v>
      </c>
      <c r="AE54">
        <f t="shared" si="27"/>
        <v>0</v>
      </c>
      <c r="AF54">
        <f t="shared" si="27"/>
        <v>0</v>
      </c>
    </row>
    <row r="55" spans="2:32">
      <c r="B55" s="94">
        <v>8</v>
      </c>
      <c r="C55" s="38" t="str">
        <f>IF(D55="","",HLOOKUP(D55,ADMIN2026!$O$146:$Y$214,H55,FALSE))</f>
        <v/>
      </c>
      <c r="D55" s="38" t="str">
        <f>IF(E55="","",VLOOKUP(E55,ADMIN2026!$B$112:$D$141,2,FALSE))</f>
        <v/>
      </c>
      <c r="E55" s="4"/>
      <c r="F55" s="11"/>
      <c r="G55" s="6"/>
      <c r="H55" s="38" t="str">
        <f>IF(E55&gt;101,H46+2*I46,IF(E55&gt;10,H46+I46,IF(E55&gt;0,H46,"")))</f>
        <v/>
      </c>
      <c r="I55" s="38"/>
      <c r="J55" s="38">
        <f>VLOOKUP(B55,ADMIN2026!$B$64:$F$79,3,FALSE)*IF(G55="DQ",0,1)*IF(G55="DNF",0,1)*IF(G55="DNS",0,1)*IF(G55="",0,1)*IF(G55="nm",0,1)*IF(G55="NH",0,1)</f>
        <v>0</v>
      </c>
      <c r="K55" s="94">
        <f t="shared" si="28"/>
        <v>0</v>
      </c>
      <c r="L55" s="38">
        <f>IF(D55="",0,IF(G55="DNF",0,IF(G55="NH",0,IF(G55="DQ",0,IF(G55="NM",0,IF(G55="DNS",0,IF(G55&lt;VLOOKUP(A46,ADMIN2026!$G$91:$I$109,3,FALSE),0,ADMIN2026!$D$89)))))))</f>
        <v>0</v>
      </c>
      <c r="T55" s="14" t="str">
        <f t="shared" si="29"/>
        <v/>
      </c>
      <c r="U55" s="66" t="str">
        <f t="shared" si="30"/>
        <v/>
      </c>
      <c r="Y55">
        <f t="shared" si="31"/>
        <v>0</v>
      </c>
      <c r="Z55">
        <f t="shared" si="27"/>
        <v>0</v>
      </c>
      <c r="AA55">
        <f t="shared" si="27"/>
        <v>0</v>
      </c>
      <c r="AB55">
        <f t="shared" si="27"/>
        <v>0</v>
      </c>
      <c r="AC55">
        <f t="shared" si="27"/>
        <v>0</v>
      </c>
      <c r="AD55">
        <f t="shared" si="27"/>
        <v>0</v>
      </c>
      <c r="AE55">
        <f t="shared" si="27"/>
        <v>0</v>
      </c>
      <c r="AF55">
        <f t="shared" si="27"/>
        <v>0</v>
      </c>
    </row>
    <row r="56" spans="2:32">
      <c r="B56" s="94">
        <v>9</v>
      </c>
      <c r="C56" s="38" t="str">
        <f>IF(D56="","",HLOOKUP(D56,ADMIN2026!$O$146:$Y$214,H56,FALSE))</f>
        <v/>
      </c>
      <c r="D56" s="38" t="str">
        <f>IF(E56="","",VLOOKUP(E56,ADMIN2026!$B$112:$D$141,2,FALSE))</f>
        <v/>
      </c>
      <c r="E56" s="4"/>
      <c r="F56" s="11"/>
      <c r="G56" s="6"/>
      <c r="H56" s="38" t="str">
        <f>IF(E56&gt;101,H46+2*I46,IF(E56&gt;10,H46+I46,IF(E56&gt;0,H46,"")))</f>
        <v/>
      </c>
      <c r="I56" s="38"/>
      <c r="J56" s="38">
        <f>VLOOKUP(B56,ADMIN2026!$B$64:$F$79,3,FALSE)*IF(G56="DQ",0,1)*IF(G56="DNF",0,1)*IF(G56="DNS",0,1)*IF(G56="",0,1)*IF(G56="nm",0,1)*IF(G56="NH",0,1)</f>
        <v>0</v>
      </c>
      <c r="K56" s="94">
        <f>J56</f>
        <v>0</v>
      </c>
      <c r="L56" s="38">
        <f>IF(D56="",0,IF(G56="DNF",0,IF(G56="NH",0,IF(G56="DQ",0,IF(G56="NM",0,IF(G56="DNS",0,IF(G56&lt;VLOOKUP(A46,ADMIN2026!$G$91:$I$109,3,FALSE),0,ADMIN2026!$D$89)))))))</f>
        <v>0</v>
      </c>
      <c r="T56" s="14" t="str">
        <f>IF(D56="","",G56)</f>
        <v/>
      </c>
      <c r="U56" s="66" t="str">
        <f>IF(D56="","",IF(G56="NH","",IF(G56="DQ","",IF(G56="NM","",IF(G56="DNS","",IF(ABS(G56*2/2-G56)&lt;0.001,"","Error"))))))</f>
        <v/>
      </c>
      <c r="Y56">
        <f>IF($D56=Y$1,$K56+$L56,0)</f>
        <v>0</v>
      </c>
      <c r="Z56">
        <f t="shared" ref="Z56:AF63" si="32">IF($D56=Z$1,$K56+$L56,0)</f>
        <v>0</v>
      </c>
      <c r="AA56">
        <f t="shared" si="32"/>
        <v>0</v>
      </c>
      <c r="AB56">
        <f t="shared" si="32"/>
        <v>0</v>
      </c>
      <c r="AC56">
        <f t="shared" si="32"/>
        <v>0</v>
      </c>
      <c r="AD56">
        <f t="shared" si="32"/>
        <v>0</v>
      </c>
      <c r="AE56">
        <f t="shared" si="32"/>
        <v>0</v>
      </c>
      <c r="AF56">
        <f t="shared" si="32"/>
        <v>0</v>
      </c>
    </row>
    <row r="57" spans="2:32">
      <c r="B57" s="94">
        <v>10</v>
      </c>
      <c r="C57" s="38" t="str">
        <f>IF(D57="","",HLOOKUP(D57,ADMIN2026!$O$146:$Y$214,H57,FALSE))</f>
        <v/>
      </c>
      <c r="D57" s="38" t="str">
        <f>IF(E57="","",VLOOKUP(E57,ADMIN2026!$B$112:$D$141,2,FALSE))</f>
        <v/>
      </c>
      <c r="E57" s="4"/>
      <c r="F57" s="11"/>
      <c r="G57" s="6"/>
      <c r="H57" s="38" t="str">
        <f>IF(E57&gt;101,H46+2*I46,IF(E57&gt;10,H46+I46,IF(E57&gt;0,H46,"")))</f>
        <v/>
      </c>
      <c r="I57" s="38"/>
      <c r="J57" s="38">
        <f>VLOOKUP(B57,ADMIN2026!$B$64:$F$79,3,FALSE)*IF(G57="DQ",0,1)*IF(G57="DNF",0,1)*IF(G57="DNS",0,1)*IF(G57="",0,1)*IF(G57="nm",0,1)*IF(G57="NH",0,1)</f>
        <v>0</v>
      </c>
      <c r="K57" s="94">
        <f t="shared" ref="K57:K63" si="33">J57</f>
        <v>0</v>
      </c>
      <c r="L57" s="38">
        <f>IF(D57="",0,IF(G57="DNF",0,IF(G57="NH",0,IF(G57="DQ",0,IF(G57="NM",0,IF(G57="DNS",0,IF(G57&lt;VLOOKUP(A46,ADMIN2026!$G$91:$I$109,3,FALSE),0,ADMIN2026!$D$89)))))))</f>
        <v>0</v>
      </c>
      <c r="T57" s="14" t="str">
        <f t="shared" ref="T57:T63" si="34">IF(D57="","",G57)</f>
        <v/>
      </c>
      <c r="U57" s="66" t="str">
        <f t="shared" ref="U57:U63" si="35">IF(D57="","",IF(G57="NH","",IF(G57="DQ","",IF(G57="NM","",IF(G57="DNS","",IF(ABS(G57*2/2-G57)&lt;0.001,"","Error"))))))</f>
        <v/>
      </c>
      <c r="Y57">
        <f t="shared" ref="Y57:Y63" si="36">IF($D57=Y$1,$K57+$L57,0)</f>
        <v>0</v>
      </c>
      <c r="Z57">
        <f t="shared" si="32"/>
        <v>0</v>
      </c>
      <c r="AA57">
        <f t="shared" si="32"/>
        <v>0</v>
      </c>
      <c r="AB57">
        <f t="shared" si="32"/>
        <v>0</v>
      </c>
      <c r="AC57">
        <f t="shared" si="32"/>
        <v>0</v>
      </c>
      <c r="AD57">
        <f t="shared" si="32"/>
        <v>0</v>
      </c>
      <c r="AE57">
        <f t="shared" si="32"/>
        <v>0</v>
      </c>
      <c r="AF57">
        <f t="shared" si="32"/>
        <v>0</v>
      </c>
    </row>
    <row r="58" spans="2:32">
      <c r="B58" s="94">
        <v>11</v>
      </c>
      <c r="C58" s="38" t="str">
        <f>IF(D58="","",HLOOKUP(D58,ADMIN2026!$O$146:$Y$214,H58,FALSE))</f>
        <v/>
      </c>
      <c r="D58" s="38" t="str">
        <f>IF(E58="","",VLOOKUP(E58,ADMIN2026!$B$112:$D$141,2,FALSE))</f>
        <v/>
      </c>
      <c r="E58" s="4"/>
      <c r="F58" s="11"/>
      <c r="G58" s="6"/>
      <c r="H58" s="38" t="str">
        <f>IF(E58&gt;101,H46+2*I46,IF(E58&gt;10,H46+I46,IF(E58&gt;0,H46,"")))</f>
        <v/>
      </c>
      <c r="I58" s="38"/>
      <c r="J58" s="38">
        <f>VLOOKUP(B58,ADMIN2026!$B$64:$F$79,3,FALSE)*IF(G58="DQ",0,1)*IF(G58="DNF",0,1)*IF(G58="DNS",0,1)*IF(G58="",0,1)*IF(G58="nm",0,1)*IF(G58="NH",0,1)</f>
        <v>0</v>
      </c>
      <c r="K58" s="94">
        <f t="shared" si="33"/>
        <v>0</v>
      </c>
      <c r="L58" s="38">
        <f>IF(D58="",0,IF(G58="DNF",0,IF(G58="NH",0,IF(G58="DQ",0,IF(G58="NM",0,IF(G58="DNS",0,IF(G58&lt;VLOOKUP(A46,ADMIN2026!$G$91:$I$109,3,FALSE),0,ADMIN2026!$D$89)))))))</f>
        <v>0</v>
      </c>
      <c r="T58" s="14" t="str">
        <f t="shared" si="34"/>
        <v/>
      </c>
      <c r="U58" s="66" t="str">
        <f t="shared" si="35"/>
        <v/>
      </c>
      <c r="Y58">
        <f t="shared" si="36"/>
        <v>0</v>
      </c>
      <c r="Z58">
        <f t="shared" si="32"/>
        <v>0</v>
      </c>
      <c r="AA58">
        <f t="shared" si="32"/>
        <v>0</v>
      </c>
      <c r="AB58">
        <f t="shared" si="32"/>
        <v>0</v>
      </c>
      <c r="AC58">
        <f t="shared" si="32"/>
        <v>0</v>
      </c>
      <c r="AD58">
        <f t="shared" si="32"/>
        <v>0</v>
      </c>
      <c r="AE58">
        <f t="shared" si="32"/>
        <v>0</v>
      </c>
      <c r="AF58">
        <f t="shared" si="32"/>
        <v>0</v>
      </c>
    </row>
    <row r="59" spans="2:32">
      <c r="B59" s="94">
        <v>12</v>
      </c>
      <c r="C59" s="38" t="str">
        <f>IF(D59="","",HLOOKUP(D59,ADMIN2026!$O$146:$Y$214,H59,FALSE))</f>
        <v/>
      </c>
      <c r="D59" s="38" t="str">
        <f>IF(E59="","",VLOOKUP(E59,ADMIN2026!$B$112:$D$141,2,FALSE))</f>
        <v/>
      </c>
      <c r="E59" s="4"/>
      <c r="F59" s="11"/>
      <c r="G59" s="6"/>
      <c r="H59" s="38" t="str">
        <f>IF(E59&gt;101,H46+2*I46,IF(E59&gt;10,H46+I46,IF(E59&gt;0,H46,"")))</f>
        <v/>
      </c>
      <c r="I59" s="38"/>
      <c r="J59" s="38">
        <f>VLOOKUP(B59,ADMIN2026!$B$64:$F$79,3,FALSE)*IF(G59="DQ",0,1)*IF(G59="DNF",0,1)*IF(G59="DNS",0,1)*IF(G59="",0,1)*IF(G59="nm",0,1)*IF(G59="NH",0,1)</f>
        <v>0</v>
      </c>
      <c r="K59" s="94">
        <f t="shared" si="33"/>
        <v>0</v>
      </c>
      <c r="L59" s="38">
        <f>IF(D59="",0,IF(G59="DNF",0,IF(G59="NH",0,IF(G59="DQ",0,IF(G59="NM",0,IF(G59="DNS",0,IF(G59&lt;VLOOKUP(A46,ADMIN2026!$G$91:$I$109,3,FALSE),0,ADMIN2026!$D$89)))))))</f>
        <v>0</v>
      </c>
      <c r="T59" s="14" t="str">
        <f t="shared" si="34"/>
        <v/>
      </c>
      <c r="U59" s="66" t="str">
        <f t="shared" si="35"/>
        <v/>
      </c>
      <c r="Y59">
        <f t="shared" si="36"/>
        <v>0</v>
      </c>
      <c r="Z59">
        <f t="shared" si="32"/>
        <v>0</v>
      </c>
      <c r="AA59">
        <f t="shared" si="32"/>
        <v>0</v>
      </c>
      <c r="AB59">
        <f t="shared" si="32"/>
        <v>0</v>
      </c>
      <c r="AC59">
        <f t="shared" si="32"/>
        <v>0</v>
      </c>
      <c r="AD59">
        <f t="shared" si="32"/>
        <v>0</v>
      </c>
      <c r="AE59">
        <f t="shared" si="32"/>
        <v>0</v>
      </c>
      <c r="AF59">
        <f t="shared" si="32"/>
        <v>0</v>
      </c>
    </row>
    <row r="60" spans="2:32">
      <c r="B60" s="94">
        <v>13</v>
      </c>
      <c r="C60" s="38" t="str">
        <f>IF(D60="","",HLOOKUP(D60,ADMIN2026!$O$146:$Y$214,H60,FALSE))</f>
        <v/>
      </c>
      <c r="D60" s="38" t="str">
        <f>IF(E60="","",VLOOKUP(E60,ADMIN2026!$B$112:$D$141,2,FALSE))</f>
        <v/>
      </c>
      <c r="E60" s="4"/>
      <c r="F60" s="11"/>
      <c r="G60" s="6"/>
      <c r="H60" s="38" t="str">
        <f>IF(E60&gt;101,H46+2*I46,IF(E60&gt;10,H46+I46,IF(E60&gt;0,H46,"")))</f>
        <v/>
      </c>
      <c r="I60" s="38"/>
      <c r="J60" s="38">
        <f>VLOOKUP(B60,ADMIN2026!$B$64:$F$79,3,FALSE)*IF(G60="DQ",0,1)*IF(G60="DNF",0,1)*IF(G60="DNS",0,1)*IF(G60="",0,1)*IF(G60="nm",0,1)*IF(G60="NH",0,1)</f>
        <v>0</v>
      </c>
      <c r="K60" s="94">
        <f t="shared" si="33"/>
        <v>0</v>
      </c>
      <c r="L60" s="38">
        <f>IF(D60="",0,IF(G60="DNF",0,IF(G60="NH",0,IF(G60="DQ",0,IF(G60="NM",0,IF(G60="DNS",0,IF(G60&lt;VLOOKUP(A46,ADMIN2026!$G$91:$I$109,3,FALSE),0,ADMIN2026!$D$89)))))))</f>
        <v>0</v>
      </c>
      <c r="T60" s="14" t="str">
        <f t="shared" si="34"/>
        <v/>
      </c>
      <c r="U60" s="66" t="str">
        <f t="shared" si="35"/>
        <v/>
      </c>
      <c r="Y60">
        <f t="shared" si="36"/>
        <v>0</v>
      </c>
      <c r="Z60">
        <f t="shared" si="32"/>
        <v>0</v>
      </c>
      <c r="AA60">
        <f t="shared" si="32"/>
        <v>0</v>
      </c>
      <c r="AB60">
        <f t="shared" si="32"/>
        <v>0</v>
      </c>
      <c r="AC60">
        <f t="shared" si="32"/>
        <v>0</v>
      </c>
      <c r="AD60">
        <f t="shared" si="32"/>
        <v>0</v>
      </c>
      <c r="AE60">
        <f t="shared" si="32"/>
        <v>0</v>
      </c>
      <c r="AF60">
        <f t="shared" si="32"/>
        <v>0</v>
      </c>
    </row>
    <row r="61" spans="2:32">
      <c r="B61" s="94">
        <v>14</v>
      </c>
      <c r="C61" s="38" t="str">
        <f>IF(D61="","",HLOOKUP(D61,ADMIN2026!$O$146:$Y$214,H61,FALSE))</f>
        <v/>
      </c>
      <c r="D61" s="38" t="str">
        <f>IF(E61="","",VLOOKUP(E61,ADMIN2026!$B$112:$D$141,2,FALSE))</f>
        <v/>
      </c>
      <c r="E61" s="4"/>
      <c r="F61" s="11"/>
      <c r="G61" s="6"/>
      <c r="H61" s="38" t="str">
        <f>IF(E61&gt;101,H46+2*I46,IF(E61&gt;10,H46+I46,IF(E61&gt;0,H46,"")))</f>
        <v/>
      </c>
      <c r="I61" s="38"/>
      <c r="J61" s="38">
        <f>VLOOKUP(B61,ADMIN2026!$B$64:$F$79,3,FALSE)*IF(G61="DQ",0,1)*IF(G61="DNF",0,1)*IF(G61="DNS",0,1)*IF(G61="",0,1)*IF(G61="nm",0,1)*IF(G61="NH",0,1)</f>
        <v>0</v>
      </c>
      <c r="K61" s="94">
        <f t="shared" si="33"/>
        <v>0</v>
      </c>
      <c r="L61" s="38">
        <f>IF(D61="",0,IF(G61="DNF",0,IF(G61="NH",0,IF(G61="DQ",0,IF(G61="NM",0,IF(G61="DNS",0,IF(G61&lt;VLOOKUP(A46,ADMIN2026!$G$91:$I$109,3,FALSE),0,ADMIN2026!$D$89)))))))</f>
        <v>0</v>
      </c>
      <c r="T61" s="14" t="str">
        <f t="shared" si="34"/>
        <v/>
      </c>
      <c r="U61" s="66" t="str">
        <f t="shared" si="35"/>
        <v/>
      </c>
      <c r="Y61">
        <f t="shared" si="36"/>
        <v>0</v>
      </c>
      <c r="Z61">
        <f t="shared" si="32"/>
        <v>0</v>
      </c>
      <c r="AA61">
        <f t="shared" si="32"/>
        <v>0</v>
      </c>
      <c r="AB61">
        <f t="shared" si="32"/>
        <v>0</v>
      </c>
      <c r="AC61">
        <f t="shared" si="32"/>
        <v>0</v>
      </c>
      <c r="AD61">
        <f t="shared" si="32"/>
        <v>0</v>
      </c>
      <c r="AE61">
        <f t="shared" si="32"/>
        <v>0</v>
      </c>
      <c r="AF61">
        <f t="shared" si="32"/>
        <v>0</v>
      </c>
    </row>
    <row r="62" spans="2:32">
      <c r="B62" s="94">
        <v>15</v>
      </c>
      <c r="C62" s="38" t="str">
        <f>IF(D62="","",HLOOKUP(D62,ADMIN2026!$O$146:$Y$214,H62,FALSE))</f>
        <v/>
      </c>
      <c r="D62" s="38" t="str">
        <f>IF(E62="","",VLOOKUP(E62,ADMIN2026!$B$112:$D$141,2,FALSE))</f>
        <v/>
      </c>
      <c r="E62" s="4"/>
      <c r="F62" s="11"/>
      <c r="G62" s="6"/>
      <c r="H62" s="38" t="str">
        <f>IF(E62&gt;101,H46+2*I46,IF(E62&gt;10,H46+I46,IF(E62&gt;0,H46,"")))</f>
        <v/>
      </c>
      <c r="I62" s="38"/>
      <c r="J62" s="38">
        <f>VLOOKUP(B62,ADMIN2026!$B$64:$F$79,3,FALSE)*IF(G62="DQ",0,1)*IF(G62="DNF",0,1)*IF(G62="DNS",0,1)*IF(G62="",0,1)*IF(G62="nm",0,1)*IF(G62="NH",0,1)</f>
        <v>0</v>
      </c>
      <c r="K62" s="94">
        <f t="shared" si="33"/>
        <v>0</v>
      </c>
      <c r="L62" s="38">
        <f>IF(D62="",0,IF(G62="DNF",0,IF(G62="NH",0,IF(G62="DQ",0,IF(G62="NM",0,IF(G62="DNS",0,IF(G62&lt;VLOOKUP(A46,ADMIN2026!$G$91:$I$109,3,FALSE),0,ADMIN2026!$D$89)))))))</f>
        <v>0</v>
      </c>
      <c r="T62" s="14" t="str">
        <f t="shared" si="34"/>
        <v/>
      </c>
      <c r="U62" s="66" t="str">
        <f t="shared" si="35"/>
        <v/>
      </c>
      <c r="Y62">
        <f t="shared" si="36"/>
        <v>0</v>
      </c>
      <c r="Z62">
        <f t="shared" si="32"/>
        <v>0</v>
      </c>
      <c r="AA62">
        <f t="shared" si="32"/>
        <v>0</v>
      </c>
      <c r="AB62">
        <f t="shared" si="32"/>
        <v>0</v>
      </c>
      <c r="AC62">
        <f t="shared" si="32"/>
        <v>0</v>
      </c>
      <c r="AD62">
        <f t="shared" si="32"/>
        <v>0</v>
      </c>
      <c r="AE62">
        <f t="shared" si="32"/>
        <v>0</v>
      </c>
      <c r="AF62">
        <f t="shared" si="32"/>
        <v>0</v>
      </c>
    </row>
    <row r="63" spans="2:32">
      <c r="B63" s="94">
        <v>16</v>
      </c>
      <c r="C63" s="38" t="str">
        <f>IF(D63="","",HLOOKUP(D63,ADMIN2026!$O$146:$Y$214,H63,FALSE))</f>
        <v/>
      </c>
      <c r="D63" s="38" t="str">
        <f>IF(E63="","",VLOOKUP(E63,ADMIN2026!$B$112:$D$141,2,FALSE))</f>
        <v/>
      </c>
      <c r="E63" s="4"/>
      <c r="F63" s="11"/>
      <c r="G63" s="6"/>
      <c r="H63" s="38" t="str">
        <f>IF(E63&gt;101,H46+2*I46,IF(E63&gt;10,H46+I46,IF(E63&gt;0,H46,"")))</f>
        <v/>
      </c>
      <c r="I63" s="38"/>
      <c r="J63" s="38">
        <f>VLOOKUP(B63,ADMIN2026!$B$64:$F$79,3,FALSE)*IF(G63="DQ",0,1)*IF(G63="DNF",0,1)*IF(G63="DNS",0,1)*IF(G63="",0,1)*IF(G63="nm",0,1)*IF(G63="NH",0,1)</f>
        <v>0</v>
      </c>
      <c r="K63" s="94">
        <f t="shared" si="33"/>
        <v>0</v>
      </c>
      <c r="L63" s="38">
        <f>IF(D63="",0,IF(G63="DNF",0,IF(G63="NH",0,IF(G63="DQ",0,IF(G63="NM",0,IF(G63="DNS",0,IF(G63&lt;VLOOKUP(A46,ADMIN2026!$G$91:$I$109,3,FALSE),0,ADMIN2026!$D$89)))))))</f>
        <v>0</v>
      </c>
      <c r="T63" s="14" t="str">
        <f t="shared" si="34"/>
        <v/>
      </c>
      <c r="U63" s="66" t="str">
        <f t="shared" si="35"/>
        <v/>
      </c>
      <c r="Y63">
        <f t="shared" si="36"/>
        <v>0</v>
      </c>
      <c r="Z63">
        <f t="shared" si="32"/>
        <v>0</v>
      </c>
      <c r="AA63">
        <f t="shared" si="32"/>
        <v>0</v>
      </c>
      <c r="AB63">
        <f t="shared" si="32"/>
        <v>0</v>
      </c>
      <c r="AC63">
        <f t="shared" si="32"/>
        <v>0</v>
      </c>
      <c r="AD63">
        <f t="shared" si="32"/>
        <v>0</v>
      </c>
      <c r="AE63">
        <f t="shared" si="32"/>
        <v>0</v>
      </c>
      <c r="AF63">
        <f t="shared" si="32"/>
        <v>0</v>
      </c>
    </row>
    <row r="64" spans="2:32" ht="15" thickBot="1"/>
    <row r="65" spans="1:32">
      <c r="V65" s="52" t="s">
        <v>240</v>
      </c>
      <c r="W65" s="53"/>
    </row>
    <row r="66" spans="1:32" ht="15" thickBot="1">
      <c r="A66" s="62" t="s">
        <v>0</v>
      </c>
      <c r="B66" s="62" t="s">
        <v>0</v>
      </c>
      <c r="C66" s="62" t="s">
        <v>9</v>
      </c>
      <c r="D66" s="62" t="s">
        <v>58</v>
      </c>
      <c r="E66" s="3"/>
      <c r="F66" s="3"/>
      <c r="G66" s="3"/>
      <c r="H66" s="3" t="s">
        <v>66</v>
      </c>
      <c r="I66" s="3" t="s">
        <v>67</v>
      </c>
      <c r="J66" s="3"/>
      <c r="K66" s="3"/>
      <c r="L66" s="3"/>
      <c r="M66" s="3"/>
      <c r="N66" s="3"/>
      <c r="O66" s="3"/>
      <c r="P66" s="3"/>
      <c r="Q66" s="3"/>
      <c r="R66" s="3"/>
      <c r="S66" s="3"/>
      <c r="T66" s="3"/>
      <c r="U66" s="3"/>
      <c r="V66" s="55" t="s">
        <v>241</v>
      </c>
      <c r="W66" s="70"/>
    </row>
    <row r="67" spans="1:32">
      <c r="A67" s="3" t="str">
        <f>C66</f>
        <v>LJ</v>
      </c>
      <c r="B67" s="37" t="s">
        <v>51</v>
      </c>
      <c r="C67" s="37"/>
      <c r="D67" s="37"/>
      <c r="E67" s="37"/>
      <c r="F67" s="37" t="s">
        <v>181</v>
      </c>
      <c r="G67" s="37" t="s">
        <v>106</v>
      </c>
      <c r="H67" s="37">
        <f>VLOOKUP(A67,ADMIN2026!$B$146:$M$166,12,FALSE)</f>
        <v>16</v>
      </c>
      <c r="I67" s="37">
        <f>$I$3</f>
        <v>24</v>
      </c>
      <c r="J67" s="37" t="s">
        <v>79</v>
      </c>
      <c r="K67" s="37" t="s">
        <v>59</v>
      </c>
      <c r="L67" s="37" t="s">
        <v>83</v>
      </c>
      <c r="M67" s="3"/>
      <c r="N67" s="3"/>
      <c r="O67" s="3"/>
      <c r="P67" s="3"/>
      <c r="Q67" s="3"/>
      <c r="R67" s="3"/>
      <c r="S67" s="3"/>
      <c r="T67" s="3" t="s">
        <v>136</v>
      </c>
      <c r="U67" s="3" t="s">
        <v>237</v>
      </c>
      <c r="V67" s="44" t="s">
        <v>242</v>
      </c>
      <c r="W67" s="44" t="s">
        <v>106</v>
      </c>
    </row>
    <row r="68" spans="1:32">
      <c r="A68" s="64" t="s">
        <v>27</v>
      </c>
      <c r="B68" s="37" t="s">
        <v>59</v>
      </c>
      <c r="C68" s="37" t="s">
        <v>60</v>
      </c>
      <c r="D68" s="37" t="s">
        <v>61</v>
      </c>
      <c r="E68" s="37" t="s">
        <v>108</v>
      </c>
      <c r="F68" s="37" t="s">
        <v>63</v>
      </c>
      <c r="G68" s="37" t="s">
        <v>107</v>
      </c>
      <c r="H68" s="37" t="s">
        <v>65</v>
      </c>
      <c r="I68" s="37"/>
      <c r="J68" s="37" t="s">
        <v>80</v>
      </c>
      <c r="K68" s="37" t="s">
        <v>80</v>
      </c>
      <c r="L68" s="37" t="s">
        <v>80</v>
      </c>
      <c r="M68" s="3"/>
      <c r="N68" s="3"/>
      <c r="O68" s="3"/>
      <c r="P68" s="3"/>
      <c r="Q68" s="3"/>
      <c r="R68" s="3"/>
      <c r="S68" s="3"/>
      <c r="T68" s="3" t="s">
        <v>146</v>
      </c>
      <c r="U68" s="3" t="s">
        <v>238</v>
      </c>
      <c r="V68" s="37" t="s">
        <v>63</v>
      </c>
      <c r="W68" s="37" t="s">
        <v>107</v>
      </c>
      <c r="Y68" t="str">
        <f>Y$1</f>
        <v>B&amp;R</v>
      </c>
      <c r="Z68" t="str">
        <f t="shared" ref="Z68:AF68" si="37">Z$1</f>
        <v>Chelt</v>
      </c>
      <c r="AA68" t="str">
        <f t="shared" si="37"/>
        <v>D&amp;S</v>
      </c>
      <c r="AB68" t="str">
        <f t="shared" si="37"/>
        <v>HereF</v>
      </c>
      <c r="AC68" t="str">
        <f t="shared" si="37"/>
        <v>K&amp;S</v>
      </c>
      <c r="AD68" t="str">
        <f t="shared" si="37"/>
        <v>Tipton</v>
      </c>
      <c r="AE68" t="str">
        <f t="shared" si="37"/>
        <v>Worc</v>
      </c>
      <c r="AF68" t="str">
        <f t="shared" si="37"/>
        <v>Yate</v>
      </c>
    </row>
    <row r="69" spans="1:32">
      <c r="B69" s="94">
        <v>1</v>
      </c>
      <c r="C69" s="38" t="str">
        <f>IF(D69="","",HLOOKUP(D69,ADMIN2026!$O$146:$Y$214,H69,FALSE))</f>
        <v/>
      </c>
      <c r="D69" s="38" t="str">
        <f>IF(E69="","",VLOOKUP(E69,ADMIN2026!$B$112:$D$141,2,FALSE))</f>
        <v/>
      </c>
      <c r="E69" s="4"/>
      <c r="F69" s="4"/>
      <c r="G69" s="6"/>
      <c r="H69" s="38" t="str">
        <f>IF(E69&gt;101,H67+2*I67,IF(E69&gt;10,H67+I67,IF(E69&gt;0,H67,"")))</f>
        <v/>
      </c>
      <c r="I69" s="38"/>
      <c r="J69" s="38">
        <f>VLOOKUP(B69,ADMIN2026!$B$64:$E$73,2,FALSE)*IF(G69="DQ",0,1)*IF(G69="DNF",0,1)*IF(G69="DNS",0,1)*IF(G69="",0,1)*IF(G69="nm",0,1)*IF(G69="NH",0,1)</f>
        <v>0</v>
      </c>
      <c r="K69" s="94">
        <f>J69</f>
        <v>0</v>
      </c>
      <c r="L69" s="38">
        <f>IF(D69="",0,IF(G69="DNF",0,IF(G69="NH",0,IF(G69="DQ",0,IF(G69="NM",0,IF(G69="DNS",0,IF(G69&lt;VLOOKUP(A67,ADMIN2026!$G$91:$I$109,3,FALSE),0,ADMIN2026!$D$89)))))))</f>
        <v>0</v>
      </c>
      <c r="T69" s="14" t="str">
        <f>IF(D69="","",G69)</f>
        <v/>
      </c>
      <c r="U69" s="66" t="str">
        <f>IF(D69="","",IF(G69="NH","",IF(G69="DQ","",IF(G69="NM","",IF(G69="DNS","",IF(ABS(G69*2/2-G69)&lt;0.001,"","Error"))))))</f>
        <v/>
      </c>
      <c r="V69" s="4"/>
      <c r="W69" s="4"/>
      <c r="Y69">
        <f>IF($D69=Y$1,$K69+$L69,0)</f>
        <v>0</v>
      </c>
      <c r="Z69">
        <f t="shared" ref="Z69:AF76" si="38">IF($D69=Z$1,$K69+$L69,0)</f>
        <v>0</v>
      </c>
      <c r="AA69">
        <f t="shared" si="38"/>
        <v>0</v>
      </c>
      <c r="AB69">
        <f t="shared" si="38"/>
        <v>0</v>
      </c>
      <c r="AC69">
        <f t="shared" si="38"/>
        <v>0</v>
      </c>
      <c r="AD69">
        <f t="shared" si="38"/>
        <v>0</v>
      </c>
      <c r="AE69">
        <f t="shared" si="38"/>
        <v>0</v>
      </c>
      <c r="AF69">
        <f t="shared" si="38"/>
        <v>0</v>
      </c>
    </row>
    <row r="70" spans="1:32">
      <c r="B70" s="94">
        <v>2</v>
      </c>
      <c r="C70" s="38" t="str">
        <f>IF(D70="","",HLOOKUP(D70,ADMIN2026!$O$146:$Y$214,H70,FALSE))</f>
        <v/>
      </c>
      <c r="D70" s="38" t="str">
        <f>IF(E70="","",VLOOKUP(E70,ADMIN2026!$B$112:$D$141,2,FALSE))</f>
        <v/>
      </c>
      <c r="E70" s="4"/>
      <c r="F70" s="4"/>
      <c r="G70" s="6"/>
      <c r="H70" s="38" t="str">
        <f>IF(E70&gt;101,H67+2*I67,IF(E70&gt;10,H67+I67,IF(E70&gt;0,H67,"")))</f>
        <v/>
      </c>
      <c r="I70" s="38"/>
      <c r="J70" s="38">
        <f>VLOOKUP(B70,ADMIN2026!$B$64:$E$73,2,FALSE)*IF(G70="DQ",0,1)*IF(G70="DNF",0,1)*IF(G70="DNS",0,1)*IF(G70="",0,1)*IF(G70="nm",0,1)*IF(G70="NH",0,1)</f>
        <v>0</v>
      </c>
      <c r="K70" s="94">
        <f t="shared" ref="K70:K76" si="39">J70</f>
        <v>0</v>
      </c>
      <c r="L70" s="38">
        <f>IF(D70="",0,IF(G70="DNF",0,IF(G70="NH",0,IF(G70="DQ",0,IF(G70="NM",0,IF(G70="DNS",0,IF(G70&lt;VLOOKUP(A67,ADMIN2026!$G$91:$I$109,3,FALSE),0,ADMIN2026!$D$89)))))))</f>
        <v>0</v>
      </c>
      <c r="T70" s="14" t="str">
        <f t="shared" ref="T70:T76" si="40">IF(D70="","",G70)</f>
        <v/>
      </c>
      <c r="U70" s="66" t="str">
        <f t="shared" ref="U70:U76" si="41">IF(D70="","",IF(G70="NH","",IF(G70="DQ","",IF(G70="NM","",IF(G70="DNS","",IF(ABS(G70*2/2-G70)&lt;0.001,"","Error"))))))</f>
        <v/>
      </c>
      <c r="V70" s="4"/>
      <c r="W70" s="4"/>
      <c r="Y70">
        <f t="shared" ref="Y70:Y76" si="42">IF($D70=Y$1,$K70+$L70,0)</f>
        <v>0</v>
      </c>
      <c r="Z70">
        <f t="shared" si="38"/>
        <v>0</v>
      </c>
      <c r="AA70">
        <f t="shared" si="38"/>
        <v>0</v>
      </c>
      <c r="AB70">
        <f t="shared" si="38"/>
        <v>0</v>
      </c>
      <c r="AC70">
        <f t="shared" si="38"/>
        <v>0</v>
      </c>
      <c r="AD70">
        <f t="shared" si="38"/>
        <v>0</v>
      </c>
      <c r="AE70">
        <f t="shared" si="38"/>
        <v>0</v>
      </c>
      <c r="AF70">
        <f t="shared" si="38"/>
        <v>0</v>
      </c>
    </row>
    <row r="71" spans="1:32">
      <c r="B71" s="94">
        <v>3</v>
      </c>
      <c r="C71" s="38" t="str">
        <f>IF(D71="","",HLOOKUP(D71,ADMIN2026!$O$146:$Y$214,H71,FALSE))</f>
        <v/>
      </c>
      <c r="D71" s="38" t="str">
        <f>IF(E71="","",VLOOKUP(E71,ADMIN2026!$B$112:$D$141,2,FALSE))</f>
        <v/>
      </c>
      <c r="E71" s="4"/>
      <c r="F71" s="4"/>
      <c r="G71" s="6"/>
      <c r="H71" s="38" t="str">
        <f>IF(E71&gt;101,H67+2*I67,IF(E71&gt;10,H67+I67,IF(E71&gt;0,H67,"")))</f>
        <v/>
      </c>
      <c r="I71" s="38"/>
      <c r="J71" s="38">
        <f>VLOOKUP(B71,ADMIN2026!$B$64:$E$73,2,FALSE)*IF(G71="DQ",0,1)*IF(G71="DNF",0,1)*IF(G71="DNS",0,1)*IF(G71="",0,1)*IF(G71="nm",0,1)*IF(G71="NH",0,1)</f>
        <v>0</v>
      </c>
      <c r="K71" s="94">
        <f t="shared" si="39"/>
        <v>0</v>
      </c>
      <c r="L71" s="38">
        <f>IF(D71="",0,IF(G71="DNF",0,IF(G71="NH",0,IF(G71="DQ",0,IF(G71="NM",0,IF(G71="DNS",0,IF(G71&lt;VLOOKUP(A67,ADMIN2026!$G$91:$I$109,3,FALSE),0,ADMIN2026!$D$89)))))))</f>
        <v>0</v>
      </c>
      <c r="T71" s="14" t="str">
        <f t="shared" si="40"/>
        <v/>
      </c>
      <c r="U71" s="66" t="str">
        <f t="shared" si="41"/>
        <v/>
      </c>
      <c r="V71" s="4"/>
      <c r="W71" s="4"/>
      <c r="Y71">
        <f t="shared" si="42"/>
        <v>0</v>
      </c>
      <c r="Z71">
        <f t="shared" si="38"/>
        <v>0</v>
      </c>
      <c r="AA71">
        <f t="shared" si="38"/>
        <v>0</v>
      </c>
      <c r="AB71">
        <f t="shared" si="38"/>
        <v>0</v>
      </c>
      <c r="AC71">
        <f t="shared" si="38"/>
        <v>0</v>
      </c>
      <c r="AD71">
        <f t="shared" si="38"/>
        <v>0</v>
      </c>
      <c r="AE71">
        <f t="shared" si="38"/>
        <v>0</v>
      </c>
      <c r="AF71">
        <f t="shared" si="38"/>
        <v>0</v>
      </c>
    </row>
    <row r="72" spans="1:32">
      <c r="B72" s="94">
        <v>4</v>
      </c>
      <c r="C72" s="38" t="str">
        <f>IF(D72="","",HLOOKUP(D72,ADMIN2026!$O$146:$Y$214,H72,FALSE))</f>
        <v/>
      </c>
      <c r="D72" s="38" t="str">
        <f>IF(E72="","",VLOOKUP(E72,ADMIN2026!$B$112:$D$141,2,FALSE))</f>
        <v/>
      </c>
      <c r="E72" s="4"/>
      <c r="F72" s="4"/>
      <c r="G72" s="6"/>
      <c r="H72" s="38" t="str">
        <f>IF(E72&gt;101,H67+2*I67,IF(E72&gt;10,H67+I67,IF(E72&gt;0,H67,"")))</f>
        <v/>
      </c>
      <c r="I72" s="38"/>
      <c r="J72" s="38">
        <f>VLOOKUP(B72,ADMIN2026!$B$64:$E$73,2,FALSE)*IF(G72="DQ",0,1)*IF(G72="DNF",0,1)*IF(G72="DNS",0,1)*IF(G72="",0,1)*IF(G72="nm",0,1)*IF(G72="NH",0,1)</f>
        <v>0</v>
      </c>
      <c r="K72" s="94">
        <f t="shared" si="39"/>
        <v>0</v>
      </c>
      <c r="L72" s="38">
        <f>IF(D72="",0,IF(G72="DNF",0,IF(G72="NH",0,IF(G72="DQ",0,IF(G72="NM",0,IF(G72="DNS",0,IF(G72&lt;VLOOKUP(A67,ADMIN2026!$G$91:$I$109,3,FALSE),0,ADMIN2026!$D$89)))))))</f>
        <v>0</v>
      </c>
      <c r="T72" s="14" t="str">
        <f t="shared" si="40"/>
        <v/>
      </c>
      <c r="U72" s="66" t="str">
        <f t="shared" si="41"/>
        <v/>
      </c>
      <c r="V72" s="4"/>
      <c r="W72" s="4"/>
      <c r="Y72">
        <f t="shared" si="42"/>
        <v>0</v>
      </c>
      <c r="Z72">
        <f t="shared" si="38"/>
        <v>0</v>
      </c>
      <c r="AA72">
        <f t="shared" si="38"/>
        <v>0</v>
      </c>
      <c r="AB72">
        <f t="shared" si="38"/>
        <v>0</v>
      </c>
      <c r="AC72">
        <f t="shared" si="38"/>
        <v>0</v>
      </c>
      <c r="AD72">
        <f t="shared" si="38"/>
        <v>0</v>
      </c>
      <c r="AE72">
        <f t="shared" si="38"/>
        <v>0</v>
      </c>
      <c r="AF72">
        <f t="shared" si="38"/>
        <v>0</v>
      </c>
    </row>
    <row r="73" spans="1:32">
      <c r="B73" s="94">
        <v>5</v>
      </c>
      <c r="C73" s="38" t="str">
        <f>IF(D73="","",HLOOKUP(D73,ADMIN2026!$O$146:$Y$214,H73,FALSE))</f>
        <v/>
      </c>
      <c r="D73" s="38" t="str">
        <f>IF(E73="","",VLOOKUP(E73,ADMIN2026!$B$112:$D$141,2,FALSE))</f>
        <v/>
      </c>
      <c r="E73" s="4"/>
      <c r="F73" s="4"/>
      <c r="G73" s="6"/>
      <c r="H73" s="38" t="str">
        <f>IF(E73&gt;101,H67+2*I67,IF(E73&gt;10,H67+I67,IF(E73&gt;0,H67,"")))</f>
        <v/>
      </c>
      <c r="I73" s="38"/>
      <c r="J73" s="38">
        <f>VLOOKUP(B73,ADMIN2026!$B$64:$E$73,2,FALSE)*IF(G73="DQ",0,1)*IF(G73="DNF",0,1)*IF(G73="DNS",0,1)*IF(G73="",0,1)*IF(G73="nm",0,1)*IF(G73="NH",0,1)</f>
        <v>0</v>
      </c>
      <c r="K73" s="94">
        <f t="shared" si="39"/>
        <v>0</v>
      </c>
      <c r="L73" s="38">
        <f>IF(D73="",0,IF(G73="DNF",0,IF(G73="NH",0,IF(G73="DQ",0,IF(G73="NM",0,IF(G73="DNS",0,IF(G73&lt;VLOOKUP(A67,ADMIN2026!$G$91:$I$109,3,FALSE),0,ADMIN2026!$D$89)))))))</f>
        <v>0</v>
      </c>
      <c r="T73" s="14" t="str">
        <f t="shared" si="40"/>
        <v/>
      </c>
      <c r="U73" s="66" t="str">
        <f t="shared" si="41"/>
        <v/>
      </c>
      <c r="V73" s="4"/>
      <c r="W73" s="4"/>
      <c r="Y73">
        <f t="shared" si="42"/>
        <v>0</v>
      </c>
      <c r="Z73">
        <f t="shared" si="38"/>
        <v>0</v>
      </c>
      <c r="AA73">
        <f t="shared" si="38"/>
        <v>0</v>
      </c>
      <c r="AB73">
        <f t="shared" si="38"/>
        <v>0</v>
      </c>
      <c r="AC73">
        <f t="shared" si="38"/>
        <v>0</v>
      </c>
      <c r="AD73">
        <f t="shared" si="38"/>
        <v>0</v>
      </c>
      <c r="AE73">
        <f t="shared" si="38"/>
        <v>0</v>
      </c>
      <c r="AF73">
        <f t="shared" si="38"/>
        <v>0</v>
      </c>
    </row>
    <row r="74" spans="1:32">
      <c r="B74" s="94">
        <v>6</v>
      </c>
      <c r="C74" s="38" t="str">
        <f>IF(D74="","",HLOOKUP(D74,ADMIN2026!$O$146:$Y$214,H74,FALSE))</f>
        <v/>
      </c>
      <c r="D74" s="38" t="str">
        <f>IF(E74="","",VLOOKUP(E74,ADMIN2026!$B$112:$D$141,2,FALSE))</f>
        <v/>
      </c>
      <c r="E74" s="4"/>
      <c r="F74" s="4"/>
      <c r="G74" s="6"/>
      <c r="H74" s="38" t="str">
        <f>IF(E74&gt;101,H67+2*I67,IF(E74&gt;10,H67+I67,IF(E74&gt;0,H67,"")))</f>
        <v/>
      </c>
      <c r="I74" s="38"/>
      <c r="J74" s="38">
        <f>VLOOKUP(B74,ADMIN2026!$B$64:$E$73,2,FALSE)*IF(G74="DQ",0,1)*IF(G74="DNF",0,1)*IF(G74="DNS",0,1)*IF(G74="",0,1)*IF(G74="nm",0,1)*IF(G74="NH",0,1)</f>
        <v>0</v>
      </c>
      <c r="K74" s="94">
        <f t="shared" si="39"/>
        <v>0</v>
      </c>
      <c r="L74" s="38">
        <f>IF(D74="",0,IF(G74="DNF",0,IF(G74="NH",0,IF(G74="DQ",0,IF(G74="NM",0,IF(G74="DNS",0,IF(G74&lt;VLOOKUP(A67,ADMIN2026!$G$91:$I$109,3,FALSE),0,ADMIN2026!$D$89)))))))</f>
        <v>0</v>
      </c>
      <c r="T74" s="14" t="str">
        <f t="shared" si="40"/>
        <v/>
      </c>
      <c r="U74" s="66" t="str">
        <f t="shared" si="41"/>
        <v/>
      </c>
      <c r="V74" s="4"/>
      <c r="W74" s="4"/>
      <c r="Y74">
        <f t="shared" si="42"/>
        <v>0</v>
      </c>
      <c r="Z74">
        <f t="shared" si="38"/>
        <v>0</v>
      </c>
      <c r="AA74">
        <f t="shared" si="38"/>
        <v>0</v>
      </c>
      <c r="AB74">
        <f t="shared" si="38"/>
        <v>0</v>
      </c>
      <c r="AC74">
        <f t="shared" si="38"/>
        <v>0</v>
      </c>
      <c r="AD74">
        <f t="shared" si="38"/>
        <v>0</v>
      </c>
      <c r="AE74">
        <f t="shared" si="38"/>
        <v>0</v>
      </c>
      <c r="AF74">
        <f t="shared" si="38"/>
        <v>0</v>
      </c>
    </row>
    <row r="75" spans="1:32">
      <c r="B75" s="94">
        <v>7</v>
      </c>
      <c r="C75" s="38" t="str">
        <f>IF(D75="","",HLOOKUP(D75,ADMIN2026!$O$146:$Y$214,H75,FALSE))</f>
        <v/>
      </c>
      <c r="D75" s="38" t="str">
        <f>IF(E75="","",VLOOKUP(E75,ADMIN2026!$B$112:$D$141,2,FALSE))</f>
        <v/>
      </c>
      <c r="E75" s="4"/>
      <c r="F75" s="4"/>
      <c r="G75" s="6"/>
      <c r="H75" s="38" t="str">
        <f>IF(E75&gt;101,H67+2*I67,IF(E75&gt;10,H67+I67,IF(E75&gt;0,H67,"")))</f>
        <v/>
      </c>
      <c r="I75" s="38"/>
      <c r="J75" s="38">
        <f>VLOOKUP(B75,ADMIN2026!$B$64:$E$73,2,FALSE)*IF(G75="DQ",0,1)*IF(G75="DNF",0,1)*IF(G75="DNS",0,1)*IF(G75="",0,1)*IF(G75="nm",0,1)*IF(G75="NH",0,1)</f>
        <v>0</v>
      </c>
      <c r="K75" s="94">
        <f t="shared" si="39"/>
        <v>0</v>
      </c>
      <c r="L75" s="38">
        <f>IF(D75="",0,IF(G75="DNF",0,IF(G75="NH",0,IF(G75="DQ",0,IF(G75="NM",0,IF(G75="DNS",0,IF(G75&lt;VLOOKUP(A67,ADMIN2026!$G$91:$I$109,3,FALSE),0,ADMIN2026!$D$89)))))))</f>
        <v>0</v>
      </c>
      <c r="T75" s="14" t="str">
        <f t="shared" si="40"/>
        <v/>
      </c>
      <c r="U75" s="66" t="str">
        <f t="shared" si="41"/>
        <v/>
      </c>
      <c r="V75" s="4"/>
      <c r="W75" s="4"/>
      <c r="Y75">
        <f t="shared" si="42"/>
        <v>0</v>
      </c>
      <c r="Z75">
        <f t="shared" si="38"/>
        <v>0</v>
      </c>
      <c r="AA75">
        <f t="shared" si="38"/>
        <v>0</v>
      </c>
      <c r="AB75">
        <f t="shared" si="38"/>
        <v>0</v>
      </c>
      <c r="AC75">
        <f t="shared" si="38"/>
        <v>0</v>
      </c>
      <c r="AD75">
        <f t="shared" si="38"/>
        <v>0</v>
      </c>
      <c r="AE75">
        <f t="shared" si="38"/>
        <v>0</v>
      </c>
      <c r="AF75">
        <f t="shared" si="38"/>
        <v>0</v>
      </c>
    </row>
    <row r="76" spans="1:32">
      <c r="B76" s="94">
        <v>8</v>
      </c>
      <c r="C76" s="38" t="str">
        <f>IF(D76="","",HLOOKUP(D76,ADMIN2026!$O$146:$Y$214,H76,FALSE))</f>
        <v/>
      </c>
      <c r="D76" s="38" t="str">
        <f>IF(E76="","",VLOOKUP(E76,ADMIN2026!$B$112:$D$141,2,FALSE))</f>
        <v/>
      </c>
      <c r="E76" s="4"/>
      <c r="F76" s="4"/>
      <c r="G76" s="6"/>
      <c r="H76" s="38" t="str">
        <f>IF(E76&gt;101,H67+2*I67,IF(E76&gt;10,H67+I67,IF(E76&gt;0,H67,"")))</f>
        <v/>
      </c>
      <c r="I76" s="38"/>
      <c r="J76" s="38">
        <f>VLOOKUP(B76,ADMIN2026!$B$64:$E$73,2,FALSE)*IF(G76="DQ",0,1)*IF(G76="DNF",0,1)*IF(G76="DNS",0,1)*IF(G76="",0,1)*IF(G76="nm",0,1)*IF(G76="NH",0,1)</f>
        <v>0</v>
      </c>
      <c r="K76" s="94">
        <f t="shared" si="39"/>
        <v>0</v>
      </c>
      <c r="L76" s="38">
        <f>IF(D76="",0,IF(G76="DNF",0,IF(G76="NH",0,IF(G76="DQ",0,IF(G76="NM",0,IF(G76="DNS",0,IF(G76&lt;VLOOKUP(A67,ADMIN2026!$G$91:$I$109,3,FALSE),0,ADMIN2026!$D$89)))))))</f>
        <v>0</v>
      </c>
      <c r="T76" s="14" t="str">
        <f t="shared" si="40"/>
        <v/>
      </c>
      <c r="U76" s="66" t="str">
        <f t="shared" si="41"/>
        <v/>
      </c>
      <c r="V76" s="4"/>
      <c r="W76" s="4"/>
      <c r="Y76">
        <f t="shared" si="42"/>
        <v>0</v>
      </c>
      <c r="Z76">
        <f t="shared" si="38"/>
        <v>0</v>
      </c>
      <c r="AA76">
        <f t="shared" si="38"/>
        <v>0</v>
      </c>
      <c r="AB76">
        <f t="shared" si="38"/>
        <v>0</v>
      </c>
      <c r="AC76">
        <f t="shared" si="38"/>
        <v>0</v>
      </c>
      <c r="AD76">
        <f t="shared" si="38"/>
        <v>0</v>
      </c>
      <c r="AE76">
        <f t="shared" si="38"/>
        <v>0</v>
      </c>
      <c r="AF76">
        <f t="shared" si="38"/>
        <v>0</v>
      </c>
    </row>
    <row r="77" spans="1:32">
      <c r="A77" s="3" t="s">
        <v>0</v>
      </c>
      <c r="B77" s="3"/>
      <c r="C77" s="3"/>
      <c r="D77" s="3"/>
      <c r="E77" s="3"/>
      <c r="F77" s="3"/>
      <c r="G77" s="3"/>
      <c r="H77" s="3" t="str">
        <f>H66</f>
        <v>line base</v>
      </c>
      <c r="I77" s="3" t="str">
        <f>I66</f>
        <v>step</v>
      </c>
      <c r="J77" s="3"/>
      <c r="K77" s="3"/>
      <c r="L77" s="3"/>
      <c r="M77" s="3"/>
      <c r="N77" s="3"/>
      <c r="O77" s="3"/>
      <c r="P77" s="3"/>
      <c r="Q77" s="3"/>
      <c r="R77" s="3"/>
      <c r="S77" s="3"/>
      <c r="T77" s="3"/>
      <c r="U77" s="3"/>
      <c r="V77" s="3"/>
      <c r="W77" s="3"/>
    </row>
    <row r="78" spans="1:32">
      <c r="A78" s="3" t="str">
        <f>C66</f>
        <v>LJ</v>
      </c>
      <c r="B78" s="37" t="s">
        <v>286</v>
      </c>
      <c r="C78" s="37"/>
      <c r="D78" s="37"/>
      <c r="E78" s="37"/>
      <c r="F78" s="37" t="s">
        <v>181</v>
      </c>
      <c r="G78" s="37" t="str">
        <f t="shared" ref="G78:G79" si="43">G67</f>
        <v>Perf. metres</v>
      </c>
      <c r="H78" s="37">
        <f>VLOOKUP(A78,ADMIN2026!$B$146:$M$166,12,FALSE)</f>
        <v>16</v>
      </c>
      <c r="I78" s="37">
        <f>$I$3</f>
        <v>24</v>
      </c>
      <c r="J78" s="37" t="s">
        <v>79</v>
      </c>
      <c r="K78" s="37" t="s">
        <v>59</v>
      </c>
      <c r="L78" s="37" t="s">
        <v>83</v>
      </c>
      <c r="M78" s="3"/>
      <c r="N78" s="3"/>
      <c r="O78" s="3"/>
      <c r="P78" s="3"/>
      <c r="Q78" s="3"/>
      <c r="R78" s="3"/>
      <c r="S78" s="3"/>
      <c r="T78" s="3" t="s">
        <v>136</v>
      </c>
      <c r="U78" s="3" t="s">
        <v>237</v>
      </c>
      <c r="V78" s="37" t="s">
        <v>242</v>
      </c>
      <c r="W78" s="37" t="s">
        <v>106</v>
      </c>
    </row>
    <row r="79" spans="1:32">
      <c r="A79" s="64" t="s">
        <v>27</v>
      </c>
      <c r="B79" s="37" t="s">
        <v>59</v>
      </c>
      <c r="C79" s="37" t="s">
        <v>60</v>
      </c>
      <c r="D79" s="37" t="s">
        <v>61</v>
      </c>
      <c r="E79" s="37" t="s">
        <v>108</v>
      </c>
      <c r="F79" s="37" t="s">
        <v>63</v>
      </c>
      <c r="G79" s="37" t="str">
        <f t="shared" si="43"/>
        <v>xx.yy</v>
      </c>
      <c r="H79" s="37" t="str">
        <f>H68</f>
        <v>line to look up</v>
      </c>
      <c r="I79" s="37"/>
      <c r="J79" s="37" t="s">
        <v>80</v>
      </c>
      <c r="K79" s="37" t="s">
        <v>80</v>
      </c>
      <c r="L79" s="37" t="s">
        <v>80</v>
      </c>
      <c r="M79" s="3"/>
      <c r="N79" s="3"/>
      <c r="O79" s="3"/>
      <c r="P79" s="3"/>
      <c r="Q79" s="3"/>
      <c r="R79" s="3"/>
      <c r="S79" s="3"/>
      <c r="T79" s="3" t="s">
        <v>146</v>
      </c>
      <c r="U79" s="3" t="s">
        <v>238</v>
      </c>
      <c r="V79" s="37" t="s">
        <v>63</v>
      </c>
      <c r="W79" s="37" t="s">
        <v>107</v>
      </c>
      <c r="Y79" t="str">
        <f>Y$1</f>
        <v>B&amp;R</v>
      </c>
      <c r="Z79" t="str">
        <f t="shared" ref="Z79:AF79" si="44">Z$1</f>
        <v>Chelt</v>
      </c>
      <c r="AA79" t="str">
        <f t="shared" si="44"/>
        <v>D&amp;S</v>
      </c>
      <c r="AB79" t="str">
        <f t="shared" si="44"/>
        <v>HereF</v>
      </c>
      <c r="AC79" t="str">
        <f t="shared" si="44"/>
        <v>K&amp;S</v>
      </c>
      <c r="AD79" t="str">
        <f t="shared" si="44"/>
        <v>Tipton</v>
      </c>
      <c r="AE79" t="str">
        <f t="shared" si="44"/>
        <v>Worc</v>
      </c>
      <c r="AF79" t="str">
        <f t="shared" si="44"/>
        <v>Yate</v>
      </c>
    </row>
    <row r="80" spans="1:32">
      <c r="B80" s="94">
        <v>1</v>
      </c>
      <c r="C80" s="38" t="str">
        <f>IF(D80="","",HLOOKUP(D80,ADMIN2026!$O$146:$Y$214,H80,FALSE))</f>
        <v/>
      </c>
      <c r="D80" s="38" t="str">
        <f>IF(E80="","",VLOOKUP(E80,ADMIN2026!$B$112:$D$141,2,FALSE))</f>
        <v/>
      </c>
      <c r="E80" s="4"/>
      <c r="F80" s="4"/>
      <c r="G80" s="6"/>
      <c r="H80" s="38" t="str">
        <f>IF(E80&gt;101,H78+2*I78,IF(E80&gt;10,H78+I78,IF(E80&gt;0,H78,"")))</f>
        <v/>
      </c>
      <c r="I80" s="38"/>
      <c r="J80" s="38">
        <f>VLOOKUP(B80,ADMIN2026!$B$64:$F$79,3,FALSE)*IF(G80="DQ",0,1)*IF(G80="DNF",0,1)*IF(G80="DNS",0,1)*IF(G80="",0,1)*IF(G80="nm",0,1)*IF(G80="NH",0,1)</f>
        <v>0</v>
      </c>
      <c r="K80" s="94">
        <f>J80</f>
        <v>0</v>
      </c>
      <c r="L80" s="38">
        <f>IF(D80="",0,IF(G80="DNF",0,IF(G80="NH",0,IF(G80="DQ",0,IF(G80="NM",0,IF(G80="DNS",0,IF(G80&lt;VLOOKUP(A78,ADMIN2026!$G$91:$I$109,3,FALSE),0,ADMIN2026!$D$89)))))))</f>
        <v>0</v>
      </c>
      <c r="T80" s="14" t="str">
        <f>IF(D80="","",G80)</f>
        <v/>
      </c>
      <c r="U80" s="66" t="str">
        <f>IF(D80="","",IF(G80="NH","",IF(G80="DQ","",IF(G80="NM","",IF(G80="DNS","",IF(ABS(G80*2/2-G80)&lt;0.001,"","Error"))))))</f>
        <v/>
      </c>
      <c r="V80" s="4"/>
      <c r="W80" s="4"/>
      <c r="Y80">
        <f>IF($D80=Y$1,$K80+$L80,0)</f>
        <v>0</v>
      </c>
      <c r="Z80">
        <f t="shared" ref="Z80:AF87" si="45">IF($D80=Z$1,$K80+$L80,0)</f>
        <v>0</v>
      </c>
      <c r="AA80">
        <f t="shared" si="45"/>
        <v>0</v>
      </c>
      <c r="AB80">
        <f t="shared" si="45"/>
        <v>0</v>
      </c>
      <c r="AC80">
        <f t="shared" si="45"/>
        <v>0</v>
      </c>
      <c r="AD80">
        <f t="shared" si="45"/>
        <v>0</v>
      </c>
      <c r="AE80">
        <f t="shared" si="45"/>
        <v>0</v>
      </c>
      <c r="AF80">
        <f t="shared" si="45"/>
        <v>0</v>
      </c>
    </row>
    <row r="81" spans="2:32">
      <c r="B81" s="94">
        <v>2</v>
      </c>
      <c r="C81" s="38" t="str">
        <f>IF(D81="","",HLOOKUP(D81,ADMIN2026!$O$146:$Y$214,H81,FALSE))</f>
        <v/>
      </c>
      <c r="D81" s="38" t="str">
        <f>IF(E81="","",VLOOKUP(E81,ADMIN2026!$B$112:$D$141,2,FALSE))</f>
        <v/>
      </c>
      <c r="E81" s="4"/>
      <c r="F81" s="4"/>
      <c r="G81" s="6"/>
      <c r="H81" s="38" t="str">
        <f>IF(E81&gt;101,H78+2*I78,IF(E81&gt;10,H78+I78,IF(E81&gt;0,H78,"")))</f>
        <v/>
      </c>
      <c r="I81" s="38"/>
      <c r="J81" s="38">
        <f>VLOOKUP(B81,ADMIN2026!$B$64:$F$79,3,FALSE)*IF(G81="DQ",0,1)*IF(G81="DNF",0,1)*IF(G81="DNS",0,1)*IF(G81="",0,1)*IF(G81="nm",0,1)*IF(G81="NH",0,1)</f>
        <v>0</v>
      </c>
      <c r="K81" s="94">
        <f t="shared" ref="K81:K87" si="46">J81</f>
        <v>0</v>
      </c>
      <c r="L81" s="38">
        <f>IF(D81="",0,IF(G81="DNF",0,IF(G81="NH",0,IF(G81="DQ",0,IF(G81="NM",0,IF(G81="DNS",0,IF(G81&lt;VLOOKUP(A78,ADMIN2026!$G$91:$I$109,3,FALSE),0,ADMIN2026!$D$89)))))))</f>
        <v>0</v>
      </c>
      <c r="T81" s="14" t="str">
        <f t="shared" ref="T81:T87" si="47">IF(D81="","",G81)</f>
        <v/>
      </c>
      <c r="U81" s="66" t="str">
        <f t="shared" ref="U81:U87" si="48">IF(D81="","",IF(G81="NH","",IF(G81="DQ","",IF(G81="NM","",IF(G81="DNS","",IF(ABS(G81*2/2-G81)&lt;0.001,"","Error"))))))</f>
        <v/>
      </c>
      <c r="V81" s="4"/>
      <c r="W81" s="4"/>
      <c r="Y81">
        <f t="shared" ref="Y81:Y87" si="49">IF($D81=Y$1,$K81+$L81,0)</f>
        <v>0</v>
      </c>
      <c r="Z81">
        <f t="shared" si="45"/>
        <v>0</v>
      </c>
      <c r="AA81">
        <f t="shared" si="45"/>
        <v>0</v>
      </c>
      <c r="AB81">
        <f t="shared" si="45"/>
        <v>0</v>
      </c>
      <c r="AC81">
        <f t="shared" si="45"/>
        <v>0</v>
      </c>
      <c r="AD81">
        <f t="shared" si="45"/>
        <v>0</v>
      </c>
      <c r="AE81">
        <f t="shared" si="45"/>
        <v>0</v>
      </c>
      <c r="AF81">
        <f t="shared" si="45"/>
        <v>0</v>
      </c>
    </row>
    <row r="82" spans="2:32">
      <c r="B82" s="94">
        <v>3</v>
      </c>
      <c r="C82" s="38" t="str">
        <f>IF(D82="","",HLOOKUP(D82,ADMIN2026!$O$146:$Y$214,H82,FALSE))</f>
        <v/>
      </c>
      <c r="D82" s="38" t="str">
        <f>IF(E82="","",VLOOKUP(E82,ADMIN2026!$B$112:$D$141,2,FALSE))</f>
        <v/>
      </c>
      <c r="E82" s="4"/>
      <c r="F82" s="4"/>
      <c r="G82" s="6"/>
      <c r="H82" s="38" t="str">
        <f>IF(E82&gt;101,H78+2*I78,IF(E82&gt;10,H78+I78,IF(E82&gt;0,H78,"")))</f>
        <v/>
      </c>
      <c r="I82" s="38"/>
      <c r="J82" s="38">
        <f>VLOOKUP(B82,ADMIN2026!$B$64:$F$79,3,FALSE)*IF(G82="DQ",0,1)*IF(G82="DNF",0,1)*IF(G82="DNS",0,1)*IF(G82="",0,1)*IF(G82="nm",0,1)*IF(G82="NH",0,1)</f>
        <v>0</v>
      </c>
      <c r="K82" s="94">
        <f t="shared" si="46"/>
        <v>0</v>
      </c>
      <c r="L82" s="38">
        <f>IF(D82="",0,IF(G82="DNF",0,IF(G82="NH",0,IF(G82="DQ",0,IF(G82="NM",0,IF(G82="DNS",0,IF(G82&lt;VLOOKUP(A78,ADMIN2026!$G$91:$I$109,3,FALSE),0,ADMIN2026!$D$89)))))))</f>
        <v>0</v>
      </c>
      <c r="T82" s="14" t="str">
        <f t="shared" si="47"/>
        <v/>
      </c>
      <c r="U82" s="66" t="str">
        <f t="shared" si="48"/>
        <v/>
      </c>
      <c r="V82" s="4"/>
      <c r="W82" s="4"/>
      <c r="Y82">
        <f t="shared" si="49"/>
        <v>0</v>
      </c>
      <c r="Z82">
        <f t="shared" si="45"/>
        <v>0</v>
      </c>
      <c r="AA82">
        <f t="shared" si="45"/>
        <v>0</v>
      </c>
      <c r="AB82">
        <f t="shared" si="45"/>
        <v>0</v>
      </c>
      <c r="AC82">
        <f t="shared" si="45"/>
        <v>0</v>
      </c>
      <c r="AD82">
        <f t="shared" si="45"/>
        <v>0</v>
      </c>
      <c r="AE82">
        <f t="shared" si="45"/>
        <v>0</v>
      </c>
      <c r="AF82">
        <f t="shared" si="45"/>
        <v>0</v>
      </c>
    </row>
    <row r="83" spans="2:32">
      <c r="B83" s="94">
        <v>4</v>
      </c>
      <c r="C83" s="38" t="str">
        <f>IF(D83="","",HLOOKUP(D83,ADMIN2026!$O$146:$Y$214,H83,FALSE))</f>
        <v/>
      </c>
      <c r="D83" s="38" t="str">
        <f>IF(E83="","",VLOOKUP(E83,ADMIN2026!$B$112:$D$141,2,FALSE))</f>
        <v/>
      </c>
      <c r="E83" s="4"/>
      <c r="F83" s="4"/>
      <c r="G83" s="6"/>
      <c r="H83" s="38" t="str">
        <f>IF(E83&gt;101,H78+2*I78,IF(E83&gt;10,H78+I78,IF(E83&gt;0,H78,"")))</f>
        <v/>
      </c>
      <c r="I83" s="38"/>
      <c r="J83" s="38">
        <f>VLOOKUP(B83,ADMIN2026!$B$64:$F$79,3,FALSE)*IF(G83="DQ",0,1)*IF(G83="DNF",0,1)*IF(G83="DNS",0,1)*IF(G83="",0,1)*IF(G83="nm",0,1)*IF(G83="NH",0,1)</f>
        <v>0</v>
      </c>
      <c r="K83" s="94">
        <f t="shared" si="46"/>
        <v>0</v>
      </c>
      <c r="L83" s="38">
        <f>IF(D83="",0,IF(G83="DNF",0,IF(G83="NH",0,IF(G83="DQ",0,IF(G83="NM",0,IF(G83="DNS",0,IF(G83&lt;VLOOKUP(A78,ADMIN2026!$G$91:$I$109,3,FALSE),0,ADMIN2026!$D$89)))))))</f>
        <v>0</v>
      </c>
      <c r="T83" s="14" t="str">
        <f t="shared" si="47"/>
        <v/>
      </c>
      <c r="U83" s="66" t="str">
        <f t="shared" si="48"/>
        <v/>
      </c>
      <c r="V83" s="4"/>
      <c r="W83" s="4"/>
      <c r="Y83">
        <f t="shared" si="49"/>
        <v>0</v>
      </c>
      <c r="Z83">
        <f t="shared" si="45"/>
        <v>0</v>
      </c>
      <c r="AA83">
        <f t="shared" si="45"/>
        <v>0</v>
      </c>
      <c r="AB83">
        <f t="shared" si="45"/>
        <v>0</v>
      </c>
      <c r="AC83">
        <f t="shared" si="45"/>
        <v>0</v>
      </c>
      <c r="AD83">
        <f t="shared" si="45"/>
        <v>0</v>
      </c>
      <c r="AE83">
        <f t="shared" si="45"/>
        <v>0</v>
      </c>
      <c r="AF83">
        <f t="shared" si="45"/>
        <v>0</v>
      </c>
    </row>
    <row r="84" spans="2:32">
      <c r="B84" s="94">
        <v>5</v>
      </c>
      <c r="C84" s="38" t="str">
        <f>IF(D84="","",HLOOKUP(D84,ADMIN2026!$O$146:$Y$214,H84,FALSE))</f>
        <v/>
      </c>
      <c r="D84" s="38" t="str">
        <f>IF(E84="","",VLOOKUP(E84,ADMIN2026!$B$112:$D$141,2,FALSE))</f>
        <v/>
      </c>
      <c r="E84" s="4"/>
      <c r="F84" s="4"/>
      <c r="G84" s="6"/>
      <c r="H84" s="38" t="str">
        <f>IF(E84&gt;101,H78+2*I78,IF(E84&gt;10,H78+I78,IF(E84&gt;0,H78,"")))</f>
        <v/>
      </c>
      <c r="I84" s="38"/>
      <c r="J84" s="38">
        <f>VLOOKUP(B84,ADMIN2026!$B$64:$F$79,3,FALSE)*IF(G84="DQ",0,1)*IF(G84="DNF",0,1)*IF(G84="DNS",0,1)*IF(G84="",0,1)*IF(G84="nm",0,1)*IF(G84="NH",0,1)</f>
        <v>0</v>
      </c>
      <c r="K84" s="94">
        <f t="shared" si="46"/>
        <v>0</v>
      </c>
      <c r="L84" s="38">
        <f>IF(D84="",0,IF(G84="DNF",0,IF(G84="NH",0,IF(G84="DQ",0,IF(G84="NM",0,IF(G84="DNS",0,IF(G84&lt;VLOOKUP(A78,ADMIN2026!$G$91:$I$109,3,FALSE),0,ADMIN2026!$D$89)))))))</f>
        <v>0</v>
      </c>
      <c r="T84" s="14" t="str">
        <f t="shared" si="47"/>
        <v/>
      </c>
      <c r="U84" s="66" t="str">
        <f t="shared" si="48"/>
        <v/>
      </c>
      <c r="V84" s="4"/>
      <c r="W84" s="4"/>
      <c r="Y84">
        <f t="shared" si="49"/>
        <v>0</v>
      </c>
      <c r="Z84">
        <f t="shared" si="45"/>
        <v>0</v>
      </c>
      <c r="AA84">
        <f t="shared" si="45"/>
        <v>0</v>
      </c>
      <c r="AB84">
        <f t="shared" si="45"/>
        <v>0</v>
      </c>
      <c r="AC84">
        <f t="shared" si="45"/>
        <v>0</v>
      </c>
      <c r="AD84">
        <f t="shared" si="45"/>
        <v>0</v>
      </c>
      <c r="AE84">
        <f t="shared" si="45"/>
        <v>0</v>
      </c>
      <c r="AF84">
        <f t="shared" si="45"/>
        <v>0</v>
      </c>
    </row>
    <row r="85" spans="2:32">
      <c r="B85" s="94">
        <v>6</v>
      </c>
      <c r="C85" s="38" t="str">
        <f>IF(D85="","",HLOOKUP(D85,ADMIN2026!$O$146:$Y$214,H85,FALSE))</f>
        <v/>
      </c>
      <c r="D85" s="38" t="str">
        <f>IF(E85="","",VLOOKUP(E85,ADMIN2026!$B$112:$D$141,2,FALSE))</f>
        <v/>
      </c>
      <c r="E85" s="4"/>
      <c r="F85" s="4"/>
      <c r="G85" s="6"/>
      <c r="H85" s="38" t="str">
        <f>IF(E85&gt;101,H78+2*I78,IF(E85&gt;10,H78+I78,IF(E85&gt;0,H78,"")))</f>
        <v/>
      </c>
      <c r="I85" s="38"/>
      <c r="J85" s="38">
        <f>VLOOKUP(B85,ADMIN2026!$B$64:$F$79,3,FALSE)*IF(G85="DQ",0,1)*IF(G85="DNF",0,1)*IF(G85="DNS",0,1)*IF(G85="",0,1)*IF(G85="nm",0,1)*IF(G85="NH",0,1)</f>
        <v>0</v>
      </c>
      <c r="K85" s="94">
        <f t="shared" si="46"/>
        <v>0</v>
      </c>
      <c r="L85" s="38">
        <f>IF(D85="",0,IF(G85="DNF",0,IF(G85="NH",0,IF(G85="DQ",0,IF(G85="NM",0,IF(G85="DNS",0,IF(G85&lt;VLOOKUP(A78,ADMIN2026!$G$91:$I$109,3,FALSE),0,ADMIN2026!$D$89)))))))</f>
        <v>0</v>
      </c>
      <c r="T85" s="14" t="str">
        <f t="shared" si="47"/>
        <v/>
      </c>
      <c r="U85" s="66" t="str">
        <f t="shared" si="48"/>
        <v/>
      </c>
      <c r="V85" s="4"/>
      <c r="W85" s="4"/>
      <c r="Y85">
        <f t="shared" si="49"/>
        <v>0</v>
      </c>
      <c r="Z85">
        <f t="shared" si="45"/>
        <v>0</v>
      </c>
      <c r="AA85">
        <f t="shared" si="45"/>
        <v>0</v>
      </c>
      <c r="AB85">
        <f t="shared" si="45"/>
        <v>0</v>
      </c>
      <c r="AC85">
        <f t="shared" si="45"/>
        <v>0</v>
      </c>
      <c r="AD85">
        <f t="shared" si="45"/>
        <v>0</v>
      </c>
      <c r="AE85">
        <f t="shared" si="45"/>
        <v>0</v>
      </c>
      <c r="AF85">
        <f t="shared" si="45"/>
        <v>0</v>
      </c>
    </row>
    <row r="86" spans="2:32">
      <c r="B86" s="94">
        <v>7</v>
      </c>
      <c r="C86" s="38" t="str">
        <f>IF(D86="","",HLOOKUP(D86,ADMIN2026!$O$146:$Y$214,H86,FALSE))</f>
        <v/>
      </c>
      <c r="D86" s="38" t="str">
        <f>IF(E86="","",VLOOKUP(E86,ADMIN2026!$B$112:$D$141,2,FALSE))</f>
        <v/>
      </c>
      <c r="E86" s="4"/>
      <c r="F86" s="4"/>
      <c r="G86" s="6"/>
      <c r="H86" s="38" t="str">
        <f>IF(E86&gt;101,H78+2*I78,IF(E86&gt;10,H78+I78,IF(E86&gt;0,H78,"")))</f>
        <v/>
      </c>
      <c r="I86" s="38"/>
      <c r="J86" s="38">
        <f>VLOOKUP(B86,ADMIN2026!$B$64:$F$79,3,FALSE)*IF(G86="DQ",0,1)*IF(G86="DNF",0,1)*IF(G86="DNS",0,1)*IF(G86="",0,1)*IF(G86="nm",0,1)*IF(G86="NH",0,1)</f>
        <v>0</v>
      </c>
      <c r="K86" s="94">
        <f t="shared" si="46"/>
        <v>0</v>
      </c>
      <c r="L86" s="38">
        <f>IF(D86="",0,IF(G86="DNF",0,IF(G86="NH",0,IF(G86="DQ",0,IF(G86="NM",0,IF(G86="DNS",0,IF(G86&lt;VLOOKUP(A78,ADMIN2026!$G$91:$I$109,3,FALSE),0,ADMIN2026!$D$89)))))))</f>
        <v>0</v>
      </c>
      <c r="T86" s="14" t="str">
        <f t="shared" si="47"/>
        <v/>
      </c>
      <c r="U86" s="66" t="str">
        <f t="shared" si="48"/>
        <v/>
      </c>
      <c r="V86" s="4"/>
      <c r="W86" s="4"/>
      <c r="Y86">
        <f t="shared" si="49"/>
        <v>0</v>
      </c>
      <c r="Z86">
        <f t="shared" si="45"/>
        <v>0</v>
      </c>
      <c r="AA86">
        <f t="shared" si="45"/>
        <v>0</v>
      </c>
      <c r="AB86">
        <f t="shared" si="45"/>
        <v>0</v>
      </c>
      <c r="AC86">
        <f t="shared" si="45"/>
        <v>0</v>
      </c>
      <c r="AD86">
        <f t="shared" si="45"/>
        <v>0</v>
      </c>
      <c r="AE86">
        <f t="shared" si="45"/>
        <v>0</v>
      </c>
      <c r="AF86">
        <f t="shared" si="45"/>
        <v>0</v>
      </c>
    </row>
    <row r="87" spans="2:32">
      <c r="B87" s="94">
        <v>8</v>
      </c>
      <c r="C87" s="38" t="str">
        <f>IF(D87="","",HLOOKUP(D87,ADMIN2026!$O$146:$Y$214,H87,FALSE))</f>
        <v/>
      </c>
      <c r="D87" s="38" t="str">
        <f>IF(E87="","",VLOOKUP(E87,ADMIN2026!$B$112:$D$141,2,FALSE))</f>
        <v/>
      </c>
      <c r="E87" s="4"/>
      <c r="F87" s="4"/>
      <c r="G87" s="6"/>
      <c r="H87" s="38" t="str">
        <f>IF(E87&gt;101,H78+2*I78,IF(E87&gt;10,H78+I78,IF(E87&gt;0,H78,"")))</f>
        <v/>
      </c>
      <c r="I87" s="38"/>
      <c r="J87" s="38">
        <f>VLOOKUP(B87,ADMIN2026!$B$64:$F$79,3,FALSE)*IF(G87="DQ",0,1)*IF(G87="DNF",0,1)*IF(G87="DNS",0,1)*IF(G87="",0,1)*IF(G87="nm",0,1)*IF(G87="NH",0,1)</f>
        <v>0</v>
      </c>
      <c r="K87" s="94">
        <f t="shared" si="46"/>
        <v>0</v>
      </c>
      <c r="L87" s="38">
        <f>IF(D87="",0,IF(G87="DNF",0,IF(G87="NH",0,IF(G87="DQ",0,IF(G87="NM",0,IF(G87="DNS",0,IF(G87&lt;VLOOKUP(A78,ADMIN2026!$G$91:$I$109,3,FALSE),0,ADMIN2026!$D$89)))))))</f>
        <v>0</v>
      </c>
      <c r="T87" s="14" t="str">
        <f t="shared" si="47"/>
        <v/>
      </c>
      <c r="U87" s="66" t="str">
        <f t="shared" si="48"/>
        <v/>
      </c>
      <c r="V87" s="4"/>
      <c r="W87" s="4"/>
      <c r="Y87">
        <f t="shared" si="49"/>
        <v>0</v>
      </c>
      <c r="Z87">
        <f t="shared" si="45"/>
        <v>0</v>
      </c>
      <c r="AA87">
        <f t="shared" si="45"/>
        <v>0</v>
      </c>
      <c r="AB87">
        <f t="shared" si="45"/>
        <v>0</v>
      </c>
      <c r="AC87">
        <f t="shared" si="45"/>
        <v>0</v>
      </c>
      <c r="AD87">
        <f t="shared" si="45"/>
        <v>0</v>
      </c>
      <c r="AE87">
        <f t="shared" si="45"/>
        <v>0</v>
      </c>
      <c r="AF87">
        <f t="shared" si="45"/>
        <v>0</v>
      </c>
    </row>
    <row r="88" spans="2:32">
      <c r="B88" s="94">
        <v>9</v>
      </c>
      <c r="C88" s="38" t="str">
        <f>IF(D88="","",HLOOKUP(D88,ADMIN2026!$O$146:$Y$214,H88,FALSE))</f>
        <v/>
      </c>
      <c r="D88" s="38" t="str">
        <f>IF(E88="","",VLOOKUP(E88,ADMIN2026!$B$112:$D$141,2,FALSE))</f>
        <v/>
      </c>
      <c r="E88" s="4"/>
      <c r="F88" s="4"/>
      <c r="G88" s="6"/>
      <c r="H88" s="38" t="str">
        <f>IF(E88&gt;101,H78+2*I78,IF(E88&gt;10,H78+I78,IF(E88&gt;0,H78,"")))</f>
        <v/>
      </c>
      <c r="I88" s="38"/>
      <c r="J88" s="38">
        <f>VLOOKUP(B88,ADMIN2026!$B$64:$F$79,3,FALSE)*IF(G88="DQ",0,1)*IF(G88="DNF",0,1)*IF(G88="DNS",0,1)*IF(G88="",0,1)*IF(G88="nm",0,1)*IF(G88="NH",0,1)</f>
        <v>0</v>
      </c>
      <c r="K88" s="94">
        <f>J88</f>
        <v>0</v>
      </c>
      <c r="L88" s="38">
        <f>IF(D88="",0,IF(G88="DNF",0,IF(G88="NH",0,IF(G88="DQ",0,IF(G88="NM",0,IF(G88="DNS",0,IF(G88&lt;VLOOKUP(A78,ADMIN2026!$G$91:$I$109,3,FALSE),0,ADMIN2026!$D$89)))))))</f>
        <v>0</v>
      </c>
      <c r="T88" s="14" t="str">
        <f>IF(D88="","",G88)</f>
        <v/>
      </c>
      <c r="U88" s="66" t="str">
        <f>IF(D88="","",IF(G88="NH","",IF(G88="DQ","",IF(G88="NM","",IF(G88="DNS","",IF(ABS(G88*2/2-G88)&lt;0.001,"","Error"))))))</f>
        <v/>
      </c>
      <c r="V88" s="4"/>
      <c r="W88" s="4"/>
      <c r="Y88">
        <f>IF($D88=Y$1,$K88+$L88,0)</f>
        <v>0</v>
      </c>
      <c r="Z88">
        <f t="shared" ref="Z88:AF95" si="50">IF($D88=Z$1,$K88+$L88,0)</f>
        <v>0</v>
      </c>
      <c r="AA88">
        <f t="shared" si="50"/>
        <v>0</v>
      </c>
      <c r="AB88">
        <f t="shared" si="50"/>
        <v>0</v>
      </c>
      <c r="AC88">
        <f t="shared" si="50"/>
        <v>0</v>
      </c>
      <c r="AD88">
        <f t="shared" si="50"/>
        <v>0</v>
      </c>
      <c r="AE88">
        <f t="shared" si="50"/>
        <v>0</v>
      </c>
      <c r="AF88">
        <f t="shared" si="50"/>
        <v>0</v>
      </c>
    </row>
    <row r="89" spans="2:32">
      <c r="B89" s="94">
        <v>10</v>
      </c>
      <c r="C89" s="38" t="str">
        <f>IF(D89="","",HLOOKUP(D89,ADMIN2026!$O$146:$Y$214,H89,FALSE))</f>
        <v/>
      </c>
      <c r="D89" s="38" t="str">
        <f>IF(E89="","",VLOOKUP(E89,ADMIN2026!$B$112:$D$141,2,FALSE))</f>
        <v/>
      </c>
      <c r="E89" s="4"/>
      <c r="F89" s="4"/>
      <c r="G89" s="6"/>
      <c r="H89" s="38" t="str">
        <f>IF(E89&gt;101,H78+2*I78,IF(E89&gt;10,H78+I78,IF(E89&gt;0,H78,"")))</f>
        <v/>
      </c>
      <c r="I89" s="38"/>
      <c r="J89" s="38">
        <f>VLOOKUP(B89,ADMIN2026!$B$64:$F$79,3,FALSE)*IF(G89="DQ",0,1)*IF(G89="DNF",0,1)*IF(G89="DNS",0,1)*IF(G89="",0,1)*IF(G89="nm",0,1)*IF(G89="NH",0,1)</f>
        <v>0</v>
      </c>
      <c r="K89" s="94">
        <f t="shared" ref="K89:K95" si="51">J89</f>
        <v>0</v>
      </c>
      <c r="L89" s="38">
        <f>IF(D89="",0,IF(G89="DNF",0,IF(G89="NH",0,IF(G89="DQ",0,IF(G89="NM",0,IF(G89="DNS",0,IF(G89&lt;VLOOKUP(A78,ADMIN2026!$G$91:$I$109,3,FALSE),0,ADMIN2026!$D$89)))))))</f>
        <v>0</v>
      </c>
      <c r="T89" s="14" t="str">
        <f t="shared" ref="T89:T95" si="52">IF(D89="","",G89)</f>
        <v/>
      </c>
      <c r="U89" s="66" t="str">
        <f t="shared" ref="U89:U95" si="53">IF(D89="","",IF(G89="NH","",IF(G89="DQ","",IF(G89="NM","",IF(G89="DNS","",IF(ABS(G89*2/2-G89)&lt;0.001,"","Error"))))))</f>
        <v/>
      </c>
      <c r="V89" s="4"/>
      <c r="W89" s="4"/>
      <c r="Y89">
        <f t="shared" ref="Y89:Y95" si="54">IF($D89=Y$1,$K89+$L89,0)</f>
        <v>0</v>
      </c>
      <c r="Z89">
        <f t="shared" si="50"/>
        <v>0</v>
      </c>
      <c r="AA89">
        <f t="shared" si="50"/>
        <v>0</v>
      </c>
      <c r="AB89">
        <f t="shared" si="50"/>
        <v>0</v>
      </c>
      <c r="AC89">
        <f t="shared" si="50"/>
        <v>0</v>
      </c>
      <c r="AD89">
        <f t="shared" si="50"/>
        <v>0</v>
      </c>
      <c r="AE89">
        <f t="shared" si="50"/>
        <v>0</v>
      </c>
      <c r="AF89">
        <f t="shared" si="50"/>
        <v>0</v>
      </c>
    </row>
    <row r="90" spans="2:32">
      <c r="B90" s="94">
        <v>11</v>
      </c>
      <c r="C90" s="38" t="str">
        <f>IF(D90="","",HLOOKUP(D90,ADMIN2026!$O$146:$Y$214,H90,FALSE))</f>
        <v/>
      </c>
      <c r="D90" s="38" t="str">
        <f>IF(E90="","",VLOOKUP(E90,ADMIN2026!$B$112:$D$141,2,FALSE))</f>
        <v/>
      </c>
      <c r="E90" s="4"/>
      <c r="F90" s="4"/>
      <c r="G90" s="6"/>
      <c r="H90" s="38" t="str">
        <f>IF(E90&gt;101,H78+2*I78,IF(E90&gt;10,H78+I78,IF(E90&gt;0,H78,"")))</f>
        <v/>
      </c>
      <c r="I90" s="38"/>
      <c r="J90" s="38">
        <f>VLOOKUP(B90,ADMIN2026!$B$64:$F$79,3,FALSE)*IF(G90="DQ",0,1)*IF(G90="DNF",0,1)*IF(G90="DNS",0,1)*IF(G90="",0,1)*IF(G90="nm",0,1)*IF(G90="NH",0,1)</f>
        <v>0</v>
      </c>
      <c r="K90" s="94">
        <f t="shared" si="51"/>
        <v>0</v>
      </c>
      <c r="L90" s="38">
        <f>IF(D90="",0,IF(G90="DNF",0,IF(G90="NH",0,IF(G90="DQ",0,IF(G90="NM",0,IF(G90="DNS",0,IF(G90&lt;VLOOKUP(A78,ADMIN2026!$G$91:$I$109,3,FALSE),0,ADMIN2026!$D$89)))))))</f>
        <v>0</v>
      </c>
      <c r="T90" s="14" t="str">
        <f t="shared" si="52"/>
        <v/>
      </c>
      <c r="U90" s="66" t="str">
        <f t="shared" si="53"/>
        <v/>
      </c>
      <c r="V90" s="4"/>
      <c r="W90" s="4"/>
      <c r="Y90">
        <f t="shared" si="54"/>
        <v>0</v>
      </c>
      <c r="Z90">
        <f t="shared" si="50"/>
        <v>0</v>
      </c>
      <c r="AA90">
        <f t="shared" si="50"/>
        <v>0</v>
      </c>
      <c r="AB90">
        <f t="shared" si="50"/>
        <v>0</v>
      </c>
      <c r="AC90">
        <f t="shared" si="50"/>
        <v>0</v>
      </c>
      <c r="AD90">
        <f t="shared" si="50"/>
        <v>0</v>
      </c>
      <c r="AE90">
        <f t="shared" si="50"/>
        <v>0</v>
      </c>
      <c r="AF90">
        <f t="shared" si="50"/>
        <v>0</v>
      </c>
    </row>
    <row r="91" spans="2:32">
      <c r="B91" s="94">
        <v>12</v>
      </c>
      <c r="C91" s="38" t="str">
        <f>IF(D91="","",HLOOKUP(D91,ADMIN2026!$O$146:$Y$214,H91,FALSE))</f>
        <v/>
      </c>
      <c r="D91" s="38" t="str">
        <f>IF(E91="","",VLOOKUP(E91,ADMIN2026!$B$112:$D$141,2,FALSE))</f>
        <v/>
      </c>
      <c r="E91" s="4"/>
      <c r="F91" s="4"/>
      <c r="G91" s="6"/>
      <c r="H91" s="38" t="str">
        <f>IF(E91&gt;101,H78+2*I78,IF(E91&gt;10,H78+I78,IF(E91&gt;0,H78,"")))</f>
        <v/>
      </c>
      <c r="I91" s="38"/>
      <c r="J91" s="38">
        <f>VLOOKUP(B91,ADMIN2026!$B$64:$F$79,3,FALSE)*IF(G91="DQ",0,1)*IF(G91="DNF",0,1)*IF(G91="DNS",0,1)*IF(G91="",0,1)*IF(G91="nm",0,1)*IF(G91="NH",0,1)</f>
        <v>0</v>
      </c>
      <c r="K91" s="94">
        <f t="shared" si="51"/>
        <v>0</v>
      </c>
      <c r="L91" s="38">
        <f>IF(D91="",0,IF(G91="DNF",0,IF(G91="NH",0,IF(G91="DQ",0,IF(G91="NM",0,IF(G91="DNS",0,IF(G91&lt;VLOOKUP(A78,ADMIN2026!$G$91:$I$109,3,FALSE),0,ADMIN2026!$D$89)))))))</f>
        <v>0</v>
      </c>
      <c r="T91" s="14" t="str">
        <f t="shared" si="52"/>
        <v/>
      </c>
      <c r="U91" s="66" t="str">
        <f t="shared" si="53"/>
        <v/>
      </c>
      <c r="V91" s="4"/>
      <c r="W91" s="4"/>
      <c r="Y91">
        <f t="shared" si="54"/>
        <v>0</v>
      </c>
      <c r="Z91">
        <f t="shared" si="50"/>
        <v>0</v>
      </c>
      <c r="AA91">
        <f t="shared" si="50"/>
        <v>0</v>
      </c>
      <c r="AB91">
        <f t="shared" si="50"/>
        <v>0</v>
      </c>
      <c r="AC91">
        <f t="shared" si="50"/>
        <v>0</v>
      </c>
      <c r="AD91">
        <f t="shared" si="50"/>
        <v>0</v>
      </c>
      <c r="AE91">
        <f t="shared" si="50"/>
        <v>0</v>
      </c>
      <c r="AF91">
        <f t="shared" si="50"/>
        <v>0</v>
      </c>
    </row>
    <row r="92" spans="2:32">
      <c r="B92" s="94">
        <v>13</v>
      </c>
      <c r="C92" s="38" t="str">
        <f>IF(D92="","",HLOOKUP(D92,ADMIN2026!$O$146:$Y$214,H92,FALSE))</f>
        <v/>
      </c>
      <c r="D92" s="38" t="str">
        <f>IF(E92="","",VLOOKUP(E92,ADMIN2026!$B$112:$D$141,2,FALSE))</f>
        <v/>
      </c>
      <c r="E92" s="4"/>
      <c r="F92" s="4"/>
      <c r="G92" s="6"/>
      <c r="H92" s="38" t="str">
        <f>IF(E92&gt;101,H78+2*I78,IF(E92&gt;10,H78+I78,IF(E92&gt;0,H78,"")))</f>
        <v/>
      </c>
      <c r="I92" s="38"/>
      <c r="J92" s="38">
        <f>VLOOKUP(B92,ADMIN2026!$B$64:$F$79,3,FALSE)*IF(G92="DQ",0,1)*IF(G92="DNF",0,1)*IF(G92="DNS",0,1)*IF(G92="",0,1)*IF(G92="nm",0,1)*IF(G92="NH",0,1)</f>
        <v>0</v>
      </c>
      <c r="K92" s="94">
        <f t="shared" si="51"/>
        <v>0</v>
      </c>
      <c r="L92" s="38">
        <f>IF(D92="",0,IF(G92="DNF",0,IF(G92="NH",0,IF(G92="DQ",0,IF(G92="NM",0,IF(G92="DNS",0,IF(G92&lt;VLOOKUP(A78,ADMIN2026!$G$91:$I$109,3,FALSE),0,ADMIN2026!$D$89)))))))</f>
        <v>0</v>
      </c>
      <c r="T92" s="14" t="str">
        <f t="shared" si="52"/>
        <v/>
      </c>
      <c r="U92" s="66" t="str">
        <f t="shared" si="53"/>
        <v/>
      </c>
      <c r="V92" s="4"/>
      <c r="W92" s="4"/>
      <c r="Y92">
        <f t="shared" si="54"/>
        <v>0</v>
      </c>
      <c r="Z92">
        <f t="shared" si="50"/>
        <v>0</v>
      </c>
      <c r="AA92">
        <f t="shared" si="50"/>
        <v>0</v>
      </c>
      <c r="AB92">
        <f t="shared" si="50"/>
        <v>0</v>
      </c>
      <c r="AC92">
        <f t="shared" si="50"/>
        <v>0</v>
      </c>
      <c r="AD92">
        <f t="shared" si="50"/>
        <v>0</v>
      </c>
      <c r="AE92">
        <f t="shared" si="50"/>
        <v>0</v>
      </c>
      <c r="AF92">
        <f t="shared" si="50"/>
        <v>0</v>
      </c>
    </row>
    <row r="93" spans="2:32">
      <c r="B93" s="94">
        <v>14</v>
      </c>
      <c r="C93" s="38" t="str">
        <f>IF(D93="","",HLOOKUP(D93,ADMIN2026!$O$146:$Y$214,H93,FALSE))</f>
        <v/>
      </c>
      <c r="D93" s="38" t="str">
        <f>IF(E93="","",VLOOKUP(E93,ADMIN2026!$B$112:$D$141,2,FALSE))</f>
        <v/>
      </c>
      <c r="E93" s="4"/>
      <c r="F93" s="4"/>
      <c r="G93" s="6"/>
      <c r="H93" s="38" t="str">
        <f>IF(E93&gt;101,H78+2*I78,IF(E93&gt;10,H78+I78,IF(E93&gt;0,H78,"")))</f>
        <v/>
      </c>
      <c r="I93" s="38"/>
      <c r="J93" s="38">
        <f>VLOOKUP(B93,ADMIN2026!$B$64:$F$79,3,FALSE)*IF(G93="DQ",0,1)*IF(G93="DNF",0,1)*IF(G93="DNS",0,1)*IF(G93="",0,1)*IF(G93="nm",0,1)*IF(G93="NH",0,1)</f>
        <v>0</v>
      </c>
      <c r="K93" s="94">
        <f t="shared" si="51"/>
        <v>0</v>
      </c>
      <c r="L93" s="38">
        <f>IF(D93="",0,IF(G93="DNF",0,IF(G93="NH",0,IF(G93="DQ",0,IF(G93="NM",0,IF(G93="DNS",0,IF(G93&lt;VLOOKUP(A78,ADMIN2026!$G$91:$I$109,3,FALSE),0,ADMIN2026!$D$89)))))))</f>
        <v>0</v>
      </c>
      <c r="T93" s="14" t="str">
        <f t="shared" si="52"/>
        <v/>
      </c>
      <c r="U93" s="66" t="str">
        <f t="shared" si="53"/>
        <v/>
      </c>
      <c r="V93" s="4"/>
      <c r="W93" s="4"/>
      <c r="Y93">
        <f t="shared" si="54"/>
        <v>0</v>
      </c>
      <c r="Z93">
        <f t="shared" si="50"/>
        <v>0</v>
      </c>
      <c r="AA93">
        <f t="shared" si="50"/>
        <v>0</v>
      </c>
      <c r="AB93">
        <f t="shared" si="50"/>
        <v>0</v>
      </c>
      <c r="AC93">
        <f t="shared" si="50"/>
        <v>0</v>
      </c>
      <c r="AD93">
        <f t="shared" si="50"/>
        <v>0</v>
      </c>
      <c r="AE93">
        <f t="shared" si="50"/>
        <v>0</v>
      </c>
      <c r="AF93">
        <f t="shared" si="50"/>
        <v>0</v>
      </c>
    </row>
    <row r="94" spans="2:32">
      <c r="B94" s="94">
        <v>15</v>
      </c>
      <c r="C94" s="38" t="str">
        <f>IF(D94="","",HLOOKUP(D94,ADMIN2026!$O$146:$Y$214,H94,FALSE))</f>
        <v/>
      </c>
      <c r="D94" s="38" t="str">
        <f>IF(E94="","",VLOOKUP(E94,ADMIN2026!$B$112:$D$141,2,FALSE))</f>
        <v/>
      </c>
      <c r="E94" s="4"/>
      <c r="F94" s="4"/>
      <c r="G94" s="6"/>
      <c r="H94" s="38" t="str">
        <f>IF(E94&gt;101,H78+2*I78,IF(E94&gt;10,H78+I78,IF(E94&gt;0,H78,"")))</f>
        <v/>
      </c>
      <c r="I94" s="38"/>
      <c r="J94" s="38">
        <f>VLOOKUP(B94,ADMIN2026!$B$64:$F$79,3,FALSE)*IF(G94="DQ",0,1)*IF(G94="DNF",0,1)*IF(G94="DNS",0,1)*IF(G94="",0,1)*IF(G94="nm",0,1)*IF(G94="NH",0,1)</f>
        <v>0</v>
      </c>
      <c r="K94" s="94">
        <f t="shared" si="51"/>
        <v>0</v>
      </c>
      <c r="L94" s="38">
        <f>IF(D94="",0,IF(G94="DNF",0,IF(G94="NH",0,IF(G94="DQ",0,IF(G94="NM",0,IF(G94="DNS",0,IF(G94&lt;VLOOKUP(A78,ADMIN2026!$G$91:$I$109,3,FALSE),0,ADMIN2026!$D$89)))))))</f>
        <v>0</v>
      </c>
      <c r="T94" s="14" t="str">
        <f t="shared" si="52"/>
        <v/>
      </c>
      <c r="U94" s="66" t="str">
        <f t="shared" si="53"/>
        <v/>
      </c>
      <c r="V94" s="4"/>
      <c r="W94" s="4"/>
      <c r="Y94">
        <f t="shared" si="54"/>
        <v>0</v>
      </c>
      <c r="Z94">
        <f t="shared" si="50"/>
        <v>0</v>
      </c>
      <c r="AA94">
        <f t="shared" si="50"/>
        <v>0</v>
      </c>
      <c r="AB94">
        <f t="shared" si="50"/>
        <v>0</v>
      </c>
      <c r="AC94">
        <f t="shared" si="50"/>
        <v>0</v>
      </c>
      <c r="AD94">
        <f t="shared" si="50"/>
        <v>0</v>
      </c>
      <c r="AE94">
        <f t="shared" si="50"/>
        <v>0</v>
      </c>
      <c r="AF94">
        <f t="shared" si="50"/>
        <v>0</v>
      </c>
    </row>
    <row r="95" spans="2:32">
      <c r="B95" s="94">
        <v>16</v>
      </c>
      <c r="C95" s="38" t="str">
        <f>IF(D95="","",HLOOKUP(D95,ADMIN2026!$O$146:$Y$214,H95,FALSE))</f>
        <v/>
      </c>
      <c r="D95" s="38" t="str">
        <f>IF(E95="","",VLOOKUP(E95,ADMIN2026!$B$112:$D$141,2,FALSE))</f>
        <v/>
      </c>
      <c r="E95" s="4"/>
      <c r="F95" s="4"/>
      <c r="G95" s="6"/>
      <c r="H95" s="38" t="str">
        <f>IF(E95&gt;101,H78+2*I78,IF(E95&gt;10,H78+I78,IF(E95&gt;0,H78,"")))</f>
        <v/>
      </c>
      <c r="I95" s="38"/>
      <c r="J95" s="38">
        <f>VLOOKUP(B95,ADMIN2026!$B$64:$F$79,3,FALSE)*IF(G95="DQ",0,1)*IF(G95="DNF",0,1)*IF(G95="DNS",0,1)*IF(G95="",0,1)*IF(G95="nm",0,1)*IF(G95="NH",0,1)</f>
        <v>0</v>
      </c>
      <c r="K95" s="94">
        <f t="shared" si="51"/>
        <v>0</v>
      </c>
      <c r="L95" s="38">
        <f>IF(D95="",0,IF(G95="DNF",0,IF(G95="NH",0,IF(G95="DQ",0,IF(G95="NM",0,IF(G95="DNS",0,IF(G95&lt;VLOOKUP(A78,ADMIN2026!$G$91:$I$109,3,FALSE),0,ADMIN2026!$D$89)))))))</f>
        <v>0</v>
      </c>
      <c r="T95" s="14" t="str">
        <f t="shared" si="52"/>
        <v/>
      </c>
      <c r="U95" s="66" t="str">
        <f t="shared" si="53"/>
        <v/>
      </c>
      <c r="V95" s="4"/>
      <c r="W95" s="4"/>
      <c r="Y95">
        <f t="shared" si="54"/>
        <v>0</v>
      </c>
      <c r="Z95">
        <f t="shared" si="50"/>
        <v>0</v>
      </c>
      <c r="AA95">
        <f t="shared" si="50"/>
        <v>0</v>
      </c>
      <c r="AB95">
        <f t="shared" si="50"/>
        <v>0</v>
      </c>
      <c r="AC95">
        <f t="shared" si="50"/>
        <v>0</v>
      </c>
      <c r="AD95">
        <f t="shared" si="50"/>
        <v>0</v>
      </c>
      <c r="AE95">
        <f t="shared" si="50"/>
        <v>0</v>
      </c>
      <c r="AF95">
        <f t="shared" si="50"/>
        <v>0</v>
      </c>
    </row>
    <row r="96" spans="2:32" ht="15" thickBot="1"/>
    <row r="97" spans="1:32">
      <c r="V97" s="52" t="s">
        <v>240</v>
      </c>
      <c r="W97" s="53"/>
    </row>
    <row r="98" spans="1:32" ht="15" thickBot="1">
      <c r="A98" s="62" t="s">
        <v>0</v>
      </c>
      <c r="B98" s="62" t="s">
        <v>0</v>
      </c>
      <c r="C98" s="62" t="s">
        <v>10</v>
      </c>
      <c r="D98" s="62" t="s">
        <v>58</v>
      </c>
      <c r="E98" s="3"/>
      <c r="F98" s="3"/>
      <c r="G98" s="3"/>
      <c r="H98" s="3" t="s">
        <v>66</v>
      </c>
      <c r="I98" s="3" t="s">
        <v>67</v>
      </c>
      <c r="J98" s="3"/>
      <c r="K98" s="3"/>
      <c r="L98" s="3"/>
      <c r="M98" s="3"/>
      <c r="N98" s="3"/>
      <c r="O98" s="3"/>
      <c r="P98" s="3"/>
      <c r="Q98" s="3"/>
      <c r="R98" s="3"/>
      <c r="S98" s="3"/>
      <c r="T98" s="3"/>
      <c r="U98" s="3"/>
      <c r="V98" s="55" t="s">
        <v>241</v>
      </c>
      <c r="W98" s="70"/>
    </row>
    <row r="99" spans="1:32">
      <c r="A99" s="3" t="str">
        <f>C98</f>
        <v>TJ</v>
      </c>
      <c r="B99" s="37" t="s">
        <v>51</v>
      </c>
      <c r="C99" s="37"/>
      <c r="D99" s="37"/>
      <c r="E99" s="37"/>
      <c r="F99" s="37" t="s">
        <v>181</v>
      </c>
      <c r="G99" s="37" t="s">
        <v>106</v>
      </c>
      <c r="H99" s="37">
        <f>VLOOKUP(A99,ADMIN2026!$B$146:$M$166,12,FALSE)</f>
        <v>17</v>
      </c>
      <c r="I99" s="37">
        <f>$I$3</f>
        <v>24</v>
      </c>
      <c r="J99" s="37" t="s">
        <v>79</v>
      </c>
      <c r="K99" s="37" t="s">
        <v>59</v>
      </c>
      <c r="L99" s="37" t="s">
        <v>83</v>
      </c>
      <c r="M99" s="3"/>
      <c r="N99" s="3"/>
      <c r="O99" s="3"/>
      <c r="P99" s="3"/>
      <c r="Q99" s="3"/>
      <c r="R99" s="3"/>
      <c r="S99" s="3"/>
      <c r="T99" s="3" t="s">
        <v>136</v>
      </c>
      <c r="U99" s="3" t="s">
        <v>237</v>
      </c>
      <c r="V99" s="44" t="s">
        <v>242</v>
      </c>
      <c r="W99" s="44" t="s">
        <v>106</v>
      </c>
    </row>
    <row r="100" spans="1:32">
      <c r="A100" s="64" t="s">
        <v>27</v>
      </c>
      <c r="B100" s="37" t="s">
        <v>59</v>
      </c>
      <c r="C100" s="37" t="s">
        <v>60</v>
      </c>
      <c r="D100" s="37" t="s">
        <v>61</v>
      </c>
      <c r="E100" s="37" t="s">
        <v>108</v>
      </c>
      <c r="F100" s="37" t="s">
        <v>63</v>
      </c>
      <c r="G100" s="37" t="s">
        <v>107</v>
      </c>
      <c r="H100" s="37" t="s">
        <v>65</v>
      </c>
      <c r="I100" s="37"/>
      <c r="J100" s="37" t="s">
        <v>80</v>
      </c>
      <c r="K100" s="37" t="s">
        <v>80</v>
      </c>
      <c r="L100" s="37" t="s">
        <v>80</v>
      </c>
      <c r="M100" s="3"/>
      <c r="N100" s="3"/>
      <c r="O100" s="3"/>
      <c r="P100" s="3"/>
      <c r="Q100" s="3"/>
      <c r="R100" s="3"/>
      <c r="S100" s="3"/>
      <c r="T100" s="3" t="s">
        <v>146</v>
      </c>
      <c r="U100" s="3" t="s">
        <v>238</v>
      </c>
      <c r="V100" s="37" t="s">
        <v>63</v>
      </c>
      <c r="W100" s="37" t="s">
        <v>107</v>
      </c>
      <c r="Y100" t="str">
        <f>Y$1</f>
        <v>B&amp;R</v>
      </c>
      <c r="Z100" t="str">
        <f t="shared" ref="Z100:AF100" si="55">Z$1</f>
        <v>Chelt</v>
      </c>
      <c r="AA100" t="str">
        <f t="shared" si="55"/>
        <v>D&amp;S</v>
      </c>
      <c r="AB100" t="str">
        <f t="shared" si="55"/>
        <v>HereF</v>
      </c>
      <c r="AC100" t="str">
        <f t="shared" si="55"/>
        <v>K&amp;S</v>
      </c>
      <c r="AD100" t="str">
        <f t="shared" si="55"/>
        <v>Tipton</v>
      </c>
      <c r="AE100" t="str">
        <f t="shared" si="55"/>
        <v>Worc</v>
      </c>
      <c r="AF100" t="str">
        <f t="shared" si="55"/>
        <v>Yate</v>
      </c>
    </row>
    <row r="101" spans="1:32">
      <c r="B101" s="94">
        <v>1</v>
      </c>
      <c r="C101" s="38" t="str">
        <f>IF(D101="","",HLOOKUP(D101,ADMIN2026!$O$146:$Y$214,H101,FALSE))</f>
        <v/>
      </c>
      <c r="D101" s="38" t="str">
        <f>IF(E101="","",VLOOKUP(E101,ADMIN2026!$B$112:$D$141,2,FALSE))</f>
        <v/>
      </c>
      <c r="E101" s="4"/>
      <c r="F101" s="4"/>
      <c r="G101" s="6"/>
      <c r="H101" s="38" t="str">
        <f>IF(E101&gt;101,H99+2*I99,IF(E101&gt;10,H99+I99,IF(E101&gt;0,H99,"")))</f>
        <v/>
      </c>
      <c r="I101" s="38"/>
      <c r="J101" s="38">
        <f>VLOOKUP(B101,ADMIN2026!$B$64:$E$73,2,FALSE)*IF(G101="DQ",0,1)*IF(G101="DNF",0,1)*IF(G101="DNS",0,1)*IF(G101="",0,1)*IF(G101="nm",0,1)*IF(G101="NH",0,1)</f>
        <v>0</v>
      </c>
      <c r="K101" s="94">
        <f>J101</f>
        <v>0</v>
      </c>
      <c r="L101" s="38">
        <f>IF(D101="",0,IF(G101="DNF",0,IF(G101="NH",0,IF(G101="DQ",0,IF(G101="NM",0,IF(G101="DNS",0,IF(G101&lt;VLOOKUP(A99,ADMIN2026!$G$91:$I$109,3,FALSE),0,ADMIN2026!$D$89)))))))</f>
        <v>0</v>
      </c>
      <c r="T101" s="14" t="str">
        <f>IF(D101="","",G101)</f>
        <v/>
      </c>
      <c r="U101" s="66" t="str">
        <f>IF(D101="","",IF(G101="NH","",IF(G101="DQ","",IF(G101="NM","",IF(G101="DNS","",IF(ABS(G101*2/2-G101)&lt;0.001,"","Error"))))))</f>
        <v/>
      </c>
      <c r="V101" s="4"/>
      <c r="W101" s="4"/>
      <c r="Y101">
        <f>IF($D101=Y$1,$K101+$L101,0)</f>
        <v>0</v>
      </c>
      <c r="Z101">
        <f t="shared" ref="Z101:AF108" si="56">IF($D101=Z$1,$K101+$L101,0)</f>
        <v>0</v>
      </c>
      <c r="AA101">
        <f t="shared" si="56"/>
        <v>0</v>
      </c>
      <c r="AB101">
        <f t="shared" si="56"/>
        <v>0</v>
      </c>
      <c r="AC101">
        <f t="shared" si="56"/>
        <v>0</v>
      </c>
      <c r="AD101">
        <f t="shared" si="56"/>
        <v>0</v>
      </c>
      <c r="AE101">
        <f t="shared" si="56"/>
        <v>0</v>
      </c>
      <c r="AF101">
        <f t="shared" si="56"/>
        <v>0</v>
      </c>
    </row>
    <row r="102" spans="1:32">
      <c r="B102" s="94">
        <v>2</v>
      </c>
      <c r="C102" s="38" t="str">
        <f>IF(D102="","",HLOOKUP(D102,ADMIN2026!$O$146:$Y$214,H102,FALSE))</f>
        <v/>
      </c>
      <c r="D102" s="38" t="str">
        <f>IF(E102="","",VLOOKUP(E102,ADMIN2026!$B$112:$D$141,2,FALSE))</f>
        <v/>
      </c>
      <c r="E102" s="4"/>
      <c r="F102" s="4"/>
      <c r="G102" s="6"/>
      <c r="H102" s="38" t="str">
        <f>IF(E102&gt;101,H99+2*I99,IF(E102&gt;10,H99+I99,IF(E102&gt;0,H99,"")))</f>
        <v/>
      </c>
      <c r="I102" s="38"/>
      <c r="J102" s="38">
        <f>VLOOKUP(B102,ADMIN2026!$B$64:$E$73,2,FALSE)*IF(G102="DQ",0,1)*IF(G102="DNF",0,1)*IF(G102="DNS",0,1)*IF(G102="",0,1)*IF(G102="nm",0,1)*IF(G102="NH",0,1)</f>
        <v>0</v>
      </c>
      <c r="K102" s="94">
        <f t="shared" ref="K102:K108" si="57">J102</f>
        <v>0</v>
      </c>
      <c r="L102" s="38">
        <f>IF(D102="",0,IF(G102="DNF",0,IF(G102="NH",0,IF(G102="DQ",0,IF(G102="NM",0,IF(G102="DNS",0,IF(G102&lt;VLOOKUP(A99,ADMIN2026!$G$91:$I$109,3,FALSE),0,ADMIN2026!$D$89)))))))</f>
        <v>0</v>
      </c>
      <c r="T102" s="14" t="str">
        <f t="shared" ref="T102:T108" si="58">IF(D102="","",G102)</f>
        <v/>
      </c>
      <c r="U102" s="66" t="str">
        <f t="shared" ref="U102:U108" si="59">IF(D102="","",IF(G102="NH","",IF(G102="DQ","",IF(G102="NM","",IF(G102="DNS","",IF(ABS(G102*2/2-G102)&lt;0.001,"","Error"))))))</f>
        <v/>
      </c>
      <c r="V102" s="4"/>
      <c r="W102" s="4"/>
      <c r="Y102">
        <f t="shared" ref="Y102:Y108" si="60">IF($D102=Y$1,$K102+$L102,0)</f>
        <v>0</v>
      </c>
      <c r="Z102">
        <f t="shared" si="56"/>
        <v>0</v>
      </c>
      <c r="AA102">
        <f t="shared" si="56"/>
        <v>0</v>
      </c>
      <c r="AB102">
        <f t="shared" si="56"/>
        <v>0</v>
      </c>
      <c r="AC102">
        <f t="shared" si="56"/>
        <v>0</v>
      </c>
      <c r="AD102">
        <f t="shared" si="56"/>
        <v>0</v>
      </c>
      <c r="AE102">
        <f t="shared" si="56"/>
        <v>0</v>
      </c>
      <c r="AF102">
        <f t="shared" si="56"/>
        <v>0</v>
      </c>
    </row>
    <row r="103" spans="1:32">
      <c r="B103" s="94">
        <v>3</v>
      </c>
      <c r="C103" s="38" t="str">
        <f>IF(D103="","",HLOOKUP(D103,ADMIN2026!$O$146:$Y$214,H103,FALSE))</f>
        <v/>
      </c>
      <c r="D103" s="38" t="str">
        <f>IF(E103="","",VLOOKUP(E103,ADMIN2026!$B$112:$D$141,2,FALSE))</f>
        <v/>
      </c>
      <c r="E103" s="4"/>
      <c r="F103" s="4"/>
      <c r="G103" s="6"/>
      <c r="H103" s="38" t="str">
        <f>IF(E103&gt;101,H99+2*I99,IF(E103&gt;10,H99+I99,IF(E103&gt;0,H99,"")))</f>
        <v/>
      </c>
      <c r="I103" s="38"/>
      <c r="J103" s="38">
        <f>VLOOKUP(B103,ADMIN2026!$B$64:$E$73,2,FALSE)*IF(G103="DQ",0,1)*IF(G103="DNF",0,1)*IF(G103="DNS",0,1)*IF(G103="",0,1)*IF(G103="nm",0,1)*IF(G103="NH",0,1)</f>
        <v>0</v>
      </c>
      <c r="K103" s="94">
        <f t="shared" si="57"/>
        <v>0</v>
      </c>
      <c r="L103" s="38">
        <f>IF(D103="",0,IF(G103="DNF",0,IF(G103="NH",0,IF(G103="DQ",0,IF(G103="NM",0,IF(G103="DNS",0,IF(G103&lt;VLOOKUP(A99,ADMIN2026!$G$91:$I$109,3,FALSE),0,ADMIN2026!$D$89)))))))</f>
        <v>0</v>
      </c>
      <c r="T103" s="14" t="str">
        <f t="shared" si="58"/>
        <v/>
      </c>
      <c r="U103" s="66" t="str">
        <f t="shared" si="59"/>
        <v/>
      </c>
      <c r="V103" s="4"/>
      <c r="W103" s="4"/>
      <c r="Y103">
        <f t="shared" si="60"/>
        <v>0</v>
      </c>
      <c r="Z103">
        <f t="shared" si="56"/>
        <v>0</v>
      </c>
      <c r="AA103">
        <f t="shared" si="56"/>
        <v>0</v>
      </c>
      <c r="AB103">
        <f t="shared" si="56"/>
        <v>0</v>
      </c>
      <c r="AC103">
        <f t="shared" si="56"/>
        <v>0</v>
      </c>
      <c r="AD103">
        <f t="shared" si="56"/>
        <v>0</v>
      </c>
      <c r="AE103">
        <f t="shared" si="56"/>
        <v>0</v>
      </c>
      <c r="AF103">
        <f t="shared" si="56"/>
        <v>0</v>
      </c>
    </row>
    <row r="104" spans="1:32">
      <c r="B104" s="94">
        <v>4</v>
      </c>
      <c r="C104" s="38" t="str">
        <f>IF(D104="","",HLOOKUP(D104,ADMIN2026!$O$146:$Y$214,H104,FALSE))</f>
        <v/>
      </c>
      <c r="D104" s="38" t="str">
        <f>IF(E104="","",VLOOKUP(E104,ADMIN2026!$B$112:$D$141,2,FALSE))</f>
        <v/>
      </c>
      <c r="E104" s="4"/>
      <c r="F104" s="4"/>
      <c r="G104" s="6"/>
      <c r="H104" s="38" t="str">
        <f>IF(E104&gt;101,H99+2*I99,IF(E104&gt;10,H99+I99,IF(E104&gt;0,H99,"")))</f>
        <v/>
      </c>
      <c r="I104" s="38"/>
      <c r="J104" s="38">
        <f>VLOOKUP(B104,ADMIN2026!$B$64:$E$73,2,FALSE)*IF(G104="DQ",0,1)*IF(G104="DNF",0,1)*IF(G104="DNS",0,1)*IF(G104="",0,1)*IF(G104="nm",0,1)*IF(G104="NH",0,1)</f>
        <v>0</v>
      </c>
      <c r="K104" s="94">
        <f t="shared" si="57"/>
        <v>0</v>
      </c>
      <c r="L104" s="38">
        <f>IF(D104="",0,IF(G104="DNF",0,IF(G104="NH",0,IF(G104="DQ",0,IF(G104="NM",0,IF(G104="DNS",0,IF(G104&lt;VLOOKUP(A99,ADMIN2026!$G$91:$I$109,3,FALSE),0,ADMIN2026!$D$89)))))))</f>
        <v>0</v>
      </c>
      <c r="T104" s="14" t="str">
        <f t="shared" si="58"/>
        <v/>
      </c>
      <c r="U104" s="66" t="str">
        <f t="shared" si="59"/>
        <v/>
      </c>
      <c r="V104" s="4"/>
      <c r="W104" s="4"/>
      <c r="Y104">
        <f t="shared" si="60"/>
        <v>0</v>
      </c>
      <c r="Z104">
        <f t="shared" si="56"/>
        <v>0</v>
      </c>
      <c r="AA104">
        <f t="shared" si="56"/>
        <v>0</v>
      </c>
      <c r="AB104">
        <f t="shared" si="56"/>
        <v>0</v>
      </c>
      <c r="AC104">
        <f t="shared" si="56"/>
        <v>0</v>
      </c>
      <c r="AD104">
        <f t="shared" si="56"/>
        <v>0</v>
      </c>
      <c r="AE104">
        <f t="shared" si="56"/>
        <v>0</v>
      </c>
      <c r="AF104">
        <f t="shared" si="56"/>
        <v>0</v>
      </c>
    </row>
    <row r="105" spans="1:32">
      <c r="B105" s="94">
        <v>5</v>
      </c>
      <c r="C105" s="38" t="str">
        <f>IF(D105="","",HLOOKUP(D105,ADMIN2026!$O$146:$Y$214,H105,FALSE))</f>
        <v/>
      </c>
      <c r="D105" s="38" t="str">
        <f>IF(E105="","",VLOOKUP(E105,ADMIN2026!$B$112:$D$141,2,FALSE))</f>
        <v/>
      </c>
      <c r="E105" s="4"/>
      <c r="F105" s="4"/>
      <c r="G105" s="6"/>
      <c r="H105" s="38" t="str">
        <f>IF(E105&gt;101,H99+2*I99,IF(E105&gt;10,H99+I99,IF(E105&gt;0,H99,"")))</f>
        <v/>
      </c>
      <c r="I105" s="38"/>
      <c r="J105" s="38">
        <f>VLOOKUP(B105,ADMIN2026!$B$64:$E$73,2,FALSE)*IF(G105="DQ",0,1)*IF(G105="DNF",0,1)*IF(G105="DNS",0,1)*IF(G105="",0,1)*IF(G105="nm",0,1)*IF(G105="NH",0,1)</f>
        <v>0</v>
      </c>
      <c r="K105" s="94">
        <f t="shared" si="57"/>
        <v>0</v>
      </c>
      <c r="L105" s="38">
        <f>IF(D105="",0,IF(G105="DNF",0,IF(G105="NH",0,IF(G105="DQ",0,IF(G105="NM",0,IF(G105="DNS",0,IF(G105&lt;VLOOKUP(A99,ADMIN2026!$G$91:$I$109,3,FALSE),0,ADMIN2026!$D$89)))))))</f>
        <v>0</v>
      </c>
      <c r="T105" s="14" t="str">
        <f t="shared" si="58"/>
        <v/>
      </c>
      <c r="U105" s="66" t="str">
        <f t="shared" si="59"/>
        <v/>
      </c>
      <c r="V105" s="4"/>
      <c r="W105" s="4"/>
      <c r="Y105">
        <f t="shared" si="60"/>
        <v>0</v>
      </c>
      <c r="Z105">
        <f t="shared" si="56"/>
        <v>0</v>
      </c>
      <c r="AA105">
        <f t="shared" si="56"/>
        <v>0</v>
      </c>
      <c r="AB105">
        <f t="shared" si="56"/>
        <v>0</v>
      </c>
      <c r="AC105">
        <f t="shared" si="56"/>
        <v>0</v>
      </c>
      <c r="AD105">
        <f t="shared" si="56"/>
        <v>0</v>
      </c>
      <c r="AE105">
        <f t="shared" si="56"/>
        <v>0</v>
      </c>
      <c r="AF105">
        <f t="shared" si="56"/>
        <v>0</v>
      </c>
    </row>
    <row r="106" spans="1:32">
      <c r="B106" s="94">
        <v>6</v>
      </c>
      <c r="C106" s="38" t="str">
        <f>IF(D106="","",HLOOKUP(D106,ADMIN2026!$O$146:$Y$214,H106,FALSE))</f>
        <v/>
      </c>
      <c r="D106" s="38" t="str">
        <f>IF(E106="","",VLOOKUP(E106,ADMIN2026!$B$112:$D$141,2,FALSE))</f>
        <v/>
      </c>
      <c r="E106" s="4"/>
      <c r="F106" s="4"/>
      <c r="G106" s="6"/>
      <c r="H106" s="38" t="str">
        <f>IF(E106&gt;101,H99+2*I99,IF(E106&gt;10,H99+I99,IF(E106&gt;0,H99,"")))</f>
        <v/>
      </c>
      <c r="I106" s="38"/>
      <c r="J106" s="38">
        <f>VLOOKUP(B106,ADMIN2026!$B$64:$E$73,2,FALSE)*IF(G106="DQ",0,1)*IF(G106="DNF",0,1)*IF(G106="DNS",0,1)*IF(G106="",0,1)*IF(G106="nm",0,1)*IF(G106="NH",0,1)</f>
        <v>0</v>
      </c>
      <c r="K106" s="94">
        <f t="shared" si="57"/>
        <v>0</v>
      </c>
      <c r="L106" s="38">
        <f>IF(D106="",0,IF(G106="DNF",0,IF(G106="NH",0,IF(G106="DQ",0,IF(G106="NM",0,IF(G106="DNS",0,IF(G106&lt;VLOOKUP(A99,ADMIN2026!$G$91:$I$109,3,FALSE),0,ADMIN2026!$D$89)))))))</f>
        <v>0</v>
      </c>
      <c r="T106" s="14" t="str">
        <f t="shared" si="58"/>
        <v/>
      </c>
      <c r="U106" s="66" t="str">
        <f t="shared" si="59"/>
        <v/>
      </c>
      <c r="V106" s="4"/>
      <c r="W106" s="4"/>
      <c r="Y106">
        <f t="shared" si="60"/>
        <v>0</v>
      </c>
      <c r="Z106">
        <f t="shared" si="56"/>
        <v>0</v>
      </c>
      <c r="AA106">
        <f t="shared" si="56"/>
        <v>0</v>
      </c>
      <c r="AB106">
        <f t="shared" si="56"/>
        <v>0</v>
      </c>
      <c r="AC106">
        <f t="shared" si="56"/>
        <v>0</v>
      </c>
      <c r="AD106">
        <f t="shared" si="56"/>
        <v>0</v>
      </c>
      <c r="AE106">
        <f t="shared" si="56"/>
        <v>0</v>
      </c>
      <c r="AF106">
        <f t="shared" si="56"/>
        <v>0</v>
      </c>
    </row>
    <row r="107" spans="1:32">
      <c r="B107" s="94">
        <v>7</v>
      </c>
      <c r="C107" s="38" t="str">
        <f>IF(D107="","",HLOOKUP(D107,ADMIN2026!$O$146:$Y$214,H107,FALSE))</f>
        <v/>
      </c>
      <c r="D107" s="38" t="str">
        <f>IF(E107="","",VLOOKUP(E107,ADMIN2026!$B$112:$D$141,2,FALSE))</f>
        <v/>
      </c>
      <c r="E107" s="4"/>
      <c r="F107" s="4"/>
      <c r="G107" s="6"/>
      <c r="H107" s="38" t="str">
        <f>IF(E107&gt;101,H99+2*I99,IF(E107&gt;10,H99+I99,IF(E107&gt;0,H99,"")))</f>
        <v/>
      </c>
      <c r="I107" s="38"/>
      <c r="J107" s="38">
        <f>VLOOKUP(B107,ADMIN2026!$B$64:$E$73,2,FALSE)*IF(G107="DQ",0,1)*IF(G107="DNF",0,1)*IF(G107="DNS",0,1)*IF(G107="",0,1)*IF(G107="nm",0,1)*IF(G107="NH",0,1)</f>
        <v>0</v>
      </c>
      <c r="K107" s="94">
        <f t="shared" si="57"/>
        <v>0</v>
      </c>
      <c r="L107" s="38">
        <f>IF(D107="",0,IF(G107="DNF",0,IF(G107="NH",0,IF(G107="DQ",0,IF(G107="NM",0,IF(G107="DNS",0,IF(G107&lt;VLOOKUP(A99,ADMIN2026!$G$91:$I$109,3,FALSE),0,ADMIN2026!$D$89)))))))</f>
        <v>0</v>
      </c>
      <c r="T107" s="14" t="str">
        <f t="shared" si="58"/>
        <v/>
      </c>
      <c r="U107" s="66" t="str">
        <f t="shared" si="59"/>
        <v/>
      </c>
      <c r="V107" s="4"/>
      <c r="W107" s="4"/>
      <c r="Y107">
        <f t="shared" si="60"/>
        <v>0</v>
      </c>
      <c r="Z107">
        <f t="shared" si="56"/>
        <v>0</v>
      </c>
      <c r="AA107">
        <f t="shared" si="56"/>
        <v>0</v>
      </c>
      <c r="AB107">
        <f t="shared" si="56"/>
        <v>0</v>
      </c>
      <c r="AC107">
        <f t="shared" si="56"/>
        <v>0</v>
      </c>
      <c r="AD107">
        <f t="shared" si="56"/>
        <v>0</v>
      </c>
      <c r="AE107">
        <f t="shared" si="56"/>
        <v>0</v>
      </c>
      <c r="AF107">
        <f t="shared" si="56"/>
        <v>0</v>
      </c>
    </row>
    <row r="108" spans="1:32">
      <c r="B108" s="94">
        <v>8</v>
      </c>
      <c r="C108" s="38" t="str">
        <f>IF(D108="","",HLOOKUP(D108,ADMIN2026!$O$146:$Y$214,H108,FALSE))</f>
        <v/>
      </c>
      <c r="D108" s="38" t="str">
        <f>IF(E108="","",VLOOKUP(E108,ADMIN2026!$B$112:$D$141,2,FALSE))</f>
        <v/>
      </c>
      <c r="E108" s="4"/>
      <c r="F108" s="4"/>
      <c r="G108" s="6"/>
      <c r="H108" s="38" t="str">
        <f>IF(E108&gt;101,H99+2*I99,IF(E108&gt;10,H99+I99,IF(E108&gt;0,H99,"")))</f>
        <v/>
      </c>
      <c r="I108" s="38"/>
      <c r="J108" s="38">
        <f>VLOOKUP(B108,ADMIN2026!$B$64:$E$73,2,FALSE)*IF(G108="DQ",0,1)*IF(G108="DNF",0,1)*IF(G108="DNS",0,1)*IF(G108="",0,1)*IF(G108="nm",0,1)*IF(G108="NH",0,1)</f>
        <v>0</v>
      </c>
      <c r="K108" s="94">
        <f t="shared" si="57"/>
        <v>0</v>
      </c>
      <c r="L108" s="38">
        <f>IF(D108="",0,IF(G108="DNF",0,IF(G108="NH",0,IF(G108="DQ",0,IF(G108="NM",0,IF(G108="DNS",0,IF(G108&lt;VLOOKUP(A99,ADMIN2026!$G$91:$I$109,3,FALSE),0,ADMIN2026!$D$89)))))))</f>
        <v>0</v>
      </c>
      <c r="T108" s="14" t="str">
        <f t="shared" si="58"/>
        <v/>
      </c>
      <c r="U108" s="66" t="str">
        <f t="shared" si="59"/>
        <v/>
      </c>
      <c r="V108" s="4"/>
      <c r="W108" s="4"/>
      <c r="Y108">
        <f t="shared" si="60"/>
        <v>0</v>
      </c>
      <c r="Z108">
        <f t="shared" si="56"/>
        <v>0</v>
      </c>
      <c r="AA108">
        <f t="shared" si="56"/>
        <v>0</v>
      </c>
      <c r="AB108">
        <f t="shared" si="56"/>
        <v>0</v>
      </c>
      <c r="AC108">
        <f t="shared" si="56"/>
        <v>0</v>
      </c>
      <c r="AD108">
        <f t="shared" si="56"/>
        <v>0</v>
      </c>
      <c r="AE108">
        <f t="shared" si="56"/>
        <v>0</v>
      </c>
      <c r="AF108">
        <f t="shared" si="56"/>
        <v>0</v>
      </c>
    </row>
    <row r="109" spans="1:32">
      <c r="A109" s="3" t="s">
        <v>0</v>
      </c>
      <c r="B109" s="3"/>
      <c r="C109" s="3"/>
      <c r="D109" s="3"/>
      <c r="E109" s="3"/>
      <c r="F109" s="3"/>
      <c r="G109" s="3"/>
      <c r="H109" s="3" t="str">
        <f>H98</f>
        <v>line base</v>
      </c>
      <c r="I109" s="3" t="str">
        <f>I98</f>
        <v>step</v>
      </c>
      <c r="J109" s="3"/>
      <c r="K109" s="3"/>
      <c r="L109" s="3"/>
      <c r="M109" s="3"/>
      <c r="N109" s="3"/>
      <c r="O109" s="3"/>
      <c r="P109" s="3"/>
      <c r="Q109" s="3"/>
      <c r="R109" s="3"/>
      <c r="S109" s="3"/>
      <c r="T109" s="3"/>
      <c r="U109" s="3"/>
      <c r="V109" s="3"/>
      <c r="W109" s="3"/>
    </row>
    <row r="110" spans="1:32">
      <c r="A110" s="3" t="str">
        <f>C98</f>
        <v>TJ</v>
      </c>
      <c r="B110" s="37" t="s">
        <v>286</v>
      </c>
      <c r="C110" s="37"/>
      <c r="D110" s="37"/>
      <c r="E110" s="37"/>
      <c r="F110" s="37" t="s">
        <v>181</v>
      </c>
      <c r="G110" s="37" t="str">
        <f t="shared" ref="G110:G111" si="61">G99</f>
        <v>Perf. metres</v>
      </c>
      <c r="H110" s="37">
        <f>VLOOKUP(A110,ADMIN2026!$B$146:$M$166,12,FALSE)</f>
        <v>17</v>
      </c>
      <c r="I110" s="37">
        <f>$I$3</f>
        <v>24</v>
      </c>
      <c r="J110" s="37" t="s">
        <v>79</v>
      </c>
      <c r="K110" s="37" t="s">
        <v>59</v>
      </c>
      <c r="L110" s="37" t="s">
        <v>83</v>
      </c>
      <c r="M110" s="3"/>
      <c r="N110" s="3"/>
      <c r="O110" s="3"/>
      <c r="P110" s="3"/>
      <c r="Q110" s="3"/>
      <c r="R110" s="3"/>
      <c r="S110" s="3"/>
      <c r="T110" s="3" t="s">
        <v>136</v>
      </c>
      <c r="U110" s="3" t="s">
        <v>237</v>
      </c>
      <c r="V110" s="37" t="s">
        <v>242</v>
      </c>
      <c r="W110" s="37" t="s">
        <v>106</v>
      </c>
    </row>
    <row r="111" spans="1:32">
      <c r="A111" s="64" t="s">
        <v>27</v>
      </c>
      <c r="B111" s="37" t="s">
        <v>59</v>
      </c>
      <c r="C111" s="37" t="s">
        <v>60</v>
      </c>
      <c r="D111" s="37" t="s">
        <v>61</v>
      </c>
      <c r="E111" s="37" t="s">
        <v>108</v>
      </c>
      <c r="F111" s="37" t="s">
        <v>63</v>
      </c>
      <c r="G111" s="37" t="str">
        <f t="shared" si="61"/>
        <v>xx.yy</v>
      </c>
      <c r="H111" s="37" t="str">
        <f>H100</f>
        <v>line to look up</v>
      </c>
      <c r="I111" s="37"/>
      <c r="J111" s="37" t="s">
        <v>80</v>
      </c>
      <c r="K111" s="37" t="s">
        <v>80</v>
      </c>
      <c r="L111" s="37" t="s">
        <v>80</v>
      </c>
      <c r="M111" s="3"/>
      <c r="N111" s="3"/>
      <c r="O111" s="3"/>
      <c r="P111" s="3"/>
      <c r="Q111" s="3"/>
      <c r="R111" s="3"/>
      <c r="S111" s="3"/>
      <c r="T111" s="3" t="s">
        <v>146</v>
      </c>
      <c r="U111" s="3" t="s">
        <v>238</v>
      </c>
      <c r="V111" s="37" t="s">
        <v>63</v>
      </c>
      <c r="W111" s="37" t="s">
        <v>107</v>
      </c>
      <c r="Y111" t="str">
        <f>Y$1</f>
        <v>B&amp;R</v>
      </c>
      <c r="Z111" t="str">
        <f t="shared" ref="Z111:AF111" si="62">Z$1</f>
        <v>Chelt</v>
      </c>
      <c r="AA111" t="str">
        <f t="shared" si="62"/>
        <v>D&amp;S</v>
      </c>
      <c r="AB111" t="str">
        <f t="shared" si="62"/>
        <v>HereF</v>
      </c>
      <c r="AC111" t="str">
        <f t="shared" si="62"/>
        <v>K&amp;S</v>
      </c>
      <c r="AD111" t="str">
        <f t="shared" si="62"/>
        <v>Tipton</v>
      </c>
      <c r="AE111" t="str">
        <f t="shared" si="62"/>
        <v>Worc</v>
      </c>
      <c r="AF111" t="str">
        <f t="shared" si="62"/>
        <v>Yate</v>
      </c>
    </row>
    <row r="112" spans="1:32">
      <c r="B112" s="94">
        <v>1</v>
      </c>
      <c r="C112" s="38" t="str">
        <f>IF(D112="","",HLOOKUP(D112,ADMIN2026!$O$146:$Y$214,H112,FALSE))</f>
        <v/>
      </c>
      <c r="D112" s="38" t="str">
        <f>IF(E112="","",VLOOKUP(E112,ADMIN2026!$B$112:$D$141,2,FALSE))</f>
        <v/>
      </c>
      <c r="E112" s="4"/>
      <c r="F112" s="4"/>
      <c r="G112" s="6"/>
      <c r="H112" s="38" t="str">
        <f>IF(E112&gt;101,H110+2*I110,IF(E112&gt;10,H110+I110,IF(E112&gt;0,H110,"")))</f>
        <v/>
      </c>
      <c r="I112" s="38"/>
      <c r="J112" s="38">
        <f>VLOOKUP(B112,ADMIN2026!$B$64:$F$79,3,FALSE)*IF(G112="DQ",0,1)*IF(G112="DNF",0,1)*IF(G112="DNS",0,1)*IF(G112="",0,1)*IF(G112="nm",0,1)*IF(G112="NH",0,1)</f>
        <v>0</v>
      </c>
      <c r="K112" s="94">
        <f>J112</f>
        <v>0</v>
      </c>
      <c r="L112" s="38">
        <f>IF(D112="",0,IF(G112="DNF",0,IF(G112="NH",0,IF(G112="DQ",0,IF(G112="NM",0,IF(G112="DNS",0,IF(G112&lt;VLOOKUP(A110,ADMIN2026!$G$91:$I$109,3,FALSE),0,ADMIN2026!$D$89)))))))</f>
        <v>0</v>
      </c>
      <c r="T112" s="14" t="str">
        <f>IF(D112="","",G112)</f>
        <v/>
      </c>
      <c r="U112" s="66" t="str">
        <f>IF(D112="","",IF(G112="NH","",IF(G112="DQ","",IF(G112="NM","",IF(G112="DNS","",IF(ABS(G112*2/2-G112)&lt;0.001,"","Error"))))))</f>
        <v/>
      </c>
      <c r="V112" s="4"/>
      <c r="W112" s="4"/>
      <c r="Y112">
        <f>IF($D112=Y$1,$K112+$L112,0)</f>
        <v>0</v>
      </c>
      <c r="Z112">
        <f t="shared" ref="Z112:AF119" si="63">IF($D112=Z$1,$K112+$L112,0)</f>
        <v>0</v>
      </c>
      <c r="AA112">
        <f t="shared" si="63"/>
        <v>0</v>
      </c>
      <c r="AB112">
        <f t="shared" si="63"/>
        <v>0</v>
      </c>
      <c r="AC112">
        <f t="shared" si="63"/>
        <v>0</v>
      </c>
      <c r="AD112">
        <f t="shared" si="63"/>
        <v>0</v>
      </c>
      <c r="AE112">
        <f t="shared" si="63"/>
        <v>0</v>
      </c>
      <c r="AF112">
        <f t="shared" si="63"/>
        <v>0</v>
      </c>
    </row>
    <row r="113" spans="2:32">
      <c r="B113" s="94">
        <v>2</v>
      </c>
      <c r="C113" s="38" t="str">
        <f>IF(D113="","",HLOOKUP(D113,ADMIN2026!$O$146:$Y$214,H113,FALSE))</f>
        <v/>
      </c>
      <c r="D113" s="38" t="str">
        <f>IF(E113="","",VLOOKUP(E113,ADMIN2026!$B$112:$D$141,2,FALSE))</f>
        <v/>
      </c>
      <c r="E113" s="4"/>
      <c r="F113" s="4"/>
      <c r="G113" s="6"/>
      <c r="H113" s="38" t="str">
        <f>IF(E113&gt;101,H110+2*I110,IF(E113&gt;10,H110+I110,IF(E113&gt;0,H110,"")))</f>
        <v/>
      </c>
      <c r="I113" s="38"/>
      <c r="J113" s="38">
        <f>VLOOKUP(B113,ADMIN2026!$B$64:$F$79,3,FALSE)*IF(G113="DQ",0,1)*IF(G113="DNF",0,1)*IF(G113="DNS",0,1)*IF(G113="",0,1)*IF(G113="nm",0,1)*IF(G113="NH",0,1)</f>
        <v>0</v>
      </c>
      <c r="K113" s="94">
        <f t="shared" ref="K113:K119" si="64">J113</f>
        <v>0</v>
      </c>
      <c r="L113" s="38">
        <f>IF(D113="",0,IF(G113="DNF",0,IF(G113="NH",0,IF(G113="DQ",0,IF(G113="NM",0,IF(G113="DNS",0,IF(G113&lt;VLOOKUP(A110,ADMIN2026!$G$91:$I$109,3,FALSE),0,ADMIN2026!$D$89)))))))</f>
        <v>0</v>
      </c>
      <c r="T113" s="14" t="str">
        <f t="shared" ref="T113:T119" si="65">IF(D113="","",G113)</f>
        <v/>
      </c>
      <c r="U113" s="66" t="str">
        <f t="shared" ref="U113:U119" si="66">IF(D113="","",IF(G113="NH","",IF(G113="DQ","",IF(G113="NM","",IF(G113="DNS","",IF(ABS(G113*2/2-G113)&lt;0.001,"","Error"))))))</f>
        <v/>
      </c>
      <c r="V113" s="4"/>
      <c r="W113" s="4"/>
      <c r="Y113">
        <f t="shared" ref="Y113:Y119" si="67">IF($D113=Y$1,$K113+$L113,0)</f>
        <v>0</v>
      </c>
      <c r="Z113">
        <f t="shared" si="63"/>
        <v>0</v>
      </c>
      <c r="AA113">
        <f t="shared" si="63"/>
        <v>0</v>
      </c>
      <c r="AB113">
        <f t="shared" si="63"/>
        <v>0</v>
      </c>
      <c r="AC113">
        <f t="shared" si="63"/>
        <v>0</v>
      </c>
      <c r="AD113">
        <f t="shared" si="63"/>
        <v>0</v>
      </c>
      <c r="AE113">
        <f t="shared" si="63"/>
        <v>0</v>
      </c>
      <c r="AF113">
        <f t="shared" si="63"/>
        <v>0</v>
      </c>
    </row>
    <row r="114" spans="2:32">
      <c r="B114" s="94">
        <v>3</v>
      </c>
      <c r="C114" s="38" t="str">
        <f>IF(D114="","",HLOOKUP(D114,ADMIN2026!$O$146:$Y$214,H114,FALSE))</f>
        <v/>
      </c>
      <c r="D114" s="38" t="str">
        <f>IF(E114="","",VLOOKUP(E114,ADMIN2026!$B$112:$D$141,2,FALSE))</f>
        <v/>
      </c>
      <c r="E114" s="4"/>
      <c r="F114" s="4"/>
      <c r="G114" s="6"/>
      <c r="H114" s="38" t="str">
        <f>IF(E114&gt;101,H110+2*I110,IF(E114&gt;10,H110+I110,IF(E114&gt;0,H110,"")))</f>
        <v/>
      </c>
      <c r="I114" s="38"/>
      <c r="J114" s="38">
        <f>VLOOKUP(B114,ADMIN2026!$B$64:$F$79,3,FALSE)*IF(G114="DQ",0,1)*IF(G114="DNF",0,1)*IF(G114="DNS",0,1)*IF(G114="",0,1)*IF(G114="nm",0,1)*IF(G114="NH",0,1)</f>
        <v>0</v>
      </c>
      <c r="K114" s="94">
        <f t="shared" si="64"/>
        <v>0</v>
      </c>
      <c r="L114" s="38">
        <f>IF(D114="",0,IF(G114="DNF",0,IF(G114="NH",0,IF(G114="DQ",0,IF(G114="NM",0,IF(G114="DNS",0,IF(G114&lt;VLOOKUP(A110,ADMIN2026!$G$91:$I$109,3,FALSE),0,ADMIN2026!$D$89)))))))</f>
        <v>0</v>
      </c>
      <c r="T114" s="14" t="str">
        <f t="shared" si="65"/>
        <v/>
      </c>
      <c r="U114" s="66" t="str">
        <f t="shared" si="66"/>
        <v/>
      </c>
      <c r="V114" s="4"/>
      <c r="W114" s="4"/>
      <c r="Y114">
        <f t="shared" si="67"/>
        <v>0</v>
      </c>
      <c r="Z114">
        <f t="shared" si="63"/>
        <v>0</v>
      </c>
      <c r="AA114">
        <f t="shared" si="63"/>
        <v>0</v>
      </c>
      <c r="AB114">
        <f t="shared" si="63"/>
        <v>0</v>
      </c>
      <c r="AC114">
        <f t="shared" si="63"/>
        <v>0</v>
      </c>
      <c r="AD114">
        <f t="shared" si="63"/>
        <v>0</v>
      </c>
      <c r="AE114">
        <f t="shared" si="63"/>
        <v>0</v>
      </c>
      <c r="AF114">
        <f t="shared" si="63"/>
        <v>0</v>
      </c>
    </row>
    <row r="115" spans="2:32">
      <c r="B115" s="94">
        <v>4</v>
      </c>
      <c r="C115" s="38" t="str">
        <f>IF(D115="","",HLOOKUP(D115,ADMIN2026!$O$146:$Y$214,H115,FALSE))</f>
        <v/>
      </c>
      <c r="D115" s="38" t="str">
        <f>IF(E115="","",VLOOKUP(E115,ADMIN2026!$B$112:$D$141,2,FALSE))</f>
        <v/>
      </c>
      <c r="E115" s="4"/>
      <c r="F115" s="4"/>
      <c r="G115" s="6"/>
      <c r="H115" s="38" t="str">
        <f>IF(E115&gt;101,H110+2*I110,IF(E115&gt;10,H110+I110,IF(E115&gt;0,H110,"")))</f>
        <v/>
      </c>
      <c r="I115" s="38"/>
      <c r="J115" s="38">
        <f>VLOOKUP(B115,ADMIN2026!$B$64:$F$79,3,FALSE)*IF(G115="DQ",0,1)*IF(G115="DNF",0,1)*IF(G115="DNS",0,1)*IF(G115="",0,1)*IF(G115="nm",0,1)*IF(G115="NH",0,1)</f>
        <v>0</v>
      </c>
      <c r="K115" s="94">
        <f t="shared" si="64"/>
        <v>0</v>
      </c>
      <c r="L115" s="38">
        <f>IF(D115="",0,IF(G115="DNF",0,IF(G115="NH",0,IF(G115="DQ",0,IF(G115="NM",0,IF(G115="DNS",0,IF(G115&lt;VLOOKUP(A110,ADMIN2026!$G$91:$I$109,3,FALSE),0,ADMIN2026!$D$89)))))))</f>
        <v>0</v>
      </c>
      <c r="T115" s="14" t="str">
        <f t="shared" si="65"/>
        <v/>
      </c>
      <c r="U115" s="66" t="str">
        <f t="shared" si="66"/>
        <v/>
      </c>
      <c r="V115" s="4"/>
      <c r="W115" s="4"/>
      <c r="Y115">
        <f t="shared" si="67"/>
        <v>0</v>
      </c>
      <c r="Z115">
        <f t="shared" si="63"/>
        <v>0</v>
      </c>
      <c r="AA115">
        <f t="shared" si="63"/>
        <v>0</v>
      </c>
      <c r="AB115">
        <f t="shared" si="63"/>
        <v>0</v>
      </c>
      <c r="AC115">
        <f t="shared" si="63"/>
        <v>0</v>
      </c>
      <c r="AD115">
        <f t="shared" si="63"/>
        <v>0</v>
      </c>
      <c r="AE115">
        <f t="shared" si="63"/>
        <v>0</v>
      </c>
      <c r="AF115">
        <f t="shared" si="63"/>
        <v>0</v>
      </c>
    </row>
    <row r="116" spans="2:32">
      <c r="B116" s="94">
        <v>5</v>
      </c>
      <c r="C116" s="38" t="str">
        <f>IF(D116="","",HLOOKUP(D116,ADMIN2026!$O$146:$Y$214,H116,FALSE))</f>
        <v/>
      </c>
      <c r="D116" s="38" t="str">
        <f>IF(E116="","",VLOOKUP(E116,ADMIN2026!$B$112:$D$141,2,FALSE))</f>
        <v/>
      </c>
      <c r="E116" s="4"/>
      <c r="F116" s="4"/>
      <c r="G116" s="6"/>
      <c r="H116" s="38" t="str">
        <f>IF(E116&gt;101,H110+2*I110,IF(E116&gt;10,H110+I110,IF(E116&gt;0,H110,"")))</f>
        <v/>
      </c>
      <c r="I116" s="38"/>
      <c r="J116" s="38">
        <f>VLOOKUP(B116,ADMIN2026!$B$64:$F$79,3,FALSE)*IF(G116="DQ",0,1)*IF(G116="DNF",0,1)*IF(G116="DNS",0,1)*IF(G116="",0,1)*IF(G116="nm",0,1)*IF(G116="NH",0,1)</f>
        <v>0</v>
      </c>
      <c r="K116" s="94">
        <f t="shared" si="64"/>
        <v>0</v>
      </c>
      <c r="L116" s="38">
        <f>IF(D116="",0,IF(G116="DNF",0,IF(G116="NH",0,IF(G116="DQ",0,IF(G116="NM",0,IF(G116="DNS",0,IF(G116&lt;VLOOKUP(A110,ADMIN2026!$G$91:$I$109,3,FALSE),0,ADMIN2026!$D$89)))))))</f>
        <v>0</v>
      </c>
      <c r="T116" s="14" t="str">
        <f t="shared" si="65"/>
        <v/>
      </c>
      <c r="U116" s="66" t="str">
        <f t="shared" si="66"/>
        <v/>
      </c>
      <c r="V116" s="4"/>
      <c r="W116" s="4"/>
      <c r="Y116">
        <f t="shared" si="67"/>
        <v>0</v>
      </c>
      <c r="Z116">
        <f t="shared" si="63"/>
        <v>0</v>
      </c>
      <c r="AA116">
        <f t="shared" si="63"/>
        <v>0</v>
      </c>
      <c r="AB116">
        <f t="shared" si="63"/>
        <v>0</v>
      </c>
      <c r="AC116">
        <f t="shared" si="63"/>
        <v>0</v>
      </c>
      <c r="AD116">
        <f t="shared" si="63"/>
        <v>0</v>
      </c>
      <c r="AE116">
        <f t="shared" si="63"/>
        <v>0</v>
      </c>
      <c r="AF116">
        <f t="shared" si="63"/>
        <v>0</v>
      </c>
    </row>
    <row r="117" spans="2:32">
      <c r="B117" s="94">
        <v>6</v>
      </c>
      <c r="C117" s="38" t="str">
        <f>IF(D117="","",HLOOKUP(D117,ADMIN2026!$O$146:$Y$214,H117,FALSE))</f>
        <v/>
      </c>
      <c r="D117" s="38" t="str">
        <f>IF(E117="","",VLOOKUP(E117,ADMIN2026!$B$112:$D$141,2,FALSE))</f>
        <v/>
      </c>
      <c r="E117" s="4"/>
      <c r="F117" s="4"/>
      <c r="G117" s="6"/>
      <c r="H117" s="38" t="str">
        <f>IF(E117&gt;101,H110+2*I110,IF(E117&gt;10,H110+I110,IF(E117&gt;0,H110,"")))</f>
        <v/>
      </c>
      <c r="I117" s="38"/>
      <c r="J117" s="38">
        <f>VLOOKUP(B117,ADMIN2026!$B$64:$F$79,3,FALSE)*IF(G117="DQ",0,1)*IF(G117="DNF",0,1)*IF(G117="DNS",0,1)*IF(G117="",0,1)*IF(G117="nm",0,1)*IF(G117="NH",0,1)</f>
        <v>0</v>
      </c>
      <c r="K117" s="94">
        <f t="shared" si="64"/>
        <v>0</v>
      </c>
      <c r="L117" s="38">
        <f>IF(D117="",0,IF(G117="DNF",0,IF(G117="NH",0,IF(G117="DQ",0,IF(G117="NM",0,IF(G117="DNS",0,IF(G117&lt;VLOOKUP(A110,ADMIN2026!$G$91:$I$109,3,FALSE),0,ADMIN2026!$D$89)))))))</f>
        <v>0</v>
      </c>
      <c r="T117" s="14" t="str">
        <f t="shared" si="65"/>
        <v/>
      </c>
      <c r="U117" s="66" t="str">
        <f t="shared" si="66"/>
        <v/>
      </c>
      <c r="V117" s="4"/>
      <c r="W117" s="4"/>
      <c r="Y117">
        <f t="shared" si="67"/>
        <v>0</v>
      </c>
      <c r="Z117">
        <f t="shared" si="63"/>
        <v>0</v>
      </c>
      <c r="AA117">
        <f t="shared" si="63"/>
        <v>0</v>
      </c>
      <c r="AB117">
        <f t="shared" si="63"/>
        <v>0</v>
      </c>
      <c r="AC117">
        <f t="shared" si="63"/>
        <v>0</v>
      </c>
      <c r="AD117">
        <f t="shared" si="63"/>
        <v>0</v>
      </c>
      <c r="AE117">
        <f t="shared" si="63"/>
        <v>0</v>
      </c>
      <c r="AF117">
        <f t="shared" si="63"/>
        <v>0</v>
      </c>
    </row>
    <row r="118" spans="2:32">
      <c r="B118" s="94">
        <v>7</v>
      </c>
      <c r="C118" s="38" t="str">
        <f>IF(D118="","",HLOOKUP(D118,ADMIN2026!$O$146:$Y$214,H118,FALSE))</f>
        <v/>
      </c>
      <c r="D118" s="38" t="str">
        <f>IF(E118="","",VLOOKUP(E118,ADMIN2026!$B$112:$D$141,2,FALSE))</f>
        <v/>
      </c>
      <c r="E118" s="4"/>
      <c r="F118" s="4"/>
      <c r="G118" s="6"/>
      <c r="H118" s="38" t="str">
        <f>IF(E118&gt;101,H110+2*I110,IF(E118&gt;10,H110+I110,IF(E118&gt;0,H110,"")))</f>
        <v/>
      </c>
      <c r="I118" s="38"/>
      <c r="J118" s="38">
        <f>VLOOKUP(B118,ADMIN2026!$B$64:$F$79,3,FALSE)*IF(G118="DQ",0,1)*IF(G118="DNF",0,1)*IF(G118="DNS",0,1)*IF(G118="",0,1)*IF(G118="nm",0,1)*IF(G118="NH",0,1)</f>
        <v>0</v>
      </c>
      <c r="K118" s="94">
        <f t="shared" si="64"/>
        <v>0</v>
      </c>
      <c r="L118" s="38">
        <f>IF(D118="",0,IF(G118="DNF",0,IF(G118="NH",0,IF(G118="DQ",0,IF(G118="NM",0,IF(G118="DNS",0,IF(G118&lt;VLOOKUP(A110,ADMIN2026!$G$91:$I$109,3,FALSE),0,ADMIN2026!$D$89)))))))</f>
        <v>0</v>
      </c>
      <c r="T118" s="14" t="str">
        <f t="shared" si="65"/>
        <v/>
      </c>
      <c r="U118" s="66" t="str">
        <f t="shared" si="66"/>
        <v/>
      </c>
      <c r="V118" s="4"/>
      <c r="W118" s="4"/>
      <c r="Y118">
        <f t="shared" si="67"/>
        <v>0</v>
      </c>
      <c r="Z118">
        <f t="shared" si="63"/>
        <v>0</v>
      </c>
      <c r="AA118">
        <f t="shared" si="63"/>
        <v>0</v>
      </c>
      <c r="AB118">
        <f t="shared" si="63"/>
        <v>0</v>
      </c>
      <c r="AC118">
        <f t="shared" si="63"/>
        <v>0</v>
      </c>
      <c r="AD118">
        <f t="shared" si="63"/>
        <v>0</v>
      </c>
      <c r="AE118">
        <f t="shared" si="63"/>
        <v>0</v>
      </c>
      <c r="AF118">
        <f t="shared" si="63"/>
        <v>0</v>
      </c>
    </row>
    <row r="119" spans="2:32">
      <c r="B119" s="94">
        <v>8</v>
      </c>
      <c r="C119" s="38" t="str">
        <f>IF(D119="","",HLOOKUP(D119,ADMIN2026!$O$146:$Y$214,H119,FALSE))</f>
        <v/>
      </c>
      <c r="D119" s="38" t="str">
        <f>IF(E119="","",VLOOKUP(E119,ADMIN2026!$B$112:$D$141,2,FALSE))</f>
        <v/>
      </c>
      <c r="E119" s="4"/>
      <c r="F119" s="4"/>
      <c r="G119" s="6"/>
      <c r="H119" s="38" t="str">
        <f>IF(E119&gt;101,H110+2*I110,IF(E119&gt;10,H110+I110,IF(E119&gt;0,H110,"")))</f>
        <v/>
      </c>
      <c r="I119" s="38"/>
      <c r="J119" s="38">
        <f>VLOOKUP(B119,ADMIN2026!$B$64:$F$79,3,FALSE)*IF(G119="DQ",0,1)*IF(G119="DNF",0,1)*IF(G119="DNS",0,1)*IF(G119="",0,1)*IF(G119="nm",0,1)*IF(G119="NH",0,1)</f>
        <v>0</v>
      </c>
      <c r="K119" s="94">
        <f t="shared" si="64"/>
        <v>0</v>
      </c>
      <c r="L119" s="38">
        <f>IF(D119="",0,IF(G119="DNF",0,IF(G119="NH",0,IF(G119="DQ",0,IF(G119="NM",0,IF(G119="DNS",0,IF(G119&lt;VLOOKUP(A110,ADMIN2026!$G$91:$I$109,3,FALSE),0,ADMIN2026!$D$89)))))))</f>
        <v>0</v>
      </c>
      <c r="T119" s="14" t="str">
        <f t="shared" si="65"/>
        <v/>
      </c>
      <c r="U119" s="66" t="str">
        <f t="shared" si="66"/>
        <v/>
      </c>
      <c r="V119" s="4"/>
      <c r="W119" s="4"/>
      <c r="Y119">
        <f t="shared" si="67"/>
        <v>0</v>
      </c>
      <c r="Z119">
        <f t="shared" si="63"/>
        <v>0</v>
      </c>
      <c r="AA119">
        <f t="shared" si="63"/>
        <v>0</v>
      </c>
      <c r="AB119">
        <f t="shared" si="63"/>
        <v>0</v>
      </c>
      <c r="AC119">
        <f t="shared" si="63"/>
        <v>0</v>
      </c>
      <c r="AD119">
        <f t="shared" si="63"/>
        <v>0</v>
      </c>
      <c r="AE119">
        <f t="shared" si="63"/>
        <v>0</v>
      </c>
      <c r="AF119">
        <f t="shared" si="63"/>
        <v>0</v>
      </c>
    </row>
    <row r="120" spans="2:32">
      <c r="B120" s="94">
        <v>9</v>
      </c>
      <c r="C120" s="38" t="str">
        <f>IF(D120="","",HLOOKUP(D120,ADMIN2026!$O$146:$Y$214,H120,FALSE))</f>
        <v/>
      </c>
      <c r="D120" s="38" t="str">
        <f>IF(E120="","",VLOOKUP(E120,ADMIN2026!$B$112:$D$141,2,FALSE))</f>
        <v/>
      </c>
      <c r="E120" s="4"/>
      <c r="F120" s="4"/>
      <c r="G120" s="6"/>
      <c r="H120" s="38" t="str">
        <f>IF(E120&gt;101,H110+2*I110,IF(E120&gt;10,H110+I110,IF(E120&gt;0,H110,"")))</f>
        <v/>
      </c>
      <c r="I120" s="38"/>
      <c r="J120" s="38">
        <f>VLOOKUP(B120,ADMIN2026!$B$64:$F$79,3,FALSE)*IF(G120="DQ",0,1)*IF(G120="DNF",0,1)*IF(G120="DNS",0,1)*IF(G120="",0,1)*IF(G120="nm",0,1)*IF(G120="NH",0,1)</f>
        <v>0</v>
      </c>
      <c r="K120" s="94">
        <f>J120</f>
        <v>0</v>
      </c>
      <c r="L120" s="38">
        <f>IF(D120="",0,IF(G120="DNF",0,IF(G120="NH",0,IF(G120="DQ",0,IF(G120="NM",0,IF(G120="DNS",0,IF(G120&lt;VLOOKUP(A110,ADMIN2026!$G$91:$I$109,3,FALSE),0,ADMIN2026!$D$89)))))))</f>
        <v>0</v>
      </c>
      <c r="T120" s="14" t="str">
        <f>IF(D120="","",G120)</f>
        <v/>
      </c>
      <c r="U120" s="66" t="str">
        <f>IF(D120="","",IF(G120="NH","",IF(G120="DQ","",IF(G120="NM","",IF(G120="DNS","",IF(ABS(G120*2/2-G120)&lt;0.001,"","Error"))))))</f>
        <v/>
      </c>
      <c r="V120" s="4"/>
      <c r="W120" s="4"/>
      <c r="Y120">
        <f>IF($D120=Y$1,$K120+$L120,0)</f>
        <v>0</v>
      </c>
      <c r="Z120">
        <f t="shared" ref="Z120:AF127" si="68">IF($D120=Z$1,$K120+$L120,0)</f>
        <v>0</v>
      </c>
      <c r="AA120">
        <f t="shared" si="68"/>
        <v>0</v>
      </c>
      <c r="AB120">
        <f t="shared" si="68"/>
        <v>0</v>
      </c>
      <c r="AC120">
        <f t="shared" si="68"/>
        <v>0</v>
      </c>
      <c r="AD120">
        <f t="shared" si="68"/>
        <v>0</v>
      </c>
      <c r="AE120">
        <f t="shared" si="68"/>
        <v>0</v>
      </c>
      <c r="AF120">
        <f t="shared" si="68"/>
        <v>0</v>
      </c>
    </row>
    <row r="121" spans="2:32">
      <c r="B121" s="94">
        <v>10</v>
      </c>
      <c r="C121" s="38" t="str">
        <f>IF(D121="","",HLOOKUP(D121,ADMIN2026!$O$146:$Y$214,H121,FALSE))</f>
        <v/>
      </c>
      <c r="D121" s="38" t="str">
        <f>IF(E121="","",VLOOKUP(E121,ADMIN2026!$B$112:$D$141,2,FALSE))</f>
        <v/>
      </c>
      <c r="E121" s="4"/>
      <c r="F121" s="4"/>
      <c r="G121" s="6"/>
      <c r="H121" s="38" t="str">
        <f>IF(E121&gt;101,H110+2*I110,IF(E121&gt;10,H110+I110,IF(E121&gt;0,H110,"")))</f>
        <v/>
      </c>
      <c r="I121" s="38"/>
      <c r="J121" s="38">
        <f>VLOOKUP(B121,ADMIN2026!$B$64:$F$79,3,FALSE)*IF(G121="DQ",0,1)*IF(G121="DNF",0,1)*IF(G121="DNS",0,1)*IF(G121="",0,1)*IF(G121="nm",0,1)*IF(G121="NH",0,1)</f>
        <v>0</v>
      </c>
      <c r="K121" s="94">
        <f t="shared" ref="K121:K127" si="69">J121</f>
        <v>0</v>
      </c>
      <c r="L121" s="38">
        <f>IF(D121="",0,IF(G121="DNF",0,IF(G121="NH",0,IF(G121="DQ",0,IF(G121="NM",0,IF(G121="DNS",0,IF(G121&lt;VLOOKUP(A110,ADMIN2026!$G$91:$I$109,3,FALSE),0,ADMIN2026!$D$89)))))))</f>
        <v>0</v>
      </c>
      <c r="T121" s="14" t="str">
        <f t="shared" ref="T121:T127" si="70">IF(D121="","",G121)</f>
        <v/>
      </c>
      <c r="U121" s="66" t="str">
        <f t="shared" ref="U121:U127" si="71">IF(D121="","",IF(G121="NH","",IF(G121="DQ","",IF(G121="NM","",IF(G121="DNS","",IF(ABS(G121*2/2-G121)&lt;0.001,"","Error"))))))</f>
        <v/>
      </c>
      <c r="V121" s="4"/>
      <c r="W121" s="4"/>
      <c r="Y121">
        <f t="shared" ref="Y121:Y127" si="72">IF($D121=Y$1,$K121+$L121,0)</f>
        <v>0</v>
      </c>
      <c r="Z121">
        <f t="shared" si="68"/>
        <v>0</v>
      </c>
      <c r="AA121">
        <f t="shared" si="68"/>
        <v>0</v>
      </c>
      <c r="AB121">
        <f t="shared" si="68"/>
        <v>0</v>
      </c>
      <c r="AC121">
        <f t="shared" si="68"/>
        <v>0</v>
      </c>
      <c r="AD121">
        <f t="shared" si="68"/>
        <v>0</v>
      </c>
      <c r="AE121">
        <f t="shared" si="68"/>
        <v>0</v>
      </c>
      <c r="AF121">
        <f t="shared" si="68"/>
        <v>0</v>
      </c>
    </row>
    <row r="122" spans="2:32">
      <c r="B122" s="94">
        <v>11</v>
      </c>
      <c r="C122" s="38" t="str">
        <f>IF(D122="","",HLOOKUP(D122,ADMIN2026!$O$146:$Y$214,H122,FALSE))</f>
        <v/>
      </c>
      <c r="D122" s="38" t="str">
        <f>IF(E122="","",VLOOKUP(E122,ADMIN2026!$B$112:$D$141,2,FALSE))</f>
        <v/>
      </c>
      <c r="E122" s="4"/>
      <c r="F122" s="4"/>
      <c r="G122" s="6"/>
      <c r="H122" s="38" t="str">
        <f>IF(E122&gt;101,H110+2*I110,IF(E122&gt;10,H110+I110,IF(E122&gt;0,H110,"")))</f>
        <v/>
      </c>
      <c r="I122" s="38"/>
      <c r="J122" s="38">
        <f>VLOOKUP(B122,ADMIN2026!$B$64:$F$79,3,FALSE)*IF(G122="DQ",0,1)*IF(G122="DNF",0,1)*IF(G122="DNS",0,1)*IF(G122="",0,1)*IF(G122="nm",0,1)*IF(G122="NH",0,1)</f>
        <v>0</v>
      </c>
      <c r="K122" s="94">
        <f t="shared" si="69"/>
        <v>0</v>
      </c>
      <c r="L122" s="38">
        <f>IF(D122="",0,IF(G122="DNF",0,IF(G122="NH",0,IF(G122="DQ",0,IF(G122="NM",0,IF(G122="DNS",0,IF(G122&lt;VLOOKUP(A110,ADMIN2026!$G$91:$I$109,3,FALSE),0,ADMIN2026!$D$89)))))))</f>
        <v>0</v>
      </c>
      <c r="T122" s="14" t="str">
        <f t="shared" si="70"/>
        <v/>
      </c>
      <c r="U122" s="66" t="str">
        <f t="shared" si="71"/>
        <v/>
      </c>
      <c r="V122" s="4"/>
      <c r="W122" s="4"/>
      <c r="Y122">
        <f t="shared" si="72"/>
        <v>0</v>
      </c>
      <c r="Z122">
        <f t="shared" si="68"/>
        <v>0</v>
      </c>
      <c r="AA122">
        <f t="shared" si="68"/>
        <v>0</v>
      </c>
      <c r="AB122">
        <f t="shared" si="68"/>
        <v>0</v>
      </c>
      <c r="AC122">
        <f t="shared" si="68"/>
        <v>0</v>
      </c>
      <c r="AD122">
        <f t="shared" si="68"/>
        <v>0</v>
      </c>
      <c r="AE122">
        <f t="shared" si="68"/>
        <v>0</v>
      </c>
      <c r="AF122">
        <f t="shared" si="68"/>
        <v>0</v>
      </c>
    </row>
    <row r="123" spans="2:32">
      <c r="B123" s="94">
        <v>12</v>
      </c>
      <c r="C123" s="38" t="str">
        <f>IF(D123="","",HLOOKUP(D123,ADMIN2026!$O$146:$Y$214,H123,FALSE))</f>
        <v/>
      </c>
      <c r="D123" s="38" t="str">
        <f>IF(E123="","",VLOOKUP(E123,ADMIN2026!$B$112:$D$141,2,FALSE))</f>
        <v/>
      </c>
      <c r="E123" s="4"/>
      <c r="F123" s="4"/>
      <c r="G123" s="6"/>
      <c r="H123" s="38" t="str">
        <f>IF(E123&gt;101,H110+2*I110,IF(E123&gt;10,H110+I110,IF(E123&gt;0,H110,"")))</f>
        <v/>
      </c>
      <c r="I123" s="38"/>
      <c r="J123" s="38">
        <f>VLOOKUP(B123,ADMIN2026!$B$64:$F$79,3,FALSE)*IF(G123="DQ",0,1)*IF(G123="DNF",0,1)*IF(G123="DNS",0,1)*IF(G123="",0,1)*IF(G123="nm",0,1)*IF(G123="NH",0,1)</f>
        <v>0</v>
      </c>
      <c r="K123" s="94">
        <f t="shared" si="69"/>
        <v>0</v>
      </c>
      <c r="L123" s="38">
        <f>IF(D123="",0,IF(G123="DNF",0,IF(G123="NH",0,IF(G123="DQ",0,IF(G123="NM",0,IF(G123="DNS",0,IF(G123&lt;VLOOKUP(A110,ADMIN2026!$G$91:$I$109,3,FALSE),0,ADMIN2026!$D$89)))))))</f>
        <v>0</v>
      </c>
      <c r="T123" s="14" t="str">
        <f t="shared" si="70"/>
        <v/>
      </c>
      <c r="U123" s="66" t="str">
        <f t="shared" si="71"/>
        <v/>
      </c>
      <c r="V123" s="4"/>
      <c r="W123" s="4"/>
      <c r="Y123">
        <f t="shared" si="72"/>
        <v>0</v>
      </c>
      <c r="Z123">
        <f t="shared" si="68"/>
        <v>0</v>
      </c>
      <c r="AA123">
        <f t="shared" si="68"/>
        <v>0</v>
      </c>
      <c r="AB123">
        <f t="shared" si="68"/>
        <v>0</v>
      </c>
      <c r="AC123">
        <f t="shared" si="68"/>
        <v>0</v>
      </c>
      <c r="AD123">
        <f t="shared" si="68"/>
        <v>0</v>
      </c>
      <c r="AE123">
        <f t="shared" si="68"/>
        <v>0</v>
      </c>
      <c r="AF123">
        <f t="shared" si="68"/>
        <v>0</v>
      </c>
    </row>
    <row r="124" spans="2:32">
      <c r="B124" s="94">
        <v>13</v>
      </c>
      <c r="C124" s="38" t="str">
        <f>IF(D124="","",HLOOKUP(D124,ADMIN2026!$O$146:$Y$214,H124,FALSE))</f>
        <v/>
      </c>
      <c r="D124" s="38" t="str">
        <f>IF(E124="","",VLOOKUP(E124,ADMIN2026!$B$112:$D$141,2,FALSE))</f>
        <v/>
      </c>
      <c r="E124" s="4"/>
      <c r="F124" s="4"/>
      <c r="G124" s="6"/>
      <c r="H124" s="38" t="str">
        <f>IF(E124&gt;101,H110+2*I110,IF(E124&gt;10,H110+I110,IF(E124&gt;0,H110,"")))</f>
        <v/>
      </c>
      <c r="I124" s="38"/>
      <c r="J124" s="38">
        <f>VLOOKUP(B124,ADMIN2026!$B$64:$F$79,3,FALSE)*IF(G124="DQ",0,1)*IF(G124="DNF",0,1)*IF(G124="DNS",0,1)*IF(G124="",0,1)*IF(G124="nm",0,1)*IF(G124="NH",0,1)</f>
        <v>0</v>
      </c>
      <c r="K124" s="94">
        <f t="shared" si="69"/>
        <v>0</v>
      </c>
      <c r="L124" s="38">
        <f>IF(D124="",0,IF(G124="DNF",0,IF(G124="NH",0,IF(G124="DQ",0,IF(G124="NM",0,IF(G124="DNS",0,IF(G124&lt;VLOOKUP(A110,ADMIN2026!$G$91:$I$109,3,FALSE),0,ADMIN2026!$D$89)))))))</f>
        <v>0</v>
      </c>
      <c r="T124" s="14" t="str">
        <f t="shared" si="70"/>
        <v/>
      </c>
      <c r="U124" s="66" t="str">
        <f t="shared" si="71"/>
        <v/>
      </c>
      <c r="V124" s="4"/>
      <c r="W124" s="4"/>
      <c r="Y124">
        <f t="shared" si="72"/>
        <v>0</v>
      </c>
      <c r="Z124">
        <f t="shared" si="68"/>
        <v>0</v>
      </c>
      <c r="AA124">
        <f t="shared" si="68"/>
        <v>0</v>
      </c>
      <c r="AB124">
        <f t="shared" si="68"/>
        <v>0</v>
      </c>
      <c r="AC124">
        <f t="shared" si="68"/>
        <v>0</v>
      </c>
      <c r="AD124">
        <f t="shared" si="68"/>
        <v>0</v>
      </c>
      <c r="AE124">
        <f t="shared" si="68"/>
        <v>0</v>
      </c>
      <c r="AF124">
        <f t="shared" si="68"/>
        <v>0</v>
      </c>
    </row>
    <row r="125" spans="2:32">
      <c r="B125" s="94">
        <v>14</v>
      </c>
      <c r="C125" s="38" t="str">
        <f>IF(D125="","",HLOOKUP(D125,ADMIN2026!$O$146:$Y$214,H125,FALSE))</f>
        <v/>
      </c>
      <c r="D125" s="38" t="str">
        <f>IF(E125="","",VLOOKUP(E125,ADMIN2026!$B$112:$D$141,2,FALSE))</f>
        <v/>
      </c>
      <c r="E125" s="4"/>
      <c r="F125" s="4"/>
      <c r="G125" s="6"/>
      <c r="H125" s="38" t="str">
        <f>IF(E125&gt;101,H110+2*I110,IF(E125&gt;10,H110+I110,IF(E125&gt;0,H110,"")))</f>
        <v/>
      </c>
      <c r="I125" s="38"/>
      <c r="J125" s="38">
        <f>VLOOKUP(B125,ADMIN2026!$B$64:$F$79,3,FALSE)*IF(G125="DQ",0,1)*IF(G125="DNF",0,1)*IF(G125="DNS",0,1)*IF(G125="",0,1)*IF(G125="nm",0,1)*IF(G125="NH",0,1)</f>
        <v>0</v>
      </c>
      <c r="K125" s="94">
        <f t="shared" si="69"/>
        <v>0</v>
      </c>
      <c r="L125" s="38">
        <f>IF(D125="",0,IF(G125="DNF",0,IF(G125="NH",0,IF(G125="DQ",0,IF(G125="NM",0,IF(G125="DNS",0,IF(G125&lt;VLOOKUP(A110,ADMIN2026!$G$91:$I$109,3,FALSE),0,ADMIN2026!$D$89)))))))</f>
        <v>0</v>
      </c>
      <c r="T125" s="14" t="str">
        <f t="shared" si="70"/>
        <v/>
      </c>
      <c r="U125" s="66" t="str">
        <f t="shared" si="71"/>
        <v/>
      </c>
      <c r="V125" s="4"/>
      <c r="W125" s="4"/>
      <c r="Y125">
        <f t="shared" si="72"/>
        <v>0</v>
      </c>
      <c r="Z125">
        <f t="shared" si="68"/>
        <v>0</v>
      </c>
      <c r="AA125">
        <f t="shared" si="68"/>
        <v>0</v>
      </c>
      <c r="AB125">
        <f t="shared" si="68"/>
        <v>0</v>
      </c>
      <c r="AC125">
        <f t="shared" si="68"/>
        <v>0</v>
      </c>
      <c r="AD125">
        <f t="shared" si="68"/>
        <v>0</v>
      </c>
      <c r="AE125">
        <f t="shared" si="68"/>
        <v>0</v>
      </c>
      <c r="AF125">
        <f t="shared" si="68"/>
        <v>0</v>
      </c>
    </row>
    <row r="126" spans="2:32">
      <c r="B126" s="94">
        <v>15</v>
      </c>
      <c r="C126" s="38" t="str">
        <f>IF(D126="","",HLOOKUP(D126,ADMIN2026!$O$146:$Y$214,H126,FALSE))</f>
        <v/>
      </c>
      <c r="D126" s="38" t="str">
        <f>IF(E126="","",VLOOKUP(E126,ADMIN2026!$B$112:$D$141,2,FALSE))</f>
        <v/>
      </c>
      <c r="E126" s="4"/>
      <c r="F126" s="4"/>
      <c r="G126" s="6"/>
      <c r="H126" s="38" t="str">
        <f>IF(E126&gt;101,H110+2*I110,IF(E126&gt;10,H110+I110,IF(E126&gt;0,H110,"")))</f>
        <v/>
      </c>
      <c r="I126" s="38"/>
      <c r="J126" s="38">
        <f>VLOOKUP(B126,ADMIN2026!$B$64:$F$79,3,FALSE)*IF(G126="DQ",0,1)*IF(G126="DNF",0,1)*IF(G126="DNS",0,1)*IF(G126="",0,1)*IF(G126="nm",0,1)*IF(G126="NH",0,1)</f>
        <v>0</v>
      </c>
      <c r="K126" s="94">
        <f t="shared" si="69"/>
        <v>0</v>
      </c>
      <c r="L126" s="38">
        <f>IF(D126="",0,IF(G126="DNF",0,IF(G126="NH",0,IF(G126="DQ",0,IF(G126="NM",0,IF(G126="DNS",0,IF(G126&lt;VLOOKUP(A110,ADMIN2026!$G$91:$I$109,3,FALSE),0,ADMIN2026!$D$89)))))))</f>
        <v>0</v>
      </c>
      <c r="T126" s="14" t="str">
        <f t="shared" si="70"/>
        <v/>
      </c>
      <c r="U126" s="66" t="str">
        <f t="shared" si="71"/>
        <v/>
      </c>
      <c r="V126" s="4"/>
      <c r="W126" s="4"/>
      <c r="Y126">
        <f t="shared" si="72"/>
        <v>0</v>
      </c>
      <c r="Z126">
        <f t="shared" si="68"/>
        <v>0</v>
      </c>
      <c r="AA126">
        <f t="shared" si="68"/>
        <v>0</v>
      </c>
      <c r="AB126">
        <f t="shared" si="68"/>
        <v>0</v>
      </c>
      <c r="AC126">
        <f t="shared" si="68"/>
        <v>0</v>
      </c>
      <c r="AD126">
        <f t="shared" si="68"/>
        <v>0</v>
      </c>
      <c r="AE126">
        <f t="shared" si="68"/>
        <v>0</v>
      </c>
      <c r="AF126">
        <f t="shared" si="68"/>
        <v>0</v>
      </c>
    </row>
    <row r="127" spans="2:32">
      <c r="B127" s="94">
        <v>16</v>
      </c>
      <c r="C127" s="38" t="str">
        <f>IF(D127="","",HLOOKUP(D127,ADMIN2026!$O$146:$Y$214,H127,FALSE))</f>
        <v/>
      </c>
      <c r="D127" s="38" t="str">
        <f>IF(E127="","",VLOOKUP(E127,ADMIN2026!$B$112:$D$141,2,FALSE))</f>
        <v/>
      </c>
      <c r="E127" s="4"/>
      <c r="F127" s="4"/>
      <c r="G127" s="6"/>
      <c r="H127" s="38" t="str">
        <f>IF(E127&gt;101,H110+2*I110,IF(E127&gt;10,H110+I110,IF(E127&gt;0,H110,"")))</f>
        <v/>
      </c>
      <c r="I127" s="38"/>
      <c r="J127" s="38">
        <f>VLOOKUP(B127,ADMIN2026!$B$64:$F$79,3,FALSE)*IF(G127="DQ",0,1)*IF(G127="DNF",0,1)*IF(G127="DNS",0,1)*IF(G127="",0,1)*IF(G127="nm",0,1)*IF(G127="NH",0,1)</f>
        <v>0</v>
      </c>
      <c r="K127" s="94">
        <f t="shared" si="69"/>
        <v>0</v>
      </c>
      <c r="L127" s="38">
        <f>IF(D127="",0,IF(G127="DNF",0,IF(G127="NH",0,IF(G127="DQ",0,IF(G127="NM",0,IF(G127="DNS",0,IF(G127&lt;VLOOKUP(A110,ADMIN2026!$G$91:$I$109,3,FALSE),0,ADMIN2026!$D$89)))))))</f>
        <v>0</v>
      </c>
      <c r="T127" s="14" t="str">
        <f t="shared" si="70"/>
        <v/>
      </c>
      <c r="U127" s="66" t="str">
        <f t="shared" si="71"/>
        <v/>
      </c>
      <c r="V127" s="4"/>
      <c r="W127" s="4"/>
      <c r="Y127">
        <f t="shared" si="72"/>
        <v>0</v>
      </c>
      <c r="Z127">
        <f t="shared" si="68"/>
        <v>0</v>
      </c>
      <c r="AA127">
        <f t="shared" si="68"/>
        <v>0</v>
      </c>
      <c r="AB127">
        <f t="shared" si="68"/>
        <v>0</v>
      </c>
      <c r="AC127">
        <f t="shared" si="68"/>
        <v>0</v>
      </c>
      <c r="AD127">
        <f t="shared" si="68"/>
        <v>0</v>
      </c>
      <c r="AE127">
        <f t="shared" si="68"/>
        <v>0</v>
      </c>
      <c r="AF127">
        <f t="shared" si="68"/>
        <v>0</v>
      </c>
    </row>
    <row r="130" spans="1:34">
      <c r="A130" s="62" t="s">
        <v>0</v>
      </c>
      <c r="B130" s="62" t="s">
        <v>0</v>
      </c>
      <c r="C130" s="62" t="s">
        <v>11</v>
      </c>
      <c r="D130" s="62" t="s">
        <v>58</v>
      </c>
      <c r="E130" s="3"/>
      <c r="F130" s="3"/>
      <c r="G130" s="3"/>
      <c r="H130" s="3" t="s">
        <v>66</v>
      </c>
      <c r="I130" s="3" t="s">
        <v>67</v>
      </c>
      <c r="J130" s="3"/>
      <c r="K130" s="3"/>
      <c r="L130" s="3"/>
      <c r="M130" s="3"/>
      <c r="N130" s="3"/>
      <c r="O130" s="3"/>
      <c r="P130" s="3"/>
      <c r="Q130" s="3"/>
      <c r="R130" s="3"/>
      <c r="S130" s="3"/>
      <c r="T130" s="3"/>
      <c r="U130" s="3"/>
      <c r="V130" s="3"/>
      <c r="W130" s="3"/>
    </row>
    <row r="131" spans="1:34">
      <c r="A131" s="3" t="str">
        <f>C130</f>
        <v>SP</v>
      </c>
      <c r="B131" s="37" t="s">
        <v>51</v>
      </c>
      <c r="C131" s="37"/>
      <c r="D131" s="37"/>
      <c r="E131" s="37"/>
      <c r="F131" s="10"/>
      <c r="G131" s="37" t="s">
        <v>106</v>
      </c>
      <c r="H131" s="37">
        <f>VLOOKUP(A131,ADMIN2026!$B$146:$M$166,12,FALSE)</f>
        <v>18</v>
      </c>
      <c r="I131" s="37">
        <f>$I$3</f>
        <v>24</v>
      </c>
      <c r="J131" s="37" t="s">
        <v>79</v>
      </c>
      <c r="K131" s="37" t="s">
        <v>59</v>
      </c>
      <c r="L131" s="37" t="s">
        <v>83</v>
      </c>
      <c r="M131" s="3"/>
      <c r="N131" s="3"/>
      <c r="O131" s="3"/>
      <c r="P131" s="3"/>
      <c r="Q131" s="3"/>
      <c r="R131" s="3"/>
      <c r="S131" s="3"/>
      <c r="T131" s="3" t="s">
        <v>136</v>
      </c>
      <c r="U131" s="3" t="s">
        <v>237</v>
      </c>
      <c r="V131" s="3"/>
      <c r="W131" s="3"/>
    </row>
    <row r="132" spans="1:34">
      <c r="A132" s="64" t="s">
        <v>27</v>
      </c>
      <c r="B132" s="37" t="s">
        <v>59</v>
      </c>
      <c r="C132" s="37" t="s">
        <v>60</v>
      </c>
      <c r="D132" s="37" t="s">
        <v>61</v>
      </c>
      <c r="E132" s="37" t="s">
        <v>108</v>
      </c>
      <c r="F132" s="10"/>
      <c r="G132" s="37" t="s">
        <v>107</v>
      </c>
      <c r="H132" s="37" t="s">
        <v>65</v>
      </c>
      <c r="I132" s="37"/>
      <c r="J132" s="37" t="s">
        <v>80</v>
      </c>
      <c r="K132" s="37" t="s">
        <v>80</v>
      </c>
      <c r="L132" s="37" t="s">
        <v>80</v>
      </c>
      <c r="M132" s="3"/>
      <c r="N132" s="3"/>
      <c r="O132" s="3"/>
      <c r="P132" s="3"/>
      <c r="Q132" s="3"/>
      <c r="R132" s="3"/>
      <c r="S132" s="3"/>
      <c r="T132" s="3" t="s">
        <v>146</v>
      </c>
      <c r="U132" s="3" t="s">
        <v>238</v>
      </c>
      <c r="V132" s="3"/>
      <c r="W132" s="3"/>
      <c r="Y132" t="str">
        <f>Y$1</f>
        <v>B&amp;R</v>
      </c>
      <c r="Z132" t="str">
        <f t="shared" ref="Z132:AF132" si="73">Z$1</f>
        <v>Chelt</v>
      </c>
      <c r="AA132" t="str">
        <f t="shared" si="73"/>
        <v>D&amp;S</v>
      </c>
      <c r="AB132" t="str">
        <f t="shared" si="73"/>
        <v>HereF</v>
      </c>
      <c r="AC132" t="str">
        <f t="shared" si="73"/>
        <v>K&amp;S</v>
      </c>
      <c r="AD132" t="str">
        <f t="shared" si="73"/>
        <v>Tipton</v>
      </c>
      <c r="AE132" t="str">
        <f t="shared" si="73"/>
        <v>Worc</v>
      </c>
      <c r="AF132" t="str">
        <f t="shared" si="73"/>
        <v>Yate</v>
      </c>
      <c r="AH132" t="s">
        <v>484</v>
      </c>
    </row>
    <row r="133" spans="1:34">
      <c r="B133" s="94">
        <v>1</v>
      </c>
      <c r="C133" s="38" t="str">
        <f>IF(D133="","",HLOOKUP(D133,ADMIN2026!$O$146:$Y$214,H133,FALSE))</f>
        <v/>
      </c>
      <c r="D133" s="38" t="str">
        <f>IF(E133="","",VLOOKUP(E133,ADMIN2026!$B$112:$D$141,2,FALSE))</f>
        <v/>
      </c>
      <c r="E133" s="4"/>
      <c r="F133" s="11"/>
      <c r="G133" s="6"/>
      <c r="H133" s="38" t="str">
        <f>IF(E133&gt;101,H131+2*I131,IF(E133&gt;10,H131+I131,IF(E133&gt;0,H131,"")))</f>
        <v/>
      </c>
      <c r="I133" s="38"/>
      <c r="J133" s="38">
        <f>VLOOKUP(B133,ADMIN2026!$B$64:$E$73,2,FALSE)*IF(G133="DQ",0,1)*IF(G133="DNF",0,1)*IF(G133="DNS",0,1)*IF(G133="",0,1)*IF(G133="nm",0,1)*IF(G133="NH",0,1)*IF(G133&lt;AH133,0,1)</f>
        <v>0</v>
      </c>
      <c r="K133" s="94">
        <f>J133</f>
        <v>0</v>
      </c>
      <c r="L133" s="38">
        <f>IF(D133="",0,IF(G133="DNF",0,IF(G133="NH",0,IF(G133="DQ",0,IF(G133="NM",0,IF(G133="DNS",0,IF(G133&lt;VLOOKUP(A131,ADMIN2026!$G$91:$I$109,3,FALSE),0,ADMIN2026!$D$89)))))))</f>
        <v>0</v>
      </c>
      <c r="T133" s="14" t="str">
        <f>IF(D133="","",G133)</f>
        <v/>
      </c>
      <c r="U133" s="66" t="str">
        <f>IF(D133="","",IF(G133="NH","",IF(G133="DQ","",IF(G133="NM","",IF(G133="DNS","",IF(ABS(G133*2/2-G133)&lt;0.001,"","Error"))))))</f>
        <v/>
      </c>
      <c r="Y133">
        <f>IF($D133=Y$1,$K133+$L133,0)</f>
        <v>0</v>
      </c>
      <c r="Z133">
        <f t="shared" ref="Z133:AF140" si="74">IF($D133=Z$1,$K133+$L133,0)</f>
        <v>0</v>
      </c>
      <c r="AA133">
        <f t="shared" si="74"/>
        <v>0</v>
      </c>
      <c r="AB133">
        <f t="shared" si="74"/>
        <v>0</v>
      </c>
      <c r="AC133">
        <f t="shared" si="74"/>
        <v>0</v>
      </c>
      <c r="AD133">
        <f t="shared" si="74"/>
        <v>0</v>
      </c>
      <c r="AE133">
        <f t="shared" si="74"/>
        <v>0</v>
      </c>
      <c r="AF133">
        <f t="shared" si="74"/>
        <v>0</v>
      </c>
      <c r="AH133">
        <f>VLOOKUP(A131,ADMIN2026!$G$13:$I$16,3,FALSE)</f>
        <v>0</v>
      </c>
    </row>
    <row r="134" spans="1:34">
      <c r="B134" s="94">
        <v>2</v>
      </c>
      <c r="C134" s="38" t="str">
        <f>IF(D134="","",HLOOKUP(D134,ADMIN2026!$O$146:$Y$214,H134,FALSE))</f>
        <v/>
      </c>
      <c r="D134" s="38" t="str">
        <f>IF(E134="","",VLOOKUP(E134,ADMIN2026!$B$112:$D$141,2,FALSE))</f>
        <v/>
      </c>
      <c r="E134" s="4"/>
      <c r="F134" s="11"/>
      <c r="G134" s="6"/>
      <c r="H134" s="38" t="str">
        <f>IF(E134&gt;101,H131+2*I131,IF(E134&gt;10,H131+I131,IF(E134&gt;0,H131,"")))</f>
        <v/>
      </c>
      <c r="I134" s="38"/>
      <c r="J134" s="38">
        <f>VLOOKUP(B134,ADMIN2026!$B$64:$E$73,2,FALSE)*IF(G134="DQ",0,1)*IF(G134="DNF",0,1)*IF(G134="DNS",0,1)*IF(G134="",0,1)*IF(G134="nm",0,1)*IF(G134="NH",0,1)*IF(G134&lt;AH134,0,1)</f>
        <v>0</v>
      </c>
      <c r="K134" s="94">
        <f t="shared" ref="K134:K140" si="75">J134</f>
        <v>0</v>
      </c>
      <c r="L134" s="38">
        <f>IF(D134="",0,IF(G134="DNF",0,IF(G134="NH",0,IF(G134="DQ",0,IF(G134="NM",0,IF(G134="DNS",0,IF(G134&lt;VLOOKUP(A131,ADMIN2026!$G$91:$I$109,3,FALSE),0,ADMIN2026!$D$89)))))))</f>
        <v>0</v>
      </c>
      <c r="T134" s="14" t="str">
        <f t="shared" ref="T134:T140" si="76">IF(D134="","",G134)</f>
        <v/>
      </c>
      <c r="U134" s="66" t="str">
        <f t="shared" ref="U134:U140" si="77">IF(D134="","",IF(G134="NH","",IF(G134="DQ","",IF(G134="NM","",IF(G134="DNS","",IF(ABS(G134*2/2-G134)&lt;0.001,"","Error"))))))</f>
        <v/>
      </c>
      <c r="Y134">
        <f t="shared" ref="Y134:Y140" si="78">IF($D134=Y$1,$K134+$L134,0)</f>
        <v>0</v>
      </c>
      <c r="Z134">
        <f t="shared" si="74"/>
        <v>0</v>
      </c>
      <c r="AA134">
        <f t="shared" si="74"/>
        <v>0</v>
      </c>
      <c r="AB134">
        <f t="shared" si="74"/>
        <v>0</v>
      </c>
      <c r="AC134">
        <f t="shared" si="74"/>
        <v>0</v>
      </c>
      <c r="AD134">
        <f t="shared" si="74"/>
        <v>0</v>
      </c>
      <c r="AE134">
        <f t="shared" si="74"/>
        <v>0</v>
      </c>
      <c r="AF134">
        <f t="shared" si="74"/>
        <v>0</v>
      </c>
      <c r="AH134">
        <f>AH133</f>
        <v>0</v>
      </c>
    </row>
    <row r="135" spans="1:34">
      <c r="B135" s="94">
        <v>3</v>
      </c>
      <c r="C135" s="38" t="str">
        <f>IF(D135="","",HLOOKUP(D135,ADMIN2026!$O$146:$Y$214,H135,FALSE))</f>
        <v/>
      </c>
      <c r="D135" s="38" t="str">
        <f>IF(E135="","",VLOOKUP(E135,ADMIN2026!$B$112:$D$141,2,FALSE))</f>
        <v/>
      </c>
      <c r="E135" s="4"/>
      <c r="F135" s="11"/>
      <c r="G135" s="6"/>
      <c r="H135" s="38" t="str">
        <f>IF(E135&gt;101,H131+2*I131,IF(E135&gt;10,H131+I131,IF(E135&gt;0,H131,"")))</f>
        <v/>
      </c>
      <c r="I135" s="38"/>
      <c r="J135" s="38">
        <f>VLOOKUP(B135,ADMIN2026!$B$64:$E$73,2,FALSE)*IF(G135="DQ",0,1)*IF(G135="DNF",0,1)*IF(G135="DNS",0,1)*IF(G135="",0,1)*IF(G135="nm",0,1)*IF(G135="NH",0,1)*IF(G135&lt;AH135,0,1)</f>
        <v>0</v>
      </c>
      <c r="K135" s="94">
        <f t="shared" si="75"/>
        <v>0</v>
      </c>
      <c r="L135" s="38">
        <f>IF(D135="",0,IF(G135="DNF",0,IF(G135="NH",0,IF(G135="DQ",0,IF(G135="NM",0,IF(G135="DNS",0,IF(G135&lt;VLOOKUP(A131,ADMIN2026!$G$91:$I$109,3,FALSE),0,ADMIN2026!$D$89)))))))</f>
        <v>0</v>
      </c>
      <c r="T135" s="14" t="str">
        <f t="shared" si="76"/>
        <v/>
      </c>
      <c r="U135" s="66" t="str">
        <f t="shared" si="77"/>
        <v/>
      </c>
      <c r="Y135">
        <f t="shared" si="78"/>
        <v>0</v>
      </c>
      <c r="Z135">
        <f t="shared" si="74"/>
        <v>0</v>
      </c>
      <c r="AA135">
        <f t="shared" si="74"/>
        <v>0</v>
      </c>
      <c r="AB135">
        <f t="shared" si="74"/>
        <v>0</v>
      </c>
      <c r="AC135">
        <f t="shared" si="74"/>
        <v>0</v>
      </c>
      <c r="AD135">
        <f t="shared" si="74"/>
        <v>0</v>
      </c>
      <c r="AE135">
        <f t="shared" si="74"/>
        <v>0</v>
      </c>
      <c r="AF135">
        <f t="shared" si="74"/>
        <v>0</v>
      </c>
      <c r="AH135">
        <f t="shared" ref="AH135:AH140" si="79">AH134</f>
        <v>0</v>
      </c>
    </row>
    <row r="136" spans="1:34">
      <c r="B136" s="94">
        <v>4</v>
      </c>
      <c r="C136" s="38" t="str">
        <f>IF(D136="","",HLOOKUP(D136,ADMIN2026!$O$146:$Y$214,H136,FALSE))</f>
        <v/>
      </c>
      <c r="D136" s="38" t="str">
        <f>IF(E136="","",VLOOKUP(E136,ADMIN2026!$B$112:$D$141,2,FALSE))</f>
        <v/>
      </c>
      <c r="E136" s="4"/>
      <c r="F136" s="11"/>
      <c r="G136" s="6"/>
      <c r="H136" s="38" t="str">
        <f>IF(E136&gt;101,H131+2*I131,IF(E136&gt;10,H131+I131,IF(E136&gt;0,H131,"")))</f>
        <v/>
      </c>
      <c r="I136" s="38"/>
      <c r="J136" s="38">
        <f>VLOOKUP(B136,ADMIN2026!$B$64:$E$73,2,FALSE)*IF(G136="DQ",0,1)*IF(G136="DNF",0,1)*IF(G136="DNS",0,1)*IF(G136="",0,1)*IF(G136="nm",0,1)*IF(G136="NH",0,1)*IF(G136&lt;AH136,0,1)</f>
        <v>0</v>
      </c>
      <c r="K136" s="94">
        <f t="shared" si="75"/>
        <v>0</v>
      </c>
      <c r="L136" s="38">
        <f>IF(D136="",0,IF(G136="DNF",0,IF(G136="NH",0,IF(G136="DQ",0,IF(G136="NM",0,IF(G136="DNS",0,IF(G136&lt;VLOOKUP(A131,ADMIN2026!$G$91:$I$109,3,FALSE),0,ADMIN2026!$D$89)))))))</f>
        <v>0</v>
      </c>
      <c r="T136" s="14" t="str">
        <f t="shared" si="76"/>
        <v/>
      </c>
      <c r="U136" s="66" t="str">
        <f t="shared" si="77"/>
        <v/>
      </c>
      <c r="Y136">
        <f t="shared" si="78"/>
        <v>0</v>
      </c>
      <c r="Z136">
        <f t="shared" si="74"/>
        <v>0</v>
      </c>
      <c r="AA136">
        <f t="shared" si="74"/>
        <v>0</v>
      </c>
      <c r="AB136">
        <f t="shared" si="74"/>
        <v>0</v>
      </c>
      <c r="AC136">
        <f t="shared" si="74"/>
        <v>0</v>
      </c>
      <c r="AD136">
        <f t="shared" si="74"/>
        <v>0</v>
      </c>
      <c r="AE136">
        <f t="shared" si="74"/>
        <v>0</v>
      </c>
      <c r="AF136">
        <f t="shared" si="74"/>
        <v>0</v>
      </c>
      <c r="AH136">
        <f t="shared" si="79"/>
        <v>0</v>
      </c>
    </row>
    <row r="137" spans="1:34">
      <c r="B137" s="94">
        <v>5</v>
      </c>
      <c r="C137" s="38" t="str">
        <f>IF(D137="","",HLOOKUP(D137,ADMIN2026!$O$146:$Y$214,H137,FALSE))</f>
        <v/>
      </c>
      <c r="D137" s="38" t="str">
        <f>IF(E137="","",VLOOKUP(E137,ADMIN2026!$B$112:$D$141,2,FALSE))</f>
        <v/>
      </c>
      <c r="E137" s="4"/>
      <c r="F137" s="11"/>
      <c r="G137" s="6"/>
      <c r="H137" s="38" t="str">
        <f>IF(E137&gt;101,H131+2*I131,IF(E137&gt;10,H131+I131,IF(E137&gt;0,H131,"")))</f>
        <v/>
      </c>
      <c r="I137" s="38"/>
      <c r="J137" s="38">
        <f>VLOOKUP(B137,ADMIN2026!$B$64:$E$73,2,FALSE)*IF(G137="DQ",0,1)*IF(G137="DNF",0,1)*IF(G137="DNS",0,1)*IF(G137="",0,1)*IF(G137="nm",0,1)*IF(G137="NH",0,1)*IF(G137&lt;AH137,0,1)</f>
        <v>0</v>
      </c>
      <c r="K137" s="94">
        <f t="shared" si="75"/>
        <v>0</v>
      </c>
      <c r="L137" s="38">
        <f>IF(D137="",0,IF(G137="DNF",0,IF(G137="NH",0,IF(G137="DQ",0,IF(G137="NM",0,IF(G137="DNS",0,IF(G137&lt;VLOOKUP(A131,ADMIN2026!$G$91:$I$109,3,FALSE),0,ADMIN2026!$D$89)))))))</f>
        <v>0</v>
      </c>
      <c r="T137" s="14" t="str">
        <f t="shared" si="76"/>
        <v/>
      </c>
      <c r="U137" s="66" t="str">
        <f t="shared" si="77"/>
        <v/>
      </c>
      <c r="Y137">
        <f t="shared" si="78"/>
        <v>0</v>
      </c>
      <c r="Z137">
        <f t="shared" si="74"/>
        <v>0</v>
      </c>
      <c r="AA137">
        <f t="shared" si="74"/>
        <v>0</v>
      </c>
      <c r="AB137">
        <f t="shared" si="74"/>
        <v>0</v>
      </c>
      <c r="AC137">
        <f t="shared" si="74"/>
        <v>0</v>
      </c>
      <c r="AD137">
        <f t="shared" si="74"/>
        <v>0</v>
      </c>
      <c r="AE137">
        <f t="shared" si="74"/>
        <v>0</v>
      </c>
      <c r="AF137">
        <f t="shared" si="74"/>
        <v>0</v>
      </c>
      <c r="AH137">
        <f t="shared" si="79"/>
        <v>0</v>
      </c>
    </row>
    <row r="138" spans="1:34">
      <c r="B138" s="94">
        <v>6</v>
      </c>
      <c r="C138" s="38" t="str">
        <f>IF(D138="","",HLOOKUP(D138,ADMIN2026!$O$146:$Y$214,H138,FALSE))</f>
        <v/>
      </c>
      <c r="D138" s="38" t="str">
        <f>IF(E138="","",VLOOKUP(E138,ADMIN2026!$B$112:$D$141,2,FALSE))</f>
        <v/>
      </c>
      <c r="E138" s="4"/>
      <c r="F138" s="11"/>
      <c r="G138" s="6"/>
      <c r="H138" s="38" t="str">
        <f>IF(E138&gt;101,H131+2*I131,IF(E138&gt;10,H131+I131,IF(E138&gt;0,H131,"")))</f>
        <v/>
      </c>
      <c r="I138" s="38"/>
      <c r="J138" s="38">
        <f>VLOOKUP(B138,ADMIN2026!$B$64:$E$73,2,FALSE)*IF(G138="DQ",0,1)*IF(G138="DNF",0,1)*IF(G138="DNS",0,1)*IF(G138="",0,1)*IF(G138="nm",0,1)*IF(G138="NH",0,1)*IF(G138&lt;AH138,0,1)</f>
        <v>0</v>
      </c>
      <c r="K138" s="94">
        <f t="shared" si="75"/>
        <v>0</v>
      </c>
      <c r="L138" s="38">
        <f>IF(D138="",0,IF(G138="DNF",0,IF(G138="NH",0,IF(G138="DQ",0,IF(G138="NM",0,IF(G138="DNS",0,IF(G138&lt;VLOOKUP(A131,ADMIN2026!$G$91:$I$109,3,FALSE),0,ADMIN2026!$D$89)))))))</f>
        <v>0</v>
      </c>
      <c r="T138" s="14" t="str">
        <f t="shared" si="76"/>
        <v/>
      </c>
      <c r="U138" s="66" t="str">
        <f t="shared" si="77"/>
        <v/>
      </c>
      <c r="Y138">
        <f t="shared" si="78"/>
        <v>0</v>
      </c>
      <c r="Z138">
        <f t="shared" si="74"/>
        <v>0</v>
      </c>
      <c r="AA138">
        <f t="shared" si="74"/>
        <v>0</v>
      </c>
      <c r="AB138">
        <f t="shared" si="74"/>
        <v>0</v>
      </c>
      <c r="AC138">
        <f t="shared" si="74"/>
        <v>0</v>
      </c>
      <c r="AD138">
        <f t="shared" si="74"/>
        <v>0</v>
      </c>
      <c r="AE138">
        <f t="shared" si="74"/>
        <v>0</v>
      </c>
      <c r="AF138">
        <f t="shared" si="74"/>
        <v>0</v>
      </c>
      <c r="AH138">
        <f t="shared" si="79"/>
        <v>0</v>
      </c>
    </row>
    <row r="139" spans="1:34">
      <c r="B139" s="94">
        <v>7</v>
      </c>
      <c r="C139" s="38" t="str">
        <f>IF(D139="","",HLOOKUP(D139,ADMIN2026!$O$146:$Y$214,H139,FALSE))</f>
        <v/>
      </c>
      <c r="D139" s="38" t="str">
        <f>IF(E139="","",VLOOKUP(E139,ADMIN2026!$B$112:$D$141,2,FALSE))</f>
        <v/>
      </c>
      <c r="E139" s="4"/>
      <c r="F139" s="11"/>
      <c r="G139" s="6"/>
      <c r="H139" s="38" t="str">
        <f>IF(E139&gt;101,H131+2*I131,IF(E139&gt;10,H131+I131,IF(E139&gt;0,H131,"")))</f>
        <v/>
      </c>
      <c r="I139" s="38"/>
      <c r="J139" s="38">
        <f>VLOOKUP(B139,ADMIN2026!$B$64:$E$73,2,FALSE)*IF(G139="DQ",0,1)*IF(G139="DNF",0,1)*IF(G139="DNS",0,1)*IF(G139="",0,1)*IF(G139="nm",0,1)*IF(G139="NH",0,1)*IF(G139&lt;AH139,0,1)</f>
        <v>0</v>
      </c>
      <c r="K139" s="94">
        <f t="shared" si="75"/>
        <v>0</v>
      </c>
      <c r="L139" s="38">
        <f>IF(D139="",0,IF(G139="DNF",0,IF(G139="NH",0,IF(G139="DQ",0,IF(G139="NM",0,IF(G139="DNS",0,IF(G139&lt;VLOOKUP(A131,ADMIN2026!$G$91:$I$109,3,FALSE),0,ADMIN2026!$D$89)))))))</f>
        <v>0</v>
      </c>
      <c r="T139" s="14" t="str">
        <f t="shared" si="76"/>
        <v/>
      </c>
      <c r="U139" s="66" t="str">
        <f t="shared" si="77"/>
        <v/>
      </c>
      <c r="Y139">
        <f t="shared" si="78"/>
        <v>0</v>
      </c>
      <c r="Z139">
        <f t="shared" si="74"/>
        <v>0</v>
      </c>
      <c r="AA139">
        <f t="shared" si="74"/>
        <v>0</v>
      </c>
      <c r="AB139">
        <f t="shared" si="74"/>
        <v>0</v>
      </c>
      <c r="AC139">
        <f t="shared" si="74"/>
        <v>0</v>
      </c>
      <c r="AD139">
        <f t="shared" si="74"/>
        <v>0</v>
      </c>
      <c r="AE139">
        <f t="shared" si="74"/>
        <v>0</v>
      </c>
      <c r="AF139">
        <f t="shared" si="74"/>
        <v>0</v>
      </c>
      <c r="AH139">
        <f t="shared" si="79"/>
        <v>0</v>
      </c>
    </row>
    <row r="140" spans="1:34">
      <c r="B140" s="94">
        <v>8</v>
      </c>
      <c r="C140" s="38" t="str">
        <f>IF(D140="","",HLOOKUP(D140,ADMIN2026!$O$146:$Y$214,H140,FALSE))</f>
        <v/>
      </c>
      <c r="D140" s="38" t="str">
        <f>IF(E140="","",VLOOKUP(E140,ADMIN2026!$B$112:$D$141,2,FALSE))</f>
        <v/>
      </c>
      <c r="E140" s="4"/>
      <c r="F140" s="11"/>
      <c r="G140" s="6"/>
      <c r="H140" s="38" t="str">
        <f>IF(E140&gt;101,H131+2*I131,IF(E140&gt;10,H131+I131,IF(E140&gt;0,H131,"")))</f>
        <v/>
      </c>
      <c r="I140" s="38"/>
      <c r="J140" s="38">
        <f>VLOOKUP(B140,ADMIN2026!$B$64:$E$73,2,FALSE)*IF(G140="DQ",0,1)*IF(G140="DNF",0,1)*IF(G140="DNS",0,1)*IF(G140="",0,1)*IF(G140="nm",0,1)*IF(G140="NH",0,1)*IF(G140&lt;AH140,0,1)</f>
        <v>0</v>
      </c>
      <c r="K140" s="94">
        <f t="shared" si="75"/>
        <v>0</v>
      </c>
      <c r="L140" s="38">
        <f>IF(D140="",0,IF(G140="DNF",0,IF(G140="NH",0,IF(G140="DQ",0,IF(G140="NM",0,IF(G140="DNS",0,IF(G140&lt;VLOOKUP(A131,ADMIN2026!$G$91:$I$109,3,FALSE),0,ADMIN2026!$D$89)))))))</f>
        <v>0</v>
      </c>
      <c r="T140" s="14" t="str">
        <f t="shared" si="76"/>
        <v/>
      </c>
      <c r="U140" s="66" t="str">
        <f t="shared" si="77"/>
        <v/>
      </c>
      <c r="Y140">
        <f t="shared" si="78"/>
        <v>0</v>
      </c>
      <c r="Z140">
        <f t="shared" si="74"/>
        <v>0</v>
      </c>
      <c r="AA140">
        <f t="shared" si="74"/>
        <v>0</v>
      </c>
      <c r="AB140">
        <f t="shared" si="74"/>
        <v>0</v>
      </c>
      <c r="AC140">
        <f t="shared" si="74"/>
        <v>0</v>
      </c>
      <c r="AD140">
        <f t="shared" si="74"/>
        <v>0</v>
      </c>
      <c r="AE140">
        <f t="shared" si="74"/>
        <v>0</v>
      </c>
      <c r="AF140">
        <f t="shared" si="74"/>
        <v>0</v>
      </c>
      <c r="AH140">
        <f t="shared" si="79"/>
        <v>0</v>
      </c>
    </row>
    <row r="141" spans="1:34">
      <c r="A141" s="3" t="s">
        <v>0</v>
      </c>
      <c r="B141" s="3"/>
      <c r="C141" s="3"/>
      <c r="D141" s="3"/>
      <c r="E141" s="3"/>
      <c r="F141" s="3"/>
      <c r="G141" s="3"/>
      <c r="H141" s="3" t="str">
        <f>H130</f>
        <v>line base</v>
      </c>
      <c r="I141" s="3" t="str">
        <f>I130</f>
        <v>step</v>
      </c>
      <c r="J141" s="3"/>
      <c r="K141" s="3"/>
      <c r="L141" s="3"/>
      <c r="M141" s="3"/>
      <c r="N141" s="3"/>
      <c r="O141" s="3"/>
      <c r="P141" s="3"/>
      <c r="Q141" s="3"/>
      <c r="R141" s="3"/>
      <c r="S141" s="3"/>
      <c r="T141" s="3"/>
      <c r="U141" s="3"/>
      <c r="V141" s="3"/>
      <c r="W141" s="3"/>
    </row>
    <row r="142" spans="1:34">
      <c r="A142" s="3" t="str">
        <f>C130</f>
        <v>SP</v>
      </c>
      <c r="B142" s="37" t="s">
        <v>286</v>
      </c>
      <c r="C142" s="37"/>
      <c r="D142" s="37"/>
      <c r="E142" s="37"/>
      <c r="F142" s="10"/>
      <c r="G142" s="37" t="str">
        <f t="shared" ref="G142:G143" si="80">G131</f>
        <v>Perf. metres</v>
      </c>
      <c r="H142" s="37">
        <f>VLOOKUP(A142,ADMIN2026!$B$146:$M$166,12,FALSE)</f>
        <v>18</v>
      </c>
      <c r="I142" s="37">
        <f>$I$3</f>
        <v>24</v>
      </c>
      <c r="J142" s="37" t="s">
        <v>79</v>
      </c>
      <c r="K142" s="37" t="s">
        <v>59</v>
      </c>
      <c r="L142" s="37" t="s">
        <v>83</v>
      </c>
      <c r="M142" s="3"/>
      <c r="N142" s="3"/>
      <c r="O142" s="3"/>
      <c r="P142" s="3"/>
      <c r="Q142" s="3"/>
      <c r="R142" s="3"/>
      <c r="S142" s="3"/>
      <c r="T142" s="3" t="s">
        <v>136</v>
      </c>
      <c r="U142" s="3" t="s">
        <v>237</v>
      </c>
      <c r="V142" s="3"/>
      <c r="W142" s="3"/>
    </row>
    <row r="143" spans="1:34">
      <c r="A143" s="64" t="s">
        <v>27</v>
      </c>
      <c r="B143" s="37" t="s">
        <v>59</v>
      </c>
      <c r="C143" s="37" t="s">
        <v>60</v>
      </c>
      <c r="D143" s="37" t="s">
        <v>61</v>
      </c>
      <c r="E143" s="37" t="s">
        <v>108</v>
      </c>
      <c r="F143" s="10"/>
      <c r="G143" s="37" t="str">
        <f t="shared" si="80"/>
        <v>xx.yy</v>
      </c>
      <c r="H143" s="37" t="str">
        <f>H132</f>
        <v>line to look up</v>
      </c>
      <c r="I143" s="37"/>
      <c r="J143" s="37" t="s">
        <v>80</v>
      </c>
      <c r="K143" s="37" t="s">
        <v>80</v>
      </c>
      <c r="L143" s="37" t="s">
        <v>80</v>
      </c>
      <c r="M143" s="3"/>
      <c r="N143" s="3"/>
      <c r="O143" s="3"/>
      <c r="P143" s="3"/>
      <c r="Q143" s="3"/>
      <c r="R143" s="3"/>
      <c r="S143" s="3"/>
      <c r="T143" s="3" t="s">
        <v>146</v>
      </c>
      <c r="U143" s="3" t="s">
        <v>238</v>
      </c>
      <c r="V143" s="3"/>
      <c r="W143" s="3"/>
      <c r="Y143" t="str">
        <f>Y$1</f>
        <v>B&amp;R</v>
      </c>
      <c r="Z143" t="str">
        <f t="shared" ref="Z143:AF143" si="81">Z$1</f>
        <v>Chelt</v>
      </c>
      <c r="AA143" t="str">
        <f t="shared" si="81"/>
        <v>D&amp;S</v>
      </c>
      <c r="AB143" t="str">
        <f t="shared" si="81"/>
        <v>HereF</v>
      </c>
      <c r="AC143" t="str">
        <f t="shared" si="81"/>
        <v>K&amp;S</v>
      </c>
      <c r="AD143" t="str">
        <f t="shared" si="81"/>
        <v>Tipton</v>
      </c>
      <c r="AE143" t="str">
        <f t="shared" si="81"/>
        <v>Worc</v>
      </c>
      <c r="AF143" t="str">
        <f t="shared" si="81"/>
        <v>Yate</v>
      </c>
      <c r="AH143" t="s">
        <v>484</v>
      </c>
    </row>
    <row r="144" spans="1:34">
      <c r="B144" s="94">
        <v>1</v>
      </c>
      <c r="C144" s="38" t="str">
        <f>IF(D144="","",HLOOKUP(D144,ADMIN2026!$O$146:$Y$214,H144,FALSE))</f>
        <v/>
      </c>
      <c r="D144" s="38" t="str">
        <f>IF(E144="","",VLOOKUP(E144,ADMIN2026!$B$112:$D$141,2,FALSE))</f>
        <v/>
      </c>
      <c r="E144" s="4"/>
      <c r="F144" s="11"/>
      <c r="G144" s="6"/>
      <c r="H144" s="38" t="str">
        <f>IF(E144&gt;101,H142+2*I142,IF(E144&gt;10,H142+I142,IF(E144&gt;0,H142,"")))</f>
        <v/>
      </c>
      <c r="I144" s="38"/>
      <c r="J144" s="38">
        <f>VLOOKUP(B144,ADMIN2026!$B$64:$F$79,3,FALSE)*IF(G144="DQ",0,1)*IF(G144="DNF",0,1)*IF(G144="DNS",0,1)*IF(G144="",0,1)*IF(G144="nm",0,1)*IF(G144="NH",0,1)*IF(G144&lt;AH144,0,1)</f>
        <v>0</v>
      </c>
      <c r="K144" s="94">
        <f>J144</f>
        <v>0</v>
      </c>
      <c r="L144" s="38">
        <f>IF(D144="",0,IF(G144="DNF",0,IF(G144="NH",0,IF(G144="DQ",0,IF(G144="NM",0,IF(G144="DNS",0,IF(G144&lt;VLOOKUP(A142,ADMIN2026!$G$91:$I$109,3,FALSE),0,ADMIN2026!$D$89)))))))</f>
        <v>0</v>
      </c>
      <c r="T144" s="14" t="str">
        <f>IF(D144="","",G144)</f>
        <v/>
      </c>
      <c r="U144" s="66" t="str">
        <f>IF(D144="","",IF(G144="NH","",IF(G144="DQ","",IF(G144="NM","",IF(G144="DNS","",IF(ABS(G144*2/2-G144)&lt;0.001,"","Error"))))))</f>
        <v/>
      </c>
      <c r="Y144">
        <f>IF($D144=Y$1,$K144+$L144,0)</f>
        <v>0</v>
      </c>
      <c r="Z144">
        <f t="shared" ref="Z144:AF151" si="82">IF($D144=Z$1,$K144+$L144,0)</f>
        <v>0</v>
      </c>
      <c r="AA144">
        <f t="shared" si="82"/>
        <v>0</v>
      </c>
      <c r="AB144">
        <f t="shared" si="82"/>
        <v>0</v>
      </c>
      <c r="AC144">
        <f t="shared" si="82"/>
        <v>0</v>
      </c>
      <c r="AD144">
        <f t="shared" si="82"/>
        <v>0</v>
      </c>
      <c r="AE144">
        <f t="shared" si="82"/>
        <v>0</v>
      </c>
      <c r="AF144">
        <f t="shared" si="82"/>
        <v>0</v>
      </c>
      <c r="AH144">
        <f>VLOOKUP(A142,ADMIN2026!$G$13:$I$16,3,FALSE)</f>
        <v>0</v>
      </c>
    </row>
    <row r="145" spans="2:34">
      <c r="B145" s="94">
        <v>2</v>
      </c>
      <c r="C145" s="38" t="str">
        <f>IF(D145="","",HLOOKUP(D145,ADMIN2026!$O$146:$Y$214,H145,FALSE))</f>
        <v/>
      </c>
      <c r="D145" s="38" t="str">
        <f>IF(E145="","",VLOOKUP(E145,ADMIN2026!$B$112:$D$141,2,FALSE))</f>
        <v/>
      </c>
      <c r="E145" s="4"/>
      <c r="F145" s="11"/>
      <c r="G145" s="6"/>
      <c r="H145" s="38" t="str">
        <f>IF(E145&gt;101,H142+2*I142,IF(E145&gt;10,H142+I142,IF(E145&gt;0,H142,"")))</f>
        <v/>
      </c>
      <c r="I145" s="38"/>
      <c r="J145" s="38">
        <f>VLOOKUP(B145,ADMIN2026!$B$64:$F$79,3,FALSE)*IF(G145="DQ",0,1)*IF(G145="DNF",0,1)*IF(G145="DNS",0,1)*IF(G145="",0,1)*IF(G145="nm",0,1)*IF(G145="NH",0,1)*IF(G145&lt;AH145,0,1)</f>
        <v>0</v>
      </c>
      <c r="K145" s="94">
        <f t="shared" ref="K145:K151" si="83">J145</f>
        <v>0</v>
      </c>
      <c r="L145" s="38">
        <f>IF(D145="",0,IF(G145="DNF",0,IF(G145="NH",0,IF(G145="DQ",0,IF(G145="NM",0,IF(G145="DNS",0,IF(G145&lt;VLOOKUP(A142,ADMIN2026!$G$91:$I$109,3,FALSE),0,ADMIN2026!$D$89)))))))</f>
        <v>0</v>
      </c>
      <c r="T145" s="14" t="str">
        <f t="shared" ref="T145:T151" si="84">IF(D145="","",G145)</f>
        <v/>
      </c>
      <c r="U145" s="66" t="str">
        <f t="shared" ref="U145:U151" si="85">IF(D145="","",IF(G145="NH","",IF(G145="DQ","",IF(G145="NM","",IF(G145="DNS","",IF(ABS(G145*2/2-G145)&lt;0.001,"","Error"))))))</f>
        <v/>
      </c>
      <c r="Y145">
        <f t="shared" ref="Y145:Y151" si="86">IF($D145=Y$1,$K145+$L145,0)</f>
        <v>0</v>
      </c>
      <c r="Z145">
        <f t="shared" si="82"/>
        <v>0</v>
      </c>
      <c r="AA145">
        <f t="shared" si="82"/>
        <v>0</v>
      </c>
      <c r="AB145">
        <f t="shared" si="82"/>
        <v>0</v>
      </c>
      <c r="AC145">
        <f t="shared" si="82"/>
        <v>0</v>
      </c>
      <c r="AD145">
        <f t="shared" si="82"/>
        <v>0</v>
      </c>
      <c r="AE145">
        <f t="shared" si="82"/>
        <v>0</v>
      </c>
      <c r="AF145">
        <f t="shared" si="82"/>
        <v>0</v>
      </c>
      <c r="AH145">
        <f>AH144</f>
        <v>0</v>
      </c>
    </row>
    <row r="146" spans="2:34">
      <c r="B146" s="94">
        <v>3</v>
      </c>
      <c r="C146" s="38" t="str">
        <f>IF(D146="","",HLOOKUP(D146,ADMIN2026!$O$146:$Y$214,H146,FALSE))</f>
        <v/>
      </c>
      <c r="D146" s="38" t="str">
        <f>IF(E146="","",VLOOKUP(E146,ADMIN2026!$B$112:$D$141,2,FALSE))</f>
        <v/>
      </c>
      <c r="E146" s="4"/>
      <c r="F146" s="11"/>
      <c r="G146" s="6"/>
      <c r="H146" s="38" t="str">
        <f>IF(E146&gt;101,H142+2*I142,IF(E146&gt;10,H142+I142,IF(E146&gt;0,H142,"")))</f>
        <v/>
      </c>
      <c r="I146" s="38"/>
      <c r="J146" s="38">
        <f>VLOOKUP(B146,ADMIN2026!$B$64:$F$79,3,FALSE)*IF(G146="DQ",0,1)*IF(G146="DNF",0,1)*IF(G146="DNS",0,1)*IF(G146="",0,1)*IF(G146="nm",0,1)*IF(G146="NH",0,1)*IF(G146&lt;AH146,0,1)</f>
        <v>0</v>
      </c>
      <c r="K146" s="94">
        <f t="shared" si="83"/>
        <v>0</v>
      </c>
      <c r="L146" s="38">
        <f>IF(D146="",0,IF(G146="DNF",0,IF(G146="NH",0,IF(G146="DQ",0,IF(G146="NM",0,IF(G146="DNS",0,IF(G146&lt;VLOOKUP(A142,ADMIN2026!$G$91:$I$109,3,FALSE),0,ADMIN2026!$D$89)))))))</f>
        <v>0</v>
      </c>
      <c r="T146" s="14" t="str">
        <f t="shared" si="84"/>
        <v/>
      </c>
      <c r="U146" s="66" t="str">
        <f t="shared" si="85"/>
        <v/>
      </c>
      <c r="Y146">
        <f t="shared" si="86"/>
        <v>0</v>
      </c>
      <c r="Z146">
        <f t="shared" si="82"/>
        <v>0</v>
      </c>
      <c r="AA146">
        <f t="shared" si="82"/>
        <v>0</v>
      </c>
      <c r="AB146">
        <f t="shared" si="82"/>
        <v>0</v>
      </c>
      <c r="AC146">
        <f t="shared" si="82"/>
        <v>0</v>
      </c>
      <c r="AD146">
        <f t="shared" si="82"/>
        <v>0</v>
      </c>
      <c r="AE146">
        <f t="shared" si="82"/>
        <v>0</v>
      </c>
      <c r="AF146">
        <f t="shared" si="82"/>
        <v>0</v>
      </c>
      <c r="AH146">
        <f t="shared" ref="AH146:AH159" si="87">AH145</f>
        <v>0</v>
      </c>
    </row>
    <row r="147" spans="2:34">
      <c r="B147" s="94">
        <v>4</v>
      </c>
      <c r="C147" s="38" t="str">
        <f>IF(D147="","",HLOOKUP(D147,ADMIN2026!$O$146:$Y$214,H147,FALSE))</f>
        <v/>
      </c>
      <c r="D147" s="38" t="str">
        <f>IF(E147="","",VLOOKUP(E147,ADMIN2026!$B$112:$D$141,2,FALSE))</f>
        <v/>
      </c>
      <c r="E147" s="4"/>
      <c r="F147" s="11"/>
      <c r="G147" s="6"/>
      <c r="H147" s="38" t="str">
        <f>IF(E147&gt;101,H142+2*I142,IF(E147&gt;10,H142+I142,IF(E147&gt;0,H142,"")))</f>
        <v/>
      </c>
      <c r="I147" s="38"/>
      <c r="J147" s="38">
        <f>VLOOKUP(B147,ADMIN2026!$B$64:$F$79,3,FALSE)*IF(G147="DQ",0,1)*IF(G147="DNF",0,1)*IF(G147="DNS",0,1)*IF(G147="",0,1)*IF(G147="nm",0,1)*IF(G147="NH",0,1)*IF(G147&lt;AH147,0,1)</f>
        <v>0</v>
      </c>
      <c r="K147" s="94">
        <f t="shared" si="83"/>
        <v>0</v>
      </c>
      <c r="L147" s="38">
        <f>IF(D147="",0,IF(G147="DNF",0,IF(G147="NH",0,IF(G147="DQ",0,IF(G147="NM",0,IF(G147="DNS",0,IF(G147&lt;VLOOKUP(A142,ADMIN2026!$G$91:$I$109,3,FALSE),0,ADMIN2026!$D$89)))))))</f>
        <v>0</v>
      </c>
      <c r="T147" s="14" t="str">
        <f t="shared" si="84"/>
        <v/>
      </c>
      <c r="U147" s="66" t="str">
        <f t="shared" si="85"/>
        <v/>
      </c>
      <c r="Y147">
        <f t="shared" si="86"/>
        <v>0</v>
      </c>
      <c r="Z147">
        <f t="shared" si="82"/>
        <v>0</v>
      </c>
      <c r="AA147">
        <f t="shared" si="82"/>
        <v>0</v>
      </c>
      <c r="AB147">
        <f t="shared" si="82"/>
        <v>0</v>
      </c>
      <c r="AC147">
        <f t="shared" si="82"/>
        <v>0</v>
      </c>
      <c r="AD147">
        <f t="shared" si="82"/>
        <v>0</v>
      </c>
      <c r="AE147">
        <f t="shared" si="82"/>
        <v>0</v>
      </c>
      <c r="AF147">
        <f t="shared" si="82"/>
        <v>0</v>
      </c>
      <c r="AH147">
        <f t="shared" si="87"/>
        <v>0</v>
      </c>
    </row>
    <row r="148" spans="2:34">
      <c r="B148" s="94">
        <v>5</v>
      </c>
      <c r="C148" s="38" t="str">
        <f>IF(D148="","",HLOOKUP(D148,ADMIN2026!$O$146:$Y$214,H148,FALSE))</f>
        <v/>
      </c>
      <c r="D148" s="38" t="str">
        <f>IF(E148="","",VLOOKUP(E148,ADMIN2026!$B$112:$D$141,2,FALSE))</f>
        <v/>
      </c>
      <c r="E148" s="4"/>
      <c r="F148" s="11"/>
      <c r="G148" s="6"/>
      <c r="H148" s="38" t="str">
        <f>IF(E148&gt;101,H142+2*I142,IF(E148&gt;10,H142+I142,IF(E148&gt;0,H142,"")))</f>
        <v/>
      </c>
      <c r="I148" s="38"/>
      <c r="J148" s="38">
        <f>VLOOKUP(B148,ADMIN2026!$B$64:$F$79,3,FALSE)*IF(G148="DQ",0,1)*IF(G148="DNF",0,1)*IF(G148="DNS",0,1)*IF(G148="",0,1)*IF(G148="nm",0,1)*IF(G148="NH",0,1)*IF(G148&lt;AH148,0,1)</f>
        <v>0</v>
      </c>
      <c r="K148" s="94">
        <f t="shared" si="83"/>
        <v>0</v>
      </c>
      <c r="L148" s="38">
        <f>IF(D148="",0,IF(G148="DNF",0,IF(G148="NH",0,IF(G148="DQ",0,IF(G148="NM",0,IF(G148="DNS",0,IF(G148&lt;VLOOKUP(A142,ADMIN2026!$G$91:$I$109,3,FALSE),0,ADMIN2026!$D$89)))))))</f>
        <v>0</v>
      </c>
      <c r="T148" s="14" t="str">
        <f t="shared" si="84"/>
        <v/>
      </c>
      <c r="U148" s="66" t="str">
        <f t="shared" si="85"/>
        <v/>
      </c>
      <c r="Y148">
        <f t="shared" si="86"/>
        <v>0</v>
      </c>
      <c r="Z148">
        <f t="shared" si="82"/>
        <v>0</v>
      </c>
      <c r="AA148">
        <f t="shared" si="82"/>
        <v>0</v>
      </c>
      <c r="AB148">
        <f t="shared" si="82"/>
        <v>0</v>
      </c>
      <c r="AC148">
        <f t="shared" si="82"/>
        <v>0</v>
      </c>
      <c r="AD148">
        <f t="shared" si="82"/>
        <v>0</v>
      </c>
      <c r="AE148">
        <f t="shared" si="82"/>
        <v>0</v>
      </c>
      <c r="AF148">
        <f t="shared" si="82"/>
        <v>0</v>
      </c>
      <c r="AH148">
        <f t="shared" si="87"/>
        <v>0</v>
      </c>
    </row>
    <row r="149" spans="2:34">
      <c r="B149" s="94">
        <v>6</v>
      </c>
      <c r="C149" s="38" t="str">
        <f>IF(D149="","",HLOOKUP(D149,ADMIN2026!$O$146:$Y$214,H149,FALSE))</f>
        <v/>
      </c>
      <c r="D149" s="38" t="str">
        <f>IF(E149="","",VLOOKUP(E149,ADMIN2026!$B$112:$D$141,2,FALSE))</f>
        <v/>
      </c>
      <c r="E149" s="4"/>
      <c r="F149" s="11"/>
      <c r="G149" s="6"/>
      <c r="H149" s="38" t="str">
        <f>IF(E149&gt;101,H142+2*I142,IF(E149&gt;10,H142+I142,IF(E149&gt;0,H142,"")))</f>
        <v/>
      </c>
      <c r="I149" s="38"/>
      <c r="J149" s="38">
        <f>VLOOKUP(B149,ADMIN2026!$B$64:$F$79,3,FALSE)*IF(G149="DQ",0,1)*IF(G149="DNF",0,1)*IF(G149="DNS",0,1)*IF(G149="",0,1)*IF(G149="nm",0,1)*IF(G149="NH",0,1)*IF(G149&lt;AH149,0,1)</f>
        <v>0</v>
      </c>
      <c r="K149" s="94">
        <f t="shared" si="83"/>
        <v>0</v>
      </c>
      <c r="L149" s="38">
        <f>IF(D149="",0,IF(G149="DNF",0,IF(G149="NH",0,IF(G149="DQ",0,IF(G149="NM",0,IF(G149="DNS",0,IF(G149&lt;VLOOKUP(A142,ADMIN2026!$G$91:$I$109,3,FALSE),0,ADMIN2026!$D$89)))))))</f>
        <v>0</v>
      </c>
      <c r="T149" s="14" t="str">
        <f t="shared" si="84"/>
        <v/>
      </c>
      <c r="U149" s="66" t="str">
        <f t="shared" si="85"/>
        <v/>
      </c>
      <c r="Y149">
        <f t="shared" si="86"/>
        <v>0</v>
      </c>
      <c r="Z149">
        <f t="shared" si="82"/>
        <v>0</v>
      </c>
      <c r="AA149">
        <f t="shared" si="82"/>
        <v>0</v>
      </c>
      <c r="AB149">
        <f t="shared" si="82"/>
        <v>0</v>
      </c>
      <c r="AC149">
        <f t="shared" si="82"/>
        <v>0</v>
      </c>
      <c r="AD149">
        <f t="shared" si="82"/>
        <v>0</v>
      </c>
      <c r="AE149">
        <f t="shared" si="82"/>
        <v>0</v>
      </c>
      <c r="AF149">
        <f t="shared" si="82"/>
        <v>0</v>
      </c>
      <c r="AH149">
        <f t="shared" si="87"/>
        <v>0</v>
      </c>
    </row>
    <row r="150" spans="2:34">
      <c r="B150" s="94">
        <v>7</v>
      </c>
      <c r="C150" s="38" t="str">
        <f>IF(D150="","",HLOOKUP(D150,ADMIN2026!$O$146:$Y$214,H150,FALSE))</f>
        <v/>
      </c>
      <c r="D150" s="38" t="str">
        <f>IF(E150="","",VLOOKUP(E150,ADMIN2026!$B$112:$D$141,2,FALSE))</f>
        <v/>
      </c>
      <c r="E150" s="4"/>
      <c r="F150" s="11"/>
      <c r="G150" s="6"/>
      <c r="H150" s="38" t="str">
        <f>IF(E150&gt;101,H142+2*I142,IF(E150&gt;10,H142+I142,IF(E150&gt;0,H142,"")))</f>
        <v/>
      </c>
      <c r="I150" s="38"/>
      <c r="J150" s="38">
        <f>VLOOKUP(B150,ADMIN2026!$B$64:$F$79,3,FALSE)*IF(G150="DQ",0,1)*IF(G150="DNF",0,1)*IF(G150="DNS",0,1)*IF(G150="",0,1)*IF(G150="nm",0,1)*IF(G150="NH",0,1)*IF(G150&lt;AH150,0,1)</f>
        <v>0</v>
      </c>
      <c r="K150" s="94">
        <f t="shared" si="83"/>
        <v>0</v>
      </c>
      <c r="L150" s="38">
        <f>IF(D150="",0,IF(G150="DNF",0,IF(G150="NH",0,IF(G150="DQ",0,IF(G150="NM",0,IF(G150="DNS",0,IF(G150&lt;VLOOKUP(A142,ADMIN2026!$G$91:$I$109,3,FALSE),0,ADMIN2026!$D$89)))))))</f>
        <v>0</v>
      </c>
      <c r="T150" s="14" t="str">
        <f t="shared" si="84"/>
        <v/>
      </c>
      <c r="U150" s="66" t="str">
        <f t="shared" si="85"/>
        <v/>
      </c>
      <c r="Y150">
        <f t="shared" si="86"/>
        <v>0</v>
      </c>
      <c r="Z150">
        <f t="shared" si="82"/>
        <v>0</v>
      </c>
      <c r="AA150">
        <f t="shared" si="82"/>
        <v>0</v>
      </c>
      <c r="AB150">
        <f t="shared" si="82"/>
        <v>0</v>
      </c>
      <c r="AC150">
        <f t="shared" si="82"/>
        <v>0</v>
      </c>
      <c r="AD150">
        <f t="shared" si="82"/>
        <v>0</v>
      </c>
      <c r="AE150">
        <f t="shared" si="82"/>
        <v>0</v>
      </c>
      <c r="AF150">
        <f t="shared" si="82"/>
        <v>0</v>
      </c>
      <c r="AH150">
        <f t="shared" si="87"/>
        <v>0</v>
      </c>
    </row>
    <row r="151" spans="2:34">
      <c r="B151" s="94">
        <v>8</v>
      </c>
      <c r="C151" s="38" t="str">
        <f>IF(D151="","",HLOOKUP(D151,ADMIN2026!$O$146:$Y$214,H151,FALSE))</f>
        <v/>
      </c>
      <c r="D151" s="38" t="str">
        <f>IF(E151="","",VLOOKUP(E151,ADMIN2026!$B$112:$D$141,2,FALSE))</f>
        <v/>
      </c>
      <c r="E151" s="4"/>
      <c r="F151" s="11"/>
      <c r="G151" s="6"/>
      <c r="H151" s="38" t="str">
        <f>IF(E151&gt;101,H142+2*I142,IF(E151&gt;10,H142+I142,IF(E151&gt;0,H142,"")))</f>
        <v/>
      </c>
      <c r="I151" s="38"/>
      <c r="J151" s="38">
        <f>VLOOKUP(B151,ADMIN2026!$B$64:$F$79,3,FALSE)*IF(G151="DQ",0,1)*IF(G151="DNF",0,1)*IF(G151="DNS",0,1)*IF(G151="",0,1)*IF(G151="nm",0,1)*IF(G151="NH",0,1)*IF(G151&lt;AH151,0,1)</f>
        <v>0</v>
      </c>
      <c r="K151" s="94">
        <f t="shared" si="83"/>
        <v>0</v>
      </c>
      <c r="L151" s="38">
        <f>IF(D151="",0,IF(G151="DNF",0,IF(G151="NH",0,IF(G151="DQ",0,IF(G151="NM",0,IF(G151="DNS",0,IF(G151&lt;VLOOKUP(A142,ADMIN2026!$G$91:$I$109,3,FALSE),0,ADMIN2026!$D$89)))))))</f>
        <v>0</v>
      </c>
      <c r="T151" s="14" t="str">
        <f t="shared" si="84"/>
        <v/>
      </c>
      <c r="U151" s="66" t="str">
        <f t="shared" si="85"/>
        <v/>
      </c>
      <c r="Y151">
        <f t="shared" si="86"/>
        <v>0</v>
      </c>
      <c r="Z151">
        <f t="shared" si="82"/>
        <v>0</v>
      </c>
      <c r="AA151">
        <f t="shared" si="82"/>
        <v>0</v>
      </c>
      <c r="AB151">
        <f t="shared" si="82"/>
        <v>0</v>
      </c>
      <c r="AC151">
        <f t="shared" si="82"/>
        <v>0</v>
      </c>
      <c r="AD151">
        <f t="shared" si="82"/>
        <v>0</v>
      </c>
      <c r="AE151">
        <f t="shared" si="82"/>
        <v>0</v>
      </c>
      <c r="AF151">
        <f t="shared" si="82"/>
        <v>0</v>
      </c>
      <c r="AH151">
        <f t="shared" si="87"/>
        <v>0</v>
      </c>
    </row>
    <row r="152" spans="2:34">
      <c r="B152" s="94">
        <v>9</v>
      </c>
      <c r="C152" s="38" t="str">
        <f>IF(D152="","",HLOOKUP(D152,ADMIN2026!$O$146:$Y$214,H152,FALSE))</f>
        <v/>
      </c>
      <c r="D152" s="38" t="str">
        <f>IF(E152="","",VLOOKUP(E152,ADMIN2026!$B$112:$D$141,2,FALSE))</f>
        <v/>
      </c>
      <c r="E152" s="4"/>
      <c r="F152" s="11"/>
      <c r="G152" s="6"/>
      <c r="H152" s="38" t="str">
        <f>IF(E152&gt;101,H142+2*I142,IF(E152&gt;10,H142+I142,IF(E152&gt;0,H142,"")))</f>
        <v/>
      </c>
      <c r="I152" s="38"/>
      <c r="J152" s="38">
        <f>VLOOKUP(B152,ADMIN2026!$B$64:$F$79,3,FALSE)*IF(G152="DQ",0,1)*IF(G152="DNF",0,1)*IF(G152="DNS",0,1)*IF(G152="",0,1)*IF(G152="nm",0,1)*IF(G152="NH",0,1)*IF(G152&lt;AH152,0,1)</f>
        <v>0</v>
      </c>
      <c r="K152" s="94">
        <f>J152</f>
        <v>0</v>
      </c>
      <c r="L152" s="38">
        <f>IF(D152="",0,IF(G152="DNF",0,IF(G152="NH",0,IF(G152="DQ",0,IF(G152="NM",0,IF(G152="DNS",0,IF(G152&lt;VLOOKUP(A142,ADMIN2026!$G$91:$I$109,3,FALSE),0,ADMIN2026!$D$89)))))))</f>
        <v>0</v>
      </c>
      <c r="T152" s="14" t="str">
        <f>IF(D152="","",G152)</f>
        <v/>
      </c>
      <c r="U152" s="66" t="str">
        <f>IF(D152="","",IF(G152="NH","",IF(G152="DQ","",IF(G152="NM","",IF(G152="DNS","",IF(ABS(G152*2/2-G152)&lt;0.001,"","Error"))))))</f>
        <v/>
      </c>
      <c r="Y152">
        <f>IF($D152=Y$1,$K152+$L152,0)</f>
        <v>0</v>
      </c>
      <c r="Z152">
        <f t="shared" ref="Z152:AF159" si="88">IF($D152=Z$1,$K152+$L152,0)</f>
        <v>0</v>
      </c>
      <c r="AA152">
        <f t="shared" si="88"/>
        <v>0</v>
      </c>
      <c r="AB152">
        <f t="shared" si="88"/>
        <v>0</v>
      </c>
      <c r="AC152">
        <f t="shared" si="88"/>
        <v>0</v>
      </c>
      <c r="AD152">
        <f t="shared" si="88"/>
        <v>0</v>
      </c>
      <c r="AE152">
        <f t="shared" si="88"/>
        <v>0</v>
      </c>
      <c r="AF152">
        <f t="shared" si="88"/>
        <v>0</v>
      </c>
      <c r="AH152">
        <f t="shared" si="87"/>
        <v>0</v>
      </c>
    </row>
    <row r="153" spans="2:34">
      <c r="B153" s="94">
        <v>10</v>
      </c>
      <c r="C153" s="38" t="str">
        <f>IF(D153="","",HLOOKUP(D153,ADMIN2026!$O$146:$Y$214,H153,FALSE))</f>
        <v/>
      </c>
      <c r="D153" s="38" t="str">
        <f>IF(E153="","",VLOOKUP(E153,ADMIN2026!$B$112:$D$141,2,FALSE))</f>
        <v/>
      </c>
      <c r="E153" s="4"/>
      <c r="F153" s="11"/>
      <c r="G153" s="6"/>
      <c r="H153" s="38" t="str">
        <f>IF(E153&gt;101,H142+2*I142,IF(E153&gt;10,H142+I142,IF(E153&gt;0,H142,"")))</f>
        <v/>
      </c>
      <c r="I153" s="38"/>
      <c r="J153" s="38">
        <f>VLOOKUP(B153,ADMIN2026!$B$64:$F$79,3,FALSE)*IF(G153="DQ",0,1)*IF(G153="DNF",0,1)*IF(G153="DNS",0,1)*IF(G153="",0,1)*IF(G153="nm",0,1)*IF(G153="NH",0,1)*IF(G153&lt;AH153,0,1)</f>
        <v>0</v>
      </c>
      <c r="K153" s="94">
        <f t="shared" ref="K153:K159" si="89">J153</f>
        <v>0</v>
      </c>
      <c r="L153" s="38">
        <f>IF(D153="",0,IF(G153="DNF",0,IF(G153="NH",0,IF(G153="DQ",0,IF(G153="NM",0,IF(G153="DNS",0,IF(G153&lt;VLOOKUP(A142,ADMIN2026!$G$91:$I$109,3,FALSE),0,ADMIN2026!$D$89)))))))</f>
        <v>0</v>
      </c>
      <c r="T153" s="14" t="str">
        <f t="shared" ref="T153:T159" si="90">IF(D153="","",G153)</f>
        <v/>
      </c>
      <c r="U153" s="66" t="str">
        <f t="shared" ref="U153:U159" si="91">IF(D153="","",IF(G153="NH","",IF(G153="DQ","",IF(G153="NM","",IF(G153="DNS","",IF(ABS(G153*2/2-G153)&lt;0.001,"","Error"))))))</f>
        <v/>
      </c>
      <c r="Y153">
        <f t="shared" ref="Y153:Y159" si="92">IF($D153=Y$1,$K153+$L153,0)</f>
        <v>0</v>
      </c>
      <c r="Z153">
        <f t="shared" si="88"/>
        <v>0</v>
      </c>
      <c r="AA153">
        <f t="shared" si="88"/>
        <v>0</v>
      </c>
      <c r="AB153">
        <f t="shared" si="88"/>
        <v>0</v>
      </c>
      <c r="AC153">
        <f t="shared" si="88"/>
        <v>0</v>
      </c>
      <c r="AD153">
        <f t="shared" si="88"/>
        <v>0</v>
      </c>
      <c r="AE153">
        <f t="shared" si="88"/>
        <v>0</v>
      </c>
      <c r="AF153">
        <f t="shared" si="88"/>
        <v>0</v>
      </c>
      <c r="AH153">
        <f t="shared" si="87"/>
        <v>0</v>
      </c>
    </row>
    <row r="154" spans="2:34">
      <c r="B154" s="94">
        <v>11</v>
      </c>
      <c r="C154" s="38" t="str">
        <f>IF(D154="","",HLOOKUP(D154,ADMIN2026!$O$146:$Y$214,H154,FALSE))</f>
        <v/>
      </c>
      <c r="D154" s="38" t="str">
        <f>IF(E154="","",VLOOKUP(E154,ADMIN2026!$B$112:$D$141,2,FALSE))</f>
        <v/>
      </c>
      <c r="E154" s="4"/>
      <c r="F154" s="11"/>
      <c r="G154" s="6"/>
      <c r="H154" s="38" t="str">
        <f>IF(E154&gt;101,H142+2*I142,IF(E154&gt;10,H142+I142,IF(E154&gt;0,H142,"")))</f>
        <v/>
      </c>
      <c r="I154" s="38"/>
      <c r="J154" s="38">
        <f>VLOOKUP(B154,ADMIN2026!$B$64:$F$79,3,FALSE)*IF(G154="DQ",0,1)*IF(G154="DNF",0,1)*IF(G154="DNS",0,1)*IF(G154="",0,1)*IF(G154="nm",0,1)*IF(G154="NH",0,1)*IF(G154&lt;AH154,0,1)</f>
        <v>0</v>
      </c>
      <c r="K154" s="94">
        <f t="shared" si="89"/>
        <v>0</v>
      </c>
      <c r="L154" s="38">
        <f>IF(D154="",0,IF(G154="DNF",0,IF(G154="NH",0,IF(G154="DQ",0,IF(G154="NM",0,IF(G154="DNS",0,IF(G154&lt;VLOOKUP(A142,ADMIN2026!$G$91:$I$109,3,FALSE),0,ADMIN2026!$D$89)))))))</f>
        <v>0</v>
      </c>
      <c r="T154" s="14" t="str">
        <f t="shared" si="90"/>
        <v/>
      </c>
      <c r="U154" s="66" t="str">
        <f t="shared" si="91"/>
        <v/>
      </c>
      <c r="Y154">
        <f t="shared" si="92"/>
        <v>0</v>
      </c>
      <c r="Z154">
        <f t="shared" si="88"/>
        <v>0</v>
      </c>
      <c r="AA154">
        <f t="shared" si="88"/>
        <v>0</v>
      </c>
      <c r="AB154">
        <f t="shared" si="88"/>
        <v>0</v>
      </c>
      <c r="AC154">
        <f t="shared" si="88"/>
        <v>0</v>
      </c>
      <c r="AD154">
        <f t="shared" si="88"/>
        <v>0</v>
      </c>
      <c r="AE154">
        <f t="shared" si="88"/>
        <v>0</v>
      </c>
      <c r="AF154">
        <f t="shared" si="88"/>
        <v>0</v>
      </c>
      <c r="AH154">
        <f t="shared" si="87"/>
        <v>0</v>
      </c>
    </row>
    <row r="155" spans="2:34">
      <c r="B155" s="94">
        <v>12</v>
      </c>
      <c r="C155" s="38" t="str">
        <f>IF(D155="","",HLOOKUP(D155,ADMIN2026!$O$146:$Y$214,H155,FALSE))</f>
        <v/>
      </c>
      <c r="D155" s="38" t="str">
        <f>IF(E155="","",VLOOKUP(E155,ADMIN2026!$B$112:$D$141,2,FALSE))</f>
        <v/>
      </c>
      <c r="E155" s="4"/>
      <c r="F155" s="11"/>
      <c r="G155" s="6"/>
      <c r="H155" s="38" t="str">
        <f>IF(E155&gt;101,H142+2*I142,IF(E155&gt;10,H142+I142,IF(E155&gt;0,H142,"")))</f>
        <v/>
      </c>
      <c r="I155" s="38"/>
      <c r="J155" s="38">
        <f>VLOOKUP(B155,ADMIN2026!$B$64:$F$79,3,FALSE)*IF(G155="DQ",0,1)*IF(G155="DNF",0,1)*IF(G155="DNS",0,1)*IF(G155="",0,1)*IF(G155="nm",0,1)*IF(G155="NH",0,1)*IF(G155&lt;AH155,0,1)</f>
        <v>0</v>
      </c>
      <c r="K155" s="94">
        <f t="shared" si="89"/>
        <v>0</v>
      </c>
      <c r="L155" s="38">
        <f>IF(D155="",0,IF(G155="DNF",0,IF(G155="NH",0,IF(G155="DQ",0,IF(G155="NM",0,IF(G155="DNS",0,IF(G155&lt;VLOOKUP(A142,ADMIN2026!$G$91:$I$109,3,FALSE),0,ADMIN2026!$D$89)))))))</f>
        <v>0</v>
      </c>
      <c r="T155" s="14" t="str">
        <f t="shared" si="90"/>
        <v/>
      </c>
      <c r="U155" s="66" t="str">
        <f t="shared" si="91"/>
        <v/>
      </c>
      <c r="Y155">
        <f t="shared" si="92"/>
        <v>0</v>
      </c>
      <c r="Z155">
        <f t="shared" si="88"/>
        <v>0</v>
      </c>
      <c r="AA155">
        <f t="shared" si="88"/>
        <v>0</v>
      </c>
      <c r="AB155">
        <f t="shared" si="88"/>
        <v>0</v>
      </c>
      <c r="AC155">
        <f t="shared" si="88"/>
        <v>0</v>
      </c>
      <c r="AD155">
        <f t="shared" si="88"/>
        <v>0</v>
      </c>
      <c r="AE155">
        <f t="shared" si="88"/>
        <v>0</v>
      </c>
      <c r="AF155">
        <f t="shared" si="88"/>
        <v>0</v>
      </c>
      <c r="AH155">
        <f t="shared" si="87"/>
        <v>0</v>
      </c>
    </row>
    <row r="156" spans="2:34">
      <c r="B156" s="94">
        <v>13</v>
      </c>
      <c r="C156" s="38" t="str">
        <f>IF(D156="","",HLOOKUP(D156,ADMIN2026!$O$146:$Y$214,H156,FALSE))</f>
        <v/>
      </c>
      <c r="D156" s="38" t="str">
        <f>IF(E156="","",VLOOKUP(E156,ADMIN2026!$B$112:$D$141,2,FALSE))</f>
        <v/>
      </c>
      <c r="E156" s="4"/>
      <c r="F156" s="11"/>
      <c r="G156" s="6"/>
      <c r="H156" s="38" t="str">
        <f>IF(E156&gt;101,H142+2*I142,IF(E156&gt;10,H142+I142,IF(E156&gt;0,H142,"")))</f>
        <v/>
      </c>
      <c r="I156" s="38"/>
      <c r="J156" s="38">
        <f>VLOOKUP(B156,ADMIN2026!$B$64:$F$79,3,FALSE)*IF(G156="DQ",0,1)*IF(G156="DNF",0,1)*IF(G156="DNS",0,1)*IF(G156="",0,1)*IF(G156="nm",0,1)*IF(G156="NH",0,1)*IF(G156&lt;AH156,0,1)</f>
        <v>0</v>
      </c>
      <c r="K156" s="94">
        <f t="shared" si="89"/>
        <v>0</v>
      </c>
      <c r="L156" s="38">
        <f>IF(D156="",0,IF(G156="DNF",0,IF(G156="NH",0,IF(G156="DQ",0,IF(G156="NM",0,IF(G156="DNS",0,IF(G156&lt;VLOOKUP(A142,ADMIN2026!$G$91:$I$109,3,FALSE),0,ADMIN2026!$D$89)))))))</f>
        <v>0</v>
      </c>
      <c r="T156" s="14" t="str">
        <f t="shared" si="90"/>
        <v/>
      </c>
      <c r="U156" s="66" t="str">
        <f t="shared" si="91"/>
        <v/>
      </c>
      <c r="Y156">
        <f t="shared" si="92"/>
        <v>0</v>
      </c>
      <c r="Z156">
        <f t="shared" si="88"/>
        <v>0</v>
      </c>
      <c r="AA156">
        <f t="shared" si="88"/>
        <v>0</v>
      </c>
      <c r="AB156">
        <f t="shared" si="88"/>
        <v>0</v>
      </c>
      <c r="AC156">
        <f t="shared" si="88"/>
        <v>0</v>
      </c>
      <c r="AD156">
        <f t="shared" si="88"/>
        <v>0</v>
      </c>
      <c r="AE156">
        <f t="shared" si="88"/>
        <v>0</v>
      </c>
      <c r="AF156">
        <f t="shared" si="88"/>
        <v>0</v>
      </c>
      <c r="AH156">
        <f t="shared" si="87"/>
        <v>0</v>
      </c>
    </row>
    <row r="157" spans="2:34">
      <c r="B157" s="94">
        <v>14</v>
      </c>
      <c r="C157" s="38" t="str">
        <f>IF(D157="","",HLOOKUP(D157,ADMIN2026!$O$146:$Y$214,H157,FALSE))</f>
        <v/>
      </c>
      <c r="D157" s="38" t="str">
        <f>IF(E157="","",VLOOKUP(E157,ADMIN2026!$B$112:$D$141,2,FALSE))</f>
        <v/>
      </c>
      <c r="E157" s="4"/>
      <c r="F157" s="11"/>
      <c r="G157" s="6"/>
      <c r="H157" s="38" t="str">
        <f>IF(E157&gt;101,H142+2*I142,IF(E157&gt;10,H142+I142,IF(E157&gt;0,H142,"")))</f>
        <v/>
      </c>
      <c r="I157" s="38"/>
      <c r="J157" s="38">
        <f>VLOOKUP(B157,ADMIN2026!$B$64:$F$79,3,FALSE)*IF(G157="DQ",0,1)*IF(G157="DNF",0,1)*IF(G157="DNS",0,1)*IF(G157="",0,1)*IF(G157="nm",0,1)*IF(G157="NH",0,1)*IF(G157&lt;AH157,0,1)</f>
        <v>0</v>
      </c>
      <c r="K157" s="94">
        <f t="shared" si="89"/>
        <v>0</v>
      </c>
      <c r="L157" s="38">
        <f>IF(D157="",0,IF(G157="DNF",0,IF(G157="NH",0,IF(G157="DQ",0,IF(G157="NM",0,IF(G157="DNS",0,IF(G157&lt;VLOOKUP(A142,ADMIN2026!$G$91:$I$109,3,FALSE),0,ADMIN2026!$D$89)))))))</f>
        <v>0</v>
      </c>
      <c r="T157" s="14" t="str">
        <f t="shared" si="90"/>
        <v/>
      </c>
      <c r="U157" s="66" t="str">
        <f t="shared" si="91"/>
        <v/>
      </c>
      <c r="Y157">
        <f t="shared" si="92"/>
        <v>0</v>
      </c>
      <c r="Z157">
        <f t="shared" si="88"/>
        <v>0</v>
      </c>
      <c r="AA157">
        <f t="shared" si="88"/>
        <v>0</v>
      </c>
      <c r="AB157">
        <f t="shared" si="88"/>
        <v>0</v>
      </c>
      <c r="AC157">
        <f t="shared" si="88"/>
        <v>0</v>
      </c>
      <c r="AD157">
        <f t="shared" si="88"/>
        <v>0</v>
      </c>
      <c r="AE157">
        <f t="shared" si="88"/>
        <v>0</v>
      </c>
      <c r="AF157">
        <f t="shared" si="88"/>
        <v>0</v>
      </c>
      <c r="AH157">
        <f t="shared" si="87"/>
        <v>0</v>
      </c>
    </row>
    <row r="158" spans="2:34">
      <c r="B158" s="94">
        <v>15</v>
      </c>
      <c r="C158" s="38" t="str">
        <f>IF(D158="","",HLOOKUP(D158,ADMIN2026!$O$146:$Y$214,H158,FALSE))</f>
        <v/>
      </c>
      <c r="D158" s="38" t="str">
        <f>IF(E158="","",VLOOKUP(E158,ADMIN2026!$B$112:$D$141,2,FALSE))</f>
        <v/>
      </c>
      <c r="E158" s="4"/>
      <c r="F158" s="11"/>
      <c r="G158" s="6"/>
      <c r="H158" s="38" t="str">
        <f>IF(E158&gt;101,H142+2*I142,IF(E158&gt;10,H142+I142,IF(E158&gt;0,H142,"")))</f>
        <v/>
      </c>
      <c r="I158" s="38"/>
      <c r="J158" s="38">
        <f>VLOOKUP(B158,ADMIN2026!$B$64:$F$79,3,FALSE)*IF(G158="DQ",0,1)*IF(G158="DNF",0,1)*IF(G158="DNS",0,1)*IF(G158="",0,1)*IF(G158="nm",0,1)*IF(G158="NH",0,1)*IF(G158&lt;AH158,0,1)</f>
        <v>0</v>
      </c>
      <c r="K158" s="94">
        <f t="shared" si="89"/>
        <v>0</v>
      </c>
      <c r="L158" s="38">
        <f>IF(D158="",0,IF(G158="DNF",0,IF(G158="NH",0,IF(G158="DQ",0,IF(G158="NM",0,IF(G158="DNS",0,IF(G158&lt;VLOOKUP(A142,ADMIN2026!$G$91:$I$109,3,FALSE),0,ADMIN2026!$D$89)))))))</f>
        <v>0</v>
      </c>
      <c r="T158" s="14" t="str">
        <f t="shared" si="90"/>
        <v/>
      </c>
      <c r="U158" s="66" t="str">
        <f t="shared" si="91"/>
        <v/>
      </c>
      <c r="Y158">
        <f t="shared" si="92"/>
        <v>0</v>
      </c>
      <c r="Z158">
        <f t="shared" si="88"/>
        <v>0</v>
      </c>
      <c r="AA158">
        <f t="shared" si="88"/>
        <v>0</v>
      </c>
      <c r="AB158">
        <f t="shared" si="88"/>
        <v>0</v>
      </c>
      <c r="AC158">
        <f t="shared" si="88"/>
        <v>0</v>
      </c>
      <c r="AD158">
        <f t="shared" si="88"/>
        <v>0</v>
      </c>
      <c r="AE158">
        <f t="shared" si="88"/>
        <v>0</v>
      </c>
      <c r="AF158">
        <f t="shared" si="88"/>
        <v>0</v>
      </c>
      <c r="AH158">
        <f t="shared" si="87"/>
        <v>0</v>
      </c>
    </row>
    <row r="159" spans="2:34">
      <c r="B159" s="94">
        <v>16</v>
      </c>
      <c r="C159" s="38" t="str">
        <f>IF(D159="","",HLOOKUP(D159,ADMIN2026!$O$146:$Y$214,H159,FALSE))</f>
        <v/>
      </c>
      <c r="D159" s="38" t="str">
        <f>IF(E159="","",VLOOKUP(E159,ADMIN2026!$B$112:$D$141,2,FALSE))</f>
        <v/>
      </c>
      <c r="E159" s="4"/>
      <c r="F159" s="11"/>
      <c r="G159" s="6"/>
      <c r="H159" s="38" t="str">
        <f>IF(E159&gt;101,H142+2*I142,IF(E159&gt;10,H142+I142,IF(E159&gt;0,H142,"")))</f>
        <v/>
      </c>
      <c r="I159" s="38"/>
      <c r="J159" s="38">
        <f>VLOOKUP(B159,ADMIN2026!$B$64:$F$79,3,FALSE)*IF(G159="DQ",0,1)*IF(G159="DNF",0,1)*IF(G159="DNS",0,1)*IF(G159="",0,1)*IF(G159="nm",0,1)*IF(G159="NH",0,1)*IF(G159&lt;AH159,0,1)</f>
        <v>0</v>
      </c>
      <c r="K159" s="94">
        <f t="shared" si="89"/>
        <v>0</v>
      </c>
      <c r="L159" s="38">
        <f>IF(D159="",0,IF(G159="DNF",0,IF(G159="NH",0,IF(G159="DQ",0,IF(G159="NM",0,IF(G159="DNS",0,IF(G159&lt;VLOOKUP(A142,ADMIN2026!$G$91:$I$109,3,FALSE),0,ADMIN2026!$D$89)))))))</f>
        <v>0</v>
      </c>
      <c r="T159" s="14" t="str">
        <f t="shared" si="90"/>
        <v/>
      </c>
      <c r="U159" s="66" t="str">
        <f t="shared" si="91"/>
        <v/>
      </c>
      <c r="Y159">
        <f t="shared" si="92"/>
        <v>0</v>
      </c>
      <c r="Z159">
        <f t="shared" si="88"/>
        <v>0</v>
      </c>
      <c r="AA159">
        <f t="shared" si="88"/>
        <v>0</v>
      </c>
      <c r="AB159">
        <f t="shared" si="88"/>
        <v>0</v>
      </c>
      <c r="AC159">
        <f t="shared" si="88"/>
        <v>0</v>
      </c>
      <c r="AD159">
        <f t="shared" si="88"/>
        <v>0</v>
      </c>
      <c r="AE159">
        <f t="shared" si="88"/>
        <v>0</v>
      </c>
      <c r="AF159">
        <f t="shared" si="88"/>
        <v>0</v>
      </c>
      <c r="AH159">
        <f t="shared" si="87"/>
        <v>0</v>
      </c>
    </row>
    <row r="162" spans="1:34">
      <c r="A162" s="62" t="s">
        <v>0</v>
      </c>
      <c r="B162" s="62" t="s">
        <v>0</v>
      </c>
      <c r="C162" s="62" t="s">
        <v>12</v>
      </c>
      <c r="D162" s="62" t="s">
        <v>58</v>
      </c>
      <c r="E162" s="3"/>
      <c r="F162" s="3"/>
      <c r="G162" s="3"/>
      <c r="H162" s="3" t="s">
        <v>66</v>
      </c>
      <c r="I162" s="3" t="s">
        <v>67</v>
      </c>
      <c r="J162" s="3"/>
      <c r="K162" s="3"/>
      <c r="L162" s="3"/>
      <c r="M162" s="3"/>
      <c r="N162" s="3"/>
      <c r="O162" s="3"/>
      <c r="P162" s="3"/>
      <c r="Q162" s="3"/>
      <c r="R162" s="3"/>
      <c r="S162" s="3"/>
      <c r="T162" s="3"/>
      <c r="U162" s="3"/>
      <c r="V162" s="3"/>
      <c r="W162" s="3"/>
    </row>
    <row r="163" spans="1:34">
      <c r="A163" s="3" t="str">
        <f>C162</f>
        <v>DT</v>
      </c>
      <c r="B163" s="37" t="s">
        <v>51</v>
      </c>
      <c r="C163" s="37"/>
      <c r="D163" s="37"/>
      <c r="E163" s="37"/>
      <c r="F163" s="10"/>
      <c r="G163" s="37" t="s">
        <v>106</v>
      </c>
      <c r="H163" s="37">
        <f>VLOOKUP(A163,ADMIN2026!$B$146:$M$166,12,FALSE)</f>
        <v>19</v>
      </c>
      <c r="I163" s="37">
        <f>$I$3</f>
        <v>24</v>
      </c>
      <c r="J163" s="37" t="s">
        <v>79</v>
      </c>
      <c r="K163" s="37" t="s">
        <v>59</v>
      </c>
      <c r="L163" s="37" t="s">
        <v>83</v>
      </c>
      <c r="M163" s="3"/>
      <c r="N163" s="3"/>
      <c r="O163" s="3"/>
      <c r="P163" s="3"/>
      <c r="Q163" s="3"/>
      <c r="R163" s="3"/>
      <c r="S163" s="3"/>
      <c r="T163" s="3" t="s">
        <v>136</v>
      </c>
      <c r="U163" s="3" t="s">
        <v>237</v>
      </c>
      <c r="V163" s="3"/>
      <c r="W163" s="3"/>
    </row>
    <row r="164" spans="1:34">
      <c r="A164" s="64" t="s">
        <v>27</v>
      </c>
      <c r="B164" s="37" t="s">
        <v>59</v>
      </c>
      <c r="C164" s="37" t="s">
        <v>60</v>
      </c>
      <c r="D164" s="37" t="s">
        <v>61</v>
      </c>
      <c r="E164" s="37" t="s">
        <v>108</v>
      </c>
      <c r="F164" s="10"/>
      <c r="G164" s="37" t="s">
        <v>107</v>
      </c>
      <c r="H164" s="37" t="s">
        <v>65</v>
      </c>
      <c r="I164" s="37"/>
      <c r="J164" s="37" t="s">
        <v>80</v>
      </c>
      <c r="K164" s="37" t="s">
        <v>80</v>
      </c>
      <c r="L164" s="37" t="s">
        <v>80</v>
      </c>
      <c r="M164" s="3"/>
      <c r="N164" s="3"/>
      <c r="O164" s="3"/>
      <c r="P164" s="3"/>
      <c r="Q164" s="3"/>
      <c r="R164" s="3"/>
      <c r="S164" s="3"/>
      <c r="T164" s="3" t="s">
        <v>146</v>
      </c>
      <c r="U164" s="3" t="s">
        <v>238</v>
      </c>
      <c r="V164" s="3"/>
      <c r="W164" s="3"/>
      <c r="Y164" t="str">
        <f>Y$1</f>
        <v>B&amp;R</v>
      </c>
      <c r="Z164" t="str">
        <f t="shared" ref="Z164:AF164" si="93">Z$1</f>
        <v>Chelt</v>
      </c>
      <c r="AA164" t="str">
        <f t="shared" si="93"/>
        <v>D&amp;S</v>
      </c>
      <c r="AB164" t="str">
        <f t="shared" si="93"/>
        <v>HereF</v>
      </c>
      <c r="AC164" t="str">
        <f t="shared" si="93"/>
        <v>K&amp;S</v>
      </c>
      <c r="AD164" t="str">
        <f t="shared" si="93"/>
        <v>Tipton</v>
      </c>
      <c r="AE164" t="str">
        <f t="shared" si="93"/>
        <v>Worc</v>
      </c>
      <c r="AF164" t="str">
        <f t="shared" si="93"/>
        <v>Yate</v>
      </c>
      <c r="AH164" t="s">
        <v>484</v>
      </c>
    </row>
    <row r="165" spans="1:34">
      <c r="B165" s="94">
        <v>1</v>
      </c>
      <c r="C165" s="38" t="str">
        <f>IF(D165="","",HLOOKUP(D165,ADMIN2026!$O$146:$Y$214,H165,FALSE))</f>
        <v/>
      </c>
      <c r="D165" s="38" t="str">
        <f>IF(E165="","",VLOOKUP(E165,ADMIN2026!$B$112:$D$141,2,FALSE))</f>
        <v/>
      </c>
      <c r="E165" s="4"/>
      <c r="F165" s="11"/>
      <c r="G165" s="6"/>
      <c r="H165" s="38" t="str">
        <f>IF(E165&gt;101,H163+2*I163,IF(E165&gt;10,H163+I163,IF(E165&gt;0,H163,"")))</f>
        <v/>
      </c>
      <c r="I165" s="38"/>
      <c r="J165" s="38">
        <f>VLOOKUP(B165,ADMIN2026!$B$64:$E$73,2,FALSE)*IF(G165="DQ",0,1)*IF(G165="DNF",0,1)*IF(G165="DNS",0,1)*IF(G165="",0,1)*IF(G165="nm",0,1)*IF(G165="NH",0,1)*IF(G165&lt;AH165,0,1)</f>
        <v>0</v>
      </c>
      <c r="K165" s="94">
        <f>J165</f>
        <v>0</v>
      </c>
      <c r="L165" s="38">
        <f>IF(D165="",0,IF(G165="DNF",0,IF(G165="NH",0,IF(G165="DQ",0,IF(G165="NM",0,IF(G165="DNS",0,IF(G165&lt;VLOOKUP(A163,ADMIN2026!$G$91:$I$109,3,FALSE),0,ADMIN2026!$D$89)))))))</f>
        <v>0</v>
      </c>
      <c r="T165" s="14" t="str">
        <f>IF(D165="","",G165)</f>
        <v/>
      </c>
      <c r="U165" s="66" t="str">
        <f>IF(D165="","",IF(G165="NH","",IF(G165="DQ","",IF(G165="NM","",IF(G165="DNS","",IF(ABS(G165*2/2-G165)&lt;0.001,"","Error"))))))</f>
        <v/>
      </c>
      <c r="Y165">
        <f>IF($D165=Y$1,$K165+$L165,0)</f>
        <v>0</v>
      </c>
      <c r="Z165">
        <f t="shared" ref="Z165:AF172" si="94">IF($D165=Z$1,$K165+$L165,0)</f>
        <v>0</v>
      </c>
      <c r="AA165">
        <f t="shared" si="94"/>
        <v>0</v>
      </c>
      <c r="AB165">
        <f t="shared" si="94"/>
        <v>0</v>
      </c>
      <c r="AC165">
        <f t="shared" si="94"/>
        <v>0</v>
      </c>
      <c r="AD165">
        <f t="shared" si="94"/>
        <v>0</v>
      </c>
      <c r="AE165">
        <f t="shared" si="94"/>
        <v>0</v>
      </c>
      <c r="AF165">
        <f t="shared" si="94"/>
        <v>0</v>
      </c>
      <c r="AH165">
        <f>VLOOKUP(A163,ADMIN2026!$G$13:$I$16,3,FALSE)</f>
        <v>0</v>
      </c>
    </row>
    <row r="166" spans="1:34">
      <c r="B166" s="94">
        <v>2</v>
      </c>
      <c r="C166" s="38" t="str">
        <f>IF(D166="","",HLOOKUP(D166,ADMIN2026!$O$146:$Y$214,H166,FALSE))</f>
        <v/>
      </c>
      <c r="D166" s="38" t="str">
        <f>IF(E166="","",VLOOKUP(E166,ADMIN2026!$B$112:$D$141,2,FALSE))</f>
        <v/>
      </c>
      <c r="E166" s="4"/>
      <c r="F166" s="11"/>
      <c r="G166" s="6"/>
      <c r="H166" s="38" t="str">
        <f>IF(E166&gt;101,H163+2*I163,IF(E166&gt;10,H163+I163,IF(E166&gt;0,H163,"")))</f>
        <v/>
      </c>
      <c r="I166" s="38"/>
      <c r="J166" s="38">
        <f>VLOOKUP(B166,ADMIN2026!$B$64:$E$73,2,FALSE)*IF(G166="DQ",0,1)*IF(G166="DNF",0,1)*IF(G166="DNS",0,1)*IF(G166="",0,1)*IF(G166="nm",0,1)*IF(G166="NH",0,1)*IF(G166&lt;AH166,0,1)</f>
        <v>0</v>
      </c>
      <c r="K166" s="94">
        <f t="shared" ref="K166:K172" si="95">J166</f>
        <v>0</v>
      </c>
      <c r="L166" s="38">
        <f>IF(D166="",0,IF(G166="DNF",0,IF(G166="NH",0,IF(G166="DQ",0,IF(G166="NM",0,IF(G166="DNS",0,IF(G166&lt;VLOOKUP(A163,ADMIN2026!$G$91:$I$109,3,FALSE),0,ADMIN2026!$D$89)))))))</f>
        <v>0</v>
      </c>
      <c r="T166" s="14" t="str">
        <f t="shared" ref="T166:T172" si="96">IF(D166="","",G166)</f>
        <v/>
      </c>
      <c r="U166" s="66" t="str">
        <f t="shared" ref="U166:U172" si="97">IF(D166="","",IF(G166="NH","",IF(G166="DQ","",IF(G166="NM","",IF(G166="DNS","",IF(ABS(G166*2/2-G166)&lt;0.001,"","Error"))))))</f>
        <v/>
      </c>
      <c r="Y166">
        <f t="shared" ref="Y166:Y172" si="98">IF($D166=Y$1,$K166+$L166,0)</f>
        <v>0</v>
      </c>
      <c r="Z166">
        <f t="shared" si="94"/>
        <v>0</v>
      </c>
      <c r="AA166">
        <f t="shared" si="94"/>
        <v>0</v>
      </c>
      <c r="AB166">
        <f t="shared" si="94"/>
        <v>0</v>
      </c>
      <c r="AC166">
        <f t="shared" si="94"/>
        <v>0</v>
      </c>
      <c r="AD166">
        <f t="shared" si="94"/>
        <v>0</v>
      </c>
      <c r="AE166">
        <f t="shared" si="94"/>
        <v>0</v>
      </c>
      <c r="AF166">
        <f t="shared" si="94"/>
        <v>0</v>
      </c>
      <c r="AH166">
        <f>AH165</f>
        <v>0</v>
      </c>
    </row>
    <row r="167" spans="1:34">
      <c r="B167" s="94">
        <v>3</v>
      </c>
      <c r="C167" s="38" t="str">
        <f>IF(D167="","",HLOOKUP(D167,ADMIN2026!$O$146:$Y$214,H167,FALSE))</f>
        <v/>
      </c>
      <c r="D167" s="38" t="str">
        <f>IF(E167="","",VLOOKUP(E167,ADMIN2026!$B$112:$D$141,2,FALSE))</f>
        <v/>
      </c>
      <c r="E167" s="4"/>
      <c r="F167" s="11"/>
      <c r="G167" s="6"/>
      <c r="H167" s="38" t="str">
        <f>IF(E167&gt;101,H163+2*I163,IF(E167&gt;10,H163+I163,IF(E167&gt;0,H163,"")))</f>
        <v/>
      </c>
      <c r="I167" s="38"/>
      <c r="J167" s="38">
        <f>VLOOKUP(B167,ADMIN2026!$B$64:$E$73,2,FALSE)*IF(G167="DQ",0,1)*IF(G167="DNF",0,1)*IF(G167="DNS",0,1)*IF(G167="",0,1)*IF(G167="nm",0,1)*IF(G167="NH",0,1)*IF(G167&lt;AH167,0,1)</f>
        <v>0</v>
      </c>
      <c r="K167" s="94">
        <f t="shared" si="95"/>
        <v>0</v>
      </c>
      <c r="L167" s="38">
        <f>IF(D167="",0,IF(G167="DNF",0,IF(G167="NH",0,IF(G167="DQ",0,IF(G167="NM",0,IF(G167="DNS",0,IF(G167&lt;VLOOKUP(A163,ADMIN2026!$G$91:$I$109,3,FALSE),0,ADMIN2026!$D$89)))))))</f>
        <v>0</v>
      </c>
      <c r="T167" s="14" t="str">
        <f t="shared" si="96"/>
        <v/>
      </c>
      <c r="U167" s="66" t="str">
        <f t="shared" si="97"/>
        <v/>
      </c>
      <c r="Y167">
        <f t="shared" si="98"/>
        <v>0</v>
      </c>
      <c r="Z167">
        <f t="shared" si="94"/>
        <v>0</v>
      </c>
      <c r="AA167">
        <f t="shared" si="94"/>
        <v>0</v>
      </c>
      <c r="AB167">
        <f t="shared" si="94"/>
        <v>0</v>
      </c>
      <c r="AC167">
        <f t="shared" si="94"/>
        <v>0</v>
      </c>
      <c r="AD167">
        <f t="shared" si="94"/>
        <v>0</v>
      </c>
      <c r="AE167">
        <f t="shared" si="94"/>
        <v>0</v>
      </c>
      <c r="AF167">
        <f t="shared" si="94"/>
        <v>0</v>
      </c>
      <c r="AH167">
        <f t="shared" ref="AH167:AH172" si="99">AH166</f>
        <v>0</v>
      </c>
    </row>
    <row r="168" spans="1:34">
      <c r="B168" s="94">
        <v>4</v>
      </c>
      <c r="C168" s="38" t="str">
        <f>IF(D168="","",HLOOKUP(D168,ADMIN2026!$O$146:$Y$214,H168,FALSE))</f>
        <v/>
      </c>
      <c r="D168" s="38" t="str">
        <f>IF(E168="","",VLOOKUP(E168,ADMIN2026!$B$112:$D$141,2,FALSE))</f>
        <v/>
      </c>
      <c r="E168" s="4"/>
      <c r="F168" s="11"/>
      <c r="G168" s="6"/>
      <c r="H168" s="38" t="str">
        <f>IF(E168&gt;101,H163+2*I163,IF(E168&gt;10,H163+I163,IF(E168&gt;0,H163,"")))</f>
        <v/>
      </c>
      <c r="I168" s="38"/>
      <c r="J168" s="38">
        <f>VLOOKUP(B168,ADMIN2026!$B$64:$E$73,2,FALSE)*IF(G168="DQ",0,1)*IF(G168="DNF",0,1)*IF(G168="DNS",0,1)*IF(G168="",0,1)*IF(G168="nm",0,1)*IF(G168="NH",0,1)*IF(G168&lt;AH168,0,1)</f>
        <v>0</v>
      </c>
      <c r="K168" s="94">
        <f t="shared" si="95"/>
        <v>0</v>
      </c>
      <c r="L168" s="38">
        <f>IF(D168="",0,IF(G168="DNF",0,IF(G168="NH",0,IF(G168="DQ",0,IF(G168="NM",0,IF(G168="DNS",0,IF(G168&lt;VLOOKUP(A163,ADMIN2026!$G$91:$I$109,3,FALSE),0,ADMIN2026!$D$89)))))))</f>
        <v>0</v>
      </c>
      <c r="T168" s="14" t="str">
        <f t="shared" si="96"/>
        <v/>
      </c>
      <c r="U168" s="66" t="str">
        <f t="shared" si="97"/>
        <v/>
      </c>
      <c r="Y168">
        <f t="shared" si="98"/>
        <v>0</v>
      </c>
      <c r="Z168">
        <f t="shared" si="94"/>
        <v>0</v>
      </c>
      <c r="AA168">
        <f t="shared" si="94"/>
        <v>0</v>
      </c>
      <c r="AB168">
        <f t="shared" si="94"/>
        <v>0</v>
      </c>
      <c r="AC168">
        <f t="shared" si="94"/>
        <v>0</v>
      </c>
      <c r="AD168">
        <f t="shared" si="94"/>
        <v>0</v>
      </c>
      <c r="AE168">
        <f t="shared" si="94"/>
        <v>0</v>
      </c>
      <c r="AF168">
        <f t="shared" si="94"/>
        <v>0</v>
      </c>
      <c r="AH168">
        <f t="shared" si="99"/>
        <v>0</v>
      </c>
    </row>
    <row r="169" spans="1:34">
      <c r="B169" s="94">
        <v>5</v>
      </c>
      <c r="C169" s="38" t="str">
        <f>IF(D169="","",HLOOKUP(D169,ADMIN2026!$O$146:$Y$214,H169,FALSE))</f>
        <v/>
      </c>
      <c r="D169" s="38" t="str">
        <f>IF(E169="","",VLOOKUP(E169,ADMIN2026!$B$112:$D$141,2,FALSE))</f>
        <v/>
      </c>
      <c r="E169" s="4"/>
      <c r="F169" s="11"/>
      <c r="G169" s="6"/>
      <c r="H169" s="38" t="str">
        <f>IF(E169&gt;101,H163+2*I163,IF(E169&gt;10,H163+I163,IF(E169&gt;0,H163,"")))</f>
        <v/>
      </c>
      <c r="I169" s="38"/>
      <c r="J169" s="38">
        <f>VLOOKUP(B169,ADMIN2026!$B$64:$E$73,2,FALSE)*IF(G169="DQ",0,1)*IF(G169="DNF",0,1)*IF(G169="DNS",0,1)*IF(G169="",0,1)*IF(G169="nm",0,1)*IF(G169="NH",0,1)*IF(G169&lt;AH169,0,1)</f>
        <v>0</v>
      </c>
      <c r="K169" s="94">
        <f t="shared" si="95"/>
        <v>0</v>
      </c>
      <c r="L169" s="38">
        <f>IF(D169="",0,IF(G169="DNF",0,IF(G169="NH",0,IF(G169="DQ",0,IF(G169="NM",0,IF(G169="DNS",0,IF(G169&lt;VLOOKUP(A163,ADMIN2026!$G$91:$I$109,3,FALSE),0,ADMIN2026!$D$89)))))))</f>
        <v>0</v>
      </c>
      <c r="T169" s="14" t="str">
        <f t="shared" si="96"/>
        <v/>
      </c>
      <c r="U169" s="66" t="str">
        <f t="shared" si="97"/>
        <v/>
      </c>
      <c r="Y169">
        <f t="shared" si="98"/>
        <v>0</v>
      </c>
      <c r="Z169">
        <f t="shared" si="94"/>
        <v>0</v>
      </c>
      <c r="AA169">
        <f t="shared" si="94"/>
        <v>0</v>
      </c>
      <c r="AB169">
        <f t="shared" si="94"/>
        <v>0</v>
      </c>
      <c r="AC169">
        <f t="shared" si="94"/>
        <v>0</v>
      </c>
      <c r="AD169">
        <f t="shared" si="94"/>
        <v>0</v>
      </c>
      <c r="AE169">
        <f t="shared" si="94"/>
        <v>0</v>
      </c>
      <c r="AF169">
        <f t="shared" si="94"/>
        <v>0</v>
      </c>
      <c r="AH169">
        <f t="shared" si="99"/>
        <v>0</v>
      </c>
    </row>
    <row r="170" spans="1:34">
      <c r="B170" s="94">
        <v>6</v>
      </c>
      <c r="C170" s="38" t="str">
        <f>IF(D170="","",HLOOKUP(D170,ADMIN2026!$O$146:$Y$214,H170,FALSE))</f>
        <v/>
      </c>
      <c r="D170" s="38" t="str">
        <f>IF(E170="","",VLOOKUP(E170,ADMIN2026!$B$112:$D$141,2,FALSE))</f>
        <v/>
      </c>
      <c r="E170" s="4"/>
      <c r="F170" s="11"/>
      <c r="G170" s="6"/>
      <c r="H170" s="38" t="str">
        <f>IF(E170&gt;101,H163+2*I163,IF(E170&gt;10,H163+I163,IF(E170&gt;0,H163,"")))</f>
        <v/>
      </c>
      <c r="I170" s="38"/>
      <c r="J170" s="38">
        <f>VLOOKUP(B170,ADMIN2026!$B$64:$E$73,2,FALSE)*IF(G170="DQ",0,1)*IF(G170="DNF",0,1)*IF(G170="DNS",0,1)*IF(G170="",0,1)*IF(G170="nm",0,1)*IF(G170="NH",0,1)*IF(G170&lt;AH170,0,1)</f>
        <v>0</v>
      </c>
      <c r="K170" s="94">
        <f t="shared" si="95"/>
        <v>0</v>
      </c>
      <c r="L170" s="38">
        <f>IF(D170="",0,IF(G170="DNF",0,IF(G170="NH",0,IF(G170="DQ",0,IF(G170="NM",0,IF(G170="DNS",0,IF(G170&lt;VLOOKUP(A163,ADMIN2026!$G$91:$I$109,3,FALSE),0,ADMIN2026!$D$89)))))))</f>
        <v>0</v>
      </c>
      <c r="T170" s="14" t="str">
        <f t="shared" si="96"/>
        <v/>
      </c>
      <c r="U170" s="66" t="str">
        <f t="shared" si="97"/>
        <v/>
      </c>
      <c r="Y170">
        <f t="shared" si="98"/>
        <v>0</v>
      </c>
      <c r="Z170">
        <f t="shared" si="94"/>
        <v>0</v>
      </c>
      <c r="AA170">
        <f t="shared" si="94"/>
        <v>0</v>
      </c>
      <c r="AB170">
        <f t="shared" si="94"/>
        <v>0</v>
      </c>
      <c r="AC170">
        <f t="shared" si="94"/>
        <v>0</v>
      </c>
      <c r="AD170">
        <f t="shared" si="94"/>
        <v>0</v>
      </c>
      <c r="AE170">
        <f t="shared" si="94"/>
        <v>0</v>
      </c>
      <c r="AF170">
        <f t="shared" si="94"/>
        <v>0</v>
      </c>
      <c r="AH170">
        <f t="shared" si="99"/>
        <v>0</v>
      </c>
    </row>
    <row r="171" spans="1:34">
      <c r="B171" s="94">
        <v>7</v>
      </c>
      <c r="C171" s="38" t="str">
        <f>IF(D171="","",HLOOKUP(D171,ADMIN2026!$O$146:$Y$214,H171,FALSE))</f>
        <v/>
      </c>
      <c r="D171" s="38" t="str">
        <f>IF(E171="","",VLOOKUP(E171,ADMIN2026!$B$112:$D$141,2,FALSE))</f>
        <v/>
      </c>
      <c r="E171" s="4"/>
      <c r="F171" s="11"/>
      <c r="G171" s="6"/>
      <c r="H171" s="38" t="str">
        <f>IF(E171&gt;101,H163+2*I163,IF(E171&gt;10,H163+I163,IF(E171&gt;0,H163,"")))</f>
        <v/>
      </c>
      <c r="I171" s="38"/>
      <c r="J171" s="38">
        <f>VLOOKUP(B171,ADMIN2026!$B$64:$E$73,2,FALSE)*IF(G171="DQ",0,1)*IF(G171="DNF",0,1)*IF(G171="DNS",0,1)*IF(G171="",0,1)*IF(G171="nm",0,1)*IF(G171="NH",0,1)*IF(G171&lt;AH171,0,1)</f>
        <v>0</v>
      </c>
      <c r="K171" s="94">
        <f t="shared" si="95"/>
        <v>0</v>
      </c>
      <c r="L171" s="38">
        <f>IF(D171="",0,IF(G171="DNF",0,IF(G171="NH",0,IF(G171="DQ",0,IF(G171="NM",0,IF(G171="DNS",0,IF(G171&lt;VLOOKUP(A163,ADMIN2026!$G$91:$I$109,3,FALSE),0,ADMIN2026!$D$89)))))))</f>
        <v>0</v>
      </c>
      <c r="T171" s="14" t="str">
        <f t="shared" si="96"/>
        <v/>
      </c>
      <c r="U171" s="66" t="str">
        <f t="shared" si="97"/>
        <v/>
      </c>
      <c r="Y171">
        <f t="shared" si="98"/>
        <v>0</v>
      </c>
      <c r="Z171">
        <f t="shared" si="94"/>
        <v>0</v>
      </c>
      <c r="AA171">
        <f t="shared" si="94"/>
        <v>0</v>
      </c>
      <c r="AB171">
        <f t="shared" si="94"/>
        <v>0</v>
      </c>
      <c r="AC171">
        <f t="shared" si="94"/>
        <v>0</v>
      </c>
      <c r="AD171">
        <f t="shared" si="94"/>
        <v>0</v>
      </c>
      <c r="AE171">
        <f t="shared" si="94"/>
        <v>0</v>
      </c>
      <c r="AF171">
        <f t="shared" si="94"/>
        <v>0</v>
      </c>
      <c r="AH171">
        <f t="shared" si="99"/>
        <v>0</v>
      </c>
    </row>
    <row r="172" spans="1:34">
      <c r="B172" s="94">
        <v>8</v>
      </c>
      <c r="C172" s="38" t="str">
        <f>IF(D172="","",HLOOKUP(D172,ADMIN2026!$O$146:$Y$214,H172,FALSE))</f>
        <v/>
      </c>
      <c r="D172" s="38" t="str">
        <f>IF(E172="","",VLOOKUP(E172,ADMIN2026!$B$112:$D$141,2,FALSE))</f>
        <v/>
      </c>
      <c r="E172" s="4"/>
      <c r="F172" s="11"/>
      <c r="G172" s="6"/>
      <c r="H172" s="38" t="str">
        <f>IF(E172&gt;101,H163+2*I163,IF(E172&gt;10,H163+I163,IF(E172&gt;0,H163,"")))</f>
        <v/>
      </c>
      <c r="I172" s="38"/>
      <c r="J172" s="38">
        <f>VLOOKUP(B172,ADMIN2026!$B$64:$E$73,2,FALSE)*IF(G172="DQ",0,1)*IF(G172="DNF",0,1)*IF(G172="DNS",0,1)*IF(G172="",0,1)*IF(G172="nm",0,1)*IF(G172="NH",0,1)*IF(G172&lt;AH172,0,1)</f>
        <v>0</v>
      </c>
      <c r="K172" s="94">
        <f t="shared" si="95"/>
        <v>0</v>
      </c>
      <c r="L172" s="38">
        <f>IF(D172="",0,IF(G172="DNF",0,IF(G172="NH",0,IF(G172="DQ",0,IF(G172="NM",0,IF(G172="DNS",0,IF(G172&lt;VLOOKUP(A163,ADMIN2026!$G$91:$I$109,3,FALSE),0,ADMIN2026!$D$89)))))))</f>
        <v>0</v>
      </c>
      <c r="T172" s="14" t="str">
        <f t="shared" si="96"/>
        <v/>
      </c>
      <c r="U172" s="66" t="str">
        <f t="shared" si="97"/>
        <v/>
      </c>
      <c r="Y172">
        <f t="shared" si="98"/>
        <v>0</v>
      </c>
      <c r="Z172">
        <f t="shared" si="94"/>
        <v>0</v>
      </c>
      <c r="AA172">
        <f t="shared" si="94"/>
        <v>0</v>
      </c>
      <c r="AB172">
        <f t="shared" si="94"/>
        <v>0</v>
      </c>
      <c r="AC172">
        <f t="shared" si="94"/>
        <v>0</v>
      </c>
      <c r="AD172">
        <f t="shared" si="94"/>
        <v>0</v>
      </c>
      <c r="AE172">
        <f t="shared" si="94"/>
        <v>0</v>
      </c>
      <c r="AF172">
        <f t="shared" si="94"/>
        <v>0</v>
      </c>
      <c r="AH172">
        <f t="shared" si="99"/>
        <v>0</v>
      </c>
    </row>
    <row r="173" spans="1:34">
      <c r="A173" s="3" t="s">
        <v>0</v>
      </c>
      <c r="B173" s="3"/>
      <c r="C173" s="3"/>
      <c r="D173" s="3"/>
      <c r="E173" s="3"/>
      <c r="F173" s="3"/>
      <c r="G173" s="3"/>
      <c r="H173" s="3" t="str">
        <f>H162</f>
        <v>line base</v>
      </c>
      <c r="I173" s="3" t="str">
        <f>I162</f>
        <v>step</v>
      </c>
      <c r="J173" s="3"/>
      <c r="K173" s="3"/>
      <c r="L173" s="3"/>
      <c r="M173" s="3"/>
      <c r="N173" s="3"/>
      <c r="O173" s="3"/>
      <c r="P173" s="3"/>
      <c r="Q173" s="3"/>
      <c r="R173" s="3"/>
      <c r="S173" s="3"/>
      <c r="T173" s="3"/>
      <c r="U173" s="3"/>
      <c r="V173" s="3"/>
      <c r="W173" s="3"/>
    </row>
    <row r="174" spans="1:34">
      <c r="A174" s="3" t="str">
        <f>C162</f>
        <v>DT</v>
      </c>
      <c r="B174" s="37" t="s">
        <v>286</v>
      </c>
      <c r="C174" s="37"/>
      <c r="D174" s="37"/>
      <c r="E174" s="37"/>
      <c r="F174" s="10"/>
      <c r="G174" s="37" t="str">
        <f t="shared" ref="G174:G175" si="100">G163</f>
        <v>Perf. metres</v>
      </c>
      <c r="H174" s="37">
        <f>VLOOKUP(A174,ADMIN2026!$B$146:$M$166,12,FALSE)</f>
        <v>19</v>
      </c>
      <c r="I174" s="37">
        <f>$I$3</f>
        <v>24</v>
      </c>
      <c r="J174" s="37" t="s">
        <v>79</v>
      </c>
      <c r="K174" s="37" t="s">
        <v>59</v>
      </c>
      <c r="L174" s="37" t="s">
        <v>83</v>
      </c>
      <c r="M174" s="3"/>
      <c r="N174" s="3"/>
      <c r="O174" s="3"/>
      <c r="P174" s="3"/>
      <c r="Q174" s="3"/>
      <c r="R174" s="3"/>
      <c r="S174" s="3"/>
      <c r="T174" s="3" t="s">
        <v>136</v>
      </c>
      <c r="U174" s="3" t="s">
        <v>237</v>
      </c>
      <c r="V174" s="3"/>
      <c r="W174" s="3"/>
    </row>
    <row r="175" spans="1:34">
      <c r="A175" s="64" t="s">
        <v>27</v>
      </c>
      <c r="B175" s="37" t="s">
        <v>59</v>
      </c>
      <c r="C175" s="37" t="s">
        <v>60</v>
      </c>
      <c r="D175" s="37" t="s">
        <v>61</v>
      </c>
      <c r="E175" s="37" t="s">
        <v>108</v>
      </c>
      <c r="F175" s="10"/>
      <c r="G175" s="37" t="str">
        <f t="shared" si="100"/>
        <v>xx.yy</v>
      </c>
      <c r="H175" s="37" t="str">
        <f>H164</f>
        <v>line to look up</v>
      </c>
      <c r="I175" s="37"/>
      <c r="J175" s="37" t="s">
        <v>80</v>
      </c>
      <c r="K175" s="37" t="s">
        <v>80</v>
      </c>
      <c r="L175" s="37" t="s">
        <v>80</v>
      </c>
      <c r="M175" s="3"/>
      <c r="N175" s="3"/>
      <c r="O175" s="3"/>
      <c r="P175" s="3"/>
      <c r="Q175" s="3"/>
      <c r="R175" s="3"/>
      <c r="S175" s="3"/>
      <c r="T175" s="3" t="s">
        <v>146</v>
      </c>
      <c r="U175" s="3" t="s">
        <v>238</v>
      </c>
      <c r="V175" s="3"/>
      <c r="W175" s="3"/>
      <c r="Y175" t="str">
        <f>Y$1</f>
        <v>B&amp;R</v>
      </c>
      <c r="Z175" t="str">
        <f t="shared" ref="Z175:AF175" si="101">Z$1</f>
        <v>Chelt</v>
      </c>
      <c r="AA175" t="str">
        <f t="shared" si="101"/>
        <v>D&amp;S</v>
      </c>
      <c r="AB175" t="str">
        <f t="shared" si="101"/>
        <v>HereF</v>
      </c>
      <c r="AC175" t="str">
        <f t="shared" si="101"/>
        <v>K&amp;S</v>
      </c>
      <c r="AD175" t="str">
        <f t="shared" si="101"/>
        <v>Tipton</v>
      </c>
      <c r="AE175" t="str">
        <f t="shared" si="101"/>
        <v>Worc</v>
      </c>
      <c r="AF175" t="str">
        <f t="shared" si="101"/>
        <v>Yate</v>
      </c>
      <c r="AH175" t="s">
        <v>484</v>
      </c>
    </row>
    <row r="176" spans="1:34">
      <c r="B176" s="94">
        <v>1</v>
      </c>
      <c r="C176" s="38" t="str">
        <f>IF(D176="","",HLOOKUP(D176,ADMIN2026!$O$146:$Y$214,H176,FALSE))</f>
        <v/>
      </c>
      <c r="D176" s="38" t="str">
        <f>IF(E176="","",VLOOKUP(E176,ADMIN2026!$B$112:$D$141,2,FALSE))</f>
        <v/>
      </c>
      <c r="E176" s="4"/>
      <c r="F176" s="11"/>
      <c r="G176" s="6"/>
      <c r="H176" s="38" t="str">
        <f>IF(E176&gt;101,H174+2*I174,IF(E176&gt;10,H174+I174,IF(E176&gt;0,H174,"")))</f>
        <v/>
      </c>
      <c r="I176" s="38"/>
      <c r="J176" s="38">
        <f>VLOOKUP(B176,ADMIN2026!$B$64:$F$79,3,FALSE)*IF(G176="DQ",0,1)*IF(G176="DNF",0,1)*IF(G176="DNS",0,1)*IF(G176="",0,1)*IF(G176="nm",0,1)*IF(G176="NH",0,1)*IF(G176&lt;AH176,0,1)</f>
        <v>0</v>
      </c>
      <c r="K176" s="94">
        <f>J176</f>
        <v>0</v>
      </c>
      <c r="L176" s="38">
        <f>IF(D176="",0,IF(G176="DNF",0,IF(G176="NH",0,IF(G176="DQ",0,IF(G176="NM",0,IF(G176="DNS",0,IF(G176&lt;VLOOKUP(A174,ADMIN2026!$G$91:$I$109,3,FALSE),0,ADMIN2026!$D$89)))))))</f>
        <v>0</v>
      </c>
      <c r="T176" s="14" t="str">
        <f>IF(D176="","",G176)</f>
        <v/>
      </c>
      <c r="U176" s="66" t="str">
        <f>IF(D176="","",IF(G176="NH","",IF(G176="DQ","",IF(G176="NM","",IF(G176="DNS","",IF(ABS(G176*2/2-G176)&lt;0.001,"","Error"))))))</f>
        <v/>
      </c>
      <c r="Y176">
        <f>IF($D176=Y$1,$K176+$L176,0)</f>
        <v>0</v>
      </c>
      <c r="Z176">
        <f t="shared" ref="Z176:AF183" si="102">IF($D176=Z$1,$K176+$L176,0)</f>
        <v>0</v>
      </c>
      <c r="AA176">
        <f t="shared" si="102"/>
        <v>0</v>
      </c>
      <c r="AB176">
        <f t="shared" si="102"/>
        <v>0</v>
      </c>
      <c r="AC176">
        <f t="shared" si="102"/>
        <v>0</v>
      </c>
      <c r="AD176">
        <f t="shared" si="102"/>
        <v>0</v>
      </c>
      <c r="AE176">
        <f t="shared" si="102"/>
        <v>0</v>
      </c>
      <c r="AF176">
        <f t="shared" si="102"/>
        <v>0</v>
      </c>
      <c r="AH176">
        <f>VLOOKUP(A174,ADMIN2026!$G$13:$I$16,3,FALSE)</f>
        <v>0</v>
      </c>
    </row>
    <row r="177" spans="2:34">
      <c r="B177" s="94">
        <v>2</v>
      </c>
      <c r="C177" s="38" t="str">
        <f>IF(D177="","",HLOOKUP(D177,ADMIN2026!$O$146:$Y$214,H177,FALSE))</f>
        <v/>
      </c>
      <c r="D177" s="38" t="str">
        <f>IF(E177="","",VLOOKUP(E177,ADMIN2026!$B$112:$D$141,2,FALSE))</f>
        <v/>
      </c>
      <c r="E177" s="4"/>
      <c r="F177" s="11"/>
      <c r="G177" s="6"/>
      <c r="H177" s="38" t="str">
        <f>IF(E177&gt;101,H174+2*I174,IF(E177&gt;10,H174+I174,IF(E177&gt;0,H174,"")))</f>
        <v/>
      </c>
      <c r="I177" s="38"/>
      <c r="J177" s="38">
        <f>VLOOKUP(B177,ADMIN2026!$B$64:$F$79,3,FALSE)*IF(G177="DQ",0,1)*IF(G177="DNF",0,1)*IF(G177="DNS",0,1)*IF(G177="",0,1)*IF(G177="nm",0,1)*IF(G177="NH",0,1)*IF(G177&lt;AH177,0,1)</f>
        <v>0</v>
      </c>
      <c r="K177" s="94">
        <f t="shared" ref="K177:K183" si="103">J177</f>
        <v>0</v>
      </c>
      <c r="L177" s="38">
        <f>IF(D177="",0,IF(G177="DNF",0,IF(G177="NH",0,IF(G177="DQ",0,IF(G177="NM",0,IF(G177="DNS",0,IF(G177&lt;VLOOKUP(A174,ADMIN2026!$G$91:$I$109,3,FALSE),0,ADMIN2026!$D$89)))))))</f>
        <v>0</v>
      </c>
      <c r="T177" s="14" t="str">
        <f t="shared" ref="T177:T183" si="104">IF(D177="","",G177)</f>
        <v/>
      </c>
      <c r="U177" s="66" t="str">
        <f t="shared" ref="U177:U183" si="105">IF(D177="","",IF(G177="NH","",IF(G177="DQ","",IF(G177="NM","",IF(G177="DNS","",IF(ABS(G177*2/2-G177)&lt;0.001,"","Error"))))))</f>
        <v/>
      </c>
      <c r="Y177">
        <f t="shared" ref="Y177:Y183" si="106">IF($D177=Y$1,$K177+$L177,0)</f>
        <v>0</v>
      </c>
      <c r="Z177">
        <f t="shared" si="102"/>
        <v>0</v>
      </c>
      <c r="AA177">
        <f t="shared" si="102"/>
        <v>0</v>
      </c>
      <c r="AB177">
        <f t="shared" si="102"/>
        <v>0</v>
      </c>
      <c r="AC177">
        <f t="shared" si="102"/>
        <v>0</v>
      </c>
      <c r="AD177">
        <f t="shared" si="102"/>
        <v>0</v>
      </c>
      <c r="AE177">
        <f t="shared" si="102"/>
        <v>0</v>
      </c>
      <c r="AF177">
        <f t="shared" si="102"/>
        <v>0</v>
      </c>
      <c r="AH177">
        <f>AH176</f>
        <v>0</v>
      </c>
    </row>
    <row r="178" spans="2:34">
      <c r="B178" s="94">
        <v>3</v>
      </c>
      <c r="C178" s="38" t="str">
        <f>IF(D178="","",HLOOKUP(D178,ADMIN2026!$O$146:$Y$214,H178,FALSE))</f>
        <v/>
      </c>
      <c r="D178" s="38" t="str">
        <f>IF(E178="","",VLOOKUP(E178,ADMIN2026!$B$112:$D$141,2,FALSE))</f>
        <v/>
      </c>
      <c r="E178" s="4"/>
      <c r="F178" s="11"/>
      <c r="G178" s="6"/>
      <c r="H178" s="38" t="str">
        <f>IF(E178&gt;101,H174+2*I174,IF(E178&gt;10,H174+I174,IF(E178&gt;0,H174,"")))</f>
        <v/>
      </c>
      <c r="I178" s="38"/>
      <c r="J178" s="38">
        <f>VLOOKUP(B178,ADMIN2026!$B$64:$F$79,3,FALSE)*IF(G178="DQ",0,1)*IF(G178="DNF",0,1)*IF(G178="DNS",0,1)*IF(G178="",0,1)*IF(G178="nm",0,1)*IF(G178="NH",0,1)*IF(G178&lt;AH178,0,1)</f>
        <v>0</v>
      </c>
      <c r="K178" s="94">
        <f t="shared" si="103"/>
        <v>0</v>
      </c>
      <c r="L178" s="38">
        <f>IF(D178="",0,IF(G178="DNF",0,IF(G178="NH",0,IF(G178="DQ",0,IF(G178="NM",0,IF(G178="DNS",0,IF(G178&lt;VLOOKUP(A174,ADMIN2026!$G$91:$I$109,3,FALSE),0,ADMIN2026!$D$89)))))))</f>
        <v>0</v>
      </c>
      <c r="T178" s="14" t="str">
        <f t="shared" si="104"/>
        <v/>
      </c>
      <c r="U178" s="66" t="str">
        <f t="shared" si="105"/>
        <v/>
      </c>
      <c r="Y178">
        <f t="shared" si="106"/>
        <v>0</v>
      </c>
      <c r="Z178">
        <f t="shared" si="102"/>
        <v>0</v>
      </c>
      <c r="AA178">
        <f t="shared" si="102"/>
        <v>0</v>
      </c>
      <c r="AB178">
        <f t="shared" si="102"/>
        <v>0</v>
      </c>
      <c r="AC178">
        <f t="shared" si="102"/>
        <v>0</v>
      </c>
      <c r="AD178">
        <f t="shared" si="102"/>
        <v>0</v>
      </c>
      <c r="AE178">
        <f t="shared" si="102"/>
        <v>0</v>
      </c>
      <c r="AF178">
        <f t="shared" si="102"/>
        <v>0</v>
      </c>
      <c r="AH178">
        <f t="shared" ref="AH178:AH191" si="107">AH177</f>
        <v>0</v>
      </c>
    </row>
    <row r="179" spans="2:34">
      <c r="B179" s="94">
        <v>4</v>
      </c>
      <c r="C179" s="38" t="str">
        <f>IF(D179="","",HLOOKUP(D179,ADMIN2026!$O$146:$Y$214,H179,FALSE))</f>
        <v/>
      </c>
      <c r="D179" s="38" t="str">
        <f>IF(E179="","",VLOOKUP(E179,ADMIN2026!$B$112:$D$141,2,FALSE))</f>
        <v/>
      </c>
      <c r="E179" s="4"/>
      <c r="F179" s="11"/>
      <c r="G179" s="6"/>
      <c r="H179" s="38" t="str">
        <f>IF(E179&gt;101,H174+2*I174,IF(E179&gt;10,H174+I174,IF(E179&gt;0,H174,"")))</f>
        <v/>
      </c>
      <c r="I179" s="38"/>
      <c r="J179" s="38">
        <f>VLOOKUP(B179,ADMIN2026!$B$64:$F$79,3,FALSE)*IF(G179="DQ",0,1)*IF(G179="DNF",0,1)*IF(G179="DNS",0,1)*IF(G179="",0,1)*IF(G179="nm",0,1)*IF(G179="NH",0,1)*IF(G179&lt;AH179,0,1)</f>
        <v>0</v>
      </c>
      <c r="K179" s="94">
        <f t="shared" si="103"/>
        <v>0</v>
      </c>
      <c r="L179" s="38">
        <f>IF(D179="",0,IF(G179="DNF",0,IF(G179="NH",0,IF(G179="DQ",0,IF(G179="NM",0,IF(G179="DNS",0,IF(G179&lt;VLOOKUP(A174,ADMIN2026!$G$91:$I$109,3,FALSE),0,ADMIN2026!$D$89)))))))</f>
        <v>0</v>
      </c>
      <c r="T179" s="14" t="str">
        <f t="shared" si="104"/>
        <v/>
      </c>
      <c r="U179" s="66" t="str">
        <f t="shared" si="105"/>
        <v/>
      </c>
      <c r="Y179">
        <f t="shared" si="106"/>
        <v>0</v>
      </c>
      <c r="Z179">
        <f t="shared" si="102"/>
        <v>0</v>
      </c>
      <c r="AA179">
        <f t="shared" si="102"/>
        <v>0</v>
      </c>
      <c r="AB179">
        <f t="shared" si="102"/>
        <v>0</v>
      </c>
      <c r="AC179">
        <f t="shared" si="102"/>
        <v>0</v>
      </c>
      <c r="AD179">
        <f t="shared" si="102"/>
        <v>0</v>
      </c>
      <c r="AE179">
        <f t="shared" si="102"/>
        <v>0</v>
      </c>
      <c r="AF179">
        <f t="shared" si="102"/>
        <v>0</v>
      </c>
      <c r="AH179">
        <f t="shared" si="107"/>
        <v>0</v>
      </c>
    </row>
    <row r="180" spans="2:34">
      <c r="B180" s="94">
        <v>5</v>
      </c>
      <c r="C180" s="38" t="str">
        <f>IF(D180="","",HLOOKUP(D180,ADMIN2026!$O$146:$Y$214,H180,FALSE))</f>
        <v/>
      </c>
      <c r="D180" s="38" t="str">
        <f>IF(E180="","",VLOOKUP(E180,ADMIN2026!$B$112:$D$141,2,FALSE))</f>
        <v/>
      </c>
      <c r="E180" s="4"/>
      <c r="F180" s="11"/>
      <c r="G180" s="6"/>
      <c r="H180" s="38" t="str">
        <f>IF(E180&gt;101,H174+2*I174,IF(E180&gt;10,H174+I174,IF(E180&gt;0,H174,"")))</f>
        <v/>
      </c>
      <c r="I180" s="38"/>
      <c r="J180" s="38">
        <f>VLOOKUP(B180,ADMIN2026!$B$64:$F$79,3,FALSE)*IF(G180="DQ",0,1)*IF(G180="DNF",0,1)*IF(G180="DNS",0,1)*IF(G180="",0,1)*IF(G180="nm",0,1)*IF(G180="NH",0,1)*IF(G180&lt;AH180,0,1)</f>
        <v>0</v>
      </c>
      <c r="K180" s="94">
        <f t="shared" si="103"/>
        <v>0</v>
      </c>
      <c r="L180" s="38">
        <f>IF(D180="",0,IF(G180="DNF",0,IF(G180="NH",0,IF(G180="DQ",0,IF(G180="NM",0,IF(G180="DNS",0,IF(G180&lt;VLOOKUP(A174,ADMIN2026!$G$91:$I$109,3,FALSE),0,ADMIN2026!$D$89)))))))</f>
        <v>0</v>
      </c>
      <c r="T180" s="14" t="str">
        <f t="shared" si="104"/>
        <v/>
      </c>
      <c r="U180" s="66" t="str">
        <f t="shared" si="105"/>
        <v/>
      </c>
      <c r="Y180">
        <f t="shared" si="106"/>
        <v>0</v>
      </c>
      <c r="Z180">
        <f t="shared" si="102"/>
        <v>0</v>
      </c>
      <c r="AA180">
        <f t="shared" si="102"/>
        <v>0</v>
      </c>
      <c r="AB180">
        <f t="shared" si="102"/>
        <v>0</v>
      </c>
      <c r="AC180">
        <f t="shared" si="102"/>
        <v>0</v>
      </c>
      <c r="AD180">
        <f t="shared" si="102"/>
        <v>0</v>
      </c>
      <c r="AE180">
        <f t="shared" si="102"/>
        <v>0</v>
      </c>
      <c r="AF180">
        <f t="shared" si="102"/>
        <v>0</v>
      </c>
      <c r="AH180">
        <f t="shared" si="107"/>
        <v>0</v>
      </c>
    </row>
    <row r="181" spans="2:34">
      <c r="B181" s="94">
        <v>6</v>
      </c>
      <c r="C181" s="38" t="str">
        <f>IF(D181="","",HLOOKUP(D181,ADMIN2026!$O$146:$Y$214,H181,FALSE))</f>
        <v/>
      </c>
      <c r="D181" s="38" t="str">
        <f>IF(E181="","",VLOOKUP(E181,ADMIN2026!$B$112:$D$141,2,FALSE))</f>
        <v/>
      </c>
      <c r="E181" s="4"/>
      <c r="F181" s="11"/>
      <c r="G181" s="6"/>
      <c r="H181" s="38" t="str">
        <f>IF(E181&gt;101,H174+2*I174,IF(E181&gt;10,H174+I174,IF(E181&gt;0,H174,"")))</f>
        <v/>
      </c>
      <c r="I181" s="38"/>
      <c r="J181" s="38">
        <f>VLOOKUP(B181,ADMIN2026!$B$64:$F$79,3,FALSE)*IF(G181="DQ",0,1)*IF(G181="DNF",0,1)*IF(G181="DNS",0,1)*IF(G181="",0,1)*IF(G181="nm",0,1)*IF(G181="NH",0,1)*IF(G181&lt;AH181,0,1)</f>
        <v>0</v>
      </c>
      <c r="K181" s="94">
        <f t="shared" si="103"/>
        <v>0</v>
      </c>
      <c r="L181" s="38">
        <f>IF(D181="",0,IF(G181="DNF",0,IF(G181="NH",0,IF(G181="DQ",0,IF(G181="NM",0,IF(G181="DNS",0,IF(G181&lt;VLOOKUP(A174,ADMIN2026!$G$91:$I$109,3,FALSE),0,ADMIN2026!$D$89)))))))</f>
        <v>0</v>
      </c>
      <c r="T181" s="14" t="str">
        <f t="shared" si="104"/>
        <v/>
      </c>
      <c r="U181" s="66" t="str">
        <f t="shared" si="105"/>
        <v/>
      </c>
      <c r="Y181">
        <f t="shared" si="106"/>
        <v>0</v>
      </c>
      <c r="Z181">
        <f t="shared" si="102"/>
        <v>0</v>
      </c>
      <c r="AA181">
        <f t="shared" si="102"/>
        <v>0</v>
      </c>
      <c r="AB181">
        <f t="shared" si="102"/>
        <v>0</v>
      </c>
      <c r="AC181">
        <f t="shared" si="102"/>
        <v>0</v>
      </c>
      <c r="AD181">
        <f t="shared" si="102"/>
        <v>0</v>
      </c>
      <c r="AE181">
        <f t="shared" si="102"/>
        <v>0</v>
      </c>
      <c r="AF181">
        <f t="shared" si="102"/>
        <v>0</v>
      </c>
      <c r="AH181">
        <f t="shared" si="107"/>
        <v>0</v>
      </c>
    </row>
    <row r="182" spans="2:34">
      <c r="B182" s="94">
        <v>7</v>
      </c>
      <c r="C182" s="38" t="str">
        <f>IF(D182="","",HLOOKUP(D182,ADMIN2026!$O$146:$Y$214,H182,FALSE))</f>
        <v/>
      </c>
      <c r="D182" s="38" t="str">
        <f>IF(E182="","",VLOOKUP(E182,ADMIN2026!$B$112:$D$141,2,FALSE))</f>
        <v/>
      </c>
      <c r="E182" s="4"/>
      <c r="F182" s="11"/>
      <c r="G182" s="6"/>
      <c r="H182" s="38" t="str">
        <f>IF(E182&gt;101,H174+2*I174,IF(E182&gt;10,H174+I174,IF(E182&gt;0,H174,"")))</f>
        <v/>
      </c>
      <c r="I182" s="38"/>
      <c r="J182" s="38">
        <f>VLOOKUP(B182,ADMIN2026!$B$64:$F$79,3,FALSE)*IF(G182="DQ",0,1)*IF(G182="DNF",0,1)*IF(G182="DNS",0,1)*IF(G182="",0,1)*IF(G182="nm",0,1)*IF(G182="NH",0,1)*IF(G182&lt;AH182,0,1)</f>
        <v>0</v>
      </c>
      <c r="K182" s="94">
        <f t="shared" si="103"/>
        <v>0</v>
      </c>
      <c r="L182" s="38">
        <f>IF(D182="",0,IF(G182="DNF",0,IF(G182="NH",0,IF(G182="DQ",0,IF(G182="NM",0,IF(G182="DNS",0,IF(G182&lt;VLOOKUP(A174,ADMIN2026!$G$91:$I$109,3,FALSE),0,ADMIN2026!$D$89)))))))</f>
        <v>0</v>
      </c>
      <c r="T182" s="14" t="str">
        <f t="shared" si="104"/>
        <v/>
      </c>
      <c r="U182" s="66" t="str">
        <f t="shared" si="105"/>
        <v/>
      </c>
      <c r="Y182">
        <f t="shared" si="106"/>
        <v>0</v>
      </c>
      <c r="Z182">
        <f t="shared" si="102"/>
        <v>0</v>
      </c>
      <c r="AA182">
        <f t="shared" si="102"/>
        <v>0</v>
      </c>
      <c r="AB182">
        <f t="shared" si="102"/>
        <v>0</v>
      </c>
      <c r="AC182">
        <f t="shared" si="102"/>
        <v>0</v>
      </c>
      <c r="AD182">
        <f t="shared" si="102"/>
        <v>0</v>
      </c>
      <c r="AE182">
        <f t="shared" si="102"/>
        <v>0</v>
      </c>
      <c r="AF182">
        <f t="shared" si="102"/>
        <v>0</v>
      </c>
      <c r="AH182">
        <f t="shared" si="107"/>
        <v>0</v>
      </c>
    </row>
    <row r="183" spans="2:34">
      <c r="B183" s="94">
        <v>8</v>
      </c>
      <c r="C183" s="38" t="str">
        <f>IF(D183="","",HLOOKUP(D183,ADMIN2026!$O$146:$Y$214,H183,FALSE))</f>
        <v/>
      </c>
      <c r="D183" s="38" t="str">
        <f>IF(E183="","",VLOOKUP(E183,ADMIN2026!$B$112:$D$141,2,FALSE))</f>
        <v/>
      </c>
      <c r="E183" s="4"/>
      <c r="F183" s="11"/>
      <c r="G183" s="6"/>
      <c r="H183" s="38" t="str">
        <f>IF(E183&gt;101,H174+2*I174,IF(E183&gt;10,H174+I174,IF(E183&gt;0,H174,"")))</f>
        <v/>
      </c>
      <c r="I183" s="38"/>
      <c r="J183" s="38">
        <f>VLOOKUP(B183,ADMIN2026!$B$64:$F$79,3,FALSE)*IF(G183="DQ",0,1)*IF(G183="DNF",0,1)*IF(G183="DNS",0,1)*IF(G183="",0,1)*IF(G183="nm",0,1)*IF(G183="NH",0,1)*IF(G183&lt;AH183,0,1)</f>
        <v>0</v>
      </c>
      <c r="K183" s="94">
        <f t="shared" si="103"/>
        <v>0</v>
      </c>
      <c r="L183" s="38">
        <f>IF(D183="",0,IF(G183="DNF",0,IF(G183="NH",0,IF(G183="DQ",0,IF(G183="NM",0,IF(G183="DNS",0,IF(G183&lt;VLOOKUP(A174,ADMIN2026!$G$91:$I$109,3,FALSE),0,ADMIN2026!$D$89)))))))</f>
        <v>0</v>
      </c>
      <c r="T183" s="14" t="str">
        <f t="shared" si="104"/>
        <v/>
      </c>
      <c r="U183" s="66" t="str">
        <f t="shared" si="105"/>
        <v/>
      </c>
      <c r="Y183">
        <f t="shared" si="106"/>
        <v>0</v>
      </c>
      <c r="Z183">
        <f t="shared" si="102"/>
        <v>0</v>
      </c>
      <c r="AA183">
        <f t="shared" si="102"/>
        <v>0</v>
      </c>
      <c r="AB183">
        <f t="shared" si="102"/>
        <v>0</v>
      </c>
      <c r="AC183">
        <f t="shared" si="102"/>
        <v>0</v>
      </c>
      <c r="AD183">
        <f t="shared" si="102"/>
        <v>0</v>
      </c>
      <c r="AE183">
        <f t="shared" si="102"/>
        <v>0</v>
      </c>
      <c r="AF183">
        <f t="shared" si="102"/>
        <v>0</v>
      </c>
      <c r="AH183">
        <f t="shared" si="107"/>
        <v>0</v>
      </c>
    </row>
    <row r="184" spans="2:34">
      <c r="B184" s="94">
        <v>9</v>
      </c>
      <c r="C184" s="38" t="str">
        <f>IF(D184="","",HLOOKUP(D184,ADMIN2026!$O$146:$Y$214,H184,FALSE))</f>
        <v/>
      </c>
      <c r="D184" s="38" t="str">
        <f>IF(E184="","",VLOOKUP(E184,ADMIN2026!$B$112:$D$141,2,FALSE))</f>
        <v/>
      </c>
      <c r="E184" s="4"/>
      <c r="F184" s="11"/>
      <c r="G184" s="6"/>
      <c r="H184" s="38" t="str">
        <f>IF(E184&gt;101,H174+2*I174,IF(E184&gt;10,H174+I174,IF(E184&gt;0,H174,"")))</f>
        <v/>
      </c>
      <c r="I184" s="38"/>
      <c r="J184" s="38">
        <f>VLOOKUP(B184,ADMIN2026!$B$64:$F$79,3,FALSE)*IF(G184="DQ",0,1)*IF(G184="DNF",0,1)*IF(G184="DNS",0,1)*IF(G184="",0,1)*IF(G184="nm",0,1)*IF(G184="NH",0,1)*IF(G184&lt;AH184,0,1)</f>
        <v>0</v>
      </c>
      <c r="K184" s="94">
        <f>J184</f>
        <v>0</v>
      </c>
      <c r="L184" s="38">
        <f>IF(D184="",0,IF(G184="DNF",0,IF(G184="NH",0,IF(G184="DQ",0,IF(G184="NM",0,IF(G184="DNS",0,IF(G184&lt;VLOOKUP(A174,ADMIN2026!$G$91:$I$109,3,FALSE),0,ADMIN2026!$D$89)))))))</f>
        <v>0</v>
      </c>
      <c r="T184" s="14" t="str">
        <f>IF(D184="","",G184)</f>
        <v/>
      </c>
      <c r="U184" s="66" t="str">
        <f>IF(D184="","",IF(G184="NH","",IF(G184="DQ","",IF(G184="NM","",IF(G184="DNS","",IF(ABS(G184*2/2-G184)&lt;0.001,"","Error"))))))</f>
        <v/>
      </c>
      <c r="Y184">
        <f>IF($D184=Y$1,$K184+$L184,0)</f>
        <v>0</v>
      </c>
      <c r="Z184">
        <f t="shared" ref="Z184:AF191" si="108">IF($D184=Z$1,$K184+$L184,0)</f>
        <v>0</v>
      </c>
      <c r="AA184">
        <f t="shared" si="108"/>
        <v>0</v>
      </c>
      <c r="AB184">
        <f t="shared" si="108"/>
        <v>0</v>
      </c>
      <c r="AC184">
        <f t="shared" si="108"/>
        <v>0</v>
      </c>
      <c r="AD184">
        <f t="shared" si="108"/>
        <v>0</v>
      </c>
      <c r="AE184">
        <f t="shared" si="108"/>
        <v>0</v>
      </c>
      <c r="AF184">
        <f t="shared" si="108"/>
        <v>0</v>
      </c>
      <c r="AH184">
        <f t="shared" si="107"/>
        <v>0</v>
      </c>
    </row>
    <row r="185" spans="2:34">
      <c r="B185" s="94">
        <v>10</v>
      </c>
      <c r="C185" s="38" t="str">
        <f>IF(D185="","",HLOOKUP(D185,ADMIN2026!$O$146:$Y$214,H185,FALSE))</f>
        <v/>
      </c>
      <c r="D185" s="38" t="str">
        <f>IF(E185="","",VLOOKUP(E185,ADMIN2026!$B$112:$D$141,2,FALSE))</f>
        <v/>
      </c>
      <c r="E185" s="4"/>
      <c r="F185" s="11"/>
      <c r="G185" s="6"/>
      <c r="H185" s="38" t="str">
        <f>IF(E185&gt;101,H174+2*I174,IF(E185&gt;10,H174+I174,IF(E185&gt;0,H174,"")))</f>
        <v/>
      </c>
      <c r="I185" s="38"/>
      <c r="J185" s="38">
        <f>VLOOKUP(B185,ADMIN2026!$B$64:$F$79,3,FALSE)*IF(G185="DQ",0,1)*IF(G185="DNF",0,1)*IF(G185="DNS",0,1)*IF(G185="",0,1)*IF(G185="nm",0,1)*IF(G185="NH",0,1)*IF(G185&lt;AH185,0,1)</f>
        <v>0</v>
      </c>
      <c r="K185" s="94">
        <f t="shared" ref="K185:K191" si="109">J185</f>
        <v>0</v>
      </c>
      <c r="L185" s="38">
        <f>IF(D185="",0,IF(G185="DNF",0,IF(G185="NH",0,IF(G185="DQ",0,IF(G185="NM",0,IF(G185="DNS",0,IF(G185&lt;VLOOKUP(A174,ADMIN2026!$G$91:$I$109,3,FALSE),0,ADMIN2026!$D$89)))))))</f>
        <v>0</v>
      </c>
      <c r="T185" s="14" t="str">
        <f t="shared" ref="T185:T191" si="110">IF(D185="","",G185)</f>
        <v/>
      </c>
      <c r="U185" s="66" t="str">
        <f t="shared" ref="U185:U191" si="111">IF(D185="","",IF(G185="NH","",IF(G185="DQ","",IF(G185="NM","",IF(G185="DNS","",IF(ABS(G185*2/2-G185)&lt;0.001,"","Error"))))))</f>
        <v/>
      </c>
      <c r="Y185">
        <f t="shared" ref="Y185:Y191" si="112">IF($D185=Y$1,$K185+$L185,0)</f>
        <v>0</v>
      </c>
      <c r="Z185">
        <f t="shared" si="108"/>
        <v>0</v>
      </c>
      <c r="AA185">
        <f t="shared" si="108"/>
        <v>0</v>
      </c>
      <c r="AB185">
        <f t="shared" si="108"/>
        <v>0</v>
      </c>
      <c r="AC185">
        <f t="shared" si="108"/>
        <v>0</v>
      </c>
      <c r="AD185">
        <f t="shared" si="108"/>
        <v>0</v>
      </c>
      <c r="AE185">
        <f t="shared" si="108"/>
        <v>0</v>
      </c>
      <c r="AF185">
        <f t="shared" si="108"/>
        <v>0</v>
      </c>
      <c r="AH185">
        <f t="shared" si="107"/>
        <v>0</v>
      </c>
    </row>
    <row r="186" spans="2:34">
      <c r="B186" s="94">
        <v>11</v>
      </c>
      <c r="C186" s="38" t="str">
        <f>IF(D186="","",HLOOKUP(D186,ADMIN2026!$O$146:$Y$214,H186,FALSE))</f>
        <v/>
      </c>
      <c r="D186" s="38" t="str">
        <f>IF(E186="","",VLOOKUP(E186,ADMIN2026!$B$112:$D$141,2,FALSE))</f>
        <v/>
      </c>
      <c r="E186" s="4"/>
      <c r="F186" s="11"/>
      <c r="G186" s="6"/>
      <c r="H186" s="38" t="str">
        <f>IF(E186&gt;101,H174+2*I174,IF(E186&gt;10,H174+I174,IF(E186&gt;0,H174,"")))</f>
        <v/>
      </c>
      <c r="I186" s="38"/>
      <c r="J186" s="38">
        <f>VLOOKUP(B186,ADMIN2026!$B$64:$F$79,3,FALSE)*IF(G186="DQ",0,1)*IF(G186="DNF",0,1)*IF(G186="DNS",0,1)*IF(G186="",0,1)*IF(G186="nm",0,1)*IF(G186="NH",0,1)*IF(G186&lt;AH186,0,1)</f>
        <v>0</v>
      </c>
      <c r="K186" s="94">
        <f t="shared" si="109"/>
        <v>0</v>
      </c>
      <c r="L186" s="38">
        <f>IF(D186="",0,IF(G186="DNF",0,IF(G186="NH",0,IF(G186="DQ",0,IF(G186="NM",0,IF(G186="DNS",0,IF(G186&lt;VLOOKUP(A174,ADMIN2026!$G$91:$I$109,3,FALSE),0,ADMIN2026!$D$89)))))))</f>
        <v>0</v>
      </c>
      <c r="T186" s="14" t="str">
        <f t="shared" si="110"/>
        <v/>
      </c>
      <c r="U186" s="66" t="str">
        <f t="shared" si="111"/>
        <v/>
      </c>
      <c r="Y186">
        <f t="shared" si="112"/>
        <v>0</v>
      </c>
      <c r="Z186">
        <f t="shared" si="108"/>
        <v>0</v>
      </c>
      <c r="AA186">
        <f t="shared" si="108"/>
        <v>0</v>
      </c>
      <c r="AB186">
        <f t="shared" si="108"/>
        <v>0</v>
      </c>
      <c r="AC186">
        <f t="shared" si="108"/>
        <v>0</v>
      </c>
      <c r="AD186">
        <f t="shared" si="108"/>
        <v>0</v>
      </c>
      <c r="AE186">
        <f t="shared" si="108"/>
        <v>0</v>
      </c>
      <c r="AF186">
        <f t="shared" si="108"/>
        <v>0</v>
      </c>
      <c r="AH186">
        <f t="shared" si="107"/>
        <v>0</v>
      </c>
    </row>
    <row r="187" spans="2:34">
      <c r="B187" s="94">
        <v>12</v>
      </c>
      <c r="C187" s="38" t="str">
        <f>IF(D187="","",HLOOKUP(D187,ADMIN2026!$O$146:$Y$214,H187,FALSE))</f>
        <v/>
      </c>
      <c r="D187" s="38" t="str">
        <f>IF(E187="","",VLOOKUP(E187,ADMIN2026!$B$112:$D$141,2,FALSE))</f>
        <v/>
      </c>
      <c r="E187" s="4"/>
      <c r="F187" s="11"/>
      <c r="G187" s="6"/>
      <c r="H187" s="38" t="str">
        <f>IF(E187&gt;101,H174+2*I174,IF(E187&gt;10,H174+I174,IF(E187&gt;0,H174,"")))</f>
        <v/>
      </c>
      <c r="I187" s="38"/>
      <c r="J187" s="38">
        <f>VLOOKUP(B187,ADMIN2026!$B$64:$F$79,3,FALSE)*IF(G187="DQ",0,1)*IF(G187="DNF",0,1)*IF(G187="DNS",0,1)*IF(G187="",0,1)*IF(G187="nm",0,1)*IF(G187="NH",0,1)*IF(G187&lt;AH187,0,1)</f>
        <v>0</v>
      </c>
      <c r="K187" s="94">
        <f t="shared" si="109"/>
        <v>0</v>
      </c>
      <c r="L187" s="38">
        <f>IF(D187="",0,IF(G187="DNF",0,IF(G187="NH",0,IF(G187="DQ",0,IF(G187="NM",0,IF(G187="DNS",0,IF(G187&lt;VLOOKUP(A174,ADMIN2026!$G$91:$I$109,3,FALSE),0,ADMIN2026!$D$89)))))))</f>
        <v>0</v>
      </c>
      <c r="T187" s="14" t="str">
        <f t="shared" si="110"/>
        <v/>
      </c>
      <c r="U187" s="66" t="str">
        <f t="shared" si="111"/>
        <v/>
      </c>
      <c r="Y187">
        <f t="shared" si="112"/>
        <v>0</v>
      </c>
      <c r="Z187">
        <f t="shared" si="108"/>
        <v>0</v>
      </c>
      <c r="AA187">
        <f t="shared" si="108"/>
        <v>0</v>
      </c>
      <c r="AB187">
        <f t="shared" si="108"/>
        <v>0</v>
      </c>
      <c r="AC187">
        <f t="shared" si="108"/>
        <v>0</v>
      </c>
      <c r="AD187">
        <f t="shared" si="108"/>
        <v>0</v>
      </c>
      <c r="AE187">
        <f t="shared" si="108"/>
        <v>0</v>
      </c>
      <c r="AF187">
        <f t="shared" si="108"/>
        <v>0</v>
      </c>
      <c r="AH187">
        <f t="shared" si="107"/>
        <v>0</v>
      </c>
    </row>
    <row r="188" spans="2:34">
      <c r="B188" s="94">
        <v>13</v>
      </c>
      <c r="C188" s="38" t="str">
        <f>IF(D188="","",HLOOKUP(D188,ADMIN2026!$O$146:$Y$214,H188,FALSE))</f>
        <v/>
      </c>
      <c r="D188" s="38" t="str">
        <f>IF(E188="","",VLOOKUP(E188,ADMIN2026!$B$112:$D$141,2,FALSE))</f>
        <v/>
      </c>
      <c r="E188" s="4"/>
      <c r="F188" s="11"/>
      <c r="G188" s="6"/>
      <c r="H188" s="38" t="str">
        <f>IF(E188&gt;101,H174+2*I174,IF(E188&gt;10,H174+I174,IF(E188&gt;0,H174,"")))</f>
        <v/>
      </c>
      <c r="I188" s="38"/>
      <c r="J188" s="38">
        <f>VLOOKUP(B188,ADMIN2026!$B$64:$F$79,3,FALSE)*IF(G188="DQ",0,1)*IF(G188="DNF",0,1)*IF(G188="DNS",0,1)*IF(G188="",0,1)*IF(G188="nm",0,1)*IF(G188="NH",0,1)*IF(G188&lt;AH188,0,1)</f>
        <v>0</v>
      </c>
      <c r="K188" s="94">
        <f t="shared" si="109"/>
        <v>0</v>
      </c>
      <c r="L188" s="38">
        <f>IF(D188="",0,IF(G188="DNF",0,IF(G188="NH",0,IF(G188="DQ",0,IF(G188="NM",0,IF(G188="DNS",0,IF(G188&lt;VLOOKUP(A174,ADMIN2026!$G$91:$I$109,3,FALSE),0,ADMIN2026!$D$89)))))))</f>
        <v>0</v>
      </c>
      <c r="T188" s="14" t="str">
        <f t="shared" si="110"/>
        <v/>
      </c>
      <c r="U188" s="66" t="str">
        <f t="shared" si="111"/>
        <v/>
      </c>
      <c r="Y188">
        <f t="shared" si="112"/>
        <v>0</v>
      </c>
      <c r="Z188">
        <f t="shared" si="108"/>
        <v>0</v>
      </c>
      <c r="AA188">
        <f t="shared" si="108"/>
        <v>0</v>
      </c>
      <c r="AB188">
        <f t="shared" si="108"/>
        <v>0</v>
      </c>
      <c r="AC188">
        <f t="shared" si="108"/>
        <v>0</v>
      </c>
      <c r="AD188">
        <f t="shared" si="108"/>
        <v>0</v>
      </c>
      <c r="AE188">
        <f t="shared" si="108"/>
        <v>0</v>
      </c>
      <c r="AF188">
        <f t="shared" si="108"/>
        <v>0</v>
      </c>
      <c r="AH188">
        <f t="shared" si="107"/>
        <v>0</v>
      </c>
    </row>
    <row r="189" spans="2:34">
      <c r="B189" s="94">
        <v>14</v>
      </c>
      <c r="C189" s="38" t="str">
        <f>IF(D189="","",HLOOKUP(D189,ADMIN2026!$O$146:$Y$214,H189,FALSE))</f>
        <v/>
      </c>
      <c r="D189" s="38" t="str">
        <f>IF(E189="","",VLOOKUP(E189,ADMIN2026!$B$112:$D$141,2,FALSE))</f>
        <v/>
      </c>
      <c r="E189" s="4"/>
      <c r="F189" s="11"/>
      <c r="G189" s="6"/>
      <c r="H189" s="38" t="str">
        <f>IF(E189&gt;101,H174+2*I174,IF(E189&gt;10,H174+I174,IF(E189&gt;0,H174,"")))</f>
        <v/>
      </c>
      <c r="I189" s="38"/>
      <c r="J189" s="38">
        <f>VLOOKUP(B189,ADMIN2026!$B$64:$F$79,3,FALSE)*IF(G189="DQ",0,1)*IF(G189="DNF",0,1)*IF(G189="DNS",0,1)*IF(G189="",0,1)*IF(G189="nm",0,1)*IF(G189="NH",0,1)*IF(G189&lt;AH189,0,1)</f>
        <v>0</v>
      </c>
      <c r="K189" s="94">
        <f t="shared" si="109"/>
        <v>0</v>
      </c>
      <c r="L189" s="38">
        <f>IF(D189="",0,IF(G189="DNF",0,IF(G189="NH",0,IF(G189="DQ",0,IF(G189="NM",0,IF(G189="DNS",0,IF(G189&lt;VLOOKUP(A174,ADMIN2026!$G$91:$I$109,3,FALSE),0,ADMIN2026!$D$89)))))))</f>
        <v>0</v>
      </c>
      <c r="T189" s="14" t="str">
        <f t="shared" si="110"/>
        <v/>
      </c>
      <c r="U189" s="66" t="str">
        <f t="shared" si="111"/>
        <v/>
      </c>
      <c r="Y189">
        <f t="shared" si="112"/>
        <v>0</v>
      </c>
      <c r="Z189">
        <f t="shared" si="108"/>
        <v>0</v>
      </c>
      <c r="AA189">
        <f t="shared" si="108"/>
        <v>0</v>
      </c>
      <c r="AB189">
        <f t="shared" si="108"/>
        <v>0</v>
      </c>
      <c r="AC189">
        <f t="shared" si="108"/>
        <v>0</v>
      </c>
      <c r="AD189">
        <f t="shared" si="108"/>
        <v>0</v>
      </c>
      <c r="AE189">
        <f t="shared" si="108"/>
        <v>0</v>
      </c>
      <c r="AF189">
        <f t="shared" si="108"/>
        <v>0</v>
      </c>
      <c r="AH189">
        <f t="shared" si="107"/>
        <v>0</v>
      </c>
    </row>
    <row r="190" spans="2:34">
      <c r="B190" s="94">
        <v>15</v>
      </c>
      <c r="C190" s="38" t="str">
        <f>IF(D190="","",HLOOKUP(D190,ADMIN2026!$O$146:$Y$214,H190,FALSE))</f>
        <v/>
      </c>
      <c r="D190" s="38" t="str">
        <f>IF(E190="","",VLOOKUP(E190,ADMIN2026!$B$112:$D$141,2,FALSE))</f>
        <v/>
      </c>
      <c r="E190" s="4"/>
      <c r="F190" s="11"/>
      <c r="G190" s="6"/>
      <c r="H190" s="38" t="str">
        <f>IF(E190&gt;101,H174+2*I174,IF(E190&gt;10,H174+I174,IF(E190&gt;0,H174,"")))</f>
        <v/>
      </c>
      <c r="I190" s="38"/>
      <c r="J190" s="38">
        <f>VLOOKUP(B190,ADMIN2026!$B$64:$F$79,3,FALSE)*IF(G190="DQ",0,1)*IF(G190="DNF",0,1)*IF(G190="DNS",0,1)*IF(G190="",0,1)*IF(G190="nm",0,1)*IF(G190="NH",0,1)*IF(G190&lt;AH190,0,1)</f>
        <v>0</v>
      </c>
      <c r="K190" s="94">
        <f t="shared" si="109"/>
        <v>0</v>
      </c>
      <c r="L190" s="38">
        <f>IF(D190="",0,IF(G190="DNF",0,IF(G190="NH",0,IF(G190="DQ",0,IF(G190="NM",0,IF(G190="DNS",0,IF(G190&lt;VLOOKUP(A174,ADMIN2026!$G$91:$I$109,3,FALSE),0,ADMIN2026!$D$89)))))))</f>
        <v>0</v>
      </c>
      <c r="T190" s="14" t="str">
        <f t="shared" si="110"/>
        <v/>
      </c>
      <c r="U190" s="66" t="str">
        <f t="shared" si="111"/>
        <v/>
      </c>
      <c r="Y190">
        <f t="shared" si="112"/>
        <v>0</v>
      </c>
      <c r="Z190">
        <f t="shared" si="108"/>
        <v>0</v>
      </c>
      <c r="AA190">
        <f t="shared" si="108"/>
        <v>0</v>
      </c>
      <c r="AB190">
        <f t="shared" si="108"/>
        <v>0</v>
      </c>
      <c r="AC190">
        <f t="shared" si="108"/>
        <v>0</v>
      </c>
      <c r="AD190">
        <f t="shared" si="108"/>
        <v>0</v>
      </c>
      <c r="AE190">
        <f t="shared" si="108"/>
        <v>0</v>
      </c>
      <c r="AF190">
        <f t="shared" si="108"/>
        <v>0</v>
      </c>
      <c r="AH190">
        <f t="shared" si="107"/>
        <v>0</v>
      </c>
    </row>
    <row r="191" spans="2:34">
      <c r="B191" s="94">
        <v>16</v>
      </c>
      <c r="C191" s="38" t="str">
        <f>IF(D191="","",HLOOKUP(D191,ADMIN2026!$O$146:$Y$214,H191,FALSE))</f>
        <v/>
      </c>
      <c r="D191" s="38" t="str">
        <f>IF(E191="","",VLOOKUP(E191,ADMIN2026!$B$112:$D$141,2,FALSE))</f>
        <v/>
      </c>
      <c r="E191" s="4"/>
      <c r="F191" s="11"/>
      <c r="G191" s="6"/>
      <c r="H191" s="38" t="str">
        <f>IF(E191&gt;101,H174+2*I174,IF(E191&gt;10,H174+I174,IF(E191&gt;0,H174,"")))</f>
        <v/>
      </c>
      <c r="I191" s="38"/>
      <c r="J191" s="38">
        <f>VLOOKUP(B191,ADMIN2026!$B$64:$F$79,3,FALSE)*IF(G191="DQ",0,1)*IF(G191="DNF",0,1)*IF(G191="DNS",0,1)*IF(G191="",0,1)*IF(G191="nm",0,1)*IF(G191="NH",0,1)*IF(G191&lt;AH191,0,1)</f>
        <v>0</v>
      </c>
      <c r="K191" s="94">
        <f t="shared" si="109"/>
        <v>0</v>
      </c>
      <c r="L191" s="38">
        <f>IF(D191="",0,IF(G191="DNF",0,IF(G191="NH",0,IF(G191="DQ",0,IF(G191="NM",0,IF(G191="DNS",0,IF(G191&lt;VLOOKUP(A174,ADMIN2026!$G$91:$I$109,3,FALSE),0,ADMIN2026!$D$89)))))))</f>
        <v>0</v>
      </c>
      <c r="T191" s="14" t="str">
        <f t="shared" si="110"/>
        <v/>
      </c>
      <c r="U191" s="66" t="str">
        <f t="shared" si="111"/>
        <v/>
      </c>
      <c r="Y191">
        <f t="shared" si="112"/>
        <v>0</v>
      </c>
      <c r="Z191">
        <f t="shared" si="108"/>
        <v>0</v>
      </c>
      <c r="AA191">
        <f t="shared" si="108"/>
        <v>0</v>
      </c>
      <c r="AB191">
        <f t="shared" si="108"/>
        <v>0</v>
      </c>
      <c r="AC191">
        <f t="shared" si="108"/>
        <v>0</v>
      </c>
      <c r="AD191">
        <f t="shared" si="108"/>
        <v>0</v>
      </c>
      <c r="AE191">
        <f t="shared" si="108"/>
        <v>0</v>
      </c>
      <c r="AF191">
        <f t="shared" si="108"/>
        <v>0</v>
      </c>
      <c r="AH191">
        <f t="shared" si="107"/>
        <v>0</v>
      </c>
    </row>
    <row r="194" spans="1:34">
      <c r="A194" s="62" t="s">
        <v>0</v>
      </c>
      <c r="B194" s="62" t="s">
        <v>0</v>
      </c>
      <c r="C194" s="62" t="s">
        <v>13</v>
      </c>
      <c r="D194" s="62" t="s">
        <v>58</v>
      </c>
      <c r="E194" s="3"/>
      <c r="F194" s="3"/>
      <c r="G194" s="3"/>
      <c r="H194" s="3" t="s">
        <v>66</v>
      </c>
      <c r="I194" s="3" t="s">
        <v>67</v>
      </c>
      <c r="J194" s="3"/>
      <c r="K194" s="3"/>
      <c r="L194" s="3"/>
      <c r="M194" s="3"/>
      <c r="N194" s="3"/>
      <c r="O194" s="3"/>
      <c r="P194" s="3"/>
      <c r="Q194" s="3"/>
      <c r="R194" s="3"/>
      <c r="S194" s="3"/>
      <c r="T194" s="3"/>
      <c r="U194" s="3"/>
      <c r="V194" s="3"/>
      <c r="W194" s="3"/>
    </row>
    <row r="195" spans="1:34">
      <c r="A195" s="3" t="str">
        <f>C194</f>
        <v>HT</v>
      </c>
      <c r="B195" s="37" t="s">
        <v>51</v>
      </c>
      <c r="C195" s="37"/>
      <c r="D195" s="37"/>
      <c r="E195" s="37"/>
      <c r="F195" s="10"/>
      <c r="G195" s="37" t="s">
        <v>106</v>
      </c>
      <c r="H195" s="37">
        <f>VLOOKUP(A195,ADMIN2026!$B$146:$M$166,12,FALSE)</f>
        <v>20</v>
      </c>
      <c r="I195" s="37">
        <f>$I$3</f>
        <v>24</v>
      </c>
      <c r="J195" s="37" t="s">
        <v>79</v>
      </c>
      <c r="K195" s="37" t="s">
        <v>59</v>
      </c>
      <c r="L195" s="37" t="s">
        <v>83</v>
      </c>
      <c r="M195" s="3"/>
      <c r="N195" s="3"/>
      <c r="O195" s="3"/>
      <c r="P195" s="3"/>
      <c r="Q195" s="3"/>
      <c r="R195" s="3"/>
      <c r="S195" s="3"/>
      <c r="T195" s="3" t="s">
        <v>136</v>
      </c>
      <c r="U195" s="3" t="s">
        <v>237</v>
      </c>
      <c r="V195" s="3"/>
      <c r="W195" s="3"/>
    </row>
    <row r="196" spans="1:34">
      <c r="A196" s="64" t="s">
        <v>27</v>
      </c>
      <c r="B196" s="37" t="s">
        <v>59</v>
      </c>
      <c r="C196" s="37" t="s">
        <v>60</v>
      </c>
      <c r="D196" s="37" t="s">
        <v>61</v>
      </c>
      <c r="E196" s="37" t="s">
        <v>108</v>
      </c>
      <c r="F196" s="10"/>
      <c r="G196" s="37" t="s">
        <v>107</v>
      </c>
      <c r="H196" s="37" t="s">
        <v>65</v>
      </c>
      <c r="I196" s="37"/>
      <c r="J196" s="37" t="s">
        <v>80</v>
      </c>
      <c r="K196" s="37" t="s">
        <v>80</v>
      </c>
      <c r="L196" s="37" t="s">
        <v>80</v>
      </c>
      <c r="M196" s="3"/>
      <c r="N196" s="3"/>
      <c r="O196" s="3"/>
      <c r="P196" s="3"/>
      <c r="Q196" s="3"/>
      <c r="R196" s="3"/>
      <c r="S196" s="3"/>
      <c r="T196" s="3" t="s">
        <v>146</v>
      </c>
      <c r="U196" s="3" t="s">
        <v>238</v>
      </c>
      <c r="V196" s="3"/>
      <c r="W196" s="3"/>
      <c r="Y196" t="str">
        <f>Y$1</f>
        <v>B&amp;R</v>
      </c>
      <c r="Z196" t="str">
        <f t="shared" ref="Z196:AF196" si="113">Z$1</f>
        <v>Chelt</v>
      </c>
      <c r="AA196" t="str">
        <f t="shared" si="113"/>
        <v>D&amp;S</v>
      </c>
      <c r="AB196" t="str">
        <f t="shared" si="113"/>
        <v>HereF</v>
      </c>
      <c r="AC196" t="str">
        <f t="shared" si="113"/>
        <v>K&amp;S</v>
      </c>
      <c r="AD196" t="str">
        <f t="shared" si="113"/>
        <v>Tipton</v>
      </c>
      <c r="AE196" t="str">
        <f t="shared" si="113"/>
        <v>Worc</v>
      </c>
      <c r="AF196" t="str">
        <f t="shared" si="113"/>
        <v>Yate</v>
      </c>
      <c r="AH196" t="s">
        <v>484</v>
      </c>
    </row>
    <row r="197" spans="1:34">
      <c r="B197" s="94">
        <v>1</v>
      </c>
      <c r="C197" s="38" t="str">
        <f>IF(D197="","",HLOOKUP(D197,ADMIN2026!$O$146:$Y$214,H197,FALSE))</f>
        <v/>
      </c>
      <c r="D197" s="38" t="str">
        <f>IF(E197="","",VLOOKUP(E197,ADMIN2026!$B$112:$D$141,2,FALSE))</f>
        <v/>
      </c>
      <c r="E197" s="4"/>
      <c r="F197" s="11"/>
      <c r="G197" s="6"/>
      <c r="H197" s="38" t="str">
        <f>IF(E197&gt;101,H195+2*I195,IF(E197&gt;10,H195+I195,IF(E197&gt;0,H195,"")))</f>
        <v/>
      </c>
      <c r="I197" s="38"/>
      <c r="J197" s="38">
        <f>VLOOKUP(B197,ADMIN2026!$B$64:$E$73,2,FALSE)*IF(G197="DQ",0,1)*IF(G197="DNF",0,1)*IF(G197="DNS",0,1)*IF(G197="",0,1)*IF(G197="nm",0,1)*IF(G197="NH",0,1)*IF(G197&lt;AH197,0,1)</f>
        <v>0</v>
      </c>
      <c r="K197" s="94">
        <f>J197</f>
        <v>0</v>
      </c>
      <c r="L197" s="38">
        <f>IF(D197="",0,IF(G197="DNF",0,IF(G197="NH",0,IF(G197="DQ",0,IF(G197="NM",0,IF(G197="DNS",0,IF(G197&lt;VLOOKUP(A195,ADMIN2026!$G$91:$I$109,3,FALSE),0,ADMIN2026!$D$89)))))))</f>
        <v>0</v>
      </c>
      <c r="T197" s="14" t="str">
        <f>IF(D197="","",G197)</f>
        <v/>
      </c>
      <c r="U197" s="66" t="str">
        <f>IF(D197="","",IF(G197="NH","",IF(G197="DQ","",IF(G197="NM","",IF(G197="DNS","",IF(ABS(G197*2/2-G197)&lt;0.001,"","Error"))))))</f>
        <v/>
      </c>
      <c r="Y197">
        <f>IF($D197=Y$1,$K197+$L197,0)</f>
        <v>0</v>
      </c>
      <c r="Z197">
        <f t="shared" ref="Z197:AF204" si="114">IF($D197=Z$1,$K197+$L197,0)</f>
        <v>0</v>
      </c>
      <c r="AA197">
        <f t="shared" si="114"/>
        <v>0</v>
      </c>
      <c r="AB197">
        <f t="shared" si="114"/>
        <v>0</v>
      </c>
      <c r="AC197">
        <f t="shared" si="114"/>
        <v>0</v>
      </c>
      <c r="AD197">
        <f t="shared" si="114"/>
        <v>0</v>
      </c>
      <c r="AE197">
        <f t="shared" si="114"/>
        <v>0</v>
      </c>
      <c r="AF197">
        <f t="shared" si="114"/>
        <v>0</v>
      </c>
      <c r="AH197">
        <f>VLOOKUP(A195,ADMIN2026!$G$13:$I$16,3,FALSE)</f>
        <v>0</v>
      </c>
    </row>
    <row r="198" spans="1:34">
      <c r="B198" s="94">
        <v>2</v>
      </c>
      <c r="C198" s="38" t="str">
        <f>IF(D198="","",HLOOKUP(D198,ADMIN2026!$O$146:$Y$214,H198,FALSE))</f>
        <v/>
      </c>
      <c r="D198" s="38" t="str">
        <f>IF(E198="","",VLOOKUP(E198,ADMIN2026!$B$112:$D$141,2,FALSE))</f>
        <v/>
      </c>
      <c r="E198" s="4"/>
      <c r="F198" s="11"/>
      <c r="G198" s="6"/>
      <c r="H198" s="38" t="str">
        <f>IF(E198&gt;101,H195+2*I195,IF(E198&gt;10,H195+I195,IF(E198&gt;0,H195,"")))</f>
        <v/>
      </c>
      <c r="I198" s="38"/>
      <c r="J198" s="38">
        <f>VLOOKUP(B198,ADMIN2026!$B$64:$E$73,2,FALSE)*IF(G198="DQ",0,1)*IF(G198="DNF",0,1)*IF(G198="DNS",0,1)*IF(G198="",0,1)*IF(G198="nm",0,1)*IF(G198="NH",0,1)*IF(G198&lt;AH198,0,1)</f>
        <v>0</v>
      </c>
      <c r="K198" s="94">
        <f t="shared" ref="K198:K204" si="115">J198</f>
        <v>0</v>
      </c>
      <c r="L198" s="38">
        <f>IF(D198="",0,IF(G198="DNF",0,IF(G198="NH",0,IF(G198="DQ",0,IF(G198="NM",0,IF(G198="DNS",0,IF(G198&lt;VLOOKUP(A195,ADMIN2026!$G$91:$I$109,3,FALSE),0,ADMIN2026!$D$89)))))))</f>
        <v>0</v>
      </c>
      <c r="T198" s="14" t="str">
        <f t="shared" ref="T198:T204" si="116">IF(D198="","",G198)</f>
        <v/>
      </c>
      <c r="U198" s="66" t="str">
        <f t="shared" ref="U198:U204" si="117">IF(D198="","",IF(G198="NH","",IF(G198="DQ","",IF(G198="NM","",IF(G198="DNS","",IF(ABS(G198*2/2-G198)&lt;0.001,"","Error"))))))</f>
        <v/>
      </c>
      <c r="Y198">
        <f t="shared" ref="Y198:Y204" si="118">IF($D198=Y$1,$K198+$L198,0)</f>
        <v>0</v>
      </c>
      <c r="Z198">
        <f t="shared" si="114"/>
        <v>0</v>
      </c>
      <c r="AA198">
        <f t="shared" si="114"/>
        <v>0</v>
      </c>
      <c r="AB198">
        <f t="shared" si="114"/>
        <v>0</v>
      </c>
      <c r="AC198">
        <f t="shared" si="114"/>
        <v>0</v>
      </c>
      <c r="AD198">
        <f t="shared" si="114"/>
        <v>0</v>
      </c>
      <c r="AE198">
        <f t="shared" si="114"/>
        <v>0</v>
      </c>
      <c r="AF198">
        <f t="shared" si="114"/>
        <v>0</v>
      </c>
      <c r="AH198">
        <f>AH197</f>
        <v>0</v>
      </c>
    </row>
    <row r="199" spans="1:34">
      <c r="B199" s="94">
        <v>3</v>
      </c>
      <c r="C199" s="38" t="str">
        <f>IF(D199="","",HLOOKUP(D199,ADMIN2026!$O$146:$Y$214,H199,FALSE))</f>
        <v/>
      </c>
      <c r="D199" s="38" t="str">
        <f>IF(E199="","",VLOOKUP(E199,ADMIN2026!$B$112:$D$141,2,FALSE))</f>
        <v/>
      </c>
      <c r="E199" s="4"/>
      <c r="F199" s="11"/>
      <c r="G199" s="6"/>
      <c r="H199" s="38" t="str">
        <f>IF(E199&gt;101,H195+2*I195,IF(E199&gt;10,H195+I195,IF(E199&gt;0,H195,"")))</f>
        <v/>
      </c>
      <c r="I199" s="38"/>
      <c r="J199" s="38">
        <f>VLOOKUP(B199,ADMIN2026!$B$64:$E$73,2,FALSE)*IF(G199="DQ",0,1)*IF(G199="DNF",0,1)*IF(G199="DNS",0,1)*IF(G199="",0,1)*IF(G199="nm",0,1)*IF(G199="NH",0,1)*IF(G199&lt;AH199,0,1)</f>
        <v>0</v>
      </c>
      <c r="K199" s="94">
        <f t="shared" si="115"/>
        <v>0</v>
      </c>
      <c r="L199" s="38">
        <f>IF(D199="",0,IF(G199="DNF",0,IF(G199="NH",0,IF(G199="DQ",0,IF(G199="NM",0,IF(G199="DNS",0,IF(G199&lt;VLOOKUP(A195,ADMIN2026!$G$91:$I$109,3,FALSE),0,ADMIN2026!$D$89)))))))</f>
        <v>0</v>
      </c>
      <c r="T199" s="14" t="str">
        <f t="shared" si="116"/>
        <v/>
      </c>
      <c r="U199" s="66" t="str">
        <f t="shared" si="117"/>
        <v/>
      </c>
      <c r="Y199">
        <f t="shared" si="118"/>
        <v>0</v>
      </c>
      <c r="Z199">
        <f t="shared" si="114"/>
        <v>0</v>
      </c>
      <c r="AA199">
        <f t="shared" si="114"/>
        <v>0</v>
      </c>
      <c r="AB199">
        <f t="shared" si="114"/>
        <v>0</v>
      </c>
      <c r="AC199">
        <f t="shared" si="114"/>
        <v>0</v>
      </c>
      <c r="AD199">
        <f t="shared" si="114"/>
        <v>0</v>
      </c>
      <c r="AE199">
        <f t="shared" si="114"/>
        <v>0</v>
      </c>
      <c r="AF199">
        <f t="shared" si="114"/>
        <v>0</v>
      </c>
      <c r="AH199">
        <f t="shared" ref="AH199:AH204" si="119">AH198</f>
        <v>0</v>
      </c>
    </row>
    <row r="200" spans="1:34">
      <c r="B200" s="94">
        <v>4</v>
      </c>
      <c r="C200" s="38" t="str">
        <f>IF(D200="","",HLOOKUP(D200,ADMIN2026!$O$146:$Y$214,H200,FALSE))</f>
        <v/>
      </c>
      <c r="D200" s="38" t="str">
        <f>IF(E200="","",VLOOKUP(E200,ADMIN2026!$B$112:$D$141,2,FALSE))</f>
        <v/>
      </c>
      <c r="E200" s="4"/>
      <c r="F200" s="11"/>
      <c r="G200" s="6"/>
      <c r="H200" s="38" t="str">
        <f>IF(E200&gt;101,H195+2*I195,IF(E200&gt;10,H195+I195,IF(E200&gt;0,H195,"")))</f>
        <v/>
      </c>
      <c r="I200" s="38"/>
      <c r="J200" s="38">
        <f>VLOOKUP(B200,ADMIN2026!$B$64:$E$73,2,FALSE)*IF(G200="DQ",0,1)*IF(G200="DNF",0,1)*IF(G200="DNS",0,1)*IF(G200="",0,1)*IF(G200="nm",0,1)*IF(G200="NH",0,1)*IF(G200&lt;AH200,0,1)</f>
        <v>0</v>
      </c>
      <c r="K200" s="94">
        <f t="shared" si="115"/>
        <v>0</v>
      </c>
      <c r="L200" s="38">
        <f>IF(D200="",0,IF(G200="DNF",0,IF(G200="NH",0,IF(G200="DQ",0,IF(G200="NM",0,IF(G200="DNS",0,IF(G200&lt;VLOOKUP(A195,ADMIN2026!$G$91:$I$109,3,FALSE),0,ADMIN2026!$D$89)))))))</f>
        <v>0</v>
      </c>
      <c r="T200" s="14" t="str">
        <f t="shared" si="116"/>
        <v/>
      </c>
      <c r="U200" s="66" t="str">
        <f t="shared" si="117"/>
        <v/>
      </c>
      <c r="Y200">
        <f t="shared" si="118"/>
        <v>0</v>
      </c>
      <c r="Z200">
        <f t="shared" si="114"/>
        <v>0</v>
      </c>
      <c r="AA200">
        <f t="shared" si="114"/>
        <v>0</v>
      </c>
      <c r="AB200">
        <f t="shared" si="114"/>
        <v>0</v>
      </c>
      <c r="AC200">
        <f t="shared" si="114"/>
        <v>0</v>
      </c>
      <c r="AD200">
        <f t="shared" si="114"/>
        <v>0</v>
      </c>
      <c r="AE200">
        <f t="shared" si="114"/>
        <v>0</v>
      </c>
      <c r="AF200">
        <f t="shared" si="114"/>
        <v>0</v>
      </c>
      <c r="AH200">
        <f t="shared" si="119"/>
        <v>0</v>
      </c>
    </row>
    <row r="201" spans="1:34">
      <c r="B201" s="94">
        <v>5</v>
      </c>
      <c r="C201" s="38" t="str">
        <f>IF(D201="","",HLOOKUP(D201,ADMIN2026!$O$146:$Y$214,H201,FALSE))</f>
        <v/>
      </c>
      <c r="D201" s="38" t="str">
        <f>IF(E201="","",VLOOKUP(E201,ADMIN2026!$B$112:$D$141,2,FALSE))</f>
        <v/>
      </c>
      <c r="E201" s="4"/>
      <c r="F201" s="11"/>
      <c r="G201" s="6"/>
      <c r="H201" s="38" t="str">
        <f>IF(E201&gt;101,H195+2*I195,IF(E201&gt;10,H195+I195,IF(E201&gt;0,H195,"")))</f>
        <v/>
      </c>
      <c r="I201" s="38"/>
      <c r="J201" s="38">
        <f>VLOOKUP(B201,ADMIN2026!$B$64:$E$73,2,FALSE)*IF(G201="DQ",0,1)*IF(G201="DNF",0,1)*IF(G201="DNS",0,1)*IF(G201="",0,1)*IF(G201="nm",0,1)*IF(G201="NH",0,1)*IF(G201&lt;AH201,0,1)</f>
        <v>0</v>
      </c>
      <c r="K201" s="94">
        <f t="shared" si="115"/>
        <v>0</v>
      </c>
      <c r="L201" s="38">
        <f>IF(D201="",0,IF(G201="DNF",0,IF(G201="NH",0,IF(G201="DQ",0,IF(G201="NM",0,IF(G201="DNS",0,IF(G201&lt;VLOOKUP(A195,ADMIN2026!$G$91:$I$109,3,FALSE),0,ADMIN2026!$D$89)))))))</f>
        <v>0</v>
      </c>
      <c r="T201" s="14" t="str">
        <f t="shared" si="116"/>
        <v/>
      </c>
      <c r="U201" s="66" t="str">
        <f t="shared" si="117"/>
        <v/>
      </c>
      <c r="Y201">
        <f t="shared" si="118"/>
        <v>0</v>
      </c>
      <c r="Z201">
        <f t="shared" si="114"/>
        <v>0</v>
      </c>
      <c r="AA201">
        <f t="shared" si="114"/>
        <v>0</v>
      </c>
      <c r="AB201">
        <f t="shared" si="114"/>
        <v>0</v>
      </c>
      <c r="AC201">
        <f t="shared" si="114"/>
        <v>0</v>
      </c>
      <c r="AD201">
        <f t="shared" si="114"/>
        <v>0</v>
      </c>
      <c r="AE201">
        <f t="shared" si="114"/>
        <v>0</v>
      </c>
      <c r="AF201">
        <f t="shared" si="114"/>
        <v>0</v>
      </c>
      <c r="AH201">
        <f t="shared" si="119"/>
        <v>0</v>
      </c>
    </row>
    <row r="202" spans="1:34">
      <c r="B202" s="94">
        <v>6</v>
      </c>
      <c r="C202" s="38" t="str">
        <f>IF(D202="","",HLOOKUP(D202,ADMIN2026!$O$146:$Y$214,H202,FALSE))</f>
        <v/>
      </c>
      <c r="D202" s="38" t="str">
        <f>IF(E202="","",VLOOKUP(E202,ADMIN2026!$B$112:$D$141,2,FALSE))</f>
        <v/>
      </c>
      <c r="E202" s="4"/>
      <c r="F202" s="11"/>
      <c r="G202" s="6"/>
      <c r="H202" s="38" t="str">
        <f>IF(E202&gt;101,H195+2*I195,IF(E202&gt;10,H195+I195,IF(E202&gt;0,H195,"")))</f>
        <v/>
      </c>
      <c r="I202" s="38"/>
      <c r="J202" s="38">
        <f>VLOOKUP(B202,ADMIN2026!$B$64:$E$73,2,FALSE)*IF(G202="DQ",0,1)*IF(G202="DNF",0,1)*IF(G202="DNS",0,1)*IF(G202="",0,1)*IF(G202="nm",0,1)*IF(G202="NH",0,1)*IF(G202&lt;AH202,0,1)</f>
        <v>0</v>
      </c>
      <c r="K202" s="94">
        <f t="shared" si="115"/>
        <v>0</v>
      </c>
      <c r="L202" s="38">
        <f>IF(D202="",0,IF(G202="DNF",0,IF(G202="NH",0,IF(G202="DQ",0,IF(G202="NM",0,IF(G202="DNS",0,IF(G202&lt;VLOOKUP(A195,ADMIN2026!$G$91:$I$109,3,FALSE),0,ADMIN2026!$D$89)))))))</f>
        <v>0</v>
      </c>
      <c r="T202" s="14" t="str">
        <f t="shared" si="116"/>
        <v/>
      </c>
      <c r="U202" s="66" t="str">
        <f t="shared" si="117"/>
        <v/>
      </c>
      <c r="Y202">
        <f t="shared" si="118"/>
        <v>0</v>
      </c>
      <c r="Z202">
        <f t="shared" si="114"/>
        <v>0</v>
      </c>
      <c r="AA202">
        <f t="shared" si="114"/>
        <v>0</v>
      </c>
      <c r="AB202">
        <f t="shared" si="114"/>
        <v>0</v>
      </c>
      <c r="AC202">
        <f t="shared" si="114"/>
        <v>0</v>
      </c>
      <c r="AD202">
        <f t="shared" si="114"/>
        <v>0</v>
      </c>
      <c r="AE202">
        <f t="shared" si="114"/>
        <v>0</v>
      </c>
      <c r="AF202">
        <f t="shared" si="114"/>
        <v>0</v>
      </c>
      <c r="AH202">
        <f t="shared" si="119"/>
        <v>0</v>
      </c>
    </row>
    <row r="203" spans="1:34">
      <c r="B203" s="94">
        <v>7</v>
      </c>
      <c r="C203" s="38" t="str">
        <f>IF(D203="","",HLOOKUP(D203,ADMIN2026!$O$146:$Y$214,H203,FALSE))</f>
        <v/>
      </c>
      <c r="D203" s="38" t="str">
        <f>IF(E203="","",VLOOKUP(E203,ADMIN2026!$B$112:$D$141,2,FALSE))</f>
        <v/>
      </c>
      <c r="E203" s="4"/>
      <c r="F203" s="11"/>
      <c r="G203" s="6"/>
      <c r="H203" s="38" t="str">
        <f>IF(E203&gt;101,H195+2*I195,IF(E203&gt;10,H195+I195,IF(E203&gt;0,H195,"")))</f>
        <v/>
      </c>
      <c r="I203" s="38"/>
      <c r="J203" s="38">
        <f>VLOOKUP(B203,ADMIN2026!$B$64:$E$73,2,FALSE)*IF(G203="DQ",0,1)*IF(G203="DNF",0,1)*IF(G203="DNS",0,1)*IF(G203="",0,1)*IF(G203="nm",0,1)*IF(G203="NH",0,1)*IF(G203&lt;AH203,0,1)</f>
        <v>0</v>
      </c>
      <c r="K203" s="94">
        <f t="shared" si="115"/>
        <v>0</v>
      </c>
      <c r="L203" s="38">
        <f>IF(D203="",0,IF(G203="DNF",0,IF(G203="NH",0,IF(G203="DQ",0,IF(G203="NM",0,IF(G203="DNS",0,IF(G203&lt;VLOOKUP(A195,ADMIN2026!$G$91:$I$109,3,FALSE),0,ADMIN2026!$D$89)))))))</f>
        <v>0</v>
      </c>
      <c r="T203" s="14" t="str">
        <f t="shared" si="116"/>
        <v/>
      </c>
      <c r="U203" s="66" t="str">
        <f t="shared" si="117"/>
        <v/>
      </c>
      <c r="Y203">
        <f t="shared" si="118"/>
        <v>0</v>
      </c>
      <c r="Z203">
        <f t="shared" si="114"/>
        <v>0</v>
      </c>
      <c r="AA203">
        <f t="shared" si="114"/>
        <v>0</v>
      </c>
      <c r="AB203">
        <f t="shared" si="114"/>
        <v>0</v>
      </c>
      <c r="AC203">
        <f t="shared" si="114"/>
        <v>0</v>
      </c>
      <c r="AD203">
        <f t="shared" si="114"/>
        <v>0</v>
      </c>
      <c r="AE203">
        <f t="shared" si="114"/>
        <v>0</v>
      </c>
      <c r="AF203">
        <f t="shared" si="114"/>
        <v>0</v>
      </c>
      <c r="AH203">
        <f t="shared" si="119"/>
        <v>0</v>
      </c>
    </row>
    <row r="204" spans="1:34">
      <c r="B204" s="94">
        <v>8</v>
      </c>
      <c r="C204" s="38" t="str">
        <f>IF(D204="","",HLOOKUP(D204,ADMIN2026!$O$146:$Y$214,H204,FALSE))</f>
        <v/>
      </c>
      <c r="D204" s="38" t="str">
        <f>IF(E204="","",VLOOKUP(E204,ADMIN2026!$B$112:$D$141,2,FALSE))</f>
        <v/>
      </c>
      <c r="E204" s="4"/>
      <c r="F204" s="11"/>
      <c r="G204" s="6"/>
      <c r="H204" s="38" t="str">
        <f>IF(E204&gt;101,H195+2*I195,IF(E204&gt;10,H195+I195,IF(E204&gt;0,H195,"")))</f>
        <v/>
      </c>
      <c r="I204" s="38"/>
      <c r="J204" s="38">
        <f>VLOOKUP(B204,ADMIN2026!$B$64:$E$73,2,FALSE)*IF(G204="DQ",0,1)*IF(G204="DNF",0,1)*IF(G204="DNS",0,1)*IF(G204="",0,1)*IF(G204="nm",0,1)*IF(G204="NH",0,1)*IF(G204&lt;AH204,0,1)</f>
        <v>0</v>
      </c>
      <c r="K204" s="94">
        <f t="shared" si="115"/>
        <v>0</v>
      </c>
      <c r="L204" s="38">
        <f>IF(D204="",0,IF(G204="DNF",0,IF(G204="NH",0,IF(G204="DQ",0,IF(G204="NM",0,IF(G204="DNS",0,IF(G204&lt;VLOOKUP(A195,ADMIN2026!$G$91:$I$109,3,FALSE),0,ADMIN2026!$D$89)))))))</f>
        <v>0</v>
      </c>
      <c r="T204" s="14" t="str">
        <f t="shared" si="116"/>
        <v/>
      </c>
      <c r="U204" s="66" t="str">
        <f t="shared" si="117"/>
        <v/>
      </c>
      <c r="Y204">
        <f t="shared" si="118"/>
        <v>0</v>
      </c>
      <c r="Z204">
        <f t="shared" si="114"/>
        <v>0</v>
      </c>
      <c r="AA204">
        <f t="shared" si="114"/>
        <v>0</v>
      </c>
      <c r="AB204">
        <f t="shared" si="114"/>
        <v>0</v>
      </c>
      <c r="AC204">
        <f t="shared" si="114"/>
        <v>0</v>
      </c>
      <c r="AD204">
        <f t="shared" si="114"/>
        <v>0</v>
      </c>
      <c r="AE204">
        <f t="shared" si="114"/>
        <v>0</v>
      </c>
      <c r="AF204">
        <f t="shared" si="114"/>
        <v>0</v>
      </c>
      <c r="AH204">
        <f t="shared" si="119"/>
        <v>0</v>
      </c>
    </row>
    <row r="205" spans="1:34">
      <c r="A205" s="3" t="s">
        <v>0</v>
      </c>
      <c r="B205" s="3"/>
      <c r="C205" s="3"/>
      <c r="D205" s="3"/>
      <c r="E205" s="3"/>
      <c r="F205" s="3"/>
      <c r="G205" s="3"/>
      <c r="H205" s="3" t="str">
        <f>H194</f>
        <v>line base</v>
      </c>
      <c r="I205" s="3" t="str">
        <f>I194</f>
        <v>step</v>
      </c>
      <c r="J205" s="3"/>
      <c r="K205" s="3"/>
      <c r="L205" s="3"/>
      <c r="M205" s="3"/>
      <c r="N205" s="3"/>
      <c r="O205" s="3"/>
      <c r="P205" s="3"/>
      <c r="Q205" s="3"/>
      <c r="R205" s="3"/>
      <c r="S205" s="3"/>
      <c r="T205" s="3"/>
      <c r="U205" s="3"/>
      <c r="V205" s="3"/>
      <c r="W205" s="3"/>
    </row>
    <row r="206" spans="1:34">
      <c r="A206" s="3" t="str">
        <f>C194</f>
        <v>HT</v>
      </c>
      <c r="B206" s="37" t="s">
        <v>286</v>
      </c>
      <c r="C206" s="37"/>
      <c r="D206" s="37"/>
      <c r="E206" s="37"/>
      <c r="F206" s="10"/>
      <c r="G206" s="37" t="str">
        <f t="shared" ref="G206:G207" si="120">G195</f>
        <v>Perf. metres</v>
      </c>
      <c r="H206" s="37">
        <f>VLOOKUP(A206,ADMIN2026!$B$146:$M$166,12,FALSE)</f>
        <v>20</v>
      </c>
      <c r="I206" s="37">
        <f>$I$3</f>
        <v>24</v>
      </c>
      <c r="J206" s="37" t="s">
        <v>79</v>
      </c>
      <c r="K206" s="37" t="s">
        <v>59</v>
      </c>
      <c r="L206" s="37" t="s">
        <v>83</v>
      </c>
      <c r="M206" s="3"/>
      <c r="N206" s="3"/>
      <c r="O206" s="3"/>
      <c r="P206" s="3"/>
      <c r="Q206" s="3"/>
      <c r="R206" s="3"/>
      <c r="S206" s="3"/>
      <c r="T206" s="3" t="s">
        <v>136</v>
      </c>
      <c r="U206" s="3" t="s">
        <v>237</v>
      </c>
      <c r="V206" s="3"/>
      <c r="W206" s="3"/>
    </row>
    <row r="207" spans="1:34">
      <c r="A207" s="64" t="s">
        <v>27</v>
      </c>
      <c r="B207" s="37" t="s">
        <v>59</v>
      </c>
      <c r="C207" s="37" t="s">
        <v>60</v>
      </c>
      <c r="D207" s="37" t="s">
        <v>61</v>
      </c>
      <c r="E207" s="37" t="s">
        <v>108</v>
      </c>
      <c r="F207" s="10"/>
      <c r="G207" s="37" t="str">
        <f t="shared" si="120"/>
        <v>xx.yy</v>
      </c>
      <c r="H207" s="37" t="str">
        <f>H196</f>
        <v>line to look up</v>
      </c>
      <c r="I207" s="37"/>
      <c r="J207" s="37" t="s">
        <v>80</v>
      </c>
      <c r="K207" s="37" t="s">
        <v>80</v>
      </c>
      <c r="L207" s="37" t="s">
        <v>80</v>
      </c>
      <c r="M207" s="3"/>
      <c r="N207" s="3"/>
      <c r="O207" s="3"/>
      <c r="P207" s="3"/>
      <c r="Q207" s="3"/>
      <c r="R207" s="3"/>
      <c r="S207" s="3"/>
      <c r="T207" s="3" t="s">
        <v>146</v>
      </c>
      <c r="U207" s="3" t="s">
        <v>238</v>
      </c>
      <c r="V207" s="3"/>
      <c r="W207" s="3"/>
      <c r="Y207" t="str">
        <f>Y$1</f>
        <v>B&amp;R</v>
      </c>
      <c r="Z207" t="str">
        <f t="shared" ref="Z207:AF207" si="121">Z$1</f>
        <v>Chelt</v>
      </c>
      <c r="AA207" t="str">
        <f t="shared" si="121"/>
        <v>D&amp;S</v>
      </c>
      <c r="AB207" t="str">
        <f t="shared" si="121"/>
        <v>HereF</v>
      </c>
      <c r="AC207" t="str">
        <f t="shared" si="121"/>
        <v>K&amp;S</v>
      </c>
      <c r="AD207" t="str">
        <f t="shared" si="121"/>
        <v>Tipton</v>
      </c>
      <c r="AE207" t="str">
        <f t="shared" si="121"/>
        <v>Worc</v>
      </c>
      <c r="AF207" t="str">
        <f t="shared" si="121"/>
        <v>Yate</v>
      </c>
      <c r="AH207" t="s">
        <v>484</v>
      </c>
    </row>
    <row r="208" spans="1:34">
      <c r="B208" s="94">
        <v>1</v>
      </c>
      <c r="C208" s="38" t="str">
        <f>IF(D208="","",HLOOKUP(D208,ADMIN2026!$O$146:$Y$214,H208,FALSE))</f>
        <v/>
      </c>
      <c r="D208" s="38" t="str">
        <f>IF(E208="","",VLOOKUP(E208,ADMIN2026!$B$112:$D$141,2,FALSE))</f>
        <v/>
      </c>
      <c r="E208" s="4"/>
      <c r="F208" s="11"/>
      <c r="G208" s="6"/>
      <c r="H208" s="38" t="str">
        <f>IF(E208&gt;101,H206+2*I206,IF(E208&gt;10,H206+I206,IF(E208&gt;0,H206,"")))</f>
        <v/>
      </c>
      <c r="I208" s="38"/>
      <c r="J208" s="38">
        <f>VLOOKUP(B208,ADMIN2026!$B$64:$F$79,3,FALSE)*IF(G208="DQ",0,1)*IF(G208="DNF",0,1)*IF(G208="DNS",0,1)*IF(G208="",0,1)*IF(G208="nm",0,1)*IF(G208="NH",0,1)*IF(G208&lt;AH208,0,1)</f>
        <v>0</v>
      </c>
      <c r="K208" s="94">
        <f>J208</f>
        <v>0</v>
      </c>
      <c r="L208" s="38">
        <f>IF(D208="",0,IF(G208="DNF",0,IF(G208="NH",0,IF(G208="DQ",0,IF(G208="NM",0,IF(G208="DNS",0,IF(G208&lt;VLOOKUP(A206,ADMIN2026!$G$91:$I$109,3,FALSE),0,ADMIN2026!$D$89)))))))</f>
        <v>0</v>
      </c>
      <c r="T208" s="14" t="str">
        <f>IF(D208="","",G208)</f>
        <v/>
      </c>
      <c r="U208" s="66" t="str">
        <f>IF(D208="","",IF(G208="NH","",IF(G208="DQ","",IF(G208="NM","",IF(G208="DNS","",IF(ABS(G208*2/2-G208)&lt;0.001,"","Error"))))))</f>
        <v/>
      </c>
      <c r="Y208">
        <f>IF($D208=Y$1,$K208+$L208,0)</f>
        <v>0</v>
      </c>
      <c r="Z208">
        <f t="shared" ref="Z208:AF215" si="122">IF($D208=Z$1,$K208+$L208,0)</f>
        <v>0</v>
      </c>
      <c r="AA208">
        <f t="shared" si="122"/>
        <v>0</v>
      </c>
      <c r="AB208">
        <f t="shared" si="122"/>
        <v>0</v>
      </c>
      <c r="AC208">
        <f t="shared" si="122"/>
        <v>0</v>
      </c>
      <c r="AD208">
        <f t="shared" si="122"/>
        <v>0</v>
      </c>
      <c r="AE208">
        <f t="shared" si="122"/>
        <v>0</v>
      </c>
      <c r="AF208">
        <f t="shared" si="122"/>
        <v>0</v>
      </c>
      <c r="AH208">
        <f>VLOOKUP(A206,ADMIN2026!$G$13:$I$16,3,FALSE)</f>
        <v>0</v>
      </c>
    </row>
    <row r="209" spans="2:34">
      <c r="B209" s="94">
        <v>2</v>
      </c>
      <c r="C209" s="38" t="str">
        <f>IF(D209="","",HLOOKUP(D209,ADMIN2026!$O$146:$Y$214,H209,FALSE))</f>
        <v/>
      </c>
      <c r="D209" s="38" t="str">
        <f>IF(E209="","",VLOOKUP(E209,ADMIN2026!$B$112:$D$141,2,FALSE))</f>
        <v/>
      </c>
      <c r="E209" s="4"/>
      <c r="F209" s="11"/>
      <c r="G209" s="6"/>
      <c r="H209" s="38" t="str">
        <f>IF(E209&gt;101,H206+2*I206,IF(E209&gt;10,H206+I206,IF(E209&gt;0,H206,"")))</f>
        <v/>
      </c>
      <c r="I209" s="38"/>
      <c r="J209" s="38">
        <f>VLOOKUP(B209,ADMIN2026!$B$64:$F$79,3,FALSE)*IF(G209="DQ",0,1)*IF(G209="DNF",0,1)*IF(G209="DNS",0,1)*IF(G209="",0,1)*IF(G209="nm",0,1)*IF(G209="NH",0,1)*IF(G209&lt;AH209,0,1)</f>
        <v>0</v>
      </c>
      <c r="K209" s="94">
        <f t="shared" ref="K209:K215" si="123">J209</f>
        <v>0</v>
      </c>
      <c r="L209" s="38">
        <f>IF(D209="",0,IF(G209="DNF",0,IF(G209="NH",0,IF(G209="DQ",0,IF(G209="NM",0,IF(G209="DNS",0,IF(G209&lt;VLOOKUP(A206,ADMIN2026!$G$91:$I$109,3,FALSE),0,ADMIN2026!$D$89)))))))</f>
        <v>0</v>
      </c>
      <c r="T209" s="14" t="str">
        <f t="shared" ref="T209:T215" si="124">IF(D209="","",G209)</f>
        <v/>
      </c>
      <c r="U209" s="66" t="str">
        <f t="shared" ref="U209:U215" si="125">IF(D209="","",IF(G209="NH","",IF(G209="DQ","",IF(G209="NM","",IF(G209="DNS","",IF(ABS(G209*2/2-G209)&lt;0.001,"","Error"))))))</f>
        <v/>
      </c>
      <c r="Y209">
        <f t="shared" ref="Y209:Y215" si="126">IF($D209=Y$1,$K209+$L209,0)</f>
        <v>0</v>
      </c>
      <c r="Z209">
        <f t="shared" si="122"/>
        <v>0</v>
      </c>
      <c r="AA209">
        <f t="shared" si="122"/>
        <v>0</v>
      </c>
      <c r="AB209">
        <f t="shared" si="122"/>
        <v>0</v>
      </c>
      <c r="AC209">
        <f t="shared" si="122"/>
        <v>0</v>
      </c>
      <c r="AD209">
        <f t="shared" si="122"/>
        <v>0</v>
      </c>
      <c r="AE209">
        <f t="shared" si="122"/>
        <v>0</v>
      </c>
      <c r="AF209">
        <f t="shared" si="122"/>
        <v>0</v>
      </c>
      <c r="AH209">
        <f>AH208</f>
        <v>0</v>
      </c>
    </row>
    <row r="210" spans="2:34">
      <c r="B210" s="94">
        <v>3</v>
      </c>
      <c r="C210" s="38" t="str">
        <f>IF(D210="","",HLOOKUP(D210,ADMIN2026!$O$146:$Y$214,H210,FALSE))</f>
        <v/>
      </c>
      <c r="D210" s="38" t="str">
        <f>IF(E210="","",VLOOKUP(E210,ADMIN2026!$B$112:$D$141,2,FALSE))</f>
        <v/>
      </c>
      <c r="E210" s="4"/>
      <c r="F210" s="11"/>
      <c r="G210" s="6"/>
      <c r="H210" s="38" t="str">
        <f>IF(E210&gt;101,H206+2*I206,IF(E210&gt;10,H206+I206,IF(E210&gt;0,H206,"")))</f>
        <v/>
      </c>
      <c r="I210" s="38"/>
      <c r="J210" s="38">
        <f>VLOOKUP(B210,ADMIN2026!$B$64:$F$79,3,FALSE)*IF(G210="DQ",0,1)*IF(G210="DNF",0,1)*IF(G210="DNS",0,1)*IF(G210="",0,1)*IF(G210="nm",0,1)*IF(G210="NH",0,1)*IF(G210&lt;AH210,0,1)</f>
        <v>0</v>
      </c>
      <c r="K210" s="94">
        <f t="shared" si="123"/>
        <v>0</v>
      </c>
      <c r="L210" s="38">
        <f>IF(D210="",0,IF(G210="DNF",0,IF(G210="NH",0,IF(G210="DQ",0,IF(G210="NM",0,IF(G210="DNS",0,IF(G210&lt;VLOOKUP(A206,ADMIN2026!$G$91:$I$109,3,FALSE),0,ADMIN2026!$D$89)))))))</f>
        <v>0</v>
      </c>
      <c r="T210" s="14" t="str">
        <f t="shared" si="124"/>
        <v/>
      </c>
      <c r="U210" s="66" t="str">
        <f t="shared" si="125"/>
        <v/>
      </c>
      <c r="Y210">
        <f t="shared" si="126"/>
        <v>0</v>
      </c>
      <c r="Z210">
        <f t="shared" si="122"/>
        <v>0</v>
      </c>
      <c r="AA210">
        <f t="shared" si="122"/>
        <v>0</v>
      </c>
      <c r="AB210">
        <f t="shared" si="122"/>
        <v>0</v>
      </c>
      <c r="AC210">
        <f t="shared" si="122"/>
        <v>0</v>
      </c>
      <c r="AD210">
        <f t="shared" si="122"/>
        <v>0</v>
      </c>
      <c r="AE210">
        <f t="shared" si="122"/>
        <v>0</v>
      </c>
      <c r="AF210">
        <f t="shared" si="122"/>
        <v>0</v>
      </c>
      <c r="AH210">
        <f t="shared" ref="AH210:AH223" si="127">AH209</f>
        <v>0</v>
      </c>
    </row>
    <row r="211" spans="2:34">
      <c r="B211" s="94">
        <v>4</v>
      </c>
      <c r="C211" s="38" t="str">
        <f>IF(D211="","",HLOOKUP(D211,ADMIN2026!$O$146:$Y$214,H211,FALSE))</f>
        <v/>
      </c>
      <c r="D211" s="38" t="str">
        <f>IF(E211="","",VLOOKUP(E211,ADMIN2026!$B$112:$D$141,2,FALSE))</f>
        <v/>
      </c>
      <c r="E211" s="4"/>
      <c r="F211" s="11"/>
      <c r="G211" s="6"/>
      <c r="H211" s="38" t="str">
        <f>IF(E211&gt;101,H206+2*I206,IF(E211&gt;10,H206+I206,IF(E211&gt;0,H206,"")))</f>
        <v/>
      </c>
      <c r="I211" s="38"/>
      <c r="J211" s="38">
        <f>VLOOKUP(B211,ADMIN2026!$B$64:$F$79,3,FALSE)*IF(G211="DQ",0,1)*IF(G211="DNF",0,1)*IF(G211="DNS",0,1)*IF(G211="",0,1)*IF(G211="nm",0,1)*IF(G211="NH",0,1)*IF(G211&lt;AH211,0,1)</f>
        <v>0</v>
      </c>
      <c r="K211" s="94">
        <f t="shared" si="123"/>
        <v>0</v>
      </c>
      <c r="L211" s="38">
        <f>IF(D211="",0,IF(G211="DNF",0,IF(G211="NH",0,IF(G211="DQ",0,IF(G211="NM",0,IF(G211="DNS",0,IF(G211&lt;VLOOKUP(A206,ADMIN2026!$G$91:$I$109,3,FALSE),0,ADMIN2026!$D$89)))))))</f>
        <v>0</v>
      </c>
      <c r="T211" s="14" t="str">
        <f t="shared" si="124"/>
        <v/>
      </c>
      <c r="U211" s="66" t="str">
        <f t="shared" si="125"/>
        <v/>
      </c>
      <c r="Y211">
        <f t="shared" si="126"/>
        <v>0</v>
      </c>
      <c r="Z211">
        <f t="shared" si="122"/>
        <v>0</v>
      </c>
      <c r="AA211">
        <f t="shared" si="122"/>
        <v>0</v>
      </c>
      <c r="AB211">
        <f t="shared" si="122"/>
        <v>0</v>
      </c>
      <c r="AC211">
        <f t="shared" si="122"/>
        <v>0</v>
      </c>
      <c r="AD211">
        <f t="shared" si="122"/>
        <v>0</v>
      </c>
      <c r="AE211">
        <f t="shared" si="122"/>
        <v>0</v>
      </c>
      <c r="AF211">
        <f t="shared" si="122"/>
        <v>0</v>
      </c>
      <c r="AH211">
        <f t="shared" si="127"/>
        <v>0</v>
      </c>
    </row>
    <row r="212" spans="2:34">
      <c r="B212" s="94">
        <v>5</v>
      </c>
      <c r="C212" s="38" t="str">
        <f>IF(D212="","",HLOOKUP(D212,ADMIN2026!$O$146:$Y$214,H212,FALSE))</f>
        <v/>
      </c>
      <c r="D212" s="38" t="str">
        <f>IF(E212="","",VLOOKUP(E212,ADMIN2026!$B$112:$D$141,2,FALSE))</f>
        <v/>
      </c>
      <c r="E212" s="4"/>
      <c r="F212" s="11"/>
      <c r="G212" s="6"/>
      <c r="H212" s="38" t="str">
        <f>IF(E212&gt;101,H206+2*I206,IF(E212&gt;10,H206+I206,IF(E212&gt;0,H206,"")))</f>
        <v/>
      </c>
      <c r="I212" s="38"/>
      <c r="J212" s="38">
        <f>VLOOKUP(B212,ADMIN2026!$B$64:$F$79,3,FALSE)*IF(G212="DQ",0,1)*IF(G212="DNF",0,1)*IF(G212="DNS",0,1)*IF(G212="",0,1)*IF(G212="nm",0,1)*IF(G212="NH",0,1)*IF(G212&lt;AH212,0,1)</f>
        <v>0</v>
      </c>
      <c r="K212" s="94">
        <f t="shared" si="123"/>
        <v>0</v>
      </c>
      <c r="L212" s="38">
        <f>IF(D212="",0,IF(G212="DNF",0,IF(G212="NH",0,IF(G212="DQ",0,IF(G212="NM",0,IF(G212="DNS",0,IF(G212&lt;VLOOKUP(A206,ADMIN2026!$G$91:$I$109,3,FALSE),0,ADMIN2026!$D$89)))))))</f>
        <v>0</v>
      </c>
      <c r="T212" s="14" t="str">
        <f t="shared" si="124"/>
        <v/>
      </c>
      <c r="U212" s="66" t="str">
        <f t="shared" si="125"/>
        <v/>
      </c>
      <c r="Y212">
        <f t="shared" si="126"/>
        <v>0</v>
      </c>
      <c r="Z212">
        <f t="shared" si="122"/>
        <v>0</v>
      </c>
      <c r="AA212">
        <f t="shared" si="122"/>
        <v>0</v>
      </c>
      <c r="AB212">
        <f t="shared" si="122"/>
        <v>0</v>
      </c>
      <c r="AC212">
        <f t="shared" si="122"/>
        <v>0</v>
      </c>
      <c r="AD212">
        <f t="shared" si="122"/>
        <v>0</v>
      </c>
      <c r="AE212">
        <f t="shared" si="122"/>
        <v>0</v>
      </c>
      <c r="AF212">
        <f t="shared" si="122"/>
        <v>0</v>
      </c>
      <c r="AH212">
        <f t="shared" si="127"/>
        <v>0</v>
      </c>
    </row>
    <row r="213" spans="2:34">
      <c r="B213" s="94">
        <v>6</v>
      </c>
      <c r="C213" s="38" t="str">
        <f>IF(D213="","",HLOOKUP(D213,ADMIN2026!$O$146:$Y$214,H213,FALSE))</f>
        <v/>
      </c>
      <c r="D213" s="38" t="str">
        <f>IF(E213="","",VLOOKUP(E213,ADMIN2026!$B$112:$D$141,2,FALSE))</f>
        <v/>
      </c>
      <c r="E213" s="4"/>
      <c r="F213" s="11"/>
      <c r="G213" s="6"/>
      <c r="H213" s="38" t="str">
        <f>IF(E213&gt;101,H206+2*I206,IF(E213&gt;10,H206+I206,IF(E213&gt;0,H206,"")))</f>
        <v/>
      </c>
      <c r="I213" s="38"/>
      <c r="J213" s="38">
        <f>VLOOKUP(B213,ADMIN2026!$B$64:$F$79,3,FALSE)*IF(G213="DQ",0,1)*IF(G213="DNF",0,1)*IF(G213="DNS",0,1)*IF(G213="",0,1)*IF(G213="nm",0,1)*IF(G213="NH",0,1)*IF(G213&lt;AH213,0,1)</f>
        <v>0</v>
      </c>
      <c r="K213" s="94">
        <f t="shared" si="123"/>
        <v>0</v>
      </c>
      <c r="L213" s="38">
        <f>IF(D213="",0,IF(G213="DNF",0,IF(G213="NH",0,IF(G213="DQ",0,IF(G213="NM",0,IF(G213="DNS",0,IF(G213&lt;VLOOKUP(A206,ADMIN2026!$G$91:$I$109,3,FALSE),0,ADMIN2026!$D$89)))))))</f>
        <v>0</v>
      </c>
      <c r="T213" s="14" t="str">
        <f t="shared" si="124"/>
        <v/>
      </c>
      <c r="U213" s="66" t="str">
        <f t="shared" si="125"/>
        <v/>
      </c>
      <c r="Y213">
        <f t="shared" si="126"/>
        <v>0</v>
      </c>
      <c r="Z213">
        <f t="shared" si="122"/>
        <v>0</v>
      </c>
      <c r="AA213">
        <f t="shared" si="122"/>
        <v>0</v>
      </c>
      <c r="AB213">
        <f t="shared" si="122"/>
        <v>0</v>
      </c>
      <c r="AC213">
        <f t="shared" si="122"/>
        <v>0</v>
      </c>
      <c r="AD213">
        <f t="shared" si="122"/>
        <v>0</v>
      </c>
      <c r="AE213">
        <f t="shared" si="122"/>
        <v>0</v>
      </c>
      <c r="AF213">
        <f t="shared" si="122"/>
        <v>0</v>
      </c>
      <c r="AH213">
        <f t="shared" si="127"/>
        <v>0</v>
      </c>
    </row>
    <row r="214" spans="2:34">
      <c r="B214" s="94">
        <v>7</v>
      </c>
      <c r="C214" s="38" t="str">
        <f>IF(D214="","",HLOOKUP(D214,ADMIN2026!$O$146:$Y$214,H214,FALSE))</f>
        <v/>
      </c>
      <c r="D214" s="38" t="str">
        <f>IF(E214="","",VLOOKUP(E214,ADMIN2026!$B$112:$D$141,2,FALSE))</f>
        <v/>
      </c>
      <c r="E214" s="4"/>
      <c r="F214" s="11"/>
      <c r="G214" s="6"/>
      <c r="H214" s="38" t="str">
        <f>IF(E214&gt;101,H206+2*I206,IF(E214&gt;10,H206+I206,IF(E214&gt;0,H206,"")))</f>
        <v/>
      </c>
      <c r="I214" s="38"/>
      <c r="J214" s="38">
        <f>VLOOKUP(B214,ADMIN2026!$B$64:$F$79,3,FALSE)*IF(G214="DQ",0,1)*IF(G214="DNF",0,1)*IF(G214="DNS",0,1)*IF(G214="",0,1)*IF(G214="nm",0,1)*IF(G214="NH",0,1)*IF(G214&lt;AH214,0,1)</f>
        <v>0</v>
      </c>
      <c r="K214" s="94">
        <f t="shared" si="123"/>
        <v>0</v>
      </c>
      <c r="L214" s="38">
        <f>IF(D214="",0,IF(G214="DNF",0,IF(G214="NH",0,IF(G214="DQ",0,IF(G214="NM",0,IF(G214="DNS",0,IF(G214&lt;VLOOKUP(A206,ADMIN2026!$G$91:$I$109,3,FALSE),0,ADMIN2026!$D$89)))))))</f>
        <v>0</v>
      </c>
      <c r="T214" s="14" t="str">
        <f t="shared" si="124"/>
        <v/>
      </c>
      <c r="U214" s="66" t="str">
        <f t="shared" si="125"/>
        <v/>
      </c>
      <c r="Y214">
        <f t="shared" si="126"/>
        <v>0</v>
      </c>
      <c r="Z214">
        <f t="shared" si="122"/>
        <v>0</v>
      </c>
      <c r="AA214">
        <f t="shared" si="122"/>
        <v>0</v>
      </c>
      <c r="AB214">
        <f t="shared" si="122"/>
        <v>0</v>
      </c>
      <c r="AC214">
        <f t="shared" si="122"/>
        <v>0</v>
      </c>
      <c r="AD214">
        <f t="shared" si="122"/>
        <v>0</v>
      </c>
      <c r="AE214">
        <f t="shared" si="122"/>
        <v>0</v>
      </c>
      <c r="AF214">
        <f t="shared" si="122"/>
        <v>0</v>
      </c>
      <c r="AH214">
        <f t="shared" si="127"/>
        <v>0</v>
      </c>
    </row>
    <row r="215" spans="2:34">
      <c r="B215" s="94">
        <v>8</v>
      </c>
      <c r="C215" s="38" t="str">
        <f>IF(D215="","",HLOOKUP(D215,ADMIN2026!$O$146:$Y$214,H215,FALSE))</f>
        <v/>
      </c>
      <c r="D215" s="38" t="str">
        <f>IF(E215="","",VLOOKUP(E215,ADMIN2026!$B$112:$D$141,2,FALSE))</f>
        <v/>
      </c>
      <c r="E215" s="4"/>
      <c r="F215" s="11"/>
      <c r="G215" s="6"/>
      <c r="H215" s="38" t="str">
        <f>IF(E215&gt;101,H206+2*I206,IF(E215&gt;10,H206+I206,IF(E215&gt;0,H206,"")))</f>
        <v/>
      </c>
      <c r="I215" s="38"/>
      <c r="J215" s="38">
        <f>VLOOKUP(B215,ADMIN2026!$B$64:$F$79,3,FALSE)*IF(G215="DQ",0,1)*IF(G215="DNF",0,1)*IF(G215="DNS",0,1)*IF(G215="",0,1)*IF(G215="nm",0,1)*IF(G215="NH",0,1)*IF(G215&lt;AH215,0,1)</f>
        <v>0</v>
      </c>
      <c r="K215" s="94">
        <f t="shared" si="123"/>
        <v>0</v>
      </c>
      <c r="L215" s="38">
        <f>IF(D215="",0,IF(G215="DNF",0,IF(G215="NH",0,IF(G215="DQ",0,IF(G215="NM",0,IF(G215="DNS",0,IF(G215&lt;VLOOKUP(A206,ADMIN2026!$G$91:$I$109,3,FALSE),0,ADMIN2026!$D$89)))))))</f>
        <v>0</v>
      </c>
      <c r="T215" s="14" t="str">
        <f t="shared" si="124"/>
        <v/>
      </c>
      <c r="U215" s="66" t="str">
        <f t="shared" si="125"/>
        <v/>
      </c>
      <c r="Y215">
        <f t="shared" si="126"/>
        <v>0</v>
      </c>
      <c r="Z215">
        <f t="shared" si="122"/>
        <v>0</v>
      </c>
      <c r="AA215">
        <f t="shared" si="122"/>
        <v>0</v>
      </c>
      <c r="AB215">
        <f t="shared" si="122"/>
        <v>0</v>
      </c>
      <c r="AC215">
        <f t="shared" si="122"/>
        <v>0</v>
      </c>
      <c r="AD215">
        <f t="shared" si="122"/>
        <v>0</v>
      </c>
      <c r="AE215">
        <f t="shared" si="122"/>
        <v>0</v>
      </c>
      <c r="AF215">
        <f t="shared" si="122"/>
        <v>0</v>
      </c>
      <c r="AH215">
        <f t="shared" si="127"/>
        <v>0</v>
      </c>
    </row>
    <row r="216" spans="2:34">
      <c r="B216" s="94">
        <v>9</v>
      </c>
      <c r="C216" s="38" t="str">
        <f>IF(D216="","",HLOOKUP(D216,ADMIN2026!$O$146:$Y$214,H216,FALSE))</f>
        <v/>
      </c>
      <c r="D216" s="38" t="str">
        <f>IF(E216="","",VLOOKUP(E216,ADMIN2026!$B$112:$D$141,2,FALSE))</f>
        <v/>
      </c>
      <c r="E216" s="4"/>
      <c r="F216" s="11"/>
      <c r="G216" s="6"/>
      <c r="H216" s="38" t="str">
        <f>IF(E216&gt;101,H206+2*I206,IF(E216&gt;10,H206+I206,IF(E216&gt;0,H206,"")))</f>
        <v/>
      </c>
      <c r="I216" s="38"/>
      <c r="J216" s="38">
        <f>VLOOKUP(B216,ADMIN2026!$B$64:$F$79,3,FALSE)*IF(G216="DQ",0,1)*IF(G216="DNF",0,1)*IF(G216="DNS",0,1)*IF(G216="",0,1)*IF(G216="nm",0,1)*IF(G216="NH",0,1)*IF(G216&lt;AH216,0,1)</f>
        <v>0</v>
      </c>
      <c r="K216" s="94">
        <f>J216</f>
        <v>0</v>
      </c>
      <c r="L216" s="38">
        <f>IF(D216="",0,IF(G216="DNF",0,IF(G216="NH",0,IF(G216="DQ",0,IF(G216="NM",0,IF(G216="DNS",0,IF(G216&lt;VLOOKUP(A206,ADMIN2026!$G$91:$I$109,3,FALSE),0,ADMIN2026!$D$89)))))))</f>
        <v>0</v>
      </c>
      <c r="T216" s="14" t="str">
        <f>IF(D216="","",G216)</f>
        <v/>
      </c>
      <c r="U216" s="66" t="str">
        <f>IF(D216="","",IF(G216="NH","",IF(G216="DQ","",IF(G216="NM","",IF(G216="DNS","",IF(ABS(G216*2/2-G216)&lt;0.001,"","Error"))))))</f>
        <v/>
      </c>
      <c r="Y216">
        <f>IF($D216=Y$1,$K216+$L216,0)</f>
        <v>0</v>
      </c>
      <c r="Z216">
        <f t="shared" ref="Z216:AF223" si="128">IF($D216=Z$1,$K216+$L216,0)</f>
        <v>0</v>
      </c>
      <c r="AA216">
        <f t="shared" si="128"/>
        <v>0</v>
      </c>
      <c r="AB216">
        <f t="shared" si="128"/>
        <v>0</v>
      </c>
      <c r="AC216">
        <f t="shared" si="128"/>
        <v>0</v>
      </c>
      <c r="AD216">
        <f t="shared" si="128"/>
        <v>0</v>
      </c>
      <c r="AE216">
        <f t="shared" si="128"/>
        <v>0</v>
      </c>
      <c r="AF216">
        <f t="shared" si="128"/>
        <v>0</v>
      </c>
      <c r="AH216">
        <f t="shared" si="127"/>
        <v>0</v>
      </c>
    </row>
    <row r="217" spans="2:34">
      <c r="B217" s="94">
        <v>10</v>
      </c>
      <c r="C217" s="38" t="str">
        <f>IF(D217="","",HLOOKUP(D217,ADMIN2026!$O$146:$Y$214,H217,FALSE))</f>
        <v/>
      </c>
      <c r="D217" s="38" t="str">
        <f>IF(E217="","",VLOOKUP(E217,ADMIN2026!$B$112:$D$141,2,FALSE))</f>
        <v/>
      </c>
      <c r="E217" s="4"/>
      <c r="F217" s="11"/>
      <c r="G217" s="6"/>
      <c r="H217" s="38" t="str">
        <f>IF(E217&gt;101,H206+2*I206,IF(E217&gt;10,H206+I206,IF(E217&gt;0,H206,"")))</f>
        <v/>
      </c>
      <c r="I217" s="38"/>
      <c r="J217" s="38">
        <f>VLOOKUP(B217,ADMIN2026!$B$64:$F$79,3,FALSE)*IF(G217="DQ",0,1)*IF(G217="DNF",0,1)*IF(G217="DNS",0,1)*IF(G217="",0,1)*IF(G217="nm",0,1)*IF(G217="NH",0,1)*IF(G217&lt;AH217,0,1)</f>
        <v>0</v>
      </c>
      <c r="K217" s="94">
        <f t="shared" ref="K217:K223" si="129">J217</f>
        <v>0</v>
      </c>
      <c r="L217" s="38">
        <f>IF(D217="",0,IF(G217="DNF",0,IF(G217="NH",0,IF(G217="DQ",0,IF(G217="NM",0,IF(G217="DNS",0,IF(G217&lt;VLOOKUP(A206,ADMIN2026!$G$91:$I$109,3,FALSE),0,ADMIN2026!$D$89)))))))</f>
        <v>0</v>
      </c>
      <c r="T217" s="14" t="str">
        <f t="shared" ref="T217:T223" si="130">IF(D217="","",G217)</f>
        <v/>
      </c>
      <c r="U217" s="66" t="str">
        <f t="shared" ref="U217:U223" si="131">IF(D217="","",IF(G217="NH","",IF(G217="DQ","",IF(G217="NM","",IF(G217="DNS","",IF(ABS(G217*2/2-G217)&lt;0.001,"","Error"))))))</f>
        <v/>
      </c>
      <c r="Y217">
        <f t="shared" ref="Y217:Y223" si="132">IF($D217=Y$1,$K217+$L217,0)</f>
        <v>0</v>
      </c>
      <c r="Z217">
        <f t="shared" si="128"/>
        <v>0</v>
      </c>
      <c r="AA217">
        <f t="shared" si="128"/>
        <v>0</v>
      </c>
      <c r="AB217">
        <f t="shared" si="128"/>
        <v>0</v>
      </c>
      <c r="AC217">
        <f t="shared" si="128"/>
        <v>0</v>
      </c>
      <c r="AD217">
        <f t="shared" si="128"/>
        <v>0</v>
      </c>
      <c r="AE217">
        <f t="shared" si="128"/>
        <v>0</v>
      </c>
      <c r="AF217">
        <f t="shared" si="128"/>
        <v>0</v>
      </c>
      <c r="AH217">
        <f t="shared" si="127"/>
        <v>0</v>
      </c>
    </row>
    <row r="218" spans="2:34">
      <c r="B218" s="94">
        <v>11</v>
      </c>
      <c r="C218" s="38" t="str">
        <f>IF(D218="","",HLOOKUP(D218,ADMIN2026!$O$146:$Y$214,H218,FALSE))</f>
        <v/>
      </c>
      <c r="D218" s="38" t="str">
        <f>IF(E218="","",VLOOKUP(E218,ADMIN2026!$B$112:$D$141,2,FALSE))</f>
        <v/>
      </c>
      <c r="E218" s="4"/>
      <c r="F218" s="11"/>
      <c r="G218" s="6"/>
      <c r="H218" s="38" t="str">
        <f>IF(E218&gt;101,H206+2*I206,IF(E218&gt;10,H206+I206,IF(E218&gt;0,H206,"")))</f>
        <v/>
      </c>
      <c r="I218" s="38"/>
      <c r="J218" s="38">
        <f>VLOOKUP(B218,ADMIN2026!$B$64:$F$79,3,FALSE)*IF(G218="DQ",0,1)*IF(G218="DNF",0,1)*IF(G218="DNS",0,1)*IF(G218="",0,1)*IF(G218="nm",0,1)*IF(G218="NH",0,1)*IF(G218&lt;AH218,0,1)</f>
        <v>0</v>
      </c>
      <c r="K218" s="94">
        <f t="shared" si="129"/>
        <v>0</v>
      </c>
      <c r="L218" s="38">
        <f>IF(D218="",0,IF(G218="DNF",0,IF(G218="NH",0,IF(G218="DQ",0,IF(G218="NM",0,IF(G218="DNS",0,IF(G218&lt;VLOOKUP(A206,ADMIN2026!$G$91:$I$109,3,FALSE),0,ADMIN2026!$D$89)))))))</f>
        <v>0</v>
      </c>
      <c r="T218" s="14" t="str">
        <f t="shared" si="130"/>
        <v/>
      </c>
      <c r="U218" s="66" t="str">
        <f t="shared" si="131"/>
        <v/>
      </c>
      <c r="Y218">
        <f t="shared" si="132"/>
        <v>0</v>
      </c>
      <c r="Z218">
        <f t="shared" si="128"/>
        <v>0</v>
      </c>
      <c r="AA218">
        <f t="shared" si="128"/>
        <v>0</v>
      </c>
      <c r="AB218">
        <f t="shared" si="128"/>
        <v>0</v>
      </c>
      <c r="AC218">
        <f t="shared" si="128"/>
        <v>0</v>
      </c>
      <c r="AD218">
        <f t="shared" si="128"/>
        <v>0</v>
      </c>
      <c r="AE218">
        <f t="shared" si="128"/>
        <v>0</v>
      </c>
      <c r="AF218">
        <f t="shared" si="128"/>
        <v>0</v>
      </c>
      <c r="AH218">
        <f t="shared" si="127"/>
        <v>0</v>
      </c>
    </row>
    <row r="219" spans="2:34">
      <c r="B219" s="94">
        <v>12</v>
      </c>
      <c r="C219" s="38" t="str">
        <f>IF(D219="","",HLOOKUP(D219,ADMIN2026!$O$146:$Y$214,H219,FALSE))</f>
        <v/>
      </c>
      <c r="D219" s="38" t="str">
        <f>IF(E219="","",VLOOKUP(E219,ADMIN2026!$B$112:$D$141,2,FALSE))</f>
        <v/>
      </c>
      <c r="E219" s="4"/>
      <c r="F219" s="11"/>
      <c r="G219" s="6"/>
      <c r="H219" s="38" t="str">
        <f>IF(E219&gt;101,H206+2*I206,IF(E219&gt;10,H206+I206,IF(E219&gt;0,H206,"")))</f>
        <v/>
      </c>
      <c r="I219" s="38"/>
      <c r="J219" s="38">
        <f>VLOOKUP(B219,ADMIN2026!$B$64:$F$79,3,FALSE)*IF(G219="DQ",0,1)*IF(G219="DNF",0,1)*IF(G219="DNS",0,1)*IF(G219="",0,1)*IF(G219="nm",0,1)*IF(G219="NH",0,1)*IF(G219&lt;AH219,0,1)</f>
        <v>0</v>
      </c>
      <c r="K219" s="94">
        <f t="shared" si="129"/>
        <v>0</v>
      </c>
      <c r="L219" s="38">
        <f>IF(D219="",0,IF(G219="DNF",0,IF(G219="NH",0,IF(G219="DQ",0,IF(G219="NM",0,IF(G219="DNS",0,IF(G219&lt;VLOOKUP(A206,ADMIN2026!$G$91:$I$109,3,FALSE),0,ADMIN2026!$D$89)))))))</f>
        <v>0</v>
      </c>
      <c r="T219" s="14" t="str">
        <f t="shared" si="130"/>
        <v/>
      </c>
      <c r="U219" s="66" t="str">
        <f t="shared" si="131"/>
        <v/>
      </c>
      <c r="Y219">
        <f t="shared" si="132"/>
        <v>0</v>
      </c>
      <c r="Z219">
        <f t="shared" si="128"/>
        <v>0</v>
      </c>
      <c r="AA219">
        <f t="shared" si="128"/>
        <v>0</v>
      </c>
      <c r="AB219">
        <f t="shared" si="128"/>
        <v>0</v>
      </c>
      <c r="AC219">
        <f t="shared" si="128"/>
        <v>0</v>
      </c>
      <c r="AD219">
        <f t="shared" si="128"/>
        <v>0</v>
      </c>
      <c r="AE219">
        <f t="shared" si="128"/>
        <v>0</v>
      </c>
      <c r="AF219">
        <f t="shared" si="128"/>
        <v>0</v>
      </c>
      <c r="AH219">
        <f t="shared" si="127"/>
        <v>0</v>
      </c>
    </row>
    <row r="220" spans="2:34">
      <c r="B220" s="94">
        <v>13</v>
      </c>
      <c r="C220" s="38" t="str">
        <f>IF(D220="","",HLOOKUP(D220,ADMIN2026!$O$146:$Y$214,H220,FALSE))</f>
        <v/>
      </c>
      <c r="D220" s="38" t="str">
        <f>IF(E220="","",VLOOKUP(E220,ADMIN2026!$B$112:$D$141,2,FALSE))</f>
        <v/>
      </c>
      <c r="E220" s="4"/>
      <c r="F220" s="11"/>
      <c r="G220" s="6"/>
      <c r="H220" s="38" t="str">
        <f>IF(E220&gt;101,H206+2*I206,IF(E220&gt;10,H206+I206,IF(E220&gt;0,H206,"")))</f>
        <v/>
      </c>
      <c r="I220" s="38"/>
      <c r="J220" s="38">
        <f>VLOOKUP(B220,ADMIN2026!$B$64:$F$79,3,FALSE)*IF(G220="DQ",0,1)*IF(G220="DNF",0,1)*IF(G220="DNS",0,1)*IF(G220="",0,1)*IF(G220="nm",0,1)*IF(G220="NH",0,1)*IF(G220&lt;AH220,0,1)</f>
        <v>0</v>
      </c>
      <c r="K220" s="94">
        <f t="shared" si="129"/>
        <v>0</v>
      </c>
      <c r="L220" s="38">
        <f>IF(D220="",0,IF(G220="DNF",0,IF(G220="NH",0,IF(G220="DQ",0,IF(G220="NM",0,IF(G220="DNS",0,IF(G220&lt;VLOOKUP(A206,ADMIN2026!$G$91:$I$109,3,FALSE),0,ADMIN2026!$D$89)))))))</f>
        <v>0</v>
      </c>
      <c r="T220" s="14" t="str">
        <f t="shared" si="130"/>
        <v/>
      </c>
      <c r="U220" s="66" t="str">
        <f t="shared" si="131"/>
        <v/>
      </c>
      <c r="Y220">
        <f t="shared" si="132"/>
        <v>0</v>
      </c>
      <c r="Z220">
        <f t="shared" si="128"/>
        <v>0</v>
      </c>
      <c r="AA220">
        <f t="shared" si="128"/>
        <v>0</v>
      </c>
      <c r="AB220">
        <f t="shared" si="128"/>
        <v>0</v>
      </c>
      <c r="AC220">
        <f t="shared" si="128"/>
        <v>0</v>
      </c>
      <c r="AD220">
        <f t="shared" si="128"/>
        <v>0</v>
      </c>
      <c r="AE220">
        <f t="shared" si="128"/>
        <v>0</v>
      </c>
      <c r="AF220">
        <f t="shared" si="128"/>
        <v>0</v>
      </c>
      <c r="AH220">
        <f t="shared" si="127"/>
        <v>0</v>
      </c>
    </row>
    <row r="221" spans="2:34">
      <c r="B221" s="94">
        <v>14</v>
      </c>
      <c r="C221" s="38" t="str">
        <f>IF(D221="","",HLOOKUP(D221,ADMIN2026!$O$146:$Y$214,H221,FALSE))</f>
        <v/>
      </c>
      <c r="D221" s="38" t="str">
        <f>IF(E221="","",VLOOKUP(E221,ADMIN2026!$B$112:$D$141,2,FALSE))</f>
        <v/>
      </c>
      <c r="E221" s="4"/>
      <c r="F221" s="11"/>
      <c r="G221" s="6"/>
      <c r="H221" s="38" t="str">
        <f>IF(E221&gt;101,H206+2*I206,IF(E221&gt;10,H206+I206,IF(E221&gt;0,H206,"")))</f>
        <v/>
      </c>
      <c r="I221" s="38"/>
      <c r="J221" s="38">
        <f>VLOOKUP(B221,ADMIN2026!$B$64:$F$79,3,FALSE)*IF(G221="DQ",0,1)*IF(G221="DNF",0,1)*IF(G221="DNS",0,1)*IF(G221="",0,1)*IF(G221="nm",0,1)*IF(G221="NH",0,1)*IF(G221&lt;AH221,0,1)</f>
        <v>0</v>
      </c>
      <c r="K221" s="94">
        <f t="shared" si="129"/>
        <v>0</v>
      </c>
      <c r="L221" s="38">
        <f>IF(D221="",0,IF(G221="DNF",0,IF(G221="NH",0,IF(G221="DQ",0,IF(G221="NM",0,IF(G221="DNS",0,IF(G221&lt;VLOOKUP(A206,ADMIN2026!$G$91:$I$109,3,FALSE),0,ADMIN2026!$D$89)))))))</f>
        <v>0</v>
      </c>
      <c r="T221" s="14" t="str">
        <f t="shared" si="130"/>
        <v/>
      </c>
      <c r="U221" s="66" t="str">
        <f t="shared" si="131"/>
        <v/>
      </c>
      <c r="Y221">
        <f t="shared" si="132"/>
        <v>0</v>
      </c>
      <c r="Z221">
        <f t="shared" si="128"/>
        <v>0</v>
      </c>
      <c r="AA221">
        <f t="shared" si="128"/>
        <v>0</v>
      </c>
      <c r="AB221">
        <f t="shared" si="128"/>
        <v>0</v>
      </c>
      <c r="AC221">
        <f t="shared" si="128"/>
        <v>0</v>
      </c>
      <c r="AD221">
        <f t="shared" si="128"/>
        <v>0</v>
      </c>
      <c r="AE221">
        <f t="shared" si="128"/>
        <v>0</v>
      </c>
      <c r="AF221">
        <f t="shared" si="128"/>
        <v>0</v>
      </c>
      <c r="AH221">
        <f t="shared" si="127"/>
        <v>0</v>
      </c>
    </row>
    <row r="222" spans="2:34">
      <c r="B222" s="94">
        <v>15</v>
      </c>
      <c r="C222" s="38" t="str">
        <f>IF(D222="","",HLOOKUP(D222,ADMIN2026!$O$146:$Y$214,H222,FALSE))</f>
        <v/>
      </c>
      <c r="D222" s="38" t="str">
        <f>IF(E222="","",VLOOKUP(E222,ADMIN2026!$B$112:$D$141,2,FALSE))</f>
        <v/>
      </c>
      <c r="E222" s="4"/>
      <c r="F222" s="11"/>
      <c r="G222" s="6"/>
      <c r="H222" s="38" t="str">
        <f>IF(E222&gt;101,H206+2*I206,IF(E222&gt;10,H206+I206,IF(E222&gt;0,H206,"")))</f>
        <v/>
      </c>
      <c r="I222" s="38"/>
      <c r="J222" s="38">
        <f>VLOOKUP(B222,ADMIN2026!$B$64:$F$79,3,FALSE)*IF(G222="DQ",0,1)*IF(G222="DNF",0,1)*IF(G222="DNS",0,1)*IF(G222="",0,1)*IF(G222="nm",0,1)*IF(G222="NH",0,1)*IF(G222&lt;AH222,0,1)</f>
        <v>0</v>
      </c>
      <c r="K222" s="94">
        <f t="shared" si="129"/>
        <v>0</v>
      </c>
      <c r="L222" s="38">
        <f>IF(D222="",0,IF(G222="DNF",0,IF(G222="NH",0,IF(G222="DQ",0,IF(G222="NM",0,IF(G222="DNS",0,IF(G222&lt;VLOOKUP(A206,ADMIN2026!$G$91:$I$109,3,FALSE),0,ADMIN2026!$D$89)))))))</f>
        <v>0</v>
      </c>
      <c r="T222" s="14" t="str">
        <f t="shared" si="130"/>
        <v/>
      </c>
      <c r="U222" s="66" t="str">
        <f t="shared" si="131"/>
        <v/>
      </c>
      <c r="Y222">
        <f t="shared" si="132"/>
        <v>0</v>
      </c>
      <c r="Z222">
        <f t="shared" si="128"/>
        <v>0</v>
      </c>
      <c r="AA222">
        <f t="shared" si="128"/>
        <v>0</v>
      </c>
      <c r="AB222">
        <f t="shared" si="128"/>
        <v>0</v>
      </c>
      <c r="AC222">
        <f t="shared" si="128"/>
        <v>0</v>
      </c>
      <c r="AD222">
        <f t="shared" si="128"/>
        <v>0</v>
      </c>
      <c r="AE222">
        <f t="shared" si="128"/>
        <v>0</v>
      </c>
      <c r="AF222">
        <f t="shared" si="128"/>
        <v>0</v>
      </c>
      <c r="AH222">
        <f t="shared" si="127"/>
        <v>0</v>
      </c>
    </row>
    <row r="223" spans="2:34">
      <c r="B223" s="94">
        <v>16</v>
      </c>
      <c r="C223" s="38" t="str">
        <f>IF(D223="","",HLOOKUP(D223,ADMIN2026!$O$146:$Y$214,H223,FALSE))</f>
        <v/>
      </c>
      <c r="D223" s="38" t="str">
        <f>IF(E223="","",VLOOKUP(E223,ADMIN2026!$B$112:$D$141,2,FALSE))</f>
        <v/>
      </c>
      <c r="E223" s="4"/>
      <c r="F223" s="11"/>
      <c r="G223" s="6"/>
      <c r="H223" s="38" t="str">
        <f>IF(E223&gt;101,H206+2*I206,IF(E223&gt;10,H206+I206,IF(E223&gt;0,H206,"")))</f>
        <v/>
      </c>
      <c r="I223" s="38"/>
      <c r="J223" s="38">
        <f>VLOOKUP(B223,ADMIN2026!$B$64:$F$79,3,FALSE)*IF(G223="DQ",0,1)*IF(G223="DNF",0,1)*IF(G223="DNS",0,1)*IF(G223="",0,1)*IF(G223="nm",0,1)*IF(G223="NH",0,1)*IF(G223&lt;AH223,0,1)</f>
        <v>0</v>
      </c>
      <c r="K223" s="94">
        <f t="shared" si="129"/>
        <v>0</v>
      </c>
      <c r="L223" s="38">
        <f>IF(D223="",0,IF(G223="DNF",0,IF(G223="NH",0,IF(G223="DQ",0,IF(G223="NM",0,IF(G223="DNS",0,IF(G223&lt;VLOOKUP(A206,ADMIN2026!$G$91:$I$109,3,FALSE),0,ADMIN2026!$D$89)))))))</f>
        <v>0</v>
      </c>
      <c r="T223" s="14" t="str">
        <f t="shared" si="130"/>
        <v/>
      </c>
      <c r="U223" s="66" t="str">
        <f t="shared" si="131"/>
        <v/>
      </c>
      <c r="Y223">
        <f t="shared" si="132"/>
        <v>0</v>
      </c>
      <c r="Z223">
        <f t="shared" si="128"/>
        <v>0</v>
      </c>
      <c r="AA223">
        <f t="shared" si="128"/>
        <v>0</v>
      </c>
      <c r="AB223">
        <f t="shared" si="128"/>
        <v>0</v>
      </c>
      <c r="AC223">
        <f t="shared" si="128"/>
        <v>0</v>
      </c>
      <c r="AD223">
        <f t="shared" si="128"/>
        <v>0</v>
      </c>
      <c r="AE223">
        <f t="shared" si="128"/>
        <v>0</v>
      </c>
      <c r="AF223">
        <f t="shared" si="128"/>
        <v>0</v>
      </c>
      <c r="AH223">
        <f t="shared" si="127"/>
        <v>0</v>
      </c>
    </row>
    <row r="226" spans="1:34">
      <c r="A226" s="62" t="s">
        <v>0</v>
      </c>
      <c r="B226" s="62" t="s">
        <v>0</v>
      </c>
      <c r="C226" s="62" t="s">
        <v>14</v>
      </c>
      <c r="D226" s="62" t="s">
        <v>58</v>
      </c>
      <c r="E226" s="3"/>
      <c r="F226" s="3"/>
      <c r="G226" s="3"/>
      <c r="H226" s="3" t="s">
        <v>66</v>
      </c>
      <c r="I226" s="3" t="s">
        <v>67</v>
      </c>
      <c r="J226" s="3"/>
      <c r="K226" s="3"/>
      <c r="L226" s="3"/>
      <c r="M226" s="3"/>
      <c r="N226" s="3"/>
      <c r="O226" s="3"/>
      <c r="P226" s="3"/>
      <c r="Q226" s="3"/>
      <c r="R226" s="3"/>
      <c r="S226" s="3"/>
      <c r="T226" s="3"/>
      <c r="U226" s="3"/>
      <c r="V226" s="3"/>
      <c r="W226" s="3"/>
    </row>
    <row r="227" spans="1:34">
      <c r="A227" s="3" t="str">
        <f>C226</f>
        <v>JT</v>
      </c>
      <c r="B227" s="37" t="s">
        <v>51</v>
      </c>
      <c r="C227" s="37"/>
      <c r="D227" s="37"/>
      <c r="E227" s="37"/>
      <c r="F227" s="10"/>
      <c r="G227" s="37" t="s">
        <v>106</v>
      </c>
      <c r="H227" s="37">
        <f>VLOOKUP(A227,ADMIN2026!$B$146:$M$166,12,FALSE)</f>
        <v>21</v>
      </c>
      <c r="I227" s="37">
        <f>$I$3</f>
        <v>24</v>
      </c>
      <c r="J227" s="37" t="s">
        <v>79</v>
      </c>
      <c r="K227" s="37" t="s">
        <v>59</v>
      </c>
      <c r="L227" s="37" t="s">
        <v>83</v>
      </c>
      <c r="M227" s="3"/>
      <c r="N227" s="3"/>
      <c r="O227" s="3"/>
      <c r="P227" s="3"/>
      <c r="Q227" s="3"/>
      <c r="R227" s="3"/>
      <c r="S227" s="3"/>
      <c r="T227" s="3" t="s">
        <v>136</v>
      </c>
      <c r="U227" s="3" t="s">
        <v>237</v>
      </c>
      <c r="V227" s="3"/>
      <c r="W227" s="3"/>
    </row>
    <row r="228" spans="1:34">
      <c r="A228" s="64" t="s">
        <v>27</v>
      </c>
      <c r="B228" s="37" t="s">
        <v>59</v>
      </c>
      <c r="C228" s="37" t="s">
        <v>60</v>
      </c>
      <c r="D228" s="37" t="s">
        <v>61</v>
      </c>
      <c r="E228" s="37" t="s">
        <v>108</v>
      </c>
      <c r="F228" s="10"/>
      <c r="G228" s="37" t="s">
        <v>107</v>
      </c>
      <c r="H228" s="37" t="s">
        <v>65</v>
      </c>
      <c r="I228" s="37"/>
      <c r="J228" s="37" t="s">
        <v>80</v>
      </c>
      <c r="K228" s="37" t="s">
        <v>80</v>
      </c>
      <c r="L228" s="37" t="s">
        <v>80</v>
      </c>
      <c r="M228" s="3"/>
      <c r="N228" s="3"/>
      <c r="O228" s="3"/>
      <c r="P228" s="3"/>
      <c r="Q228" s="3"/>
      <c r="R228" s="3"/>
      <c r="S228" s="3"/>
      <c r="T228" s="3" t="s">
        <v>146</v>
      </c>
      <c r="U228" s="3" t="s">
        <v>238</v>
      </c>
      <c r="V228" s="3"/>
      <c r="W228" s="3"/>
      <c r="Y228" t="str">
        <f>Y$1</f>
        <v>B&amp;R</v>
      </c>
      <c r="Z228" t="str">
        <f t="shared" ref="Z228:AF228" si="133">Z$1</f>
        <v>Chelt</v>
      </c>
      <c r="AA228" t="str">
        <f t="shared" si="133"/>
        <v>D&amp;S</v>
      </c>
      <c r="AB228" t="str">
        <f t="shared" si="133"/>
        <v>HereF</v>
      </c>
      <c r="AC228" t="str">
        <f t="shared" si="133"/>
        <v>K&amp;S</v>
      </c>
      <c r="AD228" t="str">
        <f t="shared" si="133"/>
        <v>Tipton</v>
      </c>
      <c r="AE228" t="str">
        <f t="shared" si="133"/>
        <v>Worc</v>
      </c>
      <c r="AF228" t="str">
        <f t="shared" si="133"/>
        <v>Yate</v>
      </c>
      <c r="AH228" t="s">
        <v>484</v>
      </c>
    </row>
    <row r="229" spans="1:34">
      <c r="B229" s="94">
        <v>1</v>
      </c>
      <c r="C229" s="38" t="str">
        <f>IF(D229="","",HLOOKUP(D229,ADMIN2026!$O$146:$Y$214,H229,FALSE))</f>
        <v/>
      </c>
      <c r="D229" s="38" t="str">
        <f>IF(E229="","",VLOOKUP(E229,ADMIN2026!$B$112:$D$141,2,FALSE))</f>
        <v/>
      </c>
      <c r="E229" s="4"/>
      <c r="F229" s="11"/>
      <c r="G229" s="6"/>
      <c r="H229" s="38" t="str">
        <f>IF(E229&gt;101,H227+2*I227,IF(E229&gt;10,H227+I227,IF(E229&gt;0,H227,"")))</f>
        <v/>
      </c>
      <c r="I229" s="38"/>
      <c r="J229" s="38">
        <f>VLOOKUP(B229,ADMIN2026!$B$64:$E$73,2,FALSE)*IF(G229="DQ",0,1)*IF(G229="DNF",0,1)*IF(G229="DNS",0,1)*IF(G229="",0,1)*IF(G229="nm",0,1)*IF(G229="NH",0,1)*IF(G229&lt;AH229,0,1)</f>
        <v>0</v>
      </c>
      <c r="K229" s="94">
        <f>J229</f>
        <v>0</v>
      </c>
      <c r="L229" s="38">
        <f>IF(D229="",0,IF(G229="DNF",0,IF(G229="NH",0,IF(G229="DQ",0,IF(G229="NM",0,IF(G229="DNS",0,IF(G229&lt;VLOOKUP(A227,ADMIN2026!$G$91:$I$109,3,FALSE),0,ADMIN2026!$D$89)))))))</f>
        <v>0</v>
      </c>
      <c r="T229" s="14" t="str">
        <f>IF(D229="","",G229)</f>
        <v/>
      </c>
      <c r="U229" s="66" t="str">
        <f>IF(D229="","",IF(G229="NH","",IF(G229="DQ","",IF(G229="NM","",IF(G229="DNS","",IF(ABS(G229*2/2-G229)&lt;0.001,"","Error"))))))</f>
        <v/>
      </c>
      <c r="Y229">
        <f>IF($D229=Y$1,$K229+$L229,0)</f>
        <v>0</v>
      </c>
      <c r="Z229">
        <f t="shared" ref="Z229:AF236" si="134">IF($D229=Z$1,$K229+$L229,0)</f>
        <v>0</v>
      </c>
      <c r="AA229">
        <f t="shared" si="134"/>
        <v>0</v>
      </c>
      <c r="AB229">
        <f t="shared" si="134"/>
        <v>0</v>
      </c>
      <c r="AC229">
        <f t="shared" si="134"/>
        <v>0</v>
      </c>
      <c r="AD229">
        <f t="shared" si="134"/>
        <v>0</v>
      </c>
      <c r="AE229">
        <f t="shared" si="134"/>
        <v>0</v>
      </c>
      <c r="AF229">
        <f t="shared" si="134"/>
        <v>0</v>
      </c>
      <c r="AH229">
        <f>VLOOKUP(A227,ADMIN2026!$G$13:$I$16,3,FALSE)</f>
        <v>0</v>
      </c>
    </row>
    <row r="230" spans="1:34">
      <c r="B230" s="94">
        <v>2</v>
      </c>
      <c r="C230" s="38" t="str">
        <f>IF(D230="","",HLOOKUP(D230,ADMIN2026!$O$146:$Y$214,H230,FALSE))</f>
        <v/>
      </c>
      <c r="D230" s="38" t="str">
        <f>IF(E230="","",VLOOKUP(E230,ADMIN2026!$B$112:$D$141,2,FALSE))</f>
        <v/>
      </c>
      <c r="E230" s="4"/>
      <c r="F230" s="11"/>
      <c r="G230" s="6"/>
      <c r="H230" s="38" t="str">
        <f>IF(E230&gt;101,H227+2*I227,IF(E230&gt;10,H227+I227,IF(E230&gt;0,H227,"")))</f>
        <v/>
      </c>
      <c r="I230" s="38"/>
      <c r="J230" s="38">
        <f>VLOOKUP(B230,ADMIN2026!$B$64:$E$73,2,FALSE)*IF(G230="DQ",0,1)*IF(G230="DNF",0,1)*IF(G230="DNS",0,1)*IF(G230="",0,1)*IF(G230="nm",0,1)*IF(G230="NH",0,1)*IF(G230&lt;AH230,0,1)</f>
        <v>0</v>
      </c>
      <c r="K230" s="94">
        <f t="shared" ref="K230:K236" si="135">J230</f>
        <v>0</v>
      </c>
      <c r="L230" s="38">
        <f>IF(D230="",0,IF(G230="DNF",0,IF(G230="NH",0,IF(G230="DQ",0,IF(G230="NM",0,IF(G230="DNS",0,IF(G230&lt;VLOOKUP(A227,ADMIN2026!$G$91:$I$109,3,FALSE),0,ADMIN2026!$D$89)))))))</f>
        <v>0</v>
      </c>
      <c r="T230" s="14" t="str">
        <f t="shared" ref="T230:T236" si="136">IF(D230="","",G230)</f>
        <v/>
      </c>
      <c r="U230" s="66" t="str">
        <f t="shared" ref="U230:U236" si="137">IF(D230="","",IF(G230="NH","",IF(G230="DQ","",IF(G230="NM","",IF(G230="DNS","",IF(ABS(G230*2/2-G230)&lt;0.001,"","Error"))))))</f>
        <v/>
      </c>
      <c r="Y230">
        <f t="shared" ref="Y230:Y236" si="138">IF($D230=Y$1,$K230+$L230,0)</f>
        <v>0</v>
      </c>
      <c r="Z230">
        <f t="shared" si="134"/>
        <v>0</v>
      </c>
      <c r="AA230">
        <f t="shared" si="134"/>
        <v>0</v>
      </c>
      <c r="AB230">
        <f t="shared" si="134"/>
        <v>0</v>
      </c>
      <c r="AC230">
        <f t="shared" si="134"/>
        <v>0</v>
      </c>
      <c r="AD230">
        <f t="shared" si="134"/>
        <v>0</v>
      </c>
      <c r="AE230">
        <f t="shared" si="134"/>
        <v>0</v>
      </c>
      <c r="AF230">
        <f t="shared" si="134"/>
        <v>0</v>
      </c>
      <c r="AH230">
        <f>AH229</f>
        <v>0</v>
      </c>
    </row>
    <row r="231" spans="1:34">
      <c r="B231" s="94">
        <v>3</v>
      </c>
      <c r="C231" s="38" t="str">
        <f>IF(D231="","",HLOOKUP(D231,ADMIN2026!$O$146:$Y$214,H231,FALSE))</f>
        <v/>
      </c>
      <c r="D231" s="38" t="str">
        <f>IF(E231="","",VLOOKUP(E231,ADMIN2026!$B$112:$D$141,2,FALSE))</f>
        <v/>
      </c>
      <c r="E231" s="4"/>
      <c r="F231" s="11"/>
      <c r="G231" s="6"/>
      <c r="H231" s="38" t="str">
        <f>IF(E231&gt;101,H227+2*I227,IF(E231&gt;10,H227+I227,IF(E231&gt;0,H227,"")))</f>
        <v/>
      </c>
      <c r="I231" s="38"/>
      <c r="J231" s="38">
        <f>VLOOKUP(B231,ADMIN2026!$B$64:$E$73,2,FALSE)*IF(G231="DQ",0,1)*IF(G231="DNF",0,1)*IF(G231="DNS",0,1)*IF(G231="",0,1)*IF(G231="nm",0,1)*IF(G231="NH",0,1)*IF(G231&lt;AH231,0,1)</f>
        <v>0</v>
      </c>
      <c r="K231" s="94">
        <f t="shared" si="135"/>
        <v>0</v>
      </c>
      <c r="L231" s="38">
        <f>IF(D231="",0,IF(G231="DNF",0,IF(G231="NH",0,IF(G231="DQ",0,IF(G231="NM",0,IF(G231="DNS",0,IF(G231&lt;VLOOKUP(A227,ADMIN2026!$G$91:$I$109,3,FALSE),0,ADMIN2026!$D$89)))))))</f>
        <v>0</v>
      </c>
      <c r="T231" s="14" t="str">
        <f t="shared" si="136"/>
        <v/>
      </c>
      <c r="U231" s="66" t="str">
        <f t="shared" si="137"/>
        <v/>
      </c>
      <c r="Y231">
        <f t="shared" si="138"/>
        <v>0</v>
      </c>
      <c r="Z231">
        <f t="shared" si="134"/>
        <v>0</v>
      </c>
      <c r="AA231">
        <f t="shared" si="134"/>
        <v>0</v>
      </c>
      <c r="AB231">
        <f t="shared" si="134"/>
        <v>0</v>
      </c>
      <c r="AC231">
        <f t="shared" si="134"/>
        <v>0</v>
      </c>
      <c r="AD231">
        <f t="shared" si="134"/>
        <v>0</v>
      </c>
      <c r="AE231">
        <f t="shared" si="134"/>
        <v>0</v>
      </c>
      <c r="AF231">
        <f t="shared" si="134"/>
        <v>0</v>
      </c>
      <c r="AH231">
        <f t="shared" ref="AH231:AH236" si="139">AH230</f>
        <v>0</v>
      </c>
    </row>
    <row r="232" spans="1:34">
      <c r="B232" s="94">
        <v>4</v>
      </c>
      <c r="C232" s="38" t="str">
        <f>IF(D232="","",HLOOKUP(D232,ADMIN2026!$O$146:$Y$214,H232,FALSE))</f>
        <v/>
      </c>
      <c r="D232" s="38" t="str">
        <f>IF(E232="","",VLOOKUP(E232,ADMIN2026!$B$112:$D$141,2,FALSE))</f>
        <v/>
      </c>
      <c r="E232" s="4"/>
      <c r="F232" s="11"/>
      <c r="G232" s="6"/>
      <c r="H232" s="38" t="str">
        <f>IF(E232&gt;101,H227+2*I227,IF(E232&gt;10,H227+I227,IF(E232&gt;0,H227,"")))</f>
        <v/>
      </c>
      <c r="I232" s="38"/>
      <c r="J232" s="38">
        <f>VLOOKUP(B232,ADMIN2026!$B$64:$E$73,2,FALSE)*IF(G232="DQ",0,1)*IF(G232="DNF",0,1)*IF(G232="DNS",0,1)*IF(G232="",0,1)*IF(G232="nm",0,1)*IF(G232="NH",0,1)*IF(G232&lt;AH232,0,1)</f>
        <v>0</v>
      </c>
      <c r="K232" s="94">
        <f t="shared" si="135"/>
        <v>0</v>
      </c>
      <c r="L232" s="38">
        <f>IF(D232="",0,IF(G232="DNF",0,IF(G232="NH",0,IF(G232="DQ",0,IF(G232="NM",0,IF(G232="DNS",0,IF(G232&lt;VLOOKUP(A227,ADMIN2026!$G$91:$I$109,3,FALSE),0,ADMIN2026!$D$89)))))))</f>
        <v>0</v>
      </c>
      <c r="T232" s="14" t="str">
        <f t="shared" si="136"/>
        <v/>
      </c>
      <c r="U232" s="66" t="str">
        <f t="shared" si="137"/>
        <v/>
      </c>
      <c r="Y232">
        <f t="shared" si="138"/>
        <v>0</v>
      </c>
      <c r="Z232">
        <f t="shared" si="134"/>
        <v>0</v>
      </c>
      <c r="AA232">
        <f t="shared" si="134"/>
        <v>0</v>
      </c>
      <c r="AB232">
        <f t="shared" si="134"/>
        <v>0</v>
      </c>
      <c r="AC232">
        <f t="shared" si="134"/>
        <v>0</v>
      </c>
      <c r="AD232">
        <f t="shared" si="134"/>
        <v>0</v>
      </c>
      <c r="AE232">
        <f t="shared" si="134"/>
        <v>0</v>
      </c>
      <c r="AF232">
        <f t="shared" si="134"/>
        <v>0</v>
      </c>
      <c r="AH232">
        <f t="shared" si="139"/>
        <v>0</v>
      </c>
    </row>
    <row r="233" spans="1:34">
      <c r="B233" s="94">
        <v>5</v>
      </c>
      <c r="C233" s="38" t="str">
        <f>IF(D233="","",HLOOKUP(D233,ADMIN2026!$O$146:$Y$214,H233,FALSE))</f>
        <v/>
      </c>
      <c r="D233" s="38" t="str">
        <f>IF(E233="","",VLOOKUP(E233,ADMIN2026!$B$112:$D$141,2,FALSE))</f>
        <v/>
      </c>
      <c r="E233" s="4"/>
      <c r="F233" s="11"/>
      <c r="G233" s="6"/>
      <c r="H233" s="38" t="str">
        <f>IF(E233&gt;101,H227+2*I227,IF(E233&gt;10,H227+I227,IF(E233&gt;0,H227,"")))</f>
        <v/>
      </c>
      <c r="I233" s="38"/>
      <c r="J233" s="38">
        <f>VLOOKUP(B233,ADMIN2026!$B$64:$E$73,2,FALSE)*IF(G233="DQ",0,1)*IF(G233="DNF",0,1)*IF(G233="DNS",0,1)*IF(G233="",0,1)*IF(G233="nm",0,1)*IF(G233="NH",0,1)*IF(G233&lt;AH233,0,1)</f>
        <v>0</v>
      </c>
      <c r="K233" s="94">
        <f t="shared" si="135"/>
        <v>0</v>
      </c>
      <c r="L233" s="38">
        <f>IF(D233="",0,IF(G233="DNF",0,IF(G233="NH",0,IF(G233="DQ",0,IF(G233="NM",0,IF(G233="DNS",0,IF(G233&lt;VLOOKUP(A227,ADMIN2026!$G$91:$I$109,3,FALSE),0,ADMIN2026!$D$89)))))))</f>
        <v>0</v>
      </c>
      <c r="T233" s="14" t="str">
        <f t="shared" si="136"/>
        <v/>
      </c>
      <c r="U233" s="66" t="str">
        <f t="shared" si="137"/>
        <v/>
      </c>
      <c r="Y233">
        <f t="shared" si="138"/>
        <v>0</v>
      </c>
      <c r="Z233">
        <f t="shared" si="134"/>
        <v>0</v>
      </c>
      <c r="AA233">
        <f t="shared" si="134"/>
        <v>0</v>
      </c>
      <c r="AB233">
        <f t="shared" si="134"/>
        <v>0</v>
      </c>
      <c r="AC233">
        <f t="shared" si="134"/>
        <v>0</v>
      </c>
      <c r="AD233">
        <f t="shared" si="134"/>
        <v>0</v>
      </c>
      <c r="AE233">
        <f t="shared" si="134"/>
        <v>0</v>
      </c>
      <c r="AF233">
        <f t="shared" si="134"/>
        <v>0</v>
      </c>
      <c r="AH233">
        <f t="shared" si="139"/>
        <v>0</v>
      </c>
    </row>
    <row r="234" spans="1:34">
      <c r="B234" s="94">
        <v>6</v>
      </c>
      <c r="C234" s="38" t="str">
        <f>IF(D234="","",HLOOKUP(D234,ADMIN2026!$O$146:$Y$214,H234,FALSE))</f>
        <v/>
      </c>
      <c r="D234" s="38" t="str">
        <f>IF(E234="","",VLOOKUP(E234,ADMIN2026!$B$112:$D$141,2,FALSE))</f>
        <v/>
      </c>
      <c r="E234" s="4"/>
      <c r="F234" s="11"/>
      <c r="G234" s="6"/>
      <c r="H234" s="38" t="str">
        <f>IF(E234&gt;101,H227+2*I227,IF(E234&gt;10,H227+I227,IF(E234&gt;0,H227,"")))</f>
        <v/>
      </c>
      <c r="I234" s="38"/>
      <c r="J234" s="38">
        <f>VLOOKUP(B234,ADMIN2026!$B$64:$E$73,2,FALSE)*IF(G234="DQ",0,1)*IF(G234="DNF",0,1)*IF(G234="DNS",0,1)*IF(G234="",0,1)*IF(G234="nm",0,1)*IF(G234="NH",0,1)*IF(G234&lt;AH234,0,1)</f>
        <v>0</v>
      </c>
      <c r="K234" s="94">
        <f t="shared" si="135"/>
        <v>0</v>
      </c>
      <c r="L234" s="38">
        <f>IF(D234="",0,IF(G234="DNF",0,IF(G234="NH",0,IF(G234="DQ",0,IF(G234="NM",0,IF(G234="DNS",0,IF(G234&lt;VLOOKUP(A227,ADMIN2026!$G$91:$I$109,3,FALSE),0,ADMIN2026!$D$89)))))))</f>
        <v>0</v>
      </c>
      <c r="T234" s="14" t="str">
        <f t="shared" si="136"/>
        <v/>
      </c>
      <c r="U234" s="66" t="str">
        <f t="shared" si="137"/>
        <v/>
      </c>
      <c r="Y234">
        <f t="shared" si="138"/>
        <v>0</v>
      </c>
      <c r="Z234">
        <f t="shared" si="134"/>
        <v>0</v>
      </c>
      <c r="AA234">
        <f t="shared" si="134"/>
        <v>0</v>
      </c>
      <c r="AB234">
        <f t="shared" si="134"/>
        <v>0</v>
      </c>
      <c r="AC234">
        <f t="shared" si="134"/>
        <v>0</v>
      </c>
      <c r="AD234">
        <f t="shared" si="134"/>
        <v>0</v>
      </c>
      <c r="AE234">
        <f t="shared" si="134"/>
        <v>0</v>
      </c>
      <c r="AF234">
        <f t="shared" si="134"/>
        <v>0</v>
      </c>
      <c r="AH234">
        <f t="shared" si="139"/>
        <v>0</v>
      </c>
    </row>
    <row r="235" spans="1:34">
      <c r="B235" s="94">
        <v>7</v>
      </c>
      <c r="C235" s="38" t="str">
        <f>IF(D235="","",HLOOKUP(D235,ADMIN2026!$O$146:$Y$214,H235,FALSE))</f>
        <v/>
      </c>
      <c r="D235" s="38" t="str">
        <f>IF(E235="","",VLOOKUP(E235,ADMIN2026!$B$112:$D$141,2,FALSE))</f>
        <v/>
      </c>
      <c r="E235" s="4"/>
      <c r="F235" s="11"/>
      <c r="G235" s="6"/>
      <c r="H235" s="38" t="str">
        <f>IF(E235&gt;101,H227+2*I227,IF(E235&gt;10,H227+I227,IF(E235&gt;0,H227,"")))</f>
        <v/>
      </c>
      <c r="I235" s="38"/>
      <c r="J235" s="38">
        <f>VLOOKUP(B235,ADMIN2026!$B$64:$E$73,2,FALSE)*IF(G235="DQ",0,1)*IF(G235="DNF",0,1)*IF(G235="DNS",0,1)*IF(G235="",0,1)*IF(G235="nm",0,1)*IF(G235="NH",0,1)*IF(G235&lt;AH235,0,1)</f>
        <v>0</v>
      </c>
      <c r="K235" s="94">
        <f t="shared" si="135"/>
        <v>0</v>
      </c>
      <c r="L235" s="38">
        <f>IF(D235="",0,IF(G235="DNF",0,IF(G235="NH",0,IF(G235="DQ",0,IF(G235="NM",0,IF(G235="DNS",0,IF(G235&lt;VLOOKUP(A227,ADMIN2026!$G$91:$I$109,3,FALSE),0,ADMIN2026!$D$89)))))))</f>
        <v>0</v>
      </c>
      <c r="T235" s="14" t="str">
        <f t="shared" si="136"/>
        <v/>
      </c>
      <c r="U235" s="66" t="str">
        <f t="shared" si="137"/>
        <v/>
      </c>
      <c r="Y235">
        <f t="shared" si="138"/>
        <v>0</v>
      </c>
      <c r="Z235">
        <f t="shared" si="134"/>
        <v>0</v>
      </c>
      <c r="AA235">
        <f t="shared" si="134"/>
        <v>0</v>
      </c>
      <c r="AB235">
        <f t="shared" si="134"/>
        <v>0</v>
      </c>
      <c r="AC235">
        <f t="shared" si="134"/>
        <v>0</v>
      </c>
      <c r="AD235">
        <f t="shared" si="134"/>
        <v>0</v>
      </c>
      <c r="AE235">
        <f t="shared" si="134"/>
        <v>0</v>
      </c>
      <c r="AF235">
        <f t="shared" si="134"/>
        <v>0</v>
      </c>
      <c r="AH235">
        <f t="shared" si="139"/>
        <v>0</v>
      </c>
    </row>
    <row r="236" spans="1:34">
      <c r="B236" s="94">
        <v>8</v>
      </c>
      <c r="C236" s="38" t="str">
        <f>IF(D236="","",HLOOKUP(D236,ADMIN2026!$O$146:$Y$214,H236,FALSE))</f>
        <v/>
      </c>
      <c r="D236" s="38" t="str">
        <f>IF(E236="","",VLOOKUP(E236,ADMIN2026!$B$112:$D$141,2,FALSE))</f>
        <v/>
      </c>
      <c r="E236" s="4"/>
      <c r="F236" s="11"/>
      <c r="G236" s="6"/>
      <c r="H236" s="38" t="str">
        <f>IF(E236&gt;101,H227+2*I227,IF(E236&gt;10,H227+I227,IF(E236&gt;0,H227,"")))</f>
        <v/>
      </c>
      <c r="I236" s="38"/>
      <c r="J236" s="38">
        <f>VLOOKUP(B236,ADMIN2026!$B$64:$E$73,2,FALSE)*IF(G236="DQ",0,1)*IF(G236="DNF",0,1)*IF(G236="DNS",0,1)*IF(G236="",0,1)*IF(G236="nm",0,1)*IF(G236="NH",0,1)*IF(G236&lt;AH236,0,1)</f>
        <v>0</v>
      </c>
      <c r="K236" s="94">
        <f t="shared" si="135"/>
        <v>0</v>
      </c>
      <c r="L236" s="38">
        <f>IF(D236="",0,IF(G236="DNF",0,IF(G236="NH",0,IF(G236="DQ",0,IF(G236="NM",0,IF(G236="DNS",0,IF(G236&lt;VLOOKUP(A227,ADMIN2026!$G$91:$I$109,3,FALSE),0,ADMIN2026!$D$89)))))))</f>
        <v>0</v>
      </c>
      <c r="T236" s="14" t="str">
        <f t="shared" si="136"/>
        <v/>
      </c>
      <c r="U236" s="66" t="str">
        <f t="shared" si="137"/>
        <v/>
      </c>
      <c r="Y236">
        <f t="shared" si="138"/>
        <v>0</v>
      </c>
      <c r="Z236">
        <f t="shared" si="134"/>
        <v>0</v>
      </c>
      <c r="AA236">
        <f t="shared" si="134"/>
        <v>0</v>
      </c>
      <c r="AB236">
        <f t="shared" si="134"/>
        <v>0</v>
      </c>
      <c r="AC236">
        <f t="shared" si="134"/>
        <v>0</v>
      </c>
      <c r="AD236">
        <f t="shared" si="134"/>
        <v>0</v>
      </c>
      <c r="AE236">
        <f t="shared" si="134"/>
        <v>0</v>
      </c>
      <c r="AF236">
        <f t="shared" si="134"/>
        <v>0</v>
      </c>
      <c r="AH236">
        <f t="shared" si="139"/>
        <v>0</v>
      </c>
    </row>
    <row r="237" spans="1:34">
      <c r="A237" s="3" t="s">
        <v>0</v>
      </c>
      <c r="B237" s="3"/>
      <c r="C237" s="3"/>
      <c r="D237" s="3"/>
      <c r="E237" s="3"/>
      <c r="F237" s="3"/>
      <c r="G237" s="3"/>
      <c r="H237" s="3" t="str">
        <f>H226</f>
        <v>line base</v>
      </c>
      <c r="I237" s="3" t="str">
        <f>I226</f>
        <v>step</v>
      </c>
      <c r="J237" s="3"/>
      <c r="K237" s="3"/>
      <c r="L237" s="3"/>
      <c r="M237" s="3"/>
      <c r="N237" s="3"/>
      <c r="O237" s="3"/>
      <c r="P237" s="3"/>
      <c r="Q237" s="3"/>
      <c r="R237" s="3"/>
      <c r="S237" s="3"/>
      <c r="T237" s="3"/>
      <c r="U237" s="3"/>
      <c r="V237" s="3"/>
      <c r="W237" s="3"/>
    </row>
    <row r="238" spans="1:34">
      <c r="A238" s="3" t="str">
        <f>C226</f>
        <v>JT</v>
      </c>
      <c r="B238" s="37" t="s">
        <v>286</v>
      </c>
      <c r="C238" s="37"/>
      <c r="D238" s="37"/>
      <c r="E238" s="37"/>
      <c r="F238" s="10"/>
      <c r="G238" s="37" t="str">
        <f t="shared" ref="G238:G239" si="140">G227</f>
        <v>Perf. metres</v>
      </c>
      <c r="H238" s="37">
        <f>VLOOKUP(A238,ADMIN2026!$B$146:$M$166,12,FALSE)</f>
        <v>21</v>
      </c>
      <c r="I238" s="37">
        <f>$I$3</f>
        <v>24</v>
      </c>
      <c r="J238" s="37" t="s">
        <v>79</v>
      </c>
      <c r="K238" s="37" t="s">
        <v>59</v>
      </c>
      <c r="L238" s="37" t="s">
        <v>83</v>
      </c>
      <c r="M238" s="3"/>
      <c r="N238" s="3"/>
      <c r="O238" s="3"/>
      <c r="P238" s="3"/>
      <c r="Q238" s="3"/>
      <c r="R238" s="3"/>
      <c r="S238" s="3"/>
      <c r="T238" s="3" t="s">
        <v>136</v>
      </c>
      <c r="U238" s="3" t="s">
        <v>237</v>
      </c>
      <c r="V238" s="3"/>
      <c r="W238" s="3"/>
    </row>
    <row r="239" spans="1:34">
      <c r="A239" s="64" t="s">
        <v>27</v>
      </c>
      <c r="B239" s="37" t="s">
        <v>59</v>
      </c>
      <c r="C239" s="37" t="s">
        <v>60</v>
      </c>
      <c r="D239" s="37" t="s">
        <v>61</v>
      </c>
      <c r="E239" s="37" t="s">
        <v>108</v>
      </c>
      <c r="F239" s="10"/>
      <c r="G239" s="37" t="str">
        <f t="shared" si="140"/>
        <v>xx.yy</v>
      </c>
      <c r="H239" s="37" t="str">
        <f>H228</f>
        <v>line to look up</v>
      </c>
      <c r="I239" s="37"/>
      <c r="J239" s="37" t="s">
        <v>80</v>
      </c>
      <c r="K239" s="37" t="s">
        <v>80</v>
      </c>
      <c r="L239" s="37" t="s">
        <v>80</v>
      </c>
      <c r="M239" s="3"/>
      <c r="N239" s="3"/>
      <c r="O239" s="3"/>
      <c r="P239" s="3"/>
      <c r="Q239" s="3"/>
      <c r="R239" s="3"/>
      <c r="S239" s="3"/>
      <c r="T239" s="3" t="s">
        <v>146</v>
      </c>
      <c r="U239" s="3" t="s">
        <v>238</v>
      </c>
      <c r="V239" s="3"/>
      <c r="W239" s="3"/>
      <c r="Y239" t="str">
        <f>Y$1</f>
        <v>B&amp;R</v>
      </c>
      <c r="Z239" t="str">
        <f t="shared" ref="Z239:AF239" si="141">Z$1</f>
        <v>Chelt</v>
      </c>
      <c r="AA239" t="str">
        <f t="shared" si="141"/>
        <v>D&amp;S</v>
      </c>
      <c r="AB239" t="str">
        <f t="shared" si="141"/>
        <v>HereF</v>
      </c>
      <c r="AC239" t="str">
        <f t="shared" si="141"/>
        <v>K&amp;S</v>
      </c>
      <c r="AD239" t="str">
        <f t="shared" si="141"/>
        <v>Tipton</v>
      </c>
      <c r="AE239" t="str">
        <f t="shared" si="141"/>
        <v>Worc</v>
      </c>
      <c r="AF239" t="str">
        <f t="shared" si="141"/>
        <v>Yate</v>
      </c>
      <c r="AH239" t="s">
        <v>484</v>
      </c>
    </row>
    <row r="240" spans="1:34">
      <c r="B240" s="94">
        <v>1</v>
      </c>
      <c r="C240" s="38" t="str">
        <f>IF(D240="","",HLOOKUP(D240,ADMIN2026!$O$146:$Y$214,H240,FALSE))</f>
        <v/>
      </c>
      <c r="D240" s="38" t="str">
        <f>IF(E240="","",VLOOKUP(E240,ADMIN2026!$B$112:$D$141,2,FALSE))</f>
        <v/>
      </c>
      <c r="E240" s="4"/>
      <c r="F240" s="11"/>
      <c r="G240" s="6"/>
      <c r="H240" s="38" t="str">
        <f>IF(E240&gt;101,H238+2*I238,IF(E240&gt;10,H238+I238,IF(E240&gt;0,H238,"")))</f>
        <v/>
      </c>
      <c r="I240" s="38"/>
      <c r="J240" s="38">
        <f>VLOOKUP(B240,ADMIN2026!$B$64:$F$79,3,FALSE)*IF(G240="DQ",0,1)*IF(G240="DNF",0,1)*IF(G240="DNS",0,1)*IF(G240="",0,1)*IF(G240="nm",0,1)*IF(G240="NH",0,1)*IF(G240&lt;AH240,0,1)</f>
        <v>0</v>
      </c>
      <c r="K240" s="94">
        <f>J240</f>
        <v>0</v>
      </c>
      <c r="L240" s="38">
        <f>IF(D240="",0,IF(G240="DNF",0,IF(G240="NH",0,IF(G240="DQ",0,IF(G240="NM",0,IF(G240="DNS",0,IF(G240&lt;VLOOKUP(A238,ADMIN2026!$G$91:$I$109,3,FALSE),0,ADMIN2026!$D$89)))))))</f>
        <v>0</v>
      </c>
      <c r="T240" s="14" t="str">
        <f>IF(D240="","",G240)</f>
        <v/>
      </c>
      <c r="U240" s="66" t="str">
        <f>IF(D240="","",IF(G240="NH","",IF(G240="DQ","",IF(G240="NM","",IF(G240="DNS","",IF(ABS(G240*2/2-G240)&lt;0.001,"","Error"))))))</f>
        <v/>
      </c>
      <c r="Y240">
        <f>IF($D240=Y$1,$K240+$L240,0)</f>
        <v>0</v>
      </c>
      <c r="Z240">
        <f t="shared" ref="Z240:AF247" si="142">IF($D240=Z$1,$K240+$L240,0)</f>
        <v>0</v>
      </c>
      <c r="AA240">
        <f t="shared" si="142"/>
        <v>0</v>
      </c>
      <c r="AB240">
        <f t="shared" si="142"/>
        <v>0</v>
      </c>
      <c r="AC240">
        <f t="shared" si="142"/>
        <v>0</v>
      </c>
      <c r="AD240">
        <f t="shared" si="142"/>
        <v>0</v>
      </c>
      <c r="AE240">
        <f t="shared" si="142"/>
        <v>0</v>
      </c>
      <c r="AF240">
        <f t="shared" si="142"/>
        <v>0</v>
      </c>
      <c r="AH240">
        <f>VLOOKUP(A238,ADMIN2026!$G$13:$I$16,3,FALSE)</f>
        <v>0</v>
      </c>
    </row>
    <row r="241" spans="2:34">
      <c r="B241" s="94">
        <v>2</v>
      </c>
      <c r="C241" s="38" t="str">
        <f>IF(D241="","",HLOOKUP(D241,ADMIN2026!$O$146:$Y$214,H241,FALSE))</f>
        <v/>
      </c>
      <c r="D241" s="38" t="str">
        <f>IF(E241="","",VLOOKUP(E241,ADMIN2026!$B$112:$D$141,2,FALSE))</f>
        <v/>
      </c>
      <c r="E241" s="4"/>
      <c r="F241" s="11"/>
      <c r="G241" s="6"/>
      <c r="H241" s="38" t="str">
        <f>IF(E241&gt;101,H238+2*I238,IF(E241&gt;10,H238+I238,IF(E241&gt;0,H238,"")))</f>
        <v/>
      </c>
      <c r="I241" s="38"/>
      <c r="J241" s="38">
        <f>VLOOKUP(B241,ADMIN2026!$B$64:$F$79,3,FALSE)*IF(G241="DQ",0,1)*IF(G241="DNF",0,1)*IF(G241="DNS",0,1)*IF(G241="",0,1)*IF(G241="nm",0,1)*IF(G241="NH",0,1)*IF(G241&lt;AH241,0,1)</f>
        <v>0</v>
      </c>
      <c r="K241" s="94">
        <f t="shared" ref="K241:K247" si="143">J241</f>
        <v>0</v>
      </c>
      <c r="L241" s="38">
        <f>IF(D241="",0,IF(G241="DNF",0,IF(G241="NH",0,IF(G241="DQ",0,IF(G241="NM",0,IF(G241="DNS",0,IF(G241&lt;VLOOKUP(A238,ADMIN2026!$G$91:$I$109,3,FALSE),0,ADMIN2026!$D$89)))))))</f>
        <v>0</v>
      </c>
      <c r="T241" s="14" t="str">
        <f t="shared" ref="T241:T247" si="144">IF(D241="","",G241)</f>
        <v/>
      </c>
      <c r="U241" s="66" t="str">
        <f t="shared" ref="U241:U247" si="145">IF(D241="","",IF(G241="NH","",IF(G241="DQ","",IF(G241="NM","",IF(G241="DNS","",IF(ABS(G241*2/2-G241)&lt;0.001,"","Error"))))))</f>
        <v/>
      </c>
      <c r="Y241">
        <f t="shared" ref="Y241:Y247" si="146">IF($D241=Y$1,$K241+$L241,0)</f>
        <v>0</v>
      </c>
      <c r="Z241">
        <f t="shared" si="142"/>
        <v>0</v>
      </c>
      <c r="AA241">
        <f t="shared" si="142"/>
        <v>0</v>
      </c>
      <c r="AB241">
        <f t="shared" si="142"/>
        <v>0</v>
      </c>
      <c r="AC241">
        <f t="shared" si="142"/>
        <v>0</v>
      </c>
      <c r="AD241">
        <f t="shared" si="142"/>
        <v>0</v>
      </c>
      <c r="AE241">
        <f t="shared" si="142"/>
        <v>0</v>
      </c>
      <c r="AF241">
        <f t="shared" si="142"/>
        <v>0</v>
      </c>
      <c r="AH241">
        <f>AH240</f>
        <v>0</v>
      </c>
    </row>
    <row r="242" spans="2:34">
      <c r="B242" s="94">
        <v>3</v>
      </c>
      <c r="C242" s="38" t="str">
        <f>IF(D242="","",HLOOKUP(D242,ADMIN2026!$O$146:$Y$214,H242,FALSE))</f>
        <v/>
      </c>
      <c r="D242" s="38" t="str">
        <f>IF(E242="","",VLOOKUP(E242,ADMIN2026!$B$112:$D$141,2,FALSE))</f>
        <v/>
      </c>
      <c r="E242" s="4"/>
      <c r="F242" s="11"/>
      <c r="G242" s="6"/>
      <c r="H242" s="38" t="str">
        <f>IF(E242&gt;101,H238+2*I238,IF(E242&gt;10,H238+I238,IF(E242&gt;0,H238,"")))</f>
        <v/>
      </c>
      <c r="I242" s="38"/>
      <c r="J242" s="38">
        <f>VLOOKUP(B242,ADMIN2026!$B$64:$F$79,3,FALSE)*IF(G242="DQ",0,1)*IF(G242="DNF",0,1)*IF(G242="DNS",0,1)*IF(G242="",0,1)*IF(G242="nm",0,1)*IF(G242="NH",0,1)*IF(G242&lt;AH242,0,1)</f>
        <v>0</v>
      </c>
      <c r="K242" s="94">
        <f t="shared" si="143"/>
        <v>0</v>
      </c>
      <c r="L242" s="38">
        <f>IF(D242="",0,IF(G242="DNF",0,IF(G242="NH",0,IF(G242="DQ",0,IF(G242="NM",0,IF(G242="DNS",0,IF(G242&lt;VLOOKUP(A238,ADMIN2026!$G$91:$I$109,3,FALSE),0,ADMIN2026!$D$89)))))))</f>
        <v>0</v>
      </c>
      <c r="T242" s="14" t="str">
        <f t="shared" si="144"/>
        <v/>
      </c>
      <c r="U242" s="66" t="str">
        <f t="shared" si="145"/>
        <v/>
      </c>
      <c r="Y242">
        <f t="shared" si="146"/>
        <v>0</v>
      </c>
      <c r="Z242">
        <f t="shared" si="142"/>
        <v>0</v>
      </c>
      <c r="AA242">
        <f t="shared" si="142"/>
        <v>0</v>
      </c>
      <c r="AB242">
        <f t="shared" si="142"/>
        <v>0</v>
      </c>
      <c r="AC242">
        <f t="shared" si="142"/>
        <v>0</v>
      </c>
      <c r="AD242">
        <f t="shared" si="142"/>
        <v>0</v>
      </c>
      <c r="AE242">
        <f t="shared" si="142"/>
        <v>0</v>
      </c>
      <c r="AF242">
        <f t="shared" si="142"/>
        <v>0</v>
      </c>
      <c r="AH242">
        <f t="shared" ref="AH242:AH255" si="147">AH241</f>
        <v>0</v>
      </c>
    </row>
    <row r="243" spans="2:34">
      <c r="B243" s="94">
        <v>4</v>
      </c>
      <c r="C243" s="38" t="str">
        <f>IF(D243="","",HLOOKUP(D243,ADMIN2026!$O$146:$Y$214,H243,FALSE))</f>
        <v/>
      </c>
      <c r="D243" s="38" t="str">
        <f>IF(E243="","",VLOOKUP(E243,ADMIN2026!$B$112:$D$141,2,FALSE))</f>
        <v/>
      </c>
      <c r="E243" s="4"/>
      <c r="F243" s="11"/>
      <c r="G243" s="6"/>
      <c r="H243" s="38" t="str">
        <f>IF(E243&gt;101,H238+2*I238,IF(E243&gt;10,H238+I238,IF(E243&gt;0,H238,"")))</f>
        <v/>
      </c>
      <c r="I243" s="38"/>
      <c r="J243" s="38">
        <f>VLOOKUP(B243,ADMIN2026!$B$64:$F$79,3,FALSE)*IF(G243="DQ",0,1)*IF(G243="DNF",0,1)*IF(G243="DNS",0,1)*IF(G243="",0,1)*IF(G243="nm",0,1)*IF(G243="NH",0,1)*IF(G243&lt;AH243,0,1)</f>
        <v>0</v>
      </c>
      <c r="K243" s="94">
        <f t="shared" si="143"/>
        <v>0</v>
      </c>
      <c r="L243" s="38">
        <f>IF(D243="",0,IF(G243="DNF",0,IF(G243="NH",0,IF(G243="DQ",0,IF(G243="NM",0,IF(G243="DNS",0,IF(G243&lt;VLOOKUP(A238,ADMIN2026!$G$91:$I$109,3,FALSE),0,ADMIN2026!$D$89)))))))</f>
        <v>0</v>
      </c>
      <c r="T243" s="14" t="str">
        <f t="shared" si="144"/>
        <v/>
      </c>
      <c r="U243" s="66" t="str">
        <f t="shared" si="145"/>
        <v/>
      </c>
      <c r="Y243">
        <f t="shared" si="146"/>
        <v>0</v>
      </c>
      <c r="Z243">
        <f t="shared" si="142"/>
        <v>0</v>
      </c>
      <c r="AA243">
        <f t="shared" si="142"/>
        <v>0</v>
      </c>
      <c r="AB243">
        <f t="shared" si="142"/>
        <v>0</v>
      </c>
      <c r="AC243">
        <f t="shared" si="142"/>
        <v>0</v>
      </c>
      <c r="AD243">
        <f t="shared" si="142"/>
        <v>0</v>
      </c>
      <c r="AE243">
        <f t="shared" si="142"/>
        <v>0</v>
      </c>
      <c r="AF243">
        <f t="shared" si="142"/>
        <v>0</v>
      </c>
      <c r="AH243">
        <f t="shared" si="147"/>
        <v>0</v>
      </c>
    </row>
    <row r="244" spans="2:34">
      <c r="B244" s="94">
        <v>5</v>
      </c>
      <c r="C244" s="38" t="str">
        <f>IF(D244="","",HLOOKUP(D244,ADMIN2026!$O$146:$Y$214,H244,FALSE))</f>
        <v/>
      </c>
      <c r="D244" s="38" t="str">
        <f>IF(E244="","",VLOOKUP(E244,ADMIN2026!$B$112:$D$141,2,FALSE))</f>
        <v/>
      </c>
      <c r="E244" s="4"/>
      <c r="F244" s="11"/>
      <c r="G244" s="6"/>
      <c r="H244" s="38" t="str">
        <f>IF(E244&gt;101,H238+2*I238,IF(E244&gt;10,H238+I238,IF(E244&gt;0,H238,"")))</f>
        <v/>
      </c>
      <c r="I244" s="38"/>
      <c r="J244" s="38">
        <f>VLOOKUP(B244,ADMIN2026!$B$64:$F$79,3,FALSE)*IF(G244="DQ",0,1)*IF(G244="DNF",0,1)*IF(G244="DNS",0,1)*IF(G244="",0,1)*IF(G244="nm",0,1)*IF(G244="NH",0,1)*IF(G244&lt;AH244,0,1)</f>
        <v>0</v>
      </c>
      <c r="K244" s="94">
        <f t="shared" si="143"/>
        <v>0</v>
      </c>
      <c r="L244" s="38">
        <f>IF(D244="",0,IF(G244="DNF",0,IF(G244="NH",0,IF(G244="DQ",0,IF(G244="NM",0,IF(G244="DNS",0,IF(G244&lt;VLOOKUP(A238,ADMIN2026!$G$91:$I$109,3,FALSE),0,ADMIN2026!$D$89)))))))</f>
        <v>0</v>
      </c>
      <c r="T244" s="14" t="str">
        <f t="shared" si="144"/>
        <v/>
      </c>
      <c r="U244" s="66" t="str">
        <f t="shared" si="145"/>
        <v/>
      </c>
      <c r="Y244">
        <f t="shared" si="146"/>
        <v>0</v>
      </c>
      <c r="Z244">
        <f t="shared" si="142"/>
        <v>0</v>
      </c>
      <c r="AA244">
        <f t="shared" si="142"/>
        <v>0</v>
      </c>
      <c r="AB244">
        <f t="shared" si="142"/>
        <v>0</v>
      </c>
      <c r="AC244">
        <f t="shared" si="142"/>
        <v>0</v>
      </c>
      <c r="AD244">
        <f t="shared" si="142"/>
        <v>0</v>
      </c>
      <c r="AE244">
        <f t="shared" si="142"/>
        <v>0</v>
      </c>
      <c r="AF244">
        <f t="shared" si="142"/>
        <v>0</v>
      </c>
      <c r="AH244">
        <f t="shared" si="147"/>
        <v>0</v>
      </c>
    </row>
    <row r="245" spans="2:34">
      <c r="B245" s="94">
        <v>6</v>
      </c>
      <c r="C245" s="38" t="str">
        <f>IF(D245="","",HLOOKUP(D245,ADMIN2026!$O$146:$Y$214,H245,FALSE))</f>
        <v/>
      </c>
      <c r="D245" s="38" t="str">
        <f>IF(E245="","",VLOOKUP(E245,ADMIN2026!$B$112:$D$141,2,FALSE))</f>
        <v/>
      </c>
      <c r="E245" s="4"/>
      <c r="F245" s="11"/>
      <c r="G245" s="6"/>
      <c r="H245" s="38" t="str">
        <f>IF(E245&gt;101,H238+2*I238,IF(E245&gt;10,H238+I238,IF(E245&gt;0,H238,"")))</f>
        <v/>
      </c>
      <c r="I245" s="38"/>
      <c r="J245" s="38">
        <f>VLOOKUP(B245,ADMIN2026!$B$64:$F$79,3,FALSE)*IF(G245="DQ",0,1)*IF(G245="DNF",0,1)*IF(G245="DNS",0,1)*IF(G245="",0,1)*IF(G245="nm",0,1)*IF(G245="NH",0,1)*IF(G245&lt;AH245,0,1)</f>
        <v>0</v>
      </c>
      <c r="K245" s="94">
        <f t="shared" si="143"/>
        <v>0</v>
      </c>
      <c r="L245" s="38">
        <f>IF(D245="",0,IF(G245="DNF",0,IF(G245="NH",0,IF(G245="DQ",0,IF(G245="NM",0,IF(G245="DNS",0,IF(G245&lt;VLOOKUP(A238,ADMIN2026!$G$91:$I$109,3,FALSE),0,ADMIN2026!$D$89)))))))</f>
        <v>0</v>
      </c>
      <c r="T245" s="14" t="str">
        <f t="shared" si="144"/>
        <v/>
      </c>
      <c r="U245" s="66" t="str">
        <f t="shared" si="145"/>
        <v/>
      </c>
      <c r="Y245">
        <f t="shared" si="146"/>
        <v>0</v>
      </c>
      <c r="Z245">
        <f t="shared" si="142"/>
        <v>0</v>
      </c>
      <c r="AA245">
        <f t="shared" si="142"/>
        <v>0</v>
      </c>
      <c r="AB245">
        <f t="shared" si="142"/>
        <v>0</v>
      </c>
      <c r="AC245">
        <f t="shared" si="142"/>
        <v>0</v>
      </c>
      <c r="AD245">
        <f t="shared" si="142"/>
        <v>0</v>
      </c>
      <c r="AE245">
        <f t="shared" si="142"/>
        <v>0</v>
      </c>
      <c r="AF245">
        <f t="shared" si="142"/>
        <v>0</v>
      </c>
      <c r="AH245">
        <f t="shared" si="147"/>
        <v>0</v>
      </c>
    </row>
    <row r="246" spans="2:34">
      <c r="B246" s="94">
        <v>7</v>
      </c>
      <c r="C246" s="38" t="str">
        <f>IF(D246="","",HLOOKUP(D246,ADMIN2026!$O$146:$Y$214,H246,FALSE))</f>
        <v/>
      </c>
      <c r="D246" s="38" t="str">
        <f>IF(E246="","",VLOOKUP(E246,ADMIN2026!$B$112:$D$141,2,FALSE))</f>
        <v/>
      </c>
      <c r="E246" s="4"/>
      <c r="F246" s="11"/>
      <c r="G246" s="6"/>
      <c r="H246" s="38" t="str">
        <f>IF(E246&gt;101,H238+2*I238,IF(E246&gt;10,H238+I238,IF(E246&gt;0,H238,"")))</f>
        <v/>
      </c>
      <c r="I246" s="38"/>
      <c r="J246" s="38">
        <f>VLOOKUP(B246,ADMIN2026!$B$64:$F$79,3,FALSE)*IF(G246="DQ",0,1)*IF(G246="DNF",0,1)*IF(G246="DNS",0,1)*IF(G246="",0,1)*IF(G246="nm",0,1)*IF(G246="NH",0,1)*IF(G246&lt;AH246,0,1)</f>
        <v>0</v>
      </c>
      <c r="K246" s="94">
        <f t="shared" si="143"/>
        <v>0</v>
      </c>
      <c r="L246" s="38">
        <f>IF(D246="",0,IF(G246="DNF",0,IF(G246="NH",0,IF(G246="DQ",0,IF(G246="NM",0,IF(G246="DNS",0,IF(G246&lt;VLOOKUP(A238,ADMIN2026!$G$91:$I$109,3,FALSE),0,ADMIN2026!$D$89)))))))</f>
        <v>0</v>
      </c>
      <c r="T246" s="14" t="str">
        <f t="shared" si="144"/>
        <v/>
      </c>
      <c r="U246" s="66" t="str">
        <f t="shared" si="145"/>
        <v/>
      </c>
      <c r="Y246">
        <f t="shared" si="146"/>
        <v>0</v>
      </c>
      <c r="Z246">
        <f t="shared" si="142"/>
        <v>0</v>
      </c>
      <c r="AA246">
        <f t="shared" si="142"/>
        <v>0</v>
      </c>
      <c r="AB246">
        <f t="shared" si="142"/>
        <v>0</v>
      </c>
      <c r="AC246">
        <f t="shared" si="142"/>
        <v>0</v>
      </c>
      <c r="AD246">
        <f t="shared" si="142"/>
        <v>0</v>
      </c>
      <c r="AE246">
        <f t="shared" si="142"/>
        <v>0</v>
      </c>
      <c r="AF246">
        <f t="shared" si="142"/>
        <v>0</v>
      </c>
      <c r="AH246">
        <f t="shared" si="147"/>
        <v>0</v>
      </c>
    </row>
    <row r="247" spans="2:34">
      <c r="B247" s="94">
        <v>8</v>
      </c>
      <c r="C247" s="38" t="str">
        <f>IF(D247="","",HLOOKUP(D247,ADMIN2026!$O$146:$Y$214,H247,FALSE))</f>
        <v/>
      </c>
      <c r="D247" s="38" t="str">
        <f>IF(E247="","",VLOOKUP(E247,ADMIN2026!$B$112:$D$141,2,FALSE))</f>
        <v/>
      </c>
      <c r="E247" s="4"/>
      <c r="F247" s="11"/>
      <c r="G247" s="6"/>
      <c r="H247" s="38" t="str">
        <f>IF(E247&gt;101,H238+2*I238,IF(E247&gt;10,H238+I238,IF(E247&gt;0,H238,"")))</f>
        <v/>
      </c>
      <c r="I247" s="38"/>
      <c r="J247" s="38">
        <f>VLOOKUP(B247,ADMIN2026!$B$64:$F$79,3,FALSE)*IF(G247="DQ",0,1)*IF(G247="DNF",0,1)*IF(G247="DNS",0,1)*IF(G247="",0,1)*IF(G247="nm",0,1)*IF(G247="NH",0,1)*IF(G247&lt;AH247,0,1)</f>
        <v>0</v>
      </c>
      <c r="K247" s="94">
        <f t="shared" si="143"/>
        <v>0</v>
      </c>
      <c r="L247" s="38">
        <f>IF(D247="",0,IF(G247="DNF",0,IF(G247="NH",0,IF(G247="DQ",0,IF(G247="NM",0,IF(G247="DNS",0,IF(G247&lt;VLOOKUP(A238,ADMIN2026!$G$91:$I$109,3,FALSE),0,ADMIN2026!$D$89)))))))</f>
        <v>0</v>
      </c>
      <c r="T247" s="14" t="str">
        <f t="shared" si="144"/>
        <v/>
      </c>
      <c r="U247" s="66" t="str">
        <f t="shared" si="145"/>
        <v/>
      </c>
      <c r="Y247">
        <f t="shared" si="146"/>
        <v>0</v>
      </c>
      <c r="Z247">
        <f t="shared" si="142"/>
        <v>0</v>
      </c>
      <c r="AA247">
        <f t="shared" si="142"/>
        <v>0</v>
      </c>
      <c r="AB247">
        <f t="shared" si="142"/>
        <v>0</v>
      </c>
      <c r="AC247">
        <f t="shared" si="142"/>
        <v>0</v>
      </c>
      <c r="AD247">
        <f t="shared" si="142"/>
        <v>0</v>
      </c>
      <c r="AE247">
        <f t="shared" si="142"/>
        <v>0</v>
      </c>
      <c r="AF247">
        <f t="shared" si="142"/>
        <v>0</v>
      </c>
      <c r="AH247">
        <f t="shared" si="147"/>
        <v>0</v>
      </c>
    </row>
    <row r="248" spans="2:34">
      <c r="B248" s="94">
        <v>9</v>
      </c>
      <c r="C248" s="38" t="str">
        <f>IF(D248="","",HLOOKUP(D248,ADMIN2026!$O$146:$Y$214,H248,FALSE))</f>
        <v/>
      </c>
      <c r="D248" s="38" t="str">
        <f>IF(E248="","",VLOOKUP(E248,ADMIN2026!$B$112:$D$141,2,FALSE))</f>
        <v/>
      </c>
      <c r="E248" s="4"/>
      <c r="F248" s="11"/>
      <c r="G248" s="6"/>
      <c r="H248" s="38" t="str">
        <f>IF(E248&gt;101,H238+2*I238,IF(E248&gt;10,H238+I238,IF(E248&gt;0,H238,"")))</f>
        <v/>
      </c>
      <c r="I248" s="38"/>
      <c r="J248" s="38">
        <f>VLOOKUP(B248,ADMIN2026!$B$64:$F$79,3,FALSE)*IF(G248="DQ",0,1)*IF(G248="DNF",0,1)*IF(G248="DNS",0,1)*IF(G248="",0,1)*IF(G248="nm",0,1)*IF(G248="NH",0,1)*IF(G248&lt;AH248,0,1)</f>
        <v>0</v>
      </c>
      <c r="K248" s="94">
        <f>J248</f>
        <v>0</v>
      </c>
      <c r="L248" s="38">
        <f>IF(D248="",0,IF(G248="DNF",0,IF(G248="NH",0,IF(G248="DQ",0,IF(G248="NM",0,IF(G248="DNS",0,IF(G248&lt;VLOOKUP(A238,ADMIN2026!$G$91:$I$109,3,FALSE),0,ADMIN2026!$D$89)))))))</f>
        <v>0</v>
      </c>
      <c r="T248" s="14" t="str">
        <f>IF(D248="","",G248)</f>
        <v/>
      </c>
      <c r="U248" s="66" t="str">
        <f>IF(D248="","",IF(G248="NH","",IF(G248="DQ","",IF(G248="NM","",IF(G248="DNS","",IF(ABS(G248*2/2-G248)&lt;0.001,"","Error"))))))</f>
        <v/>
      </c>
      <c r="Y248">
        <f>IF($D248=Y$1,$K248+$L248,0)</f>
        <v>0</v>
      </c>
      <c r="Z248">
        <f t="shared" ref="Z248:AF255" si="148">IF($D248=Z$1,$K248+$L248,0)</f>
        <v>0</v>
      </c>
      <c r="AA248">
        <f t="shared" si="148"/>
        <v>0</v>
      </c>
      <c r="AB248">
        <f t="shared" si="148"/>
        <v>0</v>
      </c>
      <c r="AC248">
        <f t="shared" si="148"/>
        <v>0</v>
      </c>
      <c r="AD248">
        <f t="shared" si="148"/>
        <v>0</v>
      </c>
      <c r="AE248">
        <f t="shared" si="148"/>
        <v>0</v>
      </c>
      <c r="AF248">
        <f t="shared" si="148"/>
        <v>0</v>
      </c>
      <c r="AH248">
        <f t="shared" si="147"/>
        <v>0</v>
      </c>
    </row>
    <row r="249" spans="2:34">
      <c r="B249" s="94">
        <v>10</v>
      </c>
      <c r="C249" s="38" t="str">
        <f>IF(D249="","",HLOOKUP(D249,ADMIN2026!$O$146:$Y$214,H249,FALSE))</f>
        <v/>
      </c>
      <c r="D249" s="38" t="str">
        <f>IF(E249="","",VLOOKUP(E249,ADMIN2026!$B$112:$D$141,2,FALSE))</f>
        <v/>
      </c>
      <c r="E249" s="4"/>
      <c r="F249" s="11"/>
      <c r="G249" s="6"/>
      <c r="H249" s="38" t="str">
        <f>IF(E249&gt;101,H238+2*I238,IF(E249&gt;10,H238+I238,IF(E249&gt;0,H238,"")))</f>
        <v/>
      </c>
      <c r="I249" s="38"/>
      <c r="J249" s="38">
        <f>VLOOKUP(B249,ADMIN2026!$B$64:$F$79,3,FALSE)*IF(G249="DQ",0,1)*IF(G249="DNF",0,1)*IF(G249="DNS",0,1)*IF(G249="",0,1)*IF(G249="nm",0,1)*IF(G249="NH",0,1)*IF(G249&lt;AH249,0,1)</f>
        <v>0</v>
      </c>
      <c r="K249" s="94">
        <f t="shared" ref="K249:K255" si="149">J249</f>
        <v>0</v>
      </c>
      <c r="L249" s="38">
        <f>IF(D249="",0,IF(G249="DNF",0,IF(G249="NH",0,IF(G249="DQ",0,IF(G249="NM",0,IF(G249="DNS",0,IF(G249&lt;VLOOKUP(A238,ADMIN2026!$G$91:$I$109,3,FALSE),0,ADMIN2026!$D$89)))))))</f>
        <v>0</v>
      </c>
      <c r="T249" s="14" t="str">
        <f t="shared" ref="T249:T255" si="150">IF(D249="","",G249)</f>
        <v/>
      </c>
      <c r="U249" s="66" t="str">
        <f t="shared" ref="U249:U255" si="151">IF(D249="","",IF(G249="NH","",IF(G249="DQ","",IF(G249="NM","",IF(G249="DNS","",IF(ABS(G249*2/2-G249)&lt;0.001,"","Error"))))))</f>
        <v/>
      </c>
      <c r="Y249">
        <f t="shared" ref="Y249:Y255" si="152">IF($D249=Y$1,$K249+$L249,0)</f>
        <v>0</v>
      </c>
      <c r="Z249">
        <f t="shared" si="148"/>
        <v>0</v>
      </c>
      <c r="AA249">
        <f t="shared" si="148"/>
        <v>0</v>
      </c>
      <c r="AB249">
        <f t="shared" si="148"/>
        <v>0</v>
      </c>
      <c r="AC249">
        <f t="shared" si="148"/>
        <v>0</v>
      </c>
      <c r="AD249">
        <f t="shared" si="148"/>
        <v>0</v>
      </c>
      <c r="AE249">
        <f t="shared" si="148"/>
        <v>0</v>
      </c>
      <c r="AF249">
        <f t="shared" si="148"/>
        <v>0</v>
      </c>
      <c r="AH249">
        <f t="shared" si="147"/>
        <v>0</v>
      </c>
    </row>
    <row r="250" spans="2:34">
      <c r="B250" s="94">
        <v>11</v>
      </c>
      <c r="C250" s="38" t="str">
        <f>IF(D250="","",HLOOKUP(D250,ADMIN2026!$O$146:$Y$214,H250,FALSE))</f>
        <v/>
      </c>
      <c r="D250" s="38" t="str">
        <f>IF(E250="","",VLOOKUP(E250,ADMIN2026!$B$112:$D$141,2,FALSE))</f>
        <v/>
      </c>
      <c r="E250" s="4"/>
      <c r="F250" s="11"/>
      <c r="G250" s="6"/>
      <c r="H250" s="38" t="str">
        <f>IF(E250&gt;101,H238+2*I238,IF(E250&gt;10,H238+I238,IF(E250&gt;0,H238,"")))</f>
        <v/>
      </c>
      <c r="I250" s="38"/>
      <c r="J250" s="38">
        <f>VLOOKUP(B250,ADMIN2026!$B$64:$F$79,3,FALSE)*IF(G250="DQ",0,1)*IF(G250="DNF",0,1)*IF(G250="DNS",0,1)*IF(G250="",0,1)*IF(G250="nm",0,1)*IF(G250="NH",0,1)*IF(G250&lt;AH250,0,1)</f>
        <v>0</v>
      </c>
      <c r="K250" s="94">
        <f t="shared" si="149"/>
        <v>0</v>
      </c>
      <c r="L250" s="38">
        <f>IF(D250="",0,IF(G250="DNF",0,IF(G250="NH",0,IF(G250="DQ",0,IF(G250="NM",0,IF(G250="DNS",0,IF(G250&lt;VLOOKUP(A238,ADMIN2026!$G$91:$I$109,3,FALSE),0,ADMIN2026!$D$89)))))))</f>
        <v>0</v>
      </c>
      <c r="T250" s="14" t="str">
        <f t="shared" si="150"/>
        <v/>
      </c>
      <c r="U250" s="66" t="str">
        <f t="shared" si="151"/>
        <v/>
      </c>
      <c r="Y250">
        <f t="shared" si="152"/>
        <v>0</v>
      </c>
      <c r="Z250">
        <f t="shared" si="148"/>
        <v>0</v>
      </c>
      <c r="AA250">
        <f t="shared" si="148"/>
        <v>0</v>
      </c>
      <c r="AB250">
        <f t="shared" si="148"/>
        <v>0</v>
      </c>
      <c r="AC250">
        <f t="shared" si="148"/>
        <v>0</v>
      </c>
      <c r="AD250">
        <f t="shared" si="148"/>
        <v>0</v>
      </c>
      <c r="AE250">
        <f t="shared" si="148"/>
        <v>0</v>
      </c>
      <c r="AF250">
        <f t="shared" si="148"/>
        <v>0</v>
      </c>
      <c r="AH250">
        <f t="shared" si="147"/>
        <v>0</v>
      </c>
    </row>
    <row r="251" spans="2:34">
      <c r="B251" s="94">
        <v>12</v>
      </c>
      <c r="C251" s="38" t="str">
        <f>IF(D251="","",HLOOKUP(D251,ADMIN2026!$O$146:$Y$214,H251,FALSE))</f>
        <v/>
      </c>
      <c r="D251" s="38" t="str">
        <f>IF(E251="","",VLOOKUP(E251,ADMIN2026!$B$112:$D$141,2,FALSE))</f>
        <v/>
      </c>
      <c r="E251" s="4"/>
      <c r="F251" s="11"/>
      <c r="G251" s="6"/>
      <c r="H251" s="38" t="str">
        <f>IF(E251&gt;101,H238+2*I238,IF(E251&gt;10,H238+I238,IF(E251&gt;0,H238,"")))</f>
        <v/>
      </c>
      <c r="I251" s="38"/>
      <c r="J251" s="38">
        <f>VLOOKUP(B251,ADMIN2026!$B$64:$F$79,3,FALSE)*IF(G251="DQ",0,1)*IF(G251="DNF",0,1)*IF(G251="DNS",0,1)*IF(G251="",0,1)*IF(G251="nm",0,1)*IF(G251="NH",0,1)*IF(G251&lt;AH251,0,1)</f>
        <v>0</v>
      </c>
      <c r="K251" s="94">
        <f t="shared" si="149"/>
        <v>0</v>
      </c>
      <c r="L251" s="38">
        <f>IF(D251="",0,IF(G251="DNF",0,IF(G251="NH",0,IF(G251="DQ",0,IF(G251="NM",0,IF(G251="DNS",0,IF(G251&lt;VLOOKUP(A238,ADMIN2026!$G$91:$I$109,3,FALSE),0,ADMIN2026!$D$89)))))))</f>
        <v>0</v>
      </c>
      <c r="T251" s="14" t="str">
        <f t="shared" si="150"/>
        <v/>
      </c>
      <c r="U251" s="66" t="str">
        <f t="shared" si="151"/>
        <v/>
      </c>
      <c r="Y251">
        <f t="shared" si="152"/>
        <v>0</v>
      </c>
      <c r="Z251">
        <f t="shared" si="148"/>
        <v>0</v>
      </c>
      <c r="AA251">
        <f t="shared" si="148"/>
        <v>0</v>
      </c>
      <c r="AB251">
        <f t="shared" si="148"/>
        <v>0</v>
      </c>
      <c r="AC251">
        <f t="shared" si="148"/>
        <v>0</v>
      </c>
      <c r="AD251">
        <f t="shared" si="148"/>
        <v>0</v>
      </c>
      <c r="AE251">
        <f t="shared" si="148"/>
        <v>0</v>
      </c>
      <c r="AF251">
        <f t="shared" si="148"/>
        <v>0</v>
      </c>
      <c r="AH251">
        <f t="shared" si="147"/>
        <v>0</v>
      </c>
    </row>
    <row r="252" spans="2:34">
      <c r="B252" s="94">
        <v>13</v>
      </c>
      <c r="C252" s="38" t="str">
        <f>IF(D252="","",HLOOKUP(D252,ADMIN2026!$O$146:$Y$214,H252,FALSE))</f>
        <v/>
      </c>
      <c r="D252" s="38" t="str">
        <f>IF(E252="","",VLOOKUP(E252,ADMIN2026!$B$112:$D$141,2,FALSE))</f>
        <v/>
      </c>
      <c r="E252" s="4"/>
      <c r="F252" s="11"/>
      <c r="G252" s="6"/>
      <c r="H252" s="38" t="str">
        <f>IF(E252&gt;101,H238+2*I238,IF(E252&gt;10,H238+I238,IF(E252&gt;0,H238,"")))</f>
        <v/>
      </c>
      <c r="I252" s="38"/>
      <c r="J252" s="38">
        <f>VLOOKUP(B252,ADMIN2026!$B$64:$F$79,3,FALSE)*IF(G252="DQ",0,1)*IF(G252="DNF",0,1)*IF(G252="DNS",0,1)*IF(G252="",0,1)*IF(G252="nm",0,1)*IF(G252="NH",0,1)*IF(G252&lt;AH252,0,1)</f>
        <v>0</v>
      </c>
      <c r="K252" s="94">
        <f t="shared" si="149"/>
        <v>0</v>
      </c>
      <c r="L252" s="38">
        <f>IF(D252="",0,IF(G252="DNF",0,IF(G252="NH",0,IF(G252="DQ",0,IF(G252="NM",0,IF(G252="DNS",0,IF(G252&lt;VLOOKUP(A238,ADMIN2026!$G$91:$I$109,3,FALSE),0,ADMIN2026!$D$89)))))))</f>
        <v>0</v>
      </c>
      <c r="T252" s="14" t="str">
        <f t="shared" si="150"/>
        <v/>
      </c>
      <c r="U252" s="66" t="str">
        <f t="shared" si="151"/>
        <v/>
      </c>
      <c r="Y252">
        <f t="shared" si="152"/>
        <v>0</v>
      </c>
      <c r="Z252">
        <f t="shared" si="148"/>
        <v>0</v>
      </c>
      <c r="AA252">
        <f t="shared" si="148"/>
        <v>0</v>
      </c>
      <c r="AB252">
        <f t="shared" si="148"/>
        <v>0</v>
      </c>
      <c r="AC252">
        <f t="shared" si="148"/>
        <v>0</v>
      </c>
      <c r="AD252">
        <f t="shared" si="148"/>
        <v>0</v>
      </c>
      <c r="AE252">
        <f t="shared" si="148"/>
        <v>0</v>
      </c>
      <c r="AF252">
        <f t="shared" si="148"/>
        <v>0</v>
      </c>
      <c r="AH252">
        <f t="shared" si="147"/>
        <v>0</v>
      </c>
    </row>
    <row r="253" spans="2:34">
      <c r="B253" s="94">
        <v>14</v>
      </c>
      <c r="C253" s="38" t="str">
        <f>IF(D253="","",HLOOKUP(D253,ADMIN2026!$O$146:$Y$214,H253,FALSE))</f>
        <v/>
      </c>
      <c r="D253" s="38" t="str">
        <f>IF(E253="","",VLOOKUP(E253,ADMIN2026!$B$112:$D$141,2,FALSE))</f>
        <v/>
      </c>
      <c r="E253" s="4"/>
      <c r="F253" s="11"/>
      <c r="G253" s="6"/>
      <c r="H253" s="38" t="str">
        <f>IF(E253&gt;101,H238+2*I238,IF(E253&gt;10,H238+I238,IF(E253&gt;0,H238,"")))</f>
        <v/>
      </c>
      <c r="I253" s="38"/>
      <c r="J253" s="38">
        <f>VLOOKUP(B253,ADMIN2026!$B$64:$F$79,3,FALSE)*IF(G253="DQ",0,1)*IF(G253="DNF",0,1)*IF(G253="DNS",0,1)*IF(G253="",0,1)*IF(G253="nm",0,1)*IF(G253="NH",0,1)*IF(G253&lt;AH253,0,1)</f>
        <v>0</v>
      </c>
      <c r="K253" s="94">
        <f t="shared" si="149"/>
        <v>0</v>
      </c>
      <c r="L253" s="38">
        <f>IF(D253="",0,IF(G253="DNF",0,IF(G253="NH",0,IF(G253="DQ",0,IF(G253="NM",0,IF(G253="DNS",0,IF(G253&lt;VLOOKUP(A238,ADMIN2026!$G$91:$I$109,3,FALSE),0,ADMIN2026!$D$89)))))))</f>
        <v>0</v>
      </c>
      <c r="T253" s="14" t="str">
        <f t="shared" si="150"/>
        <v/>
      </c>
      <c r="U253" s="66" t="str">
        <f t="shared" si="151"/>
        <v/>
      </c>
      <c r="Y253">
        <f t="shared" si="152"/>
        <v>0</v>
      </c>
      <c r="Z253">
        <f t="shared" si="148"/>
        <v>0</v>
      </c>
      <c r="AA253">
        <f t="shared" si="148"/>
        <v>0</v>
      </c>
      <c r="AB253">
        <f t="shared" si="148"/>
        <v>0</v>
      </c>
      <c r="AC253">
        <f t="shared" si="148"/>
        <v>0</v>
      </c>
      <c r="AD253">
        <f t="shared" si="148"/>
        <v>0</v>
      </c>
      <c r="AE253">
        <f t="shared" si="148"/>
        <v>0</v>
      </c>
      <c r="AF253">
        <f t="shared" si="148"/>
        <v>0</v>
      </c>
      <c r="AH253">
        <f t="shared" si="147"/>
        <v>0</v>
      </c>
    </row>
    <row r="254" spans="2:34">
      <c r="B254" s="94">
        <v>15</v>
      </c>
      <c r="C254" s="38" t="str">
        <f>IF(D254="","",HLOOKUP(D254,ADMIN2026!$O$146:$Y$214,H254,FALSE))</f>
        <v/>
      </c>
      <c r="D254" s="38" t="str">
        <f>IF(E254="","",VLOOKUP(E254,ADMIN2026!$B$112:$D$141,2,FALSE))</f>
        <v/>
      </c>
      <c r="E254" s="4"/>
      <c r="F254" s="11"/>
      <c r="G254" s="6"/>
      <c r="H254" s="38" t="str">
        <f>IF(E254&gt;101,H238+2*I238,IF(E254&gt;10,H238+I238,IF(E254&gt;0,H238,"")))</f>
        <v/>
      </c>
      <c r="I254" s="38"/>
      <c r="J254" s="38">
        <f>VLOOKUP(B254,ADMIN2026!$B$64:$F$79,3,FALSE)*IF(G254="DQ",0,1)*IF(G254="DNF",0,1)*IF(G254="DNS",0,1)*IF(G254="",0,1)*IF(G254="nm",0,1)*IF(G254="NH",0,1)*IF(G254&lt;AH254,0,1)</f>
        <v>0</v>
      </c>
      <c r="K254" s="94">
        <f t="shared" si="149"/>
        <v>0</v>
      </c>
      <c r="L254" s="38">
        <f>IF(D254="",0,IF(G254="DNF",0,IF(G254="NH",0,IF(G254="DQ",0,IF(G254="NM",0,IF(G254="DNS",0,IF(G254&lt;VLOOKUP(A238,ADMIN2026!$G$91:$I$109,3,FALSE),0,ADMIN2026!$D$89)))))))</f>
        <v>0</v>
      </c>
      <c r="T254" s="14" t="str">
        <f t="shared" si="150"/>
        <v/>
      </c>
      <c r="U254" s="66" t="str">
        <f t="shared" si="151"/>
        <v/>
      </c>
      <c r="Y254">
        <f t="shared" si="152"/>
        <v>0</v>
      </c>
      <c r="Z254">
        <f t="shared" si="148"/>
        <v>0</v>
      </c>
      <c r="AA254">
        <f t="shared" si="148"/>
        <v>0</v>
      </c>
      <c r="AB254">
        <f t="shared" si="148"/>
        <v>0</v>
      </c>
      <c r="AC254">
        <f t="shared" si="148"/>
        <v>0</v>
      </c>
      <c r="AD254">
        <f t="shared" si="148"/>
        <v>0</v>
      </c>
      <c r="AE254">
        <f t="shared" si="148"/>
        <v>0</v>
      </c>
      <c r="AF254">
        <f t="shared" si="148"/>
        <v>0</v>
      </c>
      <c r="AH254">
        <f t="shared" si="147"/>
        <v>0</v>
      </c>
    </row>
    <row r="255" spans="2:34">
      <c r="B255" s="94">
        <v>16</v>
      </c>
      <c r="C255" s="38" t="str">
        <f>IF(D255="","",HLOOKUP(D255,ADMIN2026!$O$146:$Y$214,H255,FALSE))</f>
        <v/>
      </c>
      <c r="D255" s="38" t="str">
        <f>IF(E255="","",VLOOKUP(E255,ADMIN2026!$B$112:$D$141,2,FALSE))</f>
        <v/>
      </c>
      <c r="E255" s="4"/>
      <c r="F255" s="11"/>
      <c r="G255" s="6"/>
      <c r="H255" s="38" t="str">
        <f>IF(E255&gt;101,H238+2*I238,IF(E255&gt;10,H238+I238,IF(E255&gt;0,H238,"")))</f>
        <v/>
      </c>
      <c r="I255" s="38"/>
      <c r="J255" s="38">
        <f>VLOOKUP(B255,ADMIN2026!$B$64:$F$79,3,FALSE)*IF(G255="DQ",0,1)*IF(G255="DNF",0,1)*IF(G255="DNS",0,1)*IF(G255="",0,1)*IF(G255="nm",0,1)*IF(G255="NH",0,1)*IF(G255&lt;AH255,0,1)</f>
        <v>0</v>
      </c>
      <c r="K255" s="94">
        <f t="shared" si="149"/>
        <v>0</v>
      </c>
      <c r="L255" s="38">
        <f>IF(D255="",0,IF(G255="DNF",0,IF(G255="NH",0,IF(G255="DQ",0,IF(G255="NM",0,IF(G255="DNS",0,IF(G255&lt;VLOOKUP(A238,ADMIN2026!$G$91:$I$109,3,FALSE),0,ADMIN2026!$D$89)))))))</f>
        <v>0</v>
      </c>
      <c r="T255" s="14" t="str">
        <f t="shared" si="150"/>
        <v/>
      </c>
      <c r="U255" s="66" t="str">
        <f t="shared" si="151"/>
        <v/>
      </c>
      <c r="Y255">
        <f t="shared" si="152"/>
        <v>0</v>
      </c>
      <c r="Z255">
        <f t="shared" si="148"/>
        <v>0</v>
      </c>
      <c r="AA255">
        <f t="shared" si="148"/>
        <v>0</v>
      </c>
      <c r="AB255">
        <f t="shared" si="148"/>
        <v>0</v>
      </c>
      <c r="AC255">
        <f t="shared" si="148"/>
        <v>0</v>
      </c>
      <c r="AD255">
        <f t="shared" si="148"/>
        <v>0</v>
      </c>
      <c r="AE255">
        <f t="shared" si="148"/>
        <v>0</v>
      </c>
      <c r="AF255">
        <f t="shared" si="148"/>
        <v>0</v>
      </c>
      <c r="AH255">
        <f t="shared" si="147"/>
        <v>0</v>
      </c>
    </row>
  </sheetData>
  <sheetProtection algorithmName="SHA-512" hashValue="8gMjwzkArebcgWYZy026LjYljhujHG+1r1XCLmhrh7BtCQ0+AWvquADqqe5n8zBsUYQYW9tGRqkO8W97ZxHUOQ==" saltValue="KKlCpLoGZoF50CmzIuKZfQ==" spinCount="100000"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8BA2-FC4A-4E12-97E3-40EC8742BF49}">
  <dimension ref="A1:CA203"/>
  <sheetViews>
    <sheetView topLeftCell="A169" zoomScale="80" zoomScaleNormal="80" workbookViewId="0">
      <selection activeCell="E39" sqref="E39"/>
    </sheetView>
  </sheetViews>
  <sheetFormatPr defaultRowHeight="14.4"/>
  <cols>
    <col min="3" max="3" width="20.88671875" customWidth="1"/>
    <col min="4" max="4" width="10.33203125" customWidth="1"/>
    <col min="5" max="5" width="11.44140625" customWidth="1"/>
    <col min="6" max="6" width="12.88671875" customWidth="1"/>
    <col min="7" max="7" width="12.5546875" style="14" customWidth="1"/>
    <col min="8" max="9" width="9.109375" customWidth="1"/>
    <col min="13" max="18" width="9.109375" hidden="1" customWidth="1"/>
    <col min="19" max="19" width="10.44140625" hidden="1" customWidth="1"/>
    <col min="20" max="21" width="9.109375" hidden="1" customWidth="1"/>
    <col min="22" max="22" width="9.6640625" hidden="1" customWidth="1"/>
    <col min="23" max="23" width="10.5546875" hidden="1" customWidth="1"/>
    <col min="24" max="24" width="11.88671875" customWidth="1"/>
    <col min="26" max="26" width="10.33203125" customWidth="1"/>
    <col min="40" max="40" width="10" customWidth="1"/>
    <col min="49" max="49" width="12" bestFit="1" customWidth="1"/>
  </cols>
  <sheetData>
    <row r="1" spans="1:79">
      <c r="A1" t="s">
        <v>288</v>
      </c>
      <c r="AA1" s="60" t="s">
        <v>81</v>
      </c>
      <c r="AB1" s="60"/>
      <c r="AC1" s="61" t="str">
        <f>ADMIN2026!$D$12</f>
        <v>B&amp;R</v>
      </c>
      <c r="AD1" s="61" t="str">
        <f>ADMIN2026!$D$13</f>
        <v>Chelt</v>
      </c>
      <c r="AE1" s="61" t="str">
        <f>ADMIN2026!$D$14</f>
        <v>D&amp;S</v>
      </c>
      <c r="AF1" s="61" t="str">
        <f>ADMIN2026!$D$15</f>
        <v>HereF</v>
      </c>
      <c r="AG1" s="61" t="str">
        <f>ADMIN2026!$D$16</f>
        <v>K&amp;S</v>
      </c>
      <c r="AH1" s="61" t="str">
        <f>ADMIN2026!$D$17</f>
        <v>Tipton</v>
      </c>
      <c r="AI1" s="61" t="str">
        <f>ADMIN2026!$D$18</f>
        <v>Worc</v>
      </c>
      <c r="AJ1" s="61" t="str">
        <f>ADMIN2026!$D$19</f>
        <v>Yate</v>
      </c>
      <c r="AO1" t="s">
        <v>312</v>
      </c>
      <c r="BC1" s="136" t="str">
        <f>AC$1</f>
        <v>B&amp;R</v>
      </c>
      <c r="BD1" s="136" t="str">
        <f t="shared" ref="BD1" si="0">AD$1</f>
        <v>Chelt</v>
      </c>
      <c r="BE1" s="136" t="str">
        <f t="shared" ref="BE1" si="1">AE$1</f>
        <v>D&amp;S</v>
      </c>
      <c r="BF1" s="136" t="str">
        <f t="shared" ref="BF1" si="2">AF$1</f>
        <v>HereF</v>
      </c>
      <c r="BG1" s="136" t="str">
        <f t="shared" ref="BG1" si="3">AG$1</f>
        <v>K&amp;S</v>
      </c>
      <c r="BH1" s="136" t="str">
        <f t="shared" ref="BH1" si="4">AH$1</f>
        <v>Tipton</v>
      </c>
      <c r="BI1" s="136" t="str">
        <f t="shared" ref="BI1" si="5">AI$1</f>
        <v>Worc</v>
      </c>
      <c r="BJ1" s="136" t="str">
        <f t="shared" ref="BJ1" si="6">AJ$1</f>
        <v>Yate</v>
      </c>
      <c r="BV1" t="s">
        <v>312</v>
      </c>
    </row>
    <row r="2" spans="1:79">
      <c r="A2" s="62" t="s">
        <v>0</v>
      </c>
      <c r="B2" s="62" t="s">
        <v>0</v>
      </c>
      <c r="C2" s="62">
        <v>100</v>
      </c>
      <c r="D2" s="62" t="s">
        <v>58</v>
      </c>
      <c r="AA2" s="60" t="s">
        <v>82</v>
      </c>
      <c r="AB2" s="60"/>
      <c r="AC2" s="61">
        <f>SUM(AC4:AC203)</f>
        <v>0</v>
      </c>
      <c r="AD2" s="61">
        <f t="shared" ref="AD2:AJ2" si="7">SUM(AD4:AD203)</f>
        <v>0</v>
      </c>
      <c r="AE2" s="61">
        <f t="shared" si="7"/>
        <v>0</v>
      </c>
      <c r="AF2" s="61">
        <f t="shared" si="7"/>
        <v>0</v>
      </c>
      <c r="AG2" s="61">
        <f t="shared" si="7"/>
        <v>0</v>
      </c>
      <c r="AH2" s="61">
        <f t="shared" si="7"/>
        <v>0</v>
      </c>
      <c r="AI2" s="61">
        <f t="shared" si="7"/>
        <v>0</v>
      </c>
      <c r="AJ2" s="61">
        <f t="shared" si="7"/>
        <v>0</v>
      </c>
      <c r="AO2">
        <f>SUM(AO5:AO12)</f>
        <v>0</v>
      </c>
      <c r="BC2" t="s">
        <v>399</v>
      </c>
      <c r="BL2" t="s">
        <v>401</v>
      </c>
      <c r="BV2">
        <f>SUM(BV5:BV12)</f>
        <v>0</v>
      </c>
    </row>
    <row r="3" spans="1:79">
      <c r="A3" s="3">
        <f>C2</f>
        <v>100</v>
      </c>
      <c r="B3" s="37" t="s">
        <v>415</v>
      </c>
      <c r="C3" s="37" t="s">
        <v>62</v>
      </c>
      <c r="D3" s="5"/>
      <c r="E3" s="37" t="s">
        <v>63</v>
      </c>
      <c r="F3" s="37" t="s">
        <v>76</v>
      </c>
      <c r="G3" s="63" t="s">
        <v>77</v>
      </c>
      <c r="H3" s="37" t="s">
        <v>387</v>
      </c>
      <c r="I3" s="37" t="s">
        <v>389</v>
      </c>
      <c r="J3" s="37" t="s">
        <v>79</v>
      </c>
      <c r="K3" s="37" t="s">
        <v>59</v>
      </c>
      <c r="L3" s="37" t="s">
        <v>304</v>
      </c>
      <c r="M3" s="3" t="s">
        <v>132</v>
      </c>
      <c r="N3" s="3" t="s">
        <v>132</v>
      </c>
      <c r="O3" s="3" t="s">
        <v>133</v>
      </c>
      <c r="P3" s="3" t="s">
        <v>193</v>
      </c>
      <c r="Q3" s="3" t="s">
        <v>137</v>
      </c>
      <c r="R3" s="3" t="s">
        <v>192</v>
      </c>
      <c r="S3" s="3" t="s">
        <v>134</v>
      </c>
      <c r="T3" s="3" t="s">
        <v>135</v>
      </c>
      <c r="U3" s="3" t="s">
        <v>194</v>
      </c>
      <c r="V3" s="3" t="s">
        <v>195</v>
      </c>
      <c r="W3" s="3" t="s">
        <v>197</v>
      </c>
      <c r="X3" s="3" t="s">
        <v>136</v>
      </c>
      <c r="Y3" s="3" t="s">
        <v>236</v>
      </c>
      <c r="Z3" s="37" t="s">
        <v>404</v>
      </c>
      <c r="AA3" s="3"/>
      <c r="AL3" t="s">
        <v>304</v>
      </c>
      <c r="AM3" t="s">
        <v>307</v>
      </c>
      <c r="AN3" s="1" t="s">
        <v>308</v>
      </c>
      <c r="AO3" t="s">
        <v>310</v>
      </c>
      <c r="AP3" t="s">
        <v>313</v>
      </c>
      <c r="AQ3" t="s">
        <v>400</v>
      </c>
      <c r="AR3" t="s">
        <v>400</v>
      </c>
      <c r="AS3" t="s">
        <v>400</v>
      </c>
      <c r="AT3" t="s">
        <v>400</v>
      </c>
      <c r="AV3" t="s">
        <v>304</v>
      </c>
      <c r="AW3" t="s">
        <v>383</v>
      </c>
      <c r="AX3" t="s">
        <v>392</v>
      </c>
      <c r="AY3" t="s">
        <v>304</v>
      </c>
      <c r="AZ3" t="s">
        <v>304</v>
      </c>
      <c r="BA3" t="s">
        <v>304</v>
      </c>
      <c r="BC3" s="136" t="str">
        <f>AC$1</f>
        <v>B&amp;R</v>
      </c>
      <c r="BD3" s="136" t="str">
        <f t="shared" ref="BD3:BJ3" si="8">AD$1</f>
        <v>Chelt</v>
      </c>
      <c r="BE3" s="136" t="str">
        <f t="shared" si="8"/>
        <v>D&amp;S</v>
      </c>
      <c r="BF3" s="136" t="str">
        <f t="shared" si="8"/>
        <v>HereF</v>
      </c>
      <c r="BG3" s="136" t="str">
        <f t="shared" si="8"/>
        <v>K&amp;S</v>
      </c>
      <c r="BH3" s="136" t="str">
        <f t="shared" si="8"/>
        <v>Tipton</v>
      </c>
      <c r="BI3" s="136" t="str">
        <f t="shared" si="8"/>
        <v>Worc</v>
      </c>
      <c r="BJ3" s="136" t="str">
        <f t="shared" si="8"/>
        <v>Yate</v>
      </c>
      <c r="BL3" s="136" t="str">
        <f>BC3</f>
        <v>B&amp;R</v>
      </c>
      <c r="BM3" s="136" t="str">
        <f t="shared" ref="BM3:BS3" si="9">BD3</f>
        <v>Chelt</v>
      </c>
      <c r="BN3" s="136" t="str">
        <f t="shared" si="9"/>
        <v>D&amp;S</v>
      </c>
      <c r="BO3" s="136" t="str">
        <f t="shared" si="9"/>
        <v>HereF</v>
      </c>
      <c r="BP3" s="136" t="str">
        <f t="shared" si="9"/>
        <v>K&amp;S</v>
      </c>
      <c r="BQ3" s="136" t="str">
        <f t="shared" si="9"/>
        <v>Tipton</v>
      </c>
      <c r="BR3" s="136" t="str">
        <f t="shared" si="9"/>
        <v>Worc</v>
      </c>
      <c r="BS3" s="136" t="str">
        <f t="shared" si="9"/>
        <v>Yate</v>
      </c>
      <c r="BU3" t="s">
        <v>402</v>
      </c>
      <c r="BV3" t="s">
        <v>310</v>
      </c>
      <c r="BW3" t="s">
        <v>313</v>
      </c>
      <c r="BX3" t="s">
        <v>403</v>
      </c>
      <c r="BY3" t="s">
        <v>403</v>
      </c>
      <c r="BZ3" t="s">
        <v>403</v>
      </c>
      <c r="CA3" t="s">
        <v>403</v>
      </c>
    </row>
    <row r="4" spans="1:79">
      <c r="A4" s="64" t="s">
        <v>1</v>
      </c>
      <c r="B4" s="37" t="s">
        <v>59</v>
      </c>
      <c r="C4" s="37" t="s">
        <v>60</v>
      </c>
      <c r="D4" s="37" t="s">
        <v>61</v>
      </c>
      <c r="E4" s="37" t="s">
        <v>108</v>
      </c>
      <c r="F4" s="37" t="s">
        <v>78</v>
      </c>
      <c r="G4" s="63" t="s">
        <v>99</v>
      </c>
      <c r="H4" s="37" t="s">
        <v>388</v>
      </c>
      <c r="I4" s="37" t="s">
        <v>390</v>
      </c>
      <c r="J4" s="37" t="s">
        <v>80</v>
      </c>
      <c r="K4" s="37" t="s">
        <v>80</v>
      </c>
      <c r="L4" s="37" t="s">
        <v>80</v>
      </c>
      <c r="M4" s="3" t="s">
        <v>192</v>
      </c>
      <c r="N4" s="3" t="s">
        <v>130</v>
      </c>
      <c r="O4" s="3" t="s">
        <v>130</v>
      </c>
      <c r="P4" s="3" t="s">
        <v>130</v>
      </c>
      <c r="Q4" s="3" t="s">
        <v>131</v>
      </c>
      <c r="R4" s="3" t="s">
        <v>131</v>
      </c>
      <c r="S4" s="3" t="s">
        <v>131</v>
      </c>
      <c r="T4" s="3" t="s">
        <v>131</v>
      </c>
      <c r="U4" s="3" t="s">
        <v>131</v>
      </c>
      <c r="V4" s="3" t="s">
        <v>196</v>
      </c>
      <c r="W4" s="3" t="s">
        <v>196</v>
      </c>
      <c r="X4" s="3" t="s">
        <v>146</v>
      </c>
      <c r="Y4" s="3" t="s">
        <v>237</v>
      </c>
      <c r="Z4" s="37" t="s">
        <v>405</v>
      </c>
      <c r="AA4" s="3"/>
      <c r="AC4" t="str">
        <f>ADMIN2026!$D$12</f>
        <v>B&amp;R</v>
      </c>
      <c r="AD4" t="str">
        <f>ADMIN2026!$D$13</f>
        <v>Chelt</v>
      </c>
      <c r="AE4" t="str">
        <f>ADMIN2026!$D$14</f>
        <v>D&amp;S</v>
      </c>
      <c r="AF4" t="str">
        <f>ADMIN2026!$D$15</f>
        <v>HereF</v>
      </c>
      <c r="AG4" t="str">
        <f>ADMIN2026!$D$16</f>
        <v>K&amp;S</v>
      </c>
      <c r="AH4" t="str">
        <f>ADMIN2026!$D$17</f>
        <v>Tipton</v>
      </c>
      <c r="AI4" t="str">
        <f>ADMIN2026!$D$18</f>
        <v>Worc</v>
      </c>
      <c r="AJ4" t="str">
        <f>ADMIN2026!$D$19</f>
        <v>Yate</v>
      </c>
      <c r="AL4" t="s">
        <v>306</v>
      </c>
      <c r="AM4" t="s">
        <v>296</v>
      </c>
      <c r="AN4" t="s">
        <v>309</v>
      </c>
      <c r="AO4" t="s">
        <v>311</v>
      </c>
      <c r="AP4" t="s">
        <v>325</v>
      </c>
      <c r="AQ4" t="s">
        <v>397</v>
      </c>
      <c r="AR4" t="s">
        <v>394</v>
      </c>
      <c r="AS4" t="s">
        <v>395</v>
      </c>
      <c r="AT4" t="s">
        <v>396</v>
      </c>
      <c r="AV4" t="s">
        <v>305</v>
      </c>
      <c r="AW4" t="s">
        <v>384</v>
      </c>
      <c r="AX4" t="s">
        <v>393</v>
      </c>
      <c r="AY4" t="s">
        <v>328</v>
      </c>
      <c r="AZ4" t="s">
        <v>329</v>
      </c>
      <c r="BA4" t="s">
        <v>330</v>
      </c>
      <c r="BC4" s="135">
        <f>MAX(BC5:BC12)</f>
        <v>-1</v>
      </c>
      <c r="BD4" s="135">
        <f t="shared" ref="BD4:BJ4" si="10">MAX(BD5:BD12)</f>
        <v>-1</v>
      </c>
      <c r="BE4" s="135">
        <f t="shared" si="10"/>
        <v>-1</v>
      </c>
      <c r="BF4" s="135">
        <f t="shared" si="10"/>
        <v>-1</v>
      </c>
      <c r="BG4" s="135">
        <f t="shared" si="10"/>
        <v>-1</v>
      </c>
      <c r="BH4" s="135">
        <f t="shared" si="10"/>
        <v>-1</v>
      </c>
      <c r="BI4" s="135">
        <f t="shared" si="10"/>
        <v>-1</v>
      </c>
      <c r="BJ4" s="135">
        <f t="shared" si="10"/>
        <v>-1</v>
      </c>
      <c r="BU4" t="s">
        <v>314</v>
      </c>
      <c r="BV4" t="s">
        <v>311</v>
      </c>
      <c r="BW4" t="s">
        <v>325</v>
      </c>
      <c r="BX4" t="s">
        <v>397</v>
      </c>
      <c r="BY4" t="s">
        <v>394</v>
      </c>
      <c r="BZ4" t="s">
        <v>395</v>
      </c>
      <c r="CA4" t="s">
        <v>396</v>
      </c>
    </row>
    <row r="5" spans="1:79">
      <c r="B5" s="94">
        <v>1</v>
      </c>
      <c r="C5" s="38" t="str">
        <f>IF(E5="","",VLOOKUP(E5,'Guests and Para'!$Q$4:$U$33,2,FALSE))</f>
        <v/>
      </c>
      <c r="D5" s="38" t="str">
        <f>IF(E5="","",VLOOKUP(E5,'Guests and Para'!$Q$4:$U$33,3,FALSE))</f>
        <v/>
      </c>
      <c r="E5" s="4"/>
      <c r="F5" s="4"/>
      <c r="G5" s="6"/>
      <c r="H5" s="38" t="str">
        <f>IF(E5="","",VLOOKUP(E5,'Guests and Para'!$Q$4:$U$33,4,FALSE))</f>
        <v/>
      </c>
      <c r="I5" s="38" t="str">
        <f>IF(E5="","",VLOOKUP(E5,'Guests and Para'!$Q$4:$U$33,5,FALSE))</f>
        <v/>
      </c>
      <c r="J5" s="38">
        <f>CA5</f>
        <v>0</v>
      </c>
      <c r="K5" s="94">
        <f>J5</f>
        <v>0</v>
      </c>
      <c r="L5" s="38" t="str">
        <f t="shared" ref="L5:L11" si="11">IF(AV5&lt;0,"",AV5)</f>
        <v/>
      </c>
      <c r="M5">
        <f>INT(G5/10)</f>
        <v>0</v>
      </c>
      <c r="N5" s="8">
        <f>INT(G5)-10*M5</f>
        <v>0</v>
      </c>
      <c r="O5" s="8">
        <f t="shared" ref="O5:O12" si="12">INT((INT(10*(G5-N5-10*M5)+0.001))/1)</f>
        <v>0</v>
      </c>
      <c r="P5" s="8">
        <f>INT(100*(G5-N5-10*M5-O5/10)+0.5)</f>
        <v>0</v>
      </c>
      <c r="Q5" s="7">
        <f>F5</f>
        <v>0</v>
      </c>
      <c r="R5" s="7">
        <f>M5</f>
        <v>0</v>
      </c>
      <c r="S5" s="7">
        <f>N5</f>
        <v>0</v>
      </c>
      <c r="T5" s="7">
        <f>O5</f>
        <v>0</v>
      </c>
      <c r="U5" s="7">
        <f>P5</f>
        <v>0</v>
      </c>
      <c r="V5" t="str">
        <f>IF(G5="DQ","DQ",IF(G5="NT","NT",IF(G5="DNF","DNF",IF(G5="DNS","DNS",IF(D5="","",IF(F5="",IF(M5&gt;0,CONCATENATE(R5,S5,".",T5),CONCATENATE(S5,".",T5)),CONCATENATE(Q5,":",R5,S5,".",T5)))))))</f>
        <v/>
      </c>
      <c r="W5" t="str">
        <f>IF(G5="DQ","DQ",IF(G5="NT","NT",IF(G5="DNF","DNF",IF(G5="DNS","DNS",IF(D5="","",IF(F5="",IF(M5&gt;0,CONCATENATE(R5,S5,".",T5,U5),CONCATENATE(S5,".",T5,U5)),CONCATENATE(Q5,":",R5,S5,".",T5,U5)))))))</f>
        <v/>
      </c>
      <c r="X5" t="str">
        <f>IF(ADMIN2026!$G$8="Photo-finish timing",W5,V5)</f>
        <v/>
      </c>
      <c r="Y5" s="66" t="str">
        <f>IF(E5="","",IF(ADMIN2026!$G$8=ADMIN2026!$D$8,"",IF(P5&gt;0.5,"error 1/100th entry noted","")))</f>
        <v/>
      </c>
      <c r="Z5" s="38" t="str">
        <f>IF(BU5&lt;0,"",BU5)</f>
        <v/>
      </c>
      <c r="AC5">
        <f>IF($D5=AC$1,$K5,0)</f>
        <v>0</v>
      </c>
      <c r="AD5">
        <f t="shared" ref="AD5:AJ16" si="13">IF($D5=AD$1,$K5,0)</f>
        <v>0</v>
      </c>
      <c r="AE5">
        <f t="shared" si="13"/>
        <v>0</v>
      </c>
      <c r="AF5">
        <f t="shared" si="13"/>
        <v>0</v>
      </c>
      <c r="AG5">
        <f t="shared" si="13"/>
        <v>0</v>
      </c>
      <c r="AH5">
        <f t="shared" si="13"/>
        <v>0</v>
      </c>
      <c r="AI5">
        <f t="shared" si="13"/>
        <v>0</v>
      </c>
      <c r="AJ5">
        <f t="shared" si="13"/>
        <v>0</v>
      </c>
      <c r="AL5">
        <f t="shared" ref="AL5:AL12" si="14">INT(100*AV5+0.5)*100</f>
        <v>-10000</v>
      </c>
      <c r="AM5">
        <v>1</v>
      </c>
      <c r="AN5">
        <f>AL5+AM5</f>
        <v>-9999</v>
      </c>
      <c r="AO5">
        <f t="shared" ref="AO5:AO12" si="15">IF(E5="",0,1)</f>
        <v>0</v>
      </c>
      <c r="AP5">
        <f>_xlfn.RANK.AVG(AV5,AV5:AV16,0)</f>
        <v>6.5</v>
      </c>
      <c r="AQ5">
        <f>IF(AP5&gt;AO2,0,(AO2-AP5)+2)</f>
        <v>0</v>
      </c>
      <c r="AR5">
        <f>IF(AP5&gt;AO2,0,IF(AO2=7,MAX(0,(AO2-AP5-5)),0))</f>
        <v>0</v>
      </c>
      <c r="AS5">
        <f>IF(AP5&gt;AO2,0,IF(AO2=8,MAX(0,(AO2-AP5-5)),0))</f>
        <v>0</v>
      </c>
      <c r="AT5">
        <f>SUM(AQ5:AS5)</f>
        <v>0</v>
      </c>
      <c r="AV5">
        <f t="shared" ref="AV5:AV12" si="16">IF(AY5="",-1,IF(AY5&gt;0,FLOOR(AY5*EXP(-EXP(AZ5-BA5*AW5)),1),0))</f>
        <v>-1</v>
      </c>
      <c r="AW5" t="str">
        <f>IF(E5="","",IF(A3=3000,(1/((13/7.5)*(60*F5+G5))),(1/((1/1)*(60*F5+G5)))))</f>
        <v/>
      </c>
      <c r="AX5">
        <f>VLOOKUP(A3,'RAZA track Params'!$AM$5:$AN$11,2,FALSE)</f>
        <v>3</v>
      </c>
      <c r="AY5" t="str">
        <f>IF(E5="","",VLOOKUP(H5,'RAZA track Params'!$B$2:$AE$27,AX5,FALSE))</f>
        <v/>
      </c>
      <c r="AZ5" t="str">
        <f>IF(E5="","",VLOOKUP(H5,'RAZA track Params'!$B$2:$AE$27,AX5+1,FALSE))</f>
        <v/>
      </c>
      <c r="BA5" t="str">
        <f>IF(E5="","",VLOOKUP(H5,'RAZA track Params'!$B$2:$AE$27,AX5+2,FALSE))</f>
        <v/>
      </c>
      <c r="BC5">
        <f>IF($D5=BC$1,$AN5,-1)</f>
        <v>-1</v>
      </c>
      <c r="BD5">
        <f t="shared" ref="BD5:BJ16" si="17">IF($D5=BD$1,$AN5,-1)</f>
        <v>-1</v>
      </c>
      <c r="BE5">
        <f t="shared" si="17"/>
        <v>-1</v>
      </c>
      <c r="BF5">
        <f t="shared" si="17"/>
        <v>-1</v>
      </c>
      <c r="BG5">
        <f t="shared" si="17"/>
        <v>-1</v>
      </c>
      <c r="BH5">
        <f t="shared" si="17"/>
        <v>-1</v>
      </c>
      <c r="BI5">
        <f t="shared" si="17"/>
        <v>-1</v>
      </c>
      <c r="BJ5">
        <f t="shared" si="17"/>
        <v>-1</v>
      </c>
      <c r="BL5">
        <f t="shared" ref="BL5:BS5" si="18">IF((IF(BC5=BC4,BC5,-1)-$AM5)/10000&lt;0,-1,(IF(BC5=BC4,BC5,-1)-$AM5)/10000)</f>
        <v>-1</v>
      </c>
      <c r="BM5">
        <f t="shared" si="18"/>
        <v>-1</v>
      </c>
      <c r="BN5">
        <f t="shared" si="18"/>
        <v>-1</v>
      </c>
      <c r="BO5">
        <f t="shared" si="18"/>
        <v>-1</v>
      </c>
      <c r="BP5">
        <f t="shared" si="18"/>
        <v>-1</v>
      </c>
      <c r="BQ5">
        <f t="shared" si="18"/>
        <v>-1</v>
      </c>
      <c r="BR5">
        <f t="shared" si="18"/>
        <v>-1</v>
      </c>
      <c r="BS5">
        <f t="shared" si="18"/>
        <v>-1</v>
      </c>
      <c r="BU5">
        <f>MAX(BL5:BS5)</f>
        <v>-1</v>
      </c>
      <c r="BV5">
        <f>IF(BU5&lt;0,0,1)</f>
        <v>0</v>
      </c>
      <c r="BW5">
        <f>_xlfn.RANK.AVG(BU5,BU5:BU16,0)</f>
        <v>6.5</v>
      </c>
      <c r="BX5">
        <f>IF(BW5&gt;BV2,0,(BV2-BW5)+2)</f>
        <v>0</v>
      </c>
      <c r="BY5">
        <f>IF(BW5&gt;BV2,0,IF(BV2=7,MAX(0,(BV2-BW5-5)),0))</f>
        <v>0</v>
      </c>
      <c r="BZ5">
        <f>IF(BW5&gt;BV2,0,IF(BV2=8,MAX(0,(BV2-BW5-5)),0))</f>
        <v>0</v>
      </c>
      <c r="CA5">
        <f>SUM(BX5:BZ5)</f>
        <v>0</v>
      </c>
    </row>
    <row r="6" spans="1:79">
      <c r="B6" s="94">
        <v>2</v>
      </c>
      <c r="C6" s="38" t="str">
        <f>IF(E6="","",VLOOKUP(E6,'Guests and Para'!$Q$4:$U$33,2,FALSE))</f>
        <v/>
      </c>
      <c r="D6" s="38" t="str">
        <f>IF(E6="","",VLOOKUP(E6,'Guests and Para'!$Q$4:$U$33,3,FALSE))</f>
        <v/>
      </c>
      <c r="E6" s="4"/>
      <c r="F6" s="4"/>
      <c r="G6" s="6"/>
      <c r="H6" s="38" t="str">
        <f>IF(E6="","",VLOOKUP(E6,'Guests and Para'!$Q$4:$U$33,4,FALSE))</f>
        <v/>
      </c>
      <c r="I6" s="38" t="str">
        <f>IF(E6="","",VLOOKUP(E6,'Guests and Para'!$Q$4:$U$33,5,FALSE))</f>
        <v/>
      </c>
      <c r="J6" s="38">
        <f t="shared" ref="J6:J12" si="19">CA6</f>
        <v>0</v>
      </c>
      <c r="K6" s="94">
        <f t="shared" ref="K6:K12" si="20">J6</f>
        <v>0</v>
      </c>
      <c r="L6" s="38" t="str">
        <f t="shared" si="11"/>
        <v/>
      </c>
      <c r="M6">
        <f t="shared" ref="M6:M12" si="21">INT(G6/10)</f>
        <v>0</v>
      </c>
      <c r="N6" s="8">
        <f t="shared" ref="N6:N12" si="22">INT(G6)-10*M6</f>
        <v>0</v>
      </c>
      <c r="O6" s="8">
        <f t="shared" si="12"/>
        <v>0</v>
      </c>
      <c r="P6" s="8">
        <f t="shared" ref="P6:P12" si="23">INT(100*(G6-N6-10*M6-O6/10)+0.5)</f>
        <v>0</v>
      </c>
      <c r="Q6" s="7">
        <f t="shared" ref="Q6:Q12" si="24">F6</f>
        <v>0</v>
      </c>
      <c r="R6" s="7">
        <f t="shared" ref="R6:U12" si="25">M6</f>
        <v>0</v>
      </c>
      <c r="S6" s="7">
        <f t="shared" si="25"/>
        <v>0</v>
      </c>
      <c r="T6" s="7">
        <f t="shared" si="25"/>
        <v>0</v>
      </c>
      <c r="U6" s="7">
        <f t="shared" si="25"/>
        <v>0</v>
      </c>
      <c r="V6" t="str">
        <f t="shared" ref="V6:V12" si="26">IF(G6="DQ","DQ",IF(G6="NT","NT",IF(G6="DNF","DNF",IF(G6="DNS","DNS",IF(D6="","",IF(F6="",IF(M6&gt;0,CONCATENATE(R6,S6,".",T6),CONCATENATE(S6,".",T6)),CONCATENATE(Q6,":",R6,S6,".",T6)))))))</f>
        <v/>
      </c>
      <c r="W6" t="str">
        <f t="shared" ref="W6:W12" si="27">IF(G6="DQ","DQ",IF(G6="NT","NT",IF(G6="DNF","DNF",IF(G6="DNS","DNS",IF(D6="","",IF(F6="",IF(M6&gt;0,CONCATENATE(R6,S6,".",T6,U6),CONCATENATE(S6,".",T6,U6)),CONCATENATE(Q6,":",R6,S6,".",T6,U6)))))))</f>
        <v/>
      </c>
      <c r="X6" t="str">
        <f>IF(ADMIN2026!$G$8="Photo-finish timing",W6,V6)</f>
        <v/>
      </c>
      <c r="Y6" s="66" t="str">
        <f>IF(E6="","",IF(ADMIN2026!$G$8=ADMIN2026!$D$8,"",IF(P6&gt;0.5,"error 1/100th entry noted","")))</f>
        <v/>
      </c>
      <c r="Z6" s="38" t="str">
        <f t="shared" ref="Z6:Z12" si="28">IF(BU6&lt;0,"",BU6)</f>
        <v/>
      </c>
      <c r="AC6">
        <f t="shared" ref="AC6:AC16" si="29">IF($D6=AC$1,$K6,0)</f>
        <v>0</v>
      </c>
      <c r="AD6">
        <f t="shared" si="13"/>
        <v>0</v>
      </c>
      <c r="AE6">
        <f t="shared" si="13"/>
        <v>0</v>
      </c>
      <c r="AF6">
        <f t="shared" si="13"/>
        <v>0</v>
      </c>
      <c r="AG6">
        <f t="shared" si="13"/>
        <v>0</v>
      </c>
      <c r="AH6">
        <f t="shared" si="13"/>
        <v>0</v>
      </c>
      <c r="AI6">
        <f t="shared" si="13"/>
        <v>0</v>
      </c>
      <c r="AJ6">
        <f t="shared" si="13"/>
        <v>0</v>
      </c>
      <c r="AL6">
        <f t="shared" si="14"/>
        <v>-10000</v>
      </c>
      <c r="AM6">
        <f>1+AM5</f>
        <v>2</v>
      </c>
      <c r="AN6">
        <f t="shared" ref="AN6:AN12" si="30">AL6+AM6</f>
        <v>-9998</v>
      </c>
      <c r="AO6">
        <f t="shared" si="15"/>
        <v>0</v>
      </c>
      <c r="AP6">
        <f>_xlfn.RANK.AVG(AV6,AV5:AV16,0)</f>
        <v>6.5</v>
      </c>
      <c r="AQ6">
        <f>IF(AP6&gt;AO2,0,(AO2-AP6)+2)</f>
        <v>0</v>
      </c>
      <c r="AR6">
        <f>IF(AP6&gt;AO2,0,IF(AO2=7,MAX(0,(AO2-AP6-5)),0))</f>
        <v>0</v>
      </c>
      <c r="AS6">
        <f>IF(AP6&gt;AO2,0,IF(AO2=8,MAX(0,(AO2-AP6-5)),0))</f>
        <v>0</v>
      </c>
      <c r="AT6">
        <f t="shared" ref="AT6:AT12" si="31">SUM(AQ6:AS6)</f>
        <v>0</v>
      </c>
      <c r="AV6">
        <f t="shared" si="16"/>
        <v>-1</v>
      </c>
      <c r="AW6" t="str">
        <f>IF(E6="","",IF(A3=3000,(1/((13/7.5)*(60*F6+G6))),(1/((1/1)*(60*F6+G6)))))</f>
        <v/>
      </c>
      <c r="AX6">
        <f>VLOOKUP(A3,'RAZA track Params'!$AM$5:$AN$11,2,FALSE)</f>
        <v>3</v>
      </c>
      <c r="AY6" t="str">
        <f>IF(E6="","",VLOOKUP(H6,'RAZA track Params'!$B$2:$AE$27,AX6,FALSE))</f>
        <v/>
      </c>
      <c r="AZ6" t="str">
        <f>IF(E6="","",VLOOKUP(H6,'RAZA track Params'!$B$2:$AE$27,AX6+1,FALSE))</f>
        <v/>
      </c>
      <c r="BA6" t="str">
        <f>IF(E6="","",VLOOKUP(H6,'RAZA track Params'!$B$2:$AE$27,AX6+2,FALSE))</f>
        <v/>
      </c>
      <c r="BC6">
        <f t="shared" ref="BC6:BC16" si="32">IF($D6=BC$1,$AN6,-1)</f>
        <v>-1</v>
      </c>
      <c r="BD6">
        <f t="shared" si="17"/>
        <v>-1</v>
      </c>
      <c r="BE6">
        <f t="shared" si="17"/>
        <v>-1</v>
      </c>
      <c r="BF6">
        <f t="shared" si="17"/>
        <v>-1</v>
      </c>
      <c r="BG6">
        <f t="shared" si="17"/>
        <v>-1</v>
      </c>
      <c r="BH6">
        <f t="shared" si="17"/>
        <v>-1</v>
      </c>
      <c r="BI6">
        <f t="shared" si="17"/>
        <v>-1</v>
      </c>
      <c r="BJ6">
        <f t="shared" si="17"/>
        <v>-1</v>
      </c>
      <c r="BL6">
        <f t="shared" ref="BL6:BS6" si="33">IF((IF(BC6=BC4,BC6,-1)-$AM6)/10000&lt;0,-1,(IF(BC6=BC4,BC6,-1)-$AM6)/10000)</f>
        <v>-1</v>
      </c>
      <c r="BM6">
        <f t="shared" si="33"/>
        <v>-1</v>
      </c>
      <c r="BN6">
        <f t="shared" si="33"/>
        <v>-1</v>
      </c>
      <c r="BO6">
        <f t="shared" si="33"/>
        <v>-1</v>
      </c>
      <c r="BP6">
        <f t="shared" si="33"/>
        <v>-1</v>
      </c>
      <c r="BQ6">
        <f t="shared" si="33"/>
        <v>-1</v>
      </c>
      <c r="BR6">
        <f t="shared" si="33"/>
        <v>-1</v>
      </c>
      <c r="BS6">
        <f t="shared" si="33"/>
        <v>-1</v>
      </c>
      <c r="BU6">
        <f t="shared" ref="BU6:BU11" si="34">MAX(BL6:BS6)</f>
        <v>-1</v>
      </c>
      <c r="BV6">
        <f t="shared" ref="BV6:BV16" si="35">IF(BU6&lt;0,0,1)</f>
        <v>0</v>
      </c>
      <c r="BW6">
        <f>_xlfn.RANK.AVG(BU6,BU5:BU16,0)</f>
        <v>6.5</v>
      </c>
      <c r="BX6">
        <f>IF(BW6&gt;BV2,0,(BV2-BW6)+2)</f>
        <v>0</v>
      </c>
      <c r="BY6">
        <f>IF(BW6&gt;BV2,0,IF(BV2=7,MAX(0,(BV2-BW6-5)),0))</f>
        <v>0</v>
      </c>
      <c r="BZ6">
        <f>IF(BW6&gt;BV2,0,IF(BV2=8,MAX(0,(BV2-BW6-5)),0))</f>
        <v>0</v>
      </c>
      <c r="CA6">
        <f t="shared" ref="CA6:CA12" si="36">SUM(BX6:BZ6)</f>
        <v>0</v>
      </c>
    </row>
    <row r="7" spans="1:79">
      <c r="B7" s="94">
        <v>3</v>
      </c>
      <c r="C7" s="38" t="str">
        <f>IF(E7="","",VLOOKUP(E7,'Guests and Para'!$Q$4:$U$33,2,FALSE))</f>
        <v/>
      </c>
      <c r="D7" s="38" t="str">
        <f>IF(E7="","",VLOOKUP(E7,'Guests and Para'!$Q$4:$U$33,3,FALSE))</f>
        <v/>
      </c>
      <c r="E7" s="4"/>
      <c r="F7" s="4"/>
      <c r="G7" s="6"/>
      <c r="H7" s="38" t="str">
        <f>IF(E7="","",VLOOKUP(E7,'Guests and Para'!$Q$4:$U$33,4,FALSE))</f>
        <v/>
      </c>
      <c r="I7" s="38" t="str">
        <f>IF(E7="","",VLOOKUP(E7,'Guests and Para'!$Q$4:$U$33,5,FALSE))</f>
        <v/>
      </c>
      <c r="J7" s="38">
        <f t="shared" si="19"/>
        <v>0</v>
      </c>
      <c r="K7" s="94">
        <f t="shared" si="20"/>
        <v>0</v>
      </c>
      <c r="L7" s="38" t="str">
        <f t="shared" si="11"/>
        <v/>
      </c>
      <c r="M7">
        <f t="shared" si="21"/>
        <v>0</v>
      </c>
      <c r="N7" s="8">
        <f t="shared" si="22"/>
        <v>0</v>
      </c>
      <c r="O7" s="8">
        <f t="shared" si="12"/>
        <v>0</v>
      </c>
      <c r="P7" s="8">
        <f t="shared" si="23"/>
        <v>0</v>
      </c>
      <c r="Q7" s="7">
        <f t="shared" si="24"/>
        <v>0</v>
      </c>
      <c r="R7" s="7">
        <f t="shared" si="25"/>
        <v>0</v>
      </c>
      <c r="S7" s="7">
        <f t="shared" si="25"/>
        <v>0</v>
      </c>
      <c r="T7" s="7">
        <f t="shared" si="25"/>
        <v>0</v>
      </c>
      <c r="U7" s="7">
        <f t="shared" si="25"/>
        <v>0</v>
      </c>
      <c r="V7" t="str">
        <f t="shared" si="26"/>
        <v/>
      </c>
      <c r="W7" t="str">
        <f t="shared" si="27"/>
        <v/>
      </c>
      <c r="X7" t="str">
        <f>IF(ADMIN2026!$G$8="Photo-finish timing",W7,V7)</f>
        <v/>
      </c>
      <c r="Y7" s="66" t="str">
        <f>IF(E7="","",IF(ADMIN2026!$G$8=ADMIN2026!$D$8,"",IF(P7&gt;0.5,"error 1/100th entry noted","")))</f>
        <v/>
      </c>
      <c r="Z7" s="38" t="str">
        <f t="shared" si="28"/>
        <v/>
      </c>
      <c r="AC7">
        <f t="shared" si="29"/>
        <v>0</v>
      </c>
      <c r="AD7">
        <f t="shared" si="13"/>
        <v>0</v>
      </c>
      <c r="AE7">
        <f t="shared" si="13"/>
        <v>0</v>
      </c>
      <c r="AF7">
        <f t="shared" si="13"/>
        <v>0</v>
      </c>
      <c r="AG7">
        <f t="shared" si="13"/>
        <v>0</v>
      </c>
      <c r="AH7">
        <f t="shared" si="13"/>
        <v>0</v>
      </c>
      <c r="AI7">
        <f t="shared" si="13"/>
        <v>0</v>
      </c>
      <c r="AJ7">
        <f t="shared" si="13"/>
        <v>0</v>
      </c>
      <c r="AL7">
        <f t="shared" si="14"/>
        <v>-10000</v>
      </c>
      <c r="AM7">
        <f t="shared" ref="AM7:AM12" si="37">1+AM6</f>
        <v>3</v>
      </c>
      <c r="AN7">
        <f t="shared" si="30"/>
        <v>-9997</v>
      </c>
      <c r="AO7">
        <f t="shared" si="15"/>
        <v>0</v>
      </c>
      <c r="AP7">
        <f>_xlfn.RANK.AVG(AV7,AV5:AV16,0)</f>
        <v>6.5</v>
      </c>
      <c r="AQ7">
        <f>IF(AP7&gt;AO2,0,(AO2-AP7)+2)</f>
        <v>0</v>
      </c>
      <c r="AR7">
        <f>IF(AP7&gt;AO2,0,IF(AO2=7,MAX(0,(AO2-AP7-5)),0))</f>
        <v>0</v>
      </c>
      <c r="AS7">
        <f>IF(AP7&gt;AO2,0,IF(AO2=8,MAX(0,(AO2-AP7-5)),0))</f>
        <v>0</v>
      </c>
      <c r="AT7">
        <f t="shared" si="31"/>
        <v>0</v>
      </c>
      <c r="AV7">
        <f t="shared" si="16"/>
        <v>-1</v>
      </c>
      <c r="AW7" t="str">
        <f>IF(E7="","",IF(A3=3000,(1/((13/7.5)*(60*F7+G7))),(1/((1/1)*(60*F7+G7)))))</f>
        <v/>
      </c>
      <c r="AX7">
        <f>VLOOKUP(A3,'RAZA track Params'!$AM$5:$AN$11,2,FALSE)</f>
        <v>3</v>
      </c>
      <c r="AY7" t="str">
        <f>IF(E7="","",VLOOKUP(H7,'RAZA track Params'!$B$2:$AE$27,AX7,FALSE))</f>
        <v/>
      </c>
      <c r="AZ7" t="str">
        <f>IF(E7="","",VLOOKUP(H7,'RAZA track Params'!$B$2:$AE$27,AX7+1,FALSE))</f>
        <v/>
      </c>
      <c r="BA7" t="str">
        <f>IF(E7="","",VLOOKUP(H7,'RAZA track Params'!$B$2:$AE$27,AX7+2,FALSE))</f>
        <v/>
      </c>
      <c r="BC7">
        <f t="shared" si="32"/>
        <v>-1</v>
      </c>
      <c r="BD7">
        <f t="shared" si="17"/>
        <v>-1</v>
      </c>
      <c r="BE7">
        <f t="shared" si="17"/>
        <v>-1</v>
      </c>
      <c r="BF7">
        <f t="shared" si="17"/>
        <v>-1</v>
      </c>
      <c r="BG7">
        <f t="shared" si="17"/>
        <v>-1</v>
      </c>
      <c r="BH7">
        <f t="shared" si="17"/>
        <v>-1</v>
      </c>
      <c r="BI7">
        <f t="shared" si="17"/>
        <v>-1</v>
      </c>
      <c r="BJ7">
        <f t="shared" si="17"/>
        <v>-1</v>
      </c>
      <c r="BL7">
        <f t="shared" ref="BL7:BS7" si="38">IF((IF(BC7=BC4,BC7,-1)-$AM7)/10000&lt;0,-1,(IF(BC7=BC4,BC7,-1)-$AM7)/10000)</f>
        <v>-1</v>
      </c>
      <c r="BM7">
        <f t="shared" si="38"/>
        <v>-1</v>
      </c>
      <c r="BN7">
        <f t="shared" si="38"/>
        <v>-1</v>
      </c>
      <c r="BO7">
        <f t="shared" si="38"/>
        <v>-1</v>
      </c>
      <c r="BP7">
        <f t="shared" si="38"/>
        <v>-1</v>
      </c>
      <c r="BQ7">
        <f t="shared" si="38"/>
        <v>-1</v>
      </c>
      <c r="BR7">
        <f t="shared" si="38"/>
        <v>-1</v>
      </c>
      <c r="BS7">
        <f t="shared" si="38"/>
        <v>-1</v>
      </c>
      <c r="BU7">
        <f t="shared" si="34"/>
        <v>-1</v>
      </c>
      <c r="BV7">
        <f t="shared" si="35"/>
        <v>0</v>
      </c>
      <c r="BW7">
        <f>_xlfn.RANK.AVG(BU7,BU5:BU16,0)</f>
        <v>6.5</v>
      </c>
      <c r="BX7">
        <f>IF(BW7&gt;BV2,0,(BV2-BW7)+2)</f>
        <v>0</v>
      </c>
      <c r="BY7">
        <f>IF(BW7&gt;BV2,0,IF(BV2=7,MAX(0,(BV2-BW7-5)),0))</f>
        <v>0</v>
      </c>
      <c r="BZ7">
        <f>IF(BW7&gt;BV2,0,IF(BV2=8,MAX(0,(BV2-BW7-5)),0))</f>
        <v>0</v>
      </c>
      <c r="CA7">
        <f t="shared" si="36"/>
        <v>0</v>
      </c>
    </row>
    <row r="8" spans="1:79">
      <c r="B8" s="94">
        <v>4</v>
      </c>
      <c r="C8" s="38" t="str">
        <f>IF(E8="","",VLOOKUP(E8,'Guests and Para'!$Q$4:$U$33,2,FALSE))</f>
        <v/>
      </c>
      <c r="D8" s="38" t="str">
        <f>IF(E8="","",VLOOKUP(E8,'Guests and Para'!$Q$4:$U$33,3,FALSE))</f>
        <v/>
      </c>
      <c r="E8" s="4"/>
      <c r="F8" s="4"/>
      <c r="G8" s="6"/>
      <c r="H8" s="38" t="str">
        <f>IF(E8="","",VLOOKUP(E8,'Guests and Para'!$Q$4:$U$33,4,FALSE))</f>
        <v/>
      </c>
      <c r="I8" s="38" t="str">
        <f>IF(E8="","",VLOOKUP(E8,'Guests and Para'!$Q$4:$U$33,5,FALSE))</f>
        <v/>
      </c>
      <c r="J8" s="38">
        <f t="shared" si="19"/>
        <v>0</v>
      </c>
      <c r="K8" s="94">
        <f t="shared" si="20"/>
        <v>0</v>
      </c>
      <c r="L8" s="38" t="str">
        <f t="shared" si="11"/>
        <v/>
      </c>
      <c r="M8">
        <f t="shared" si="21"/>
        <v>0</v>
      </c>
      <c r="N8" s="8">
        <f t="shared" si="22"/>
        <v>0</v>
      </c>
      <c r="O8" s="8">
        <f t="shared" si="12"/>
        <v>0</v>
      </c>
      <c r="P8" s="8">
        <f t="shared" si="23"/>
        <v>0</v>
      </c>
      <c r="Q8" s="7">
        <f t="shared" si="24"/>
        <v>0</v>
      </c>
      <c r="R8" s="7">
        <f t="shared" si="25"/>
        <v>0</v>
      </c>
      <c r="S8" s="7">
        <f t="shared" si="25"/>
        <v>0</v>
      </c>
      <c r="T8" s="7">
        <f t="shared" si="25"/>
        <v>0</v>
      </c>
      <c r="U8" s="7">
        <f t="shared" si="25"/>
        <v>0</v>
      </c>
      <c r="V8" t="str">
        <f t="shared" si="26"/>
        <v/>
      </c>
      <c r="W8" t="str">
        <f t="shared" si="27"/>
        <v/>
      </c>
      <c r="X8" t="str">
        <f>IF(ADMIN2026!$G$8="Photo-finish timing",W8,V8)</f>
        <v/>
      </c>
      <c r="Y8" s="66" t="str">
        <f>IF(E8="","",IF(ADMIN2026!$G$8=ADMIN2026!$D$8,"",IF(P8&gt;0.5,"error 1/100th entry noted","")))</f>
        <v/>
      </c>
      <c r="Z8" s="38" t="str">
        <f t="shared" si="28"/>
        <v/>
      </c>
      <c r="AC8">
        <f t="shared" si="29"/>
        <v>0</v>
      </c>
      <c r="AD8">
        <f t="shared" si="13"/>
        <v>0</v>
      </c>
      <c r="AE8">
        <f t="shared" si="13"/>
        <v>0</v>
      </c>
      <c r="AF8">
        <f t="shared" si="13"/>
        <v>0</v>
      </c>
      <c r="AG8">
        <f t="shared" si="13"/>
        <v>0</v>
      </c>
      <c r="AH8">
        <f t="shared" si="13"/>
        <v>0</v>
      </c>
      <c r="AI8">
        <f t="shared" si="13"/>
        <v>0</v>
      </c>
      <c r="AJ8">
        <f t="shared" si="13"/>
        <v>0</v>
      </c>
      <c r="AL8">
        <f t="shared" si="14"/>
        <v>-10000</v>
      </c>
      <c r="AM8">
        <f t="shared" si="37"/>
        <v>4</v>
      </c>
      <c r="AN8">
        <f t="shared" si="30"/>
        <v>-9996</v>
      </c>
      <c r="AO8">
        <f t="shared" si="15"/>
        <v>0</v>
      </c>
      <c r="AP8">
        <f>_xlfn.RANK.AVG(AV8,AV5:AV16,0)</f>
        <v>6.5</v>
      </c>
      <c r="AQ8">
        <f>IF(AP8&gt;AO2,0,(AO2-AP8)+2)</f>
        <v>0</v>
      </c>
      <c r="AR8">
        <f>IF(AP8&gt;AO2,0,IF(AO2=7,MAX(0,(AO2-AP8-5)),0))</f>
        <v>0</v>
      </c>
      <c r="AS8">
        <f>IF(AP8&gt;AO2,0,IF(AO2=8,MAX(0,(AO2-AP8-5)),0))</f>
        <v>0</v>
      </c>
      <c r="AT8">
        <f t="shared" si="31"/>
        <v>0</v>
      </c>
      <c r="AV8">
        <f t="shared" si="16"/>
        <v>-1</v>
      </c>
      <c r="AW8" t="str">
        <f>IF(E8="","",IF(A3=3000,(1/((13/7.5)*(60*F8+G8))),(1/((1/1)*(60*F8+G8)))))</f>
        <v/>
      </c>
      <c r="AX8">
        <f>VLOOKUP(A3,'RAZA track Params'!$AM$5:$AN$11,2,FALSE)</f>
        <v>3</v>
      </c>
      <c r="AY8" t="str">
        <f>IF(E8="","",VLOOKUP(H8,'RAZA track Params'!$B$2:$AE$27,AX8,FALSE))</f>
        <v/>
      </c>
      <c r="AZ8" t="str">
        <f>IF(E8="","",VLOOKUP(H8,'RAZA track Params'!$B$2:$AE$27,AX8+1,FALSE))</f>
        <v/>
      </c>
      <c r="BA8" t="str">
        <f>IF(E8="","",VLOOKUP(H8,'RAZA track Params'!$B$2:$AE$27,AX8+2,FALSE))</f>
        <v/>
      </c>
      <c r="BC8">
        <f t="shared" si="32"/>
        <v>-1</v>
      </c>
      <c r="BD8">
        <f t="shared" si="17"/>
        <v>-1</v>
      </c>
      <c r="BE8">
        <f t="shared" si="17"/>
        <v>-1</v>
      </c>
      <c r="BF8">
        <f t="shared" si="17"/>
        <v>-1</v>
      </c>
      <c r="BG8">
        <f t="shared" si="17"/>
        <v>-1</v>
      </c>
      <c r="BH8">
        <f t="shared" si="17"/>
        <v>-1</v>
      </c>
      <c r="BI8">
        <f t="shared" si="17"/>
        <v>-1</v>
      </c>
      <c r="BJ8">
        <f t="shared" si="17"/>
        <v>-1</v>
      </c>
      <c r="BL8">
        <f t="shared" ref="BL8:BS8" si="39">IF((IF(BC8=BC4,BC8,-1)-$AM8)/10000&lt;0,-1,(IF(BC8=BC4,BC8,-1)-$AM8)/10000)</f>
        <v>-1</v>
      </c>
      <c r="BM8">
        <f t="shared" si="39"/>
        <v>-1</v>
      </c>
      <c r="BN8">
        <f t="shared" si="39"/>
        <v>-1</v>
      </c>
      <c r="BO8">
        <f t="shared" si="39"/>
        <v>-1</v>
      </c>
      <c r="BP8">
        <f t="shared" si="39"/>
        <v>-1</v>
      </c>
      <c r="BQ8">
        <f t="shared" si="39"/>
        <v>-1</v>
      </c>
      <c r="BR8">
        <f t="shared" si="39"/>
        <v>-1</v>
      </c>
      <c r="BS8">
        <f t="shared" si="39"/>
        <v>-1</v>
      </c>
      <c r="BU8">
        <f t="shared" si="34"/>
        <v>-1</v>
      </c>
      <c r="BV8">
        <f t="shared" si="35"/>
        <v>0</v>
      </c>
      <c r="BW8">
        <f>_xlfn.RANK.AVG(BU8,BU5:BU16,0)</f>
        <v>6.5</v>
      </c>
      <c r="BX8">
        <f>IF(BW8&gt;BV2,0,(BV2-BW8)+2)</f>
        <v>0</v>
      </c>
      <c r="BY8">
        <f>IF(BW8&gt;BV2,0,IF(BV2=7,MAX(0,(BV2-BW8-5)),0))</f>
        <v>0</v>
      </c>
      <c r="BZ8">
        <f>IF(BW8&gt;BV2,0,IF(BV2=8,MAX(0,(BV2-BW8-5)),0))</f>
        <v>0</v>
      </c>
      <c r="CA8">
        <f t="shared" si="36"/>
        <v>0</v>
      </c>
    </row>
    <row r="9" spans="1:79">
      <c r="B9" s="94">
        <v>5</v>
      </c>
      <c r="C9" s="38" t="str">
        <f>IF(E9="","",VLOOKUP(E9,'Guests and Para'!$Q$4:$U$33,2,FALSE))</f>
        <v/>
      </c>
      <c r="D9" s="38" t="str">
        <f>IF(E9="","",VLOOKUP(E9,'Guests and Para'!$Q$4:$U$33,3,FALSE))</f>
        <v/>
      </c>
      <c r="E9" s="4"/>
      <c r="F9" s="4"/>
      <c r="G9" s="6"/>
      <c r="H9" s="38" t="str">
        <f>IF(E9="","",VLOOKUP(E9,'Guests and Para'!$Q$4:$U$33,4,FALSE))</f>
        <v/>
      </c>
      <c r="I9" s="38" t="str">
        <f>IF(E9="","",VLOOKUP(E9,'Guests and Para'!$Q$4:$U$33,5,FALSE))</f>
        <v/>
      </c>
      <c r="J9" s="38">
        <f t="shared" si="19"/>
        <v>0</v>
      </c>
      <c r="K9" s="94">
        <f t="shared" si="20"/>
        <v>0</v>
      </c>
      <c r="L9" s="38" t="str">
        <f t="shared" si="11"/>
        <v/>
      </c>
      <c r="M9">
        <f t="shared" si="21"/>
        <v>0</v>
      </c>
      <c r="N9" s="8">
        <f t="shared" si="22"/>
        <v>0</v>
      </c>
      <c r="O9" s="8">
        <f t="shared" si="12"/>
        <v>0</v>
      </c>
      <c r="P9" s="8">
        <f t="shared" si="23"/>
        <v>0</v>
      </c>
      <c r="Q9" s="7">
        <f t="shared" si="24"/>
        <v>0</v>
      </c>
      <c r="R9" s="7">
        <f t="shared" si="25"/>
        <v>0</v>
      </c>
      <c r="S9" s="7">
        <f t="shared" si="25"/>
        <v>0</v>
      </c>
      <c r="T9" s="7">
        <f t="shared" si="25"/>
        <v>0</v>
      </c>
      <c r="U9" s="7">
        <f t="shared" si="25"/>
        <v>0</v>
      </c>
      <c r="V9" t="str">
        <f t="shared" si="26"/>
        <v/>
      </c>
      <c r="W9" t="str">
        <f t="shared" si="27"/>
        <v/>
      </c>
      <c r="X9" t="str">
        <f>IF(ADMIN2026!$G$8="Photo-finish timing",W9,V9)</f>
        <v/>
      </c>
      <c r="Y9" s="66" t="str">
        <f>IF(E9="","",IF(ADMIN2026!$G$8=ADMIN2026!$D$8,"",IF(P9&gt;0.5,"error 1/100th entry noted","")))</f>
        <v/>
      </c>
      <c r="Z9" s="38" t="str">
        <f t="shared" si="28"/>
        <v/>
      </c>
      <c r="AC9">
        <f t="shared" si="29"/>
        <v>0</v>
      </c>
      <c r="AD9">
        <f t="shared" si="13"/>
        <v>0</v>
      </c>
      <c r="AE9">
        <f t="shared" si="13"/>
        <v>0</v>
      </c>
      <c r="AF9">
        <f t="shared" si="13"/>
        <v>0</v>
      </c>
      <c r="AG9">
        <f t="shared" si="13"/>
        <v>0</v>
      </c>
      <c r="AH9">
        <f t="shared" si="13"/>
        <v>0</v>
      </c>
      <c r="AI9">
        <f t="shared" si="13"/>
        <v>0</v>
      </c>
      <c r="AJ9">
        <f t="shared" si="13"/>
        <v>0</v>
      </c>
      <c r="AL9">
        <f t="shared" si="14"/>
        <v>-10000</v>
      </c>
      <c r="AM9">
        <f t="shared" si="37"/>
        <v>5</v>
      </c>
      <c r="AN9">
        <f t="shared" si="30"/>
        <v>-9995</v>
      </c>
      <c r="AO9">
        <f t="shared" si="15"/>
        <v>0</v>
      </c>
      <c r="AP9">
        <f>_xlfn.RANK.AVG(AV9,AV5:AV16,0)</f>
        <v>6.5</v>
      </c>
      <c r="AQ9">
        <f>IF(AP9&gt;AO2,0,(AO2-AP9)+2)</f>
        <v>0</v>
      </c>
      <c r="AR9">
        <f>IF(AP9&gt;AO2,0,IF(AO2=7,MAX(0,(AO2-AP9-5)),0))</f>
        <v>0</v>
      </c>
      <c r="AS9">
        <f>IF(AP9&gt;AO2,0,IF(AO2=8,MAX(0,(AO2-AP9-5)),0))</f>
        <v>0</v>
      </c>
      <c r="AT9">
        <f t="shared" si="31"/>
        <v>0</v>
      </c>
      <c r="AV9">
        <f t="shared" si="16"/>
        <v>-1</v>
      </c>
      <c r="AW9" t="str">
        <f>IF(E9="","",IF(A3=3000,(1/((13/7.5)*(60*F9+G9))),(1/((1/1)*(60*F9+G9)))))</f>
        <v/>
      </c>
      <c r="AX9">
        <f>VLOOKUP(A3,'RAZA track Params'!$AM$5:$AN$11,2,FALSE)</f>
        <v>3</v>
      </c>
      <c r="AY9" t="str">
        <f>IF(E9="","",VLOOKUP(H9,'RAZA track Params'!$B$2:$AE$27,AX9,FALSE))</f>
        <v/>
      </c>
      <c r="AZ9" t="str">
        <f>IF(E9="","",VLOOKUP(H9,'RAZA track Params'!$B$2:$AE$27,AX9+1,FALSE))</f>
        <v/>
      </c>
      <c r="BA9" t="str">
        <f>IF(E9="","",VLOOKUP(H9,'RAZA track Params'!$B$2:$AE$27,AX9+2,FALSE))</f>
        <v/>
      </c>
      <c r="BC9">
        <f t="shared" si="32"/>
        <v>-1</v>
      </c>
      <c r="BD9">
        <f t="shared" si="17"/>
        <v>-1</v>
      </c>
      <c r="BE9">
        <f t="shared" si="17"/>
        <v>-1</v>
      </c>
      <c r="BF9">
        <f t="shared" si="17"/>
        <v>-1</v>
      </c>
      <c r="BG9">
        <f t="shared" si="17"/>
        <v>-1</v>
      </c>
      <c r="BH9">
        <f t="shared" si="17"/>
        <v>-1</v>
      </c>
      <c r="BI9">
        <f t="shared" si="17"/>
        <v>-1</v>
      </c>
      <c r="BJ9">
        <f t="shared" si="17"/>
        <v>-1</v>
      </c>
      <c r="BL9">
        <f t="shared" ref="BL9:BS9" si="40">IF((IF(BC9=BC4,BC9,-1)-$AM9)/10000&lt;0,-1,(IF(BC9=BC4,BC9,-1)-$AM9)/10000)</f>
        <v>-1</v>
      </c>
      <c r="BM9">
        <f t="shared" si="40"/>
        <v>-1</v>
      </c>
      <c r="BN9">
        <f t="shared" si="40"/>
        <v>-1</v>
      </c>
      <c r="BO9">
        <f t="shared" si="40"/>
        <v>-1</v>
      </c>
      <c r="BP9">
        <f t="shared" si="40"/>
        <v>-1</v>
      </c>
      <c r="BQ9">
        <f t="shared" si="40"/>
        <v>-1</v>
      </c>
      <c r="BR9">
        <f t="shared" si="40"/>
        <v>-1</v>
      </c>
      <c r="BS9">
        <f t="shared" si="40"/>
        <v>-1</v>
      </c>
      <c r="BU9">
        <f t="shared" si="34"/>
        <v>-1</v>
      </c>
      <c r="BV9">
        <f t="shared" si="35"/>
        <v>0</v>
      </c>
      <c r="BW9">
        <f>_xlfn.RANK.AVG(BU9,BU5:BU16,0)</f>
        <v>6.5</v>
      </c>
      <c r="BX9">
        <f>IF(BW9&gt;BV2,0,(BV2-BW9)+2)</f>
        <v>0</v>
      </c>
      <c r="BY9">
        <f>IF(BW9&gt;BV2,0,IF(BV2=7,MAX(0,(BV2-BW9-5)),0))</f>
        <v>0</v>
      </c>
      <c r="BZ9">
        <f>IF(BW9&gt;BV2,0,IF(BV2=8,MAX(0,(BV2-BW9-5)),0))</f>
        <v>0</v>
      </c>
      <c r="CA9">
        <f t="shared" si="36"/>
        <v>0</v>
      </c>
    </row>
    <row r="10" spans="1:79">
      <c r="B10" s="94">
        <v>6</v>
      </c>
      <c r="C10" s="38" t="str">
        <f>IF(E10="","",VLOOKUP(E10,'Guests and Para'!$Q$4:$U$33,2,FALSE))</f>
        <v/>
      </c>
      <c r="D10" s="38" t="str">
        <f>IF(E10="","",VLOOKUP(E10,'Guests and Para'!$Q$4:$U$33,3,FALSE))</f>
        <v/>
      </c>
      <c r="E10" s="4"/>
      <c r="F10" s="4"/>
      <c r="G10" s="6"/>
      <c r="H10" s="38" t="str">
        <f>IF(E10="","",VLOOKUP(E10,'Guests and Para'!$Q$4:$U$33,4,FALSE))</f>
        <v/>
      </c>
      <c r="I10" s="38" t="str">
        <f>IF(E10="","",VLOOKUP(E10,'Guests and Para'!$Q$4:$U$33,5,FALSE))</f>
        <v/>
      </c>
      <c r="J10" s="38">
        <f t="shared" si="19"/>
        <v>0</v>
      </c>
      <c r="K10" s="94">
        <f t="shared" si="20"/>
        <v>0</v>
      </c>
      <c r="L10" s="38" t="str">
        <f t="shared" si="11"/>
        <v/>
      </c>
      <c r="M10">
        <f t="shared" si="21"/>
        <v>0</v>
      </c>
      <c r="N10" s="8">
        <f t="shared" si="22"/>
        <v>0</v>
      </c>
      <c r="O10" s="8">
        <f t="shared" si="12"/>
        <v>0</v>
      </c>
      <c r="P10" s="8">
        <f t="shared" si="23"/>
        <v>0</v>
      </c>
      <c r="Q10" s="7">
        <f t="shared" si="24"/>
        <v>0</v>
      </c>
      <c r="R10" s="7">
        <f t="shared" si="25"/>
        <v>0</v>
      </c>
      <c r="S10" s="7">
        <f t="shared" si="25"/>
        <v>0</v>
      </c>
      <c r="T10" s="7">
        <f t="shared" si="25"/>
        <v>0</v>
      </c>
      <c r="U10" s="7">
        <f t="shared" si="25"/>
        <v>0</v>
      </c>
      <c r="V10" t="str">
        <f t="shared" si="26"/>
        <v/>
      </c>
      <c r="W10" t="str">
        <f t="shared" si="27"/>
        <v/>
      </c>
      <c r="X10" t="str">
        <f>IF(ADMIN2026!$G$8="Photo-finish timing",W10,V10)</f>
        <v/>
      </c>
      <c r="Y10" s="66" t="str">
        <f>IF(E10="","",IF(ADMIN2026!$G$8=ADMIN2026!$D$8,"",IF(P10&gt;0.5,"error 1/100th entry noted","")))</f>
        <v/>
      </c>
      <c r="Z10" s="38" t="str">
        <f t="shared" si="28"/>
        <v/>
      </c>
      <c r="AC10">
        <f t="shared" si="29"/>
        <v>0</v>
      </c>
      <c r="AD10">
        <f t="shared" si="13"/>
        <v>0</v>
      </c>
      <c r="AE10">
        <f t="shared" si="13"/>
        <v>0</v>
      </c>
      <c r="AF10">
        <f t="shared" si="13"/>
        <v>0</v>
      </c>
      <c r="AG10">
        <f t="shared" si="13"/>
        <v>0</v>
      </c>
      <c r="AH10">
        <f t="shared" si="13"/>
        <v>0</v>
      </c>
      <c r="AI10">
        <f t="shared" si="13"/>
        <v>0</v>
      </c>
      <c r="AJ10">
        <f t="shared" si="13"/>
        <v>0</v>
      </c>
      <c r="AL10">
        <f t="shared" si="14"/>
        <v>-10000</v>
      </c>
      <c r="AM10">
        <f t="shared" si="37"/>
        <v>6</v>
      </c>
      <c r="AN10">
        <f t="shared" si="30"/>
        <v>-9994</v>
      </c>
      <c r="AO10">
        <f t="shared" si="15"/>
        <v>0</v>
      </c>
      <c r="AP10">
        <f>_xlfn.RANK.AVG(AV10,AV5:AV16,0)</f>
        <v>6.5</v>
      </c>
      <c r="AQ10">
        <f>IF(AP10&gt;AO2,0,(AO2-AP10)+2)</f>
        <v>0</v>
      </c>
      <c r="AR10">
        <f>IF(AP10&gt;AO2,0,IF(AO2=7,MAX(0,(AO2-AP10-5)),0))</f>
        <v>0</v>
      </c>
      <c r="AS10">
        <f>IF(AP10&gt;AO2,0,IF(AO2=8,MAX(0,(AO2-AP10-5)),0))</f>
        <v>0</v>
      </c>
      <c r="AT10">
        <f t="shared" si="31"/>
        <v>0</v>
      </c>
      <c r="AV10">
        <f t="shared" si="16"/>
        <v>-1</v>
      </c>
      <c r="AW10" t="str">
        <f>IF(E10="","",IF(A3=3000,(1/((13/7.5)*(60*F10+G10))),(1/((1/1)*(60*F10+G10)))))</f>
        <v/>
      </c>
      <c r="AX10">
        <f>VLOOKUP(A3,'RAZA track Params'!$AM$5:$AN$11,2,FALSE)</f>
        <v>3</v>
      </c>
      <c r="AY10" t="str">
        <f>IF(E10="","",VLOOKUP(H10,'RAZA track Params'!$B$2:$AE$27,AX10,FALSE))</f>
        <v/>
      </c>
      <c r="AZ10" t="str">
        <f>IF(E10="","",VLOOKUP(H10,'RAZA track Params'!$B$2:$AE$27,AX10+1,FALSE))</f>
        <v/>
      </c>
      <c r="BA10" t="str">
        <f>IF(E10="","",VLOOKUP(H10,'RAZA track Params'!$B$2:$AE$27,AX10+2,FALSE))</f>
        <v/>
      </c>
      <c r="BC10">
        <f t="shared" si="32"/>
        <v>-1</v>
      </c>
      <c r="BD10">
        <f t="shared" si="17"/>
        <v>-1</v>
      </c>
      <c r="BE10">
        <f t="shared" si="17"/>
        <v>-1</v>
      </c>
      <c r="BF10">
        <f t="shared" si="17"/>
        <v>-1</v>
      </c>
      <c r="BG10">
        <f t="shared" si="17"/>
        <v>-1</v>
      </c>
      <c r="BH10">
        <f t="shared" si="17"/>
        <v>-1</v>
      </c>
      <c r="BI10">
        <f t="shared" si="17"/>
        <v>-1</v>
      </c>
      <c r="BJ10">
        <f t="shared" si="17"/>
        <v>-1</v>
      </c>
      <c r="BL10">
        <f t="shared" ref="BL10:BS10" si="41">IF((IF(BC10=BC4,BC10,-1)-$AM10)/10000&lt;0,-1,(IF(BC10=BC4,BC10,-1)-$AM10)/10000)</f>
        <v>-1</v>
      </c>
      <c r="BM10">
        <f t="shared" si="41"/>
        <v>-1</v>
      </c>
      <c r="BN10">
        <f t="shared" si="41"/>
        <v>-1</v>
      </c>
      <c r="BO10">
        <f t="shared" si="41"/>
        <v>-1</v>
      </c>
      <c r="BP10">
        <f t="shared" si="41"/>
        <v>-1</v>
      </c>
      <c r="BQ10">
        <f t="shared" si="41"/>
        <v>-1</v>
      </c>
      <c r="BR10">
        <f t="shared" si="41"/>
        <v>-1</v>
      </c>
      <c r="BS10">
        <f t="shared" si="41"/>
        <v>-1</v>
      </c>
      <c r="BU10">
        <f t="shared" si="34"/>
        <v>-1</v>
      </c>
      <c r="BV10">
        <f t="shared" si="35"/>
        <v>0</v>
      </c>
      <c r="BW10">
        <f>_xlfn.RANK.AVG(BU10,BU5:BU16,0)</f>
        <v>6.5</v>
      </c>
      <c r="BX10">
        <f>IF(BW10&gt;BV2,0,(BV2-BW10)+2)</f>
        <v>0</v>
      </c>
      <c r="BY10">
        <f>IF(BW10&gt;BV2,0,IF(BV2=7,MAX(0,(BV2-BW10-5)),0))</f>
        <v>0</v>
      </c>
      <c r="BZ10">
        <f>IF(BW10&gt;BV2,0,IF(BV2=8,MAX(0,(BV2-BW10-5)),0))</f>
        <v>0</v>
      </c>
      <c r="CA10">
        <f t="shared" si="36"/>
        <v>0</v>
      </c>
    </row>
    <row r="11" spans="1:79">
      <c r="B11" s="94">
        <v>7</v>
      </c>
      <c r="C11" s="38" t="str">
        <f>IF(E11="","",VLOOKUP(E11,'Guests and Para'!$Q$4:$U$33,2,FALSE))</f>
        <v/>
      </c>
      <c r="D11" s="38" t="str">
        <f>IF(E11="","",VLOOKUP(E11,'Guests and Para'!$Q$4:$U$33,3,FALSE))</f>
        <v/>
      </c>
      <c r="E11" s="4"/>
      <c r="F11" s="4"/>
      <c r="G11" s="6"/>
      <c r="H11" s="38" t="str">
        <f>IF(E11="","",VLOOKUP(E11,'Guests and Para'!$Q$4:$U$33,4,FALSE))</f>
        <v/>
      </c>
      <c r="I11" s="38" t="str">
        <f>IF(E11="","",VLOOKUP(E11,'Guests and Para'!$Q$4:$U$33,5,FALSE))</f>
        <v/>
      </c>
      <c r="J11" s="38">
        <f t="shared" si="19"/>
        <v>0</v>
      </c>
      <c r="K11" s="94">
        <f t="shared" si="20"/>
        <v>0</v>
      </c>
      <c r="L11" s="38" t="str">
        <f t="shared" si="11"/>
        <v/>
      </c>
      <c r="M11">
        <f t="shared" si="21"/>
        <v>0</v>
      </c>
      <c r="N11" s="8">
        <f t="shared" si="22"/>
        <v>0</v>
      </c>
      <c r="O11" s="8">
        <f t="shared" si="12"/>
        <v>0</v>
      </c>
      <c r="P11" s="8">
        <f t="shared" si="23"/>
        <v>0</v>
      </c>
      <c r="Q11" s="7">
        <f t="shared" si="24"/>
        <v>0</v>
      </c>
      <c r="R11" s="7">
        <f t="shared" si="25"/>
        <v>0</v>
      </c>
      <c r="S11" s="7">
        <f t="shared" si="25"/>
        <v>0</v>
      </c>
      <c r="T11" s="7">
        <f t="shared" si="25"/>
        <v>0</v>
      </c>
      <c r="U11" s="7">
        <f t="shared" si="25"/>
        <v>0</v>
      </c>
      <c r="V11" t="str">
        <f t="shared" si="26"/>
        <v/>
      </c>
      <c r="W11" t="str">
        <f t="shared" si="27"/>
        <v/>
      </c>
      <c r="X11" t="str">
        <f>IF(ADMIN2026!$G$8="Photo-finish timing",W11,V11)</f>
        <v/>
      </c>
      <c r="Y11" s="66" t="str">
        <f>IF(E11="","",IF(ADMIN2026!$G$8=ADMIN2026!$D$8,"",IF(P11&gt;0.5,"error 1/100th entry noted","")))</f>
        <v/>
      </c>
      <c r="Z11" s="38" t="str">
        <f t="shared" si="28"/>
        <v/>
      </c>
      <c r="AC11">
        <f t="shared" si="29"/>
        <v>0</v>
      </c>
      <c r="AD11">
        <f t="shared" si="13"/>
        <v>0</v>
      </c>
      <c r="AE11">
        <f t="shared" si="13"/>
        <v>0</v>
      </c>
      <c r="AF11">
        <f t="shared" si="13"/>
        <v>0</v>
      </c>
      <c r="AG11">
        <f t="shared" si="13"/>
        <v>0</v>
      </c>
      <c r="AH11">
        <f t="shared" si="13"/>
        <v>0</v>
      </c>
      <c r="AI11">
        <f t="shared" si="13"/>
        <v>0</v>
      </c>
      <c r="AJ11">
        <f t="shared" si="13"/>
        <v>0</v>
      </c>
      <c r="AL11">
        <f t="shared" si="14"/>
        <v>-10000</v>
      </c>
      <c r="AM11">
        <f t="shared" si="37"/>
        <v>7</v>
      </c>
      <c r="AN11">
        <f t="shared" si="30"/>
        <v>-9993</v>
      </c>
      <c r="AO11">
        <f t="shared" si="15"/>
        <v>0</v>
      </c>
      <c r="AP11">
        <f>_xlfn.RANK.AVG(AV11,AV5:AV16,0)</f>
        <v>6.5</v>
      </c>
      <c r="AQ11">
        <f>IF(AP11&gt;AO2,0,(AO2-AP11)+2)</f>
        <v>0</v>
      </c>
      <c r="AR11">
        <f>IF(AP11&gt;AO2,0,IF(AO2=7,MAX(0,(AO2-AP11-5)),0))</f>
        <v>0</v>
      </c>
      <c r="AS11">
        <f>IF(AP11&gt;AO2,0,IF(AO2=8,MAX(0,(AO2-AP11-5)),0))</f>
        <v>0</v>
      </c>
      <c r="AT11">
        <f t="shared" si="31"/>
        <v>0</v>
      </c>
      <c r="AV11">
        <f t="shared" si="16"/>
        <v>-1</v>
      </c>
      <c r="AW11" t="str">
        <f>IF(E11="","",IF(A3=3000,(1/((13/7.5)*(60*F11+G11))),(1/((1/1)*(60*F11+G11)))))</f>
        <v/>
      </c>
      <c r="AX11">
        <f>VLOOKUP(A3,'RAZA track Params'!$AM$5:$AN$11,2,FALSE)</f>
        <v>3</v>
      </c>
      <c r="AY11" t="str">
        <f>IF(E11="","",VLOOKUP(H11,'RAZA track Params'!$B$2:$AE$27,AX11,FALSE))</f>
        <v/>
      </c>
      <c r="AZ11" t="str">
        <f>IF(E11="","",VLOOKUP(H11,'RAZA track Params'!$B$2:$AE$27,AX11+1,FALSE))</f>
        <v/>
      </c>
      <c r="BA11" t="str">
        <f>IF(E11="","",VLOOKUP(H11,'RAZA track Params'!$B$2:$AE$27,AX11+2,FALSE))</f>
        <v/>
      </c>
      <c r="BC11">
        <f t="shared" si="32"/>
        <v>-1</v>
      </c>
      <c r="BD11">
        <f t="shared" si="17"/>
        <v>-1</v>
      </c>
      <c r="BE11">
        <f t="shared" si="17"/>
        <v>-1</v>
      </c>
      <c r="BF11">
        <f t="shared" si="17"/>
        <v>-1</v>
      </c>
      <c r="BG11">
        <f t="shared" si="17"/>
        <v>-1</v>
      </c>
      <c r="BH11">
        <f t="shared" si="17"/>
        <v>-1</v>
      </c>
      <c r="BI11">
        <f t="shared" si="17"/>
        <v>-1</v>
      </c>
      <c r="BJ11">
        <f t="shared" si="17"/>
        <v>-1</v>
      </c>
      <c r="BL11">
        <f t="shared" ref="BL11:BS11" si="42">IF((IF(BC11=BC4,BC11,-1)-$AM11)/10000&lt;0,-1,(IF(BC11=BC4,BC11,-1)-$AM11)/10000)</f>
        <v>-1</v>
      </c>
      <c r="BM11">
        <f t="shared" si="42"/>
        <v>-1</v>
      </c>
      <c r="BN11">
        <f t="shared" si="42"/>
        <v>-1</v>
      </c>
      <c r="BO11">
        <f t="shared" si="42"/>
        <v>-1</v>
      </c>
      <c r="BP11">
        <f t="shared" si="42"/>
        <v>-1</v>
      </c>
      <c r="BQ11">
        <f t="shared" si="42"/>
        <v>-1</v>
      </c>
      <c r="BR11">
        <f t="shared" si="42"/>
        <v>-1</v>
      </c>
      <c r="BS11">
        <f t="shared" si="42"/>
        <v>-1</v>
      </c>
      <c r="BU11">
        <f t="shared" si="34"/>
        <v>-1</v>
      </c>
      <c r="BV11">
        <f t="shared" si="35"/>
        <v>0</v>
      </c>
      <c r="BW11">
        <f>_xlfn.RANK.AVG(BU11,BU5:BU16,0)</f>
        <v>6.5</v>
      </c>
      <c r="BX11">
        <f>IF(BW11&gt;BV2,0,(BV2-BW11)+2)</f>
        <v>0</v>
      </c>
      <c r="BY11">
        <f>IF(BW11&gt;BV2,0,IF(BV2=7,MAX(0,(BV2-BW11-5)),0))</f>
        <v>0</v>
      </c>
      <c r="BZ11">
        <f>IF(BW11&gt;BV2,0,IF(BV2=8,MAX(0,(BV2-BW11-5)),0))</f>
        <v>0</v>
      </c>
      <c r="CA11">
        <f t="shared" si="36"/>
        <v>0</v>
      </c>
    </row>
    <row r="12" spans="1:79">
      <c r="B12" s="94">
        <v>8</v>
      </c>
      <c r="C12" s="38" t="str">
        <f>IF(E12="","",VLOOKUP(E12,'Guests and Para'!$Q$4:$U$33,2,FALSE))</f>
        <v/>
      </c>
      <c r="D12" s="38" t="str">
        <f>IF(E12="","",VLOOKUP(E12,'Guests and Para'!$Q$4:$U$33,3,FALSE))</f>
        <v/>
      </c>
      <c r="E12" s="4"/>
      <c r="F12" s="4"/>
      <c r="G12" s="6"/>
      <c r="H12" s="38" t="str">
        <f>IF(E12="","",VLOOKUP(E12,'Guests and Para'!$Q$4:$U$33,4,FALSE))</f>
        <v/>
      </c>
      <c r="I12" s="38" t="str">
        <f>IF(E12="","",VLOOKUP(E12,'Guests and Para'!$Q$4:$U$33,5,FALSE))</f>
        <v/>
      </c>
      <c r="J12" s="38">
        <f t="shared" si="19"/>
        <v>0</v>
      </c>
      <c r="K12" s="94">
        <f t="shared" si="20"/>
        <v>0</v>
      </c>
      <c r="L12" s="38" t="str">
        <f>IF(AV12&lt;0,"",AV12)</f>
        <v/>
      </c>
      <c r="M12">
        <f t="shared" si="21"/>
        <v>0</v>
      </c>
      <c r="N12" s="8">
        <f t="shared" si="22"/>
        <v>0</v>
      </c>
      <c r="O12" s="8">
        <f t="shared" si="12"/>
        <v>0</v>
      </c>
      <c r="P12" s="8">
        <f t="shared" si="23"/>
        <v>0</v>
      </c>
      <c r="Q12" s="7">
        <f t="shared" si="24"/>
        <v>0</v>
      </c>
      <c r="R12" s="7">
        <f t="shared" si="25"/>
        <v>0</v>
      </c>
      <c r="S12" s="7">
        <f t="shared" si="25"/>
        <v>0</v>
      </c>
      <c r="T12" s="7">
        <f t="shared" si="25"/>
        <v>0</v>
      </c>
      <c r="U12" s="7">
        <f t="shared" si="25"/>
        <v>0</v>
      </c>
      <c r="V12" t="str">
        <f t="shared" si="26"/>
        <v/>
      </c>
      <c r="W12" t="str">
        <f t="shared" si="27"/>
        <v/>
      </c>
      <c r="X12" t="str">
        <f>IF(ADMIN2026!$G$8="Photo-finish timing",W12,V12)</f>
        <v/>
      </c>
      <c r="Y12" s="66" t="str">
        <f>IF(E12="","",IF(ADMIN2026!$G$8=ADMIN2026!$D$8,"",IF(P12&gt;0.5,"error 1/100th entry noted","")))</f>
        <v/>
      </c>
      <c r="Z12" s="38" t="str">
        <f t="shared" si="28"/>
        <v/>
      </c>
      <c r="AC12">
        <f t="shared" si="29"/>
        <v>0</v>
      </c>
      <c r="AD12">
        <f t="shared" si="13"/>
        <v>0</v>
      </c>
      <c r="AE12">
        <f t="shared" si="13"/>
        <v>0</v>
      </c>
      <c r="AF12">
        <f t="shared" si="13"/>
        <v>0</v>
      </c>
      <c r="AG12">
        <f t="shared" si="13"/>
        <v>0</v>
      </c>
      <c r="AH12">
        <f t="shared" si="13"/>
        <v>0</v>
      </c>
      <c r="AI12">
        <f t="shared" si="13"/>
        <v>0</v>
      </c>
      <c r="AJ12">
        <f t="shared" si="13"/>
        <v>0</v>
      </c>
      <c r="AL12">
        <f t="shared" si="14"/>
        <v>-10000</v>
      </c>
      <c r="AM12">
        <f t="shared" si="37"/>
        <v>8</v>
      </c>
      <c r="AN12">
        <f t="shared" si="30"/>
        <v>-9992</v>
      </c>
      <c r="AO12">
        <f t="shared" si="15"/>
        <v>0</v>
      </c>
      <c r="AP12">
        <f>_xlfn.RANK.AVG(AV12,AV5:AV16,0)</f>
        <v>6.5</v>
      </c>
      <c r="AQ12">
        <f>IF(AP12&gt;AO2,0,(AO2-AP12)+2)</f>
        <v>0</v>
      </c>
      <c r="AR12">
        <f>IF(AP12&gt;AO2,0,IF(AO2=7,MAX(0,(AO2-AP12-5)),0))</f>
        <v>0</v>
      </c>
      <c r="AS12">
        <f>IF(AP12&gt;AO2,0,IF(AO2=8,MAX(0,(AO2-AP12-5)),0))</f>
        <v>0</v>
      </c>
      <c r="AT12">
        <f t="shared" si="31"/>
        <v>0</v>
      </c>
      <c r="AV12">
        <f t="shared" si="16"/>
        <v>-1</v>
      </c>
      <c r="AW12" t="str">
        <f>IF(E12="","",IF(A3=3000,(1/((13/7.5)*(60*F12+G12))),(1/((1/1)*(60*F12+G12)))))</f>
        <v/>
      </c>
      <c r="AX12">
        <f>VLOOKUP(A3,'RAZA track Params'!$AM$5:$AN$11,2,FALSE)</f>
        <v>3</v>
      </c>
      <c r="AY12" t="str">
        <f>IF(E12="","",VLOOKUP(H12,'RAZA track Params'!$B$2:$AE$27,AX12,FALSE))</f>
        <v/>
      </c>
      <c r="AZ12" t="str">
        <f>IF(E12="","",VLOOKUP(H12,'RAZA track Params'!$B$2:$AE$27,AX12+1,FALSE))</f>
        <v/>
      </c>
      <c r="BA12" t="str">
        <f>IF(E12="","",VLOOKUP(H12,'RAZA track Params'!$B$2:$AE$27,AX12+2,FALSE))</f>
        <v/>
      </c>
      <c r="BC12">
        <f t="shared" si="32"/>
        <v>-1</v>
      </c>
      <c r="BD12">
        <f t="shared" si="17"/>
        <v>-1</v>
      </c>
      <c r="BE12">
        <f t="shared" si="17"/>
        <v>-1</v>
      </c>
      <c r="BF12">
        <f t="shared" si="17"/>
        <v>-1</v>
      </c>
      <c r="BG12">
        <f t="shared" si="17"/>
        <v>-1</v>
      </c>
      <c r="BH12">
        <f t="shared" si="17"/>
        <v>-1</v>
      </c>
      <c r="BI12">
        <f t="shared" si="17"/>
        <v>-1</v>
      </c>
      <c r="BJ12">
        <f t="shared" si="17"/>
        <v>-1</v>
      </c>
      <c r="BL12">
        <f t="shared" ref="BL12:BS12" si="43">IF((IF(BC12=BC4,BC12,-1)-$AM12)/10000&lt;0,-1,(IF(BC12=BC4,BC12,-1)-$AM12)/10000)</f>
        <v>-1</v>
      </c>
      <c r="BM12">
        <f t="shared" si="43"/>
        <v>-1</v>
      </c>
      <c r="BN12">
        <f t="shared" si="43"/>
        <v>-1</v>
      </c>
      <c r="BO12">
        <f t="shared" si="43"/>
        <v>-1</v>
      </c>
      <c r="BP12">
        <f t="shared" si="43"/>
        <v>-1</v>
      </c>
      <c r="BQ12">
        <f t="shared" si="43"/>
        <v>-1</v>
      </c>
      <c r="BR12">
        <f t="shared" si="43"/>
        <v>-1</v>
      </c>
      <c r="BS12">
        <f t="shared" si="43"/>
        <v>-1</v>
      </c>
      <c r="BU12">
        <f>MAX(BL12:BS12)</f>
        <v>-1</v>
      </c>
      <c r="BV12">
        <f t="shared" si="35"/>
        <v>0</v>
      </c>
      <c r="BW12">
        <f>_xlfn.RANK.AVG(BU12,BU5:BU16,0)</f>
        <v>6.5</v>
      </c>
      <c r="BX12">
        <f>IF(BW12&gt;BV2,0,(BV2-BW12)+2)</f>
        <v>0</v>
      </c>
      <c r="BY12">
        <f>IF(BW12&gt;BV2,0,IF(BV2=7,MAX(0,(BV2-BW12-5)),0))</f>
        <v>0</v>
      </c>
      <c r="BZ12">
        <f>IF(BW12&gt;BV2,0,IF(BV2=8,MAX(0,(BV2-BW12-5)),0))</f>
        <v>0</v>
      </c>
      <c r="CA12">
        <f t="shared" si="36"/>
        <v>0</v>
      </c>
    </row>
    <row r="13" spans="1:79">
      <c r="B13" s="94">
        <v>9</v>
      </c>
      <c r="C13" s="38" t="str">
        <f>IF(E13="","",VLOOKUP(E13,'Guests and Para'!$Q$4:$U$33,2,FALSE))</f>
        <v/>
      </c>
      <c r="D13" s="38" t="str">
        <f>IF(E13="","",VLOOKUP(E13,'Guests and Para'!$Q$4:$U$33,3,FALSE))</f>
        <v/>
      </c>
      <c r="E13" s="4"/>
      <c r="F13" s="4"/>
      <c r="G13" s="6"/>
      <c r="H13" s="38" t="str">
        <f>IF(E13="","",VLOOKUP(E13,'Guests and Para'!$Q$4:$U$33,4,FALSE))</f>
        <v/>
      </c>
      <c r="I13" s="38" t="str">
        <f>IF(E13="","",VLOOKUP(E13,'Guests and Para'!$Q$4:$U$33,5,FALSE))</f>
        <v/>
      </c>
      <c r="J13" s="38">
        <f t="shared" ref="J13:J16" si="44">CA13</f>
        <v>0</v>
      </c>
      <c r="K13" s="94">
        <f t="shared" ref="K13:K16" si="45">J13</f>
        <v>0</v>
      </c>
      <c r="L13" s="38" t="str">
        <f t="shared" ref="L13:L16" si="46">IF(AV13&lt;0,"",AV13)</f>
        <v/>
      </c>
      <c r="M13">
        <f t="shared" ref="M13:M16" si="47">INT(G13/10)</f>
        <v>0</v>
      </c>
      <c r="N13" s="8">
        <f t="shared" ref="N13:N16" si="48">INT(G13)-10*M13</f>
        <v>0</v>
      </c>
      <c r="O13" s="8">
        <f t="shared" ref="O13:O16" si="49">INT((INT(10*(G13-N13-10*M13)+0.001))/1)</f>
        <v>0</v>
      </c>
      <c r="P13" s="8">
        <f t="shared" ref="P13:P16" si="50">INT(100*(G13-N13-10*M13-O13/10)+0.5)</f>
        <v>0</v>
      </c>
      <c r="Q13" s="7">
        <f t="shared" ref="Q13:Q16" si="51">F13</f>
        <v>0</v>
      </c>
      <c r="R13" s="7">
        <f t="shared" ref="R13:R16" si="52">M13</f>
        <v>0</v>
      </c>
      <c r="S13" s="7">
        <f t="shared" ref="S13:S16" si="53">N13</f>
        <v>0</v>
      </c>
      <c r="T13" s="7">
        <f t="shared" ref="T13:T16" si="54">O13</f>
        <v>0</v>
      </c>
      <c r="U13" s="7">
        <f t="shared" ref="U13:U16" si="55">P13</f>
        <v>0</v>
      </c>
      <c r="V13" t="str">
        <f t="shared" ref="V13:V16" si="56">IF(G13="DQ","DQ",IF(G13="NT","NT",IF(G13="DNF","DNF",IF(G13="DNS","DNS",IF(D13="","",IF(F13="",IF(M13&gt;0,CONCATENATE(R13,S13,".",T13),CONCATENATE(S13,".",T13)),CONCATENATE(Q13,":",R13,S13,".",T13)))))))</f>
        <v/>
      </c>
      <c r="W13" t="str">
        <f t="shared" ref="W13:W16" si="57">IF(G13="DQ","DQ",IF(G13="NT","NT",IF(G13="DNF","DNF",IF(G13="DNS","DNS",IF(D13="","",IF(F13="",IF(M13&gt;0,CONCATENATE(R13,S13,".",T13,U13),CONCATENATE(S13,".",T13,U13)),CONCATENATE(Q13,":",R13,S13,".",T13,U13)))))))</f>
        <v/>
      </c>
      <c r="X13" t="str">
        <f>IF(ADMIN2026!$G$8="Photo-finish timing",W13,V13)</f>
        <v/>
      </c>
      <c r="Y13" s="66" t="str">
        <f>IF(E13="","",IF(ADMIN2026!$G$8=ADMIN2026!$D$8,"",IF(P13&gt;0.5,"error 1/100th entry noted","")))</f>
        <v/>
      </c>
      <c r="Z13" s="38" t="str">
        <f t="shared" ref="Z13:Z16" si="58">IF(BU13&lt;0,"",BU13)</f>
        <v/>
      </c>
      <c r="AC13">
        <f t="shared" si="29"/>
        <v>0</v>
      </c>
      <c r="AD13">
        <f t="shared" si="13"/>
        <v>0</v>
      </c>
      <c r="AE13">
        <f t="shared" si="13"/>
        <v>0</v>
      </c>
      <c r="AF13">
        <f t="shared" si="13"/>
        <v>0</v>
      </c>
      <c r="AG13">
        <f t="shared" si="13"/>
        <v>0</v>
      </c>
      <c r="AH13">
        <f t="shared" si="13"/>
        <v>0</v>
      </c>
      <c r="AI13">
        <f t="shared" si="13"/>
        <v>0</v>
      </c>
      <c r="AJ13">
        <f t="shared" si="13"/>
        <v>0</v>
      </c>
      <c r="AL13">
        <f t="shared" ref="AL13:AL16" si="59">INT(100*AV13+0.5)*100</f>
        <v>-10000</v>
      </c>
      <c r="AM13">
        <f t="shared" ref="AM13:AM16" si="60">1+AM12</f>
        <v>9</v>
      </c>
      <c r="AN13">
        <f t="shared" ref="AN13:AN16" si="61">AL13+AM13</f>
        <v>-9991</v>
      </c>
      <c r="AO13">
        <f t="shared" ref="AO13:AO16" si="62">IF(E13="",0,1)</f>
        <v>0</v>
      </c>
      <c r="AP13">
        <f>_xlfn.RANK.AVG(AV13,AV5:AV16,0)</f>
        <v>6.5</v>
      </c>
      <c r="AQ13">
        <f>IF(AP13&gt;AO2,0,(AO2-AP13)+2)</f>
        <v>0</v>
      </c>
      <c r="AR13">
        <f>IF(AP13&gt;AO2,0,IF(AO2=7,MAX(0,(AO2-AP13-5)),0))</f>
        <v>0</v>
      </c>
      <c r="AS13">
        <f>IF(AP13&gt;AO2,0,IF(AO2=8,MAX(0,(AO2-AP13-5)),0))</f>
        <v>0</v>
      </c>
      <c r="AT13">
        <f t="shared" ref="AT13:AT16" si="63">SUM(AQ13:AS13)</f>
        <v>0</v>
      </c>
      <c r="AV13">
        <f t="shared" ref="AV13:AV16" si="64">IF(AY13="",-1,IF(AY13&gt;0,FLOOR(AY13*EXP(-EXP(AZ13-BA13*AW13)),1),0))</f>
        <v>-1</v>
      </c>
      <c r="AW13" t="str">
        <f>IF(E13="","",IF(A3=3000,(1/((13/7.5)*(60*F13+G13))),(1/((1/1)*(60*F13+G13)))))</f>
        <v/>
      </c>
      <c r="AX13">
        <f>VLOOKUP(A3,'RAZA track Params'!$AM$5:$AN$11,2,FALSE)</f>
        <v>3</v>
      </c>
      <c r="AY13" t="str">
        <f>IF(E13="","",VLOOKUP(H13,'RAZA track Params'!$B$2:$AE$27,AX13,FALSE))</f>
        <v/>
      </c>
      <c r="AZ13" t="str">
        <f>IF(E13="","",VLOOKUP(H13,'RAZA track Params'!$B$2:$AE$27,AX13+1,FALSE))</f>
        <v/>
      </c>
      <c r="BA13" t="str">
        <f>IF(E13="","",VLOOKUP(H13,'RAZA track Params'!$B$2:$AE$27,AX13+2,FALSE))</f>
        <v/>
      </c>
      <c r="BC13">
        <f t="shared" si="32"/>
        <v>-1</v>
      </c>
      <c r="BD13">
        <f t="shared" si="17"/>
        <v>-1</v>
      </c>
      <c r="BE13">
        <f t="shared" si="17"/>
        <v>-1</v>
      </c>
      <c r="BF13">
        <f t="shared" si="17"/>
        <v>-1</v>
      </c>
      <c r="BG13">
        <f t="shared" si="17"/>
        <v>-1</v>
      </c>
      <c r="BH13">
        <f t="shared" si="17"/>
        <v>-1</v>
      </c>
      <c r="BI13">
        <f t="shared" si="17"/>
        <v>-1</v>
      </c>
      <c r="BJ13">
        <f t="shared" si="17"/>
        <v>-1</v>
      </c>
      <c r="BL13">
        <f>IF((IF(BC13=BC4,BC13,-1)-$AM13)/10000&lt;0,-1,(IF(BC13=BC4,BC13,-1)-$AM13)/10000)</f>
        <v>-1</v>
      </c>
      <c r="BM13">
        <f t="shared" ref="BM13:BS13" si="65">IF((IF(BD13=BD4,BD13,-1)-$AM13)/10000&lt;0,-1,(IF(BD13=BD4,BD13,-1)-$AM13)/10000)</f>
        <v>-1</v>
      </c>
      <c r="BN13">
        <f t="shared" si="65"/>
        <v>-1</v>
      </c>
      <c r="BO13">
        <f t="shared" si="65"/>
        <v>-1</v>
      </c>
      <c r="BP13">
        <f t="shared" si="65"/>
        <v>-1</v>
      </c>
      <c r="BQ13">
        <f t="shared" si="65"/>
        <v>-1</v>
      </c>
      <c r="BR13">
        <f t="shared" si="65"/>
        <v>-1</v>
      </c>
      <c r="BS13">
        <f t="shared" si="65"/>
        <v>-1</v>
      </c>
      <c r="BU13">
        <f>MAX(BL13:BS13)</f>
        <v>-1</v>
      </c>
      <c r="BV13">
        <f t="shared" si="35"/>
        <v>0</v>
      </c>
      <c r="BW13">
        <f>_xlfn.RANK.AVG(BU13,BU5:BU16,0)</f>
        <v>6.5</v>
      </c>
      <c r="BX13">
        <f>IF(BW13&gt;BV2,0,(BV2-BW13)+2)</f>
        <v>0</v>
      </c>
      <c r="BY13">
        <f>IF(BW13&gt;BV2,0,IF(BV2=7,MAX(0,(BV2-BW13-5)),0))</f>
        <v>0</v>
      </c>
      <c r="BZ13">
        <f>IF(BW13&gt;BV2,0,IF(BV2=8,MAX(0,(BV2-BW13-5)),0))</f>
        <v>0</v>
      </c>
      <c r="CA13">
        <f t="shared" ref="CA13:CA16" si="66">SUM(BX13:BZ13)</f>
        <v>0</v>
      </c>
    </row>
    <row r="14" spans="1:79">
      <c r="B14" s="94">
        <v>10</v>
      </c>
      <c r="C14" s="38" t="str">
        <f>IF(E14="","",VLOOKUP(E14,'Guests and Para'!$Q$4:$U$33,2,FALSE))</f>
        <v/>
      </c>
      <c r="D14" s="38" t="str">
        <f>IF(E14="","",VLOOKUP(E14,'Guests and Para'!$Q$4:$U$33,3,FALSE))</f>
        <v/>
      </c>
      <c r="E14" s="4"/>
      <c r="F14" s="4"/>
      <c r="G14" s="6"/>
      <c r="H14" s="38" t="str">
        <f>IF(E14="","",VLOOKUP(E14,'Guests and Para'!$Q$4:$U$33,4,FALSE))</f>
        <v/>
      </c>
      <c r="I14" s="38" t="str">
        <f>IF(E14="","",VLOOKUP(E14,'Guests and Para'!$Q$4:$U$33,5,FALSE))</f>
        <v/>
      </c>
      <c r="J14" s="38">
        <f t="shared" si="44"/>
        <v>0</v>
      </c>
      <c r="K14" s="94">
        <f t="shared" si="45"/>
        <v>0</v>
      </c>
      <c r="L14" s="38" t="str">
        <f t="shared" si="46"/>
        <v/>
      </c>
      <c r="M14">
        <f t="shared" si="47"/>
        <v>0</v>
      </c>
      <c r="N14" s="8">
        <f t="shared" si="48"/>
        <v>0</v>
      </c>
      <c r="O14" s="8">
        <f t="shared" si="49"/>
        <v>0</v>
      </c>
      <c r="P14" s="8">
        <f t="shared" si="50"/>
        <v>0</v>
      </c>
      <c r="Q14" s="7">
        <f t="shared" si="51"/>
        <v>0</v>
      </c>
      <c r="R14" s="7">
        <f t="shared" si="52"/>
        <v>0</v>
      </c>
      <c r="S14" s="7">
        <f t="shared" si="53"/>
        <v>0</v>
      </c>
      <c r="T14" s="7">
        <f t="shared" si="54"/>
        <v>0</v>
      </c>
      <c r="U14" s="7">
        <f t="shared" si="55"/>
        <v>0</v>
      </c>
      <c r="V14" t="str">
        <f t="shared" si="56"/>
        <v/>
      </c>
      <c r="W14" t="str">
        <f t="shared" si="57"/>
        <v/>
      </c>
      <c r="X14" t="str">
        <f>IF(ADMIN2026!$G$8="Photo-finish timing",W14,V14)</f>
        <v/>
      </c>
      <c r="Y14" s="66" t="str">
        <f>IF(E14="","",IF(ADMIN2026!$G$8=ADMIN2026!$D$8,"",IF(P14&gt;0.5,"error 1/100th entry noted","")))</f>
        <v/>
      </c>
      <c r="Z14" s="38" t="str">
        <f t="shared" si="58"/>
        <v/>
      </c>
      <c r="AC14">
        <f t="shared" si="29"/>
        <v>0</v>
      </c>
      <c r="AD14">
        <f t="shared" si="13"/>
        <v>0</v>
      </c>
      <c r="AE14">
        <f t="shared" si="13"/>
        <v>0</v>
      </c>
      <c r="AF14">
        <f t="shared" si="13"/>
        <v>0</v>
      </c>
      <c r="AG14">
        <f t="shared" si="13"/>
        <v>0</v>
      </c>
      <c r="AH14">
        <f t="shared" si="13"/>
        <v>0</v>
      </c>
      <c r="AI14">
        <f t="shared" si="13"/>
        <v>0</v>
      </c>
      <c r="AJ14">
        <f t="shared" si="13"/>
        <v>0</v>
      </c>
      <c r="AL14">
        <f t="shared" si="59"/>
        <v>-10000</v>
      </c>
      <c r="AM14">
        <f t="shared" si="60"/>
        <v>10</v>
      </c>
      <c r="AN14">
        <f t="shared" si="61"/>
        <v>-9990</v>
      </c>
      <c r="AO14">
        <f t="shared" si="62"/>
        <v>0</v>
      </c>
      <c r="AP14">
        <f>_xlfn.RANK.AVG(AV14,AV5:AV16,0)</f>
        <v>6.5</v>
      </c>
      <c r="AQ14">
        <f>IF(AP14&gt;AO2,0,(AO2-AP14)+2)</f>
        <v>0</v>
      </c>
      <c r="AR14">
        <f>IF(AP14&gt;AO2,0,IF(AO2=7,MAX(0,(AO2-AP14-5)),0))</f>
        <v>0</v>
      </c>
      <c r="AS14">
        <f>IF(AP14&gt;AO2,0,IF(AO2=8,MAX(0,(AO2-AP14-5)),0))</f>
        <v>0</v>
      </c>
      <c r="AT14">
        <f t="shared" si="63"/>
        <v>0</v>
      </c>
      <c r="AV14">
        <f t="shared" si="64"/>
        <v>-1</v>
      </c>
      <c r="AW14" t="str">
        <f>IF(E14="","",IF(A3=3000,(1/((13/7.5)*(60*F14+G14))),(1/((1/1)*(60*F14+G14)))))</f>
        <v/>
      </c>
      <c r="AX14">
        <f>VLOOKUP(A3,'RAZA track Params'!$AM$5:$AN$11,2,FALSE)</f>
        <v>3</v>
      </c>
      <c r="AY14" t="str">
        <f>IF(E14="","",VLOOKUP(H14,'RAZA track Params'!$B$2:$AE$27,AX14,FALSE))</f>
        <v/>
      </c>
      <c r="AZ14" t="str">
        <f>IF(E14="","",VLOOKUP(H14,'RAZA track Params'!$B$2:$AE$27,AX14+1,FALSE))</f>
        <v/>
      </c>
      <c r="BA14" t="str">
        <f>IF(E14="","",VLOOKUP(H14,'RAZA track Params'!$B$2:$AE$27,AX14+2,FALSE))</f>
        <v/>
      </c>
      <c r="BC14">
        <f t="shared" si="32"/>
        <v>-1</v>
      </c>
      <c r="BD14">
        <f t="shared" si="17"/>
        <v>-1</v>
      </c>
      <c r="BE14">
        <f t="shared" si="17"/>
        <v>-1</v>
      </c>
      <c r="BF14">
        <f t="shared" si="17"/>
        <v>-1</v>
      </c>
      <c r="BG14">
        <f t="shared" si="17"/>
        <v>-1</v>
      </c>
      <c r="BH14">
        <f t="shared" si="17"/>
        <v>-1</v>
      </c>
      <c r="BI14">
        <f t="shared" si="17"/>
        <v>-1</v>
      </c>
      <c r="BJ14">
        <f t="shared" si="17"/>
        <v>-1</v>
      </c>
      <c r="BL14">
        <f>IF((IF(BC14=BC4,BC14,-1)-$AM14)/10000&lt;0,-1,(IF(BC14=BC4,BC14,-1)-$AM14)/10000)</f>
        <v>-1</v>
      </c>
      <c r="BM14">
        <f t="shared" ref="BM14:BS14" si="67">IF((IF(BD14=BD4,BD14,-1)-$AM14)/10000&lt;0,-1,(IF(BD14=BD4,BD14,-1)-$AM14)/10000)</f>
        <v>-1</v>
      </c>
      <c r="BN14">
        <f t="shared" si="67"/>
        <v>-1</v>
      </c>
      <c r="BO14">
        <f>IF((IF(BF14=BF4,BF14,-1)-$AM14)/10000&lt;0,-1,(IF(BF14=BF4,BF14,-1)-$AM14)/10000)</f>
        <v>-1</v>
      </c>
      <c r="BP14">
        <f t="shared" si="67"/>
        <v>-1</v>
      </c>
      <c r="BQ14">
        <f t="shared" si="67"/>
        <v>-1</v>
      </c>
      <c r="BR14">
        <f t="shared" si="67"/>
        <v>-1</v>
      </c>
      <c r="BS14">
        <f t="shared" si="67"/>
        <v>-1</v>
      </c>
      <c r="BU14">
        <f t="shared" ref="BU14:BU16" si="68">MAX(BL14:BS14)</f>
        <v>-1</v>
      </c>
      <c r="BV14">
        <f t="shared" si="35"/>
        <v>0</v>
      </c>
      <c r="BW14">
        <f>_xlfn.RANK.AVG(BU14,BU5:BU16,0)</f>
        <v>6.5</v>
      </c>
      <c r="BX14">
        <f>IF(BW14&gt;BV2,0,(BV2-BW14)+2)</f>
        <v>0</v>
      </c>
      <c r="BY14">
        <f>IF(BW14&gt;BV2,0,IF(BV2=7,MAX(0,(BV2-BW14-5)),0))</f>
        <v>0</v>
      </c>
      <c r="BZ14">
        <f>IF(BW14&gt;BV2,0,IF(BV2=8,MAX(0,(BV2-BW14-5)),0))</f>
        <v>0</v>
      </c>
      <c r="CA14">
        <f t="shared" si="66"/>
        <v>0</v>
      </c>
    </row>
    <row r="15" spans="1:79">
      <c r="B15" s="94">
        <v>11</v>
      </c>
      <c r="C15" s="38" t="str">
        <f>IF(E15="","",VLOOKUP(E15,'Guests and Para'!$Q$4:$U$33,2,FALSE))</f>
        <v/>
      </c>
      <c r="D15" s="38" t="str">
        <f>IF(E15="","",VLOOKUP(E15,'Guests and Para'!$Q$4:$U$33,3,FALSE))</f>
        <v/>
      </c>
      <c r="E15" s="4"/>
      <c r="F15" s="4"/>
      <c r="G15" s="6"/>
      <c r="H15" s="38" t="str">
        <f>IF(E15="","",VLOOKUP(E15,'Guests and Para'!$Q$4:$U$33,4,FALSE))</f>
        <v/>
      </c>
      <c r="I15" s="38" t="str">
        <f>IF(E15="","",VLOOKUP(E15,'Guests and Para'!$Q$4:$U$33,5,FALSE))</f>
        <v/>
      </c>
      <c r="J15" s="38">
        <f t="shared" si="44"/>
        <v>0</v>
      </c>
      <c r="K15" s="94">
        <f t="shared" si="45"/>
        <v>0</v>
      </c>
      <c r="L15" s="38" t="str">
        <f t="shared" si="46"/>
        <v/>
      </c>
      <c r="M15">
        <f t="shared" si="47"/>
        <v>0</v>
      </c>
      <c r="N15" s="8">
        <f t="shared" si="48"/>
        <v>0</v>
      </c>
      <c r="O15" s="8">
        <f t="shared" si="49"/>
        <v>0</v>
      </c>
      <c r="P15" s="8">
        <f t="shared" si="50"/>
        <v>0</v>
      </c>
      <c r="Q15" s="7">
        <f t="shared" si="51"/>
        <v>0</v>
      </c>
      <c r="R15" s="7">
        <f t="shared" si="52"/>
        <v>0</v>
      </c>
      <c r="S15" s="7">
        <f t="shared" si="53"/>
        <v>0</v>
      </c>
      <c r="T15" s="7">
        <f t="shared" si="54"/>
        <v>0</v>
      </c>
      <c r="U15" s="7">
        <f t="shared" si="55"/>
        <v>0</v>
      </c>
      <c r="V15" t="str">
        <f t="shared" si="56"/>
        <v/>
      </c>
      <c r="W15" t="str">
        <f t="shared" si="57"/>
        <v/>
      </c>
      <c r="X15" t="str">
        <f>IF(ADMIN2026!$G$8="Photo-finish timing",W15,V15)</f>
        <v/>
      </c>
      <c r="Y15" s="66" t="str">
        <f>IF(E15="","",IF(ADMIN2026!$G$8=ADMIN2026!$D$8,"",IF(P15&gt;0.5,"error 1/100th entry noted","")))</f>
        <v/>
      </c>
      <c r="Z15" s="38" t="str">
        <f t="shared" si="58"/>
        <v/>
      </c>
      <c r="AC15">
        <f t="shared" si="29"/>
        <v>0</v>
      </c>
      <c r="AD15">
        <f t="shared" si="13"/>
        <v>0</v>
      </c>
      <c r="AE15">
        <f t="shared" si="13"/>
        <v>0</v>
      </c>
      <c r="AF15">
        <f t="shared" si="13"/>
        <v>0</v>
      </c>
      <c r="AG15">
        <f t="shared" si="13"/>
        <v>0</v>
      </c>
      <c r="AH15">
        <f t="shared" si="13"/>
        <v>0</v>
      </c>
      <c r="AI15">
        <f t="shared" si="13"/>
        <v>0</v>
      </c>
      <c r="AJ15">
        <f t="shared" si="13"/>
        <v>0</v>
      </c>
      <c r="AL15">
        <f t="shared" si="59"/>
        <v>-10000</v>
      </c>
      <c r="AM15">
        <f t="shared" si="60"/>
        <v>11</v>
      </c>
      <c r="AN15">
        <f t="shared" si="61"/>
        <v>-9989</v>
      </c>
      <c r="AO15">
        <f t="shared" si="62"/>
        <v>0</v>
      </c>
      <c r="AP15">
        <f>_xlfn.RANK.AVG(AV15,AV5:AV16,0)</f>
        <v>6.5</v>
      </c>
      <c r="AQ15">
        <f>IF(AP15&gt;AO2,0,(AO2-AP15)+2)</f>
        <v>0</v>
      </c>
      <c r="AR15">
        <f>IF(AP15&gt;AO2,0,IF(AO2=7,MAX(0,(AO2-AP15-5)),0))</f>
        <v>0</v>
      </c>
      <c r="AS15">
        <f>IF(AP15&gt;AO2,0,IF(AO2=8,MAX(0,(AO2-AP15-5)),0))</f>
        <v>0</v>
      </c>
      <c r="AT15">
        <f t="shared" si="63"/>
        <v>0</v>
      </c>
      <c r="AV15">
        <f>IF(AY15="",-1,IF(AY15&gt;0,FLOOR(AY15*EXP(-EXP(AZ15-BA15*AW15)),1),0))</f>
        <v>-1</v>
      </c>
      <c r="AW15" t="str">
        <f>IF(E15="","",IF(A3=3000,(1/((13/7.5)*(60*F15+G15))),(1/((1/1)*(60*F15+G15)))))</f>
        <v/>
      </c>
      <c r="AX15">
        <f>VLOOKUP(A3,'RAZA track Params'!$AM$5:$AN$11,2,FALSE)</f>
        <v>3</v>
      </c>
      <c r="AY15" t="str">
        <f>IF(E15="","",VLOOKUP(H15,'RAZA track Params'!$B$2:$AE$27,AX15,FALSE))</f>
        <v/>
      </c>
      <c r="AZ15" t="str">
        <f>IF(E15="","",VLOOKUP(H15,'RAZA track Params'!$B$2:$AE$27,AX15+1,FALSE))</f>
        <v/>
      </c>
      <c r="BA15" t="str">
        <f>IF(E15="","",VLOOKUP(H15,'RAZA track Params'!$B$2:$AE$27,AX15+2,FALSE))</f>
        <v/>
      </c>
      <c r="BC15">
        <f>IF($D15=BC$1,$AN15,-1)</f>
        <v>-1</v>
      </c>
      <c r="BD15">
        <f t="shared" si="17"/>
        <v>-1</v>
      </c>
      <c r="BE15">
        <f t="shared" si="17"/>
        <v>-1</v>
      </c>
      <c r="BF15">
        <f t="shared" si="17"/>
        <v>-1</v>
      </c>
      <c r="BG15">
        <f t="shared" si="17"/>
        <v>-1</v>
      </c>
      <c r="BH15">
        <f t="shared" si="17"/>
        <v>-1</v>
      </c>
      <c r="BI15">
        <f t="shared" si="17"/>
        <v>-1</v>
      </c>
      <c r="BJ15">
        <f t="shared" si="17"/>
        <v>-1</v>
      </c>
      <c r="BL15">
        <f>IF((IF(BC15=BC4,BC15,-1)-$AM15)/10000&lt;0,-1,(IF(BC15=BC4,BC15,-1)-$AM15)/10000)</f>
        <v>-1</v>
      </c>
      <c r="BM15">
        <f t="shared" ref="BM15:BS15" si="69">IF((IF(BD15=BD4,BD15,-1)-$AM15)/10000&lt;0,-1,(IF(BD15=BD4,BD15,-1)-$AM15)/10000)</f>
        <v>-1</v>
      </c>
      <c r="BN15">
        <f t="shared" si="69"/>
        <v>-1</v>
      </c>
      <c r="BO15">
        <f t="shared" si="69"/>
        <v>-1</v>
      </c>
      <c r="BP15">
        <f t="shared" si="69"/>
        <v>-1</v>
      </c>
      <c r="BQ15">
        <f t="shared" si="69"/>
        <v>-1</v>
      </c>
      <c r="BR15">
        <f t="shared" si="69"/>
        <v>-1</v>
      </c>
      <c r="BS15">
        <f t="shared" si="69"/>
        <v>-1</v>
      </c>
      <c r="BU15">
        <f t="shared" si="68"/>
        <v>-1</v>
      </c>
      <c r="BV15">
        <f t="shared" si="35"/>
        <v>0</v>
      </c>
      <c r="BW15">
        <f>_xlfn.RANK.AVG(BU15,BU5:BU16,0)</f>
        <v>6.5</v>
      </c>
      <c r="BX15">
        <f>IF(BW15&gt;BV2,0,(BV2-BW15)+2)</f>
        <v>0</v>
      </c>
      <c r="BY15">
        <f>IF(BW15&gt;BV2,0,IF(BV2=7,MAX(0,(BV2-BW15-5)),0))</f>
        <v>0</v>
      </c>
      <c r="BZ15">
        <f>IF(BW15&gt;BV2,0,IF(BV2=8,MAX(0,(BV2-BW15-5)),0))</f>
        <v>0</v>
      </c>
      <c r="CA15">
        <f>SUM(BX15:BZ15)</f>
        <v>0</v>
      </c>
    </row>
    <row r="16" spans="1:79">
      <c r="B16" s="94">
        <v>12</v>
      </c>
      <c r="C16" s="38" t="str">
        <f>IF(E16="","",VLOOKUP(E16,'Guests and Para'!$Q$4:$U$33,2,FALSE))</f>
        <v/>
      </c>
      <c r="D16" s="38" t="str">
        <f>IF(E16="","",VLOOKUP(E16,'Guests and Para'!$Q$4:$U$33,3,FALSE))</f>
        <v/>
      </c>
      <c r="E16" s="4"/>
      <c r="F16" s="4"/>
      <c r="G16" s="6"/>
      <c r="H16" s="38" t="str">
        <f>IF(E16="","",VLOOKUP(E16,'Guests and Para'!$Q$4:$U$33,4,FALSE))</f>
        <v/>
      </c>
      <c r="I16" s="38" t="str">
        <f>IF(E16="","",VLOOKUP(E16,'Guests and Para'!$Q$4:$U$33,5,FALSE))</f>
        <v/>
      </c>
      <c r="J16" s="38">
        <f t="shared" si="44"/>
        <v>0</v>
      </c>
      <c r="K16" s="94">
        <f t="shared" si="45"/>
        <v>0</v>
      </c>
      <c r="L16" s="38" t="str">
        <f t="shared" si="46"/>
        <v/>
      </c>
      <c r="M16">
        <f t="shared" si="47"/>
        <v>0</v>
      </c>
      <c r="N16" s="8">
        <f t="shared" si="48"/>
        <v>0</v>
      </c>
      <c r="O16" s="8">
        <f t="shared" si="49"/>
        <v>0</v>
      </c>
      <c r="P16" s="8">
        <f t="shared" si="50"/>
        <v>0</v>
      </c>
      <c r="Q16" s="7">
        <f t="shared" si="51"/>
        <v>0</v>
      </c>
      <c r="R16" s="7">
        <f t="shared" si="52"/>
        <v>0</v>
      </c>
      <c r="S16" s="7">
        <f t="shared" si="53"/>
        <v>0</v>
      </c>
      <c r="T16" s="7">
        <f t="shared" si="54"/>
        <v>0</v>
      </c>
      <c r="U16" s="7">
        <f t="shared" si="55"/>
        <v>0</v>
      </c>
      <c r="V16" t="str">
        <f t="shared" si="56"/>
        <v/>
      </c>
      <c r="W16" t="str">
        <f t="shared" si="57"/>
        <v/>
      </c>
      <c r="X16" t="str">
        <f>IF(ADMIN2026!$G$8="Photo-finish timing",W16,V16)</f>
        <v/>
      </c>
      <c r="Y16" s="66" t="str">
        <f>IF(E16="","",IF(ADMIN2026!$G$8=ADMIN2026!$D$8,"",IF(P16&gt;0.5,"error 1/100th entry noted","")))</f>
        <v/>
      </c>
      <c r="Z16" s="38" t="str">
        <f t="shared" si="58"/>
        <v/>
      </c>
      <c r="AC16">
        <f t="shared" si="29"/>
        <v>0</v>
      </c>
      <c r="AD16">
        <f t="shared" si="13"/>
        <v>0</v>
      </c>
      <c r="AE16">
        <f t="shared" si="13"/>
        <v>0</v>
      </c>
      <c r="AF16">
        <f t="shared" si="13"/>
        <v>0</v>
      </c>
      <c r="AG16">
        <f t="shared" si="13"/>
        <v>0</v>
      </c>
      <c r="AH16">
        <f t="shared" si="13"/>
        <v>0</v>
      </c>
      <c r="AI16">
        <f t="shared" si="13"/>
        <v>0</v>
      </c>
      <c r="AJ16">
        <f t="shared" si="13"/>
        <v>0</v>
      </c>
      <c r="AL16">
        <f t="shared" si="59"/>
        <v>-10000</v>
      </c>
      <c r="AM16">
        <f t="shared" si="60"/>
        <v>12</v>
      </c>
      <c r="AN16">
        <f t="shared" si="61"/>
        <v>-9988</v>
      </c>
      <c r="AO16">
        <f t="shared" si="62"/>
        <v>0</v>
      </c>
      <c r="AP16">
        <f>_xlfn.RANK.AVG(AV16,AV5:AV16,0)</f>
        <v>6.5</v>
      </c>
      <c r="AQ16">
        <f>IF(AP16&gt;AO2,0,(AO2-AP16)+2)</f>
        <v>0</v>
      </c>
      <c r="AR16">
        <f>IF(AP16&gt;AO2,0,IF(AO2=7,MAX(0,(AO2-AP16-5)),0))</f>
        <v>0</v>
      </c>
      <c r="AS16">
        <f>IF(AP16&gt;AO2,0,IF(AO2=8,MAX(0,(AO2-AP16-5)),0))</f>
        <v>0</v>
      </c>
      <c r="AT16">
        <f t="shared" si="63"/>
        <v>0</v>
      </c>
      <c r="AV16">
        <f t="shared" si="64"/>
        <v>-1</v>
      </c>
      <c r="AW16" t="str">
        <f>IF(E16="","",IF(A3=3000,(1/((13/7.5)*(60*F16+G16))),(1/((1/1)*(60*F16+G16)))))</f>
        <v/>
      </c>
      <c r="AX16">
        <f>VLOOKUP(A3,'RAZA track Params'!$AM$5:$AN$11,2,FALSE)</f>
        <v>3</v>
      </c>
      <c r="AY16" t="str">
        <f>IF(E16="","",VLOOKUP(H16,'RAZA track Params'!$B$2:$AE$27,AX16,FALSE))</f>
        <v/>
      </c>
      <c r="AZ16" t="str">
        <f>IF(E16="","",VLOOKUP(H16,'RAZA track Params'!$B$2:$AE$27,AX16+1,FALSE))</f>
        <v/>
      </c>
      <c r="BA16" t="str">
        <f>IF(E16="","",VLOOKUP(H16,'RAZA track Params'!$B$2:$AE$27,AX16+2,FALSE))</f>
        <v/>
      </c>
      <c r="BC16">
        <f t="shared" si="32"/>
        <v>-1</v>
      </c>
      <c r="BD16">
        <f t="shared" si="17"/>
        <v>-1</v>
      </c>
      <c r="BE16">
        <f t="shared" si="17"/>
        <v>-1</v>
      </c>
      <c r="BF16">
        <f t="shared" si="17"/>
        <v>-1</v>
      </c>
      <c r="BG16">
        <f t="shared" si="17"/>
        <v>-1</v>
      </c>
      <c r="BH16">
        <f t="shared" si="17"/>
        <v>-1</v>
      </c>
      <c r="BI16">
        <f t="shared" si="17"/>
        <v>-1</v>
      </c>
      <c r="BJ16">
        <f t="shared" si="17"/>
        <v>-1</v>
      </c>
      <c r="BL16">
        <f>IF((IF(BC16=BC4,BC16,-1)-$AM16)/10000&lt;0,-1,(IF(BC16=BC4,BC16,-1)-$AM16)/10000)</f>
        <v>-1</v>
      </c>
      <c r="BM16">
        <f t="shared" ref="BM16:BS16" si="70">IF((IF(BD16=BD4,BD16,-1)-$AM16)/10000&lt;0,-1,(IF(BD16=BD4,BD16,-1)-$AM16)/10000)</f>
        <v>-1</v>
      </c>
      <c r="BN16">
        <f t="shared" si="70"/>
        <v>-1</v>
      </c>
      <c r="BO16">
        <f t="shared" si="70"/>
        <v>-1</v>
      </c>
      <c r="BP16">
        <f t="shared" si="70"/>
        <v>-1</v>
      </c>
      <c r="BQ16">
        <f t="shared" si="70"/>
        <v>-1</v>
      </c>
      <c r="BR16">
        <f t="shared" si="70"/>
        <v>-1</v>
      </c>
      <c r="BS16">
        <f t="shared" si="70"/>
        <v>-1</v>
      </c>
      <c r="BU16">
        <f t="shared" si="68"/>
        <v>-1</v>
      </c>
      <c r="BV16">
        <f t="shared" si="35"/>
        <v>0</v>
      </c>
      <c r="BW16">
        <f>_xlfn.RANK.AVG(BU16,BU5:BU16,0)</f>
        <v>6.5</v>
      </c>
      <c r="BX16">
        <f>IF(BW16&gt;BV2,0,(BV2-BW16)+2)</f>
        <v>0</v>
      </c>
      <c r="BY16">
        <f>IF(BW16&gt;BV2,0,IF(BV2=7,MAX(0,(BV2-BW16-5)),0))</f>
        <v>0</v>
      </c>
      <c r="BZ16">
        <f>IF(BW16&gt;BV2,0,IF(BV2=8,MAX(0,(BV2-BW16-5)),0))</f>
        <v>0</v>
      </c>
      <c r="CA16">
        <f t="shared" si="66"/>
        <v>0</v>
      </c>
    </row>
    <row r="18" spans="1:79">
      <c r="AO18" t="s">
        <v>312</v>
      </c>
      <c r="BV18" t="s">
        <v>312</v>
      </c>
    </row>
    <row r="19" spans="1:79">
      <c r="A19" s="62" t="s">
        <v>0</v>
      </c>
      <c r="B19" s="62" t="s">
        <v>0</v>
      </c>
      <c r="C19" s="62">
        <v>200</v>
      </c>
      <c r="D19" s="62" t="s">
        <v>58</v>
      </c>
      <c r="E19" s="3"/>
      <c r="F19" s="3"/>
      <c r="G19" s="67"/>
      <c r="J19" s="3"/>
      <c r="K19" s="3"/>
      <c r="L19" s="3"/>
      <c r="M19" s="3"/>
      <c r="N19" s="3"/>
      <c r="O19" s="3"/>
      <c r="P19" s="3"/>
      <c r="Q19" s="3"/>
      <c r="R19" s="3"/>
      <c r="S19" s="3"/>
      <c r="T19" s="3"/>
      <c r="U19" s="3"/>
      <c r="V19" s="3"/>
      <c r="W19" s="3"/>
      <c r="X19" s="3"/>
      <c r="Y19" s="3"/>
      <c r="Z19" s="3"/>
      <c r="AA19" s="3"/>
      <c r="AO19">
        <f>SUM(AO22:AO29)</f>
        <v>0</v>
      </c>
      <c r="BC19" t="s">
        <v>399</v>
      </c>
      <c r="BL19" t="s">
        <v>401</v>
      </c>
      <c r="BV19">
        <f>SUM(BV22:BV29)</f>
        <v>0</v>
      </c>
    </row>
    <row r="20" spans="1:79">
      <c r="A20" s="3">
        <f>C19</f>
        <v>200</v>
      </c>
      <c r="B20" s="37" t="s">
        <v>415</v>
      </c>
      <c r="C20" s="37" t="s">
        <v>62</v>
      </c>
      <c r="D20" s="5"/>
      <c r="E20" s="37" t="s">
        <v>63</v>
      </c>
      <c r="F20" s="37" t="s">
        <v>76</v>
      </c>
      <c r="G20" s="63" t="s">
        <v>77</v>
      </c>
      <c r="H20" s="37" t="s">
        <v>387</v>
      </c>
      <c r="I20" s="37" t="s">
        <v>389</v>
      </c>
      <c r="J20" s="37" t="s">
        <v>79</v>
      </c>
      <c r="K20" s="37" t="s">
        <v>59</v>
      </c>
      <c r="L20" s="37" t="s">
        <v>304</v>
      </c>
      <c r="M20" s="3" t="s">
        <v>132</v>
      </c>
      <c r="N20" s="3" t="s">
        <v>132</v>
      </c>
      <c r="O20" s="3" t="s">
        <v>133</v>
      </c>
      <c r="P20" s="3" t="s">
        <v>193</v>
      </c>
      <c r="Q20" s="3" t="s">
        <v>137</v>
      </c>
      <c r="R20" s="3" t="s">
        <v>192</v>
      </c>
      <c r="S20" s="3" t="s">
        <v>134</v>
      </c>
      <c r="T20" s="3" t="s">
        <v>135</v>
      </c>
      <c r="U20" s="3" t="s">
        <v>194</v>
      </c>
      <c r="V20" s="3" t="s">
        <v>195</v>
      </c>
      <c r="W20" s="3" t="s">
        <v>197</v>
      </c>
      <c r="X20" s="3" t="s">
        <v>136</v>
      </c>
      <c r="Y20" s="3" t="s">
        <v>236</v>
      </c>
      <c r="Z20" s="37" t="s">
        <v>404</v>
      </c>
      <c r="AA20" s="3"/>
      <c r="AL20" t="s">
        <v>304</v>
      </c>
      <c r="AM20" t="s">
        <v>307</v>
      </c>
      <c r="AN20" s="1" t="s">
        <v>308</v>
      </c>
      <c r="AO20" t="s">
        <v>310</v>
      </c>
      <c r="AP20" t="s">
        <v>313</v>
      </c>
      <c r="AQ20" t="s">
        <v>400</v>
      </c>
      <c r="AR20" t="s">
        <v>400</v>
      </c>
      <c r="AS20" t="s">
        <v>400</v>
      </c>
      <c r="AT20" t="s">
        <v>400</v>
      </c>
      <c r="AV20" t="s">
        <v>304</v>
      </c>
      <c r="AW20" t="s">
        <v>383</v>
      </c>
      <c r="AX20" t="s">
        <v>392</v>
      </c>
      <c r="AY20" t="s">
        <v>304</v>
      </c>
      <c r="AZ20" t="s">
        <v>304</v>
      </c>
      <c r="BA20" t="s">
        <v>304</v>
      </c>
      <c r="BC20" s="136" t="str">
        <f>AC$1</f>
        <v>B&amp;R</v>
      </c>
      <c r="BD20" s="136" t="str">
        <f t="shared" ref="BD20" si="71">AD$1</f>
        <v>Chelt</v>
      </c>
      <c r="BE20" s="136" t="str">
        <f t="shared" ref="BE20" si="72">AE$1</f>
        <v>D&amp;S</v>
      </c>
      <c r="BF20" s="136" t="str">
        <f t="shared" ref="BF20" si="73">AF$1</f>
        <v>HereF</v>
      </c>
      <c r="BG20" s="136" t="str">
        <f t="shared" ref="BG20" si="74">AG$1</f>
        <v>K&amp;S</v>
      </c>
      <c r="BH20" s="136" t="str">
        <f t="shared" ref="BH20" si="75">AH$1</f>
        <v>Tipton</v>
      </c>
      <c r="BI20" s="136" t="str">
        <f t="shared" ref="BI20" si="76">AI$1</f>
        <v>Worc</v>
      </c>
      <c r="BJ20" s="136" t="str">
        <f t="shared" ref="BJ20" si="77">AJ$1</f>
        <v>Yate</v>
      </c>
      <c r="BL20" s="136" t="str">
        <f>BC20</f>
        <v>B&amp;R</v>
      </c>
      <c r="BM20" s="136" t="str">
        <f t="shared" ref="BM20" si="78">BD20</f>
        <v>Chelt</v>
      </c>
      <c r="BN20" s="136" t="str">
        <f t="shared" ref="BN20" si="79">BE20</f>
        <v>D&amp;S</v>
      </c>
      <c r="BO20" s="136" t="str">
        <f t="shared" ref="BO20" si="80">BF20</f>
        <v>HereF</v>
      </c>
      <c r="BP20" s="136" t="str">
        <f t="shared" ref="BP20" si="81">BG20</f>
        <v>K&amp;S</v>
      </c>
      <c r="BQ20" s="136" t="str">
        <f t="shared" ref="BQ20" si="82">BH20</f>
        <v>Tipton</v>
      </c>
      <c r="BR20" s="136" t="str">
        <f t="shared" ref="BR20" si="83">BI20</f>
        <v>Worc</v>
      </c>
      <c r="BS20" s="136" t="str">
        <f t="shared" ref="BS20" si="84">BJ20</f>
        <v>Yate</v>
      </c>
      <c r="BU20" t="s">
        <v>402</v>
      </c>
      <c r="BV20" t="s">
        <v>310</v>
      </c>
      <c r="BW20" t="s">
        <v>313</v>
      </c>
      <c r="BX20" t="s">
        <v>403</v>
      </c>
      <c r="BY20" t="s">
        <v>403</v>
      </c>
      <c r="BZ20" t="s">
        <v>403</v>
      </c>
      <c r="CA20" t="s">
        <v>403</v>
      </c>
    </row>
    <row r="21" spans="1:79">
      <c r="A21" s="64" t="str">
        <f>$A$4</f>
        <v>MEN</v>
      </c>
      <c r="B21" s="37" t="s">
        <v>59</v>
      </c>
      <c r="C21" s="37" t="s">
        <v>60</v>
      </c>
      <c r="D21" s="37" t="s">
        <v>61</v>
      </c>
      <c r="E21" s="37" t="s">
        <v>108</v>
      </c>
      <c r="F21" s="37" t="s">
        <v>78</v>
      </c>
      <c r="G21" s="63" t="s">
        <v>99</v>
      </c>
      <c r="H21" s="37" t="s">
        <v>388</v>
      </c>
      <c r="I21" s="37" t="s">
        <v>390</v>
      </c>
      <c r="J21" s="37" t="s">
        <v>80</v>
      </c>
      <c r="K21" s="37" t="s">
        <v>80</v>
      </c>
      <c r="L21" s="37" t="s">
        <v>80</v>
      </c>
      <c r="M21" s="3" t="s">
        <v>192</v>
      </c>
      <c r="N21" s="3" t="s">
        <v>130</v>
      </c>
      <c r="O21" s="3" t="s">
        <v>130</v>
      </c>
      <c r="P21" s="3" t="s">
        <v>130</v>
      </c>
      <c r="Q21" s="3" t="s">
        <v>131</v>
      </c>
      <c r="R21" s="3" t="s">
        <v>131</v>
      </c>
      <c r="S21" s="3" t="s">
        <v>131</v>
      </c>
      <c r="T21" s="3" t="s">
        <v>131</v>
      </c>
      <c r="U21" s="3" t="s">
        <v>131</v>
      </c>
      <c r="V21" s="3" t="s">
        <v>196</v>
      </c>
      <c r="W21" s="3" t="s">
        <v>196</v>
      </c>
      <c r="X21" s="3" t="s">
        <v>146</v>
      </c>
      <c r="Y21" s="3" t="s">
        <v>237</v>
      </c>
      <c r="Z21" s="37" t="s">
        <v>405</v>
      </c>
      <c r="AA21" s="3"/>
      <c r="AC21" t="str">
        <f>ADMIN2026!$D$12</f>
        <v>B&amp;R</v>
      </c>
      <c r="AD21" t="str">
        <f>ADMIN2026!$D$13</f>
        <v>Chelt</v>
      </c>
      <c r="AE21" t="str">
        <f>ADMIN2026!$D$14</f>
        <v>D&amp;S</v>
      </c>
      <c r="AF21" t="str">
        <f>ADMIN2026!$D$15</f>
        <v>HereF</v>
      </c>
      <c r="AG21" t="str">
        <f>ADMIN2026!$D$16</f>
        <v>K&amp;S</v>
      </c>
      <c r="AH21" t="str">
        <f>ADMIN2026!$D$17</f>
        <v>Tipton</v>
      </c>
      <c r="AI21" t="str">
        <f>ADMIN2026!$D$18</f>
        <v>Worc</v>
      </c>
      <c r="AJ21" t="str">
        <f>ADMIN2026!$D$19</f>
        <v>Yate</v>
      </c>
      <c r="AL21" t="s">
        <v>306</v>
      </c>
      <c r="AM21" t="s">
        <v>296</v>
      </c>
      <c r="AN21" t="s">
        <v>309</v>
      </c>
      <c r="AO21" t="s">
        <v>311</v>
      </c>
      <c r="AP21" t="s">
        <v>325</v>
      </c>
      <c r="AQ21" t="s">
        <v>397</v>
      </c>
      <c r="AR21" t="s">
        <v>394</v>
      </c>
      <c r="AS21" t="s">
        <v>395</v>
      </c>
      <c r="AT21" t="s">
        <v>396</v>
      </c>
      <c r="AV21" t="s">
        <v>305</v>
      </c>
      <c r="AW21" t="s">
        <v>384</v>
      </c>
      <c r="AX21" t="s">
        <v>393</v>
      </c>
      <c r="AY21" t="s">
        <v>328</v>
      </c>
      <c r="AZ21" t="s">
        <v>329</v>
      </c>
      <c r="BA21" t="s">
        <v>330</v>
      </c>
      <c r="BC21" s="135">
        <f>MAX(BC22:BC29)</f>
        <v>-1</v>
      </c>
      <c r="BD21" s="135">
        <f t="shared" ref="BD21" si="85">MAX(BD22:BD29)</f>
        <v>-1</v>
      </c>
      <c r="BE21" s="135">
        <f t="shared" ref="BE21" si="86">MAX(BE22:BE29)</f>
        <v>-1</v>
      </c>
      <c r="BF21" s="135">
        <f t="shared" ref="BF21" si="87">MAX(BF22:BF29)</f>
        <v>-1</v>
      </c>
      <c r="BG21" s="135">
        <f t="shared" ref="BG21" si="88">MAX(BG22:BG29)</f>
        <v>-1</v>
      </c>
      <c r="BH21" s="135">
        <f t="shared" ref="BH21" si="89">MAX(BH22:BH29)</f>
        <v>-1</v>
      </c>
      <c r="BI21" s="135">
        <f t="shared" ref="BI21" si="90">MAX(BI22:BI29)</f>
        <v>-1</v>
      </c>
      <c r="BJ21" s="135">
        <f t="shared" ref="BJ21" si="91">MAX(BJ22:BJ29)</f>
        <v>-1</v>
      </c>
      <c r="BU21" t="s">
        <v>314</v>
      </c>
      <c r="BV21" t="s">
        <v>311</v>
      </c>
      <c r="BW21" t="s">
        <v>325</v>
      </c>
      <c r="BX21" t="s">
        <v>397</v>
      </c>
      <c r="BY21" t="s">
        <v>394</v>
      </c>
      <c r="BZ21" t="s">
        <v>395</v>
      </c>
      <c r="CA21" t="s">
        <v>396</v>
      </c>
    </row>
    <row r="22" spans="1:79">
      <c r="B22" s="94">
        <v>1</v>
      </c>
      <c r="C22" s="38" t="str">
        <f>IF(E22="","",VLOOKUP(E22,'Guests and Para'!$Q$4:$U$33,2,FALSE))</f>
        <v/>
      </c>
      <c r="D22" s="38" t="str">
        <f>IF(E22="","",VLOOKUP(E22,'Guests and Para'!$Q$4:$U$33,3,FALSE))</f>
        <v/>
      </c>
      <c r="E22" s="4"/>
      <c r="F22" s="4"/>
      <c r="G22" s="6"/>
      <c r="H22" s="38" t="str">
        <f>IF(E22="","",VLOOKUP(E22,'Guests and Para'!$Q$4:$U$33,4,FALSE))</f>
        <v/>
      </c>
      <c r="I22" s="38" t="str">
        <f>IF(E22="","",VLOOKUP(E22,'Guests and Para'!$Q$4:$U$33,5,FALSE))</f>
        <v/>
      </c>
      <c r="J22" s="38">
        <f>CA22</f>
        <v>0</v>
      </c>
      <c r="K22" s="94">
        <f>J22</f>
        <v>0</v>
      </c>
      <c r="L22" s="38" t="str">
        <f t="shared" ref="L22:L28" si="92">IF(AV22&lt;0,"",AV22)</f>
        <v/>
      </c>
      <c r="M22">
        <f>INT(G22/10)</f>
        <v>0</v>
      </c>
      <c r="N22" s="8">
        <f>INT(G22)-10*M22</f>
        <v>0</v>
      </c>
      <c r="O22" s="8">
        <f t="shared" ref="O22:O33" si="93">INT((INT(10*(G22-N22-10*M22)+0.001))/1)</f>
        <v>0</v>
      </c>
      <c r="P22" s="8">
        <f>INT(100*(G22-N22-10*M22-O22/10)+0.5)</f>
        <v>0</v>
      </c>
      <c r="Q22" s="7">
        <f>F22</f>
        <v>0</v>
      </c>
      <c r="R22" s="7">
        <f>M22</f>
        <v>0</v>
      </c>
      <c r="S22" s="7">
        <f>N22</f>
        <v>0</v>
      </c>
      <c r="T22" s="7">
        <f>O22</f>
        <v>0</v>
      </c>
      <c r="U22" s="7">
        <f>P22</f>
        <v>0</v>
      </c>
      <c r="V22" t="str">
        <f>IF(G22="DQ","DQ",IF(G22="NT","NT",IF(G22="DNF","DNF",IF(G22="DNS","DNS",IF(D22="","",IF(F22="",IF(M22&gt;0,CONCATENATE(R22,S22,".",T22),CONCATENATE(S22,".",T22)),CONCATENATE(Q22,":",R22,S22,".",T22)))))))</f>
        <v/>
      </c>
      <c r="W22" t="str">
        <f>IF(G22="DQ","DQ",IF(G22="NT","NT",IF(G22="DNF","DNF",IF(G22="DNS","DNS",IF(D22="","",IF(F22="",IF(M22&gt;0,CONCATENATE(R22,S22,".",T22,U22),CONCATENATE(S22,".",T22,U22)),CONCATENATE(Q22,":",R22,S22,".",T22,U22)))))))</f>
        <v/>
      </c>
      <c r="X22" t="str">
        <f>IF(ADMIN2026!$G$8="Photo-finish timing",W22,V22)</f>
        <v/>
      </c>
      <c r="Y22" s="66" t="str">
        <f>IF(E22="","",IF(ADMIN2026!$G$8=ADMIN2026!$D$8,"",IF(P22&gt;0.5,"error 1/100th entry noted","")))</f>
        <v/>
      </c>
      <c r="Z22" s="38" t="str">
        <f>IF(BU22&lt;0,"",BU22)</f>
        <v/>
      </c>
      <c r="AC22">
        <f>IF($D22=AC$1,$K22,0)</f>
        <v>0</v>
      </c>
      <c r="AD22">
        <f t="shared" ref="AD22:AJ33" si="94">IF($D22=AD$1,$K22,0)</f>
        <v>0</v>
      </c>
      <c r="AE22">
        <f t="shared" si="94"/>
        <v>0</v>
      </c>
      <c r="AF22">
        <f t="shared" si="94"/>
        <v>0</v>
      </c>
      <c r="AG22">
        <f t="shared" si="94"/>
        <v>0</v>
      </c>
      <c r="AH22">
        <f t="shared" si="94"/>
        <v>0</v>
      </c>
      <c r="AI22">
        <f t="shared" si="94"/>
        <v>0</v>
      </c>
      <c r="AJ22">
        <f t="shared" si="94"/>
        <v>0</v>
      </c>
      <c r="AL22">
        <f t="shared" ref="AL22:AL29" si="95">INT(100*AV22+0.5)*100</f>
        <v>-10000</v>
      </c>
      <c r="AM22">
        <v>1</v>
      </c>
      <c r="AN22">
        <f>AL22+AM22</f>
        <v>-9999</v>
      </c>
      <c r="AO22">
        <f t="shared" ref="AO22:AO29" si="96">IF(E22="",0,1)</f>
        <v>0</v>
      </c>
      <c r="AP22">
        <f>_xlfn.RANK.AVG(AV22,AV22:AV33,0)</f>
        <v>6.5</v>
      </c>
      <c r="AQ22">
        <f>IF(AP22&gt;AO19,0,(AO19-AP22)+2)</f>
        <v>0</v>
      </c>
      <c r="AR22">
        <f>IF(AP22&gt;AO19,0,IF(AO19=7,MAX(0,(AO19-AP22-5)),0))</f>
        <v>0</v>
      </c>
      <c r="AS22">
        <f>IF(AP22&gt;AO19,0,IF(AO19=8,MAX(0,(AO19-AP22-5)),0))</f>
        <v>0</v>
      </c>
      <c r="AT22">
        <f>SUM(AQ22:AS22)</f>
        <v>0</v>
      </c>
      <c r="AV22">
        <f t="shared" ref="AV22:AV29" si="97">IF(AY22="",-1,IF(AY22&gt;0,FLOOR(AY22*EXP(-EXP(AZ22-BA22*AW22)),1),0))</f>
        <v>-1</v>
      </c>
      <c r="AW22" t="str">
        <f>IF(E22="","",IF(A20=3000,(1/((13/7.5)*(60*F22+G22))),(1/((1/1)*(60*F22+G22)))))</f>
        <v/>
      </c>
      <c r="AX22">
        <f>VLOOKUP(A20,'RAZA track Params'!$AM$5:$AN$11,2,FALSE)</f>
        <v>8</v>
      </c>
      <c r="AY22" t="str">
        <f>IF(E22="","",VLOOKUP(H22,'RAZA track Params'!$B$2:$AE$27,AX22,FALSE))</f>
        <v/>
      </c>
      <c r="AZ22" t="str">
        <f>IF(E22="","",VLOOKUP(H22,'RAZA track Params'!$B$2:$AE$27,AX22+1,FALSE))</f>
        <v/>
      </c>
      <c r="BA22" t="str">
        <f>IF(E22="","",VLOOKUP(H22,'RAZA track Params'!$B$2:$AE$27,AX22+2,FALSE))</f>
        <v/>
      </c>
      <c r="BC22">
        <f>IF($D22=BC$1,$AN22,-1)</f>
        <v>-1</v>
      </c>
      <c r="BD22">
        <f t="shared" ref="BD22:BJ33" si="98">IF($D22=BD$1,$AN22,-1)</f>
        <v>-1</v>
      </c>
      <c r="BE22">
        <f t="shared" si="98"/>
        <v>-1</v>
      </c>
      <c r="BF22">
        <f t="shared" si="98"/>
        <v>-1</v>
      </c>
      <c r="BG22">
        <f t="shared" si="98"/>
        <v>-1</v>
      </c>
      <c r="BH22">
        <f t="shared" si="98"/>
        <v>-1</v>
      </c>
      <c r="BI22">
        <f t="shared" si="98"/>
        <v>-1</v>
      </c>
      <c r="BJ22">
        <f t="shared" si="98"/>
        <v>-1</v>
      </c>
      <c r="BL22">
        <f t="shared" ref="BL22:BS22" si="99">IF((IF(BC22=BC21,BC22,-1)-$AM22)/10000&lt;0,-1,(IF(BC22=BC21,BC22,-1)-$AM22)/10000)</f>
        <v>-1</v>
      </c>
      <c r="BM22">
        <f t="shared" si="99"/>
        <v>-1</v>
      </c>
      <c r="BN22">
        <f t="shared" si="99"/>
        <v>-1</v>
      </c>
      <c r="BO22">
        <f t="shared" si="99"/>
        <v>-1</v>
      </c>
      <c r="BP22">
        <f t="shared" si="99"/>
        <v>-1</v>
      </c>
      <c r="BQ22">
        <f t="shared" si="99"/>
        <v>-1</v>
      </c>
      <c r="BR22">
        <f t="shared" si="99"/>
        <v>-1</v>
      </c>
      <c r="BS22">
        <f t="shared" si="99"/>
        <v>-1</v>
      </c>
      <c r="BU22">
        <f>MAX(BL22:BS22)</f>
        <v>-1</v>
      </c>
      <c r="BV22">
        <f>IF(BU22&lt;0,0,1)</f>
        <v>0</v>
      </c>
      <c r="BW22">
        <f>_xlfn.RANK.AVG(BU22,BU22:BU33,0)</f>
        <v>6.5</v>
      </c>
      <c r="BX22">
        <f>IF(BW22&gt;BV19,0,(BV19-BW22)+2)</f>
        <v>0</v>
      </c>
      <c r="BY22">
        <f>IF(BW22&gt;BV19,0,IF(BV19=7,MAX(0,(BV19-BW22-5)),0))</f>
        <v>0</v>
      </c>
      <c r="BZ22">
        <f>IF(BW22&gt;BV19,0,IF(BV19=8,MAX(0,(BV19-BW22-5)),0))</f>
        <v>0</v>
      </c>
      <c r="CA22">
        <f>SUM(BX22:BZ22)</f>
        <v>0</v>
      </c>
    </row>
    <row r="23" spans="1:79">
      <c r="B23" s="94">
        <v>2</v>
      </c>
      <c r="C23" s="38" t="str">
        <f>IF(E23="","",VLOOKUP(E23,'Guests and Para'!$Q$4:$U$33,2,FALSE))</f>
        <v/>
      </c>
      <c r="D23" s="38" t="str">
        <f>IF(E23="","",VLOOKUP(E23,'Guests and Para'!$Q$4:$U$33,3,FALSE))</f>
        <v/>
      </c>
      <c r="E23" s="4"/>
      <c r="F23" s="4"/>
      <c r="G23" s="6"/>
      <c r="H23" s="38" t="str">
        <f>IF(E23="","",VLOOKUP(E23,'Guests and Para'!$Q$4:$U$33,4,FALSE))</f>
        <v/>
      </c>
      <c r="I23" s="38" t="str">
        <f>IF(E23="","",VLOOKUP(E23,'Guests and Para'!$Q$4:$U$33,5,FALSE))</f>
        <v/>
      </c>
      <c r="J23" s="38">
        <f t="shared" ref="J23:J33" si="100">CA23</f>
        <v>0</v>
      </c>
      <c r="K23" s="94">
        <f t="shared" ref="K23:K33" si="101">J23</f>
        <v>0</v>
      </c>
      <c r="L23" s="38" t="str">
        <f t="shared" si="92"/>
        <v/>
      </c>
      <c r="M23">
        <f t="shared" ref="M23:M33" si="102">INT(G23/10)</f>
        <v>0</v>
      </c>
      <c r="N23" s="8">
        <f t="shared" ref="N23:N33" si="103">INT(G23)-10*M23</f>
        <v>0</v>
      </c>
      <c r="O23" s="8">
        <f t="shared" si="93"/>
        <v>0</v>
      </c>
      <c r="P23" s="8">
        <f t="shared" ref="P23:P33" si="104">INT(100*(G23-N23-10*M23-O23/10)+0.5)</f>
        <v>0</v>
      </c>
      <c r="Q23" s="7">
        <f t="shared" ref="Q23:Q33" si="105">F23</f>
        <v>0</v>
      </c>
      <c r="R23" s="7">
        <f t="shared" ref="R23:R33" si="106">M23</f>
        <v>0</v>
      </c>
      <c r="S23" s="7">
        <f t="shared" ref="S23:S33" si="107">N23</f>
        <v>0</v>
      </c>
      <c r="T23" s="7">
        <f t="shared" ref="T23:T33" si="108">O23</f>
        <v>0</v>
      </c>
      <c r="U23" s="7">
        <f t="shared" ref="U23:U33" si="109">P23</f>
        <v>0</v>
      </c>
      <c r="V23" t="str">
        <f t="shared" ref="V23:V33" si="110">IF(G23="DQ","DQ",IF(G23="NT","NT",IF(G23="DNF","DNF",IF(G23="DNS","DNS",IF(D23="","",IF(F23="",IF(M23&gt;0,CONCATENATE(R23,S23,".",T23),CONCATENATE(S23,".",T23)),CONCATENATE(Q23,":",R23,S23,".",T23)))))))</f>
        <v/>
      </c>
      <c r="W23" t="str">
        <f t="shared" ref="W23:W33" si="111">IF(G23="DQ","DQ",IF(G23="NT","NT",IF(G23="DNF","DNF",IF(G23="DNS","DNS",IF(D23="","",IF(F23="",IF(M23&gt;0,CONCATENATE(R23,S23,".",T23,U23),CONCATENATE(S23,".",T23,U23)),CONCATENATE(Q23,":",R23,S23,".",T23,U23)))))))</f>
        <v/>
      </c>
      <c r="X23" t="str">
        <f>IF(ADMIN2026!$G$8="Photo-finish timing",W23,V23)</f>
        <v/>
      </c>
      <c r="Y23" s="66" t="str">
        <f>IF(E23="","",IF(ADMIN2026!$G$8=ADMIN2026!$D$8,"",IF(P23&gt;0.5,"error 1/100th entry noted","")))</f>
        <v/>
      </c>
      <c r="Z23" s="38" t="str">
        <f t="shared" ref="Z23:Z33" si="112">IF(BU23&lt;0,"",BU23)</f>
        <v/>
      </c>
      <c r="AC23">
        <f t="shared" ref="AC23:AC33" si="113">IF($D23=AC$1,$K23,0)</f>
        <v>0</v>
      </c>
      <c r="AD23">
        <f t="shared" si="94"/>
        <v>0</v>
      </c>
      <c r="AE23">
        <f t="shared" si="94"/>
        <v>0</v>
      </c>
      <c r="AF23">
        <f t="shared" si="94"/>
        <v>0</v>
      </c>
      <c r="AG23">
        <f t="shared" si="94"/>
        <v>0</v>
      </c>
      <c r="AH23">
        <f t="shared" si="94"/>
        <v>0</v>
      </c>
      <c r="AI23">
        <f t="shared" si="94"/>
        <v>0</v>
      </c>
      <c r="AJ23">
        <f t="shared" si="94"/>
        <v>0</v>
      </c>
      <c r="AL23">
        <f t="shared" si="95"/>
        <v>-10000</v>
      </c>
      <c r="AM23">
        <f>1+AM22</f>
        <v>2</v>
      </c>
      <c r="AN23">
        <f t="shared" ref="AN23:AN33" si="114">AL23+AM23</f>
        <v>-9998</v>
      </c>
      <c r="AO23">
        <f t="shared" si="96"/>
        <v>0</v>
      </c>
      <c r="AP23">
        <f>_xlfn.RANK.AVG(AV23,AV22:AV33,0)</f>
        <v>6.5</v>
      </c>
      <c r="AQ23">
        <f>IF(AP23&gt;AO19,0,(AO19-AP23)+2)</f>
        <v>0</v>
      </c>
      <c r="AR23">
        <f>IF(AP23&gt;AO19,0,IF(AO19=7,MAX(0,(AO19-AP23-5)),0))</f>
        <v>0</v>
      </c>
      <c r="AS23">
        <f>IF(AP23&gt;AO19,0,IF(AO19=8,MAX(0,(AO19-AP23-5)),0))</f>
        <v>0</v>
      </c>
      <c r="AT23">
        <f t="shared" ref="AT23:AT33" si="115">SUM(AQ23:AS23)</f>
        <v>0</v>
      </c>
      <c r="AV23">
        <f t="shared" si="97"/>
        <v>-1</v>
      </c>
      <c r="AW23" t="str">
        <f>IF(E23="","",IF(A20=3000,(1/((13/7.5)*(60*F23+G23))),(1/((1/1)*(60*F23+G23)))))</f>
        <v/>
      </c>
      <c r="AX23">
        <f>VLOOKUP(A20,'RAZA track Params'!$AM$5:$AN$11,2,FALSE)</f>
        <v>8</v>
      </c>
      <c r="AY23" t="str">
        <f>IF(E23="","",VLOOKUP(H23,'RAZA track Params'!$B$2:$AE$27,AX23,FALSE))</f>
        <v/>
      </c>
      <c r="AZ23" t="str">
        <f>IF(E23="","",VLOOKUP(H23,'RAZA track Params'!$B$2:$AE$27,AX23+1,FALSE))</f>
        <v/>
      </c>
      <c r="BA23" t="str">
        <f>IF(E23="","",VLOOKUP(H23,'RAZA track Params'!$B$2:$AE$27,AX23+2,FALSE))</f>
        <v/>
      </c>
      <c r="BC23">
        <f t="shared" ref="BC23:BC33" si="116">IF($D23=BC$1,$AN23,-1)</f>
        <v>-1</v>
      </c>
      <c r="BD23">
        <f t="shared" si="98"/>
        <v>-1</v>
      </c>
      <c r="BE23">
        <f t="shared" si="98"/>
        <v>-1</v>
      </c>
      <c r="BF23">
        <f t="shared" si="98"/>
        <v>-1</v>
      </c>
      <c r="BG23">
        <f t="shared" si="98"/>
        <v>-1</v>
      </c>
      <c r="BH23">
        <f t="shared" si="98"/>
        <v>-1</v>
      </c>
      <c r="BI23">
        <f t="shared" si="98"/>
        <v>-1</v>
      </c>
      <c r="BJ23">
        <f t="shared" si="98"/>
        <v>-1</v>
      </c>
      <c r="BL23">
        <f t="shared" ref="BL23:BS23" si="117">IF((IF(BC23=BC21,BC23,-1)-$AM23)/10000&lt;0,-1,(IF(BC23=BC21,BC23,-1)-$AM23)/10000)</f>
        <v>-1</v>
      </c>
      <c r="BM23">
        <f t="shared" si="117"/>
        <v>-1</v>
      </c>
      <c r="BN23">
        <f t="shared" si="117"/>
        <v>-1</v>
      </c>
      <c r="BO23">
        <f t="shared" si="117"/>
        <v>-1</v>
      </c>
      <c r="BP23">
        <f t="shared" si="117"/>
        <v>-1</v>
      </c>
      <c r="BQ23">
        <f t="shared" si="117"/>
        <v>-1</v>
      </c>
      <c r="BR23">
        <f t="shared" si="117"/>
        <v>-1</v>
      </c>
      <c r="BS23">
        <f t="shared" si="117"/>
        <v>-1</v>
      </c>
      <c r="BU23">
        <f t="shared" ref="BU23:BU28" si="118">MAX(BL23:BS23)</f>
        <v>-1</v>
      </c>
      <c r="BV23">
        <f t="shared" ref="BV23:BV33" si="119">IF(BU23&lt;0,0,1)</f>
        <v>0</v>
      </c>
      <c r="BW23">
        <f>_xlfn.RANK.AVG(BU23,BU22:BU33,0)</f>
        <v>6.5</v>
      </c>
      <c r="BX23">
        <f>IF(BW23&gt;BV19,0,(BV19-BW23)+2)</f>
        <v>0</v>
      </c>
      <c r="BY23">
        <f>IF(BW23&gt;BV19,0,IF(BV19=7,MAX(0,(BV19-BW23-5)),0))</f>
        <v>0</v>
      </c>
      <c r="BZ23">
        <f>IF(BW23&gt;BV19,0,IF(BV19=8,MAX(0,(BV19-BW23-5)),0))</f>
        <v>0</v>
      </c>
      <c r="CA23">
        <f t="shared" ref="CA23:CA31" si="120">SUM(BX23:BZ23)</f>
        <v>0</v>
      </c>
    </row>
    <row r="24" spans="1:79">
      <c r="B24" s="94">
        <v>3</v>
      </c>
      <c r="C24" s="38" t="str">
        <f>IF(E24="","",VLOOKUP(E24,'Guests and Para'!$Q$4:$U$33,2,FALSE))</f>
        <v/>
      </c>
      <c r="D24" s="38" t="str">
        <f>IF(E24="","",VLOOKUP(E24,'Guests and Para'!$Q$4:$U$33,3,FALSE))</f>
        <v/>
      </c>
      <c r="E24" s="4"/>
      <c r="F24" s="4"/>
      <c r="G24" s="6"/>
      <c r="H24" s="38" t="str">
        <f>IF(E24="","",VLOOKUP(E24,'Guests and Para'!$Q$4:$U$33,4,FALSE))</f>
        <v/>
      </c>
      <c r="I24" s="38" t="str">
        <f>IF(E24="","",VLOOKUP(E24,'Guests and Para'!$Q$4:$U$33,5,FALSE))</f>
        <v/>
      </c>
      <c r="J24" s="38">
        <f t="shared" si="100"/>
        <v>0</v>
      </c>
      <c r="K24" s="94">
        <f t="shared" si="101"/>
        <v>0</v>
      </c>
      <c r="L24" s="38" t="str">
        <f t="shared" si="92"/>
        <v/>
      </c>
      <c r="M24">
        <f t="shared" si="102"/>
        <v>0</v>
      </c>
      <c r="N24" s="8">
        <f t="shared" si="103"/>
        <v>0</v>
      </c>
      <c r="O24" s="8">
        <f t="shared" si="93"/>
        <v>0</v>
      </c>
      <c r="P24" s="8">
        <f t="shared" si="104"/>
        <v>0</v>
      </c>
      <c r="Q24" s="7">
        <f t="shared" si="105"/>
        <v>0</v>
      </c>
      <c r="R24" s="7">
        <f t="shared" si="106"/>
        <v>0</v>
      </c>
      <c r="S24" s="7">
        <f t="shared" si="107"/>
        <v>0</v>
      </c>
      <c r="T24" s="7">
        <f t="shared" si="108"/>
        <v>0</v>
      </c>
      <c r="U24" s="7">
        <f t="shared" si="109"/>
        <v>0</v>
      </c>
      <c r="V24" t="str">
        <f t="shared" si="110"/>
        <v/>
      </c>
      <c r="W24" t="str">
        <f t="shared" si="111"/>
        <v/>
      </c>
      <c r="X24" t="str">
        <f>IF(ADMIN2026!$G$8="Photo-finish timing",W24,V24)</f>
        <v/>
      </c>
      <c r="Y24" s="66" t="str">
        <f>IF(E24="","",IF(ADMIN2026!$G$8=ADMIN2026!$D$8,"",IF(P24&gt;0.5,"error 1/100th entry noted","")))</f>
        <v/>
      </c>
      <c r="Z24" s="38" t="str">
        <f t="shared" si="112"/>
        <v/>
      </c>
      <c r="AC24">
        <f t="shared" si="113"/>
        <v>0</v>
      </c>
      <c r="AD24">
        <f t="shared" si="94"/>
        <v>0</v>
      </c>
      <c r="AE24">
        <f t="shared" si="94"/>
        <v>0</v>
      </c>
      <c r="AF24">
        <f t="shared" si="94"/>
        <v>0</v>
      </c>
      <c r="AG24">
        <f t="shared" si="94"/>
        <v>0</v>
      </c>
      <c r="AH24">
        <f t="shared" si="94"/>
        <v>0</v>
      </c>
      <c r="AI24">
        <f t="shared" si="94"/>
        <v>0</v>
      </c>
      <c r="AJ24">
        <f t="shared" si="94"/>
        <v>0</v>
      </c>
      <c r="AL24">
        <f t="shared" si="95"/>
        <v>-10000</v>
      </c>
      <c r="AM24">
        <f t="shared" ref="AM24:AM33" si="121">1+AM23</f>
        <v>3</v>
      </c>
      <c r="AN24">
        <f t="shared" si="114"/>
        <v>-9997</v>
      </c>
      <c r="AO24">
        <f t="shared" si="96"/>
        <v>0</v>
      </c>
      <c r="AP24">
        <f>_xlfn.RANK.AVG(AV24,AV22:AV33,0)</f>
        <v>6.5</v>
      </c>
      <c r="AQ24">
        <f>IF(AP24&gt;AO19,0,(AO19-AP24)+2)</f>
        <v>0</v>
      </c>
      <c r="AR24">
        <f>IF(AP24&gt;AO19,0,IF(AO19=7,MAX(0,(AO19-AP24-5)),0))</f>
        <v>0</v>
      </c>
      <c r="AS24">
        <f>IF(AP24&gt;AO19,0,IF(AO19=8,MAX(0,(AO19-AP24-5)),0))</f>
        <v>0</v>
      </c>
      <c r="AT24">
        <f t="shared" si="115"/>
        <v>0</v>
      </c>
      <c r="AV24">
        <f t="shared" si="97"/>
        <v>-1</v>
      </c>
      <c r="AW24" t="str">
        <f>IF(E24="","",IF(A20=3000,(1/((13/7.5)*(60*F24+G24))),(1/((1/1)*(60*F24+G24)))))</f>
        <v/>
      </c>
      <c r="AX24">
        <f>VLOOKUP(A20,'RAZA track Params'!$AM$5:$AN$11,2,FALSE)</f>
        <v>8</v>
      </c>
      <c r="AY24" t="str">
        <f>IF(E24="","",VLOOKUP(H24,'RAZA track Params'!$B$2:$AE$27,AX24,FALSE))</f>
        <v/>
      </c>
      <c r="AZ24" t="str">
        <f>IF(E24="","",VLOOKUP(H24,'RAZA track Params'!$B$2:$AE$27,AX24+1,FALSE))</f>
        <v/>
      </c>
      <c r="BA24" t="str">
        <f>IF(E24="","",VLOOKUP(H24,'RAZA track Params'!$B$2:$AE$27,AX24+2,FALSE))</f>
        <v/>
      </c>
      <c r="BC24">
        <f t="shared" si="116"/>
        <v>-1</v>
      </c>
      <c r="BD24">
        <f t="shared" si="98"/>
        <v>-1</v>
      </c>
      <c r="BE24">
        <f t="shared" si="98"/>
        <v>-1</v>
      </c>
      <c r="BF24">
        <f t="shared" si="98"/>
        <v>-1</v>
      </c>
      <c r="BG24">
        <f t="shared" si="98"/>
        <v>-1</v>
      </c>
      <c r="BH24">
        <f t="shared" si="98"/>
        <v>-1</v>
      </c>
      <c r="BI24">
        <f t="shared" si="98"/>
        <v>-1</v>
      </c>
      <c r="BJ24">
        <f t="shared" si="98"/>
        <v>-1</v>
      </c>
      <c r="BL24">
        <f t="shared" ref="BL24:BS24" si="122">IF((IF(BC24=BC21,BC24,-1)-$AM24)/10000&lt;0,-1,(IF(BC24=BC21,BC24,-1)-$AM24)/10000)</f>
        <v>-1</v>
      </c>
      <c r="BM24">
        <f t="shared" si="122"/>
        <v>-1</v>
      </c>
      <c r="BN24">
        <f t="shared" si="122"/>
        <v>-1</v>
      </c>
      <c r="BO24">
        <f t="shared" si="122"/>
        <v>-1</v>
      </c>
      <c r="BP24">
        <f t="shared" si="122"/>
        <v>-1</v>
      </c>
      <c r="BQ24">
        <f t="shared" si="122"/>
        <v>-1</v>
      </c>
      <c r="BR24">
        <f t="shared" si="122"/>
        <v>-1</v>
      </c>
      <c r="BS24">
        <f t="shared" si="122"/>
        <v>-1</v>
      </c>
      <c r="BU24">
        <f t="shared" si="118"/>
        <v>-1</v>
      </c>
      <c r="BV24">
        <f t="shared" si="119"/>
        <v>0</v>
      </c>
      <c r="BW24">
        <f>_xlfn.RANK.AVG(BU24,BU22:BU33,0)</f>
        <v>6.5</v>
      </c>
      <c r="BX24">
        <f>IF(BW24&gt;BV19,0,(BV19-BW24)+2)</f>
        <v>0</v>
      </c>
      <c r="BY24">
        <f>IF(BW24&gt;BV19,0,IF(BV19=7,MAX(0,(BV19-BW24-5)),0))</f>
        <v>0</v>
      </c>
      <c r="BZ24">
        <f>IF(BW24&gt;BV19,0,IF(BV19=8,MAX(0,(BV19-BW24-5)),0))</f>
        <v>0</v>
      </c>
      <c r="CA24">
        <f t="shared" si="120"/>
        <v>0</v>
      </c>
    </row>
    <row r="25" spans="1:79">
      <c r="B25" s="94">
        <v>4</v>
      </c>
      <c r="C25" s="38" t="str">
        <f>IF(E25="","",VLOOKUP(E25,'Guests and Para'!$Q$4:$U$33,2,FALSE))</f>
        <v/>
      </c>
      <c r="D25" s="38" t="str">
        <f>IF(E25="","",VLOOKUP(E25,'Guests and Para'!$Q$4:$U$33,3,FALSE))</f>
        <v/>
      </c>
      <c r="E25" s="4"/>
      <c r="F25" s="4"/>
      <c r="G25" s="6"/>
      <c r="H25" s="38" t="str">
        <f>IF(E25="","",VLOOKUP(E25,'Guests and Para'!$Q$4:$U$33,4,FALSE))</f>
        <v/>
      </c>
      <c r="I25" s="38" t="str">
        <f>IF(E25="","",VLOOKUP(E25,'Guests and Para'!$Q$4:$U$33,5,FALSE))</f>
        <v/>
      </c>
      <c r="J25" s="38">
        <f t="shared" si="100"/>
        <v>0</v>
      </c>
      <c r="K25" s="94">
        <f t="shared" si="101"/>
        <v>0</v>
      </c>
      <c r="L25" s="38" t="str">
        <f t="shared" si="92"/>
        <v/>
      </c>
      <c r="M25">
        <f t="shared" si="102"/>
        <v>0</v>
      </c>
      <c r="N25" s="8">
        <f t="shared" si="103"/>
        <v>0</v>
      </c>
      <c r="O25" s="8">
        <f t="shared" si="93"/>
        <v>0</v>
      </c>
      <c r="P25" s="8">
        <f t="shared" si="104"/>
        <v>0</v>
      </c>
      <c r="Q25" s="7">
        <f t="shared" si="105"/>
        <v>0</v>
      </c>
      <c r="R25" s="7">
        <f t="shared" si="106"/>
        <v>0</v>
      </c>
      <c r="S25" s="7">
        <f t="shared" si="107"/>
        <v>0</v>
      </c>
      <c r="T25" s="7">
        <f t="shared" si="108"/>
        <v>0</v>
      </c>
      <c r="U25" s="7">
        <f t="shared" si="109"/>
        <v>0</v>
      </c>
      <c r="V25" t="str">
        <f t="shared" si="110"/>
        <v/>
      </c>
      <c r="W25" t="str">
        <f t="shared" si="111"/>
        <v/>
      </c>
      <c r="X25" t="str">
        <f>IF(ADMIN2026!$G$8="Photo-finish timing",W25,V25)</f>
        <v/>
      </c>
      <c r="Y25" s="66" t="str">
        <f>IF(E25="","",IF(ADMIN2026!$G$8=ADMIN2026!$D$8,"",IF(P25&gt;0.5,"error 1/100th entry noted","")))</f>
        <v/>
      </c>
      <c r="Z25" s="38" t="str">
        <f t="shared" si="112"/>
        <v/>
      </c>
      <c r="AC25">
        <f t="shared" si="113"/>
        <v>0</v>
      </c>
      <c r="AD25">
        <f t="shared" si="94"/>
        <v>0</v>
      </c>
      <c r="AE25">
        <f t="shared" si="94"/>
        <v>0</v>
      </c>
      <c r="AF25">
        <f t="shared" si="94"/>
        <v>0</v>
      </c>
      <c r="AG25">
        <f t="shared" si="94"/>
        <v>0</v>
      </c>
      <c r="AH25">
        <f t="shared" si="94"/>
        <v>0</v>
      </c>
      <c r="AI25">
        <f t="shared" si="94"/>
        <v>0</v>
      </c>
      <c r="AJ25">
        <f t="shared" si="94"/>
        <v>0</v>
      </c>
      <c r="AL25">
        <f t="shared" si="95"/>
        <v>-10000</v>
      </c>
      <c r="AM25">
        <f t="shared" si="121"/>
        <v>4</v>
      </c>
      <c r="AN25">
        <f t="shared" si="114"/>
        <v>-9996</v>
      </c>
      <c r="AO25">
        <f t="shared" si="96"/>
        <v>0</v>
      </c>
      <c r="AP25">
        <f>_xlfn.RANK.AVG(AV25,AV22:AV33,0)</f>
        <v>6.5</v>
      </c>
      <c r="AQ25">
        <f>IF(AP25&gt;AO19,0,(AO19-AP25)+2)</f>
        <v>0</v>
      </c>
      <c r="AR25">
        <f>IF(AP25&gt;AO19,0,IF(AO19=7,MAX(0,(AO19-AP25-5)),0))</f>
        <v>0</v>
      </c>
      <c r="AS25">
        <f>IF(AP25&gt;AO19,0,IF(AO19=8,MAX(0,(AO19-AP25-5)),0))</f>
        <v>0</v>
      </c>
      <c r="AT25">
        <f t="shared" si="115"/>
        <v>0</v>
      </c>
      <c r="AV25">
        <f t="shared" si="97"/>
        <v>-1</v>
      </c>
      <c r="AW25" t="str">
        <f>IF(E25="","",IF(A20=3000,(1/((13/7.5)*(60*F25+G25))),(1/((1/1)*(60*F25+G25)))))</f>
        <v/>
      </c>
      <c r="AX25">
        <f>VLOOKUP(A20,'RAZA track Params'!$AM$5:$AN$11,2,FALSE)</f>
        <v>8</v>
      </c>
      <c r="AY25" t="str">
        <f>IF(E25="","",VLOOKUP(H25,'RAZA track Params'!$B$2:$AE$27,AX25,FALSE))</f>
        <v/>
      </c>
      <c r="AZ25" t="str">
        <f>IF(E25="","",VLOOKUP(H25,'RAZA track Params'!$B$2:$AE$27,AX25+1,FALSE))</f>
        <v/>
      </c>
      <c r="BA25" t="str">
        <f>IF(E25="","",VLOOKUP(H25,'RAZA track Params'!$B$2:$AE$27,AX25+2,FALSE))</f>
        <v/>
      </c>
      <c r="BC25">
        <f t="shared" si="116"/>
        <v>-1</v>
      </c>
      <c r="BD25">
        <f t="shared" si="98"/>
        <v>-1</v>
      </c>
      <c r="BE25">
        <f t="shared" si="98"/>
        <v>-1</v>
      </c>
      <c r="BF25">
        <f t="shared" si="98"/>
        <v>-1</v>
      </c>
      <c r="BG25">
        <f t="shared" si="98"/>
        <v>-1</v>
      </c>
      <c r="BH25">
        <f t="shared" si="98"/>
        <v>-1</v>
      </c>
      <c r="BI25">
        <f t="shared" si="98"/>
        <v>-1</v>
      </c>
      <c r="BJ25">
        <f t="shared" si="98"/>
        <v>-1</v>
      </c>
      <c r="BL25">
        <f t="shared" ref="BL25:BS25" si="123">IF((IF(BC25=BC21,BC25,-1)-$AM25)/10000&lt;0,-1,(IF(BC25=BC21,BC25,-1)-$AM25)/10000)</f>
        <v>-1</v>
      </c>
      <c r="BM25">
        <f t="shared" si="123"/>
        <v>-1</v>
      </c>
      <c r="BN25">
        <f t="shared" si="123"/>
        <v>-1</v>
      </c>
      <c r="BO25">
        <f t="shared" si="123"/>
        <v>-1</v>
      </c>
      <c r="BP25">
        <f t="shared" si="123"/>
        <v>-1</v>
      </c>
      <c r="BQ25">
        <f t="shared" si="123"/>
        <v>-1</v>
      </c>
      <c r="BR25">
        <f t="shared" si="123"/>
        <v>-1</v>
      </c>
      <c r="BS25">
        <f t="shared" si="123"/>
        <v>-1</v>
      </c>
      <c r="BU25">
        <f t="shared" si="118"/>
        <v>-1</v>
      </c>
      <c r="BV25">
        <f t="shared" si="119"/>
        <v>0</v>
      </c>
      <c r="BW25">
        <f>_xlfn.RANK.AVG(BU25,BU22:BU33,0)</f>
        <v>6.5</v>
      </c>
      <c r="BX25">
        <f>IF(BW25&gt;BV19,0,(BV19-BW25)+2)</f>
        <v>0</v>
      </c>
      <c r="BY25">
        <f>IF(BW25&gt;BV19,0,IF(BV19=7,MAX(0,(BV19-BW25-5)),0))</f>
        <v>0</v>
      </c>
      <c r="BZ25">
        <f>IF(BW25&gt;BV19,0,IF(BV19=8,MAX(0,(BV19-BW25-5)),0))</f>
        <v>0</v>
      </c>
      <c r="CA25">
        <f t="shared" si="120"/>
        <v>0</v>
      </c>
    </row>
    <row r="26" spans="1:79">
      <c r="B26" s="94">
        <v>5</v>
      </c>
      <c r="C26" s="38" t="str">
        <f>IF(E26="","",VLOOKUP(E26,'Guests and Para'!$Q$4:$U$33,2,FALSE))</f>
        <v/>
      </c>
      <c r="D26" s="38" t="str">
        <f>IF(E26="","",VLOOKUP(E26,'Guests and Para'!$Q$4:$U$33,3,FALSE))</f>
        <v/>
      </c>
      <c r="E26" s="4"/>
      <c r="F26" s="4"/>
      <c r="G26" s="6"/>
      <c r="H26" s="38" t="str">
        <f>IF(E26="","",VLOOKUP(E26,'Guests and Para'!$Q$4:$U$33,4,FALSE))</f>
        <v/>
      </c>
      <c r="I26" s="38" t="str">
        <f>IF(E26="","",VLOOKUP(E26,'Guests and Para'!$Q$4:$U$33,5,FALSE))</f>
        <v/>
      </c>
      <c r="J26" s="38">
        <f t="shared" si="100"/>
        <v>0</v>
      </c>
      <c r="K26" s="94">
        <f t="shared" si="101"/>
        <v>0</v>
      </c>
      <c r="L26" s="38" t="str">
        <f t="shared" si="92"/>
        <v/>
      </c>
      <c r="M26">
        <f t="shared" si="102"/>
        <v>0</v>
      </c>
      <c r="N26" s="8">
        <f t="shared" si="103"/>
        <v>0</v>
      </c>
      <c r="O26" s="8">
        <f t="shared" si="93"/>
        <v>0</v>
      </c>
      <c r="P26" s="8">
        <f t="shared" si="104"/>
        <v>0</v>
      </c>
      <c r="Q26" s="7">
        <f t="shared" si="105"/>
        <v>0</v>
      </c>
      <c r="R26" s="7">
        <f t="shared" si="106"/>
        <v>0</v>
      </c>
      <c r="S26" s="7">
        <f t="shared" si="107"/>
        <v>0</v>
      </c>
      <c r="T26" s="7">
        <f t="shared" si="108"/>
        <v>0</v>
      </c>
      <c r="U26" s="7">
        <f t="shared" si="109"/>
        <v>0</v>
      </c>
      <c r="V26" t="str">
        <f t="shared" si="110"/>
        <v/>
      </c>
      <c r="W26" t="str">
        <f t="shared" si="111"/>
        <v/>
      </c>
      <c r="X26" t="str">
        <f>IF(ADMIN2026!$G$8="Photo-finish timing",W26,V26)</f>
        <v/>
      </c>
      <c r="Y26" s="66" t="str">
        <f>IF(E26="","",IF(ADMIN2026!$G$8=ADMIN2026!$D$8,"",IF(P26&gt;0.5,"error 1/100th entry noted","")))</f>
        <v/>
      </c>
      <c r="Z26" s="38" t="str">
        <f t="shared" si="112"/>
        <v/>
      </c>
      <c r="AC26">
        <f t="shared" si="113"/>
        <v>0</v>
      </c>
      <c r="AD26">
        <f t="shared" si="94"/>
        <v>0</v>
      </c>
      <c r="AE26">
        <f t="shared" si="94"/>
        <v>0</v>
      </c>
      <c r="AF26">
        <f t="shared" si="94"/>
        <v>0</v>
      </c>
      <c r="AG26">
        <f t="shared" si="94"/>
        <v>0</v>
      </c>
      <c r="AH26">
        <f t="shared" si="94"/>
        <v>0</v>
      </c>
      <c r="AI26">
        <f t="shared" si="94"/>
        <v>0</v>
      </c>
      <c r="AJ26">
        <f t="shared" si="94"/>
        <v>0</v>
      </c>
      <c r="AL26">
        <f t="shared" si="95"/>
        <v>-10000</v>
      </c>
      <c r="AM26">
        <f t="shared" si="121"/>
        <v>5</v>
      </c>
      <c r="AN26">
        <f t="shared" si="114"/>
        <v>-9995</v>
      </c>
      <c r="AO26">
        <f t="shared" si="96"/>
        <v>0</v>
      </c>
      <c r="AP26">
        <f>_xlfn.RANK.AVG(AV26,AV22:AV33,0)</f>
        <v>6.5</v>
      </c>
      <c r="AQ26">
        <f>IF(AP26&gt;AO19,0,(AO19-AP26)+2)</f>
        <v>0</v>
      </c>
      <c r="AR26">
        <f>IF(AP26&gt;AO19,0,IF(AO19=7,MAX(0,(AO19-AP26-5)),0))</f>
        <v>0</v>
      </c>
      <c r="AS26">
        <f>IF(AP26&gt;AO19,0,IF(AO19=8,MAX(0,(AO19-AP26-5)),0))</f>
        <v>0</v>
      </c>
      <c r="AT26">
        <f t="shared" si="115"/>
        <v>0</v>
      </c>
      <c r="AV26">
        <f t="shared" si="97"/>
        <v>-1</v>
      </c>
      <c r="AW26" t="str">
        <f>IF(E26="","",IF(A20=3000,(1/((13/7.5)*(60*F26+G26))),(1/((1/1)*(60*F26+G26)))))</f>
        <v/>
      </c>
      <c r="AX26">
        <f>VLOOKUP(A20,'RAZA track Params'!$AM$5:$AN$11,2,FALSE)</f>
        <v>8</v>
      </c>
      <c r="AY26" t="str">
        <f>IF(E26="","",VLOOKUP(H26,'RAZA track Params'!$B$2:$AE$27,AX26,FALSE))</f>
        <v/>
      </c>
      <c r="AZ26" t="str">
        <f>IF(E26="","",VLOOKUP(H26,'RAZA track Params'!$B$2:$AE$27,AX26+1,FALSE))</f>
        <v/>
      </c>
      <c r="BA26" t="str">
        <f>IF(E26="","",VLOOKUP(H26,'RAZA track Params'!$B$2:$AE$27,AX26+2,FALSE))</f>
        <v/>
      </c>
      <c r="BC26">
        <f t="shared" si="116"/>
        <v>-1</v>
      </c>
      <c r="BD26">
        <f t="shared" si="98"/>
        <v>-1</v>
      </c>
      <c r="BE26">
        <f t="shared" si="98"/>
        <v>-1</v>
      </c>
      <c r="BF26">
        <f t="shared" si="98"/>
        <v>-1</v>
      </c>
      <c r="BG26">
        <f t="shared" si="98"/>
        <v>-1</v>
      </c>
      <c r="BH26">
        <f t="shared" si="98"/>
        <v>-1</v>
      </c>
      <c r="BI26">
        <f t="shared" si="98"/>
        <v>-1</v>
      </c>
      <c r="BJ26">
        <f t="shared" si="98"/>
        <v>-1</v>
      </c>
      <c r="BL26">
        <f t="shared" ref="BL26:BS26" si="124">IF((IF(BC26=BC21,BC26,-1)-$AM26)/10000&lt;0,-1,(IF(BC26=BC21,BC26,-1)-$AM26)/10000)</f>
        <v>-1</v>
      </c>
      <c r="BM26">
        <f t="shared" si="124"/>
        <v>-1</v>
      </c>
      <c r="BN26">
        <f t="shared" si="124"/>
        <v>-1</v>
      </c>
      <c r="BO26">
        <f t="shared" si="124"/>
        <v>-1</v>
      </c>
      <c r="BP26">
        <f t="shared" si="124"/>
        <v>-1</v>
      </c>
      <c r="BQ26">
        <f t="shared" si="124"/>
        <v>-1</v>
      </c>
      <c r="BR26">
        <f t="shared" si="124"/>
        <v>-1</v>
      </c>
      <c r="BS26">
        <f t="shared" si="124"/>
        <v>-1</v>
      </c>
      <c r="BU26">
        <f t="shared" si="118"/>
        <v>-1</v>
      </c>
      <c r="BV26">
        <f t="shared" si="119"/>
        <v>0</v>
      </c>
      <c r="BW26">
        <f>_xlfn.RANK.AVG(BU26,BU22:BU33,0)</f>
        <v>6.5</v>
      </c>
      <c r="BX26">
        <f>IF(BW26&gt;BV19,0,(BV19-BW26)+2)</f>
        <v>0</v>
      </c>
      <c r="BY26">
        <f>IF(BW26&gt;BV19,0,IF(BV19=7,MAX(0,(BV19-BW26-5)),0))</f>
        <v>0</v>
      </c>
      <c r="BZ26">
        <f>IF(BW26&gt;BV19,0,IF(BV19=8,MAX(0,(BV19-BW26-5)),0))</f>
        <v>0</v>
      </c>
      <c r="CA26">
        <f t="shared" si="120"/>
        <v>0</v>
      </c>
    </row>
    <row r="27" spans="1:79">
      <c r="B27" s="94">
        <v>6</v>
      </c>
      <c r="C27" s="38" t="str">
        <f>IF(E27="","",VLOOKUP(E27,'Guests and Para'!$Q$4:$U$33,2,FALSE))</f>
        <v/>
      </c>
      <c r="D27" s="38" t="str">
        <f>IF(E27="","",VLOOKUP(E27,'Guests and Para'!$Q$4:$U$33,3,FALSE))</f>
        <v/>
      </c>
      <c r="E27" s="4"/>
      <c r="F27" s="4"/>
      <c r="G27" s="6"/>
      <c r="H27" s="38" t="str">
        <f>IF(E27="","",VLOOKUP(E27,'Guests and Para'!$Q$4:$U$33,4,FALSE))</f>
        <v/>
      </c>
      <c r="I27" s="38" t="str">
        <f>IF(E27="","",VLOOKUP(E27,'Guests and Para'!$Q$4:$U$33,5,FALSE))</f>
        <v/>
      </c>
      <c r="J27" s="38">
        <f t="shared" si="100"/>
        <v>0</v>
      </c>
      <c r="K27" s="94">
        <f t="shared" si="101"/>
        <v>0</v>
      </c>
      <c r="L27" s="38" t="str">
        <f t="shared" si="92"/>
        <v/>
      </c>
      <c r="M27">
        <f t="shared" si="102"/>
        <v>0</v>
      </c>
      <c r="N27" s="8">
        <f t="shared" si="103"/>
        <v>0</v>
      </c>
      <c r="O27" s="8">
        <f t="shared" si="93"/>
        <v>0</v>
      </c>
      <c r="P27" s="8">
        <f t="shared" si="104"/>
        <v>0</v>
      </c>
      <c r="Q27" s="7">
        <f t="shared" si="105"/>
        <v>0</v>
      </c>
      <c r="R27" s="7">
        <f t="shared" si="106"/>
        <v>0</v>
      </c>
      <c r="S27" s="7">
        <f t="shared" si="107"/>
        <v>0</v>
      </c>
      <c r="T27" s="7">
        <f t="shared" si="108"/>
        <v>0</v>
      </c>
      <c r="U27" s="7">
        <f t="shared" si="109"/>
        <v>0</v>
      </c>
      <c r="V27" t="str">
        <f t="shared" si="110"/>
        <v/>
      </c>
      <c r="W27" t="str">
        <f t="shared" si="111"/>
        <v/>
      </c>
      <c r="X27" t="str">
        <f>IF(ADMIN2026!$G$8="Photo-finish timing",W27,V27)</f>
        <v/>
      </c>
      <c r="Y27" s="66" t="str">
        <f>IF(E27="","",IF(ADMIN2026!$G$8=ADMIN2026!$D$8,"",IF(P27&gt;0.5,"error 1/100th entry noted","")))</f>
        <v/>
      </c>
      <c r="Z27" s="38" t="str">
        <f t="shared" si="112"/>
        <v/>
      </c>
      <c r="AC27">
        <f t="shared" si="113"/>
        <v>0</v>
      </c>
      <c r="AD27">
        <f t="shared" si="94"/>
        <v>0</v>
      </c>
      <c r="AE27">
        <f t="shared" si="94"/>
        <v>0</v>
      </c>
      <c r="AF27">
        <f t="shared" si="94"/>
        <v>0</v>
      </c>
      <c r="AG27">
        <f t="shared" si="94"/>
        <v>0</v>
      </c>
      <c r="AH27">
        <f t="shared" si="94"/>
        <v>0</v>
      </c>
      <c r="AI27">
        <f t="shared" si="94"/>
        <v>0</v>
      </c>
      <c r="AJ27">
        <f t="shared" si="94"/>
        <v>0</v>
      </c>
      <c r="AL27">
        <f t="shared" si="95"/>
        <v>-10000</v>
      </c>
      <c r="AM27">
        <f t="shared" si="121"/>
        <v>6</v>
      </c>
      <c r="AN27">
        <f t="shared" si="114"/>
        <v>-9994</v>
      </c>
      <c r="AO27">
        <f t="shared" si="96"/>
        <v>0</v>
      </c>
      <c r="AP27">
        <f>_xlfn.RANK.AVG(AV27,AV22:AV33,0)</f>
        <v>6.5</v>
      </c>
      <c r="AQ27">
        <f>IF(AP27&gt;AO19,0,(AO19-AP27)+2)</f>
        <v>0</v>
      </c>
      <c r="AR27">
        <f>IF(AP27&gt;AO19,0,IF(AO19=7,MAX(0,(AO19-AP27-5)),0))</f>
        <v>0</v>
      </c>
      <c r="AS27">
        <f>IF(AP27&gt;AO19,0,IF(AO19=8,MAX(0,(AO19-AP27-5)),0))</f>
        <v>0</v>
      </c>
      <c r="AT27">
        <f t="shared" si="115"/>
        <v>0</v>
      </c>
      <c r="AV27">
        <f t="shared" si="97"/>
        <v>-1</v>
      </c>
      <c r="AW27" t="str">
        <f>IF(E27="","",IF(A20=3000,(1/((13/7.5)*(60*F27+G27))),(1/((1/1)*(60*F27+G27)))))</f>
        <v/>
      </c>
      <c r="AX27">
        <f>VLOOKUP(A20,'RAZA track Params'!$AM$5:$AN$11,2,FALSE)</f>
        <v>8</v>
      </c>
      <c r="AY27" t="str">
        <f>IF(E27="","",VLOOKUP(H27,'RAZA track Params'!$B$2:$AE$27,AX27,FALSE))</f>
        <v/>
      </c>
      <c r="AZ27" t="str">
        <f>IF(E27="","",VLOOKUP(H27,'RAZA track Params'!$B$2:$AE$27,AX27+1,FALSE))</f>
        <v/>
      </c>
      <c r="BA27" t="str">
        <f>IF(E27="","",VLOOKUP(H27,'RAZA track Params'!$B$2:$AE$27,AX27+2,FALSE))</f>
        <v/>
      </c>
      <c r="BC27">
        <f t="shared" si="116"/>
        <v>-1</v>
      </c>
      <c r="BD27">
        <f t="shared" si="98"/>
        <v>-1</v>
      </c>
      <c r="BE27">
        <f t="shared" si="98"/>
        <v>-1</v>
      </c>
      <c r="BF27">
        <f t="shared" si="98"/>
        <v>-1</v>
      </c>
      <c r="BG27">
        <f t="shared" si="98"/>
        <v>-1</v>
      </c>
      <c r="BH27">
        <f t="shared" si="98"/>
        <v>-1</v>
      </c>
      <c r="BI27">
        <f t="shared" si="98"/>
        <v>-1</v>
      </c>
      <c r="BJ27">
        <f t="shared" si="98"/>
        <v>-1</v>
      </c>
      <c r="BL27">
        <f t="shared" ref="BL27:BS27" si="125">IF((IF(BC27=BC21,BC27,-1)-$AM27)/10000&lt;0,-1,(IF(BC27=BC21,BC27,-1)-$AM27)/10000)</f>
        <v>-1</v>
      </c>
      <c r="BM27">
        <f t="shared" si="125"/>
        <v>-1</v>
      </c>
      <c r="BN27">
        <f t="shared" si="125"/>
        <v>-1</v>
      </c>
      <c r="BO27">
        <f t="shared" si="125"/>
        <v>-1</v>
      </c>
      <c r="BP27">
        <f t="shared" si="125"/>
        <v>-1</v>
      </c>
      <c r="BQ27">
        <f t="shared" si="125"/>
        <v>-1</v>
      </c>
      <c r="BR27">
        <f t="shared" si="125"/>
        <v>-1</v>
      </c>
      <c r="BS27">
        <f t="shared" si="125"/>
        <v>-1</v>
      </c>
      <c r="BU27">
        <f t="shared" si="118"/>
        <v>-1</v>
      </c>
      <c r="BV27">
        <f t="shared" si="119"/>
        <v>0</v>
      </c>
      <c r="BW27">
        <f>_xlfn.RANK.AVG(BU27,BU22:BU33,0)</f>
        <v>6.5</v>
      </c>
      <c r="BX27">
        <f>IF(BW27&gt;BV19,0,(BV19-BW27)+2)</f>
        <v>0</v>
      </c>
      <c r="BY27">
        <f>IF(BW27&gt;BV19,0,IF(BV19=7,MAX(0,(BV19-BW27-5)),0))</f>
        <v>0</v>
      </c>
      <c r="BZ27">
        <f>IF(BW27&gt;BV19,0,IF(BV19=8,MAX(0,(BV19-BW27-5)),0))</f>
        <v>0</v>
      </c>
      <c r="CA27">
        <f t="shared" si="120"/>
        <v>0</v>
      </c>
    </row>
    <row r="28" spans="1:79">
      <c r="B28" s="94">
        <v>7</v>
      </c>
      <c r="C28" s="38" t="str">
        <f>IF(E28="","",VLOOKUP(E28,'Guests and Para'!$Q$4:$U$33,2,FALSE))</f>
        <v/>
      </c>
      <c r="D28" s="38" t="str">
        <f>IF(E28="","",VLOOKUP(E28,'Guests and Para'!$Q$4:$U$33,3,FALSE))</f>
        <v/>
      </c>
      <c r="E28" s="4"/>
      <c r="F28" s="4"/>
      <c r="G28" s="6"/>
      <c r="H28" s="38" t="str">
        <f>IF(E28="","",VLOOKUP(E28,'Guests and Para'!$Q$4:$U$33,4,FALSE))</f>
        <v/>
      </c>
      <c r="I28" s="38" t="str">
        <f>IF(E28="","",VLOOKUP(E28,'Guests and Para'!$Q$4:$U$33,5,FALSE))</f>
        <v/>
      </c>
      <c r="J28" s="38">
        <f t="shared" si="100"/>
        <v>0</v>
      </c>
      <c r="K28" s="94">
        <f t="shared" si="101"/>
        <v>0</v>
      </c>
      <c r="L28" s="38" t="str">
        <f t="shared" si="92"/>
        <v/>
      </c>
      <c r="M28">
        <f t="shared" si="102"/>
        <v>0</v>
      </c>
      <c r="N28" s="8">
        <f t="shared" si="103"/>
        <v>0</v>
      </c>
      <c r="O28" s="8">
        <f t="shared" si="93"/>
        <v>0</v>
      </c>
      <c r="P28" s="8">
        <f t="shared" si="104"/>
        <v>0</v>
      </c>
      <c r="Q28" s="7">
        <f t="shared" si="105"/>
        <v>0</v>
      </c>
      <c r="R28" s="7">
        <f t="shared" si="106"/>
        <v>0</v>
      </c>
      <c r="S28" s="7">
        <f t="shared" si="107"/>
        <v>0</v>
      </c>
      <c r="T28" s="7">
        <f t="shared" si="108"/>
        <v>0</v>
      </c>
      <c r="U28" s="7">
        <f t="shared" si="109"/>
        <v>0</v>
      </c>
      <c r="V28" t="str">
        <f t="shared" si="110"/>
        <v/>
      </c>
      <c r="W28" t="str">
        <f t="shared" si="111"/>
        <v/>
      </c>
      <c r="X28" t="str">
        <f>IF(ADMIN2026!$G$8="Photo-finish timing",W28,V28)</f>
        <v/>
      </c>
      <c r="Y28" s="66" t="str">
        <f>IF(E28="","",IF(ADMIN2026!$G$8=ADMIN2026!$D$8,"",IF(P28&gt;0.5,"error 1/100th entry noted","")))</f>
        <v/>
      </c>
      <c r="Z28" s="38" t="str">
        <f t="shared" si="112"/>
        <v/>
      </c>
      <c r="AC28">
        <f t="shared" si="113"/>
        <v>0</v>
      </c>
      <c r="AD28">
        <f t="shared" si="94"/>
        <v>0</v>
      </c>
      <c r="AE28">
        <f t="shared" si="94"/>
        <v>0</v>
      </c>
      <c r="AF28">
        <f t="shared" si="94"/>
        <v>0</v>
      </c>
      <c r="AG28">
        <f t="shared" si="94"/>
        <v>0</v>
      </c>
      <c r="AH28">
        <f t="shared" si="94"/>
        <v>0</v>
      </c>
      <c r="AI28">
        <f t="shared" si="94"/>
        <v>0</v>
      </c>
      <c r="AJ28">
        <f t="shared" si="94"/>
        <v>0</v>
      </c>
      <c r="AL28">
        <f t="shared" si="95"/>
        <v>-10000</v>
      </c>
      <c r="AM28">
        <f t="shared" si="121"/>
        <v>7</v>
      </c>
      <c r="AN28">
        <f t="shared" si="114"/>
        <v>-9993</v>
      </c>
      <c r="AO28">
        <f t="shared" si="96"/>
        <v>0</v>
      </c>
      <c r="AP28">
        <f>_xlfn.RANK.AVG(AV28,AV22:AV33,0)</f>
        <v>6.5</v>
      </c>
      <c r="AQ28">
        <f>IF(AP28&gt;AO19,0,(AO19-AP28)+2)</f>
        <v>0</v>
      </c>
      <c r="AR28">
        <f>IF(AP28&gt;AO19,0,IF(AO19=7,MAX(0,(AO19-AP28-5)),0))</f>
        <v>0</v>
      </c>
      <c r="AS28">
        <f>IF(AP28&gt;AO19,0,IF(AO19=8,MAX(0,(AO19-AP28-5)),0))</f>
        <v>0</v>
      </c>
      <c r="AT28">
        <f t="shared" si="115"/>
        <v>0</v>
      </c>
      <c r="AV28">
        <f t="shared" si="97"/>
        <v>-1</v>
      </c>
      <c r="AW28" t="str">
        <f>IF(E28="","",IF(A20=3000,(1/((13/7.5)*(60*F28+G28))),(1/((1/1)*(60*F28+G28)))))</f>
        <v/>
      </c>
      <c r="AX28">
        <f>VLOOKUP(A20,'RAZA track Params'!$AM$5:$AN$11,2,FALSE)</f>
        <v>8</v>
      </c>
      <c r="AY28" t="str">
        <f>IF(E28="","",VLOOKUP(H28,'RAZA track Params'!$B$2:$AE$27,AX28,FALSE))</f>
        <v/>
      </c>
      <c r="AZ28" t="str">
        <f>IF(E28="","",VLOOKUP(H28,'RAZA track Params'!$B$2:$AE$27,AX28+1,FALSE))</f>
        <v/>
      </c>
      <c r="BA28" t="str">
        <f>IF(E28="","",VLOOKUP(H28,'RAZA track Params'!$B$2:$AE$27,AX28+2,FALSE))</f>
        <v/>
      </c>
      <c r="BC28">
        <f t="shared" si="116"/>
        <v>-1</v>
      </c>
      <c r="BD28">
        <f t="shared" si="98"/>
        <v>-1</v>
      </c>
      <c r="BE28">
        <f t="shared" si="98"/>
        <v>-1</v>
      </c>
      <c r="BF28">
        <f t="shared" si="98"/>
        <v>-1</v>
      </c>
      <c r="BG28">
        <f t="shared" si="98"/>
        <v>-1</v>
      </c>
      <c r="BH28">
        <f t="shared" si="98"/>
        <v>-1</v>
      </c>
      <c r="BI28">
        <f t="shared" si="98"/>
        <v>-1</v>
      </c>
      <c r="BJ28">
        <f t="shared" si="98"/>
        <v>-1</v>
      </c>
      <c r="BL28">
        <f t="shared" ref="BL28:BS28" si="126">IF((IF(BC28=BC21,BC28,-1)-$AM28)/10000&lt;0,-1,(IF(BC28=BC21,BC28,-1)-$AM28)/10000)</f>
        <v>-1</v>
      </c>
      <c r="BM28">
        <f t="shared" si="126"/>
        <v>-1</v>
      </c>
      <c r="BN28">
        <f t="shared" si="126"/>
        <v>-1</v>
      </c>
      <c r="BO28">
        <f t="shared" si="126"/>
        <v>-1</v>
      </c>
      <c r="BP28">
        <f t="shared" si="126"/>
        <v>-1</v>
      </c>
      <c r="BQ28">
        <f t="shared" si="126"/>
        <v>-1</v>
      </c>
      <c r="BR28">
        <f t="shared" si="126"/>
        <v>-1</v>
      </c>
      <c r="BS28">
        <f t="shared" si="126"/>
        <v>-1</v>
      </c>
      <c r="BU28">
        <f t="shared" si="118"/>
        <v>-1</v>
      </c>
      <c r="BV28">
        <f t="shared" si="119"/>
        <v>0</v>
      </c>
      <c r="BW28">
        <f>_xlfn.RANK.AVG(BU28,BU22:BU33,0)</f>
        <v>6.5</v>
      </c>
      <c r="BX28">
        <f>IF(BW28&gt;BV19,0,(BV19-BW28)+2)</f>
        <v>0</v>
      </c>
      <c r="BY28">
        <f>IF(BW28&gt;BV19,0,IF(BV19=7,MAX(0,(BV19-BW28-5)),0))</f>
        <v>0</v>
      </c>
      <c r="BZ28">
        <f>IF(BW28&gt;BV19,0,IF(BV19=8,MAX(0,(BV19-BW28-5)),0))</f>
        <v>0</v>
      </c>
      <c r="CA28">
        <f t="shared" si="120"/>
        <v>0</v>
      </c>
    </row>
    <row r="29" spans="1:79">
      <c r="B29" s="94">
        <v>8</v>
      </c>
      <c r="C29" s="38" t="str">
        <f>IF(E29="","",VLOOKUP(E29,'Guests and Para'!$Q$4:$U$33,2,FALSE))</f>
        <v/>
      </c>
      <c r="D29" s="38" t="str">
        <f>IF(E29="","",VLOOKUP(E29,'Guests and Para'!$Q$4:$U$33,3,FALSE))</f>
        <v/>
      </c>
      <c r="E29" s="4"/>
      <c r="F29" s="4"/>
      <c r="G29" s="6"/>
      <c r="H29" s="38" t="str">
        <f>IF(E29="","",VLOOKUP(E29,'Guests and Para'!$Q$4:$U$33,4,FALSE))</f>
        <v/>
      </c>
      <c r="I29" s="38" t="str">
        <f>IF(E29="","",VLOOKUP(E29,'Guests and Para'!$Q$4:$U$33,5,FALSE))</f>
        <v/>
      </c>
      <c r="J29" s="38">
        <f t="shared" si="100"/>
        <v>0</v>
      </c>
      <c r="K29" s="94">
        <f t="shared" si="101"/>
        <v>0</v>
      </c>
      <c r="L29" s="38" t="str">
        <f>IF(AV29&lt;0,"",AV29)</f>
        <v/>
      </c>
      <c r="M29">
        <f t="shared" si="102"/>
        <v>0</v>
      </c>
      <c r="N29" s="8">
        <f t="shared" si="103"/>
        <v>0</v>
      </c>
      <c r="O29" s="8">
        <f t="shared" si="93"/>
        <v>0</v>
      </c>
      <c r="P29" s="8">
        <f t="shared" si="104"/>
        <v>0</v>
      </c>
      <c r="Q29" s="7">
        <f t="shared" si="105"/>
        <v>0</v>
      </c>
      <c r="R29" s="7">
        <f t="shared" si="106"/>
        <v>0</v>
      </c>
      <c r="S29" s="7">
        <f t="shared" si="107"/>
        <v>0</v>
      </c>
      <c r="T29" s="7">
        <f t="shared" si="108"/>
        <v>0</v>
      </c>
      <c r="U29" s="7">
        <f t="shared" si="109"/>
        <v>0</v>
      </c>
      <c r="V29" t="str">
        <f t="shared" si="110"/>
        <v/>
      </c>
      <c r="W29" t="str">
        <f t="shared" si="111"/>
        <v/>
      </c>
      <c r="X29" t="str">
        <f>IF(ADMIN2026!$G$8="Photo-finish timing",W29,V29)</f>
        <v/>
      </c>
      <c r="Y29" s="66" t="str">
        <f>IF(E29="","",IF(ADMIN2026!$G$8=ADMIN2026!$D$8,"",IF(P29&gt;0.5,"error 1/100th entry noted","")))</f>
        <v/>
      </c>
      <c r="Z29" s="38" t="str">
        <f t="shared" si="112"/>
        <v/>
      </c>
      <c r="AC29">
        <f t="shared" si="113"/>
        <v>0</v>
      </c>
      <c r="AD29">
        <f t="shared" si="94"/>
        <v>0</v>
      </c>
      <c r="AE29">
        <f t="shared" si="94"/>
        <v>0</v>
      </c>
      <c r="AF29">
        <f t="shared" si="94"/>
        <v>0</v>
      </c>
      <c r="AG29">
        <f t="shared" si="94"/>
        <v>0</v>
      </c>
      <c r="AH29">
        <f t="shared" si="94"/>
        <v>0</v>
      </c>
      <c r="AI29">
        <f t="shared" si="94"/>
        <v>0</v>
      </c>
      <c r="AJ29">
        <f t="shared" si="94"/>
        <v>0</v>
      </c>
      <c r="AL29">
        <f t="shared" si="95"/>
        <v>-10000</v>
      </c>
      <c r="AM29">
        <f t="shared" si="121"/>
        <v>8</v>
      </c>
      <c r="AN29">
        <f t="shared" si="114"/>
        <v>-9992</v>
      </c>
      <c r="AO29">
        <f t="shared" si="96"/>
        <v>0</v>
      </c>
      <c r="AP29">
        <f>_xlfn.RANK.AVG(AV29,AV22:AV33,0)</f>
        <v>6.5</v>
      </c>
      <c r="AQ29">
        <f>IF(AP29&gt;AO19,0,(AO19-AP29)+2)</f>
        <v>0</v>
      </c>
      <c r="AR29">
        <f>IF(AP29&gt;AO19,0,IF(AO19=7,MAX(0,(AO19-AP29-5)),0))</f>
        <v>0</v>
      </c>
      <c r="AS29">
        <f>IF(AP29&gt;AO19,0,IF(AO19=8,MAX(0,(AO19-AP29-5)),0))</f>
        <v>0</v>
      </c>
      <c r="AT29">
        <f t="shared" si="115"/>
        <v>0</v>
      </c>
      <c r="AV29">
        <f t="shared" si="97"/>
        <v>-1</v>
      </c>
      <c r="AW29" t="str">
        <f>IF(E29="","",IF(A20=3000,(1/((13/7.5)*(60*F29+G29))),(1/((1/1)*(60*F29+G29)))))</f>
        <v/>
      </c>
      <c r="AX29">
        <f>VLOOKUP(A20,'RAZA track Params'!$AM$5:$AN$11,2,FALSE)</f>
        <v>8</v>
      </c>
      <c r="AY29" t="str">
        <f>IF(E29="","",VLOOKUP(H29,'RAZA track Params'!$B$2:$AE$27,AX29,FALSE))</f>
        <v/>
      </c>
      <c r="AZ29" t="str">
        <f>IF(E29="","",VLOOKUP(H29,'RAZA track Params'!$B$2:$AE$27,AX29+1,FALSE))</f>
        <v/>
      </c>
      <c r="BA29" t="str">
        <f>IF(E29="","",VLOOKUP(H29,'RAZA track Params'!$B$2:$AE$27,AX29+2,FALSE))</f>
        <v/>
      </c>
      <c r="BC29">
        <f t="shared" si="116"/>
        <v>-1</v>
      </c>
      <c r="BD29">
        <f t="shared" si="98"/>
        <v>-1</v>
      </c>
      <c r="BE29">
        <f t="shared" si="98"/>
        <v>-1</v>
      </c>
      <c r="BF29">
        <f t="shared" si="98"/>
        <v>-1</v>
      </c>
      <c r="BG29">
        <f t="shared" si="98"/>
        <v>-1</v>
      </c>
      <c r="BH29">
        <f t="shared" si="98"/>
        <v>-1</v>
      </c>
      <c r="BI29">
        <f t="shared" si="98"/>
        <v>-1</v>
      </c>
      <c r="BJ29">
        <f t="shared" si="98"/>
        <v>-1</v>
      </c>
      <c r="BL29">
        <f t="shared" ref="BL29:BS29" si="127">IF((IF(BC29=BC21,BC29,-1)-$AM29)/10000&lt;0,-1,(IF(BC29=BC21,BC29,-1)-$AM29)/10000)</f>
        <v>-1</v>
      </c>
      <c r="BM29">
        <f t="shared" si="127"/>
        <v>-1</v>
      </c>
      <c r="BN29">
        <f t="shared" si="127"/>
        <v>-1</v>
      </c>
      <c r="BO29">
        <f t="shared" si="127"/>
        <v>-1</v>
      </c>
      <c r="BP29">
        <f t="shared" si="127"/>
        <v>-1</v>
      </c>
      <c r="BQ29">
        <f t="shared" si="127"/>
        <v>-1</v>
      </c>
      <c r="BR29">
        <f t="shared" si="127"/>
        <v>-1</v>
      </c>
      <c r="BS29">
        <f t="shared" si="127"/>
        <v>-1</v>
      </c>
      <c r="BU29">
        <f>MAX(BL29:BS29)</f>
        <v>-1</v>
      </c>
      <c r="BV29">
        <f t="shared" si="119"/>
        <v>0</v>
      </c>
      <c r="BW29">
        <f>_xlfn.RANK.AVG(BU29,BU22:BU33,0)</f>
        <v>6.5</v>
      </c>
      <c r="BX29">
        <f>IF(BW29&gt;BV19,0,(BV19-BW29)+2)</f>
        <v>0</v>
      </c>
      <c r="BY29">
        <f>IF(BW29&gt;BV19,0,IF(BV19=7,MAX(0,(BV19-BW29-5)),0))</f>
        <v>0</v>
      </c>
      <c r="BZ29">
        <f>IF(BW29&gt;BV19,0,IF(BV19=8,MAX(0,(BV19-BW29-5)),0))</f>
        <v>0</v>
      </c>
      <c r="CA29">
        <f t="shared" si="120"/>
        <v>0</v>
      </c>
    </row>
    <row r="30" spans="1:79">
      <c r="B30" s="94">
        <v>9</v>
      </c>
      <c r="C30" s="38" t="str">
        <f>IF(E30="","",VLOOKUP(E30,'Guests and Para'!$Q$4:$U$33,2,FALSE))</f>
        <v/>
      </c>
      <c r="D30" s="38" t="str">
        <f>IF(E30="","",VLOOKUP(E30,'Guests and Para'!$Q$4:$U$33,3,FALSE))</f>
        <v/>
      </c>
      <c r="E30" s="4"/>
      <c r="F30" s="4"/>
      <c r="G30" s="6"/>
      <c r="H30" s="38" t="str">
        <f>IF(E30="","",VLOOKUP(E30,'Guests and Para'!$Q$4:$U$33,4,FALSE))</f>
        <v/>
      </c>
      <c r="I30" s="38" t="str">
        <f>IF(E30="","",VLOOKUP(E30,'Guests and Para'!$Q$4:$U$33,5,FALSE))</f>
        <v/>
      </c>
      <c r="J30" s="38">
        <f t="shared" si="100"/>
        <v>0</v>
      </c>
      <c r="K30" s="94">
        <f t="shared" si="101"/>
        <v>0</v>
      </c>
      <c r="L30" s="38" t="str">
        <f t="shared" ref="L30:L33" si="128">IF(AV30&lt;0,"",AV30)</f>
        <v/>
      </c>
      <c r="M30">
        <f t="shared" si="102"/>
        <v>0</v>
      </c>
      <c r="N30" s="8">
        <f t="shared" si="103"/>
        <v>0</v>
      </c>
      <c r="O30" s="8">
        <f t="shared" si="93"/>
        <v>0</v>
      </c>
      <c r="P30" s="8">
        <f t="shared" si="104"/>
        <v>0</v>
      </c>
      <c r="Q30" s="7">
        <f t="shared" si="105"/>
        <v>0</v>
      </c>
      <c r="R30" s="7">
        <f t="shared" si="106"/>
        <v>0</v>
      </c>
      <c r="S30" s="7">
        <f t="shared" si="107"/>
        <v>0</v>
      </c>
      <c r="T30" s="7">
        <f t="shared" si="108"/>
        <v>0</v>
      </c>
      <c r="U30" s="7">
        <f t="shared" si="109"/>
        <v>0</v>
      </c>
      <c r="V30" t="str">
        <f t="shared" si="110"/>
        <v/>
      </c>
      <c r="W30" t="str">
        <f t="shared" si="111"/>
        <v/>
      </c>
      <c r="X30" t="str">
        <f>IF(ADMIN2026!$G$8="Photo-finish timing",W30,V30)</f>
        <v/>
      </c>
      <c r="Y30" s="66" t="str">
        <f>IF(E30="","",IF(ADMIN2026!$G$8=ADMIN2026!$D$8,"",IF(P30&gt;0.5,"error 1/100th entry noted","")))</f>
        <v/>
      </c>
      <c r="Z30" s="38" t="str">
        <f t="shared" si="112"/>
        <v/>
      </c>
      <c r="AC30">
        <f t="shared" si="113"/>
        <v>0</v>
      </c>
      <c r="AD30">
        <f t="shared" si="94"/>
        <v>0</v>
      </c>
      <c r="AE30">
        <f t="shared" si="94"/>
        <v>0</v>
      </c>
      <c r="AF30">
        <f t="shared" si="94"/>
        <v>0</v>
      </c>
      <c r="AG30">
        <f t="shared" si="94"/>
        <v>0</v>
      </c>
      <c r="AH30">
        <f t="shared" si="94"/>
        <v>0</v>
      </c>
      <c r="AI30">
        <f t="shared" si="94"/>
        <v>0</v>
      </c>
      <c r="AJ30">
        <f t="shared" si="94"/>
        <v>0</v>
      </c>
      <c r="AL30">
        <f t="shared" ref="AL30:AL33" si="129">INT(100*AV30+0.5)*100</f>
        <v>-10000</v>
      </c>
      <c r="AM30">
        <f t="shared" si="121"/>
        <v>9</v>
      </c>
      <c r="AN30">
        <f t="shared" si="114"/>
        <v>-9991</v>
      </c>
      <c r="AO30">
        <f t="shared" ref="AO30:AO33" si="130">IF(E30="",0,1)</f>
        <v>0</v>
      </c>
      <c r="AP30">
        <f>_xlfn.RANK.AVG(AV30,AV22:AV33,0)</f>
        <v>6.5</v>
      </c>
      <c r="AQ30">
        <f>IF(AP30&gt;AO19,0,(AO19-AP30)+2)</f>
        <v>0</v>
      </c>
      <c r="AR30">
        <f>IF(AP30&gt;AO19,0,IF(AO19=7,MAX(0,(AO19-AP30-5)),0))</f>
        <v>0</v>
      </c>
      <c r="AS30">
        <f>IF(AP30&gt;AO19,0,IF(AO19=8,MAX(0,(AO19-AP30-5)),0))</f>
        <v>0</v>
      </c>
      <c r="AT30">
        <f t="shared" si="115"/>
        <v>0</v>
      </c>
      <c r="AV30">
        <f t="shared" ref="AV30:AV31" si="131">IF(AY30="",-1,IF(AY30&gt;0,FLOOR(AY30*EXP(-EXP(AZ30-BA30*AW30)),1),0))</f>
        <v>-1</v>
      </c>
      <c r="AW30" t="str">
        <f>IF(E30="","",IF(A20=3000,(1/((13/7.5)*(60*F30+G30))),(1/((1/1)*(60*F30+G30)))))</f>
        <v/>
      </c>
      <c r="AX30">
        <f>VLOOKUP(A20,'RAZA track Params'!$AM$5:$AN$11,2,FALSE)</f>
        <v>8</v>
      </c>
      <c r="AY30" t="str">
        <f>IF(E30="","",VLOOKUP(H30,'RAZA track Params'!$B$2:$AE$27,AX30,FALSE))</f>
        <v/>
      </c>
      <c r="AZ30" t="str">
        <f>IF(E30="","",VLOOKUP(H30,'RAZA track Params'!$B$2:$AE$27,AX30+1,FALSE))</f>
        <v/>
      </c>
      <c r="BA30" t="str">
        <f>IF(E30="","",VLOOKUP(H30,'RAZA track Params'!$B$2:$AE$27,AX30+2,FALSE))</f>
        <v/>
      </c>
      <c r="BC30">
        <f t="shared" si="116"/>
        <v>-1</v>
      </c>
      <c r="BD30">
        <f t="shared" si="98"/>
        <v>-1</v>
      </c>
      <c r="BE30">
        <f t="shared" si="98"/>
        <v>-1</v>
      </c>
      <c r="BF30">
        <f t="shared" si="98"/>
        <v>-1</v>
      </c>
      <c r="BG30">
        <f t="shared" si="98"/>
        <v>-1</v>
      </c>
      <c r="BH30">
        <f t="shared" si="98"/>
        <v>-1</v>
      </c>
      <c r="BI30">
        <f t="shared" si="98"/>
        <v>-1</v>
      </c>
      <c r="BJ30">
        <f t="shared" si="98"/>
        <v>-1</v>
      </c>
      <c r="BL30">
        <f>IF((IF(BC30=BC21,BC30,-1)-$AM30)/10000&lt;0,-1,(IF(BC30=BC21,BC30,-1)-$AM30)/10000)</f>
        <v>-1</v>
      </c>
      <c r="BM30">
        <f t="shared" ref="BM30" si="132">IF((IF(BD30=BD21,BD30,-1)-$AM30)/10000&lt;0,-1,(IF(BD30=BD21,BD30,-1)-$AM30)/10000)</f>
        <v>-1</v>
      </c>
      <c r="BN30">
        <f t="shared" ref="BN30" si="133">IF((IF(BE30=BE21,BE30,-1)-$AM30)/10000&lt;0,-1,(IF(BE30=BE21,BE30,-1)-$AM30)/10000)</f>
        <v>-1</v>
      </c>
      <c r="BO30">
        <f t="shared" ref="BO30" si="134">IF((IF(BF30=BF21,BF30,-1)-$AM30)/10000&lt;0,-1,(IF(BF30=BF21,BF30,-1)-$AM30)/10000)</f>
        <v>-1</v>
      </c>
      <c r="BP30">
        <f t="shared" ref="BP30" si="135">IF((IF(BG30=BG21,BG30,-1)-$AM30)/10000&lt;0,-1,(IF(BG30=BG21,BG30,-1)-$AM30)/10000)</f>
        <v>-1</v>
      </c>
      <c r="BQ30">
        <f t="shared" ref="BQ30" si="136">IF((IF(BH30=BH21,BH30,-1)-$AM30)/10000&lt;0,-1,(IF(BH30=BH21,BH30,-1)-$AM30)/10000)</f>
        <v>-1</v>
      </c>
      <c r="BR30">
        <f t="shared" ref="BR30" si="137">IF((IF(BI30=BI21,BI30,-1)-$AM30)/10000&lt;0,-1,(IF(BI30=BI21,BI30,-1)-$AM30)/10000)</f>
        <v>-1</v>
      </c>
      <c r="BS30">
        <f t="shared" ref="BS30" si="138">IF((IF(BJ30=BJ21,BJ30,-1)-$AM30)/10000&lt;0,-1,(IF(BJ30=BJ21,BJ30,-1)-$AM30)/10000)</f>
        <v>-1</v>
      </c>
      <c r="BU30">
        <f>MAX(BL30:BS30)</f>
        <v>-1</v>
      </c>
      <c r="BV30">
        <f t="shared" si="119"/>
        <v>0</v>
      </c>
      <c r="BW30">
        <f>_xlfn.RANK.AVG(BU30,BU22:BU33,0)</f>
        <v>6.5</v>
      </c>
      <c r="BX30">
        <f>IF(BW30&gt;BV19,0,(BV19-BW30)+2)</f>
        <v>0</v>
      </c>
      <c r="BY30">
        <f>IF(BW30&gt;BV19,0,IF(BV19=7,MAX(0,(BV19-BW30-5)),0))</f>
        <v>0</v>
      </c>
      <c r="BZ30">
        <f>IF(BW30&gt;BV19,0,IF(BV19=8,MAX(0,(BV19-BW30-5)),0))</f>
        <v>0</v>
      </c>
      <c r="CA30">
        <f t="shared" si="120"/>
        <v>0</v>
      </c>
    </row>
    <row r="31" spans="1:79">
      <c r="B31" s="94">
        <v>10</v>
      </c>
      <c r="C31" s="38" t="str">
        <f>IF(E31="","",VLOOKUP(E31,'Guests and Para'!$Q$4:$U$33,2,FALSE))</f>
        <v/>
      </c>
      <c r="D31" s="38" t="str">
        <f>IF(E31="","",VLOOKUP(E31,'Guests and Para'!$Q$4:$U$33,3,FALSE))</f>
        <v/>
      </c>
      <c r="E31" s="4"/>
      <c r="F31" s="4"/>
      <c r="G31" s="6"/>
      <c r="H31" s="38" t="str">
        <f>IF(E31="","",VLOOKUP(E31,'Guests and Para'!$Q$4:$U$33,4,FALSE))</f>
        <v/>
      </c>
      <c r="I31" s="38" t="str">
        <f>IF(E31="","",VLOOKUP(E31,'Guests and Para'!$Q$4:$U$33,5,FALSE))</f>
        <v/>
      </c>
      <c r="J31" s="38">
        <f t="shared" si="100"/>
        <v>0</v>
      </c>
      <c r="K31" s="94">
        <f t="shared" si="101"/>
        <v>0</v>
      </c>
      <c r="L31" s="38" t="str">
        <f t="shared" si="128"/>
        <v/>
      </c>
      <c r="M31">
        <f t="shared" si="102"/>
        <v>0</v>
      </c>
      <c r="N31" s="8">
        <f t="shared" si="103"/>
        <v>0</v>
      </c>
      <c r="O31" s="8">
        <f t="shared" si="93"/>
        <v>0</v>
      </c>
      <c r="P31" s="8">
        <f t="shared" si="104"/>
        <v>0</v>
      </c>
      <c r="Q31" s="7">
        <f t="shared" si="105"/>
        <v>0</v>
      </c>
      <c r="R31" s="7">
        <f t="shared" si="106"/>
        <v>0</v>
      </c>
      <c r="S31" s="7">
        <f t="shared" si="107"/>
        <v>0</v>
      </c>
      <c r="T31" s="7">
        <f t="shared" si="108"/>
        <v>0</v>
      </c>
      <c r="U31" s="7">
        <f t="shared" si="109"/>
        <v>0</v>
      </c>
      <c r="V31" t="str">
        <f t="shared" si="110"/>
        <v/>
      </c>
      <c r="W31" t="str">
        <f t="shared" si="111"/>
        <v/>
      </c>
      <c r="X31" t="str">
        <f>IF(ADMIN2026!$G$8="Photo-finish timing",W31,V31)</f>
        <v/>
      </c>
      <c r="Y31" s="66" t="str">
        <f>IF(E31="","",IF(ADMIN2026!$G$8=ADMIN2026!$D$8,"",IF(P31&gt;0.5,"error 1/100th entry noted","")))</f>
        <v/>
      </c>
      <c r="Z31" s="38" t="str">
        <f t="shared" si="112"/>
        <v/>
      </c>
      <c r="AC31">
        <f t="shared" si="113"/>
        <v>0</v>
      </c>
      <c r="AD31">
        <f t="shared" si="94"/>
        <v>0</v>
      </c>
      <c r="AE31">
        <f t="shared" si="94"/>
        <v>0</v>
      </c>
      <c r="AF31">
        <f t="shared" si="94"/>
        <v>0</v>
      </c>
      <c r="AG31">
        <f t="shared" si="94"/>
        <v>0</v>
      </c>
      <c r="AH31">
        <f t="shared" si="94"/>
        <v>0</v>
      </c>
      <c r="AI31">
        <f t="shared" si="94"/>
        <v>0</v>
      </c>
      <c r="AJ31">
        <f t="shared" si="94"/>
        <v>0</v>
      </c>
      <c r="AL31">
        <f t="shared" si="129"/>
        <v>-10000</v>
      </c>
      <c r="AM31">
        <f t="shared" si="121"/>
        <v>10</v>
      </c>
      <c r="AN31">
        <f t="shared" si="114"/>
        <v>-9990</v>
      </c>
      <c r="AO31">
        <f t="shared" si="130"/>
        <v>0</v>
      </c>
      <c r="AP31">
        <f>_xlfn.RANK.AVG(AV31,AV22:AV33,0)</f>
        <v>6.5</v>
      </c>
      <c r="AQ31">
        <f>IF(AP31&gt;AO19,0,(AO19-AP31)+2)</f>
        <v>0</v>
      </c>
      <c r="AR31">
        <f>IF(AP31&gt;AO19,0,IF(AO19=7,MAX(0,(AO19-AP31-5)),0))</f>
        <v>0</v>
      </c>
      <c r="AS31">
        <f>IF(AP31&gt;AO19,0,IF(AO19=8,MAX(0,(AO19-AP31-5)),0))</f>
        <v>0</v>
      </c>
      <c r="AT31">
        <f t="shared" si="115"/>
        <v>0</v>
      </c>
      <c r="AV31">
        <f t="shared" si="131"/>
        <v>-1</v>
      </c>
      <c r="AW31" t="str">
        <f>IF(E31="","",IF(A20=3000,(1/((13/7.5)*(60*F31+G31))),(1/((1/1)*(60*F31+G31)))))</f>
        <v/>
      </c>
      <c r="AX31">
        <f>VLOOKUP(A20,'RAZA track Params'!$AM$5:$AN$11,2,FALSE)</f>
        <v>8</v>
      </c>
      <c r="AY31" t="str">
        <f>IF(E31="","",VLOOKUP(H31,'RAZA track Params'!$B$2:$AE$27,AX31,FALSE))</f>
        <v/>
      </c>
      <c r="AZ31" t="str">
        <f>IF(E31="","",VLOOKUP(H31,'RAZA track Params'!$B$2:$AE$27,AX31+1,FALSE))</f>
        <v/>
      </c>
      <c r="BA31" t="str">
        <f>IF(E31="","",VLOOKUP(H31,'RAZA track Params'!$B$2:$AE$27,AX31+2,FALSE))</f>
        <v/>
      </c>
      <c r="BC31">
        <f t="shared" si="116"/>
        <v>-1</v>
      </c>
      <c r="BD31">
        <f t="shared" si="98"/>
        <v>-1</v>
      </c>
      <c r="BE31">
        <f t="shared" si="98"/>
        <v>-1</v>
      </c>
      <c r="BF31">
        <f t="shared" si="98"/>
        <v>-1</v>
      </c>
      <c r="BG31">
        <f t="shared" si="98"/>
        <v>-1</v>
      </c>
      <c r="BH31">
        <f t="shared" si="98"/>
        <v>-1</v>
      </c>
      <c r="BI31">
        <f t="shared" si="98"/>
        <v>-1</v>
      </c>
      <c r="BJ31">
        <f t="shared" si="98"/>
        <v>-1</v>
      </c>
      <c r="BL31">
        <f>IF((IF(BC31=BC21,BC31,-1)-$AM31)/10000&lt;0,-1,(IF(BC31=BC21,BC31,-1)-$AM31)/10000)</f>
        <v>-1</v>
      </c>
      <c r="BM31">
        <f t="shared" ref="BM31" si="139">IF((IF(BD31=BD21,BD31,-1)-$AM31)/10000&lt;0,-1,(IF(BD31=BD21,BD31,-1)-$AM31)/10000)</f>
        <v>-1</v>
      </c>
      <c r="BN31">
        <f t="shared" ref="BN31" si="140">IF((IF(BE31=BE21,BE31,-1)-$AM31)/10000&lt;0,-1,(IF(BE31=BE21,BE31,-1)-$AM31)/10000)</f>
        <v>-1</v>
      </c>
      <c r="BO31">
        <f>IF((IF(BF31=BF21,BF31,-1)-$AM31)/10000&lt;0,-1,(IF(BF31=BF21,BF31,-1)-$AM31)/10000)</f>
        <v>-1</v>
      </c>
      <c r="BP31">
        <f t="shared" ref="BP31" si="141">IF((IF(BG31=BG21,BG31,-1)-$AM31)/10000&lt;0,-1,(IF(BG31=BG21,BG31,-1)-$AM31)/10000)</f>
        <v>-1</v>
      </c>
      <c r="BQ31">
        <f t="shared" ref="BQ31" si="142">IF((IF(BH31=BH21,BH31,-1)-$AM31)/10000&lt;0,-1,(IF(BH31=BH21,BH31,-1)-$AM31)/10000)</f>
        <v>-1</v>
      </c>
      <c r="BR31">
        <f t="shared" ref="BR31" si="143">IF((IF(BI31=BI21,BI31,-1)-$AM31)/10000&lt;0,-1,(IF(BI31=BI21,BI31,-1)-$AM31)/10000)</f>
        <v>-1</v>
      </c>
      <c r="BS31">
        <f t="shared" ref="BS31" si="144">IF((IF(BJ31=BJ21,BJ31,-1)-$AM31)/10000&lt;0,-1,(IF(BJ31=BJ21,BJ31,-1)-$AM31)/10000)</f>
        <v>-1</v>
      </c>
      <c r="BU31">
        <f t="shared" ref="BU31:BU33" si="145">MAX(BL31:BS31)</f>
        <v>-1</v>
      </c>
      <c r="BV31">
        <f t="shared" si="119"/>
        <v>0</v>
      </c>
      <c r="BW31">
        <f>_xlfn.RANK.AVG(BU31,BU22:BU33,0)</f>
        <v>6.5</v>
      </c>
      <c r="BX31">
        <f>IF(BW31&gt;BV19,0,(BV19-BW31)+2)</f>
        <v>0</v>
      </c>
      <c r="BY31">
        <f>IF(BW31&gt;BV19,0,IF(BV19=7,MAX(0,(BV19-BW31-5)),0))</f>
        <v>0</v>
      </c>
      <c r="BZ31">
        <f>IF(BW31&gt;BV19,0,IF(BV19=8,MAX(0,(BV19-BW31-5)),0))</f>
        <v>0</v>
      </c>
      <c r="CA31">
        <f t="shared" si="120"/>
        <v>0</v>
      </c>
    </row>
    <row r="32" spans="1:79">
      <c r="B32" s="94">
        <v>11</v>
      </c>
      <c r="C32" s="38" t="str">
        <f>IF(E32="","",VLOOKUP(E32,'Guests and Para'!$Q$4:$U$33,2,FALSE))</f>
        <v/>
      </c>
      <c r="D32" s="38" t="str">
        <f>IF(E32="","",VLOOKUP(E32,'Guests and Para'!$Q$4:$U$33,3,FALSE))</f>
        <v/>
      </c>
      <c r="E32" s="4"/>
      <c r="F32" s="4"/>
      <c r="G32" s="6"/>
      <c r="H32" s="38" t="str">
        <f>IF(E32="","",VLOOKUP(E32,'Guests and Para'!$Q$4:$U$33,4,FALSE))</f>
        <v/>
      </c>
      <c r="I32" s="38" t="str">
        <f>IF(E32="","",VLOOKUP(E32,'Guests and Para'!$Q$4:$U$33,5,FALSE))</f>
        <v/>
      </c>
      <c r="J32" s="38">
        <f t="shared" si="100"/>
        <v>0</v>
      </c>
      <c r="K32" s="94">
        <f t="shared" si="101"/>
        <v>0</v>
      </c>
      <c r="L32" s="38" t="str">
        <f t="shared" si="128"/>
        <v/>
      </c>
      <c r="M32">
        <f t="shared" si="102"/>
        <v>0</v>
      </c>
      <c r="N32" s="8">
        <f t="shared" si="103"/>
        <v>0</v>
      </c>
      <c r="O32" s="8">
        <f t="shared" si="93"/>
        <v>0</v>
      </c>
      <c r="P32" s="8">
        <f t="shared" si="104"/>
        <v>0</v>
      </c>
      <c r="Q32" s="7">
        <f t="shared" si="105"/>
        <v>0</v>
      </c>
      <c r="R32" s="7">
        <f t="shared" si="106"/>
        <v>0</v>
      </c>
      <c r="S32" s="7">
        <f t="shared" si="107"/>
        <v>0</v>
      </c>
      <c r="T32" s="7">
        <f t="shared" si="108"/>
        <v>0</v>
      </c>
      <c r="U32" s="7">
        <f t="shared" si="109"/>
        <v>0</v>
      </c>
      <c r="V32" t="str">
        <f t="shared" si="110"/>
        <v/>
      </c>
      <c r="W32" t="str">
        <f t="shared" si="111"/>
        <v/>
      </c>
      <c r="X32" t="str">
        <f>IF(ADMIN2026!$G$8="Photo-finish timing",W32,V32)</f>
        <v/>
      </c>
      <c r="Y32" s="66" t="str">
        <f>IF(E32="","",IF(ADMIN2026!$G$8=ADMIN2026!$D$8,"",IF(P32&gt;0.5,"error 1/100th entry noted","")))</f>
        <v/>
      </c>
      <c r="Z32" s="38" t="str">
        <f t="shared" si="112"/>
        <v/>
      </c>
      <c r="AC32">
        <f t="shared" si="113"/>
        <v>0</v>
      </c>
      <c r="AD32">
        <f t="shared" si="94"/>
        <v>0</v>
      </c>
      <c r="AE32">
        <f t="shared" si="94"/>
        <v>0</v>
      </c>
      <c r="AF32">
        <f t="shared" si="94"/>
        <v>0</v>
      </c>
      <c r="AG32">
        <f t="shared" si="94"/>
        <v>0</v>
      </c>
      <c r="AH32">
        <f t="shared" si="94"/>
        <v>0</v>
      </c>
      <c r="AI32">
        <f t="shared" si="94"/>
        <v>0</v>
      </c>
      <c r="AJ32">
        <f t="shared" si="94"/>
        <v>0</v>
      </c>
      <c r="AL32">
        <f t="shared" si="129"/>
        <v>-10000</v>
      </c>
      <c r="AM32">
        <f t="shared" si="121"/>
        <v>11</v>
      </c>
      <c r="AN32">
        <f t="shared" si="114"/>
        <v>-9989</v>
      </c>
      <c r="AO32">
        <f t="shared" si="130"/>
        <v>0</v>
      </c>
      <c r="AP32">
        <f>_xlfn.RANK.AVG(AV32,AV22:AV33,0)</f>
        <v>6.5</v>
      </c>
      <c r="AQ32">
        <f>IF(AP32&gt;AO19,0,(AO19-AP32)+2)</f>
        <v>0</v>
      </c>
      <c r="AR32">
        <f>IF(AP32&gt;AO19,0,IF(AO19=7,MAX(0,(AO19-AP32-5)),0))</f>
        <v>0</v>
      </c>
      <c r="AS32">
        <f>IF(AP32&gt;AO19,0,IF(AO19=8,MAX(0,(AO19-AP32-5)),0))</f>
        <v>0</v>
      </c>
      <c r="AT32">
        <f t="shared" si="115"/>
        <v>0</v>
      </c>
      <c r="AV32">
        <f>IF(AY32="",-1,IF(AY32&gt;0,FLOOR(AY32*EXP(-EXP(AZ32-BA32*AW32)),1),0))</f>
        <v>-1</v>
      </c>
      <c r="AW32" t="str">
        <f>IF(E32="","",IF(A20=3000,(1/((13/7.5)*(60*F32+G32))),(1/((1/1)*(60*F32+G32)))))</f>
        <v/>
      </c>
      <c r="AX32">
        <f>VLOOKUP(A20,'RAZA track Params'!$AM$5:$AN$11,2,FALSE)</f>
        <v>8</v>
      </c>
      <c r="AY32" t="str">
        <f>IF(E32="","",VLOOKUP(H32,'RAZA track Params'!$B$2:$AE$27,AX32,FALSE))</f>
        <v/>
      </c>
      <c r="AZ32" t="str">
        <f>IF(E32="","",VLOOKUP(H32,'RAZA track Params'!$B$2:$AE$27,AX32+1,FALSE))</f>
        <v/>
      </c>
      <c r="BA32" t="str">
        <f>IF(E32="","",VLOOKUP(H32,'RAZA track Params'!$B$2:$AE$27,AX32+2,FALSE))</f>
        <v/>
      </c>
      <c r="BC32">
        <f>IF($D32=BC$1,$AN32,-1)</f>
        <v>-1</v>
      </c>
      <c r="BD32">
        <f t="shared" si="98"/>
        <v>-1</v>
      </c>
      <c r="BE32">
        <f t="shared" si="98"/>
        <v>-1</v>
      </c>
      <c r="BF32">
        <f t="shared" si="98"/>
        <v>-1</v>
      </c>
      <c r="BG32">
        <f t="shared" si="98"/>
        <v>-1</v>
      </c>
      <c r="BH32">
        <f t="shared" si="98"/>
        <v>-1</v>
      </c>
      <c r="BI32">
        <f t="shared" si="98"/>
        <v>-1</v>
      </c>
      <c r="BJ32">
        <f t="shared" si="98"/>
        <v>-1</v>
      </c>
      <c r="BL32">
        <f>IF((IF(BC32=BC21,BC32,-1)-$AM32)/10000&lt;0,-1,(IF(BC32=BC21,BC32,-1)-$AM32)/10000)</f>
        <v>-1</v>
      </c>
      <c r="BM32">
        <f t="shared" ref="BM32" si="146">IF((IF(BD32=BD21,BD32,-1)-$AM32)/10000&lt;0,-1,(IF(BD32=BD21,BD32,-1)-$AM32)/10000)</f>
        <v>-1</v>
      </c>
      <c r="BN32">
        <f t="shared" ref="BN32" si="147">IF((IF(BE32=BE21,BE32,-1)-$AM32)/10000&lt;0,-1,(IF(BE32=BE21,BE32,-1)-$AM32)/10000)</f>
        <v>-1</v>
      </c>
      <c r="BO32">
        <f t="shared" ref="BO32" si="148">IF((IF(BF32=BF21,BF32,-1)-$AM32)/10000&lt;0,-1,(IF(BF32=BF21,BF32,-1)-$AM32)/10000)</f>
        <v>-1</v>
      </c>
      <c r="BP32">
        <f t="shared" ref="BP32" si="149">IF((IF(BG32=BG21,BG32,-1)-$AM32)/10000&lt;0,-1,(IF(BG32=BG21,BG32,-1)-$AM32)/10000)</f>
        <v>-1</v>
      </c>
      <c r="BQ32">
        <f t="shared" ref="BQ32" si="150">IF((IF(BH32=BH21,BH32,-1)-$AM32)/10000&lt;0,-1,(IF(BH32=BH21,BH32,-1)-$AM32)/10000)</f>
        <v>-1</v>
      </c>
      <c r="BR32">
        <f t="shared" ref="BR32" si="151">IF((IF(BI32=BI21,BI32,-1)-$AM32)/10000&lt;0,-1,(IF(BI32=BI21,BI32,-1)-$AM32)/10000)</f>
        <v>-1</v>
      </c>
      <c r="BS32">
        <f t="shared" ref="BS32" si="152">IF((IF(BJ32=BJ21,BJ32,-1)-$AM32)/10000&lt;0,-1,(IF(BJ32=BJ21,BJ32,-1)-$AM32)/10000)</f>
        <v>-1</v>
      </c>
      <c r="BU32">
        <f t="shared" si="145"/>
        <v>-1</v>
      </c>
      <c r="BV32">
        <f t="shared" si="119"/>
        <v>0</v>
      </c>
      <c r="BW32">
        <f>_xlfn.RANK.AVG(BU32,BU22:BU33,0)</f>
        <v>6.5</v>
      </c>
      <c r="BX32">
        <f>IF(BW32&gt;BV19,0,(BV19-BW32)+2)</f>
        <v>0</v>
      </c>
      <c r="BY32">
        <f>IF(BW32&gt;BV19,0,IF(BV19=7,MAX(0,(BV19-BW32-5)),0))</f>
        <v>0</v>
      </c>
      <c r="BZ32">
        <f>IF(BW32&gt;BV19,0,IF(BV19=8,MAX(0,(BV19-BW32-5)),0))</f>
        <v>0</v>
      </c>
      <c r="CA32">
        <f>SUM(BX32:BZ32)</f>
        <v>0</v>
      </c>
    </row>
    <row r="33" spans="1:79">
      <c r="B33" s="94">
        <v>12</v>
      </c>
      <c r="C33" s="38" t="str">
        <f>IF(E33="","",VLOOKUP(E33,'Guests and Para'!$Q$4:$U$33,2,FALSE))</f>
        <v/>
      </c>
      <c r="D33" s="38" t="str">
        <f>IF(E33="","",VLOOKUP(E33,'Guests and Para'!$Q$4:$U$33,3,FALSE))</f>
        <v/>
      </c>
      <c r="E33" s="4"/>
      <c r="F33" s="4"/>
      <c r="G33" s="6"/>
      <c r="H33" s="38" t="str">
        <f>IF(E33="","",VLOOKUP(E33,'Guests and Para'!$Q$4:$U$33,4,FALSE))</f>
        <v/>
      </c>
      <c r="I33" s="38" t="str">
        <f>IF(E33="","",VLOOKUP(E33,'Guests and Para'!$Q$4:$U$33,5,FALSE))</f>
        <v/>
      </c>
      <c r="J33" s="38">
        <f t="shared" si="100"/>
        <v>0</v>
      </c>
      <c r="K33" s="94">
        <f t="shared" si="101"/>
        <v>0</v>
      </c>
      <c r="L33" s="38" t="str">
        <f t="shared" si="128"/>
        <v/>
      </c>
      <c r="M33">
        <f t="shared" si="102"/>
        <v>0</v>
      </c>
      <c r="N33" s="8">
        <f t="shared" si="103"/>
        <v>0</v>
      </c>
      <c r="O33" s="8">
        <f t="shared" si="93"/>
        <v>0</v>
      </c>
      <c r="P33" s="8">
        <f t="shared" si="104"/>
        <v>0</v>
      </c>
      <c r="Q33" s="7">
        <f t="shared" si="105"/>
        <v>0</v>
      </c>
      <c r="R33" s="7">
        <f t="shared" si="106"/>
        <v>0</v>
      </c>
      <c r="S33" s="7">
        <f t="shared" si="107"/>
        <v>0</v>
      </c>
      <c r="T33" s="7">
        <f t="shared" si="108"/>
        <v>0</v>
      </c>
      <c r="U33" s="7">
        <f t="shared" si="109"/>
        <v>0</v>
      </c>
      <c r="V33" t="str">
        <f t="shared" si="110"/>
        <v/>
      </c>
      <c r="W33" t="str">
        <f t="shared" si="111"/>
        <v/>
      </c>
      <c r="X33" t="str">
        <f>IF(ADMIN2026!$G$8="Photo-finish timing",W33,V33)</f>
        <v/>
      </c>
      <c r="Y33" s="66" t="str">
        <f>IF(E33="","",IF(ADMIN2026!$G$8=ADMIN2026!$D$8,"",IF(P33&gt;0.5,"error 1/100th entry noted","")))</f>
        <v/>
      </c>
      <c r="Z33" s="38" t="str">
        <f t="shared" si="112"/>
        <v/>
      </c>
      <c r="AC33">
        <f t="shared" si="113"/>
        <v>0</v>
      </c>
      <c r="AD33">
        <f t="shared" si="94"/>
        <v>0</v>
      </c>
      <c r="AE33">
        <f t="shared" si="94"/>
        <v>0</v>
      </c>
      <c r="AF33">
        <f t="shared" si="94"/>
        <v>0</v>
      </c>
      <c r="AG33">
        <f t="shared" si="94"/>
        <v>0</v>
      </c>
      <c r="AH33">
        <f t="shared" si="94"/>
        <v>0</v>
      </c>
      <c r="AI33">
        <f t="shared" si="94"/>
        <v>0</v>
      </c>
      <c r="AJ33">
        <f t="shared" si="94"/>
        <v>0</v>
      </c>
      <c r="AL33">
        <f t="shared" si="129"/>
        <v>-10000</v>
      </c>
      <c r="AM33">
        <f t="shared" si="121"/>
        <v>12</v>
      </c>
      <c r="AN33">
        <f t="shared" si="114"/>
        <v>-9988</v>
      </c>
      <c r="AO33">
        <f t="shared" si="130"/>
        <v>0</v>
      </c>
      <c r="AP33">
        <f>_xlfn.RANK.AVG(AV33,AV22:AV33,0)</f>
        <v>6.5</v>
      </c>
      <c r="AQ33">
        <f>IF(AP33&gt;AO19,0,(AO19-AP33)+2)</f>
        <v>0</v>
      </c>
      <c r="AR33">
        <f>IF(AP33&gt;AO19,0,IF(AO19=7,MAX(0,(AO19-AP33-5)),0))</f>
        <v>0</v>
      </c>
      <c r="AS33">
        <f>IF(AP33&gt;AO19,0,IF(AO19=8,MAX(0,(AO19-AP33-5)),0))</f>
        <v>0</v>
      </c>
      <c r="AT33">
        <f t="shared" si="115"/>
        <v>0</v>
      </c>
      <c r="AV33">
        <f t="shared" ref="AV33" si="153">IF(AY33="",-1,IF(AY33&gt;0,FLOOR(AY33*EXP(-EXP(AZ33-BA33*AW33)),1),0))</f>
        <v>-1</v>
      </c>
      <c r="AW33" t="str">
        <f>IF(E33="","",IF(A20=3000,(1/((13/7.5)*(60*F33+G33))),(1/((1/1)*(60*F33+G33)))))</f>
        <v/>
      </c>
      <c r="AX33">
        <f>VLOOKUP(A20,'RAZA track Params'!$AM$5:$AN$11,2,FALSE)</f>
        <v>8</v>
      </c>
      <c r="AY33" t="str">
        <f>IF(E33="","",VLOOKUP(H33,'RAZA track Params'!$B$2:$AE$27,AX33,FALSE))</f>
        <v/>
      </c>
      <c r="AZ33" t="str">
        <f>IF(E33="","",VLOOKUP(H33,'RAZA track Params'!$B$2:$AE$27,AX33+1,FALSE))</f>
        <v/>
      </c>
      <c r="BA33" t="str">
        <f>IF(E33="","",VLOOKUP(H33,'RAZA track Params'!$B$2:$AE$27,AX33+2,FALSE))</f>
        <v/>
      </c>
      <c r="BC33">
        <f t="shared" si="116"/>
        <v>-1</v>
      </c>
      <c r="BD33">
        <f t="shared" si="98"/>
        <v>-1</v>
      </c>
      <c r="BE33">
        <f t="shared" si="98"/>
        <v>-1</v>
      </c>
      <c r="BF33">
        <f t="shared" si="98"/>
        <v>-1</v>
      </c>
      <c r="BG33">
        <f t="shared" si="98"/>
        <v>-1</v>
      </c>
      <c r="BH33">
        <f t="shared" si="98"/>
        <v>-1</v>
      </c>
      <c r="BI33">
        <f t="shared" si="98"/>
        <v>-1</v>
      </c>
      <c r="BJ33">
        <f t="shared" si="98"/>
        <v>-1</v>
      </c>
      <c r="BL33">
        <f>IF((IF(BC33=BC21,BC33,-1)-$AM33)/10000&lt;0,-1,(IF(BC33=BC21,BC33,-1)-$AM33)/10000)</f>
        <v>-1</v>
      </c>
      <c r="BM33">
        <f t="shared" ref="BM33" si="154">IF((IF(BD33=BD21,BD33,-1)-$AM33)/10000&lt;0,-1,(IF(BD33=BD21,BD33,-1)-$AM33)/10000)</f>
        <v>-1</v>
      </c>
      <c r="BN33">
        <f t="shared" ref="BN33" si="155">IF((IF(BE33=BE21,BE33,-1)-$AM33)/10000&lt;0,-1,(IF(BE33=BE21,BE33,-1)-$AM33)/10000)</f>
        <v>-1</v>
      </c>
      <c r="BO33">
        <f t="shared" ref="BO33" si="156">IF((IF(BF33=BF21,BF33,-1)-$AM33)/10000&lt;0,-1,(IF(BF33=BF21,BF33,-1)-$AM33)/10000)</f>
        <v>-1</v>
      </c>
      <c r="BP33">
        <f t="shared" ref="BP33" si="157">IF((IF(BG33=BG21,BG33,-1)-$AM33)/10000&lt;0,-1,(IF(BG33=BG21,BG33,-1)-$AM33)/10000)</f>
        <v>-1</v>
      </c>
      <c r="BQ33">
        <f t="shared" ref="BQ33" si="158">IF((IF(BH33=BH21,BH33,-1)-$AM33)/10000&lt;0,-1,(IF(BH33=BH21,BH33,-1)-$AM33)/10000)</f>
        <v>-1</v>
      </c>
      <c r="BR33">
        <f t="shared" ref="BR33" si="159">IF((IF(BI33=BI21,BI33,-1)-$AM33)/10000&lt;0,-1,(IF(BI33=BI21,BI33,-1)-$AM33)/10000)</f>
        <v>-1</v>
      </c>
      <c r="BS33">
        <f t="shared" ref="BS33" si="160">IF((IF(BJ33=BJ21,BJ33,-1)-$AM33)/10000&lt;0,-1,(IF(BJ33=BJ21,BJ33,-1)-$AM33)/10000)</f>
        <v>-1</v>
      </c>
      <c r="BU33">
        <f t="shared" si="145"/>
        <v>-1</v>
      </c>
      <c r="BV33">
        <f t="shared" si="119"/>
        <v>0</v>
      </c>
      <c r="BW33">
        <f>_xlfn.RANK.AVG(BU33,BU22:BU33,0)</f>
        <v>6.5</v>
      </c>
      <c r="BX33">
        <f>IF(BW33&gt;BV19,0,(BV19-BW33)+2)</f>
        <v>0</v>
      </c>
      <c r="BY33">
        <f>IF(BW33&gt;BV19,0,IF(BV19=7,MAX(0,(BV19-BW33-5)),0))</f>
        <v>0</v>
      </c>
      <c r="BZ33">
        <f>IF(BW33&gt;BV19,0,IF(BV19=8,MAX(0,(BV19-BW33-5)),0))</f>
        <v>0</v>
      </c>
      <c r="CA33">
        <f t="shared" ref="CA33" si="161">SUM(BX33:BZ33)</f>
        <v>0</v>
      </c>
    </row>
    <row r="35" spans="1:79">
      <c r="AO35" t="s">
        <v>312</v>
      </c>
      <c r="BV35" t="s">
        <v>312</v>
      </c>
    </row>
    <row r="36" spans="1:79">
      <c r="A36" s="62" t="s">
        <v>0</v>
      </c>
      <c r="B36" s="62" t="s">
        <v>0</v>
      </c>
      <c r="C36" s="62">
        <v>400</v>
      </c>
      <c r="D36" s="62" t="s">
        <v>58</v>
      </c>
      <c r="E36" s="3"/>
      <c r="F36" s="3"/>
      <c r="G36" s="67"/>
      <c r="J36" s="3"/>
      <c r="K36" s="3"/>
      <c r="L36" s="3"/>
      <c r="M36" s="3"/>
      <c r="N36" s="3"/>
      <c r="O36" s="3"/>
      <c r="P36" s="3"/>
      <c r="Q36" s="3"/>
      <c r="R36" s="3"/>
      <c r="S36" s="3"/>
      <c r="T36" s="3"/>
      <c r="U36" s="3"/>
      <c r="V36" s="3"/>
      <c r="W36" s="3"/>
      <c r="X36" s="3"/>
      <c r="Y36" s="3"/>
      <c r="Z36" s="3"/>
      <c r="AA36" s="3"/>
      <c r="AO36">
        <f>SUM(AO39:AO46)</f>
        <v>0</v>
      </c>
      <c r="BC36" t="s">
        <v>399</v>
      </c>
      <c r="BL36" t="s">
        <v>401</v>
      </c>
      <c r="BV36">
        <f>SUM(BV39:BV46)</f>
        <v>0</v>
      </c>
    </row>
    <row r="37" spans="1:79">
      <c r="A37" s="3">
        <f>C36</f>
        <v>400</v>
      </c>
      <c r="B37" s="37" t="s">
        <v>415</v>
      </c>
      <c r="C37" s="37"/>
      <c r="D37" s="37"/>
      <c r="E37" s="37"/>
      <c r="F37" s="37" t="s">
        <v>76</v>
      </c>
      <c r="G37" s="63" t="s">
        <v>77</v>
      </c>
      <c r="H37" s="37" t="s">
        <v>387</v>
      </c>
      <c r="I37" s="37" t="s">
        <v>389</v>
      </c>
      <c r="J37" s="37" t="s">
        <v>79</v>
      </c>
      <c r="K37" s="37" t="s">
        <v>59</v>
      </c>
      <c r="L37" s="37" t="s">
        <v>304</v>
      </c>
      <c r="M37" s="3" t="s">
        <v>132</v>
      </c>
      <c r="N37" s="3" t="s">
        <v>132</v>
      </c>
      <c r="O37" s="3" t="s">
        <v>133</v>
      </c>
      <c r="P37" s="3" t="s">
        <v>193</v>
      </c>
      <c r="Q37" s="3" t="s">
        <v>137</v>
      </c>
      <c r="R37" s="3" t="s">
        <v>192</v>
      </c>
      <c r="S37" s="3" t="s">
        <v>134</v>
      </c>
      <c r="T37" s="3" t="s">
        <v>135</v>
      </c>
      <c r="U37" s="3" t="s">
        <v>194</v>
      </c>
      <c r="V37" s="3" t="s">
        <v>195</v>
      </c>
      <c r="W37" s="3" t="s">
        <v>197</v>
      </c>
      <c r="X37" s="3" t="s">
        <v>136</v>
      </c>
      <c r="Y37" s="3" t="s">
        <v>236</v>
      </c>
      <c r="Z37" s="37" t="s">
        <v>404</v>
      </c>
      <c r="AA37" s="3"/>
      <c r="AL37" t="s">
        <v>304</v>
      </c>
      <c r="AM37" t="s">
        <v>307</v>
      </c>
      <c r="AN37" s="1" t="s">
        <v>308</v>
      </c>
      <c r="AO37" t="s">
        <v>310</v>
      </c>
      <c r="AP37" t="s">
        <v>313</v>
      </c>
      <c r="AQ37" t="s">
        <v>400</v>
      </c>
      <c r="AR37" t="s">
        <v>400</v>
      </c>
      <c r="AS37" t="s">
        <v>400</v>
      </c>
      <c r="AT37" t="s">
        <v>400</v>
      </c>
      <c r="AV37" t="s">
        <v>304</v>
      </c>
      <c r="AW37" t="s">
        <v>383</v>
      </c>
      <c r="AX37" t="s">
        <v>392</v>
      </c>
      <c r="AY37" t="s">
        <v>304</v>
      </c>
      <c r="AZ37" t="s">
        <v>304</v>
      </c>
      <c r="BA37" t="s">
        <v>304</v>
      </c>
      <c r="BC37" s="136" t="str">
        <f>AC$1</f>
        <v>B&amp;R</v>
      </c>
      <c r="BD37" s="136" t="str">
        <f t="shared" ref="BD37" si="162">AD$1</f>
        <v>Chelt</v>
      </c>
      <c r="BE37" s="136" t="str">
        <f t="shared" ref="BE37" si="163">AE$1</f>
        <v>D&amp;S</v>
      </c>
      <c r="BF37" s="136" t="str">
        <f t="shared" ref="BF37" si="164">AF$1</f>
        <v>HereF</v>
      </c>
      <c r="BG37" s="136" t="str">
        <f t="shared" ref="BG37" si="165">AG$1</f>
        <v>K&amp;S</v>
      </c>
      <c r="BH37" s="136" t="str">
        <f t="shared" ref="BH37" si="166">AH$1</f>
        <v>Tipton</v>
      </c>
      <c r="BI37" s="136" t="str">
        <f t="shared" ref="BI37" si="167">AI$1</f>
        <v>Worc</v>
      </c>
      <c r="BJ37" s="136" t="str">
        <f t="shared" ref="BJ37" si="168">AJ$1</f>
        <v>Yate</v>
      </c>
      <c r="BL37" s="136" t="str">
        <f>BC37</f>
        <v>B&amp;R</v>
      </c>
      <c r="BM37" s="136" t="str">
        <f t="shared" ref="BM37" si="169">BD37</f>
        <v>Chelt</v>
      </c>
      <c r="BN37" s="136" t="str">
        <f t="shared" ref="BN37" si="170">BE37</f>
        <v>D&amp;S</v>
      </c>
      <c r="BO37" s="136" t="str">
        <f t="shared" ref="BO37" si="171">BF37</f>
        <v>HereF</v>
      </c>
      <c r="BP37" s="136" t="str">
        <f t="shared" ref="BP37" si="172">BG37</f>
        <v>K&amp;S</v>
      </c>
      <c r="BQ37" s="136" t="str">
        <f t="shared" ref="BQ37" si="173">BH37</f>
        <v>Tipton</v>
      </c>
      <c r="BR37" s="136" t="str">
        <f t="shared" ref="BR37" si="174">BI37</f>
        <v>Worc</v>
      </c>
      <c r="BS37" s="136" t="str">
        <f t="shared" ref="BS37" si="175">BJ37</f>
        <v>Yate</v>
      </c>
      <c r="BU37" t="s">
        <v>402</v>
      </c>
      <c r="BV37" t="s">
        <v>310</v>
      </c>
      <c r="BW37" t="s">
        <v>313</v>
      </c>
      <c r="BX37" t="s">
        <v>403</v>
      </c>
      <c r="BY37" t="s">
        <v>403</v>
      </c>
      <c r="BZ37" t="s">
        <v>403</v>
      </c>
      <c r="CA37" t="s">
        <v>403</v>
      </c>
    </row>
    <row r="38" spans="1:79">
      <c r="A38" s="64" t="str">
        <f>$A$4</f>
        <v>MEN</v>
      </c>
      <c r="B38" s="37" t="s">
        <v>59</v>
      </c>
      <c r="C38" s="37" t="s">
        <v>60</v>
      </c>
      <c r="D38" s="37" t="s">
        <v>61</v>
      </c>
      <c r="E38" s="37" t="s">
        <v>108</v>
      </c>
      <c r="F38" s="37" t="s">
        <v>78</v>
      </c>
      <c r="G38" s="63" t="s">
        <v>99</v>
      </c>
      <c r="H38" s="37" t="s">
        <v>388</v>
      </c>
      <c r="I38" s="37" t="s">
        <v>390</v>
      </c>
      <c r="J38" s="37" t="s">
        <v>80</v>
      </c>
      <c r="K38" s="37" t="s">
        <v>80</v>
      </c>
      <c r="L38" s="37" t="s">
        <v>80</v>
      </c>
      <c r="M38" s="3" t="s">
        <v>192</v>
      </c>
      <c r="N38" s="3" t="s">
        <v>130</v>
      </c>
      <c r="O38" s="3" t="s">
        <v>130</v>
      </c>
      <c r="P38" s="3" t="s">
        <v>130</v>
      </c>
      <c r="Q38" s="3" t="s">
        <v>131</v>
      </c>
      <c r="R38" s="3" t="s">
        <v>131</v>
      </c>
      <c r="S38" s="3" t="s">
        <v>131</v>
      </c>
      <c r="T38" s="3" t="s">
        <v>131</v>
      </c>
      <c r="U38" s="3" t="s">
        <v>131</v>
      </c>
      <c r="V38" s="3" t="s">
        <v>196</v>
      </c>
      <c r="W38" s="3" t="s">
        <v>196</v>
      </c>
      <c r="X38" s="3" t="s">
        <v>146</v>
      </c>
      <c r="Y38" s="3" t="s">
        <v>237</v>
      </c>
      <c r="Z38" s="37" t="s">
        <v>405</v>
      </c>
      <c r="AA38" s="3"/>
      <c r="AC38" t="str">
        <f>ADMIN2026!$D$12</f>
        <v>B&amp;R</v>
      </c>
      <c r="AD38" t="str">
        <f>ADMIN2026!$D$13</f>
        <v>Chelt</v>
      </c>
      <c r="AE38" t="str">
        <f>ADMIN2026!$D$14</f>
        <v>D&amp;S</v>
      </c>
      <c r="AF38" t="str">
        <f>ADMIN2026!$D$15</f>
        <v>HereF</v>
      </c>
      <c r="AG38" t="str">
        <f>ADMIN2026!$D$16</f>
        <v>K&amp;S</v>
      </c>
      <c r="AH38" t="str">
        <f>ADMIN2026!$D$17</f>
        <v>Tipton</v>
      </c>
      <c r="AI38" t="str">
        <f>ADMIN2026!$D$18</f>
        <v>Worc</v>
      </c>
      <c r="AJ38" t="str">
        <f>ADMIN2026!$D$19</f>
        <v>Yate</v>
      </c>
      <c r="AL38" t="s">
        <v>306</v>
      </c>
      <c r="AM38" t="s">
        <v>296</v>
      </c>
      <c r="AN38" t="s">
        <v>309</v>
      </c>
      <c r="AO38" t="s">
        <v>311</v>
      </c>
      <c r="AP38" t="s">
        <v>325</v>
      </c>
      <c r="AQ38" t="s">
        <v>397</v>
      </c>
      <c r="AR38" t="s">
        <v>394</v>
      </c>
      <c r="AS38" t="s">
        <v>395</v>
      </c>
      <c r="AT38" t="s">
        <v>396</v>
      </c>
      <c r="AV38" t="s">
        <v>305</v>
      </c>
      <c r="AW38" t="s">
        <v>384</v>
      </c>
      <c r="AX38" t="s">
        <v>393</v>
      </c>
      <c r="AY38" t="s">
        <v>328</v>
      </c>
      <c r="AZ38" t="s">
        <v>329</v>
      </c>
      <c r="BA38" t="s">
        <v>330</v>
      </c>
      <c r="BC38" s="135">
        <f>MAX(BC39:BC46)</f>
        <v>-1</v>
      </c>
      <c r="BD38" s="135">
        <f t="shared" ref="BD38" si="176">MAX(BD39:BD46)</f>
        <v>-1</v>
      </c>
      <c r="BE38" s="135">
        <f t="shared" ref="BE38" si="177">MAX(BE39:BE46)</f>
        <v>-1</v>
      </c>
      <c r="BF38" s="135">
        <f t="shared" ref="BF38" si="178">MAX(BF39:BF46)</f>
        <v>-1</v>
      </c>
      <c r="BG38" s="135">
        <f t="shared" ref="BG38" si="179">MAX(BG39:BG46)</f>
        <v>-1</v>
      </c>
      <c r="BH38" s="135">
        <f t="shared" ref="BH38" si="180">MAX(BH39:BH46)</f>
        <v>-1</v>
      </c>
      <c r="BI38" s="135">
        <f t="shared" ref="BI38" si="181">MAX(BI39:BI46)</f>
        <v>-1</v>
      </c>
      <c r="BJ38" s="135">
        <f t="shared" ref="BJ38" si="182">MAX(BJ39:BJ46)</f>
        <v>-1</v>
      </c>
      <c r="BU38" t="s">
        <v>314</v>
      </c>
      <c r="BV38" t="s">
        <v>311</v>
      </c>
      <c r="BW38" t="s">
        <v>325</v>
      </c>
      <c r="BX38" t="s">
        <v>397</v>
      </c>
      <c r="BY38" t="s">
        <v>394</v>
      </c>
      <c r="BZ38" t="s">
        <v>395</v>
      </c>
      <c r="CA38" t="s">
        <v>396</v>
      </c>
    </row>
    <row r="39" spans="1:79">
      <c r="B39" s="94">
        <v>1</v>
      </c>
      <c r="C39" s="38" t="str">
        <f>IF(E39="","",VLOOKUP(E39,'Guests and Para'!$Q$4:$U$33,2,FALSE))</f>
        <v/>
      </c>
      <c r="D39" s="38" t="str">
        <f>IF(E39="","",VLOOKUP(E39,'Guests and Para'!$Q$4:$U$33,3,FALSE))</f>
        <v/>
      </c>
      <c r="E39" s="4"/>
      <c r="F39" s="4"/>
      <c r="G39" s="6"/>
      <c r="H39" s="38" t="str">
        <f>IF(E39="","",VLOOKUP(E39,'Guests and Para'!$Q$4:$U$33,4,FALSE))</f>
        <v/>
      </c>
      <c r="I39" s="38" t="str">
        <f>IF(E39="","",VLOOKUP(E39,'Guests and Para'!$Q$4:$U$33,5,FALSE))</f>
        <v/>
      </c>
      <c r="J39" s="38">
        <f>CA39</f>
        <v>0</v>
      </c>
      <c r="K39" s="94">
        <f>J39</f>
        <v>0</v>
      </c>
      <c r="L39" s="38" t="str">
        <f t="shared" ref="L39:L45" si="183">IF(AV39&lt;0,"",AV39)</f>
        <v/>
      </c>
      <c r="M39">
        <f>INT(G39/10)</f>
        <v>0</v>
      </c>
      <c r="N39" s="8">
        <f>INT(G39)-10*M39</f>
        <v>0</v>
      </c>
      <c r="O39" s="8">
        <f t="shared" ref="O39:O50" si="184">INT((INT(10*(G39-N39-10*M39)+0.001))/1)</f>
        <v>0</v>
      </c>
      <c r="P39" s="8">
        <f>INT(100*(G39-N39-10*M39-O39/10)+0.5)</f>
        <v>0</v>
      </c>
      <c r="Q39" s="7">
        <f>F39</f>
        <v>0</v>
      </c>
      <c r="R39" s="7">
        <f>M39</f>
        <v>0</v>
      </c>
      <c r="S39" s="7">
        <f>N39</f>
        <v>0</v>
      </c>
      <c r="T39" s="7">
        <f>O39</f>
        <v>0</v>
      </c>
      <c r="U39" s="7">
        <f>P39</f>
        <v>0</v>
      </c>
      <c r="V39" t="str">
        <f>IF(G39="DQ","DQ",IF(G39="NT","NT",IF(G39="DNF","DNF",IF(G39="DNS","DNS",IF(D39="","",IF(F39="",IF(M39&gt;0,CONCATENATE(R39,S39,".",T39),CONCATENATE(S39,".",T39)),CONCATENATE(Q39,":",R39,S39,".",T39)))))))</f>
        <v/>
      </c>
      <c r="W39" t="str">
        <f>IF(G39="DQ","DQ",IF(G39="NT","NT",IF(G39="DNF","DNF",IF(G39="DNS","DNS",IF(D39="","",IF(F39="",IF(M39&gt;0,CONCATENATE(R39,S39,".",T39,U39),CONCATENATE(S39,".",T39,U39)),CONCATENATE(Q39,":",R39,S39,".",T39,U39)))))))</f>
        <v/>
      </c>
      <c r="X39" t="str">
        <f>IF(ADMIN2026!$G$8="Photo-finish timing",W39,V39)</f>
        <v/>
      </c>
      <c r="Y39" s="66" t="str">
        <f>IF(E39="","",IF(ADMIN2026!$G$8=ADMIN2026!$D$8,"",IF(P39&gt;0.5,"error 1/100th entry noted","")))</f>
        <v/>
      </c>
      <c r="Z39" s="38" t="str">
        <f>IF(BU39&lt;0,"",BU39)</f>
        <v/>
      </c>
      <c r="AC39">
        <f>IF($D39=AC$1,$K39,0)</f>
        <v>0</v>
      </c>
      <c r="AD39">
        <f t="shared" ref="AD39:AJ50" si="185">IF($D39=AD$1,$K39,0)</f>
        <v>0</v>
      </c>
      <c r="AE39">
        <f t="shared" si="185"/>
        <v>0</v>
      </c>
      <c r="AF39">
        <f t="shared" si="185"/>
        <v>0</v>
      </c>
      <c r="AG39">
        <f t="shared" si="185"/>
        <v>0</v>
      </c>
      <c r="AH39">
        <f t="shared" si="185"/>
        <v>0</v>
      </c>
      <c r="AI39">
        <f t="shared" si="185"/>
        <v>0</v>
      </c>
      <c r="AJ39">
        <f t="shared" si="185"/>
        <v>0</v>
      </c>
      <c r="AL39">
        <f t="shared" ref="AL39:AL46" si="186">INT(100*AV39+0.5)*100</f>
        <v>-10000</v>
      </c>
      <c r="AM39">
        <v>1</v>
      </c>
      <c r="AN39">
        <f>AL39+AM39</f>
        <v>-9999</v>
      </c>
      <c r="AO39">
        <f t="shared" ref="AO39:AO46" si="187">IF(E39="",0,1)</f>
        <v>0</v>
      </c>
      <c r="AP39">
        <f>_xlfn.RANK.AVG(AV39,AV39:AV50,0)</f>
        <v>6.5</v>
      </c>
      <c r="AQ39">
        <f>IF(AP39&gt;AO36,0,(AO36-AP39)+2)</f>
        <v>0</v>
      </c>
      <c r="AR39">
        <f>IF(AP39&gt;AO36,0,IF(AO36=7,MAX(0,(AO36-AP39-5)),0))</f>
        <v>0</v>
      </c>
      <c r="AS39">
        <f>IF(AP39&gt;AO36,0,IF(AO36=8,MAX(0,(AO36-AP39-5)),0))</f>
        <v>0</v>
      </c>
      <c r="AT39">
        <f>SUM(AQ39:AS39)</f>
        <v>0</v>
      </c>
      <c r="AV39">
        <f t="shared" ref="AV39:AV46" si="188">IF(AY39="",-1,IF(AY39&gt;0,FLOOR(AY39*EXP(-EXP(AZ39-BA39*AW39)),1),0))</f>
        <v>-1</v>
      </c>
      <c r="AW39" t="str">
        <f>IF(E39="","",IF(A37=3000,(1/((13/7.5)*(60*F39+G39))),(1/((1/1)*(60*F39+G39)))))</f>
        <v/>
      </c>
      <c r="AX39">
        <f>VLOOKUP(A37,'RAZA track Params'!$AM$5:$AN$11,2,FALSE)</f>
        <v>13</v>
      </c>
      <c r="AY39" t="str">
        <f>IF(E39="","",VLOOKUP(H39,'RAZA track Params'!$B$2:$AE$27,AX39,FALSE))</f>
        <v/>
      </c>
      <c r="AZ39" t="str">
        <f>IF(E39="","",VLOOKUP(H39,'RAZA track Params'!$B$2:$AE$27,AX39+1,FALSE))</f>
        <v/>
      </c>
      <c r="BA39" t="str">
        <f>IF(E39="","",VLOOKUP(H39,'RAZA track Params'!$B$2:$AE$27,AX39+2,FALSE))</f>
        <v/>
      </c>
      <c r="BC39">
        <f>IF($D39=BC$1,$AN39,-1)</f>
        <v>-1</v>
      </c>
      <c r="BD39">
        <f t="shared" ref="BD39:BJ50" si="189">IF($D39=BD$1,$AN39,-1)</f>
        <v>-1</v>
      </c>
      <c r="BE39">
        <f t="shared" si="189"/>
        <v>-1</v>
      </c>
      <c r="BF39">
        <f t="shared" si="189"/>
        <v>-1</v>
      </c>
      <c r="BG39">
        <f t="shared" si="189"/>
        <v>-1</v>
      </c>
      <c r="BH39">
        <f t="shared" si="189"/>
        <v>-1</v>
      </c>
      <c r="BI39">
        <f t="shared" si="189"/>
        <v>-1</v>
      </c>
      <c r="BJ39">
        <f t="shared" si="189"/>
        <v>-1</v>
      </c>
      <c r="BL39">
        <f t="shared" ref="BL39:BS39" si="190">IF((IF(BC39=BC38,BC39,-1)-$AM39)/10000&lt;0,-1,(IF(BC39=BC38,BC39,-1)-$AM39)/10000)</f>
        <v>-1</v>
      </c>
      <c r="BM39">
        <f t="shared" si="190"/>
        <v>-1</v>
      </c>
      <c r="BN39">
        <f t="shared" si="190"/>
        <v>-1</v>
      </c>
      <c r="BO39">
        <f t="shared" si="190"/>
        <v>-1</v>
      </c>
      <c r="BP39">
        <f t="shared" si="190"/>
        <v>-1</v>
      </c>
      <c r="BQ39">
        <f t="shared" si="190"/>
        <v>-1</v>
      </c>
      <c r="BR39">
        <f t="shared" si="190"/>
        <v>-1</v>
      </c>
      <c r="BS39">
        <f t="shared" si="190"/>
        <v>-1</v>
      </c>
      <c r="BU39">
        <f>MAX(BL39:BS39)</f>
        <v>-1</v>
      </c>
      <c r="BV39">
        <f>IF(BU39&lt;0,0,1)</f>
        <v>0</v>
      </c>
      <c r="BW39">
        <f>_xlfn.RANK.AVG(BU39,BU39:BU50,0)</f>
        <v>6.5</v>
      </c>
      <c r="BX39">
        <f>IF(BW39&gt;BV36,0,(BV36-BW39)+2)</f>
        <v>0</v>
      </c>
      <c r="BY39">
        <f>IF(BW39&gt;BV36,0,IF(BV36=7,MAX(0,(BV36-BW39-5)),0))</f>
        <v>0</v>
      </c>
      <c r="BZ39">
        <f>IF(BW39&gt;BV36,0,IF(BV36=8,MAX(0,(BV36-BW39-5)),0))</f>
        <v>0</v>
      </c>
      <c r="CA39">
        <f>SUM(BX39:BZ39)</f>
        <v>0</v>
      </c>
    </row>
    <row r="40" spans="1:79">
      <c r="B40" s="94">
        <v>2</v>
      </c>
      <c r="C40" s="38" t="str">
        <f>IF(E40="","",VLOOKUP(E40,'Guests and Para'!$Q$4:$U$33,2,FALSE))</f>
        <v/>
      </c>
      <c r="D40" s="38" t="str">
        <f>IF(E40="","",VLOOKUP(E40,'Guests and Para'!$Q$4:$U$33,3,FALSE))</f>
        <v/>
      </c>
      <c r="E40" s="4"/>
      <c r="F40" s="4"/>
      <c r="G40" s="6"/>
      <c r="H40" s="38" t="str">
        <f>IF(E40="","",VLOOKUP(E40,'Guests and Para'!$Q$4:$U$33,4,FALSE))</f>
        <v/>
      </c>
      <c r="I40" s="38" t="str">
        <f>IF(E40="","",VLOOKUP(E40,'Guests and Para'!$Q$4:$U$33,5,FALSE))</f>
        <v/>
      </c>
      <c r="J40" s="38">
        <f t="shared" ref="J40:J50" si="191">CA40</f>
        <v>0</v>
      </c>
      <c r="K40" s="94">
        <f t="shared" ref="K40:K50" si="192">J40</f>
        <v>0</v>
      </c>
      <c r="L40" s="38" t="str">
        <f t="shared" si="183"/>
        <v/>
      </c>
      <c r="M40">
        <f t="shared" ref="M40:M50" si="193">INT(G40/10)</f>
        <v>0</v>
      </c>
      <c r="N40" s="8">
        <f t="shared" ref="N40:N50" si="194">INT(G40)-10*M40</f>
        <v>0</v>
      </c>
      <c r="O40" s="8">
        <f t="shared" si="184"/>
        <v>0</v>
      </c>
      <c r="P40" s="8">
        <f t="shared" ref="P40:P50" si="195">INT(100*(G40-N40-10*M40-O40/10)+0.5)</f>
        <v>0</v>
      </c>
      <c r="Q40" s="7">
        <f t="shared" ref="Q40:Q50" si="196">F40</f>
        <v>0</v>
      </c>
      <c r="R40" s="7">
        <f t="shared" ref="R40:R50" si="197">M40</f>
        <v>0</v>
      </c>
      <c r="S40" s="7">
        <f t="shared" ref="S40:S50" si="198">N40</f>
        <v>0</v>
      </c>
      <c r="T40" s="7">
        <f t="shared" ref="T40:T50" si="199">O40</f>
        <v>0</v>
      </c>
      <c r="U40" s="7">
        <f t="shared" ref="U40:U50" si="200">P40</f>
        <v>0</v>
      </c>
      <c r="V40" t="str">
        <f t="shared" ref="V40:V50" si="201">IF(G40="DQ","DQ",IF(G40="NT","NT",IF(G40="DNF","DNF",IF(G40="DNS","DNS",IF(D40="","",IF(F40="",IF(M40&gt;0,CONCATENATE(R40,S40,".",T40),CONCATENATE(S40,".",T40)),CONCATENATE(Q40,":",R40,S40,".",T40)))))))</f>
        <v/>
      </c>
      <c r="W40" t="str">
        <f t="shared" ref="W40:W50" si="202">IF(G40="DQ","DQ",IF(G40="NT","NT",IF(G40="DNF","DNF",IF(G40="DNS","DNS",IF(D40="","",IF(F40="",IF(M40&gt;0,CONCATENATE(R40,S40,".",T40,U40),CONCATENATE(S40,".",T40,U40)),CONCATENATE(Q40,":",R40,S40,".",T40,U40)))))))</f>
        <v/>
      </c>
      <c r="X40" t="str">
        <f>IF(ADMIN2026!$G$8="Photo-finish timing",W40,V40)</f>
        <v/>
      </c>
      <c r="Y40" s="66" t="str">
        <f>IF(E40="","",IF(ADMIN2026!$G$8=ADMIN2026!$D$8,"",IF(P40&gt;0.5,"error 1/100th entry noted","")))</f>
        <v/>
      </c>
      <c r="Z40" s="38" t="str">
        <f t="shared" ref="Z40:Z50" si="203">IF(BU40&lt;0,"",BU40)</f>
        <v/>
      </c>
      <c r="AC40">
        <f t="shared" ref="AC40:AC50" si="204">IF($D40=AC$1,$K40,0)</f>
        <v>0</v>
      </c>
      <c r="AD40">
        <f t="shared" si="185"/>
        <v>0</v>
      </c>
      <c r="AE40">
        <f t="shared" si="185"/>
        <v>0</v>
      </c>
      <c r="AF40">
        <f t="shared" si="185"/>
        <v>0</v>
      </c>
      <c r="AG40">
        <f t="shared" si="185"/>
        <v>0</v>
      </c>
      <c r="AH40">
        <f t="shared" si="185"/>
        <v>0</v>
      </c>
      <c r="AI40">
        <f t="shared" si="185"/>
        <v>0</v>
      </c>
      <c r="AJ40">
        <f t="shared" si="185"/>
        <v>0</v>
      </c>
      <c r="AL40">
        <f t="shared" si="186"/>
        <v>-10000</v>
      </c>
      <c r="AM40">
        <f>1+AM39</f>
        <v>2</v>
      </c>
      <c r="AN40">
        <f t="shared" ref="AN40:AN50" si="205">AL40+AM40</f>
        <v>-9998</v>
      </c>
      <c r="AO40">
        <f t="shared" si="187"/>
        <v>0</v>
      </c>
      <c r="AP40">
        <f>_xlfn.RANK.AVG(AV40,AV39:AV50,0)</f>
        <v>6.5</v>
      </c>
      <c r="AQ40">
        <f>IF(AP40&gt;AO36,0,(AO36-AP40)+2)</f>
        <v>0</v>
      </c>
      <c r="AR40">
        <f>IF(AP40&gt;AO36,0,IF(AO36=7,MAX(0,(AO36-AP40-5)),0))</f>
        <v>0</v>
      </c>
      <c r="AS40">
        <f>IF(AP40&gt;AO36,0,IF(AO36=8,MAX(0,(AO36-AP40-5)),0))</f>
        <v>0</v>
      </c>
      <c r="AT40">
        <f t="shared" ref="AT40:AT50" si="206">SUM(AQ40:AS40)</f>
        <v>0</v>
      </c>
      <c r="AV40">
        <f t="shared" si="188"/>
        <v>-1</v>
      </c>
      <c r="AW40" t="str">
        <f>IF(E40="","",IF(A37=3000,(1/((13/7.5)*(60*F40+G40))),(1/((1/1)*(60*F40+G40)))))</f>
        <v/>
      </c>
      <c r="AX40">
        <f>VLOOKUP(A37,'RAZA track Params'!$AM$5:$AN$11,2,FALSE)</f>
        <v>13</v>
      </c>
      <c r="AY40" t="str">
        <f>IF(E40="","",VLOOKUP(H40,'RAZA track Params'!$B$2:$AE$27,AX40,FALSE))</f>
        <v/>
      </c>
      <c r="AZ40" t="str">
        <f>IF(E40="","",VLOOKUP(H40,'RAZA track Params'!$B$2:$AE$27,AX40+1,FALSE))</f>
        <v/>
      </c>
      <c r="BA40" t="str">
        <f>IF(E40="","",VLOOKUP(H40,'RAZA track Params'!$B$2:$AE$27,AX40+2,FALSE))</f>
        <v/>
      </c>
      <c r="BC40">
        <f t="shared" ref="BC40:BC50" si="207">IF($D40=BC$1,$AN40,-1)</f>
        <v>-1</v>
      </c>
      <c r="BD40">
        <f t="shared" si="189"/>
        <v>-1</v>
      </c>
      <c r="BE40">
        <f t="shared" si="189"/>
        <v>-1</v>
      </c>
      <c r="BF40">
        <f t="shared" si="189"/>
        <v>-1</v>
      </c>
      <c r="BG40">
        <f t="shared" si="189"/>
        <v>-1</v>
      </c>
      <c r="BH40">
        <f t="shared" si="189"/>
        <v>-1</v>
      </c>
      <c r="BI40">
        <f t="shared" si="189"/>
        <v>-1</v>
      </c>
      <c r="BJ40">
        <f t="shared" si="189"/>
        <v>-1</v>
      </c>
      <c r="BL40">
        <f t="shared" ref="BL40:BS40" si="208">IF((IF(BC40=BC38,BC40,-1)-$AM40)/10000&lt;0,-1,(IF(BC40=BC38,BC40,-1)-$AM40)/10000)</f>
        <v>-1</v>
      </c>
      <c r="BM40">
        <f t="shared" si="208"/>
        <v>-1</v>
      </c>
      <c r="BN40">
        <f t="shared" si="208"/>
        <v>-1</v>
      </c>
      <c r="BO40">
        <f t="shared" si="208"/>
        <v>-1</v>
      </c>
      <c r="BP40">
        <f t="shared" si="208"/>
        <v>-1</v>
      </c>
      <c r="BQ40">
        <f t="shared" si="208"/>
        <v>-1</v>
      </c>
      <c r="BR40">
        <f t="shared" si="208"/>
        <v>-1</v>
      </c>
      <c r="BS40">
        <f t="shared" si="208"/>
        <v>-1</v>
      </c>
      <c r="BU40">
        <f t="shared" ref="BU40:BU45" si="209">MAX(BL40:BS40)</f>
        <v>-1</v>
      </c>
      <c r="BV40">
        <f t="shared" ref="BV40:BV50" si="210">IF(BU40&lt;0,0,1)</f>
        <v>0</v>
      </c>
      <c r="BW40">
        <f>_xlfn.RANK.AVG(BU40,BU39:BU50,0)</f>
        <v>6.5</v>
      </c>
      <c r="BX40">
        <f>IF(BW40&gt;BV36,0,(BV36-BW40)+2)</f>
        <v>0</v>
      </c>
      <c r="BY40">
        <f>IF(BW40&gt;BV36,0,IF(BV36=7,MAX(0,(BV36-BW40-5)),0))</f>
        <v>0</v>
      </c>
      <c r="BZ40">
        <f>IF(BW40&gt;BV36,0,IF(BV36=8,MAX(0,(BV36-BW40-5)),0))</f>
        <v>0</v>
      </c>
      <c r="CA40">
        <f t="shared" ref="CA40:CA48" si="211">SUM(BX40:BZ40)</f>
        <v>0</v>
      </c>
    </row>
    <row r="41" spans="1:79">
      <c r="B41" s="94">
        <v>3</v>
      </c>
      <c r="C41" s="38" t="str">
        <f>IF(E41="","",VLOOKUP(E41,'Guests and Para'!$Q$4:$U$33,2,FALSE))</f>
        <v/>
      </c>
      <c r="D41" s="38" t="str">
        <f>IF(E41="","",VLOOKUP(E41,'Guests and Para'!$Q$4:$U$33,3,FALSE))</f>
        <v/>
      </c>
      <c r="E41" s="4"/>
      <c r="F41" s="4"/>
      <c r="G41" s="6"/>
      <c r="H41" s="38" t="str">
        <f>IF(E41="","",VLOOKUP(E41,'Guests and Para'!$Q$4:$U$33,4,FALSE))</f>
        <v/>
      </c>
      <c r="I41" s="38" t="str">
        <f>IF(E41="","",VLOOKUP(E41,'Guests and Para'!$Q$4:$U$33,5,FALSE))</f>
        <v/>
      </c>
      <c r="J41" s="38">
        <f t="shared" si="191"/>
        <v>0</v>
      </c>
      <c r="K41" s="94">
        <f t="shared" si="192"/>
        <v>0</v>
      </c>
      <c r="L41" s="38" t="str">
        <f t="shared" si="183"/>
        <v/>
      </c>
      <c r="M41">
        <f t="shared" si="193"/>
        <v>0</v>
      </c>
      <c r="N41" s="8">
        <f t="shared" si="194"/>
        <v>0</v>
      </c>
      <c r="O41" s="8">
        <f t="shared" si="184"/>
        <v>0</v>
      </c>
      <c r="P41" s="8">
        <f t="shared" si="195"/>
        <v>0</v>
      </c>
      <c r="Q41" s="7">
        <f t="shared" si="196"/>
        <v>0</v>
      </c>
      <c r="R41" s="7">
        <f t="shared" si="197"/>
        <v>0</v>
      </c>
      <c r="S41" s="7">
        <f t="shared" si="198"/>
        <v>0</v>
      </c>
      <c r="T41" s="7">
        <f t="shared" si="199"/>
        <v>0</v>
      </c>
      <c r="U41" s="7">
        <f t="shared" si="200"/>
        <v>0</v>
      </c>
      <c r="V41" t="str">
        <f t="shared" si="201"/>
        <v/>
      </c>
      <c r="W41" t="str">
        <f t="shared" si="202"/>
        <v/>
      </c>
      <c r="X41" t="str">
        <f>IF(ADMIN2026!$G$8="Photo-finish timing",W41,V41)</f>
        <v/>
      </c>
      <c r="Y41" s="66" t="str">
        <f>IF(E41="","",IF(ADMIN2026!$G$8=ADMIN2026!$D$8,"",IF(P41&gt;0.5,"error 1/100th entry noted","")))</f>
        <v/>
      </c>
      <c r="Z41" s="38" t="str">
        <f t="shared" si="203"/>
        <v/>
      </c>
      <c r="AC41">
        <f t="shared" si="204"/>
        <v>0</v>
      </c>
      <c r="AD41">
        <f t="shared" si="185"/>
        <v>0</v>
      </c>
      <c r="AE41">
        <f t="shared" si="185"/>
        <v>0</v>
      </c>
      <c r="AF41">
        <f t="shared" si="185"/>
        <v>0</v>
      </c>
      <c r="AG41">
        <f t="shared" si="185"/>
        <v>0</v>
      </c>
      <c r="AH41">
        <f t="shared" si="185"/>
        <v>0</v>
      </c>
      <c r="AI41">
        <f t="shared" si="185"/>
        <v>0</v>
      </c>
      <c r="AJ41">
        <f t="shared" si="185"/>
        <v>0</v>
      </c>
      <c r="AL41">
        <f t="shared" si="186"/>
        <v>-10000</v>
      </c>
      <c r="AM41">
        <f t="shared" ref="AM41:AM50" si="212">1+AM40</f>
        <v>3</v>
      </c>
      <c r="AN41">
        <f t="shared" si="205"/>
        <v>-9997</v>
      </c>
      <c r="AO41">
        <f t="shared" si="187"/>
        <v>0</v>
      </c>
      <c r="AP41">
        <f>_xlfn.RANK.AVG(AV41,AV39:AV50,0)</f>
        <v>6.5</v>
      </c>
      <c r="AQ41">
        <f>IF(AP41&gt;AO36,0,(AO36-AP41)+2)</f>
        <v>0</v>
      </c>
      <c r="AR41">
        <f>IF(AP41&gt;AO36,0,IF(AO36=7,MAX(0,(AO36-AP41-5)),0))</f>
        <v>0</v>
      </c>
      <c r="AS41">
        <f>IF(AP41&gt;AO36,0,IF(AO36=8,MAX(0,(AO36-AP41-5)),0))</f>
        <v>0</v>
      </c>
      <c r="AT41">
        <f t="shared" si="206"/>
        <v>0</v>
      </c>
      <c r="AV41">
        <f t="shared" si="188"/>
        <v>-1</v>
      </c>
      <c r="AW41" t="str">
        <f>IF(E41="","",IF(A37=3000,(1/((13/7.5)*(60*F41+G41))),(1/((1/1)*(60*F41+G41)))))</f>
        <v/>
      </c>
      <c r="AX41">
        <f>VLOOKUP(A37,'RAZA track Params'!$AM$5:$AN$11,2,FALSE)</f>
        <v>13</v>
      </c>
      <c r="AY41" t="str">
        <f>IF(E41="","",VLOOKUP(H41,'RAZA track Params'!$B$2:$AE$27,AX41,FALSE))</f>
        <v/>
      </c>
      <c r="AZ41" t="str">
        <f>IF(E41="","",VLOOKUP(H41,'RAZA track Params'!$B$2:$AE$27,AX41+1,FALSE))</f>
        <v/>
      </c>
      <c r="BA41" t="str">
        <f>IF(E41="","",VLOOKUP(H41,'RAZA track Params'!$B$2:$AE$27,AX41+2,FALSE))</f>
        <v/>
      </c>
      <c r="BC41">
        <f t="shared" si="207"/>
        <v>-1</v>
      </c>
      <c r="BD41">
        <f t="shared" si="189"/>
        <v>-1</v>
      </c>
      <c r="BE41">
        <f t="shared" si="189"/>
        <v>-1</v>
      </c>
      <c r="BF41">
        <f t="shared" si="189"/>
        <v>-1</v>
      </c>
      <c r="BG41">
        <f t="shared" si="189"/>
        <v>-1</v>
      </c>
      <c r="BH41">
        <f t="shared" si="189"/>
        <v>-1</v>
      </c>
      <c r="BI41">
        <f t="shared" si="189"/>
        <v>-1</v>
      </c>
      <c r="BJ41">
        <f t="shared" si="189"/>
        <v>-1</v>
      </c>
      <c r="BL41">
        <f t="shared" ref="BL41:BS41" si="213">IF((IF(BC41=BC38,BC41,-1)-$AM41)/10000&lt;0,-1,(IF(BC41=BC38,BC41,-1)-$AM41)/10000)</f>
        <v>-1</v>
      </c>
      <c r="BM41">
        <f t="shared" si="213"/>
        <v>-1</v>
      </c>
      <c r="BN41">
        <f t="shared" si="213"/>
        <v>-1</v>
      </c>
      <c r="BO41">
        <f t="shared" si="213"/>
        <v>-1</v>
      </c>
      <c r="BP41">
        <f t="shared" si="213"/>
        <v>-1</v>
      </c>
      <c r="BQ41">
        <f t="shared" si="213"/>
        <v>-1</v>
      </c>
      <c r="BR41">
        <f t="shared" si="213"/>
        <v>-1</v>
      </c>
      <c r="BS41">
        <f t="shared" si="213"/>
        <v>-1</v>
      </c>
      <c r="BU41">
        <f t="shared" si="209"/>
        <v>-1</v>
      </c>
      <c r="BV41">
        <f t="shared" si="210"/>
        <v>0</v>
      </c>
      <c r="BW41">
        <f>_xlfn.RANK.AVG(BU41,BU39:BU50,0)</f>
        <v>6.5</v>
      </c>
      <c r="BX41">
        <f>IF(BW41&gt;BV36,0,(BV36-BW41)+2)</f>
        <v>0</v>
      </c>
      <c r="BY41">
        <f>IF(BW41&gt;BV36,0,IF(BV36=7,MAX(0,(BV36-BW41-5)),0))</f>
        <v>0</v>
      </c>
      <c r="BZ41">
        <f>IF(BW41&gt;BV36,0,IF(BV36=8,MAX(0,(BV36-BW41-5)),0))</f>
        <v>0</v>
      </c>
      <c r="CA41">
        <f t="shared" si="211"/>
        <v>0</v>
      </c>
    </row>
    <row r="42" spans="1:79">
      <c r="B42" s="94">
        <v>4</v>
      </c>
      <c r="C42" s="38" t="str">
        <f>IF(E42="","",VLOOKUP(E42,'Guests and Para'!$Q$4:$U$33,2,FALSE))</f>
        <v/>
      </c>
      <c r="D42" s="38" t="str">
        <f>IF(E42="","",VLOOKUP(E42,'Guests and Para'!$Q$4:$U$33,3,FALSE))</f>
        <v/>
      </c>
      <c r="E42" s="4"/>
      <c r="F42" s="4"/>
      <c r="G42" s="6"/>
      <c r="H42" s="38" t="str">
        <f>IF(E42="","",VLOOKUP(E42,'Guests and Para'!$Q$4:$U$33,4,FALSE))</f>
        <v/>
      </c>
      <c r="I42" s="38" t="str">
        <f>IF(E42="","",VLOOKUP(E42,'Guests and Para'!$Q$4:$U$33,5,FALSE))</f>
        <v/>
      </c>
      <c r="J42" s="38">
        <f t="shared" si="191"/>
        <v>0</v>
      </c>
      <c r="K42" s="94">
        <f t="shared" si="192"/>
        <v>0</v>
      </c>
      <c r="L42" s="38" t="str">
        <f t="shared" si="183"/>
        <v/>
      </c>
      <c r="M42">
        <f t="shared" si="193"/>
        <v>0</v>
      </c>
      <c r="N42" s="8">
        <f t="shared" si="194"/>
        <v>0</v>
      </c>
      <c r="O42" s="8">
        <f t="shared" si="184"/>
        <v>0</v>
      </c>
      <c r="P42" s="8">
        <f t="shared" si="195"/>
        <v>0</v>
      </c>
      <c r="Q42" s="7">
        <f t="shared" si="196"/>
        <v>0</v>
      </c>
      <c r="R42" s="7">
        <f t="shared" si="197"/>
        <v>0</v>
      </c>
      <c r="S42" s="7">
        <f t="shared" si="198"/>
        <v>0</v>
      </c>
      <c r="T42" s="7">
        <f t="shared" si="199"/>
        <v>0</v>
      </c>
      <c r="U42" s="7">
        <f t="shared" si="200"/>
        <v>0</v>
      </c>
      <c r="V42" t="str">
        <f t="shared" si="201"/>
        <v/>
      </c>
      <c r="W42" t="str">
        <f t="shared" si="202"/>
        <v/>
      </c>
      <c r="X42" t="str">
        <f>IF(ADMIN2026!$G$8="Photo-finish timing",W42,V42)</f>
        <v/>
      </c>
      <c r="Y42" s="66" t="str">
        <f>IF(E42="","",IF(ADMIN2026!$G$8=ADMIN2026!$D$8,"",IF(P42&gt;0.5,"error 1/100th entry noted","")))</f>
        <v/>
      </c>
      <c r="Z42" s="38" t="str">
        <f t="shared" si="203"/>
        <v/>
      </c>
      <c r="AC42">
        <f t="shared" si="204"/>
        <v>0</v>
      </c>
      <c r="AD42">
        <f t="shared" si="185"/>
        <v>0</v>
      </c>
      <c r="AE42">
        <f t="shared" si="185"/>
        <v>0</v>
      </c>
      <c r="AF42">
        <f t="shared" si="185"/>
        <v>0</v>
      </c>
      <c r="AG42">
        <f t="shared" si="185"/>
        <v>0</v>
      </c>
      <c r="AH42">
        <f t="shared" si="185"/>
        <v>0</v>
      </c>
      <c r="AI42">
        <f t="shared" si="185"/>
        <v>0</v>
      </c>
      <c r="AJ42">
        <f t="shared" si="185"/>
        <v>0</v>
      </c>
      <c r="AL42">
        <f t="shared" si="186"/>
        <v>-10000</v>
      </c>
      <c r="AM42">
        <f t="shared" si="212"/>
        <v>4</v>
      </c>
      <c r="AN42">
        <f t="shared" si="205"/>
        <v>-9996</v>
      </c>
      <c r="AO42">
        <f t="shared" si="187"/>
        <v>0</v>
      </c>
      <c r="AP42">
        <f>_xlfn.RANK.AVG(AV42,AV39:AV50,0)</f>
        <v>6.5</v>
      </c>
      <c r="AQ42">
        <f>IF(AP42&gt;AO36,0,(AO36-AP42)+2)</f>
        <v>0</v>
      </c>
      <c r="AR42">
        <f>IF(AP42&gt;AO36,0,IF(AO36=7,MAX(0,(AO36-AP42-5)),0))</f>
        <v>0</v>
      </c>
      <c r="AS42">
        <f>IF(AP42&gt;AO36,0,IF(AO36=8,MAX(0,(AO36-AP42-5)),0))</f>
        <v>0</v>
      </c>
      <c r="AT42">
        <f t="shared" si="206"/>
        <v>0</v>
      </c>
      <c r="AV42">
        <f t="shared" si="188"/>
        <v>-1</v>
      </c>
      <c r="AW42" t="str">
        <f>IF(E42="","",IF(A37=3000,(1/((13/7.5)*(60*F42+G42))),(1/((1/1)*(60*F42+G42)))))</f>
        <v/>
      </c>
      <c r="AX42">
        <f>VLOOKUP(A37,'RAZA track Params'!$AM$5:$AN$11,2,FALSE)</f>
        <v>13</v>
      </c>
      <c r="AY42" t="str">
        <f>IF(E42="","",VLOOKUP(H42,'RAZA track Params'!$B$2:$AE$27,AX42,FALSE))</f>
        <v/>
      </c>
      <c r="AZ42" t="str">
        <f>IF(E42="","",VLOOKUP(H42,'RAZA track Params'!$B$2:$AE$27,AX42+1,FALSE))</f>
        <v/>
      </c>
      <c r="BA42" t="str">
        <f>IF(E42="","",VLOOKUP(H42,'RAZA track Params'!$B$2:$AE$27,AX42+2,FALSE))</f>
        <v/>
      </c>
      <c r="BC42">
        <f t="shared" si="207"/>
        <v>-1</v>
      </c>
      <c r="BD42">
        <f t="shared" si="189"/>
        <v>-1</v>
      </c>
      <c r="BE42">
        <f t="shared" si="189"/>
        <v>-1</v>
      </c>
      <c r="BF42">
        <f t="shared" si="189"/>
        <v>-1</v>
      </c>
      <c r="BG42">
        <f t="shared" si="189"/>
        <v>-1</v>
      </c>
      <c r="BH42">
        <f t="shared" si="189"/>
        <v>-1</v>
      </c>
      <c r="BI42">
        <f t="shared" si="189"/>
        <v>-1</v>
      </c>
      <c r="BJ42">
        <f t="shared" si="189"/>
        <v>-1</v>
      </c>
      <c r="BL42">
        <f t="shared" ref="BL42:BS42" si="214">IF((IF(BC42=BC38,BC42,-1)-$AM42)/10000&lt;0,-1,(IF(BC42=BC38,BC42,-1)-$AM42)/10000)</f>
        <v>-1</v>
      </c>
      <c r="BM42">
        <f t="shared" si="214"/>
        <v>-1</v>
      </c>
      <c r="BN42">
        <f t="shared" si="214"/>
        <v>-1</v>
      </c>
      <c r="BO42">
        <f t="shared" si="214"/>
        <v>-1</v>
      </c>
      <c r="BP42">
        <f t="shared" si="214"/>
        <v>-1</v>
      </c>
      <c r="BQ42">
        <f t="shared" si="214"/>
        <v>-1</v>
      </c>
      <c r="BR42">
        <f t="shared" si="214"/>
        <v>-1</v>
      </c>
      <c r="BS42">
        <f t="shared" si="214"/>
        <v>-1</v>
      </c>
      <c r="BU42">
        <f t="shared" si="209"/>
        <v>-1</v>
      </c>
      <c r="BV42">
        <f t="shared" si="210"/>
        <v>0</v>
      </c>
      <c r="BW42">
        <f>_xlfn.RANK.AVG(BU42,BU39:BU50,0)</f>
        <v>6.5</v>
      </c>
      <c r="BX42">
        <f>IF(BW42&gt;BV36,0,(BV36-BW42)+2)</f>
        <v>0</v>
      </c>
      <c r="BY42">
        <f>IF(BW42&gt;BV36,0,IF(BV36=7,MAX(0,(BV36-BW42-5)),0))</f>
        <v>0</v>
      </c>
      <c r="BZ42">
        <f>IF(BW42&gt;BV36,0,IF(BV36=8,MAX(0,(BV36-BW42-5)),0))</f>
        <v>0</v>
      </c>
      <c r="CA42">
        <f t="shared" si="211"/>
        <v>0</v>
      </c>
    </row>
    <row r="43" spans="1:79">
      <c r="B43" s="94">
        <v>5</v>
      </c>
      <c r="C43" s="38" t="str">
        <f>IF(E43="","",VLOOKUP(E43,'Guests and Para'!$Q$4:$U$33,2,FALSE))</f>
        <v/>
      </c>
      <c r="D43" s="38" t="str">
        <f>IF(E43="","",VLOOKUP(E43,'Guests and Para'!$Q$4:$U$33,3,FALSE))</f>
        <v/>
      </c>
      <c r="E43" s="4"/>
      <c r="F43" s="4"/>
      <c r="G43" s="6"/>
      <c r="H43" s="38" t="str">
        <f>IF(E43="","",VLOOKUP(E43,'Guests and Para'!$Q$4:$U$33,4,FALSE))</f>
        <v/>
      </c>
      <c r="I43" s="38" t="str">
        <f>IF(E43="","",VLOOKUP(E43,'Guests and Para'!$Q$4:$U$33,5,FALSE))</f>
        <v/>
      </c>
      <c r="J43" s="38">
        <f t="shared" si="191"/>
        <v>0</v>
      </c>
      <c r="K43" s="94">
        <f t="shared" si="192"/>
        <v>0</v>
      </c>
      <c r="L43" s="38" t="str">
        <f t="shared" si="183"/>
        <v/>
      </c>
      <c r="M43">
        <f t="shared" si="193"/>
        <v>0</v>
      </c>
      <c r="N43" s="8">
        <f t="shared" si="194"/>
        <v>0</v>
      </c>
      <c r="O43" s="8">
        <f t="shared" si="184"/>
        <v>0</v>
      </c>
      <c r="P43" s="8">
        <f t="shared" si="195"/>
        <v>0</v>
      </c>
      <c r="Q43" s="7">
        <f t="shared" si="196"/>
        <v>0</v>
      </c>
      <c r="R43" s="7">
        <f t="shared" si="197"/>
        <v>0</v>
      </c>
      <c r="S43" s="7">
        <f t="shared" si="198"/>
        <v>0</v>
      </c>
      <c r="T43" s="7">
        <f t="shared" si="199"/>
        <v>0</v>
      </c>
      <c r="U43" s="7">
        <f t="shared" si="200"/>
        <v>0</v>
      </c>
      <c r="V43" t="str">
        <f t="shared" si="201"/>
        <v/>
      </c>
      <c r="W43" t="str">
        <f t="shared" si="202"/>
        <v/>
      </c>
      <c r="X43" t="str">
        <f>IF(ADMIN2026!$G$8="Photo-finish timing",W43,V43)</f>
        <v/>
      </c>
      <c r="Y43" s="66" t="str">
        <f>IF(E43="","",IF(ADMIN2026!$G$8=ADMIN2026!$D$8,"",IF(P43&gt;0.5,"error 1/100th entry noted","")))</f>
        <v/>
      </c>
      <c r="Z43" s="38" t="str">
        <f t="shared" si="203"/>
        <v/>
      </c>
      <c r="AC43">
        <f t="shared" si="204"/>
        <v>0</v>
      </c>
      <c r="AD43">
        <f t="shared" si="185"/>
        <v>0</v>
      </c>
      <c r="AE43">
        <f t="shared" si="185"/>
        <v>0</v>
      </c>
      <c r="AF43">
        <f t="shared" si="185"/>
        <v>0</v>
      </c>
      <c r="AG43">
        <f t="shared" si="185"/>
        <v>0</v>
      </c>
      <c r="AH43">
        <f t="shared" si="185"/>
        <v>0</v>
      </c>
      <c r="AI43">
        <f t="shared" si="185"/>
        <v>0</v>
      </c>
      <c r="AJ43">
        <f t="shared" si="185"/>
        <v>0</v>
      </c>
      <c r="AL43">
        <f t="shared" si="186"/>
        <v>-10000</v>
      </c>
      <c r="AM43">
        <f t="shared" si="212"/>
        <v>5</v>
      </c>
      <c r="AN43">
        <f t="shared" si="205"/>
        <v>-9995</v>
      </c>
      <c r="AO43">
        <f t="shared" si="187"/>
        <v>0</v>
      </c>
      <c r="AP43">
        <f>_xlfn.RANK.AVG(AV43,AV39:AV50,0)</f>
        <v>6.5</v>
      </c>
      <c r="AQ43">
        <f>IF(AP43&gt;AO36,0,(AO36-AP43)+2)</f>
        <v>0</v>
      </c>
      <c r="AR43">
        <f>IF(AP43&gt;AO36,0,IF(AO36=7,MAX(0,(AO36-AP43-5)),0))</f>
        <v>0</v>
      </c>
      <c r="AS43">
        <f>IF(AP43&gt;AO36,0,IF(AO36=8,MAX(0,(AO36-AP43-5)),0))</f>
        <v>0</v>
      </c>
      <c r="AT43">
        <f t="shared" si="206"/>
        <v>0</v>
      </c>
      <c r="AV43">
        <f t="shared" si="188"/>
        <v>-1</v>
      </c>
      <c r="AW43" t="str">
        <f>IF(E43="","",IF(A37=3000,(1/((13/7.5)*(60*F43+G43))),(1/((1/1)*(60*F43+G43)))))</f>
        <v/>
      </c>
      <c r="AX43">
        <f>VLOOKUP(A37,'RAZA track Params'!$AM$5:$AN$11,2,FALSE)</f>
        <v>13</v>
      </c>
      <c r="AY43" t="str">
        <f>IF(E43="","",VLOOKUP(H43,'RAZA track Params'!$B$2:$AE$27,AX43,FALSE))</f>
        <v/>
      </c>
      <c r="AZ43" t="str">
        <f>IF(E43="","",VLOOKUP(H43,'RAZA track Params'!$B$2:$AE$27,AX43+1,FALSE))</f>
        <v/>
      </c>
      <c r="BA43" t="str">
        <f>IF(E43="","",VLOOKUP(H43,'RAZA track Params'!$B$2:$AE$27,AX43+2,FALSE))</f>
        <v/>
      </c>
      <c r="BC43">
        <f t="shared" si="207"/>
        <v>-1</v>
      </c>
      <c r="BD43">
        <f t="shared" si="189"/>
        <v>-1</v>
      </c>
      <c r="BE43">
        <f t="shared" si="189"/>
        <v>-1</v>
      </c>
      <c r="BF43">
        <f t="shared" si="189"/>
        <v>-1</v>
      </c>
      <c r="BG43">
        <f t="shared" si="189"/>
        <v>-1</v>
      </c>
      <c r="BH43">
        <f t="shared" si="189"/>
        <v>-1</v>
      </c>
      <c r="BI43">
        <f t="shared" si="189"/>
        <v>-1</v>
      </c>
      <c r="BJ43">
        <f t="shared" si="189"/>
        <v>-1</v>
      </c>
      <c r="BL43">
        <f t="shared" ref="BL43:BS43" si="215">IF((IF(BC43=BC38,BC43,-1)-$AM43)/10000&lt;0,-1,(IF(BC43=BC38,BC43,-1)-$AM43)/10000)</f>
        <v>-1</v>
      </c>
      <c r="BM43">
        <f t="shared" si="215"/>
        <v>-1</v>
      </c>
      <c r="BN43">
        <f t="shared" si="215"/>
        <v>-1</v>
      </c>
      <c r="BO43">
        <f t="shared" si="215"/>
        <v>-1</v>
      </c>
      <c r="BP43">
        <f t="shared" si="215"/>
        <v>-1</v>
      </c>
      <c r="BQ43">
        <f t="shared" si="215"/>
        <v>-1</v>
      </c>
      <c r="BR43">
        <f t="shared" si="215"/>
        <v>-1</v>
      </c>
      <c r="BS43">
        <f t="shared" si="215"/>
        <v>-1</v>
      </c>
      <c r="BU43">
        <f t="shared" si="209"/>
        <v>-1</v>
      </c>
      <c r="BV43">
        <f t="shared" si="210"/>
        <v>0</v>
      </c>
      <c r="BW43">
        <f>_xlfn.RANK.AVG(BU43,BU39:BU50,0)</f>
        <v>6.5</v>
      </c>
      <c r="BX43">
        <f>IF(BW43&gt;BV36,0,(BV36-BW43)+2)</f>
        <v>0</v>
      </c>
      <c r="BY43">
        <f>IF(BW43&gt;BV36,0,IF(BV36=7,MAX(0,(BV36-BW43-5)),0))</f>
        <v>0</v>
      </c>
      <c r="BZ43">
        <f>IF(BW43&gt;BV36,0,IF(BV36=8,MAX(0,(BV36-BW43-5)),0))</f>
        <v>0</v>
      </c>
      <c r="CA43">
        <f t="shared" si="211"/>
        <v>0</v>
      </c>
    </row>
    <row r="44" spans="1:79">
      <c r="B44" s="94">
        <v>6</v>
      </c>
      <c r="C44" s="38" t="str">
        <f>IF(E44="","",VLOOKUP(E44,'Guests and Para'!$Q$4:$U$33,2,FALSE))</f>
        <v/>
      </c>
      <c r="D44" s="38" t="str">
        <f>IF(E44="","",VLOOKUP(E44,'Guests and Para'!$Q$4:$U$33,3,FALSE))</f>
        <v/>
      </c>
      <c r="E44" s="4"/>
      <c r="F44" s="4"/>
      <c r="G44" s="6"/>
      <c r="H44" s="38" t="str">
        <f>IF(E44="","",VLOOKUP(E44,'Guests and Para'!$Q$4:$U$33,4,FALSE))</f>
        <v/>
      </c>
      <c r="I44" s="38" t="str">
        <f>IF(E44="","",VLOOKUP(E44,'Guests and Para'!$Q$4:$U$33,5,FALSE))</f>
        <v/>
      </c>
      <c r="J44" s="38">
        <f t="shared" si="191"/>
        <v>0</v>
      </c>
      <c r="K44" s="94">
        <f t="shared" si="192"/>
        <v>0</v>
      </c>
      <c r="L44" s="38" t="str">
        <f t="shared" si="183"/>
        <v/>
      </c>
      <c r="M44">
        <f t="shared" si="193"/>
        <v>0</v>
      </c>
      <c r="N44" s="8">
        <f t="shared" si="194"/>
        <v>0</v>
      </c>
      <c r="O44" s="8">
        <f t="shared" si="184"/>
        <v>0</v>
      </c>
      <c r="P44" s="8">
        <f t="shared" si="195"/>
        <v>0</v>
      </c>
      <c r="Q44" s="7">
        <f t="shared" si="196"/>
        <v>0</v>
      </c>
      <c r="R44" s="7">
        <f t="shared" si="197"/>
        <v>0</v>
      </c>
      <c r="S44" s="7">
        <f t="shared" si="198"/>
        <v>0</v>
      </c>
      <c r="T44" s="7">
        <f t="shared" si="199"/>
        <v>0</v>
      </c>
      <c r="U44" s="7">
        <f t="shared" si="200"/>
        <v>0</v>
      </c>
      <c r="V44" t="str">
        <f t="shared" si="201"/>
        <v/>
      </c>
      <c r="W44" t="str">
        <f t="shared" si="202"/>
        <v/>
      </c>
      <c r="X44" t="str">
        <f>IF(ADMIN2026!$G$8="Photo-finish timing",W44,V44)</f>
        <v/>
      </c>
      <c r="Y44" s="66" t="str">
        <f>IF(E44="","",IF(ADMIN2026!$G$8=ADMIN2026!$D$8,"",IF(P44&gt;0.5,"error 1/100th entry noted","")))</f>
        <v/>
      </c>
      <c r="Z44" s="38" t="str">
        <f t="shared" si="203"/>
        <v/>
      </c>
      <c r="AC44">
        <f t="shared" si="204"/>
        <v>0</v>
      </c>
      <c r="AD44">
        <f t="shared" si="185"/>
        <v>0</v>
      </c>
      <c r="AE44">
        <f t="shared" si="185"/>
        <v>0</v>
      </c>
      <c r="AF44">
        <f t="shared" si="185"/>
        <v>0</v>
      </c>
      <c r="AG44">
        <f t="shared" si="185"/>
        <v>0</v>
      </c>
      <c r="AH44">
        <f t="shared" si="185"/>
        <v>0</v>
      </c>
      <c r="AI44">
        <f t="shared" si="185"/>
        <v>0</v>
      </c>
      <c r="AJ44">
        <f t="shared" si="185"/>
        <v>0</v>
      </c>
      <c r="AL44">
        <f t="shared" si="186"/>
        <v>-10000</v>
      </c>
      <c r="AM44">
        <f t="shared" si="212"/>
        <v>6</v>
      </c>
      <c r="AN44">
        <f t="shared" si="205"/>
        <v>-9994</v>
      </c>
      <c r="AO44">
        <f t="shared" si="187"/>
        <v>0</v>
      </c>
      <c r="AP44">
        <f>_xlfn.RANK.AVG(AV44,AV39:AV50,0)</f>
        <v>6.5</v>
      </c>
      <c r="AQ44">
        <f>IF(AP44&gt;AO36,0,(AO36-AP44)+2)</f>
        <v>0</v>
      </c>
      <c r="AR44">
        <f>IF(AP44&gt;AO36,0,IF(AO36=7,MAX(0,(AO36-AP44-5)),0))</f>
        <v>0</v>
      </c>
      <c r="AS44">
        <f>IF(AP44&gt;AO36,0,IF(AO36=8,MAX(0,(AO36-AP44-5)),0))</f>
        <v>0</v>
      </c>
      <c r="AT44">
        <f t="shared" si="206"/>
        <v>0</v>
      </c>
      <c r="AV44">
        <f t="shared" si="188"/>
        <v>-1</v>
      </c>
      <c r="AW44" t="str">
        <f>IF(E44="","",IF(A37=3000,(1/((13/7.5)*(60*F44+G44))),(1/((1/1)*(60*F44+G44)))))</f>
        <v/>
      </c>
      <c r="AX44">
        <f>VLOOKUP(A37,'RAZA track Params'!$AM$5:$AN$11,2,FALSE)</f>
        <v>13</v>
      </c>
      <c r="AY44" t="str">
        <f>IF(E44="","",VLOOKUP(H44,'RAZA track Params'!$B$2:$AE$27,AX44,FALSE))</f>
        <v/>
      </c>
      <c r="AZ44" t="str">
        <f>IF(E44="","",VLOOKUP(H44,'RAZA track Params'!$B$2:$AE$27,AX44+1,FALSE))</f>
        <v/>
      </c>
      <c r="BA44" t="str">
        <f>IF(E44="","",VLOOKUP(H44,'RAZA track Params'!$B$2:$AE$27,AX44+2,FALSE))</f>
        <v/>
      </c>
      <c r="BC44">
        <f t="shared" si="207"/>
        <v>-1</v>
      </c>
      <c r="BD44">
        <f t="shared" si="189"/>
        <v>-1</v>
      </c>
      <c r="BE44">
        <f t="shared" si="189"/>
        <v>-1</v>
      </c>
      <c r="BF44">
        <f t="shared" si="189"/>
        <v>-1</v>
      </c>
      <c r="BG44">
        <f t="shared" si="189"/>
        <v>-1</v>
      </c>
      <c r="BH44">
        <f t="shared" si="189"/>
        <v>-1</v>
      </c>
      <c r="BI44">
        <f t="shared" si="189"/>
        <v>-1</v>
      </c>
      <c r="BJ44">
        <f t="shared" si="189"/>
        <v>-1</v>
      </c>
      <c r="BL44">
        <f t="shared" ref="BL44:BS44" si="216">IF((IF(BC44=BC38,BC44,-1)-$AM44)/10000&lt;0,-1,(IF(BC44=BC38,BC44,-1)-$AM44)/10000)</f>
        <v>-1</v>
      </c>
      <c r="BM44">
        <f t="shared" si="216"/>
        <v>-1</v>
      </c>
      <c r="BN44">
        <f t="shared" si="216"/>
        <v>-1</v>
      </c>
      <c r="BO44">
        <f t="shared" si="216"/>
        <v>-1</v>
      </c>
      <c r="BP44">
        <f t="shared" si="216"/>
        <v>-1</v>
      </c>
      <c r="BQ44">
        <f t="shared" si="216"/>
        <v>-1</v>
      </c>
      <c r="BR44">
        <f t="shared" si="216"/>
        <v>-1</v>
      </c>
      <c r="BS44">
        <f t="shared" si="216"/>
        <v>-1</v>
      </c>
      <c r="BU44">
        <f t="shared" si="209"/>
        <v>-1</v>
      </c>
      <c r="BV44">
        <f t="shared" si="210"/>
        <v>0</v>
      </c>
      <c r="BW44">
        <f>_xlfn.RANK.AVG(BU44,BU39:BU50,0)</f>
        <v>6.5</v>
      </c>
      <c r="BX44">
        <f>IF(BW44&gt;BV36,0,(BV36-BW44)+2)</f>
        <v>0</v>
      </c>
      <c r="BY44">
        <f>IF(BW44&gt;BV36,0,IF(BV36=7,MAX(0,(BV36-BW44-5)),0))</f>
        <v>0</v>
      </c>
      <c r="BZ44">
        <f>IF(BW44&gt;BV36,0,IF(BV36=8,MAX(0,(BV36-BW44-5)),0))</f>
        <v>0</v>
      </c>
      <c r="CA44">
        <f t="shared" si="211"/>
        <v>0</v>
      </c>
    </row>
    <row r="45" spans="1:79">
      <c r="B45" s="94">
        <v>7</v>
      </c>
      <c r="C45" s="38" t="str">
        <f>IF(E45="","",VLOOKUP(E45,'Guests and Para'!$Q$4:$U$33,2,FALSE))</f>
        <v/>
      </c>
      <c r="D45" s="38" t="str">
        <f>IF(E45="","",VLOOKUP(E45,'Guests and Para'!$Q$4:$U$33,3,FALSE))</f>
        <v/>
      </c>
      <c r="E45" s="4"/>
      <c r="F45" s="4"/>
      <c r="G45" s="6"/>
      <c r="H45" s="38" t="str">
        <f>IF(E45="","",VLOOKUP(E45,'Guests and Para'!$Q$4:$U$33,4,FALSE))</f>
        <v/>
      </c>
      <c r="I45" s="38" t="str">
        <f>IF(E45="","",VLOOKUP(E45,'Guests and Para'!$Q$4:$U$33,5,FALSE))</f>
        <v/>
      </c>
      <c r="J45" s="38">
        <f t="shared" si="191"/>
        <v>0</v>
      </c>
      <c r="K45" s="94">
        <f t="shared" si="192"/>
        <v>0</v>
      </c>
      <c r="L45" s="38" t="str">
        <f t="shared" si="183"/>
        <v/>
      </c>
      <c r="M45">
        <f t="shared" si="193"/>
        <v>0</v>
      </c>
      <c r="N45" s="8">
        <f t="shared" si="194"/>
        <v>0</v>
      </c>
      <c r="O45" s="8">
        <f t="shared" si="184"/>
        <v>0</v>
      </c>
      <c r="P45" s="8">
        <f t="shared" si="195"/>
        <v>0</v>
      </c>
      <c r="Q45" s="7">
        <f t="shared" si="196"/>
        <v>0</v>
      </c>
      <c r="R45" s="7">
        <f t="shared" si="197"/>
        <v>0</v>
      </c>
      <c r="S45" s="7">
        <f t="shared" si="198"/>
        <v>0</v>
      </c>
      <c r="T45" s="7">
        <f t="shared" si="199"/>
        <v>0</v>
      </c>
      <c r="U45" s="7">
        <f t="shared" si="200"/>
        <v>0</v>
      </c>
      <c r="V45" t="str">
        <f t="shared" si="201"/>
        <v/>
      </c>
      <c r="W45" t="str">
        <f t="shared" si="202"/>
        <v/>
      </c>
      <c r="X45" t="str">
        <f>IF(ADMIN2026!$G$8="Photo-finish timing",W45,V45)</f>
        <v/>
      </c>
      <c r="Y45" s="66" t="str">
        <f>IF(E45="","",IF(ADMIN2026!$G$8=ADMIN2026!$D$8,"",IF(P45&gt;0.5,"error 1/100th entry noted","")))</f>
        <v/>
      </c>
      <c r="Z45" s="38" t="str">
        <f t="shared" si="203"/>
        <v/>
      </c>
      <c r="AC45">
        <f t="shared" si="204"/>
        <v>0</v>
      </c>
      <c r="AD45">
        <f t="shared" si="185"/>
        <v>0</v>
      </c>
      <c r="AE45">
        <f t="shared" si="185"/>
        <v>0</v>
      </c>
      <c r="AF45">
        <f t="shared" si="185"/>
        <v>0</v>
      </c>
      <c r="AG45">
        <f t="shared" si="185"/>
        <v>0</v>
      </c>
      <c r="AH45">
        <f t="shared" si="185"/>
        <v>0</v>
      </c>
      <c r="AI45">
        <f t="shared" si="185"/>
        <v>0</v>
      </c>
      <c r="AJ45">
        <f t="shared" si="185"/>
        <v>0</v>
      </c>
      <c r="AL45">
        <f t="shared" si="186"/>
        <v>-10000</v>
      </c>
      <c r="AM45">
        <f t="shared" si="212"/>
        <v>7</v>
      </c>
      <c r="AN45">
        <f t="shared" si="205"/>
        <v>-9993</v>
      </c>
      <c r="AO45">
        <f t="shared" si="187"/>
        <v>0</v>
      </c>
      <c r="AP45">
        <f>_xlfn.RANK.AVG(AV45,AV39:AV50,0)</f>
        <v>6.5</v>
      </c>
      <c r="AQ45">
        <f>IF(AP45&gt;AO36,0,(AO36-AP45)+2)</f>
        <v>0</v>
      </c>
      <c r="AR45">
        <f>IF(AP45&gt;AO36,0,IF(AO36=7,MAX(0,(AO36-AP45-5)),0))</f>
        <v>0</v>
      </c>
      <c r="AS45">
        <f>IF(AP45&gt;AO36,0,IF(AO36=8,MAX(0,(AO36-AP45-5)),0))</f>
        <v>0</v>
      </c>
      <c r="AT45">
        <f t="shared" si="206"/>
        <v>0</v>
      </c>
      <c r="AV45">
        <f t="shared" si="188"/>
        <v>-1</v>
      </c>
      <c r="AW45" t="str">
        <f>IF(E45="","",IF(A37=3000,(1/((13/7.5)*(60*F45+G45))),(1/((1/1)*(60*F45+G45)))))</f>
        <v/>
      </c>
      <c r="AX45">
        <f>VLOOKUP(A37,'RAZA track Params'!$AM$5:$AN$11,2,FALSE)</f>
        <v>13</v>
      </c>
      <c r="AY45" t="str">
        <f>IF(E45="","",VLOOKUP(H45,'RAZA track Params'!$B$2:$AE$27,AX45,FALSE))</f>
        <v/>
      </c>
      <c r="AZ45" t="str">
        <f>IF(E45="","",VLOOKUP(H45,'RAZA track Params'!$B$2:$AE$27,AX45+1,FALSE))</f>
        <v/>
      </c>
      <c r="BA45" t="str">
        <f>IF(E45="","",VLOOKUP(H45,'RAZA track Params'!$B$2:$AE$27,AX45+2,FALSE))</f>
        <v/>
      </c>
      <c r="BC45">
        <f t="shared" si="207"/>
        <v>-1</v>
      </c>
      <c r="BD45">
        <f t="shared" si="189"/>
        <v>-1</v>
      </c>
      <c r="BE45">
        <f t="shared" si="189"/>
        <v>-1</v>
      </c>
      <c r="BF45">
        <f t="shared" si="189"/>
        <v>-1</v>
      </c>
      <c r="BG45">
        <f t="shared" si="189"/>
        <v>-1</v>
      </c>
      <c r="BH45">
        <f t="shared" si="189"/>
        <v>-1</v>
      </c>
      <c r="BI45">
        <f t="shared" si="189"/>
        <v>-1</v>
      </c>
      <c r="BJ45">
        <f t="shared" si="189"/>
        <v>-1</v>
      </c>
      <c r="BL45">
        <f t="shared" ref="BL45:BS45" si="217">IF((IF(BC45=BC38,BC45,-1)-$AM45)/10000&lt;0,-1,(IF(BC45=BC38,BC45,-1)-$AM45)/10000)</f>
        <v>-1</v>
      </c>
      <c r="BM45">
        <f t="shared" si="217"/>
        <v>-1</v>
      </c>
      <c r="BN45">
        <f t="shared" si="217"/>
        <v>-1</v>
      </c>
      <c r="BO45">
        <f t="shared" si="217"/>
        <v>-1</v>
      </c>
      <c r="BP45">
        <f t="shared" si="217"/>
        <v>-1</v>
      </c>
      <c r="BQ45">
        <f t="shared" si="217"/>
        <v>-1</v>
      </c>
      <c r="BR45">
        <f t="shared" si="217"/>
        <v>-1</v>
      </c>
      <c r="BS45">
        <f t="shared" si="217"/>
        <v>-1</v>
      </c>
      <c r="BU45">
        <f t="shared" si="209"/>
        <v>-1</v>
      </c>
      <c r="BV45">
        <f t="shared" si="210"/>
        <v>0</v>
      </c>
      <c r="BW45">
        <f>_xlfn.RANK.AVG(BU45,BU39:BU50,0)</f>
        <v>6.5</v>
      </c>
      <c r="BX45">
        <f>IF(BW45&gt;BV36,0,(BV36-BW45)+2)</f>
        <v>0</v>
      </c>
      <c r="BY45">
        <f>IF(BW45&gt;BV36,0,IF(BV36=7,MAX(0,(BV36-BW45-5)),0))</f>
        <v>0</v>
      </c>
      <c r="BZ45">
        <f>IF(BW45&gt;BV36,0,IF(BV36=8,MAX(0,(BV36-BW45-5)),0))</f>
        <v>0</v>
      </c>
      <c r="CA45">
        <f t="shared" si="211"/>
        <v>0</v>
      </c>
    </row>
    <row r="46" spans="1:79">
      <c r="B46" s="94">
        <v>8</v>
      </c>
      <c r="C46" s="38" t="str">
        <f>IF(E46="","",VLOOKUP(E46,'Guests and Para'!$Q$4:$U$33,2,FALSE))</f>
        <v/>
      </c>
      <c r="D46" s="38" t="str">
        <f>IF(E46="","",VLOOKUP(E46,'Guests and Para'!$Q$4:$U$33,3,FALSE))</f>
        <v/>
      </c>
      <c r="E46" s="4"/>
      <c r="F46" s="4"/>
      <c r="G46" s="6"/>
      <c r="H46" s="38" t="str">
        <f>IF(E46="","",VLOOKUP(E46,'Guests and Para'!$Q$4:$U$33,4,FALSE))</f>
        <v/>
      </c>
      <c r="I46" s="38" t="str">
        <f>IF(E46="","",VLOOKUP(E46,'Guests and Para'!$Q$4:$U$33,5,FALSE))</f>
        <v/>
      </c>
      <c r="J46" s="38">
        <f t="shared" si="191"/>
        <v>0</v>
      </c>
      <c r="K46" s="94">
        <f t="shared" si="192"/>
        <v>0</v>
      </c>
      <c r="L46" s="38" t="str">
        <f>IF(AV46&lt;0,"",AV46)</f>
        <v/>
      </c>
      <c r="M46">
        <f t="shared" si="193"/>
        <v>0</v>
      </c>
      <c r="N46" s="8">
        <f t="shared" si="194"/>
        <v>0</v>
      </c>
      <c r="O46" s="8">
        <f t="shared" si="184"/>
        <v>0</v>
      </c>
      <c r="P46" s="8">
        <f t="shared" si="195"/>
        <v>0</v>
      </c>
      <c r="Q46" s="7">
        <f t="shared" si="196"/>
        <v>0</v>
      </c>
      <c r="R46" s="7">
        <f t="shared" si="197"/>
        <v>0</v>
      </c>
      <c r="S46" s="7">
        <f t="shared" si="198"/>
        <v>0</v>
      </c>
      <c r="T46" s="7">
        <f t="shared" si="199"/>
        <v>0</v>
      </c>
      <c r="U46" s="7">
        <f t="shared" si="200"/>
        <v>0</v>
      </c>
      <c r="V46" t="str">
        <f t="shared" si="201"/>
        <v/>
      </c>
      <c r="W46" t="str">
        <f t="shared" si="202"/>
        <v/>
      </c>
      <c r="X46" t="str">
        <f>IF(ADMIN2026!$G$8="Photo-finish timing",W46,V46)</f>
        <v/>
      </c>
      <c r="Y46" s="66" t="str">
        <f>IF(E46="","",IF(ADMIN2026!$G$8=ADMIN2026!$D$8,"",IF(P46&gt;0.5,"error 1/100th entry noted","")))</f>
        <v/>
      </c>
      <c r="Z46" s="38" t="str">
        <f t="shared" si="203"/>
        <v/>
      </c>
      <c r="AC46">
        <f t="shared" si="204"/>
        <v>0</v>
      </c>
      <c r="AD46">
        <f t="shared" si="185"/>
        <v>0</v>
      </c>
      <c r="AE46">
        <f t="shared" si="185"/>
        <v>0</v>
      </c>
      <c r="AF46">
        <f t="shared" si="185"/>
        <v>0</v>
      </c>
      <c r="AG46">
        <f t="shared" si="185"/>
        <v>0</v>
      </c>
      <c r="AH46">
        <f t="shared" si="185"/>
        <v>0</v>
      </c>
      <c r="AI46">
        <f t="shared" si="185"/>
        <v>0</v>
      </c>
      <c r="AJ46">
        <f t="shared" si="185"/>
        <v>0</v>
      </c>
      <c r="AL46">
        <f t="shared" si="186"/>
        <v>-10000</v>
      </c>
      <c r="AM46">
        <f t="shared" si="212"/>
        <v>8</v>
      </c>
      <c r="AN46">
        <f t="shared" si="205"/>
        <v>-9992</v>
      </c>
      <c r="AO46">
        <f t="shared" si="187"/>
        <v>0</v>
      </c>
      <c r="AP46">
        <f>_xlfn.RANK.AVG(AV46,AV39:AV50,0)</f>
        <v>6.5</v>
      </c>
      <c r="AQ46">
        <f>IF(AP46&gt;AO36,0,(AO36-AP46)+2)</f>
        <v>0</v>
      </c>
      <c r="AR46">
        <f>IF(AP46&gt;AO36,0,IF(AO36=7,MAX(0,(AO36-AP46-5)),0))</f>
        <v>0</v>
      </c>
      <c r="AS46">
        <f>IF(AP46&gt;AO36,0,IF(AO36=8,MAX(0,(AO36-AP46-5)),0))</f>
        <v>0</v>
      </c>
      <c r="AT46">
        <f t="shared" si="206"/>
        <v>0</v>
      </c>
      <c r="AV46">
        <f t="shared" si="188"/>
        <v>-1</v>
      </c>
      <c r="AW46" t="str">
        <f>IF(E46="","",IF(A37=3000,(1/((13/7.5)*(60*F46+G46))),(1/((1/1)*(60*F46+G46)))))</f>
        <v/>
      </c>
      <c r="AX46">
        <f>VLOOKUP(A37,'RAZA track Params'!$AM$5:$AN$11,2,FALSE)</f>
        <v>13</v>
      </c>
      <c r="AY46" t="str">
        <f>IF(E46="","",VLOOKUP(H46,'RAZA track Params'!$B$2:$AE$27,AX46,FALSE))</f>
        <v/>
      </c>
      <c r="AZ46" t="str">
        <f>IF(E46="","",VLOOKUP(H46,'RAZA track Params'!$B$2:$AE$27,AX46+1,FALSE))</f>
        <v/>
      </c>
      <c r="BA46" t="str">
        <f>IF(E46="","",VLOOKUP(H46,'RAZA track Params'!$B$2:$AE$27,AX46+2,FALSE))</f>
        <v/>
      </c>
      <c r="BC46">
        <f t="shared" si="207"/>
        <v>-1</v>
      </c>
      <c r="BD46">
        <f t="shared" si="189"/>
        <v>-1</v>
      </c>
      <c r="BE46">
        <f t="shared" si="189"/>
        <v>-1</v>
      </c>
      <c r="BF46">
        <f t="shared" si="189"/>
        <v>-1</v>
      </c>
      <c r="BG46">
        <f t="shared" si="189"/>
        <v>-1</v>
      </c>
      <c r="BH46">
        <f t="shared" si="189"/>
        <v>-1</v>
      </c>
      <c r="BI46">
        <f t="shared" si="189"/>
        <v>-1</v>
      </c>
      <c r="BJ46">
        <f t="shared" si="189"/>
        <v>-1</v>
      </c>
      <c r="BL46">
        <f t="shared" ref="BL46:BS46" si="218">IF((IF(BC46=BC38,BC46,-1)-$AM46)/10000&lt;0,-1,(IF(BC46=BC38,BC46,-1)-$AM46)/10000)</f>
        <v>-1</v>
      </c>
      <c r="BM46">
        <f t="shared" si="218"/>
        <v>-1</v>
      </c>
      <c r="BN46">
        <f t="shared" si="218"/>
        <v>-1</v>
      </c>
      <c r="BO46">
        <f t="shared" si="218"/>
        <v>-1</v>
      </c>
      <c r="BP46">
        <f t="shared" si="218"/>
        <v>-1</v>
      </c>
      <c r="BQ46">
        <f t="shared" si="218"/>
        <v>-1</v>
      </c>
      <c r="BR46">
        <f t="shared" si="218"/>
        <v>-1</v>
      </c>
      <c r="BS46">
        <f t="shared" si="218"/>
        <v>-1</v>
      </c>
      <c r="BU46">
        <f>MAX(BL46:BS46)</f>
        <v>-1</v>
      </c>
      <c r="BV46">
        <f t="shared" si="210"/>
        <v>0</v>
      </c>
      <c r="BW46">
        <f>_xlfn.RANK.AVG(BU46,BU39:BU50,0)</f>
        <v>6.5</v>
      </c>
      <c r="BX46">
        <f>IF(BW46&gt;BV36,0,(BV36-BW46)+2)</f>
        <v>0</v>
      </c>
      <c r="BY46">
        <f>IF(BW46&gt;BV36,0,IF(BV36=7,MAX(0,(BV36-BW46-5)),0))</f>
        <v>0</v>
      </c>
      <c r="BZ46">
        <f>IF(BW46&gt;BV36,0,IF(BV36=8,MAX(0,(BV36-BW46-5)),0))</f>
        <v>0</v>
      </c>
      <c r="CA46">
        <f t="shared" si="211"/>
        <v>0</v>
      </c>
    </row>
    <row r="47" spans="1:79">
      <c r="B47" s="94">
        <v>9</v>
      </c>
      <c r="C47" s="38" t="str">
        <f>IF(E47="","",VLOOKUP(E47,'Guests and Para'!$Q$4:$U$33,2,FALSE))</f>
        <v/>
      </c>
      <c r="D47" s="38" t="str">
        <f>IF(E47="","",VLOOKUP(E47,'Guests and Para'!$Q$4:$U$33,3,FALSE))</f>
        <v/>
      </c>
      <c r="E47" s="4"/>
      <c r="F47" s="4"/>
      <c r="G47" s="6"/>
      <c r="H47" s="38" t="str">
        <f>IF(E47="","",VLOOKUP(E47,'Guests and Para'!$Q$4:$U$33,4,FALSE))</f>
        <v/>
      </c>
      <c r="I47" s="38" t="str">
        <f>IF(E47="","",VLOOKUP(E47,'Guests and Para'!$Q$4:$U$33,5,FALSE))</f>
        <v/>
      </c>
      <c r="J47" s="38">
        <f t="shared" si="191"/>
        <v>0</v>
      </c>
      <c r="K47" s="94">
        <f t="shared" si="192"/>
        <v>0</v>
      </c>
      <c r="L47" s="38" t="str">
        <f t="shared" ref="L47:L50" si="219">IF(AV47&lt;0,"",AV47)</f>
        <v/>
      </c>
      <c r="M47">
        <f t="shared" si="193"/>
        <v>0</v>
      </c>
      <c r="N47" s="8">
        <f t="shared" si="194"/>
        <v>0</v>
      </c>
      <c r="O47" s="8">
        <f t="shared" si="184"/>
        <v>0</v>
      </c>
      <c r="P47" s="8">
        <f t="shared" si="195"/>
        <v>0</v>
      </c>
      <c r="Q47" s="7">
        <f t="shared" si="196"/>
        <v>0</v>
      </c>
      <c r="R47" s="7">
        <f t="shared" si="197"/>
        <v>0</v>
      </c>
      <c r="S47" s="7">
        <f t="shared" si="198"/>
        <v>0</v>
      </c>
      <c r="T47" s="7">
        <f t="shared" si="199"/>
        <v>0</v>
      </c>
      <c r="U47" s="7">
        <f t="shared" si="200"/>
        <v>0</v>
      </c>
      <c r="V47" t="str">
        <f t="shared" si="201"/>
        <v/>
      </c>
      <c r="W47" t="str">
        <f t="shared" si="202"/>
        <v/>
      </c>
      <c r="X47" t="str">
        <f>IF(ADMIN2026!$G$8="Photo-finish timing",W47,V47)</f>
        <v/>
      </c>
      <c r="Y47" s="66" t="str">
        <f>IF(E47="","",IF(ADMIN2026!$G$8=ADMIN2026!$D$8,"",IF(P47&gt;0.5,"error 1/100th entry noted","")))</f>
        <v/>
      </c>
      <c r="Z47" s="38" t="str">
        <f t="shared" si="203"/>
        <v/>
      </c>
      <c r="AC47">
        <f t="shared" si="204"/>
        <v>0</v>
      </c>
      <c r="AD47">
        <f t="shared" si="185"/>
        <v>0</v>
      </c>
      <c r="AE47">
        <f t="shared" si="185"/>
        <v>0</v>
      </c>
      <c r="AF47">
        <f t="shared" si="185"/>
        <v>0</v>
      </c>
      <c r="AG47">
        <f t="shared" si="185"/>
        <v>0</v>
      </c>
      <c r="AH47">
        <f t="shared" si="185"/>
        <v>0</v>
      </c>
      <c r="AI47">
        <f t="shared" si="185"/>
        <v>0</v>
      </c>
      <c r="AJ47">
        <f t="shared" si="185"/>
        <v>0</v>
      </c>
      <c r="AL47">
        <f t="shared" ref="AL47:AL50" si="220">INT(100*AV47+0.5)*100</f>
        <v>-10000</v>
      </c>
      <c r="AM47">
        <f t="shared" si="212"/>
        <v>9</v>
      </c>
      <c r="AN47">
        <f t="shared" si="205"/>
        <v>-9991</v>
      </c>
      <c r="AO47">
        <f t="shared" ref="AO47:AO50" si="221">IF(E47="",0,1)</f>
        <v>0</v>
      </c>
      <c r="AP47">
        <f>_xlfn.RANK.AVG(AV47,AV39:AV50,0)</f>
        <v>6.5</v>
      </c>
      <c r="AQ47">
        <f>IF(AP47&gt;AO36,0,(AO36-AP47)+2)</f>
        <v>0</v>
      </c>
      <c r="AR47">
        <f>IF(AP47&gt;AO36,0,IF(AO36=7,MAX(0,(AO36-AP47-5)),0))</f>
        <v>0</v>
      </c>
      <c r="AS47">
        <f>IF(AP47&gt;AO36,0,IF(AO36=8,MAX(0,(AO36-AP47-5)),0))</f>
        <v>0</v>
      </c>
      <c r="AT47">
        <f t="shared" si="206"/>
        <v>0</v>
      </c>
      <c r="AV47">
        <f t="shared" ref="AV47:AV48" si="222">IF(AY47="",-1,IF(AY47&gt;0,FLOOR(AY47*EXP(-EXP(AZ47-BA47*AW47)),1),0))</f>
        <v>-1</v>
      </c>
      <c r="AW47" t="str">
        <f>IF(E47="","",IF(A37=3000,(1/((13/7.5)*(60*F47+G47))),(1/((1/1)*(60*F47+G47)))))</f>
        <v/>
      </c>
      <c r="AX47">
        <f>VLOOKUP(A37,'RAZA track Params'!$AM$5:$AN$11,2,FALSE)</f>
        <v>13</v>
      </c>
      <c r="AY47" t="str">
        <f>IF(E47="","",VLOOKUP(H47,'RAZA track Params'!$B$2:$AE$27,AX47,FALSE))</f>
        <v/>
      </c>
      <c r="AZ47" t="str">
        <f>IF(E47="","",VLOOKUP(H47,'RAZA track Params'!$B$2:$AE$27,AX47+1,FALSE))</f>
        <v/>
      </c>
      <c r="BA47" t="str">
        <f>IF(E47="","",VLOOKUP(H47,'RAZA track Params'!$B$2:$AE$27,AX47+2,FALSE))</f>
        <v/>
      </c>
      <c r="BC47">
        <f t="shared" si="207"/>
        <v>-1</v>
      </c>
      <c r="BD47">
        <f t="shared" si="189"/>
        <v>-1</v>
      </c>
      <c r="BE47">
        <f t="shared" si="189"/>
        <v>-1</v>
      </c>
      <c r="BF47">
        <f t="shared" si="189"/>
        <v>-1</v>
      </c>
      <c r="BG47">
        <f t="shared" si="189"/>
        <v>-1</v>
      </c>
      <c r="BH47">
        <f t="shared" si="189"/>
        <v>-1</v>
      </c>
      <c r="BI47">
        <f t="shared" si="189"/>
        <v>-1</v>
      </c>
      <c r="BJ47">
        <f t="shared" si="189"/>
        <v>-1</v>
      </c>
      <c r="BL47">
        <f>IF((IF(BC47=BC38,BC47,-1)-$AM47)/10000&lt;0,-1,(IF(BC47=BC38,BC47,-1)-$AM47)/10000)</f>
        <v>-1</v>
      </c>
      <c r="BM47">
        <f t="shared" ref="BM47" si="223">IF((IF(BD47=BD38,BD47,-1)-$AM47)/10000&lt;0,-1,(IF(BD47=BD38,BD47,-1)-$AM47)/10000)</f>
        <v>-1</v>
      </c>
      <c r="BN47">
        <f t="shared" ref="BN47" si="224">IF((IF(BE47=BE38,BE47,-1)-$AM47)/10000&lt;0,-1,(IF(BE47=BE38,BE47,-1)-$AM47)/10000)</f>
        <v>-1</v>
      </c>
      <c r="BO47">
        <f t="shared" ref="BO47" si="225">IF((IF(BF47=BF38,BF47,-1)-$AM47)/10000&lt;0,-1,(IF(BF47=BF38,BF47,-1)-$AM47)/10000)</f>
        <v>-1</v>
      </c>
      <c r="BP47">
        <f t="shared" ref="BP47" si="226">IF((IF(BG47=BG38,BG47,-1)-$AM47)/10000&lt;0,-1,(IF(BG47=BG38,BG47,-1)-$AM47)/10000)</f>
        <v>-1</v>
      </c>
      <c r="BQ47">
        <f t="shared" ref="BQ47" si="227">IF((IF(BH47=BH38,BH47,-1)-$AM47)/10000&lt;0,-1,(IF(BH47=BH38,BH47,-1)-$AM47)/10000)</f>
        <v>-1</v>
      </c>
      <c r="BR47">
        <f t="shared" ref="BR47" si="228">IF((IF(BI47=BI38,BI47,-1)-$AM47)/10000&lt;0,-1,(IF(BI47=BI38,BI47,-1)-$AM47)/10000)</f>
        <v>-1</v>
      </c>
      <c r="BS47">
        <f t="shared" ref="BS47" si="229">IF((IF(BJ47=BJ38,BJ47,-1)-$AM47)/10000&lt;0,-1,(IF(BJ47=BJ38,BJ47,-1)-$AM47)/10000)</f>
        <v>-1</v>
      </c>
      <c r="BU47">
        <f>MAX(BL47:BS47)</f>
        <v>-1</v>
      </c>
      <c r="BV47">
        <f t="shared" si="210"/>
        <v>0</v>
      </c>
      <c r="BW47">
        <f>_xlfn.RANK.AVG(BU47,BU39:BU50,0)</f>
        <v>6.5</v>
      </c>
      <c r="BX47">
        <f>IF(BW47&gt;BV36,0,(BV36-BW47)+2)</f>
        <v>0</v>
      </c>
      <c r="BY47">
        <f>IF(BW47&gt;BV36,0,IF(BV36=7,MAX(0,(BV36-BW47-5)),0))</f>
        <v>0</v>
      </c>
      <c r="BZ47">
        <f>IF(BW47&gt;BV36,0,IF(BV36=8,MAX(0,(BV36-BW47-5)),0))</f>
        <v>0</v>
      </c>
      <c r="CA47">
        <f t="shared" si="211"/>
        <v>0</v>
      </c>
    </row>
    <row r="48" spans="1:79">
      <c r="B48" s="94">
        <v>10</v>
      </c>
      <c r="C48" s="38" t="str">
        <f>IF(E48="","",VLOOKUP(E48,'Guests and Para'!$Q$4:$U$33,2,FALSE))</f>
        <v/>
      </c>
      <c r="D48" s="38" t="str">
        <f>IF(E48="","",VLOOKUP(E48,'Guests and Para'!$Q$4:$U$33,3,FALSE))</f>
        <v/>
      </c>
      <c r="E48" s="4"/>
      <c r="F48" s="4"/>
      <c r="G48" s="6"/>
      <c r="H48" s="38" t="str">
        <f>IF(E48="","",VLOOKUP(E48,'Guests and Para'!$Q$4:$U$33,4,FALSE))</f>
        <v/>
      </c>
      <c r="I48" s="38" t="str">
        <f>IF(E48="","",VLOOKUP(E48,'Guests and Para'!$Q$4:$U$33,5,FALSE))</f>
        <v/>
      </c>
      <c r="J48" s="38">
        <f t="shared" si="191"/>
        <v>0</v>
      </c>
      <c r="K48" s="94">
        <f t="shared" si="192"/>
        <v>0</v>
      </c>
      <c r="L48" s="38" t="str">
        <f t="shared" si="219"/>
        <v/>
      </c>
      <c r="M48">
        <f t="shared" si="193"/>
        <v>0</v>
      </c>
      <c r="N48" s="8">
        <f t="shared" si="194"/>
        <v>0</v>
      </c>
      <c r="O48" s="8">
        <f t="shared" si="184"/>
        <v>0</v>
      </c>
      <c r="P48" s="8">
        <f t="shared" si="195"/>
        <v>0</v>
      </c>
      <c r="Q48" s="7">
        <f t="shared" si="196"/>
        <v>0</v>
      </c>
      <c r="R48" s="7">
        <f t="shared" si="197"/>
        <v>0</v>
      </c>
      <c r="S48" s="7">
        <f t="shared" si="198"/>
        <v>0</v>
      </c>
      <c r="T48" s="7">
        <f t="shared" si="199"/>
        <v>0</v>
      </c>
      <c r="U48" s="7">
        <f t="shared" si="200"/>
        <v>0</v>
      </c>
      <c r="V48" t="str">
        <f t="shared" si="201"/>
        <v/>
      </c>
      <c r="W48" t="str">
        <f t="shared" si="202"/>
        <v/>
      </c>
      <c r="X48" t="str">
        <f>IF(ADMIN2026!$G$8="Photo-finish timing",W48,V48)</f>
        <v/>
      </c>
      <c r="Y48" s="66" t="str">
        <f>IF(E48="","",IF(ADMIN2026!$G$8=ADMIN2026!$D$8,"",IF(P48&gt;0.5,"error 1/100th entry noted","")))</f>
        <v/>
      </c>
      <c r="Z48" s="38" t="str">
        <f t="shared" si="203"/>
        <v/>
      </c>
      <c r="AC48">
        <f t="shared" si="204"/>
        <v>0</v>
      </c>
      <c r="AD48">
        <f t="shared" si="185"/>
        <v>0</v>
      </c>
      <c r="AE48">
        <f t="shared" si="185"/>
        <v>0</v>
      </c>
      <c r="AF48">
        <f t="shared" si="185"/>
        <v>0</v>
      </c>
      <c r="AG48">
        <f t="shared" si="185"/>
        <v>0</v>
      </c>
      <c r="AH48">
        <f t="shared" si="185"/>
        <v>0</v>
      </c>
      <c r="AI48">
        <f t="shared" si="185"/>
        <v>0</v>
      </c>
      <c r="AJ48">
        <f t="shared" si="185"/>
        <v>0</v>
      </c>
      <c r="AL48">
        <f t="shared" si="220"/>
        <v>-10000</v>
      </c>
      <c r="AM48">
        <f t="shared" si="212"/>
        <v>10</v>
      </c>
      <c r="AN48">
        <f t="shared" si="205"/>
        <v>-9990</v>
      </c>
      <c r="AO48">
        <f t="shared" si="221"/>
        <v>0</v>
      </c>
      <c r="AP48">
        <f>_xlfn.RANK.AVG(AV48,AV39:AV50,0)</f>
        <v>6.5</v>
      </c>
      <c r="AQ48">
        <f>IF(AP48&gt;AO36,0,(AO36-AP48)+2)</f>
        <v>0</v>
      </c>
      <c r="AR48">
        <f>IF(AP48&gt;AO36,0,IF(AO36=7,MAX(0,(AO36-AP48-5)),0))</f>
        <v>0</v>
      </c>
      <c r="AS48">
        <f>IF(AP48&gt;AO36,0,IF(AO36=8,MAX(0,(AO36-AP48-5)),0))</f>
        <v>0</v>
      </c>
      <c r="AT48">
        <f t="shared" si="206"/>
        <v>0</v>
      </c>
      <c r="AV48">
        <f t="shared" si="222"/>
        <v>-1</v>
      </c>
      <c r="AW48" t="str">
        <f>IF(E48="","",IF(A37=3000,(1/((13/7.5)*(60*F48+G48))),(1/((1/1)*(60*F48+G48)))))</f>
        <v/>
      </c>
      <c r="AX48">
        <f>VLOOKUP(A37,'RAZA track Params'!$AM$5:$AN$11,2,FALSE)</f>
        <v>13</v>
      </c>
      <c r="AY48" t="str">
        <f>IF(E48="","",VLOOKUP(H48,'RAZA track Params'!$B$2:$AE$27,AX48,FALSE))</f>
        <v/>
      </c>
      <c r="AZ48" t="str">
        <f>IF(E48="","",VLOOKUP(H48,'RAZA track Params'!$B$2:$AE$27,AX48+1,FALSE))</f>
        <v/>
      </c>
      <c r="BA48" t="str">
        <f>IF(E48="","",VLOOKUP(H48,'RAZA track Params'!$B$2:$AE$27,AX48+2,FALSE))</f>
        <v/>
      </c>
      <c r="BC48">
        <f t="shared" si="207"/>
        <v>-1</v>
      </c>
      <c r="BD48">
        <f t="shared" si="189"/>
        <v>-1</v>
      </c>
      <c r="BE48">
        <f t="shared" si="189"/>
        <v>-1</v>
      </c>
      <c r="BF48">
        <f t="shared" si="189"/>
        <v>-1</v>
      </c>
      <c r="BG48">
        <f t="shared" si="189"/>
        <v>-1</v>
      </c>
      <c r="BH48">
        <f t="shared" si="189"/>
        <v>-1</v>
      </c>
      <c r="BI48">
        <f t="shared" si="189"/>
        <v>-1</v>
      </c>
      <c r="BJ48">
        <f t="shared" si="189"/>
        <v>-1</v>
      </c>
      <c r="BL48">
        <f>IF((IF(BC48=BC38,BC48,-1)-$AM48)/10000&lt;0,-1,(IF(BC48=BC38,BC48,-1)-$AM48)/10000)</f>
        <v>-1</v>
      </c>
      <c r="BM48">
        <f t="shared" ref="BM48" si="230">IF((IF(BD48=BD38,BD48,-1)-$AM48)/10000&lt;0,-1,(IF(BD48=BD38,BD48,-1)-$AM48)/10000)</f>
        <v>-1</v>
      </c>
      <c r="BN48">
        <f t="shared" ref="BN48" si="231">IF((IF(BE48=BE38,BE48,-1)-$AM48)/10000&lt;0,-1,(IF(BE48=BE38,BE48,-1)-$AM48)/10000)</f>
        <v>-1</v>
      </c>
      <c r="BO48">
        <f>IF((IF(BF48=BF38,BF48,-1)-$AM48)/10000&lt;0,-1,(IF(BF48=BF38,BF48,-1)-$AM48)/10000)</f>
        <v>-1</v>
      </c>
      <c r="BP48">
        <f t="shared" ref="BP48" si="232">IF((IF(BG48=BG38,BG48,-1)-$AM48)/10000&lt;0,-1,(IF(BG48=BG38,BG48,-1)-$AM48)/10000)</f>
        <v>-1</v>
      </c>
      <c r="BQ48">
        <f t="shared" ref="BQ48" si="233">IF((IF(BH48=BH38,BH48,-1)-$AM48)/10000&lt;0,-1,(IF(BH48=BH38,BH48,-1)-$AM48)/10000)</f>
        <v>-1</v>
      </c>
      <c r="BR48">
        <f t="shared" ref="BR48" si="234">IF((IF(BI48=BI38,BI48,-1)-$AM48)/10000&lt;0,-1,(IF(BI48=BI38,BI48,-1)-$AM48)/10000)</f>
        <v>-1</v>
      </c>
      <c r="BS48">
        <f t="shared" ref="BS48" si="235">IF((IF(BJ48=BJ38,BJ48,-1)-$AM48)/10000&lt;0,-1,(IF(BJ48=BJ38,BJ48,-1)-$AM48)/10000)</f>
        <v>-1</v>
      </c>
      <c r="BU48">
        <f t="shared" ref="BU48:BU50" si="236">MAX(BL48:BS48)</f>
        <v>-1</v>
      </c>
      <c r="BV48">
        <f t="shared" si="210"/>
        <v>0</v>
      </c>
      <c r="BW48">
        <f>_xlfn.RANK.AVG(BU48,BU39:BU50,0)</f>
        <v>6.5</v>
      </c>
      <c r="BX48">
        <f>IF(BW48&gt;BV36,0,(BV36-BW48)+2)</f>
        <v>0</v>
      </c>
      <c r="BY48">
        <f>IF(BW48&gt;BV36,0,IF(BV36=7,MAX(0,(BV36-BW48-5)),0))</f>
        <v>0</v>
      </c>
      <c r="BZ48">
        <f>IF(BW48&gt;BV36,0,IF(BV36=8,MAX(0,(BV36-BW48-5)),0))</f>
        <v>0</v>
      </c>
      <c r="CA48">
        <f t="shared" si="211"/>
        <v>0</v>
      </c>
    </row>
    <row r="49" spans="1:79">
      <c r="B49" s="94">
        <v>11</v>
      </c>
      <c r="C49" s="38" t="str">
        <f>IF(E49="","",VLOOKUP(E49,'Guests and Para'!$Q$4:$U$33,2,FALSE))</f>
        <v/>
      </c>
      <c r="D49" s="38" t="str">
        <f>IF(E49="","",VLOOKUP(E49,'Guests and Para'!$Q$4:$U$33,3,FALSE))</f>
        <v/>
      </c>
      <c r="E49" s="4"/>
      <c r="F49" s="4"/>
      <c r="G49" s="6"/>
      <c r="H49" s="38" t="str">
        <f>IF(E49="","",VLOOKUP(E49,'Guests and Para'!$Q$4:$U$33,4,FALSE))</f>
        <v/>
      </c>
      <c r="I49" s="38" t="str">
        <f>IF(E49="","",VLOOKUP(E49,'Guests and Para'!$Q$4:$U$33,5,FALSE))</f>
        <v/>
      </c>
      <c r="J49" s="38">
        <f t="shared" si="191"/>
        <v>0</v>
      </c>
      <c r="K49" s="94">
        <f t="shared" si="192"/>
        <v>0</v>
      </c>
      <c r="L49" s="38" t="str">
        <f t="shared" si="219"/>
        <v/>
      </c>
      <c r="M49">
        <f t="shared" si="193"/>
        <v>0</v>
      </c>
      <c r="N49" s="8">
        <f t="shared" si="194"/>
        <v>0</v>
      </c>
      <c r="O49" s="8">
        <f t="shared" si="184"/>
        <v>0</v>
      </c>
      <c r="P49" s="8">
        <f t="shared" si="195"/>
        <v>0</v>
      </c>
      <c r="Q49" s="7">
        <f t="shared" si="196"/>
        <v>0</v>
      </c>
      <c r="R49" s="7">
        <f t="shared" si="197"/>
        <v>0</v>
      </c>
      <c r="S49" s="7">
        <f t="shared" si="198"/>
        <v>0</v>
      </c>
      <c r="T49" s="7">
        <f t="shared" si="199"/>
        <v>0</v>
      </c>
      <c r="U49" s="7">
        <f t="shared" si="200"/>
        <v>0</v>
      </c>
      <c r="V49" t="str">
        <f t="shared" si="201"/>
        <v/>
      </c>
      <c r="W49" t="str">
        <f t="shared" si="202"/>
        <v/>
      </c>
      <c r="X49" t="str">
        <f>IF(ADMIN2026!$G$8="Photo-finish timing",W49,V49)</f>
        <v/>
      </c>
      <c r="Y49" s="66" t="str">
        <f>IF(E49="","",IF(ADMIN2026!$G$8=ADMIN2026!$D$8,"",IF(P49&gt;0.5,"error 1/100th entry noted","")))</f>
        <v/>
      </c>
      <c r="Z49" s="38" t="str">
        <f t="shared" si="203"/>
        <v/>
      </c>
      <c r="AC49">
        <f t="shared" si="204"/>
        <v>0</v>
      </c>
      <c r="AD49">
        <f t="shared" si="185"/>
        <v>0</v>
      </c>
      <c r="AE49">
        <f t="shared" si="185"/>
        <v>0</v>
      </c>
      <c r="AF49">
        <f t="shared" si="185"/>
        <v>0</v>
      </c>
      <c r="AG49">
        <f t="shared" si="185"/>
        <v>0</v>
      </c>
      <c r="AH49">
        <f t="shared" si="185"/>
        <v>0</v>
      </c>
      <c r="AI49">
        <f t="shared" si="185"/>
        <v>0</v>
      </c>
      <c r="AJ49">
        <f t="shared" si="185"/>
        <v>0</v>
      </c>
      <c r="AL49">
        <f t="shared" si="220"/>
        <v>-10000</v>
      </c>
      <c r="AM49">
        <f t="shared" si="212"/>
        <v>11</v>
      </c>
      <c r="AN49">
        <f t="shared" si="205"/>
        <v>-9989</v>
      </c>
      <c r="AO49">
        <f t="shared" si="221"/>
        <v>0</v>
      </c>
      <c r="AP49">
        <f>_xlfn.RANK.AVG(AV49,AV39:AV50,0)</f>
        <v>6.5</v>
      </c>
      <c r="AQ49">
        <f>IF(AP49&gt;AO36,0,(AO36-AP49)+2)</f>
        <v>0</v>
      </c>
      <c r="AR49">
        <f>IF(AP49&gt;AO36,0,IF(AO36=7,MAX(0,(AO36-AP49-5)),0))</f>
        <v>0</v>
      </c>
      <c r="AS49">
        <f>IF(AP49&gt;AO36,0,IF(AO36=8,MAX(0,(AO36-AP49-5)),0))</f>
        <v>0</v>
      </c>
      <c r="AT49">
        <f t="shared" si="206"/>
        <v>0</v>
      </c>
      <c r="AV49">
        <f>IF(AY49="",-1,IF(AY49&gt;0,FLOOR(AY49*EXP(-EXP(AZ49-BA49*AW49)),1),0))</f>
        <v>-1</v>
      </c>
      <c r="AW49" t="str">
        <f>IF(E49="","",IF(A37=3000,(1/((13/7.5)*(60*F49+G49))),(1/((1/1)*(60*F49+G49)))))</f>
        <v/>
      </c>
      <c r="AX49">
        <f>VLOOKUP(A37,'RAZA track Params'!$AM$5:$AN$11,2,FALSE)</f>
        <v>13</v>
      </c>
      <c r="AY49" t="str">
        <f>IF(E49="","",VLOOKUP(H49,'RAZA track Params'!$B$2:$AE$27,AX49,FALSE))</f>
        <v/>
      </c>
      <c r="AZ49" t="str">
        <f>IF(E49="","",VLOOKUP(H49,'RAZA track Params'!$B$2:$AE$27,AX49+1,FALSE))</f>
        <v/>
      </c>
      <c r="BA49" t="str">
        <f>IF(E49="","",VLOOKUP(H49,'RAZA track Params'!$B$2:$AE$27,AX49+2,FALSE))</f>
        <v/>
      </c>
      <c r="BC49">
        <f>IF($D49=BC$1,$AN49,-1)</f>
        <v>-1</v>
      </c>
      <c r="BD49">
        <f t="shared" si="189"/>
        <v>-1</v>
      </c>
      <c r="BE49">
        <f t="shared" si="189"/>
        <v>-1</v>
      </c>
      <c r="BF49">
        <f t="shared" si="189"/>
        <v>-1</v>
      </c>
      <c r="BG49">
        <f t="shared" si="189"/>
        <v>-1</v>
      </c>
      <c r="BH49">
        <f t="shared" si="189"/>
        <v>-1</v>
      </c>
      <c r="BI49">
        <f t="shared" si="189"/>
        <v>-1</v>
      </c>
      <c r="BJ49">
        <f t="shared" si="189"/>
        <v>-1</v>
      </c>
      <c r="BL49">
        <f>IF((IF(BC49=BC38,BC49,-1)-$AM49)/10000&lt;0,-1,(IF(BC49=BC38,BC49,-1)-$AM49)/10000)</f>
        <v>-1</v>
      </c>
      <c r="BM49">
        <f t="shared" ref="BM49" si="237">IF((IF(BD49=BD38,BD49,-1)-$AM49)/10000&lt;0,-1,(IF(BD49=BD38,BD49,-1)-$AM49)/10000)</f>
        <v>-1</v>
      </c>
      <c r="BN49">
        <f t="shared" ref="BN49" si="238">IF((IF(BE49=BE38,BE49,-1)-$AM49)/10000&lt;0,-1,(IF(BE49=BE38,BE49,-1)-$AM49)/10000)</f>
        <v>-1</v>
      </c>
      <c r="BO49">
        <f t="shared" ref="BO49" si="239">IF((IF(BF49=BF38,BF49,-1)-$AM49)/10000&lt;0,-1,(IF(BF49=BF38,BF49,-1)-$AM49)/10000)</f>
        <v>-1</v>
      </c>
      <c r="BP49">
        <f t="shared" ref="BP49" si="240">IF((IF(BG49=BG38,BG49,-1)-$AM49)/10000&lt;0,-1,(IF(BG49=BG38,BG49,-1)-$AM49)/10000)</f>
        <v>-1</v>
      </c>
      <c r="BQ49">
        <f t="shared" ref="BQ49" si="241">IF((IF(BH49=BH38,BH49,-1)-$AM49)/10000&lt;0,-1,(IF(BH49=BH38,BH49,-1)-$AM49)/10000)</f>
        <v>-1</v>
      </c>
      <c r="BR49">
        <f t="shared" ref="BR49" si="242">IF((IF(BI49=BI38,BI49,-1)-$AM49)/10000&lt;0,-1,(IF(BI49=BI38,BI49,-1)-$AM49)/10000)</f>
        <v>-1</v>
      </c>
      <c r="BS49">
        <f t="shared" ref="BS49" si="243">IF((IF(BJ49=BJ38,BJ49,-1)-$AM49)/10000&lt;0,-1,(IF(BJ49=BJ38,BJ49,-1)-$AM49)/10000)</f>
        <v>-1</v>
      </c>
      <c r="BU49">
        <f t="shared" si="236"/>
        <v>-1</v>
      </c>
      <c r="BV49">
        <f t="shared" si="210"/>
        <v>0</v>
      </c>
      <c r="BW49">
        <f>_xlfn.RANK.AVG(BU49,BU39:BU50,0)</f>
        <v>6.5</v>
      </c>
      <c r="BX49">
        <f>IF(BW49&gt;BV36,0,(BV36-BW49)+2)</f>
        <v>0</v>
      </c>
      <c r="BY49">
        <f>IF(BW49&gt;BV36,0,IF(BV36=7,MAX(0,(BV36-BW49-5)),0))</f>
        <v>0</v>
      </c>
      <c r="BZ49">
        <f>IF(BW49&gt;BV36,0,IF(BV36=8,MAX(0,(BV36-BW49-5)),0))</f>
        <v>0</v>
      </c>
      <c r="CA49">
        <f>SUM(BX49:BZ49)</f>
        <v>0</v>
      </c>
    </row>
    <row r="50" spans="1:79">
      <c r="B50" s="94">
        <v>12</v>
      </c>
      <c r="C50" s="38" t="str">
        <f>IF(E50="","",VLOOKUP(E50,'Guests and Para'!$Q$4:$U$33,2,FALSE))</f>
        <v/>
      </c>
      <c r="D50" s="38" t="str">
        <f>IF(E50="","",VLOOKUP(E50,'Guests and Para'!$Q$4:$U$33,3,FALSE))</f>
        <v/>
      </c>
      <c r="E50" s="4"/>
      <c r="F50" s="4"/>
      <c r="G50" s="6"/>
      <c r="H50" s="38" t="str">
        <f>IF(E50="","",VLOOKUP(E50,'Guests and Para'!$Q$4:$U$33,4,FALSE))</f>
        <v/>
      </c>
      <c r="I50" s="38" t="str">
        <f>IF(E50="","",VLOOKUP(E50,'Guests and Para'!$Q$4:$U$33,5,FALSE))</f>
        <v/>
      </c>
      <c r="J50" s="38">
        <f t="shared" si="191"/>
        <v>0</v>
      </c>
      <c r="K50" s="94">
        <f t="shared" si="192"/>
        <v>0</v>
      </c>
      <c r="L50" s="38" t="str">
        <f t="shared" si="219"/>
        <v/>
      </c>
      <c r="M50">
        <f t="shared" si="193"/>
        <v>0</v>
      </c>
      <c r="N50" s="8">
        <f t="shared" si="194"/>
        <v>0</v>
      </c>
      <c r="O50" s="8">
        <f t="shared" si="184"/>
        <v>0</v>
      </c>
      <c r="P50" s="8">
        <f t="shared" si="195"/>
        <v>0</v>
      </c>
      <c r="Q50" s="7">
        <f t="shared" si="196"/>
        <v>0</v>
      </c>
      <c r="R50" s="7">
        <f t="shared" si="197"/>
        <v>0</v>
      </c>
      <c r="S50" s="7">
        <f t="shared" si="198"/>
        <v>0</v>
      </c>
      <c r="T50" s="7">
        <f t="shared" si="199"/>
        <v>0</v>
      </c>
      <c r="U50" s="7">
        <f t="shared" si="200"/>
        <v>0</v>
      </c>
      <c r="V50" t="str">
        <f t="shared" si="201"/>
        <v/>
      </c>
      <c r="W50" t="str">
        <f t="shared" si="202"/>
        <v/>
      </c>
      <c r="X50" t="str">
        <f>IF(ADMIN2026!$G$8="Photo-finish timing",W50,V50)</f>
        <v/>
      </c>
      <c r="Y50" s="66" t="str">
        <f>IF(E50="","",IF(ADMIN2026!$G$8=ADMIN2026!$D$8,"",IF(P50&gt;0.5,"error 1/100th entry noted","")))</f>
        <v/>
      </c>
      <c r="Z50" s="38" t="str">
        <f t="shared" si="203"/>
        <v/>
      </c>
      <c r="AC50">
        <f t="shared" si="204"/>
        <v>0</v>
      </c>
      <c r="AD50">
        <f t="shared" si="185"/>
        <v>0</v>
      </c>
      <c r="AE50">
        <f t="shared" si="185"/>
        <v>0</v>
      </c>
      <c r="AF50">
        <f t="shared" si="185"/>
        <v>0</v>
      </c>
      <c r="AG50">
        <f t="shared" si="185"/>
        <v>0</v>
      </c>
      <c r="AH50">
        <f t="shared" si="185"/>
        <v>0</v>
      </c>
      <c r="AI50">
        <f t="shared" si="185"/>
        <v>0</v>
      </c>
      <c r="AJ50">
        <f t="shared" si="185"/>
        <v>0</v>
      </c>
      <c r="AL50">
        <f t="shared" si="220"/>
        <v>-10000</v>
      </c>
      <c r="AM50">
        <f t="shared" si="212"/>
        <v>12</v>
      </c>
      <c r="AN50">
        <f t="shared" si="205"/>
        <v>-9988</v>
      </c>
      <c r="AO50">
        <f t="shared" si="221"/>
        <v>0</v>
      </c>
      <c r="AP50">
        <f>_xlfn.RANK.AVG(AV50,AV39:AV50,0)</f>
        <v>6.5</v>
      </c>
      <c r="AQ50">
        <f>IF(AP50&gt;AO36,0,(AO36-AP50)+2)</f>
        <v>0</v>
      </c>
      <c r="AR50">
        <f>IF(AP50&gt;AO36,0,IF(AO36=7,MAX(0,(AO36-AP50-5)),0))</f>
        <v>0</v>
      </c>
      <c r="AS50">
        <f>IF(AP50&gt;AO36,0,IF(AO36=8,MAX(0,(AO36-AP50-5)),0))</f>
        <v>0</v>
      </c>
      <c r="AT50">
        <f t="shared" si="206"/>
        <v>0</v>
      </c>
      <c r="AV50">
        <f t="shared" ref="AV50" si="244">IF(AY50="",-1,IF(AY50&gt;0,FLOOR(AY50*EXP(-EXP(AZ50-BA50*AW50)),1),0))</f>
        <v>-1</v>
      </c>
      <c r="AW50" t="str">
        <f>IF(E50="","",IF(A37=3000,(1/((13/7.5)*(60*F50+G50))),(1/((1/1)*(60*F50+G50)))))</f>
        <v/>
      </c>
      <c r="AX50">
        <f>VLOOKUP(A37,'RAZA track Params'!$AM$5:$AN$11,2,FALSE)</f>
        <v>13</v>
      </c>
      <c r="AY50" t="str">
        <f>IF(E50="","",VLOOKUP(H50,'RAZA track Params'!$B$2:$AE$27,AX50,FALSE))</f>
        <v/>
      </c>
      <c r="AZ50" t="str">
        <f>IF(E50="","",VLOOKUP(H50,'RAZA track Params'!$B$2:$AE$27,AX50+1,FALSE))</f>
        <v/>
      </c>
      <c r="BA50" t="str">
        <f>IF(E50="","",VLOOKUP(H50,'RAZA track Params'!$B$2:$AE$27,AX50+2,FALSE))</f>
        <v/>
      </c>
      <c r="BC50">
        <f t="shared" si="207"/>
        <v>-1</v>
      </c>
      <c r="BD50">
        <f t="shared" si="189"/>
        <v>-1</v>
      </c>
      <c r="BE50">
        <f t="shared" si="189"/>
        <v>-1</v>
      </c>
      <c r="BF50">
        <f t="shared" si="189"/>
        <v>-1</v>
      </c>
      <c r="BG50">
        <f t="shared" si="189"/>
        <v>-1</v>
      </c>
      <c r="BH50">
        <f t="shared" si="189"/>
        <v>-1</v>
      </c>
      <c r="BI50">
        <f t="shared" si="189"/>
        <v>-1</v>
      </c>
      <c r="BJ50">
        <f t="shared" si="189"/>
        <v>-1</v>
      </c>
      <c r="BL50">
        <f>IF((IF(BC50=BC38,BC50,-1)-$AM50)/10000&lt;0,-1,(IF(BC50=BC38,BC50,-1)-$AM50)/10000)</f>
        <v>-1</v>
      </c>
      <c r="BM50">
        <f t="shared" ref="BM50" si="245">IF((IF(BD50=BD38,BD50,-1)-$AM50)/10000&lt;0,-1,(IF(BD50=BD38,BD50,-1)-$AM50)/10000)</f>
        <v>-1</v>
      </c>
      <c r="BN50">
        <f t="shared" ref="BN50" si="246">IF((IF(BE50=BE38,BE50,-1)-$AM50)/10000&lt;0,-1,(IF(BE50=BE38,BE50,-1)-$AM50)/10000)</f>
        <v>-1</v>
      </c>
      <c r="BO50">
        <f t="shared" ref="BO50" si="247">IF((IF(BF50=BF38,BF50,-1)-$AM50)/10000&lt;0,-1,(IF(BF50=BF38,BF50,-1)-$AM50)/10000)</f>
        <v>-1</v>
      </c>
      <c r="BP50">
        <f t="shared" ref="BP50" si="248">IF((IF(BG50=BG38,BG50,-1)-$AM50)/10000&lt;0,-1,(IF(BG50=BG38,BG50,-1)-$AM50)/10000)</f>
        <v>-1</v>
      </c>
      <c r="BQ50">
        <f t="shared" ref="BQ50" si="249">IF((IF(BH50=BH38,BH50,-1)-$AM50)/10000&lt;0,-1,(IF(BH50=BH38,BH50,-1)-$AM50)/10000)</f>
        <v>-1</v>
      </c>
      <c r="BR50">
        <f t="shared" ref="BR50" si="250">IF((IF(BI50=BI38,BI50,-1)-$AM50)/10000&lt;0,-1,(IF(BI50=BI38,BI50,-1)-$AM50)/10000)</f>
        <v>-1</v>
      </c>
      <c r="BS50">
        <f t="shared" ref="BS50" si="251">IF((IF(BJ50=BJ38,BJ50,-1)-$AM50)/10000&lt;0,-1,(IF(BJ50=BJ38,BJ50,-1)-$AM50)/10000)</f>
        <v>-1</v>
      </c>
      <c r="BU50">
        <f t="shared" si="236"/>
        <v>-1</v>
      </c>
      <c r="BV50">
        <f t="shared" si="210"/>
        <v>0</v>
      </c>
      <c r="BW50">
        <f>_xlfn.RANK.AVG(BU50,BU39:BU50,0)</f>
        <v>6.5</v>
      </c>
      <c r="BX50">
        <f>IF(BW50&gt;BV36,0,(BV36-BW50)+2)</f>
        <v>0</v>
      </c>
      <c r="BY50">
        <f>IF(BW50&gt;BV36,0,IF(BV36=7,MAX(0,(BV36-BW50-5)),0))</f>
        <v>0</v>
      </c>
      <c r="BZ50">
        <f>IF(BW50&gt;BV36,0,IF(BV36=8,MAX(0,(BV36-BW50-5)),0))</f>
        <v>0</v>
      </c>
      <c r="CA50">
        <f t="shared" ref="CA50" si="252">SUM(BX50:BZ50)</f>
        <v>0</v>
      </c>
    </row>
    <row r="52" spans="1:79">
      <c r="AO52" t="s">
        <v>312</v>
      </c>
      <c r="BV52" t="s">
        <v>312</v>
      </c>
    </row>
    <row r="53" spans="1:79">
      <c r="A53" s="62" t="s">
        <v>0</v>
      </c>
      <c r="B53" s="62" t="s">
        <v>0</v>
      </c>
      <c r="C53" s="62">
        <v>800</v>
      </c>
      <c r="D53" s="62" t="s">
        <v>58</v>
      </c>
      <c r="E53" s="3"/>
      <c r="F53" s="3"/>
      <c r="G53" s="67"/>
      <c r="J53" s="3"/>
      <c r="K53" s="3"/>
      <c r="L53" s="3"/>
      <c r="M53" s="3"/>
      <c r="N53" s="3"/>
      <c r="O53" s="3"/>
      <c r="P53" s="3"/>
      <c r="Q53" s="3"/>
      <c r="R53" s="3"/>
      <c r="S53" s="3"/>
      <c r="T53" s="3"/>
      <c r="U53" s="3"/>
      <c r="V53" s="3"/>
      <c r="W53" s="3"/>
      <c r="X53" s="3"/>
      <c r="Y53" s="3"/>
      <c r="Z53" s="3"/>
      <c r="AA53" s="3"/>
      <c r="AO53">
        <f>SUM(AO56:AO63)</f>
        <v>0</v>
      </c>
      <c r="BC53" t="s">
        <v>399</v>
      </c>
      <c r="BL53" t="s">
        <v>401</v>
      </c>
      <c r="BV53">
        <f>SUM(BV56:BV63)</f>
        <v>0</v>
      </c>
    </row>
    <row r="54" spans="1:79">
      <c r="A54" s="3">
        <f>C53</f>
        <v>800</v>
      </c>
      <c r="B54" s="37" t="s">
        <v>415</v>
      </c>
      <c r="C54" s="37"/>
      <c r="D54" s="37"/>
      <c r="E54" s="37"/>
      <c r="F54" s="37" t="s">
        <v>76</v>
      </c>
      <c r="G54" s="63" t="s">
        <v>77</v>
      </c>
      <c r="H54" s="37" t="s">
        <v>387</v>
      </c>
      <c r="I54" s="37" t="s">
        <v>389</v>
      </c>
      <c r="J54" s="37" t="s">
        <v>79</v>
      </c>
      <c r="K54" s="37" t="s">
        <v>59</v>
      </c>
      <c r="L54" s="37" t="s">
        <v>304</v>
      </c>
      <c r="M54" s="3" t="s">
        <v>132</v>
      </c>
      <c r="N54" s="3" t="s">
        <v>132</v>
      </c>
      <c r="O54" s="3" t="s">
        <v>133</v>
      </c>
      <c r="P54" s="3" t="s">
        <v>193</v>
      </c>
      <c r="Q54" s="3" t="s">
        <v>137</v>
      </c>
      <c r="R54" s="3" t="s">
        <v>192</v>
      </c>
      <c r="S54" s="3" t="s">
        <v>134</v>
      </c>
      <c r="T54" s="3" t="s">
        <v>135</v>
      </c>
      <c r="U54" s="3" t="s">
        <v>194</v>
      </c>
      <c r="V54" s="3" t="s">
        <v>195</v>
      </c>
      <c r="W54" s="3" t="s">
        <v>197</v>
      </c>
      <c r="X54" s="3" t="s">
        <v>136</v>
      </c>
      <c r="Y54" s="3" t="s">
        <v>236</v>
      </c>
      <c r="Z54" s="37" t="s">
        <v>404</v>
      </c>
      <c r="AA54" s="3"/>
      <c r="AL54" t="s">
        <v>304</v>
      </c>
      <c r="AM54" t="s">
        <v>307</v>
      </c>
      <c r="AN54" s="1" t="s">
        <v>308</v>
      </c>
      <c r="AO54" t="s">
        <v>310</v>
      </c>
      <c r="AP54" t="s">
        <v>313</v>
      </c>
      <c r="AQ54" t="s">
        <v>400</v>
      </c>
      <c r="AR54" t="s">
        <v>400</v>
      </c>
      <c r="AS54" t="s">
        <v>400</v>
      </c>
      <c r="AT54" t="s">
        <v>400</v>
      </c>
      <c r="AV54" t="s">
        <v>304</v>
      </c>
      <c r="AW54" t="s">
        <v>383</v>
      </c>
      <c r="AX54" t="s">
        <v>392</v>
      </c>
      <c r="AY54" t="s">
        <v>304</v>
      </c>
      <c r="AZ54" t="s">
        <v>304</v>
      </c>
      <c r="BA54" t="s">
        <v>304</v>
      </c>
      <c r="BC54" s="136" t="str">
        <f>AC$1</f>
        <v>B&amp;R</v>
      </c>
      <c r="BD54" s="136" t="str">
        <f t="shared" ref="BD54" si="253">AD$1</f>
        <v>Chelt</v>
      </c>
      <c r="BE54" s="136" t="str">
        <f t="shared" ref="BE54" si="254">AE$1</f>
        <v>D&amp;S</v>
      </c>
      <c r="BF54" s="136" t="str">
        <f t="shared" ref="BF54" si="255">AF$1</f>
        <v>HereF</v>
      </c>
      <c r="BG54" s="136" t="str">
        <f t="shared" ref="BG54" si="256">AG$1</f>
        <v>K&amp;S</v>
      </c>
      <c r="BH54" s="136" t="str">
        <f t="shared" ref="BH54" si="257">AH$1</f>
        <v>Tipton</v>
      </c>
      <c r="BI54" s="136" t="str">
        <f t="shared" ref="BI54" si="258">AI$1</f>
        <v>Worc</v>
      </c>
      <c r="BJ54" s="136" t="str">
        <f t="shared" ref="BJ54" si="259">AJ$1</f>
        <v>Yate</v>
      </c>
      <c r="BL54" s="136" t="str">
        <f>BC54</f>
        <v>B&amp;R</v>
      </c>
      <c r="BM54" s="136" t="str">
        <f t="shared" ref="BM54" si="260">BD54</f>
        <v>Chelt</v>
      </c>
      <c r="BN54" s="136" t="str">
        <f t="shared" ref="BN54" si="261">BE54</f>
        <v>D&amp;S</v>
      </c>
      <c r="BO54" s="136" t="str">
        <f t="shared" ref="BO54" si="262">BF54</f>
        <v>HereF</v>
      </c>
      <c r="BP54" s="136" t="str">
        <f t="shared" ref="BP54" si="263">BG54</f>
        <v>K&amp;S</v>
      </c>
      <c r="BQ54" s="136" t="str">
        <f t="shared" ref="BQ54" si="264">BH54</f>
        <v>Tipton</v>
      </c>
      <c r="BR54" s="136" t="str">
        <f t="shared" ref="BR54" si="265">BI54</f>
        <v>Worc</v>
      </c>
      <c r="BS54" s="136" t="str">
        <f t="shared" ref="BS54" si="266">BJ54</f>
        <v>Yate</v>
      </c>
      <c r="BU54" t="s">
        <v>402</v>
      </c>
      <c r="BV54" t="s">
        <v>310</v>
      </c>
      <c r="BW54" t="s">
        <v>313</v>
      </c>
      <c r="BX54" t="s">
        <v>403</v>
      </c>
      <c r="BY54" t="s">
        <v>403</v>
      </c>
      <c r="BZ54" t="s">
        <v>403</v>
      </c>
      <c r="CA54" t="s">
        <v>403</v>
      </c>
    </row>
    <row r="55" spans="1:79">
      <c r="A55" s="64" t="str">
        <f>$A$4</f>
        <v>MEN</v>
      </c>
      <c r="B55" s="37" t="s">
        <v>59</v>
      </c>
      <c r="C55" s="37" t="s">
        <v>60</v>
      </c>
      <c r="D55" s="37" t="s">
        <v>61</v>
      </c>
      <c r="E55" s="37" t="s">
        <v>108</v>
      </c>
      <c r="F55" s="37" t="s">
        <v>78</v>
      </c>
      <c r="G55" s="63" t="s">
        <v>99</v>
      </c>
      <c r="H55" s="37" t="s">
        <v>388</v>
      </c>
      <c r="I55" s="37" t="s">
        <v>390</v>
      </c>
      <c r="J55" s="37" t="s">
        <v>80</v>
      </c>
      <c r="K55" s="37" t="s">
        <v>80</v>
      </c>
      <c r="L55" s="37" t="s">
        <v>80</v>
      </c>
      <c r="M55" s="3" t="s">
        <v>192</v>
      </c>
      <c r="N55" s="3" t="s">
        <v>130</v>
      </c>
      <c r="O55" s="3" t="s">
        <v>130</v>
      </c>
      <c r="P55" s="3" t="s">
        <v>130</v>
      </c>
      <c r="Q55" s="3" t="s">
        <v>131</v>
      </c>
      <c r="R55" s="3" t="s">
        <v>131</v>
      </c>
      <c r="S55" s="3" t="s">
        <v>131</v>
      </c>
      <c r="T55" s="3" t="s">
        <v>131</v>
      </c>
      <c r="U55" s="3" t="s">
        <v>131</v>
      </c>
      <c r="V55" s="3" t="s">
        <v>196</v>
      </c>
      <c r="W55" s="3" t="s">
        <v>196</v>
      </c>
      <c r="X55" s="3" t="s">
        <v>146</v>
      </c>
      <c r="Y55" s="3" t="s">
        <v>237</v>
      </c>
      <c r="Z55" s="37" t="s">
        <v>405</v>
      </c>
      <c r="AA55" s="3"/>
      <c r="AC55" t="str">
        <f>ADMIN2026!$D$12</f>
        <v>B&amp;R</v>
      </c>
      <c r="AD55" t="str">
        <f>ADMIN2026!$D$13</f>
        <v>Chelt</v>
      </c>
      <c r="AE55" t="str">
        <f>ADMIN2026!$D$14</f>
        <v>D&amp;S</v>
      </c>
      <c r="AF55" t="str">
        <f>ADMIN2026!$D$15</f>
        <v>HereF</v>
      </c>
      <c r="AG55" t="str">
        <f>ADMIN2026!$D$16</f>
        <v>K&amp;S</v>
      </c>
      <c r="AH55" t="str">
        <f>ADMIN2026!$D$17</f>
        <v>Tipton</v>
      </c>
      <c r="AI55" t="str">
        <f>ADMIN2026!$D$18</f>
        <v>Worc</v>
      </c>
      <c r="AJ55" t="str">
        <f>ADMIN2026!$D$19</f>
        <v>Yate</v>
      </c>
      <c r="AL55" t="s">
        <v>306</v>
      </c>
      <c r="AM55" t="s">
        <v>296</v>
      </c>
      <c r="AN55" t="s">
        <v>309</v>
      </c>
      <c r="AO55" t="s">
        <v>311</v>
      </c>
      <c r="AP55" t="s">
        <v>325</v>
      </c>
      <c r="AQ55" t="s">
        <v>397</v>
      </c>
      <c r="AR55" t="s">
        <v>394</v>
      </c>
      <c r="AS55" t="s">
        <v>395</v>
      </c>
      <c r="AT55" t="s">
        <v>396</v>
      </c>
      <c r="AV55" t="s">
        <v>305</v>
      </c>
      <c r="AW55" t="s">
        <v>384</v>
      </c>
      <c r="AX55" t="s">
        <v>393</v>
      </c>
      <c r="AY55" t="s">
        <v>328</v>
      </c>
      <c r="AZ55" t="s">
        <v>329</v>
      </c>
      <c r="BA55" t="s">
        <v>330</v>
      </c>
      <c r="BC55" s="135">
        <f>MAX(BC56:BC63)</f>
        <v>-1</v>
      </c>
      <c r="BD55" s="135">
        <f t="shared" ref="BD55" si="267">MAX(BD56:BD63)</f>
        <v>-1</v>
      </c>
      <c r="BE55" s="135">
        <f t="shared" ref="BE55" si="268">MAX(BE56:BE63)</f>
        <v>-1</v>
      </c>
      <c r="BF55" s="135">
        <f t="shared" ref="BF55" si="269">MAX(BF56:BF63)</f>
        <v>-1</v>
      </c>
      <c r="BG55" s="135">
        <f t="shared" ref="BG55" si="270">MAX(BG56:BG63)</f>
        <v>-1</v>
      </c>
      <c r="BH55" s="135">
        <f t="shared" ref="BH55" si="271">MAX(BH56:BH63)</f>
        <v>-1</v>
      </c>
      <c r="BI55" s="135">
        <f t="shared" ref="BI55" si="272">MAX(BI56:BI63)</f>
        <v>-1</v>
      </c>
      <c r="BJ55" s="135">
        <f t="shared" ref="BJ55" si="273">MAX(BJ56:BJ63)</f>
        <v>-1</v>
      </c>
      <c r="BU55" t="s">
        <v>314</v>
      </c>
      <c r="BV55" t="s">
        <v>311</v>
      </c>
      <c r="BW55" t="s">
        <v>325</v>
      </c>
      <c r="BX55" t="s">
        <v>397</v>
      </c>
      <c r="BY55" t="s">
        <v>394</v>
      </c>
      <c r="BZ55" t="s">
        <v>395</v>
      </c>
      <c r="CA55" t="s">
        <v>396</v>
      </c>
    </row>
    <row r="56" spans="1:79">
      <c r="B56" s="94">
        <v>1</v>
      </c>
      <c r="C56" s="38" t="str">
        <f>IF(E56="","",VLOOKUP(E56,'Guests and Para'!$Q$4:$U$33,2,FALSE))</f>
        <v/>
      </c>
      <c r="D56" s="38" t="str">
        <f>IF(E56="","",VLOOKUP(E56,'Guests and Para'!$Q$4:$U$33,3,FALSE))</f>
        <v/>
      </c>
      <c r="E56" s="4"/>
      <c r="F56" s="4"/>
      <c r="G56" s="6"/>
      <c r="H56" s="38" t="str">
        <f>IF(E56="","",VLOOKUP(E56,'Guests and Para'!$Q$4:$U$33,4,FALSE))</f>
        <v/>
      </c>
      <c r="I56" s="38" t="str">
        <f>IF(E56="","",VLOOKUP(E56,'Guests and Para'!$Q$4:$U$33,5,FALSE))</f>
        <v/>
      </c>
      <c r="J56" s="38">
        <f>CA56</f>
        <v>0</v>
      </c>
      <c r="K56" s="94">
        <f>J56</f>
        <v>0</v>
      </c>
      <c r="L56" s="38" t="str">
        <f t="shared" ref="L56:L62" si="274">IF(AV56&lt;0,"",AV56)</f>
        <v/>
      </c>
      <c r="M56">
        <f>INT(G56/10)</f>
        <v>0</v>
      </c>
      <c r="N56" s="8">
        <f>INT(G56)-10*M56</f>
        <v>0</v>
      </c>
      <c r="O56" s="8">
        <f t="shared" ref="O56:O67" si="275">INT((INT(10*(G56-N56-10*M56)+0.001))/1)</f>
        <v>0</v>
      </c>
      <c r="P56" s="8">
        <f>INT(100*(G56-N56-10*M56-O56/10)+0.5)</f>
        <v>0</v>
      </c>
      <c r="Q56" s="7">
        <f>F56</f>
        <v>0</v>
      </c>
      <c r="R56" s="7">
        <f>M56</f>
        <v>0</v>
      </c>
      <c r="S56" s="7">
        <f>N56</f>
        <v>0</v>
      </c>
      <c r="T56" s="7">
        <f>O56</f>
        <v>0</v>
      </c>
      <c r="U56" s="7">
        <f>P56</f>
        <v>0</v>
      </c>
      <c r="V56" t="str">
        <f>IF(G56="DQ","DQ",IF(G56="NT","NT",IF(G56="DNF","DNF",IF(G56="DNS","DNS",IF(D56="","",IF(F56="",IF(M56&gt;0,CONCATENATE(R56,S56,".",T56),CONCATENATE(S56,".",T56)),CONCATENATE(Q56,":",R56,S56,".",T56)))))))</f>
        <v/>
      </c>
      <c r="W56" t="str">
        <f>IF(G56="DQ","DQ",IF(G56="NT","NT",IF(G56="DNF","DNF",IF(G56="DNS","DNS",IF(D56="","",IF(F56="",IF(M56&gt;0,CONCATENATE(R56,S56,".",T56,U56),CONCATENATE(S56,".",T56,U56)),CONCATENATE(Q56,":",R56,S56,".",T56,U56)))))))</f>
        <v/>
      </c>
      <c r="X56" t="str">
        <f>IF(ADMIN2026!$G$8="Photo-finish timing",W56,V56)</f>
        <v/>
      </c>
      <c r="Y56" s="66" t="str">
        <f>IF(E56="","",IF(ADMIN2026!$G$8=ADMIN2026!$D$8,"",IF(P56&gt;0.5,"error 1/100th entry noted","")))</f>
        <v/>
      </c>
      <c r="Z56" s="38" t="str">
        <f>IF(BU56&lt;0,"",BU56)</f>
        <v/>
      </c>
      <c r="AC56">
        <f>IF($D56=AC$1,$K56,0)</f>
        <v>0</v>
      </c>
      <c r="AD56">
        <f t="shared" ref="AD56:AJ67" si="276">IF($D56=AD$1,$K56,0)</f>
        <v>0</v>
      </c>
      <c r="AE56">
        <f t="shared" si="276"/>
        <v>0</v>
      </c>
      <c r="AF56">
        <f t="shared" si="276"/>
        <v>0</v>
      </c>
      <c r="AG56">
        <f t="shared" si="276"/>
        <v>0</v>
      </c>
      <c r="AH56">
        <f t="shared" si="276"/>
        <v>0</v>
      </c>
      <c r="AI56">
        <f t="shared" si="276"/>
        <v>0</v>
      </c>
      <c r="AJ56">
        <f t="shared" si="276"/>
        <v>0</v>
      </c>
      <c r="AL56">
        <f t="shared" ref="AL56:AL63" si="277">INT(100*AV56+0.5)*100</f>
        <v>-10000</v>
      </c>
      <c r="AM56">
        <v>1</v>
      </c>
      <c r="AN56">
        <f>AL56+AM56</f>
        <v>-9999</v>
      </c>
      <c r="AO56">
        <f t="shared" ref="AO56:AO63" si="278">IF(E56="",0,1)</f>
        <v>0</v>
      </c>
      <c r="AP56">
        <f>_xlfn.RANK.AVG(AV56,AV56:AV67,0)</f>
        <v>6.5</v>
      </c>
      <c r="AQ56">
        <f>IF(AP56&gt;AO53,0,(AO53-AP56)+2)</f>
        <v>0</v>
      </c>
      <c r="AR56">
        <f>IF(AP56&gt;AO53,0,IF(AO53=7,MAX(0,(AO53-AP56-5)),0))</f>
        <v>0</v>
      </c>
      <c r="AS56">
        <f>IF(AP56&gt;AO53,0,IF(AO53=8,MAX(0,(AO53-AP56-5)),0))</f>
        <v>0</v>
      </c>
      <c r="AT56">
        <f>SUM(AQ56:AS56)</f>
        <v>0</v>
      </c>
      <c r="AV56">
        <f t="shared" ref="AV56:AV63" si="279">IF(AY56="",-1,IF(AY56&gt;0,FLOOR(AY56*EXP(-EXP(AZ56-BA56*AW56)),1),0))</f>
        <v>-1</v>
      </c>
      <c r="AW56" t="str">
        <f>IF(E56="","",IF(A54=3000,(1/((13/7.5)*(60*F56+G56))),(1/((1/1)*(60*F56+G56)))))</f>
        <v/>
      </c>
      <c r="AX56">
        <f>VLOOKUP(A54,'RAZA track Params'!$AM$5:$AN$11,2,FALSE)</f>
        <v>18</v>
      </c>
      <c r="AY56" t="str">
        <f>IF(E56="","",VLOOKUP(H56,'RAZA track Params'!$B$2:$AE$27,AX56,FALSE))</f>
        <v/>
      </c>
      <c r="AZ56" t="str">
        <f>IF(E56="","",VLOOKUP(H56,'RAZA track Params'!$B$2:$AE$27,AX56+1,FALSE))</f>
        <v/>
      </c>
      <c r="BA56" t="str">
        <f>IF(E56="","",VLOOKUP(H56,'RAZA track Params'!$B$2:$AE$27,AX56+2,FALSE))</f>
        <v/>
      </c>
      <c r="BC56">
        <f>IF($D56=BC$1,$AN56,-1)</f>
        <v>-1</v>
      </c>
      <c r="BD56">
        <f t="shared" ref="BD56:BJ67" si="280">IF($D56=BD$1,$AN56,-1)</f>
        <v>-1</v>
      </c>
      <c r="BE56">
        <f t="shared" si="280"/>
        <v>-1</v>
      </c>
      <c r="BF56">
        <f t="shared" si="280"/>
        <v>-1</v>
      </c>
      <c r="BG56">
        <f t="shared" si="280"/>
        <v>-1</v>
      </c>
      <c r="BH56">
        <f t="shared" si="280"/>
        <v>-1</v>
      </c>
      <c r="BI56">
        <f t="shared" si="280"/>
        <v>-1</v>
      </c>
      <c r="BJ56">
        <f t="shared" si="280"/>
        <v>-1</v>
      </c>
      <c r="BL56">
        <f t="shared" ref="BL56:BS56" si="281">IF((IF(BC56=BC55,BC56,-1)-$AM56)/10000&lt;0,-1,(IF(BC56=BC55,BC56,-1)-$AM56)/10000)</f>
        <v>-1</v>
      </c>
      <c r="BM56">
        <f t="shared" si="281"/>
        <v>-1</v>
      </c>
      <c r="BN56">
        <f t="shared" si="281"/>
        <v>-1</v>
      </c>
      <c r="BO56">
        <f t="shared" si="281"/>
        <v>-1</v>
      </c>
      <c r="BP56">
        <f t="shared" si="281"/>
        <v>-1</v>
      </c>
      <c r="BQ56">
        <f t="shared" si="281"/>
        <v>-1</v>
      </c>
      <c r="BR56">
        <f t="shared" si="281"/>
        <v>-1</v>
      </c>
      <c r="BS56">
        <f t="shared" si="281"/>
        <v>-1</v>
      </c>
      <c r="BU56">
        <f>MAX(BL56:BS56)</f>
        <v>-1</v>
      </c>
      <c r="BV56">
        <f>IF(BU56&lt;0,0,1)</f>
        <v>0</v>
      </c>
      <c r="BW56">
        <f>_xlfn.RANK.AVG(BU56,BU56:BU67,0)</f>
        <v>6.5</v>
      </c>
      <c r="BX56">
        <f>IF(BW56&gt;BV53,0,(BV53-BW56)+2)</f>
        <v>0</v>
      </c>
      <c r="BY56">
        <f>IF(BW56&gt;BV53,0,IF(BV53=7,MAX(0,(BV53-BW56-5)),0))</f>
        <v>0</v>
      </c>
      <c r="BZ56">
        <f>IF(BW56&gt;BV53,0,IF(BV53=8,MAX(0,(BV53-BW56-5)),0))</f>
        <v>0</v>
      </c>
      <c r="CA56">
        <f>SUM(BX56:BZ56)</f>
        <v>0</v>
      </c>
    </row>
    <row r="57" spans="1:79">
      <c r="B57" s="94">
        <v>2</v>
      </c>
      <c r="C57" s="38" t="str">
        <f>IF(E57="","",VLOOKUP(E57,'Guests and Para'!$Q$4:$U$33,2,FALSE))</f>
        <v/>
      </c>
      <c r="D57" s="38" t="str">
        <f>IF(E57="","",VLOOKUP(E57,'Guests and Para'!$Q$4:$U$33,3,FALSE))</f>
        <v/>
      </c>
      <c r="E57" s="4"/>
      <c r="F57" s="4"/>
      <c r="G57" s="6"/>
      <c r="H57" s="38" t="str">
        <f>IF(E57="","",VLOOKUP(E57,'Guests and Para'!$Q$4:$U$33,4,FALSE))</f>
        <v/>
      </c>
      <c r="I57" s="38" t="str">
        <f>IF(E57="","",VLOOKUP(E57,'Guests and Para'!$Q$4:$U$33,5,FALSE))</f>
        <v/>
      </c>
      <c r="J57" s="38">
        <f t="shared" ref="J57:J67" si="282">CA57</f>
        <v>0</v>
      </c>
      <c r="K57" s="94">
        <f t="shared" ref="K57:K67" si="283">J57</f>
        <v>0</v>
      </c>
      <c r="L57" s="38" t="str">
        <f t="shared" si="274"/>
        <v/>
      </c>
      <c r="M57">
        <f t="shared" ref="M57:M67" si="284">INT(G57/10)</f>
        <v>0</v>
      </c>
      <c r="N57" s="8">
        <f t="shared" ref="N57:N67" si="285">INT(G57)-10*M57</f>
        <v>0</v>
      </c>
      <c r="O57" s="8">
        <f t="shared" si="275"/>
        <v>0</v>
      </c>
      <c r="P57" s="8">
        <f t="shared" ref="P57:P67" si="286">INT(100*(G57-N57-10*M57-O57/10)+0.5)</f>
        <v>0</v>
      </c>
      <c r="Q57" s="7">
        <f t="shared" ref="Q57:Q67" si="287">F57</f>
        <v>0</v>
      </c>
      <c r="R57" s="7">
        <f t="shared" ref="R57:R67" si="288">M57</f>
        <v>0</v>
      </c>
      <c r="S57" s="7">
        <f t="shared" ref="S57:S67" si="289">N57</f>
        <v>0</v>
      </c>
      <c r="T57" s="7">
        <f t="shared" ref="T57:T67" si="290">O57</f>
        <v>0</v>
      </c>
      <c r="U57" s="7">
        <f t="shared" ref="U57:U67" si="291">P57</f>
        <v>0</v>
      </c>
      <c r="V57" t="str">
        <f t="shared" ref="V57:V67" si="292">IF(G57="DQ","DQ",IF(G57="NT","NT",IF(G57="DNF","DNF",IF(G57="DNS","DNS",IF(D57="","",IF(F57="",IF(M57&gt;0,CONCATENATE(R57,S57,".",T57),CONCATENATE(S57,".",T57)),CONCATENATE(Q57,":",R57,S57,".",T57)))))))</f>
        <v/>
      </c>
      <c r="W57" t="str">
        <f t="shared" ref="W57:W67" si="293">IF(G57="DQ","DQ",IF(G57="NT","NT",IF(G57="DNF","DNF",IF(G57="DNS","DNS",IF(D57="","",IF(F57="",IF(M57&gt;0,CONCATENATE(R57,S57,".",T57,U57),CONCATENATE(S57,".",T57,U57)),CONCATENATE(Q57,":",R57,S57,".",T57,U57)))))))</f>
        <v/>
      </c>
      <c r="X57" t="str">
        <f>IF(ADMIN2026!$G$8="Photo-finish timing",W57,V57)</f>
        <v/>
      </c>
      <c r="Y57" s="66" t="str">
        <f>IF(E57="","",IF(ADMIN2026!$G$8=ADMIN2026!$D$8,"",IF(P57&gt;0.5,"error 1/100th entry noted","")))</f>
        <v/>
      </c>
      <c r="Z57" s="38" t="str">
        <f t="shared" ref="Z57:Z67" si="294">IF(BU57&lt;0,"",BU57)</f>
        <v/>
      </c>
      <c r="AC57">
        <f t="shared" ref="AC57:AC67" si="295">IF($D57=AC$1,$K57,0)</f>
        <v>0</v>
      </c>
      <c r="AD57">
        <f t="shared" si="276"/>
        <v>0</v>
      </c>
      <c r="AE57">
        <f t="shared" si="276"/>
        <v>0</v>
      </c>
      <c r="AF57">
        <f t="shared" si="276"/>
        <v>0</v>
      </c>
      <c r="AG57">
        <f t="shared" si="276"/>
        <v>0</v>
      </c>
      <c r="AH57">
        <f t="shared" si="276"/>
        <v>0</v>
      </c>
      <c r="AI57">
        <f t="shared" si="276"/>
        <v>0</v>
      </c>
      <c r="AJ57">
        <f t="shared" si="276"/>
        <v>0</v>
      </c>
      <c r="AL57">
        <f t="shared" si="277"/>
        <v>-10000</v>
      </c>
      <c r="AM57">
        <f>1+AM56</f>
        <v>2</v>
      </c>
      <c r="AN57">
        <f t="shared" ref="AN57:AN67" si="296">AL57+AM57</f>
        <v>-9998</v>
      </c>
      <c r="AO57">
        <f t="shared" si="278"/>
        <v>0</v>
      </c>
      <c r="AP57">
        <f>_xlfn.RANK.AVG(AV57,AV56:AV67,0)</f>
        <v>6.5</v>
      </c>
      <c r="AQ57">
        <f>IF(AP57&gt;AO53,0,(AO53-AP57)+2)</f>
        <v>0</v>
      </c>
      <c r="AR57">
        <f>IF(AP57&gt;AO53,0,IF(AO53=7,MAX(0,(AO53-AP57-5)),0))</f>
        <v>0</v>
      </c>
      <c r="AS57">
        <f>IF(AP57&gt;AO53,0,IF(AO53=8,MAX(0,(AO53-AP57-5)),0))</f>
        <v>0</v>
      </c>
      <c r="AT57">
        <f t="shared" ref="AT57:AT67" si="297">SUM(AQ57:AS57)</f>
        <v>0</v>
      </c>
      <c r="AV57">
        <f t="shared" si="279"/>
        <v>-1</v>
      </c>
      <c r="AW57" t="str">
        <f>IF(E57="","",IF(A54=3000,(1/((13/7.5)*(60*F57+G57))),(1/((1/1)*(60*F57+G57)))))</f>
        <v/>
      </c>
      <c r="AX57">
        <f>VLOOKUP(A54,'RAZA track Params'!$AM$5:$AN$11,2,FALSE)</f>
        <v>18</v>
      </c>
      <c r="AY57" t="str">
        <f>IF(E57="","",VLOOKUP(H57,'RAZA track Params'!$B$2:$AE$27,AX57,FALSE))</f>
        <v/>
      </c>
      <c r="AZ57" t="str">
        <f>IF(E57="","",VLOOKUP(H57,'RAZA track Params'!$B$2:$AE$27,AX57+1,FALSE))</f>
        <v/>
      </c>
      <c r="BA57" t="str">
        <f>IF(E57="","",VLOOKUP(H57,'RAZA track Params'!$B$2:$AE$27,AX57+2,FALSE))</f>
        <v/>
      </c>
      <c r="BC57">
        <f t="shared" ref="BC57:BC67" si="298">IF($D57=BC$1,$AN57,-1)</f>
        <v>-1</v>
      </c>
      <c r="BD57">
        <f t="shared" si="280"/>
        <v>-1</v>
      </c>
      <c r="BE57">
        <f t="shared" si="280"/>
        <v>-1</v>
      </c>
      <c r="BF57">
        <f t="shared" si="280"/>
        <v>-1</v>
      </c>
      <c r="BG57">
        <f t="shared" si="280"/>
        <v>-1</v>
      </c>
      <c r="BH57">
        <f t="shared" si="280"/>
        <v>-1</v>
      </c>
      <c r="BI57">
        <f t="shared" si="280"/>
        <v>-1</v>
      </c>
      <c r="BJ57">
        <f t="shared" si="280"/>
        <v>-1</v>
      </c>
      <c r="BL57">
        <f t="shared" ref="BL57:BS57" si="299">IF((IF(BC57=BC55,BC57,-1)-$AM57)/10000&lt;0,-1,(IF(BC57=BC55,BC57,-1)-$AM57)/10000)</f>
        <v>-1</v>
      </c>
      <c r="BM57">
        <f t="shared" si="299"/>
        <v>-1</v>
      </c>
      <c r="BN57">
        <f t="shared" si="299"/>
        <v>-1</v>
      </c>
      <c r="BO57">
        <f t="shared" si="299"/>
        <v>-1</v>
      </c>
      <c r="BP57">
        <f t="shared" si="299"/>
        <v>-1</v>
      </c>
      <c r="BQ57">
        <f t="shared" si="299"/>
        <v>-1</v>
      </c>
      <c r="BR57">
        <f t="shared" si="299"/>
        <v>-1</v>
      </c>
      <c r="BS57">
        <f t="shared" si="299"/>
        <v>-1</v>
      </c>
      <c r="BU57">
        <f t="shared" ref="BU57:BU62" si="300">MAX(BL57:BS57)</f>
        <v>-1</v>
      </c>
      <c r="BV57">
        <f t="shared" ref="BV57:BV67" si="301">IF(BU57&lt;0,0,1)</f>
        <v>0</v>
      </c>
      <c r="BW57">
        <f>_xlfn.RANK.AVG(BU57,BU56:BU67,0)</f>
        <v>6.5</v>
      </c>
      <c r="BX57">
        <f>IF(BW57&gt;BV53,0,(BV53-BW57)+2)</f>
        <v>0</v>
      </c>
      <c r="BY57">
        <f>IF(BW57&gt;BV53,0,IF(BV53=7,MAX(0,(BV53-BW57-5)),0))</f>
        <v>0</v>
      </c>
      <c r="BZ57">
        <f>IF(BW57&gt;BV53,0,IF(BV53=8,MAX(0,(BV53-BW57-5)),0))</f>
        <v>0</v>
      </c>
      <c r="CA57">
        <f t="shared" ref="CA57:CA65" si="302">SUM(BX57:BZ57)</f>
        <v>0</v>
      </c>
    </row>
    <row r="58" spans="1:79">
      <c r="B58" s="94">
        <v>3</v>
      </c>
      <c r="C58" s="38" t="str">
        <f>IF(E58="","",VLOOKUP(E58,'Guests and Para'!$Q$4:$U$33,2,FALSE))</f>
        <v/>
      </c>
      <c r="D58" s="38" t="str">
        <f>IF(E58="","",VLOOKUP(E58,'Guests and Para'!$Q$4:$U$33,3,FALSE))</f>
        <v/>
      </c>
      <c r="E58" s="4"/>
      <c r="F58" s="4"/>
      <c r="G58" s="6"/>
      <c r="H58" s="38" t="str">
        <f>IF(E58="","",VLOOKUP(E58,'Guests and Para'!$Q$4:$U$33,4,FALSE))</f>
        <v/>
      </c>
      <c r="I58" s="38" t="str">
        <f>IF(E58="","",VLOOKUP(E58,'Guests and Para'!$Q$4:$U$33,5,FALSE))</f>
        <v/>
      </c>
      <c r="J58" s="38">
        <f t="shared" si="282"/>
        <v>0</v>
      </c>
      <c r="K58" s="94">
        <f t="shared" si="283"/>
        <v>0</v>
      </c>
      <c r="L58" s="38" t="str">
        <f t="shared" si="274"/>
        <v/>
      </c>
      <c r="M58">
        <f t="shared" si="284"/>
        <v>0</v>
      </c>
      <c r="N58" s="8">
        <f t="shared" si="285"/>
        <v>0</v>
      </c>
      <c r="O58" s="8">
        <f t="shared" si="275"/>
        <v>0</v>
      </c>
      <c r="P58" s="8">
        <f t="shared" si="286"/>
        <v>0</v>
      </c>
      <c r="Q58" s="7">
        <f t="shared" si="287"/>
        <v>0</v>
      </c>
      <c r="R58" s="7">
        <f t="shared" si="288"/>
        <v>0</v>
      </c>
      <c r="S58" s="7">
        <f t="shared" si="289"/>
        <v>0</v>
      </c>
      <c r="T58" s="7">
        <f t="shared" si="290"/>
        <v>0</v>
      </c>
      <c r="U58" s="7">
        <f t="shared" si="291"/>
        <v>0</v>
      </c>
      <c r="V58" t="str">
        <f t="shared" si="292"/>
        <v/>
      </c>
      <c r="W58" t="str">
        <f t="shared" si="293"/>
        <v/>
      </c>
      <c r="X58" t="str">
        <f>IF(ADMIN2026!$G$8="Photo-finish timing",W58,V58)</f>
        <v/>
      </c>
      <c r="Y58" s="66" t="str">
        <f>IF(E58="","",IF(ADMIN2026!$G$8=ADMIN2026!$D$8,"",IF(P58&gt;0.5,"error 1/100th entry noted","")))</f>
        <v/>
      </c>
      <c r="Z58" s="38" t="str">
        <f t="shared" si="294"/>
        <v/>
      </c>
      <c r="AC58">
        <f t="shared" si="295"/>
        <v>0</v>
      </c>
      <c r="AD58">
        <f t="shared" si="276"/>
        <v>0</v>
      </c>
      <c r="AE58">
        <f t="shared" si="276"/>
        <v>0</v>
      </c>
      <c r="AF58">
        <f t="shared" si="276"/>
        <v>0</v>
      </c>
      <c r="AG58">
        <f t="shared" si="276"/>
        <v>0</v>
      </c>
      <c r="AH58">
        <f t="shared" si="276"/>
        <v>0</v>
      </c>
      <c r="AI58">
        <f t="shared" si="276"/>
        <v>0</v>
      </c>
      <c r="AJ58">
        <f t="shared" si="276"/>
        <v>0</v>
      </c>
      <c r="AL58">
        <f t="shared" si="277"/>
        <v>-10000</v>
      </c>
      <c r="AM58">
        <f t="shared" ref="AM58:AM67" si="303">1+AM57</f>
        <v>3</v>
      </c>
      <c r="AN58">
        <f t="shared" si="296"/>
        <v>-9997</v>
      </c>
      <c r="AO58">
        <f t="shared" si="278"/>
        <v>0</v>
      </c>
      <c r="AP58">
        <f>_xlfn.RANK.AVG(AV58,AV56:AV67,0)</f>
        <v>6.5</v>
      </c>
      <c r="AQ58">
        <f>IF(AP58&gt;AO53,0,(AO53-AP58)+2)</f>
        <v>0</v>
      </c>
      <c r="AR58">
        <f>IF(AP58&gt;AO53,0,IF(AO53=7,MAX(0,(AO53-AP58-5)),0))</f>
        <v>0</v>
      </c>
      <c r="AS58">
        <f>IF(AP58&gt;AO53,0,IF(AO53=8,MAX(0,(AO53-AP58-5)),0))</f>
        <v>0</v>
      </c>
      <c r="AT58">
        <f t="shared" si="297"/>
        <v>0</v>
      </c>
      <c r="AV58">
        <f t="shared" si="279"/>
        <v>-1</v>
      </c>
      <c r="AW58" t="str">
        <f>IF(E58="","",IF(A54=3000,(1/((13/7.5)*(60*F58+G58))),(1/((1/1)*(60*F58+G58)))))</f>
        <v/>
      </c>
      <c r="AX58">
        <f>VLOOKUP(A54,'RAZA track Params'!$AM$5:$AN$11,2,FALSE)</f>
        <v>18</v>
      </c>
      <c r="AY58" t="str">
        <f>IF(E58="","",VLOOKUP(H58,'RAZA track Params'!$B$2:$AE$27,AX58,FALSE))</f>
        <v/>
      </c>
      <c r="AZ58" t="str">
        <f>IF(E58="","",VLOOKUP(H58,'RAZA track Params'!$B$2:$AE$27,AX58+1,FALSE))</f>
        <v/>
      </c>
      <c r="BA58" t="str">
        <f>IF(E58="","",VLOOKUP(H58,'RAZA track Params'!$B$2:$AE$27,AX58+2,FALSE))</f>
        <v/>
      </c>
      <c r="BC58">
        <f t="shared" si="298"/>
        <v>-1</v>
      </c>
      <c r="BD58">
        <f t="shared" si="280"/>
        <v>-1</v>
      </c>
      <c r="BE58">
        <f t="shared" si="280"/>
        <v>-1</v>
      </c>
      <c r="BF58">
        <f t="shared" si="280"/>
        <v>-1</v>
      </c>
      <c r="BG58">
        <f t="shared" si="280"/>
        <v>-1</v>
      </c>
      <c r="BH58">
        <f t="shared" si="280"/>
        <v>-1</v>
      </c>
      <c r="BI58">
        <f t="shared" si="280"/>
        <v>-1</v>
      </c>
      <c r="BJ58">
        <f t="shared" si="280"/>
        <v>-1</v>
      </c>
      <c r="BL58">
        <f t="shared" ref="BL58:BS58" si="304">IF((IF(BC58=BC55,BC58,-1)-$AM58)/10000&lt;0,-1,(IF(BC58=BC55,BC58,-1)-$AM58)/10000)</f>
        <v>-1</v>
      </c>
      <c r="BM58">
        <f t="shared" si="304"/>
        <v>-1</v>
      </c>
      <c r="BN58">
        <f t="shared" si="304"/>
        <v>-1</v>
      </c>
      <c r="BO58">
        <f t="shared" si="304"/>
        <v>-1</v>
      </c>
      <c r="BP58">
        <f t="shared" si="304"/>
        <v>-1</v>
      </c>
      <c r="BQ58">
        <f t="shared" si="304"/>
        <v>-1</v>
      </c>
      <c r="BR58">
        <f t="shared" si="304"/>
        <v>-1</v>
      </c>
      <c r="BS58">
        <f t="shared" si="304"/>
        <v>-1</v>
      </c>
      <c r="BU58">
        <f t="shared" si="300"/>
        <v>-1</v>
      </c>
      <c r="BV58">
        <f t="shared" si="301"/>
        <v>0</v>
      </c>
      <c r="BW58">
        <f>_xlfn.RANK.AVG(BU58,BU56:BU67,0)</f>
        <v>6.5</v>
      </c>
      <c r="BX58">
        <f>IF(BW58&gt;BV53,0,(BV53-BW58)+2)</f>
        <v>0</v>
      </c>
      <c r="BY58">
        <f>IF(BW58&gt;BV53,0,IF(BV53=7,MAX(0,(BV53-BW58-5)),0))</f>
        <v>0</v>
      </c>
      <c r="BZ58">
        <f>IF(BW58&gt;BV53,0,IF(BV53=8,MAX(0,(BV53-BW58-5)),0))</f>
        <v>0</v>
      </c>
      <c r="CA58">
        <f t="shared" si="302"/>
        <v>0</v>
      </c>
    </row>
    <row r="59" spans="1:79">
      <c r="B59" s="94">
        <v>4</v>
      </c>
      <c r="C59" s="38" t="str">
        <f>IF(E59="","",VLOOKUP(E59,'Guests and Para'!$Q$4:$U$33,2,FALSE))</f>
        <v/>
      </c>
      <c r="D59" s="38" t="str">
        <f>IF(E59="","",VLOOKUP(E59,'Guests and Para'!$Q$4:$U$33,3,FALSE))</f>
        <v/>
      </c>
      <c r="E59" s="4"/>
      <c r="F59" s="4"/>
      <c r="G59" s="6"/>
      <c r="H59" s="38" t="str">
        <f>IF(E59="","",VLOOKUP(E59,'Guests and Para'!$Q$4:$U$33,4,FALSE))</f>
        <v/>
      </c>
      <c r="I59" s="38" t="str">
        <f>IF(E59="","",VLOOKUP(E59,'Guests and Para'!$Q$4:$U$33,5,FALSE))</f>
        <v/>
      </c>
      <c r="J59" s="38">
        <f t="shared" si="282"/>
        <v>0</v>
      </c>
      <c r="K59" s="94">
        <f t="shared" si="283"/>
        <v>0</v>
      </c>
      <c r="L59" s="38" t="str">
        <f t="shared" si="274"/>
        <v/>
      </c>
      <c r="M59">
        <f t="shared" si="284"/>
        <v>0</v>
      </c>
      <c r="N59" s="8">
        <f t="shared" si="285"/>
        <v>0</v>
      </c>
      <c r="O59" s="8">
        <f t="shared" si="275"/>
        <v>0</v>
      </c>
      <c r="P59" s="8">
        <f t="shared" si="286"/>
        <v>0</v>
      </c>
      <c r="Q59" s="7">
        <f t="shared" si="287"/>
        <v>0</v>
      </c>
      <c r="R59" s="7">
        <f t="shared" si="288"/>
        <v>0</v>
      </c>
      <c r="S59" s="7">
        <f t="shared" si="289"/>
        <v>0</v>
      </c>
      <c r="T59" s="7">
        <f t="shared" si="290"/>
        <v>0</v>
      </c>
      <c r="U59" s="7">
        <f t="shared" si="291"/>
        <v>0</v>
      </c>
      <c r="V59" t="str">
        <f t="shared" si="292"/>
        <v/>
      </c>
      <c r="W59" t="str">
        <f t="shared" si="293"/>
        <v/>
      </c>
      <c r="X59" t="str">
        <f>IF(ADMIN2026!$G$8="Photo-finish timing",W59,V59)</f>
        <v/>
      </c>
      <c r="Y59" s="66" t="str">
        <f>IF(E59="","",IF(ADMIN2026!$G$8=ADMIN2026!$D$8,"",IF(P59&gt;0.5,"error 1/100th entry noted","")))</f>
        <v/>
      </c>
      <c r="Z59" s="38" t="str">
        <f t="shared" si="294"/>
        <v/>
      </c>
      <c r="AC59">
        <f t="shared" si="295"/>
        <v>0</v>
      </c>
      <c r="AD59">
        <f t="shared" si="276"/>
        <v>0</v>
      </c>
      <c r="AE59">
        <f t="shared" si="276"/>
        <v>0</v>
      </c>
      <c r="AF59">
        <f t="shared" si="276"/>
        <v>0</v>
      </c>
      <c r="AG59">
        <f t="shared" si="276"/>
        <v>0</v>
      </c>
      <c r="AH59">
        <f t="shared" si="276"/>
        <v>0</v>
      </c>
      <c r="AI59">
        <f t="shared" si="276"/>
        <v>0</v>
      </c>
      <c r="AJ59">
        <f t="shared" si="276"/>
        <v>0</v>
      </c>
      <c r="AL59">
        <f t="shared" si="277"/>
        <v>-10000</v>
      </c>
      <c r="AM59">
        <f t="shared" si="303"/>
        <v>4</v>
      </c>
      <c r="AN59">
        <f t="shared" si="296"/>
        <v>-9996</v>
      </c>
      <c r="AO59">
        <f t="shared" si="278"/>
        <v>0</v>
      </c>
      <c r="AP59">
        <f>_xlfn.RANK.AVG(AV59,AV56:AV67,0)</f>
        <v>6.5</v>
      </c>
      <c r="AQ59">
        <f>IF(AP59&gt;AO53,0,(AO53-AP59)+2)</f>
        <v>0</v>
      </c>
      <c r="AR59">
        <f>IF(AP59&gt;AO53,0,IF(AO53=7,MAX(0,(AO53-AP59-5)),0))</f>
        <v>0</v>
      </c>
      <c r="AS59">
        <f>IF(AP59&gt;AO53,0,IF(AO53=8,MAX(0,(AO53-AP59-5)),0))</f>
        <v>0</v>
      </c>
      <c r="AT59">
        <f t="shared" si="297"/>
        <v>0</v>
      </c>
      <c r="AV59">
        <f t="shared" si="279"/>
        <v>-1</v>
      </c>
      <c r="AW59" t="str">
        <f>IF(E59="","",IF(A54=3000,(1/((13/7.5)*(60*F59+G59))),(1/((1/1)*(60*F59+G59)))))</f>
        <v/>
      </c>
      <c r="AX59">
        <f>VLOOKUP(A54,'RAZA track Params'!$AM$5:$AN$11,2,FALSE)</f>
        <v>18</v>
      </c>
      <c r="AY59" t="str">
        <f>IF(E59="","",VLOOKUP(H59,'RAZA track Params'!$B$2:$AE$27,AX59,FALSE))</f>
        <v/>
      </c>
      <c r="AZ59" t="str">
        <f>IF(E59="","",VLOOKUP(H59,'RAZA track Params'!$B$2:$AE$27,AX59+1,FALSE))</f>
        <v/>
      </c>
      <c r="BA59" t="str">
        <f>IF(E59="","",VLOOKUP(H59,'RAZA track Params'!$B$2:$AE$27,AX59+2,FALSE))</f>
        <v/>
      </c>
      <c r="BC59">
        <f t="shared" si="298"/>
        <v>-1</v>
      </c>
      <c r="BD59">
        <f t="shared" si="280"/>
        <v>-1</v>
      </c>
      <c r="BE59">
        <f t="shared" si="280"/>
        <v>-1</v>
      </c>
      <c r="BF59">
        <f t="shared" si="280"/>
        <v>-1</v>
      </c>
      <c r="BG59">
        <f t="shared" si="280"/>
        <v>-1</v>
      </c>
      <c r="BH59">
        <f t="shared" si="280"/>
        <v>-1</v>
      </c>
      <c r="BI59">
        <f t="shared" si="280"/>
        <v>-1</v>
      </c>
      <c r="BJ59">
        <f t="shared" si="280"/>
        <v>-1</v>
      </c>
      <c r="BL59">
        <f t="shared" ref="BL59:BS59" si="305">IF((IF(BC59=BC55,BC59,-1)-$AM59)/10000&lt;0,-1,(IF(BC59=BC55,BC59,-1)-$AM59)/10000)</f>
        <v>-1</v>
      </c>
      <c r="BM59">
        <f t="shared" si="305"/>
        <v>-1</v>
      </c>
      <c r="BN59">
        <f t="shared" si="305"/>
        <v>-1</v>
      </c>
      <c r="BO59">
        <f t="shared" si="305"/>
        <v>-1</v>
      </c>
      <c r="BP59">
        <f t="shared" si="305"/>
        <v>-1</v>
      </c>
      <c r="BQ59">
        <f t="shared" si="305"/>
        <v>-1</v>
      </c>
      <c r="BR59">
        <f t="shared" si="305"/>
        <v>-1</v>
      </c>
      <c r="BS59">
        <f t="shared" si="305"/>
        <v>-1</v>
      </c>
      <c r="BU59">
        <f t="shared" si="300"/>
        <v>-1</v>
      </c>
      <c r="BV59">
        <f t="shared" si="301"/>
        <v>0</v>
      </c>
      <c r="BW59">
        <f>_xlfn.RANK.AVG(BU59,BU56:BU67,0)</f>
        <v>6.5</v>
      </c>
      <c r="BX59">
        <f>IF(BW59&gt;BV53,0,(BV53-BW59)+2)</f>
        <v>0</v>
      </c>
      <c r="BY59">
        <f>IF(BW59&gt;BV53,0,IF(BV53=7,MAX(0,(BV53-BW59-5)),0))</f>
        <v>0</v>
      </c>
      <c r="BZ59">
        <f>IF(BW59&gt;BV53,0,IF(BV53=8,MAX(0,(BV53-BW59-5)),0))</f>
        <v>0</v>
      </c>
      <c r="CA59">
        <f t="shared" si="302"/>
        <v>0</v>
      </c>
    </row>
    <row r="60" spans="1:79">
      <c r="B60" s="94">
        <v>5</v>
      </c>
      <c r="C60" s="38" t="str">
        <f>IF(E60="","",VLOOKUP(E60,'Guests and Para'!$Q$4:$U$33,2,FALSE))</f>
        <v/>
      </c>
      <c r="D60" s="38" t="str">
        <f>IF(E60="","",VLOOKUP(E60,'Guests and Para'!$Q$4:$U$33,3,FALSE))</f>
        <v/>
      </c>
      <c r="E60" s="4"/>
      <c r="F60" s="4"/>
      <c r="G60" s="6"/>
      <c r="H60" s="38" t="str">
        <f>IF(E60="","",VLOOKUP(E60,'Guests and Para'!$Q$4:$U$33,4,FALSE))</f>
        <v/>
      </c>
      <c r="I60" s="38" t="str">
        <f>IF(E60="","",VLOOKUP(E60,'Guests and Para'!$Q$4:$U$33,5,FALSE))</f>
        <v/>
      </c>
      <c r="J60" s="38">
        <f t="shared" si="282"/>
        <v>0</v>
      </c>
      <c r="K60" s="94">
        <f t="shared" si="283"/>
        <v>0</v>
      </c>
      <c r="L60" s="38" t="str">
        <f t="shared" si="274"/>
        <v/>
      </c>
      <c r="M60">
        <f t="shared" si="284"/>
        <v>0</v>
      </c>
      <c r="N60" s="8">
        <f t="shared" si="285"/>
        <v>0</v>
      </c>
      <c r="O60" s="8">
        <f t="shared" si="275"/>
        <v>0</v>
      </c>
      <c r="P60" s="8">
        <f t="shared" si="286"/>
        <v>0</v>
      </c>
      <c r="Q60" s="7">
        <f t="shared" si="287"/>
        <v>0</v>
      </c>
      <c r="R60" s="7">
        <f t="shared" si="288"/>
        <v>0</v>
      </c>
      <c r="S60" s="7">
        <f t="shared" si="289"/>
        <v>0</v>
      </c>
      <c r="T60" s="7">
        <f t="shared" si="290"/>
        <v>0</v>
      </c>
      <c r="U60" s="7">
        <f t="shared" si="291"/>
        <v>0</v>
      </c>
      <c r="V60" t="str">
        <f t="shared" si="292"/>
        <v/>
      </c>
      <c r="W60" t="str">
        <f t="shared" si="293"/>
        <v/>
      </c>
      <c r="X60" t="str">
        <f>IF(ADMIN2026!$G$8="Photo-finish timing",W60,V60)</f>
        <v/>
      </c>
      <c r="Y60" s="66" t="str">
        <f>IF(E60="","",IF(ADMIN2026!$G$8=ADMIN2026!$D$8,"",IF(P60&gt;0.5,"error 1/100th entry noted","")))</f>
        <v/>
      </c>
      <c r="Z60" s="38" t="str">
        <f t="shared" si="294"/>
        <v/>
      </c>
      <c r="AC60">
        <f t="shared" si="295"/>
        <v>0</v>
      </c>
      <c r="AD60">
        <f t="shared" si="276"/>
        <v>0</v>
      </c>
      <c r="AE60">
        <f t="shared" si="276"/>
        <v>0</v>
      </c>
      <c r="AF60">
        <f t="shared" si="276"/>
        <v>0</v>
      </c>
      <c r="AG60">
        <f t="shared" si="276"/>
        <v>0</v>
      </c>
      <c r="AH60">
        <f t="shared" si="276"/>
        <v>0</v>
      </c>
      <c r="AI60">
        <f t="shared" si="276"/>
        <v>0</v>
      </c>
      <c r="AJ60">
        <f t="shared" si="276"/>
        <v>0</v>
      </c>
      <c r="AL60">
        <f t="shared" si="277"/>
        <v>-10000</v>
      </c>
      <c r="AM60">
        <f t="shared" si="303"/>
        <v>5</v>
      </c>
      <c r="AN60">
        <f t="shared" si="296"/>
        <v>-9995</v>
      </c>
      <c r="AO60">
        <f t="shared" si="278"/>
        <v>0</v>
      </c>
      <c r="AP60">
        <f>_xlfn.RANK.AVG(AV60,AV56:AV67,0)</f>
        <v>6.5</v>
      </c>
      <c r="AQ60">
        <f>IF(AP60&gt;AO53,0,(AO53-AP60)+2)</f>
        <v>0</v>
      </c>
      <c r="AR60">
        <f>IF(AP60&gt;AO53,0,IF(AO53=7,MAX(0,(AO53-AP60-5)),0))</f>
        <v>0</v>
      </c>
      <c r="AS60">
        <f>IF(AP60&gt;AO53,0,IF(AO53=8,MAX(0,(AO53-AP60-5)),0))</f>
        <v>0</v>
      </c>
      <c r="AT60">
        <f t="shared" si="297"/>
        <v>0</v>
      </c>
      <c r="AV60">
        <f t="shared" si="279"/>
        <v>-1</v>
      </c>
      <c r="AW60" t="str">
        <f>IF(E60="","",IF(A54=3000,(1/((13/7.5)*(60*F60+G60))),(1/((1/1)*(60*F60+G60)))))</f>
        <v/>
      </c>
      <c r="AX60">
        <f>VLOOKUP(A54,'RAZA track Params'!$AM$5:$AN$11,2,FALSE)</f>
        <v>18</v>
      </c>
      <c r="AY60" t="str">
        <f>IF(E60="","",VLOOKUP(H60,'RAZA track Params'!$B$2:$AE$27,AX60,FALSE))</f>
        <v/>
      </c>
      <c r="AZ60" t="str">
        <f>IF(E60="","",VLOOKUP(H60,'RAZA track Params'!$B$2:$AE$27,AX60+1,FALSE))</f>
        <v/>
      </c>
      <c r="BA60" t="str">
        <f>IF(E60="","",VLOOKUP(H60,'RAZA track Params'!$B$2:$AE$27,AX60+2,FALSE))</f>
        <v/>
      </c>
      <c r="BC60">
        <f t="shared" si="298"/>
        <v>-1</v>
      </c>
      <c r="BD60">
        <f t="shared" si="280"/>
        <v>-1</v>
      </c>
      <c r="BE60">
        <f t="shared" si="280"/>
        <v>-1</v>
      </c>
      <c r="BF60">
        <f t="shared" si="280"/>
        <v>-1</v>
      </c>
      <c r="BG60">
        <f t="shared" si="280"/>
        <v>-1</v>
      </c>
      <c r="BH60">
        <f t="shared" si="280"/>
        <v>-1</v>
      </c>
      <c r="BI60">
        <f t="shared" si="280"/>
        <v>-1</v>
      </c>
      <c r="BJ60">
        <f t="shared" si="280"/>
        <v>-1</v>
      </c>
      <c r="BL60">
        <f t="shared" ref="BL60:BS60" si="306">IF((IF(BC60=BC55,BC60,-1)-$AM60)/10000&lt;0,-1,(IF(BC60=BC55,BC60,-1)-$AM60)/10000)</f>
        <v>-1</v>
      </c>
      <c r="BM60">
        <f t="shared" si="306"/>
        <v>-1</v>
      </c>
      <c r="BN60">
        <f t="shared" si="306"/>
        <v>-1</v>
      </c>
      <c r="BO60">
        <f t="shared" si="306"/>
        <v>-1</v>
      </c>
      <c r="BP60">
        <f t="shared" si="306"/>
        <v>-1</v>
      </c>
      <c r="BQ60">
        <f t="shared" si="306"/>
        <v>-1</v>
      </c>
      <c r="BR60">
        <f t="shared" si="306"/>
        <v>-1</v>
      </c>
      <c r="BS60">
        <f t="shared" si="306"/>
        <v>-1</v>
      </c>
      <c r="BU60">
        <f t="shared" si="300"/>
        <v>-1</v>
      </c>
      <c r="BV60">
        <f t="shared" si="301"/>
        <v>0</v>
      </c>
      <c r="BW60">
        <f>_xlfn.RANK.AVG(BU60,BU56:BU67,0)</f>
        <v>6.5</v>
      </c>
      <c r="BX60">
        <f>IF(BW60&gt;BV53,0,(BV53-BW60)+2)</f>
        <v>0</v>
      </c>
      <c r="BY60">
        <f>IF(BW60&gt;BV53,0,IF(BV53=7,MAX(0,(BV53-BW60-5)),0))</f>
        <v>0</v>
      </c>
      <c r="BZ60">
        <f>IF(BW60&gt;BV53,0,IF(BV53=8,MAX(0,(BV53-BW60-5)),0))</f>
        <v>0</v>
      </c>
      <c r="CA60">
        <f t="shared" si="302"/>
        <v>0</v>
      </c>
    </row>
    <row r="61" spans="1:79">
      <c r="B61" s="94">
        <v>6</v>
      </c>
      <c r="C61" s="38" t="str">
        <f>IF(E61="","",VLOOKUP(E61,'Guests and Para'!$Q$4:$U$33,2,FALSE))</f>
        <v/>
      </c>
      <c r="D61" s="38" t="str">
        <f>IF(E61="","",VLOOKUP(E61,'Guests and Para'!$Q$4:$U$33,3,FALSE))</f>
        <v/>
      </c>
      <c r="E61" s="4"/>
      <c r="F61" s="4"/>
      <c r="G61" s="6"/>
      <c r="H61" s="38" t="str">
        <f>IF(E61="","",VLOOKUP(E61,'Guests and Para'!$Q$4:$U$33,4,FALSE))</f>
        <v/>
      </c>
      <c r="I61" s="38" t="str">
        <f>IF(E61="","",VLOOKUP(E61,'Guests and Para'!$Q$4:$U$33,5,FALSE))</f>
        <v/>
      </c>
      <c r="J61" s="38">
        <f t="shared" si="282"/>
        <v>0</v>
      </c>
      <c r="K61" s="94">
        <f t="shared" si="283"/>
        <v>0</v>
      </c>
      <c r="L61" s="38" t="str">
        <f t="shared" si="274"/>
        <v/>
      </c>
      <c r="M61">
        <f t="shared" si="284"/>
        <v>0</v>
      </c>
      <c r="N61" s="8">
        <f t="shared" si="285"/>
        <v>0</v>
      </c>
      <c r="O61" s="8">
        <f t="shared" si="275"/>
        <v>0</v>
      </c>
      <c r="P61" s="8">
        <f t="shared" si="286"/>
        <v>0</v>
      </c>
      <c r="Q61" s="7">
        <f t="shared" si="287"/>
        <v>0</v>
      </c>
      <c r="R61" s="7">
        <f t="shared" si="288"/>
        <v>0</v>
      </c>
      <c r="S61" s="7">
        <f t="shared" si="289"/>
        <v>0</v>
      </c>
      <c r="T61" s="7">
        <f t="shared" si="290"/>
        <v>0</v>
      </c>
      <c r="U61" s="7">
        <f t="shared" si="291"/>
        <v>0</v>
      </c>
      <c r="V61" t="str">
        <f t="shared" si="292"/>
        <v/>
      </c>
      <c r="W61" t="str">
        <f t="shared" si="293"/>
        <v/>
      </c>
      <c r="X61" t="str">
        <f>IF(ADMIN2026!$G$8="Photo-finish timing",W61,V61)</f>
        <v/>
      </c>
      <c r="Y61" s="66" t="str">
        <f>IF(E61="","",IF(ADMIN2026!$G$8=ADMIN2026!$D$8,"",IF(P61&gt;0.5,"error 1/100th entry noted","")))</f>
        <v/>
      </c>
      <c r="Z61" s="38" t="str">
        <f t="shared" si="294"/>
        <v/>
      </c>
      <c r="AC61">
        <f t="shared" si="295"/>
        <v>0</v>
      </c>
      <c r="AD61">
        <f t="shared" si="276"/>
        <v>0</v>
      </c>
      <c r="AE61">
        <f t="shared" si="276"/>
        <v>0</v>
      </c>
      <c r="AF61">
        <f t="shared" si="276"/>
        <v>0</v>
      </c>
      <c r="AG61">
        <f t="shared" si="276"/>
        <v>0</v>
      </c>
      <c r="AH61">
        <f t="shared" si="276"/>
        <v>0</v>
      </c>
      <c r="AI61">
        <f t="shared" si="276"/>
        <v>0</v>
      </c>
      <c r="AJ61">
        <f t="shared" si="276"/>
        <v>0</v>
      </c>
      <c r="AL61">
        <f t="shared" si="277"/>
        <v>-10000</v>
      </c>
      <c r="AM61">
        <f t="shared" si="303"/>
        <v>6</v>
      </c>
      <c r="AN61">
        <f t="shared" si="296"/>
        <v>-9994</v>
      </c>
      <c r="AO61">
        <f t="shared" si="278"/>
        <v>0</v>
      </c>
      <c r="AP61">
        <f>_xlfn.RANK.AVG(AV61,AV56:AV67,0)</f>
        <v>6.5</v>
      </c>
      <c r="AQ61">
        <f>IF(AP61&gt;AO53,0,(AO53-AP61)+2)</f>
        <v>0</v>
      </c>
      <c r="AR61">
        <f>IF(AP61&gt;AO53,0,IF(AO53=7,MAX(0,(AO53-AP61-5)),0))</f>
        <v>0</v>
      </c>
      <c r="AS61">
        <f>IF(AP61&gt;AO53,0,IF(AO53=8,MAX(0,(AO53-AP61-5)),0))</f>
        <v>0</v>
      </c>
      <c r="AT61">
        <f t="shared" si="297"/>
        <v>0</v>
      </c>
      <c r="AV61">
        <f t="shared" si="279"/>
        <v>-1</v>
      </c>
      <c r="AW61" t="str">
        <f>IF(E61="","",IF(A54=3000,(1/((13/7.5)*(60*F61+G61))),(1/((1/1)*(60*F61+G61)))))</f>
        <v/>
      </c>
      <c r="AX61">
        <f>VLOOKUP(A54,'RAZA track Params'!$AM$5:$AN$11,2,FALSE)</f>
        <v>18</v>
      </c>
      <c r="AY61" t="str">
        <f>IF(E61="","",VLOOKUP(H61,'RAZA track Params'!$B$2:$AE$27,AX61,FALSE))</f>
        <v/>
      </c>
      <c r="AZ61" t="str">
        <f>IF(E61="","",VLOOKUP(H61,'RAZA track Params'!$B$2:$AE$27,AX61+1,FALSE))</f>
        <v/>
      </c>
      <c r="BA61" t="str">
        <f>IF(E61="","",VLOOKUP(H61,'RAZA track Params'!$B$2:$AE$27,AX61+2,FALSE))</f>
        <v/>
      </c>
      <c r="BC61">
        <f t="shared" si="298"/>
        <v>-1</v>
      </c>
      <c r="BD61">
        <f t="shared" si="280"/>
        <v>-1</v>
      </c>
      <c r="BE61">
        <f t="shared" si="280"/>
        <v>-1</v>
      </c>
      <c r="BF61">
        <f t="shared" si="280"/>
        <v>-1</v>
      </c>
      <c r="BG61">
        <f t="shared" si="280"/>
        <v>-1</v>
      </c>
      <c r="BH61">
        <f t="shared" si="280"/>
        <v>-1</v>
      </c>
      <c r="BI61">
        <f t="shared" si="280"/>
        <v>-1</v>
      </c>
      <c r="BJ61">
        <f t="shared" si="280"/>
        <v>-1</v>
      </c>
      <c r="BL61">
        <f t="shared" ref="BL61:BS61" si="307">IF((IF(BC61=BC55,BC61,-1)-$AM61)/10000&lt;0,-1,(IF(BC61=BC55,BC61,-1)-$AM61)/10000)</f>
        <v>-1</v>
      </c>
      <c r="BM61">
        <f t="shared" si="307"/>
        <v>-1</v>
      </c>
      <c r="BN61">
        <f t="shared" si="307"/>
        <v>-1</v>
      </c>
      <c r="BO61">
        <f t="shared" si="307"/>
        <v>-1</v>
      </c>
      <c r="BP61">
        <f t="shared" si="307"/>
        <v>-1</v>
      </c>
      <c r="BQ61">
        <f t="shared" si="307"/>
        <v>-1</v>
      </c>
      <c r="BR61">
        <f t="shared" si="307"/>
        <v>-1</v>
      </c>
      <c r="BS61">
        <f t="shared" si="307"/>
        <v>-1</v>
      </c>
      <c r="BU61">
        <f t="shared" si="300"/>
        <v>-1</v>
      </c>
      <c r="BV61">
        <f t="shared" si="301"/>
        <v>0</v>
      </c>
      <c r="BW61">
        <f>_xlfn.RANK.AVG(BU61,BU56:BU67,0)</f>
        <v>6.5</v>
      </c>
      <c r="BX61">
        <f>IF(BW61&gt;BV53,0,(BV53-BW61)+2)</f>
        <v>0</v>
      </c>
      <c r="BY61">
        <f>IF(BW61&gt;BV53,0,IF(BV53=7,MAX(0,(BV53-BW61-5)),0))</f>
        <v>0</v>
      </c>
      <c r="BZ61">
        <f>IF(BW61&gt;BV53,0,IF(BV53=8,MAX(0,(BV53-BW61-5)),0))</f>
        <v>0</v>
      </c>
      <c r="CA61">
        <f t="shared" si="302"/>
        <v>0</v>
      </c>
    </row>
    <row r="62" spans="1:79">
      <c r="B62" s="94">
        <v>7</v>
      </c>
      <c r="C62" s="38" t="str">
        <f>IF(E62="","",VLOOKUP(E62,'Guests and Para'!$Q$4:$U$33,2,FALSE))</f>
        <v/>
      </c>
      <c r="D62" s="38" t="str">
        <f>IF(E62="","",VLOOKUP(E62,'Guests and Para'!$Q$4:$U$33,3,FALSE))</f>
        <v/>
      </c>
      <c r="E62" s="4"/>
      <c r="F62" s="4"/>
      <c r="G62" s="6"/>
      <c r="H62" s="38" t="str">
        <f>IF(E62="","",VLOOKUP(E62,'Guests and Para'!$Q$4:$U$33,4,FALSE))</f>
        <v/>
      </c>
      <c r="I62" s="38" t="str">
        <f>IF(E62="","",VLOOKUP(E62,'Guests and Para'!$Q$4:$U$33,5,FALSE))</f>
        <v/>
      </c>
      <c r="J62" s="38">
        <f t="shared" si="282"/>
        <v>0</v>
      </c>
      <c r="K62" s="94">
        <f t="shared" si="283"/>
        <v>0</v>
      </c>
      <c r="L62" s="38" t="str">
        <f t="shared" si="274"/>
        <v/>
      </c>
      <c r="M62">
        <f t="shared" si="284"/>
        <v>0</v>
      </c>
      <c r="N62" s="8">
        <f t="shared" si="285"/>
        <v>0</v>
      </c>
      <c r="O62" s="8">
        <f t="shared" si="275"/>
        <v>0</v>
      </c>
      <c r="P62" s="8">
        <f t="shared" si="286"/>
        <v>0</v>
      </c>
      <c r="Q62" s="7">
        <f t="shared" si="287"/>
        <v>0</v>
      </c>
      <c r="R62" s="7">
        <f t="shared" si="288"/>
        <v>0</v>
      </c>
      <c r="S62" s="7">
        <f t="shared" si="289"/>
        <v>0</v>
      </c>
      <c r="T62" s="7">
        <f t="shared" si="290"/>
        <v>0</v>
      </c>
      <c r="U62" s="7">
        <f t="shared" si="291"/>
        <v>0</v>
      </c>
      <c r="V62" t="str">
        <f t="shared" si="292"/>
        <v/>
      </c>
      <c r="W62" t="str">
        <f t="shared" si="293"/>
        <v/>
      </c>
      <c r="X62" t="str">
        <f>IF(ADMIN2026!$G$8="Photo-finish timing",W62,V62)</f>
        <v/>
      </c>
      <c r="Y62" s="66" t="str">
        <f>IF(E62="","",IF(ADMIN2026!$G$8=ADMIN2026!$D$8,"",IF(P62&gt;0.5,"error 1/100th entry noted","")))</f>
        <v/>
      </c>
      <c r="Z62" s="38" t="str">
        <f t="shared" si="294"/>
        <v/>
      </c>
      <c r="AC62">
        <f t="shared" si="295"/>
        <v>0</v>
      </c>
      <c r="AD62">
        <f t="shared" si="276"/>
        <v>0</v>
      </c>
      <c r="AE62">
        <f t="shared" si="276"/>
        <v>0</v>
      </c>
      <c r="AF62">
        <f t="shared" si="276"/>
        <v>0</v>
      </c>
      <c r="AG62">
        <f t="shared" si="276"/>
        <v>0</v>
      </c>
      <c r="AH62">
        <f t="shared" si="276"/>
        <v>0</v>
      </c>
      <c r="AI62">
        <f t="shared" si="276"/>
        <v>0</v>
      </c>
      <c r="AJ62">
        <f t="shared" si="276"/>
        <v>0</v>
      </c>
      <c r="AL62">
        <f t="shared" si="277"/>
        <v>-10000</v>
      </c>
      <c r="AM62">
        <f t="shared" si="303"/>
        <v>7</v>
      </c>
      <c r="AN62">
        <f t="shared" si="296"/>
        <v>-9993</v>
      </c>
      <c r="AO62">
        <f t="shared" si="278"/>
        <v>0</v>
      </c>
      <c r="AP62">
        <f>_xlfn.RANK.AVG(AV62,AV56:AV67,0)</f>
        <v>6.5</v>
      </c>
      <c r="AQ62">
        <f>IF(AP62&gt;AO53,0,(AO53-AP62)+2)</f>
        <v>0</v>
      </c>
      <c r="AR62">
        <f>IF(AP62&gt;AO53,0,IF(AO53=7,MAX(0,(AO53-AP62-5)),0))</f>
        <v>0</v>
      </c>
      <c r="AS62">
        <f>IF(AP62&gt;AO53,0,IF(AO53=8,MAX(0,(AO53-AP62-5)),0))</f>
        <v>0</v>
      </c>
      <c r="AT62">
        <f t="shared" si="297"/>
        <v>0</v>
      </c>
      <c r="AV62">
        <f t="shared" si="279"/>
        <v>-1</v>
      </c>
      <c r="AW62" t="str">
        <f>IF(E62="","",IF(A54=3000,(1/((13/7.5)*(60*F62+G62))),(1/((1/1)*(60*F62+G62)))))</f>
        <v/>
      </c>
      <c r="AX62">
        <f>VLOOKUP(A54,'RAZA track Params'!$AM$5:$AN$11,2,FALSE)</f>
        <v>18</v>
      </c>
      <c r="AY62" t="str">
        <f>IF(E62="","",VLOOKUP(H62,'RAZA track Params'!$B$2:$AE$27,AX62,FALSE))</f>
        <v/>
      </c>
      <c r="AZ62" t="str">
        <f>IF(E62="","",VLOOKUP(H62,'RAZA track Params'!$B$2:$AE$27,AX62+1,FALSE))</f>
        <v/>
      </c>
      <c r="BA62" t="str">
        <f>IF(E62="","",VLOOKUP(H62,'RAZA track Params'!$B$2:$AE$27,AX62+2,FALSE))</f>
        <v/>
      </c>
      <c r="BC62">
        <f t="shared" si="298"/>
        <v>-1</v>
      </c>
      <c r="BD62">
        <f t="shared" si="280"/>
        <v>-1</v>
      </c>
      <c r="BE62">
        <f t="shared" si="280"/>
        <v>-1</v>
      </c>
      <c r="BF62">
        <f t="shared" si="280"/>
        <v>-1</v>
      </c>
      <c r="BG62">
        <f t="shared" si="280"/>
        <v>-1</v>
      </c>
      <c r="BH62">
        <f t="shared" si="280"/>
        <v>-1</v>
      </c>
      <c r="BI62">
        <f t="shared" si="280"/>
        <v>-1</v>
      </c>
      <c r="BJ62">
        <f t="shared" si="280"/>
        <v>-1</v>
      </c>
      <c r="BL62">
        <f t="shared" ref="BL62:BS62" si="308">IF((IF(BC62=BC55,BC62,-1)-$AM62)/10000&lt;0,-1,(IF(BC62=BC55,BC62,-1)-$AM62)/10000)</f>
        <v>-1</v>
      </c>
      <c r="BM62">
        <f t="shared" si="308"/>
        <v>-1</v>
      </c>
      <c r="BN62">
        <f t="shared" si="308"/>
        <v>-1</v>
      </c>
      <c r="BO62">
        <f t="shared" si="308"/>
        <v>-1</v>
      </c>
      <c r="BP62">
        <f t="shared" si="308"/>
        <v>-1</v>
      </c>
      <c r="BQ62">
        <f t="shared" si="308"/>
        <v>-1</v>
      </c>
      <c r="BR62">
        <f t="shared" si="308"/>
        <v>-1</v>
      </c>
      <c r="BS62">
        <f t="shared" si="308"/>
        <v>-1</v>
      </c>
      <c r="BU62">
        <f t="shared" si="300"/>
        <v>-1</v>
      </c>
      <c r="BV62">
        <f t="shared" si="301"/>
        <v>0</v>
      </c>
      <c r="BW62">
        <f>_xlfn.RANK.AVG(BU62,BU56:BU67,0)</f>
        <v>6.5</v>
      </c>
      <c r="BX62">
        <f>IF(BW62&gt;BV53,0,(BV53-BW62)+2)</f>
        <v>0</v>
      </c>
      <c r="BY62">
        <f>IF(BW62&gt;BV53,0,IF(BV53=7,MAX(0,(BV53-BW62-5)),0))</f>
        <v>0</v>
      </c>
      <c r="BZ62">
        <f>IF(BW62&gt;BV53,0,IF(BV53=8,MAX(0,(BV53-BW62-5)),0))</f>
        <v>0</v>
      </c>
      <c r="CA62">
        <f t="shared" si="302"/>
        <v>0</v>
      </c>
    </row>
    <row r="63" spans="1:79">
      <c r="B63" s="94">
        <v>8</v>
      </c>
      <c r="C63" s="38" t="str">
        <f>IF(E63="","",VLOOKUP(E63,'Guests and Para'!$Q$4:$U$33,2,FALSE))</f>
        <v/>
      </c>
      <c r="D63" s="38" t="str">
        <f>IF(E63="","",VLOOKUP(E63,'Guests and Para'!$Q$4:$U$33,3,FALSE))</f>
        <v/>
      </c>
      <c r="E63" s="4"/>
      <c r="F63" s="4"/>
      <c r="G63" s="6"/>
      <c r="H63" s="38" t="str">
        <f>IF(E63="","",VLOOKUP(E63,'Guests and Para'!$Q$4:$U$33,4,FALSE))</f>
        <v/>
      </c>
      <c r="I63" s="38" t="str">
        <f>IF(E63="","",VLOOKUP(E63,'Guests and Para'!$Q$4:$U$33,5,FALSE))</f>
        <v/>
      </c>
      <c r="J63" s="38">
        <f t="shared" si="282"/>
        <v>0</v>
      </c>
      <c r="K63" s="94">
        <f t="shared" si="283"/>
        <v>0</v>
      </c>
      <c r="L63" s="38" t="str">
        <f>IF(AV63&lt;0,"",AV63)</f>
        <v/>
      </c>
      <c r="M63">
        <f t="shared" si="284"/>
        <v>0</v>
      </c>
      <c r="N63" s="8">
        <f t="shared" si="285"/>
        <v>0</v>
      </c>
      <c r="O63" s="8">
        <f t="shared" si="275"/>
        <v>0</v>
      </c>
      <c r="P63" s="8">
        <f t="shared" si="286"/>
        <v>0</v>
      </c>
      <c r="Q63" s="7">
        <f t="shared" si="287"/>
        <v>0</v>
      </c>
      <c r="R63" s="7">
        <f t="shared" si="288"/>
        <v>0</v>
      </c>
      <c r="S63" s="7">
        <f t="shared" si="289"/>
        <v>0</v>
      </c>
      <c r="T63" s="7">
        <f t="shared" si="290"/>
        <v>0</v>
      </c>
      <c r="U63" s="7">
        <f t="shared" si="291"/>
        <v>0</v>
      </c>
      <c r="V63" t="str">
        <f t="shared" si="292"/>
        <v/>
      </c>
      <c r="W63" t="str">
        <f t="shared" si="293"/>
        <v/>
      </c>
      <c r="X63" t="str">
        <f>IF(ADMIN2026!$G$8="Photo-finish timing",W63,V63)</f>
        <v/>
      </c>
      <c r="Y63" s="66" t="str">
        <f>IF(E63="","",IF(ADMIN2026!$G$8=ADMIN2026!$D$8,"",IF(P63&gt;0.5,"error 1/100th entry noted","")))</f>
        <v/>
      </c>
      <c r="Z63" s="38" t="str">
        <f t="shared" si="294"/>
        <v/>
      </c>
      <c r="AC63">
        <f t="shared" si="295"/>
        <v>0</v>
      </c>
      <c r="AD63">
        <f t="shared" si="276"/>
        <v>0</v>
      </c>
      <c r="AE63">
        <f t="shared" si="276"/>
        <v>0</v>
      </c>
      <c r="AF63">
        <f t="shared" si="276"/>
        <v>0</v>
      </c>
      <c r="AG63">
        <f t="shared" si="276"/>
        <v>0</v>
      </c>
      <c r="AH63">
        <f t="shared" si="276"/>
        <v>0</v>
      </c>
      <c r="AI63">
        <f t="shared" si="276"/>
        <v>0</v>
      </c>
      <c r="AJ63">
        <f t="shared" si="276"/>
        <v>0</v>
      </c>
      <c r="AL63">
        <f t="shared" si="277"/>
        <v>-10000</v>
      </c>
      <c r="AM63">
        <f t="shared" si="303"/>
        <v>8</v>
      </c>
      <c r="AN63">
        <f t="shared" si="296"/>
        <v>-9992</v>
      </c>
      <c r="AO63">
        <f t="shared" si="278"/>
        <v>0</v>
      </c>
      <c r="AP63">
        <f>_xlfn.RANK.AVG(AV63,AV56:AV67,0)</f>
        <v>6.5</v>
      </c>
      <c r="AQ63">
        <f>IF(AP63&gt;AO53,0,(AO53-AP63)+2)</f>
        <v>0</v>
      </c>
      <c r="AR63">
        <f>IF(AP63&gt;AO53,0,IF(AO53=7,MAX(0,(AO53-AP63-5)),0))</f>
        <v>0</v>
      </c>
      <c r="AS63">
        <f>IF(AP63&gt;AO53,0,IF(AO53=8,MAX(0,(AO53-AP63-5)),0))</f>
        <v>0</v>
      </c>
      <c r="AT63">
        <f t="shared" si="297"/>
        <v>0</v>
      </c>
      <c r="AV63">
        <f t="shared" si="279"/>
        <v>-1</v>
      </c>
      <c r="AW63" t="str">
        <f>IF(E63="","",IF(A54=3000,(1/((13/7.5)*(60*F63+G63))),(1/((1/1)*(60*F63+G63)))))</f>
        <v/>
      </c>
      <c r="AX63">
        <f>VLOOKUP(A54,'RAZA track Params'!$AM$5:$AN$11,2,FALSE)</f>
        <v>18</v>
      </c>
      <c r="AY63" t="str">
        <f>IF(E63="","",VLOOKUP(H63,'RAZA track Params'!$B$2:$AE$27,AX63,FALSE))</f>
        <v/>
      </c>
      <c r="AZ63" t="str">
        <f>IF(E63="","",VLOOKUP(H63,'RAZA track Params'!$B$2:$AE$27,AX63+1,FALSE))</f>
        <v/>
      </c>
      <c r="BA63" t="str">
        <f>IF(E63="","",VLOOKUP(H63,'RAZA track Params'!$B$2:$AE$27,AX63+2,FALSE))</f>
        <v/>
      </c>
      <c r="BC63">
        <f t="shared" si="298"/>
        <v>-1</v>
      </c>
      <c r="BD63">
        <f t="shared" si="280"/>
        <v>-1</v>
      </c>
      <c r="BE63">
        <f t="shared" si="280"/>
        <v>-1</v>
      </c>
      <c r="BF63">
        <f t="shared" si="280"/>
        <v>-1</v>
      </c>
      <c r="BG63">
        <f t="shared" si="280"/>
        <v>-1</v>
      </c>
      <c r="BH63">
        <f t="shared" si="280"/>
        <v>-1</v>
      </c>
      <c r="BI63">
        <f t="shared" si="280"/>
        <v>-1</v>
      </c>
      <c r="BJ63">
        <f t="shared" si="280"/>
        <v>-1</v>
      </c>
      <c r="BL63">
        <f t="shared" ref="BL63:BS63" si="309">IF((IF(BC63=BC55,BC63,-1)-$AM63)/10000&lt;0,-1,(IF(BC63=BC55,BC63,-1)-$AM63)/10000)</f>
        <v>-1</v>
      </c>
      <c r="BM63">
        <f t="shared" si="309"/>
        <v>-1</v>
      </c>
      <c r="BN63">
        <f t="shared" si="309"/>
        <v>-1</v>
      </c>
      <c r="BO63">
        <f t="shared" si="309"/>
        <v>-1</v>
      </c>
      <c r="BP63">
        <f t="shared" si="309"/>
        <v>-1</v>
      </c>
      <c r="BQ63">
        <f t="shared" si="309"/>
        <v>-1</v>
      </c>
      <c r="BR63">
        <f t="shared" si="309"/>
        <v>-1</v>
      </c>
      <c r="BS63">
        <f t="shared" si="309"/>
        <v>-1</v>
      </c>
      <c r="BU63">
        <f>MAX(BL63:BS63)</f>
        <v>-1</v>
      </c>
      <c r="BV63">
        <f t="shared" si="301"/>
        <v>0</v>
      </c>
      <c r="BW63">
        <f>_xlfn.RANK.AVG(BU63,BU56:BU67,0)</f>
        <v>6.5</v>
      </c>
      <c r="BX63">
        <f>IF(BW63&gt;BV53,0,(BV53-BW63)+2)</f>
        <v>0</v>
      </c>
      <c r="BY63">
        <f>IF(BW63&gt;BV53,0,IF(BV53=7,MAX(0,(BV53-BW63-5)),0))</f>
        <v>0</v>
      </c>
      <c r="BZ63">
        <f>IF(BW63&gt;BV53,0,IF(BV53=8,MAX(0,(BV53-BW63-5)),0))</f>
        <v>0</v>
      </c>
      <c r="CA63">
        <f t="shared" si="302"/>
        <v>0</v>
      </c>
    </row>
    <row r="64" spans="1:79">
      <c r="B64" s="94">
        <v>9</v>
      </c>
      <c r="C64" s="38" t="str">
        <f>IF(E64="","",VLOOKUP(E64,'Guests and Para'!$Q$4:$U$33,2,FALSE))</f>
        <v/>
      </c>
      <c r="D64" s="38" t="str">
        <f>IF(E64="","",VLOOKUP(E64,'Guests and Para'!$Q$4:$U$33,3,FALSE))</f>
        <v/>
      </c>
      <c r="E64" s="4"/>
      <c r="F64" s="4"/>
      <c r="G64" s="6"/>
      <c r="H64" s="38" t="str">
        <f>IF(E64="","",VLOOKUP(E64,'Guests and Para'!$Q$4:$U$33,4,FALSE))</f>
        <v/>
      </c>
      <c r="I64" s="38" t="str">
        <f>IF(E64="","",VLOOKUP(E64,'Guests and Para'!$Q$4:$U$33,5,FALSE))</f>
        <v/>
      </c>
      <c r="J64" s="38">
        <f t="shared" si="282"/>
        <v>0</v>
      </c>
      <c r="K64" s="94">
        <f t="shared" si="283"/>
        <v>0</v>
      </c>
      <c r="L64" s="38" t="str">
        <f t="shared" ref="L64:L67" si="310">IF(AV64&lt;0,"",AV64)</f>
        <v/>
      </c>
      <c r="M64">
        <f t="shared" si="284"/>
        <v>0</v>
      </c>
      <c r="N64" s="8">
        <f t="shared" si="285"/>
        <v>0</v>
      </c>
      <c r="O64" s="8">
        <f t="shared" si="275"/>
        <v>0</v>
      </c>
      <c r="P64" s="8">
        <f t="shared" si="286"/>
        <v>0</v>
      </c>
      <c r="Q64" s="7">
        <f t="shared" si="287"/>
        <v>0</v>
      </c>
      <c r="R64" s="7">
        <f t="shared" si="288"/>
        <v>0</v>
      </c>
      <c r="S64" s="7">
        <f t="shared" si="289"/>
        <v>0</v>
      </c>
      <c r="T64" s="7">
        <f t="shared" si="290"/>
        <v>0</v>
      </c>
      <c r="U64" s="7">
        <f t="shared" si="291"/>
        <v>0</v>
      </c>
      <c r="V64" t="str">
        <f t="shared" si="292"/>
        <v/>
      </c>
      <c r="W64" t="str">
        <f t="shared" si="293"/>
        <v/>
      </c>
      <c r="X64" t="str">
        <f>IF(ADMIN2026!$G$8="Photo-finish timing",W64,V64)</f>
        <v/>
      </c>
      <c r="Y64" s="66" t="str">
        <f>IF(E64="","",IF(ADMIN2026!$G$8=ADMIN2026!$D$8,"",IF(P64&gt;0.5,"error 1/100th entry noted","")))</f>
        <v/>
      </c>
      <c r="Z64" s="38" t="str">
        <f t="shared" si="294"/>
        <v/>
      </c>
      <c r="AC64">
        <f t="shared" si="295"/>
        <v>0</v>
      </c>
      <c r="AD64">
        <f t="shared" si="276"/>
        <v>0</v>
      </c>
      <c r="AE64">
        <f t="shared" si="276"/>
        <v>0</v>
      </c>
      <c r="AF64">
        <f t="shared" si="276"/>
        <v>0</v>
      </c>
      <c r="AG64">
        <f t="shared" si="276"/>
        <v>0</v>
      </c>
      <c r="AH64">
        <f t="shared" si="276"/>
        <v>0</v>
      </c>
      <c r="AI64">
        <f t="shared" si="276"/>
        <v>0</v>
      </c>
      <c r="AJ64">
        <f t="shared" si="276"/>
        <v>0</v>
      </c>
      <c r="AL64">
        <f t="shared" ref="AL64:AL67" si="311">INT(100*AV64+0.5)*100</f>
        <v>-10000</v>
      </c>
      <c r="AM64">
        <f t="shared" si="303"/>
        <v>9</v>
      </c>
      <c r="AN64">
        <f t="shared" si="296"/>
        <v>-9991</v>
      </c>
      <c r="AO64">
        <f t="shared" ref="AO64:AO67" si="312">IF(E64="",0,1)</f>
        <v>0</v>
      </c>
      <c r="AP64">
        <f>_xlfn.RANK.AVG(AV64,AV56:AV67,0)</f>
        <v>6.5</v>
      </c>
      <c r="AQ64">
        <f>IF(AP64&gt;AO53,0,(AO53-AP64)+2)</f>
        <v>0</v>
      </c>
      <c r="AR64">
        <f>IF(AP64&gt;AO53,0,IF(AO53=7,MAX(0,(AO53-AP64-5)),0))</f>
        <v>0</v>
      </c>
      <c r="AS64">
        <f>IF(AP64&gt;AO53,0,IF(AO53=8,MAX(0,(AO53-AP64-5)),0))</f>
        <v>0</v>
      </c>
      <c r="AT64">
        <f t="shared" si="297"/>
        <v>0</v>
      </c>
      <c r="AV64">
        <f t="shared" ref="AV64:AV65" si="313">IF(AY64="",-1,IF(AY64&gt;0,FLOOR(AY64*EXP(-EXP(AZ64-BA64*AW64)),1),0))</f>
        <v>-1</v>
      </c>
      <c r="AW64" t="str">
        <f>IF(E64="","",IF(A54=3000,(1/((13/7.5)*(60*F64+G64))),(1/((1/1)*(60*F64+G64)))))</f>
        <v/>
      </c>
      <c r="AX64">
        <f>VLOOKUP(A54,'RAZA track Params'!$AM$5:$AN$11,2,FALSE)</f>
        <v>18</v>
      </c>
      <c r="AY64" t="str">
        <f>IF(E64="","",VLOOKUP(H64,'RAZA track Params'!$B$2:$AE$27,AX64,FALSE))</f>
        <v/>
      </c>
      <c r="AZ64" t="str">
        <f>IF(E64="","",VLOOKUP(H64,'RAZA track Params'!$B$2:$AE$27,AX64+1,FALSE))</f>
        <v/>
      </c>
      <c r="BA64" t="str">
        <f>IF(E64="","",VLOOKUP(H64,'RAZA track Params'!$B$2:$AE$27,AX64+2,FALSE))</f>
        <v/>
      </c>
      <c r="BC64">
        <f t="shared" si="298"/>
        <v>-1</v>
      </c>
      <c r="BD64">
        <f t="shared" si="280"/>
        <v>-1</v>
      </c>
      <c r="BE64">
        <f t="shared" si="280"/>
        <v>-1</v>
      </c>
      <c r="BF64">
        <f t="shared" si="280"/>
        <v>-1</v>
      </c>
      <c r="BG64">
        <f t="shared" si="280"/>
        <v>-1</v>
      </c>
      <c r="BH64">
        <f t="shared" si="280"/>
        <v>-1</v>
      </c>
      <c r="BI64">
        <f t="shared" si="280"/>
        <v>-1</v>
      </c>
      <c r="BJ64">
        <f t="shared" si="280"/>
        <v>-1</v>
      </c>
      <c r="BL64">
        <f>IF((IF(BC64=BC55,BC64,-1)-$AM64)/10000&lt;0,-1,(IF(BC64=BC55,BC64,-1)-$AM64)/10000)</f>
        <v>-1</v>
      </c>
      <c r="BM64">
        <f t="shared" ref="BM64" si="314">IF((IF(BD64=BD55,BD64,-1)-$AM64)/10000&lt;0,-1,(IF(BD64=BD55,BD64,-1)-$AM64)/10000)</f>
        <v>-1</v>
      </c>
      <c r="BN64">
        <f t="shared" ref="BN64" si="315">IF((IF(BE64=BE55,BE64,-1)-$AM64)/10000&lt;0,-1,(IF(BE64=BE55,BE64,-1)-$AM64)/10000)</f>
        <v>-1</v>
      </c>
      <c r="BO64">
        <f t="shared" ref="BO64" si="316">IF((IF(BF64=BF55,BF64,-1)-$AM64)/10000&lt;0,-1,(IF(BF64=BF55,BF64,-1)-$AM64)/10000)</f>
        <v>-1</v>
      </c>
      <c r="BP64">
        <f t="shared" ref="BP64" si="317">IF((IF(BG64=BG55,BG64,-1)-$AM64)/10000&lt;0,-1,(IF(BG64=BG55,BG64,-1)-$AM64)/10000)</f>
        <v>-1</v>
      </c>
      <c r="BQ64">
        <f t="shared" ref="BQ64" si="318">IF((IF(BH64=BH55,BH64,-1)-$AM64)/10000&lt;0,-1,(IF(BH64=BH55,BH64,-1)-$AM64)/10000)</f>
        <v>-1</v>
      </c>
      <c r="BR64">
        <f t="shared" ref="BR64" si="319">IF((IF(BI64=BI55,BI64,-1)-$AM64)/10000&lt;0,-1,(IF(BI64=BI55,BI64,-1)-$AM64)/10000)</f>
        <v>-1</v>
      </c>
      <c r="BS64">
        <f t="shared" ref="BS64" si="320">IF((IF(BJ64=BJ55,BJ64,-1)-$AM64)/10000&lt;0,-1,(IF(BJ64=BJ55,BJ64,-1)-$AM64)/10000)</f>
        <v>-1</v>
      </c>
      <c r="BU64">
        <f>MAX(BL64:BS64)</f>
        <v>-1</v>
      </c>
      <c r="BV64">
        <f t="shared" si="301"/>
        <v>0</v>
      </c>
      <c r="BW64">
        <f>_xlfn.RANK.AVG(BU64,BU56:BU67,0)</f>
        <v>6.5</v>
      </c>
      <c r="BX64">
        <f>IF(BW64&gt;BV53,0,(BV53-BW64)+2)</f>
        <v>0</v>
      </c>
      <c r="BY64">
        <f>IF(BW64&gt;BV53,0,IF(BV53=7,MAX(0,(BV53-BW64-5)),0))</f>
        <v>0</v>
      </c>
      <c r="BZ64">
        <f>IF(BW64&gt;BV53,0,IF(BV53=8,MAX(0,(BV53-BW64-5)),0))</f>
        <v>0</v>
      </c>
      <c r="CA64">
        <f t="shared" si="302"/>
        <v>0</v>
      </c>
    </row>
    <row r="65" spans="1:79">
      <c r="B65" s="94">
        <v>10</v>
      </c>
      <c r="C65" s="38" t="str">
        <f>IF(E65="","",VLOOKUP(E65,'Guests and Para'!$Q$4:$U$33,2,FALSE))</f>
        <v/>
      </c>
      <c r="D65" s="38" t="str">
        <f>IF(E65="","",VLOOKUP(E65,'Guests and Para'!$Q$4:$U$33,3,FALSE))</f>
        <v/>
      </c>
      <c r="E65" s="4"/>
      <c r="F65" s="4"/>
      <c r="G65" s="6"/>
      <c r="H65" s="38" t="str">
        <f>IF(E65="","",VLOOKUP(E65,'Guests and Para'!$Q$4:$U$33,4,FALSE))</f>
        <v/>
      </c>
      <c r="I65" s="38" t="str">
        <f>IF(E65="","",VLOOKUP(E65,'Guests and Para'!$Q$4:$U$33,5,FALSE))</f>
        <v/>
      </c>
      <c r="J65" s="38">
        <f t="shared" si="282"/>
        <v>0</v>
      </c>
      <c r="K65" s="94">
        <f t="shared" si="283"/>
        <v>0</v>
      </c>
      <c r="L65" s="38" t="str">
        <f t="shared" si="310"/>
        <v/>
      </c>
      <c r="M65">
        <f t="shared" si="284"/>
        <v>0</v>
      </c>
      <c r="N65" s="8">
        <f t="shared" si="285"/>
        <v>0</v>
      </c>
      <c r="O65" s="8">
        <f t="shared" si="275"/>
        <v>0</v>
      </c>
      <c r="P65" s="8">
        <f t="shared" si="286"/>
        <v>0</v>
      </c>
      <c r="Q65" s="7">
        <f t="shared" si="287"/>
        <v>0</v>
      </c>
      <c r="R65" s="7">
        <f t="shared" si="288"/>
        <v>0</v>
      </c>
      <c r="S65" s="7">
        <f t="shared" si="289"/>
        <v>0</v>
      </c>
      <c r="T65" s="7">
        <f t="shared" si="290"/>
        <v>0</v>
      </c>
      <c r="U65" s="7">
        <f t="shared" si="291"/>
        <v>0</v>
      </c>
      <c r="V65" t="str">
        <f t="shared" si="292"/>
        <v/>
      </c>
      <c r="W65" t="str">
        <f t="shared" si="293"/>
        <v/>
      </c>
      <c r="X65" t="str">
        <f>IF(ADMIN2026!$G$8="Photo-finish timing",W65,V65)</f>
        <v/>
      </c>
      <c r="Y65" s="66" t="str">
        <f>IF(E65="","",IF(ADMIN2026!$G$8=ADMIN2026!$D$8,"",IF(P65&gt;0.5,"error 1/100th entry noted","")))</f>
        <v/>
      </c>
      <c r="Z65" s="38" t="str">
        <f t="shared" si="294"/>
        <v/>
      </c>
      <c r="AC65">
        <f t="shared" si="295"/>
        <v>0</v>
      </c>
      <c r="AD65">
        <f t="shared" si="276"/>
        <v>0</v>
      </c>
      <c r="AE65">
        <f t="shared" si="276"/>
        <v>0</v>
      </c>
      <c r="AF65">
        <f t="shared" si="276"/>
        <v>0</v>
      </c>
      <c r="AG65">
        <f t="shared" si="276"/>
        <v>0</v>
      </c>
      <c r="AH65">
        <f t="shared" si="276"/>
        <v>0</v>
      </c>
      <c r="AI65">
        <f t="shared" si="276"/>
        <v>0</v>
      </c>
      <c r="AJ65">
        <f t="shared" si="276"/>
        <v>0</v>
      </c>
      <c r="AL65">
        <f t="shared" si="311"/>
        <v>-10000</v>
      </c>
      <c r="AM65">
        <f t="shared" si="303"/>
        <v>10</v>
      </c>
      <c r="AN65">
        <f t="shared" si="296"/>
        <v>-9990</v>
      </c>
      <c r="AO65">
        <f t="shared" si="312"/>
        <v>0</v>
      </c>
      <c r="AP65">
        <f>_xlfn.RANK.AVG(AV65,AV56:AV67,0)</f>
        <v>6.5</v>
      </c>
      <c r="AQ65">
        <f>IF(AP65&gt;AO53,0,(AO53-AP65)+2)</f>
        <v>0</v>
      </c>
      <c r="AR65">
        <f>IF(AP65&gt;AO53,0,IF(AO53=7,MAX(0,(AO53-AP65-5)),0))</f>
        <v>0</v>
      </c>
      <c r="AS65">
        <f>IF(AP65&gt;AO53,0,IF(AO53=8,MAX(0,(AO53-AP65-5)),0))</f>
        <v>0</v>
      </c>
      <c r="AT65">
        <f t="shared" si="297"/>
        <v>0</v>
      </c>
      <c r="AV65">
        <f t="shared" si="313"/>
        <v>-1</v>
      </c>
      <c r="AW65" t="str">
        <f>IF(E65="","",IF(A54=3000,(1/((13/7.5)*(60*F65+G65))),(1/((1/1)*(60*F65+G65)))))</f>
        <v/>
      </c>
      <c r="AX65">
        <f>VLOOKUP(A54,'RAZA track Params'!$AM$5:$AN$11,2,FALSE)</f>
        <v>18</v>
      </c>
      <c r="AY65" t="str">
        <f>IF(E65="","",VLOOKUP(H65,'RAZA track Params'!$B$2:$AE$27,AX65,FALSE))</f>
        <v/>
      </c>
      <c r="AZ65" t="str">
        <f>IF(E65="","",VLOOKUP(H65,'RAZA track Params'!$B$2:$AE$27,AX65+1,FALSE))</f>
        <v/>
      </c>
      <c r="BA65" t="str">
        <f>IF(E65="","",VLOOKUP(H65,'RAZA track Params'!$B$2:$AE$27,AX65+2,FALSE))</f>
        <v/>
      </c>
      <c r="BC65">
        <f t="shared" si="298"/>
        <v>-1</v>
      </c>
      <c r="BD65">
        <f t="shared" si="280"/>
        <v>-1</v>
      </c>
      <c r="BE65">
        <f t="shared" si="280"/>
        <v>-1</v>
      </c>
      <c r="BF65">
        <f t="shared" si="280"/>
        <v>-1</v>
      </c>
      <c r="BG65">
        <f t="shared" si="280"/>
        <v>-1</v>
      </c>
      <c r="BH65">
        <f t="shared" si="280"/>
        <v>-1</v>
      </c>
      <c r="BI65">
        <f t="shared" si="280"/>
        <v>-1</v>
      </c>
      <c r="BJ65">
        <f t="shared" si="280"/>
        <v>-1</v>
      </c>
      <c r="BL65">
        <f>IF((IF(BC65=BC55,BC65,-1)-$AM65)/10000&lt;0,-1,(IF(BC65=BC55,BC65,-1)-$AM65)/10000)</f>
        <v>-1</v>
      </c>
      <c r="BM65">
        <f t="shared" ref="BM65" si="321">IF((IF(BD65=BD55,BD65,-1)-$AM65)/10000&lt;0,-1,(IF(BD65=BD55,BD65,-1)-$AM65)/10000)</f>
        <v>-1</v>
      </c>
      <c r="BN65">
        <f t="shared" ref="BN65" si="322">IF((IF(BE65=BE55,BE65,-1)-$AM65)/10000&lt;0,-1,(IF(BE65=BE55,BE65,-1)-$AM65)/10000)</f>
        <v>-1</v>
      </c>
      <c r="BO65">
        <f>IF((IF(BF65=BF55,BF65,-1)-$AM65)/10000&lt;0,-1,(IF(BF65=BF55,BF65,-1)-$AM65)/10000)</f>
        <v>-1</v>
      </c>
      <c r="BP65">
        <f t="shared" ref="BP65" si="323">IF((IF(BG65=BG55,BG65,-1)-$AM65)/10000&lt;0,-1,(IF(BG65=BG55,BG65,-1)-$AM65)/10000)</f>
        <v>-1</v>
      </c>
      <c r="BQ65">
        <f t="shared" ref="BQ65" si="324">IF((IF(BH65=BH55,BH65,-1)-$AM65)/10000&lt;0,-1,(IF(BH65=BH55,BH65,-1)-$AM65)/10000)</f>
        <v>-1</v>
      </c>
      <c r="BR65">
        <f t="shared" ref="BR65" si="325">IF((IF(BI65=BI55,BI65,-1)-$AM65)/10000&lt;0,-1,(IF(BI65=BI55,BI65,-1)-$AM65)/10000)</f>
        <v>-1</v>
      </c>
      <c r="BS65">
        <f t="shared" ref="BS65" si="326">IF((IF(BJ65=BJ55,BJ65,-1)-$AM65)/10000&lt;0,-1,(IF(BJ65=BJ55,BJ65,-1)-$AM65)/10000)</f>
        <v>-1</v>
      </c>
      <c r="BU65">
        <f t="shared" ref="BU65:BU67" si="327">MAX(BL65:BS65)</f>
        <v>-1</v>
      </c>
      <c r="BV65">
        <f t="shared" si="301"/>
        <v>0</v>
      </c>
      <c r="BW65">
        <f>_xlfn.RANK.AVG(BU65,BU56:BU67,0)</f>
        <v>6.5</v>
      </c>
      <c r="BX65">
        <f>IF(BW65&gt;BV53,0,(BV53-BW65)+2)</f>
        <v>0</v>
      </c>
      <c r="BY65">
        <f>IF(BW65&gt;BV53,0,IF(BV53=7,MAX(0,(BV53-BW65-5)),0))</f>
        <v>0</v>
      </c>
      <c r="BZ65">
        <f>IF(BW65&gt;BV53,0,IF(BV53=8,MAX(0,(BV53-BW65-5)),0))</f>
        <v>0</v>
      </c>
      <c r="CA65">
        <f t="shared" si="302"/>
        <v>0</v>
      </c>
    </row>
    <row r="66" spans="1:79">
      <c r="B66" s="94">
        <v>11</v>
      </c>
      <c r="C66" s="38" t="str">
        <f>IF(E66="","",VLOOKUP(E66,'Guests and Para'!$Q$4:$U$33,2,FALSE))</f>
        <v/>
      </c>
      <c r="D66" s="38" t="str">
        <f>IF(E66="","",VLOOKUP(E66,'Guests and Para'!$Q$4:$U$33,3,FALSE))</f>
        <v/>
      </c>
      <c r="E66" s="4"/>
      <c r="F66" s="4"/>
      <c r="G66" s="6"/>
      <c r="H66" s="38" t="str">
        <f>IF(E66="","",VLOOKUP(E66,'Guests and Para'!$Q$4:$U$33,4,FALSE))</f>
        <v/>
      </c>
      <c r="I66" s="38" t="str">
        <f>IF(E66="","",VLOOKUP(E66,'Guests and Para'!$Q$4:$U$33,5,FALSE))</f>
        <v/>
      </c>
      <c r="J66" s="38">
        <f t="shared" si="282"/>
        <v>0</v>
      </c>
      <c r="K66" s="94">
        <f t="shared" si="283"/>
        <v>0</v>
      </c>
      <c r="L66" s="38" t="str">
        <f t="shared" si="310"/>
        <v/>
      </c>
      <c r="M66">
        <f t="shared" si="284"/>
        <v>0</v>
      </c>
      <c r="N66" s="8">
        <f t="shared" si="285"/>
        <v>0</v>
      </c>
      <c r="O66" s="8">
        <f t="shared" si="275"/>
        <v>0</v>
      </c>
      <c r="P66" s="8">
        <f t="shared" si="286"/>
        <v>0</v>
      </c>
      <c r="Q66" s="7">
        <f t="shared" si="287"/>
        <v>0</v>
      </c>
      <c r="R66" s="7">
        <f t="shared" si="288"/>
        <v>0</v>
      </c>
      <c r="S66" s="7">
        <f t="shared" si="289"/>
        <v>0</v>
      </c>
      <c r="T66" s="7">
        <f t="shared" si="290"/>
        <v>0</v>
      </c>
      <c r="U66" s="7">
        <f t="shared" si="291"/>
        <v>0</v>
      </c>
      <c r="V66" t="str">
        <f t="shared" si="292"/>
        <v/>
      </c>
      <c r="W66" t="str">
        <f t="shared" si="293"/>
        <v/>
      </c>
      <c r="X66" t="str">
        <f>IF(ADMIN2026!$G$8="Photo-finish timing",W66,V66)</f>
        <v/>
      </c>
      <c r="Y66" s="66" t="str">
        <f>IF(E66="","",IF(ADMIN2026!$G$8=ADMIN2026!$D$8,"",IF(P66&gt;0.5,"error 1/100th entry noted","")))</f>
        <v/>
      </c>
      <c r="Z66" s="38" t="str">
        <f t="shared" si="294"/>
        <v/>
      </c>
      <c r="AC66">
        <f t="shared" si="295"/>
        <v>0</v>
      </c>
      <c r="AD66">
        <f t="shared" si="276"/>
        <v>0</v>
      </c>
      <c r="AE66">
        <f t="shared" si="276"/>
        <v>0</v>
      </c>
      <c r="AF66">
        <f t="shared" si="276"/>
        <v>0</v>
      </c>
      <c r="AG66">
        <f t="shared" si="276"/>
        <v>0</v>
      </c>
      <c r="AH66">
        <f t="shared" si="276"/>
        <v>0</v>
      </c>
      <c r="AI66">
        <f t="shared" si="276"/>
        <v>0</v>
      </c>
      <c r="AJ66">
        <f t="shared" si="276"/>
        <v>0</v>
      </c>
      <c r="AL66">
        <f t="shared" si="311"/>
        <v>-10000</v>
      </c>
      <c r="AM66">
        <f t="shared" si="303"/>
        <v>11</v>
      </c>
      <c r="AN66">
        <f t="shared" si="296"/>
        <v>-9989</v>
      </c>
      <c r="AO66">
        <f t="shared" si="312"/>
        <v>0</v>
      </c>
      <c r="AP66">
        <f>_xlfn.RANK.AVG(AV66,AV56:AV67,0)</f>
        <v>6.5</v>
      </c>
      <c r="AQ66">
        <f>IF(AP66&gt;AO53,0,(AO53-AP66)+2)</f>
        <v>0</v>
      </c>
      <c r="AR66">
        <f>IF(AP66&gt;AO53,0,IF(AO53=7,MAX(0,(AO53-AP66-5)),0))</f>
        <v>0</v>
      </c>
      <c r="AS66">
        <f>IF(AP66&gt;AO53,0,IF(AO53=8,MAX(0,(AO53-AP66-5)),0))</f>
        <v>0</v>
      </c>
      <c r="AT66">
        <f t="shared" si="297"/>
        <v>0</v>
      </c>
      <c r="AV66">
        <f>IF(AY66="",-1,IF(AY66&gt;0,FLOOR(AY66*EXP(-EXP(AZ66-BA66*AW66)),1),0))</f>
        <v>-1</v>
      </c>
      <c r="AW66" t="str">
        <f>IF(E66="","",IF(A54=3000,(1/((13/7.5)*(60*F66+G66))),(1/((1/1)*(60*F66+G66)))))</f>
        <v/>
      </c>
      <c r="AX66">
        <f>VLOOKUP(A54,'RAZA track Params'!$AM$5:$AN$11,2,FALSE)</f>
        <v>18</v>
      </c>
      <c r="AY66" t="str">
        <f>IF(E66="","",VLOOKUP(H66,'RAZA track Params'!$B$2:$AE$27,AX66,FALSE))</f>
        <v/>
      </c>
      <c r="AZ66" t="str">
        <f>IF(E66="","",VLOOKUP(H66,'RAZA track Params'!$B$2:$AE$27,AX66+1,FALSE))</f>
        <v/>
      </c>
      <c r="BA66" t="str">
        <f>IF(E66="","",VLOOKUP(H66,'RAZA track Params'!$B$2:$AE$27,AX66+2,FALSE))</f>
        <v/>
      </c>
      <c r="BC66">
        <f>IF($D66=BC$1,$AN66,-1)</f>
        <v>-1</v>
      </c>
      <c r="BD66">
        <f t="shared" si="280"/>
        <v>-1</v>
      </c>
      <c r="BE66">
        <f t="shared" si="280"/>
        <v>-1</v>
      </c>
      <c r="BF66">
        <f t="shared" si="280"/>
        <v>-1</v>
      </c>
      <c r="BG66">
        <f t="shared" si="280"/>
        <v>-1</v>
      </c>
      <c r="BH66">
        <f t="shared" si="280"/>
        <v>-1</v>
      </c>
      <c r="BI66">
        <f t="shared" si="280"/>
        <v>-1</v>
      </c>
      <c r="BJ66">
        <f t="shared" si="280"/>
        <v>-1</v>
      </c>
      <c r="BL66">
        <f>IF((IF(BC66=BC55,BC66,-1)-$AM66)/10000&lt;0,-1,(IF(BC66=BC55,BC66,-1)-$AM66)/10000)</f>
        <v>-1</v>
      </c>
      <c r="BM66">
        <f t="shared" ref="BM66" si="328">IF((IF(BD66=BD55,BD66,-1)-$AM66)/10000&lt;0,-1,(IF(BD66=BD55,BD66,-1)-$AM66)/10000)</f>
        <v>-1</v>
      </c>
      <c r="BN66">
        <f t="shared" ref="BN66" si="329">IF((IF(BE66=BE55,BE66,-1)-$AM66)/10000&lt;0,-1,(IF(BE66=BE55,BE66,-1)-$AM66)/10000)</f>
        <v>-1</v>
      </c>
      <c r="BO66">
        <f t="shared" ref="BO66" si="330">IF((IF(BF66=BF55,BF66,-1)-$AM66)/10000&lt;0,-1,(IF(BF66=BF55,BF66,-1)-$AM66)/10000)</f>
        <v>-1</v>
      </c>
      <c r="BP66">
        <f t="shared" ref="BP66" si="331">IF((IF(BG66=BG55,BG66,-1)-$AM66)/10000&lt;0,-1,(IF(BG66=BG55,BG66,-1)-$AM66)/10000)</f>
        <v>-1</v>
      </c>
      <c r="BQ66">
        <f t="shared" ref="BQ66" si="332">IF((IF(BH66=BH55,BH66,-1)-$AM66)/10000&lt;0,-1,(IF(BH66=BH55,BH66,-1)-$AM66)/10000)</f>
        <v>-1</v>
      </c>
      <c r="BR66">
        <f t="shared" ref="BR66" si="333">IF((IF(BI66=BI55,BI66,-1)-$AM66)/10000&lt;0,-1,(IF(BI66=BI55,BI66,-1)-$AM66)/10000)</f>
        <v>-1</v>
      </c>
      <c r="BS66">
        <f t="shared" ref="BS66" si="334">IF((IF(BJ66=BJ55,BJ66,-1)-$AM66)/10000&lt;0,-1,(IF(BJ66=BJ55,BJ66,-1)-$AM66)/10000)</f>
        <v>-1</v>
      </c>
      <c r="BU66">
        <f t="shared" si="327"/>
        <v>-1</v>
      </c>
      <c r="BV66">
        <f t="shared" si="301"/>
        <v>0</v>
      </c>
      <c r="BW66">
        <f>_xlfn.RANK.AVG(BU66,BU56:BU67,0)</f>
        <v>6.5</v>
      </c>
      <c r="BX66">
        <f>IF(BW66&gt;BV53,0,(BV53-BW66)+2)</f>
        <v>0</v>
      </c>
      <c r="BY66">
        <f>IF(BW66&gt;BV53,0,IF(BV53=7,MAX(0,(BV53-BW66-5)),0))</f>
        <v>0</v>
      </c>
      <c r="BZ66">
        <f>IF(BW66&gt;BV53,0,IF(BV53=8,MAX(0,(BV53-BW66-5)),0))</f>
        <v>0</v>
      </c>
      <c r="CA66">
        <f>SUM(BX66:BZ66)</f>
        <v>0</v>
      </c>
    </row>
    <row r="67" spans="1:79">
      <c r="B67" s="94">
        <v>12</v>
      </c>
      <c r="C67" s="38" t="str">
        <f>IF(E67="","",VLOOKUP(E67,'Guests and Para'!$Q$4:$U$33,2,FALSE))</f>
        <v/>
      </c>
      <c r="D67" s="38" t="str">
        <f>IF(E67="","",VLOOKUP(E67,'Guests and Para'!$Q$4:$U$33,3,FALSE))</f>
        <v/>
      </c>
      <c r="E67" s="4"/>
      <c r="F67" s="4"/>
      <c r="G67" s="6"/>
      <c r="H67" s="38" t="str">
        <f>IF(E67="","",VLOOKUP(E67,'Guests and Para'!$Q$4:$U$33,4,FALSE))</f>
        <v/>
      </c>
      <c r="I67" s="38" t="str">
        <f>IF(E67="","",VLOOKUP(E67,'Guests and Para'!$Q$4:$U$33,5,FALSE))</f>
        <v/>
      </c>
      <c r="J67" s="38">
        <f t="shared" si="282"/>
        <v>0</v>
      </c>
      <c r="K67" s="94">
        <f t="shared" si="283"/>
        <v>0</v>
      </c>
      <c r="L67" s="38" t="str">
        <f t="shared" si="310"/>
        <v/>
      </c>
      <c r="M67">
        <f t="shared" si="284"/>
        <v>0</v>
      </c>
      <c r="N67" s="8">
        <f t="shared" si="285"/>
        <v>0</v>
      </c>
      <c r="O67" s="8">
        <f t="shared" si="275"/>
        <v>0</v>
      </c>
      <c r="P67" s="8">
        <f t="shared" si="286"/>
        <v>0</v>
      </c>
      <c r="Q67" s="7">
        <f t="shared" si="287"/>
        <v>0</v>
      </c>
      <c r="R67" s="7">
        <f t="shared" si="288"/>
        <v>0</v>
      </c>
      <c r="S67" s="7">
        <f t="shared" si="289"/>
        <v>0</v>
      </c>
      <c r="T67" s="7">
        <f t="shared" si="290"/>
        <v>0</v>
      </c>
      <c r="U67" s="7">
        <f t="shared" si="291"/>
        <v>0</v>
      </c>
      <c r="V67" t="str">
        <f t="shared" si="292"/>
        <v/>
      </c>
      <c r="W67" t="str">
        <f t="shared" si="293"/>
        <v/>
      </c>
      <c r="X67" t="str">
        <f>IF(ADMIN2026!$G$8="Photo-finish timing",W67,V67)</f>
        <v/>
      </c>
      <c r="Y67" s="66" t="str">
        <f>IF(E67="","",IF(ADMIN2026!$G$8=ADMIN2026!$D$8,"",IF(P67&gt;0.5,"error 1/100th entry noted","")))</f>
        <v/>
      </c>
      <c r="Z67" s="38" t="str">
        <f t="shared" si="294"/>
        <v/>
      </c>
      <c r="AC67">
        <f t="shared" si="295"/>
        <v>0</v>
      </c>
      <c r="AD67">
        <f t="shared" si="276"/>
        <v>0</v>
      </c>
      <c r="AE67">
        <f t="shared" si="276"/>
        <v>0</v>
      </c>
      <c r="AF67">
        <f t="shared" si="276"/>
        <v>0</v>
      </c>
      <c r="AG67">
        <f t="shared" si="276"/>
        <v>0</v>
      </c>
      <c r="AH67">
        <f t="shared" si="276"/>
        <v>0</v>
      </c>
      <c r="AI67">
        <f t="shared" si="276"/>
        <v>0</v>
      </c>
      <c r="AJ67">
        <f t="shared" si="276"/>
        <v>0</v>
      </c>
      <c r="AL67">
        <f t="shared" si="311"/>
        <v>-10000</v>
      </c>
      <c r="AM67">
        <f t="shared" si="303"/>
        <v>12</v>
      </c>
      <c r="AN67">
        <f t="shared" si="296"/>
        <v>-9988</v>
      </c>
      <c r="AO67">
        <f t="shared" si="312"/>
        <v>0</v>
      </c>
      <c r="AP67">
        <f>_xlfn.RANK.AVG(AV67,AV56:AV67,0)</f>
        <v>6.5</v>
      </c>
      <c r="AQ67">
        <f>IF(AP67&gt;AO53,0,(AO53-AP67)+2)</f>
        <v>0</v>
      </c>
      <c r="AR67">
        <f>IF(AP67&gt;AO53,0,IF(AO53=7,MAX(0,(AO53-AP67-5)),0))</f>
        <v>0</v>
      </c>
      <c r="AS67">
        <f>IF(AP67&gt;AO53,0,IF(AO53=8,MAX(0,(AO53-AP67-5)),0))</f>
        <v>0</v>
      </c>
      <c r="AT67">
        <f t="shared" si="297"/>
        <v>0</v>
      </c>
      <c r="AV67">
        <f t="shared" ref="AV67" si="335">IF(AY67="",-1,IF(AY67&gt;0,FLOOR(AY67*EXP(-EXP(AZ67-BA67*AW67)),1),0))</f>
        <v>-1</v>
      </c>
      <c r="AW67" t="str">
        <f>IF(E67="","",IF(A54=3000,(1/((13/7.5)*(60*F67+G67))),(1/((1/1)*(60*F67+G67)))))</f>
        <v/>
      </c>
      <c r="AX67">
        <f>VLOOKUP(A54,'RAZA track Params'!$AM$5:$AN$11,2,FALSE)</f>
        <v>18</v>
      </c>
      <c r="AY67" t="str">
        <f>IF(E67="","",VLOOKUP(H67,'RAZA track Params'!$B$2:$AE$27,AX67,FALSE))</f>
        <v/>
      </c>
      <c r="AZ67" t="str">
        <f>IF(E67="","",VLOOKUP(H67,'RAZA track Params'!$B$2:$AE$27,AX67+1,FALSE))</f>
        <v/>
      </c>
      <c r="BA67" t="str">
        <f>IF(E67="","",VLOOKUP(H67,'RAZA track Params'!$B$2:$AE$27,AX67+2,FALSE))</f>
        <v/>
      </c>
      <c r="BC67">
        <f t="shared" si="298"/>
        <v>-1</v>
      </c>
      <c r="BD67">
        <f t="shared" si="280"/>
        <v>-1</v>
      </c>
      <c r="BE67">
        <f t="shared" si="280"/>
        <v>-1</v>
      </c>
      <c r="BF67">
        <f t="shared" si="280"/>
        <v>-1</v>
      </c>
      <c r="BG67">
        <f t="shared" si="280"/>
        <v>-1</v>
      </c>
      <c r="BH67">
        <f t="shared" si="280"/>
        <v>-1</v>
      </c>
      <c r="BI67">
        <f t="shared" si="280"/>
        <v>-1</v>
      </c>
      <c r="BJ67">
        <f t="shared" si="280"/>
        <v>-1</v>
      </c>
      <c r="BL67">
        <f>IF((IF(BC67=BC55,BC67,-1)-$AM67)/10000&lt;0,-1,(IF(BC67=BC55,BC67,-1)-$AM67)/10000)</f>
        <v>-1</v>
      </c>
      <c r="BM67">
        <f t="shared" ref="BM67" si="336">IF((IF(BD67=BD55,BD67,-1)-$AM67)/10000&lt;0,-1,(IF(BD67=BD55,BD67,-1)-$AM67)/10000)</f>
        <v>-1</v>
      </c>
      <c r="BN67">
        <f t="shared" ref="BN67" si="337">IF((IF(BE67=BE55,BE67,-1)-$AM67)/10000&lt;0,-1,(IF(BE67=BE55,BE67,-1)-$AM67)/10000)</f>
        <v>-1</v>
      </c>
      <c r="BO67">
        <f t="shared" ref="BO67" si="338">IF((IF(BF67=BF55,BF67,-1)-$AM67)/10000&lt;0,-1,(IF(BF67=BF55,BF67,-1)-$AM67)/10000)</f>
        <v>-1</v>
      </c>
      <c r="BP67">
        <f t="shared" ref="BP67" si="339">IF((IF(BG67=BG55,BG67,-1)-$AM67)/10000&lt;0,-1,(IF(BG67=BG55,BG67,-1)-$AM67)/10000)</f>
        <v>-1</v>
      </c>
      <c r="BQ67">
        <f t="shared" ref="BQ67" si="340">IF((IF(BH67=BH55,BH67,-1)-$AM67)/10000&lt;0,-1,(IF(BH67=BH55,BH67,-1)-$AM67)/10000)</f>
        <v>-1</v>
      </c>
      <c r="BR67">
        <f t="shared" ref="BR67" si="341">IF((IF(BI67=BI55,BI67,-1)-$AM67)/10000&lt;0,-1,(IF(BI67=BI55,BI67,-1)-$AM67)/10000)</f>
        <v>-1</v>
      </c>
      <c r="BS67">
        <f t="shared" ref="BS67" si="342">IF((IF(BJ67=BJ55,BJ67,-1)-$AM67)/10000&lt;0,-1,(IF(BJ67=BJ55,BJ67,-1)-$AM67)/10000)</f>
        <v>-1</v>
      </c>
      <c r="BU67">
        <f t="shared" si="327"/>
        <v>-1</v>
      </c>
      <c r="BV67">
        <f t="shared" si="301"/>
        <v>0</v>
      </c>
      <c r="BW67">
        <f>_xlfn.RANK.AVG(BU67,BU56:BU67,0)</f>
        <v>6.5</v>
      </c>
      <c r="BX67">
        <f>IF(BW67&gt;BV53,0,(BV53-BW67)+2)</f>
        <v>0</v>
      </c>
      <c r="BY67">
        <f>IF(BW67&gt;BV53,0,IF(BV53=7,MAX(0,(BV53-BW67-5)),0))</f>
        <v>0</v>
      </c>
      <c r="BZ67">
        <f>IF(BW67&gt;BV53,0,IF(BV53=8,MAX(0,(BV53-BW67-5)),0))</f>
        <v>0</v>
      </c>
      <c r="CA67">
        <f t="shared" ref="CA67" si="343">SUM(BX67:BZ67)</f>
        <v>0</v>
      </c>
    </row>
    <row r="69" spans="1:79">
      <c r="AO69" t="s">
        <v>312</v>
      </c>
      <c r="BV69" t="s">
        <v>312</v>
      </c>
    </row>
    <row r="70" spans="1:79">
      <c r="A70" s="62" t="s">
        <v>0</v>
      </c>
      <c r="B70" s="62" t="s">
        <v>0</v>
      </c>
      <c r="C70" s="62">
        <v>1500</v>
      </c>
      <c r="D70" s="62" t="s">
        <v>58</v>
      </c>
      <c r="E70" s="3"/>
      <c r="F70" s="3"/>
      <c r="G70" s="67"/>
      <c r="J70" s="3"/>
      <c r="K70" s="3"/>
      <c r="L70" s="3"/>
      <c r="M70" s="3"/>
      <c r="N70" s="3"/>
      <c r="O70" s="3"/>
      <c r="P70" s="3"/>
      <c r="Q70" s="3"/>
      <c r="R70" s="3"/>
      <c r="S70" s="3"/>
      <c r="T70" s="3"/>
      <c r="U70" s="3"/>
      <c r="V70" s="3"/>
      <c r="W70" s="3"/>
      <c r="X70" s="3"/>
      <c r="Y70" s="3"/>
      <c r="Z70" s="3"/>
      <c r="AA70" s="3"/>
      <c r="AO70">
        <f>SUM(AO73:AO80)</f>
        <v>0</v>
      </c>
      <c r="BC70" t="s">
        <v>399</v>
      </c>
      <c r="BL70" t="s">
        <v>401</v>
      </c>
      <c r="BV70">
        <f>SUM(BV73:BV80)</f>
        <v>0</v>
      </c>
    </row>
    <row r="71" spans="1:79">
      <c r="A71" s="3">
        <f>C70</f>
        <v>1500</v>
      </c>
      <c r="B71" s="37" t="s">
        <v>415</v>
      </c>
      <c r="C71" s="37"/>
      <c r="D71" s="138"/>
      <c r="E71" s="37"/>
      <c r="F71" s="37" t="s">
        <v>76</v>
      </c>
      <c r="G71" s="63" t="s">
        <v>77</v>
      </c>
      <c r="H71" s="37" t="s">
        <v>387</v>
      </c>
      <c r="I71" s="37" t="s">
        <v>389</v>
      </c>
      <c r="J71" s="37" t="s">
        <v>79</v>
      </c>
      <c r="K71" s="37" t="s">
        <v>59</v>
      </c>
      <c r="L71" s="37" t="s">
        <v>304</v>
      </c>
      <c r="M71" s="3" t="s">
        <v>132</v>
      </c>
      <c r="N71" s="3" t="s">
        <v>132</v>
      </c>
      <c r="O71" s="3" t="s">
        <v>133</v>
      </c>
      <c r="P71" s="3" t="s">
        <v>193</v>
      </c>
      <c r="Q71" s="3" t="s">
        <v>137</v>
      </c>
      <c r="R71" s="3" t="s">
        <v>192</v>
      </c>
      <c r="S71" s="3" t="s">
        <v>134</v>
      </c>
      <c r="T71" s="3" t="s">
        <v>135</v>
      </c>
      <c r="U71" s="3" t="s">
        <v>194</v>
      </c>
      <c r="V71" s="3" t="s">
        <v>195</v>
      </c>
      <c r="W71" s="3" t="s">
        <v>197</v>
      </c>
      <c r="X71" s="3" t="s">
        <v>136</v>
      </c>
      <c r="Y71" s="3" t="s">
        <v>236</v>
      </c>
      <c r="Z71" s="37" t="s">
        <v>404</v>
      </c>
      <c r="AA71" s="3"/>
      <c r="AL71" t="s">
        <v>304</v>
      </c>
      <c r="AM71" t="s">
        <v>307</v>
      </c>
      <c r="AN71" s="1" t="s">
        <v>308</v>
      </c>
      <c r="AO71" t="s">
        <v>310</v>
      </c>
      <c r="AP71" t="s">
        <v>313</v>
      </c>
      <c r="AQ71" t="s">
        <v>400</v>
      </c>
      <c r="AR71" t="s">
        <v>400</v>
      </c>
      <c r="AS71" t="s">
        <v>400</v>
      </c>
      <c r="AT71" t="s">
        <v>400</v>
      </c>
      <c r="AV71" t="s">
        <v>304</v>
      </c>
      <c r="AW71" t="s">
        <v>383</v>
      </c>
      <c r="AX71" t="s">
        <v>392</v>
      </c>
      <c r="AY71" t="s">
        <v>304</v>
      </c>
      <c r="AZ71" t="s">
        <v>304</v>
      </c>
      <c r="BA71" t="s">
        <v>304</v>
      </c>
      <c r="BC71" s="136" t="str">
        <f>AC$1</f>
        <v>B&amp;R</v>
      </c>
      <c r="BD71" s="136" t="str">
        <f t="shared" ref="BD71" si="344">AD$1</f>
        <v>Chelt</v>
      </c>
      <c r="BE71" s="136" t="str">
        <f t="shared" ref="BE71" si="345">AE$1</f>
        <v>D&amp;S</v>
      </c>
      <c r="BF71" s="136" t="str">
        <f t="shared" ref="BF71" si="346">AF$1</f>
        <v>HereF</v>
      </c>
      <c r="BG71" s="136" t="str">
        <f t="shared" ref="BG71" si="347">AG$1</f>
        <v>K&amp;S</v>
      </c>
      <c r="BH71" s="136" t="str">
        <f t="shared" ref="BH71" si="348">AH$1</f>
        <v>Tipton</v>
      </c>
      <c r="BI71" s="136" t="str">
        <f t="shared" ref="BI71" si="349">AI$1</f>
        <v>Worc</v>
      </c>
      <c r="BJ71" s="136" t="str">
        <f t="shared" ref="BJ71" si="350">AJ$1</f>
        <v>Yate</v>
      </c>
      <c r="BL71" s="136" t="str">
        <f>BC71</f>
        <v>B&amp;R</v>
      </c>
      <c r="BM71" s="136" t="str">
        <f t="shared" ref="BM71" si="351">BD71</f>
        <v>Chelt</v>
      </c>
      <c r="BN71" s="136" t="str">
        <f t="shared" ref="BN71" si="352">BE71</f>
        <v>D&amp;S</v>
      </c>
      <c r="BO71" s="136" t="str">
        <f t="shared" ref="BO71" si="353">BF71</f>
        <v>HereF</v>
      </c>
      <c r="BP71" s="136" t="str">
        <f t="shared" ref="BP71" si="354">BG71</f>
        <v>K&amp;S</v>
      </c>
      <c r="BQ71" s="136" t="str">
        <f t="shared" ref="BQ71" si="355">BH71</f>
        <v>Tipton</v>
      </c>
      <c r="BR71" s="136" t="str">
        <f t="shared" ref="BR71" si="356">BI71</f>
        <v>Worc</v>
      </c>
      <c r="BS71" s="136" t="str">
        <f t="shared" ref="BS71" si="357">BJ71</f>
        <v>Yate</v>
      </c>
      <c r="BU71" t="s">
        <v>402</v>
      </c>
      <c r="BV71" t="s">
        <v>310</v>
      </c>
      <c r="BW71" t="s">
        <v>313</v>
      </c>
      <c r="BX71" t="s">
        <v>403</v>
      </c>
      <c r="BY71" t="s">
        <v>403</v>
      </c>
      <c r="BZ71" t="s">
        <v>403</v>
      </c>
      <c r="CA71" t="s">
        <v>403</v>
      </c>
    </row>
    <row r="72" spans="1:79">
      <c r="A72" s="64" t="str">
        <f>$A$4</f>
        <v>MEN</v>
      </c>
      <c r="B72" s="37" t="s">
        <v>59</v>
      </c>
      <c r="C72" s="37" t="s">
        <v>60</v>
      </c>
      <c r="D72" s="37" t="s">
        <v>61</v>
      </c>
      <c r="E72" s="37" t="s">
        <v>108</v>
      </c>
      <c r="F72" s="37" t="s">
        <v>78</v>
      </c>
      <c r="G72" s="63" t="s">
        <v>99</v>
      </c>
      <c r="H72" s="37" t="s">
        <v>388</v>
      </c>
      <c r="I72" s="37" t="s">
        <v>390</v>
      </c>
      <c r="J72" s="37" t="s">
        <v>80</v>
      </c>
      <c r="K72" s="37" t="s">
        <v>80</v>
      </c>
      <c r="L72" s="37" t="s">
        <v>80</v>
      </c>
      <c r="M72" s="3" t="s">
        <v>192</v>
      </c>
      <c r="N72" s="3" t="s">
        <v>130</v>
      </c>
      <c r="O72" s="3" t="s">
        <v>130</v>
      </c>
      <c r="P72" s="3" t="s">
        <v>130</v>
      </c>
      <c r="Q72" s="3" t="s">
        <v>131</v>
      </c>
      <c r="R72" s="3" t="s">
        <v>131</v>
      </c>
      <c r="S72" s="3" t="s">
        <v>131</v>
      </c>
      <c r="T72" s="3" t="s">
        <v>131</v>
      </c>
      <c r="U72" s="3" t="s">
        <v>131</v>
      </c>
      <c r="V72" s="3" t="s">
        <v>196</v>
      </c>
      <c r="W72" s="3" t="s">
        <v>196</v>
      </c>
      <c r="X72" s="3" t="s">
        <v>146</v>
      </c>
      <c r="Y72" s="3" t="s">
        <v>237</v>
      </c>
      <c r="Z72" s="37" t="s">
        <v>405</v>
      </c>
      <c r="AA72" s="3"/>
      <c r="AC72" t="str">
        <f>ADMIN2026!$D$12</f>
        <v>B&amp;R</v>
      </c>
      <c r="AD72" t="str">
        <f>ADMIN2026!$D$13</f>
        <v>Chelt</v>
      </c>
      <c r="AE72" t="str">
        <f>ADMIN2026!$D$14</f>
        <v>D&amp;S</v>
      </c>
      <c r="AF72" t="str">
        <f>ADMIN2026!$D$15</f>
        <v>HereF</v>
      </c>
      <c r="AG72" t="str">
        <f>ADMIN2026!$D$16</f>
        <v>K&amp;S</v>
      </c>
      <c r="AH72" t="str">
        <f>ADMIN2026!$D$17</f>
        <v>Tipton</v>
      </c>
      <c r="AI72" t="str">
        <f>ADMIN2026!$D$18</f>
        <v>Worc</v>
      </c>
      <c r="AJ72" t="str">
        <f>ADMIN2026!$D$19</f>
        <v>Yate</v>
      </c>
      <c r="AL72" t="s">
        <v>306</v>
      </c>
      <c r="AM72" t="s">
        <v>296</v>
      </c>
      <c r="AN72" t="s">
        <v>309</v>
      </c>
      <c r="AO72" t="s">
        <v>311</v>
      </c>
      <c r="AP72" t="s">
        <v>325</v>
      </c>
      <c r="AQ72" t="s">
        <v>397</v>
      </c>
      <c r="AR72" t="s">
        <v>394</v>
      </c>
      <c r="AS72" t="s">
        <v>395</v>
      </c>
      <c r="AT72" t="s">
        <v>396</v>
      </c>
      <c r="AV72" t="s">
        <v>305</v>
      </c>
      <c r="AW72" t="s">
        <v>384</v>
      </c>
      <c r="AX72" t="s">
        <v>393</v>
      </c>
      <c r="AY72" t="s">
        <v>328</v>
      </c>
      <c r="AZ72" t="s">
        <v>329</v>
      </c>
      <c r="BA72" t="s">
        <v>330</v>
      </c>
      <c r="BC72" s="135">
        <f>MAX(BC73:BC80)</f>
        <v>-1</v>
      </c>
      <c r="BD72" s="135">
        <f t="shared" ref="BD72" si="358">MAX(BD73:BD80)</f>
        <v>-1</v>
      </c>
      <c r="BE72" s="135">
        <f t="shared" ref="BE72" si="359">MAX(BE73:BE80)</f>
        <v>-1</v>
      </c>
      <c r="BF72" s="135">
        <f t="shared" ref="BF72" si="360">MAX(BF73:BF80)</f>
        <v>-1</v>
      </c>
      <c r="BG72" s="135">
        <f t="shared" ref="BG72" si="361">MAX(BG73:BG80)</f>
        <v>-1</v>
      </c>
      <c r="BH72" s="135">
        <f t="shared" ref="BH72" si="362">MAX(BH73:BH80)</f>
        <v>-1</v>
      </c>
      <c r="BI72" s="135">
        <f t="shared" ref="BI72" si="363">MAX(BI73:BI80)</f>
        <v>-1</v>
      </c>
      <c r="BJ72" s="135">
        <f t="shared" ref="BJ72" si="364">MAX(BJ73:BJ80)</f>
        <v>-1</v>
      </c>
      <c r="BU72" t="s">
        <v>314</v>
      </c>
      <c r="BV72" t="s">
        <v>311</v>
      </c>
      <c r="BW72" t="s">
        <v>325</v>
      </c>
      <c r="BX72" t="s">
        <v>397</v>
      </c>
      <c r="BY72" t="s">
        <v>394</v>
      </c>
      <c r="BZ72" t="s">
        <v>395</v>
      </c>
      <c r="CA72" t="s">
        <v>396</v>
      </c>
    </row>
    <row r="73" spans="1:79">
      <c r="B73" s="94">
        <v>1</v>
      </c>
      <c r="C73" s="38" t="str">
        <f>IF(E73="","",VLOOKUP(E73,'Guests and Para'!$Q$4:$U$33,2,FALSE))</f>
        <v/>
      </c>
      <c r="D73" s="38" t="str">
        <f>IF(E73="","",VLOOKUP(E73,'Guests and Para'!$Q$4:$U$33,3,FALSE))</f>
        <v/>
      </c>
      <c r="E73" s="4"/>
      <c r="F73" s="4"/>
      <c r="G73" s="6"/>
      <c r="H73" s="38" t="str">
        <f>IF(E73="","",VLOOKUP(E73,'Guests and Para'!$Q$4:$U$33,4,FALSE))</f>
        <v/>
      </c>
      <c r="I73" s="38" t="str">
        <f>IF(E73="","",VLOOKUP(E73,'Guests and Para'!$Q$4:$U$33,5,FALSE))</f>
        <v/>
      </c>
      <c r="J73" s="38">
        <f>CA73</f>
        <v>0</v>
      </c>
      <c r="K73" s="94">
        <f>J73</f>
        <v>0</v>
      </c>
      <c r="L73" s="38" t="str">
        <f t="shared" ref="L73:L79" si="365">IF(AV73&lt;0,"",AV73)</f>
        <v/>
      </c>
      <c r="M73">
        <f>INT(G73/10)</f>
        <v>0</v>
      </c>
      <c r="N73" s="8">
        <f>INT(G73)-10*M73</f>
        <v>0</v>
      </c>
      <c r="O73" s="8">
        <f t="shared" ref="O73:O84" si="366">INT((INT(10*(G73-N73-10*M73)+0.001))/1)</f>
        <v>0</v>
      </c>
      <c r="P73" s="8">
        <f>INT(100*(G73-N73-10*M73-O73/10)+0.5)</f>
        <v>0</v>
      </c>
      <c r="Q73" s="7">
        <f>F73</f>
        <v>0</v>
      </c>
      <c r="R73" s="7">
        <f>M73</f>
        <v>0</v>
      </c>
      <c r="S73" s="7">
        <f>N73</f>
        <v>0</v>
      </c>
      <c r="T73" s="7">
        <f>O73</f>
        <v>0</v>
      </c>
      <c r="U73" s="7">
        <f>P73</f>
        <v>0</v>
      </c>
      <c r="V73" t="str">
        <f>IF(G73="DQ","DQ",IF(G73="NT","NT",IF(G73="DNF","DNF",IF(G73="DNS","DNS",IF(D73="","",IF(F73="",IF(M73&gt;0,CONCATENATE(R73,S73,".",T73),CONCATENATE(S73,".",T73)),CONCATENATE(Q73,":",R73,S73,".",T73)))))))</f>
        <v/>
      </c>
      <c r="W73" t="str">
        <f>IF(G73="DQ","DQ",IF(G73="NT","NT",IF(G73="DNF","DNF",IF(G73="DNS","DNS",IF(D73="","",IF(F73="",IF(M73&gt;0,CONCATENATE(R73,S73,".",T73,U73),CONCATENATE(S73,".",T73,U73)),CONCATENATE(Q73,":",R73,S73,".",T73,U73)))))))</f>
        <v/>
      </c>
      <c r="X73" t="str">
        <f>IF(ADMIN2026!$G$8="Photo-finish timing",W73,V73)</f>
        <v/>
      </c>
      <c r="Y73" s="66" t="str">
        <f>IF(E73="","",IF(ADMIN2026!$G$8=ADMIN2026!$D$8,"",IF(P73&gt;0.5,"error 1/100th entry noted","")))</f>
        <v/>
      </c>
      <c r="Z73" s="38" t="str">
        <f>IF(BU73&lt;0,"",BU73)</f>
        <v/>
      </c>
      <c r="AC73">
        <f>IF($D73=AC$1,$K73,0)</f>
        <v>0</v>
      </c>
      <c r="AD73">
        <f t="shared" ref="AD73:AJ84" si="367">IF($D73=AD$1,$K73,0)</f>
        <v>0</v>
      </c>
      <c r="AE73">
        <f t="shared" si="367"/>
        <v>0</v>
      </c>
      <c r="AF73">
        <f t="shared" si="367"/>
        <v>0</v>
      </c>
      <c r="AG73">
        <f t="shared" si="367"/>
        <v>0</v>
      </c>
      <c r="AH73">
        <f t="shared" si="367"/>
        <v>0</v>
      </c>
      <c r="AI73">
        <f t="shared" si="367"/>
        <v>0</v>
      </c>
      <c r="AJ73">
        <f t="shared" si="367"/>
        <v>0</v>
      </c>
      <c r="AL73">
        <f t="shared" ref="AL73:AL80" si="368">INT(100*AV73+0.5)*100</f>
        <v>-10000</v>
      </c>
      <c r="AM73">
        <v>1</v>
      </c>
      <c r="AN73">
        <f>AL73+AM73</f>
        <v>-9999</v>
      </c>
      <c r="AO73">
        <f t="shared" ref="AO73:AO80" si="369">IF(E73="",0,1)</f>
        <v>0</v>
      </c>
      <c r="AP73">
        <f>_xlfn.RANK.AVG(AV73,AV73:AV84,0)</f>
        <v>6.5</v>
      </c>
      <c r="AQ73">
        <f>IF(AP73&gt;AO70,0,(AO70-AP73)+2)</f>
        <v>0</v>
      </c>
      <c r="AR73">
        <f>IF(AP73&gt;AO70,0,IF(AO70=7,MAX(0,(AO70-AP73-5)),0))</f>
        <v>0</v>
      </c>
      <c r="AS73">
        <f>IF(AP73&gt;AO70,0,IF(AO70=8,MAX(0,(AO70-AP73-5)),0))</f>
        <v>0</v>
      </c>
      <c r="AT73">
        <f>SUM(AQ73:AS73)</f>
        <v>0</v>
      </c>
      <c r="AV73">
        <f t="shared" ref="AV73:AV80" si="370">IF(AY73="",-1,IF(AY73&gt;0,FLOOR(AY73*EXP(-EXP(AZ73-BA73*AW73)),1),0))</f>
        <v>-1</v>
      </c>
      <c r="AW73" t="str">
        <f>IF(E73="","",IF(A71=3000,(1/((13/7.5)*(60*F73+G73))),(1/((1/1)*(60*F73+G73)))))</f>
        <v/>
      </c>
      <c r="AX73">
        <f>VLOOKUP(A71,'RAZA track Params'!$AM$5:$AN$11,2,FALSE)</f>
        <v>23</v>
      </c>
      <c r="AY73" t="str">
        <f>IF(E73="","",VLOOKUP(H73,'RAZA track Params'!$B$2:$AE$27,AX73,FALSE))</f>
        <v/>
      </c>
      <c r="AZ73" t="str">
        <f>IF(E73="","",VLOOKUP(H73,'RAZA track Params'!$B$2:$AE$27,AX73+1,FALSE))</f>
        <v/>
      </c>
      <c r="BA73" t="str">
        <f>IF(E73="","",VLOOKUP(H73,'RAZA track Params'!$B$2:$AE$27,AX73+2,FALSE))</f>
        <v/>
      </c>
      <c r="BC73">
        <f>IF($D73=BC$1,$AN73,-1)</f>
        <v>-1</v>
      </c>
      <c r="BD73">
        <f t="shared" ref="BD73:BJ84" si="371">IF($D73=BD$1,$AN73,-1)</f>
        <v>-1</v>
      </c>
      <c r="BE73">
        <f t="shared" si="371"/>
        <v>-1</v>
      </c>
      <c r="BF73">
        <f t="shared" si="371"/>
        <v>-1</v>
      </c>
      <c r="BG73">
        <f t="shared" si="371"/>
        <v>-1</v>
      </c>
      <c r="BH73">
        <f t="shared" si="371"/>
        <v>-1</v>
      </c>
      <c r="BI73">
        <f t="shared" si="371"/>
        <v>-1</v>
      </c>
      <c r="BJ73">
        <f t="shared" si="371"/>
        <v>-1</v>
      </c>
      <c r="BL73">
        <f t="shared" ref="BL73:BS73" si="372">IF((IF(BC73=BC72,BC73,-1)-$AM73)/10000&lt;0,-1,(IF(BC73=BC72,BC73,-1)-$AM73)/10000)</f>
        <v>-1</v>
      </c>
      <c r="BM73">
        <f t="shared" si="372"/>
        <v>-1</v>
      </c>
      <c r="BN73">
        <f t="shared" si="372"/>
        <v>-1</v>
      </c>
      <c r="BO73">
        <f t="shared" si="372"/>
        <v>-1</v>
      </c>
      <c r="BP73">
        <f t="shared" si="372"/>
        <v>-1</v>
      </c>
      <c r="BQ73">
        <f t="shared" si="372"/>
        <v>-1</v>
      </c>
      <c r="BR73">
        <f t="shared" si="372"/>
        <v>-1</v>
      </c>
      <c r="BS73">
        <f t="shared" si="372"/>
        <v>-1</v>
      </c>
      <c r="BU73">
        <f>MAX(BL73:BS73)</f>
        <v>-1</v>
      </c>
      <c r="BV73">
        <f>IF(BU73&lt;0,0,1)</f>
        <v>0</v>
      </c>
      <c r="BW73">
        <f>_xlfn.RANK.AVG(BU73,BU73:BU84,0)</f>
        <v>6.5</v>
      </c>
      <c r="BX73">
        <f>IF(BW73&gt;BV70,0,(BV70-BW73)+2)</f>
        <v>0</v>
      </c>
      <c r="BY73">
        <f>IF(BW73&gt;BV70,0,IF(BV70=7,MAX(0,(BV70-BW73-5)),0))</f>
        <v>0</v>
      </c>
      <c r="BZ73">
        <f>IF(BW73&gt;BV70,0,IF(BV70=8,MAX(0,(BV70-BW73-5)),0))</f>
        <v>0</v>
      </c>
      <c r="CA73">
        <f>SUM(BX73:BZ73)</f>
        <v>0</v>
      </c>
    </row>
    <row r="74" spans="1:79">
      <c r="B74" s="94">
        <v>2</v>
      </c>
      <c r="C74" s="38" t="str">
        <f>IF(E74="","",VLOOKUP(E74,'Guests and Para'!$Q$4:$U$33,2,FALSE))</f>
        <v/>
      </c>
      <c r="D74" s="38" t="str">
        <f>IF(E74="","",VLOOKUP(E74,'Guests and Para'!$Q$4:$U$33,3,FALSE))</f>
        <v/>
      </c>
      <c r="E74" s="4"/>
      <c r="F74" s="4"/>
      <c r="G74" s="6"/>
      <c r="H74" s="38" t="str">
        <f>IF(E74="","",VLOOKUP(E74,'Guests and Para'!$Q$4:$U$33,4,FALSE))</f>
        <v/>
      </c>
      <c r="I74" s="38" t="str">
        <f>IF(E74="","",VLOOKUP(E74,'Guests and Para'!$Q$4:$U$33,5,FALSE))</f>
        <v/>
      </c>
      <c r="J74" s="38">
        <f t="shared" ref="J74:J84" si="373">CA74</f>
        <v>0</v>
      </c>
      <c r="K74" s="94">
        <f t="shared" ref="K74:K84" si="374">J74</f>
        <v>0</v>
      </c>
      <c r="L74" s="38" t="str">
        <f t="shared" si="365"/>
        <v/>
      </c>
      <c r="M74">
        <f t="shared" ref="M74:M84" si="375">INT(G74/10)</f>
        <v>0</v>
      </c>
      <c r="N74" s="8">
        <f t="shared" ref="N74:N84" si="376">INT(G74)-10*M74</f>
        <v>0</v>
      </c>
      <c r="O74" s="8">
        <f t="shared" si="366"/>
        <v>0</v>
      </c>
      <c r="P74" s="8">
        <f t="shared" ref="P74:P84" si="377">INT(100*(G74-N74-10*M74-O74/10)+0.5)</f>
        <v>0</v>
      </c>
      <c r="Q74" s="7">
        <f t="shared" ref="Q74:Q84" si="378">F74</f>
        <v>0</v>
      </c>
      <c r="R74" s="7">
        <f t="shared" ref="R74:R84" si="379">M74</f>
        <v>0</v>
      </c>
      <c r="S74" s="7">
        <f t="shared" ref="S74:S84" si="380">N74</f>
        <v>0</v>
      </c>
      <c r="T74" s="7">
        <f t="shared" ref="T74:T84" si="381">O74</f>
        <v>0</v>
      </c>
      <c r="U74" s="7">
        <f t="shared" ref="U74:U84" si="382">P74</f>
        <v>0</v>
      </c>
      <c r="V74" t="str">
        <f t="shared" ref="V74:V84" si="383">IF(G74="DQ","DQ",IF(G74="NT","NT",IF(G74="DNF","DNF",IF(G74="DNS","DNS",IF(D74="","",IF(F74="",IF(M74&gt;0,CONCATENATE(R74,S74,".",T74),CONCATENATE(S74,".",T74)),CONCATENATE(Q74,":",R74,S74,".",T74)))))))</f>
        <v/>
      </c>
      <c r="W74" t="str">
        <f t="shared" ref="W74:W84" si="384">IF(G74="DQ","DQ",IF(G74="NT","NT",IF(G74="DNF","DNF",IF(G74="DNS","DNS",IF(D74="","",IF(F74="",IF(M74&gt;0,CONCATENATE(R74,S74,".",T74,U74),CONCATENATE(S74,".",T74,U74)),CONCATENATE(Q74,":",R74,S74,".",T74,U74)))))))</f>
        <v/>
      </c>
      <c r="X74" t="str">
        <f>IF(ADMIN2026!$G$8="Photo-finish timing",W74,V74)</f>
        <v/>
      </c>
      <c r="Y74" s="66" t="str">
        <f>IF(E74="","",IF(ADMIN2026!$G$8=ADMIN2026!$D$8,"",IF(P74&gt;0.5,"error 1/100th entry noted","")))</f>
        <v/>
      </c>
      <c r="Z74" s="38" t="str">
        <f t="shared" ref="Z74:Z84" si="385">IF(BU74&lt;0,"",BU74)</f>
        <v/>
      </c>
      <c r="AC74">
        <f t="shared" ref="AC74:AC84" si="386">IF($D74=AC$1,$K74,0)</f>
        <v>0</v>
      </c>
      <c r="AD74">
        <f t="shared" si="367"/>
        <v>0</v>
      </c>
      <c r="AE74">
        <f t="shared" si="367"/>
        <v>0</v>
      </c>
      <c r="AF74">
        <f t="shared" si="367"/>
        <v>0</v>
      </c>
      <c r="AG74">
        <f t="shared" si="367"/>
        <v>0</v>
      </c>
      <c r="AH74">
        <f t="shared" si="367"/>
        <v>0</v>
      </c>
      <c r="AI74">
        <f t="shared" si="367"/>
        <v>0</v>
      </c>
      <c r="AJ74">
        <f t="shared" si="367"/>
        <v>0</v>
      </c>
      <c r="AL74">
        <f t="shared" si="368"/>
        <v>-10000</v>
      </c>
      <c r="AM74">
        <f>1+AM73</f>
        <v>2</v>
      </c>
      <c r="AN74">
        <f t="shared" ref="AN74:AN84" si="387">AL74+AM74</f>
        <v>-9998</v>
      </c>
      <c r="AO74">
        <f t="shared" si="369"/>
        <v>0</v>
      </c>
      <c r="AP74">
        <f>_xlfn.RANK.AVG(AV74,AV73:AV84,0)</f>
        <v>6.5</v>
      </c>
      <c r="AQ74">
        <f>IF(AP74&gt;AO70,0,(AO70-AP74)+2)</f>
        <v>0</v>
      </c>
      <c r="AR74">
        <f>IF(AP74&gt;AO70,0,IF(AO70=7,MAX(0,(AO70-AP74-5)),0))</f>
        <v>0</v>
      </c>
      <c r="AS74">
        <f>IF(AP74&gt;AO70,0,IF(AO70=8,MAX(0,(AO70-AP74-5)),0))</f>
        <v>0</v>
      </c>
      <c r="AT74">
        <f t="shared" ref="AT74:AT84" si="388">SUM(AQ74:AS74)</f>
        <v>0</v>
      </c>
      <c r="AV74">
        <f t="shared" si="370"/>
        <v>-1</v>
      </c>
      <c r="AW74" t="str">
        <f>IF(E74="","",IF(A71=3000,(1/((13/7.5)*(60*F74+G74))),(1/((1/1)*(60*F74+G74)))))</f>
        <v/>
      </c>
      <c r="AX74">
        <f>VLOOKUP(A71,'RAZA track Params'!$AM$5:$AN$11,2,FALSE)</f>
        <v>23</v>
      </c>
      <c r="AY74" t="str">
        <f>IF(E74="","",VLOOKUP(H74,'RAZA track Params'!$B$2:$AE$27,AX74,FALSE))</f>
        <v/>
      </c>
      <c r="AZ74" t="str">
        <f>IF(E74="","",VLOOKUP(H74,'RAZA track Params'!$B$2:$AE$27,AX74+1,FALSE))</f>
        <v/>
      </c>
      <c r="BA74" t="str">
        <f>IF(E74="","",VLOOKUP(H74,'RAZA track Params'!$B$2:$AE$27,AX74+2,FALSE))</f>
        <v/>
      </c>
      <c r="BC74">
        <f t="shared" ref="BC74:BC84" si="389">IF($D74=BC$1,$AN74,-1)</f>
        <v>-1</v>
      </c>
      <c r="BD74">
        <f t="shared" si="371"/>
        <v>-1</v>
      </c>
      <c r="BE74">
        <f t="shared" si="371"/>
        <v>-1</v>
      </c>
      <c r="BF74">
        <f t="shared" si="371"/>
        <v>-1</v>
      </c>
      <c r="BG74">
        <f t="shared" si="371"/>
        <v>-1</v>
      </c>
      <c r="BH74">
        <f t="shared" si="371"/>
        <v>-1</v>
      </c>
      <c r="BI74">
        <f t="shared" si="371"/>
        <v>-1</v>
      </c>
      <c r="BJ74">
        <f t="shared" si="371"/>
        <v>-1</v>
      </c>
      <c r="BL74">
        <f t="shared" ref="BL74:BS74" si="390">IF((IF(BC74=BC72,BC74,-1)-$AM74)/10000&lt;0,-1,(IF(BC74=BC72,BC74,-1)-$AM74)/10000)</f>
        <v>-1</v>
      </c>
      <c r="BM74">
        <f t="shared" si="390"/>
        <v>-1</v>
      </c>
      <c r="BN74">
        <f t="shared" si="390"/>
        <v>-1</v>
      </c>
      <c r="BO74">
        <f t="shared" si="390"/>
        <v>-1</v>
      </c>
      <c r="BP74">
        <f t="shared" si="390"/>
        <v>-1</v>
      </c>
      <c r="BQ74">
        <f t="shared" si="390"/>
        <v>-1</v>
      </c>
      <c r="BR74">
        <f t="shared" si="390"/>
        <v>-1</v>
      </c>
      <c r="BS74">
        <f t="shared" si="390"/>
        <v>-1</v>
      </c>
      <c r="BU74">
        <f t="shared" ref="BU74:BU79" si="391">MAX(BL74:BS74)</f>
        <v>-1</v>
      </c>
      <c r="BV74">
        <f t="shared" ref="BV74:BV84" si="392">IF(BU74&lt;0,0,1)</f>
        <v>0</v>
      </c>
      <c r="BW74">
        <f>_xlfn.RANK.AVG(BU74,BU73:BU84,0)</f>
        <v>6.5</v>
      </c>
      <c r="BX74">
        <f>IF(BW74&gt;BV70,0,(BV70-BW74)+2)</f>
        <v>0</v>
      </c>
      <c r="BY74">
        <f>IF(BW74&gt;BV70,0,IF(BV70=7,MAX(0,(BV70-BW74-5)),0))</f>
        <v>0</v>
      </c>
      <c r="BZ74">
        <f>IF(BW74&gt;BV70,0,IF(BV70=8,MAX(0,(BV70-BW74-5)),0))</f>
        <v>0</v>
      </c>
      <c r="CA74">
        <f t="shared" ref="CA74:CA82" si="393">SUM(BX74:BZ74)</f>
        <v>0</v>
      </c>
    </row>
    <row r="75" spans="1:79">
      <c r="B75" s="94">
        <v>3</v>
      </c>
      <c r="C75" s="38" t="str">
        <f>IF(E75="","",VLOOKUP(E75,'Guests and Para'!$Q$4:$U$33,2,FALSE))</f>
        <v/>
      </c>
      <c r="D75" s="38" t="str">
        <f>IF(E75="","",VLOOKUP(E75,'Guests and Para'!$Q$4:$U$33,3,FALSE))</f>
        <v/>
      </c>
      <c r="E75" s="4"/>
      <c r="F75" s="4"/>
      <c r="G75" s="6"/>
      <c r="H75" s="38" t="str">
        <f>IF(E75="","",VLOOKUP(E75,'Guests and Para'!$Q$4:$U$33,4,FALSE))</f>
        <v/>
      </c>
      <c r="I75" s="38" t="str">
        <f>IF(E75="","",VLOOKUP(E75,'Guests and Para'!$Q$4:$U$33,5,FALSE))</f>
        <v/>
      </c>
      <c r="J75" s="38">
        <f t="shared" si="373"/>
        <v>0</v>
      </c>
      <c r="K75" s="94">
        <f t="shared" si="374"/>
        <v>0</v>
      </c>
      <c r="L75" s="38" t="str">
        <f t="shared" si="365"/>
        <v/>
      </c>
      <c r="M75">
        <f t="shared" si="375"/>
        <v>0</v>
      </c>
      <c r="N75" s="8">
        <f t="shared" si="376"/>
        <v>0</v>
      </c>
      <c r="O75" s="8">
        <f t="shared" si="366"/>
        <v>0</v>
      </c>
      <c r="P75" s="8">
        <f t="shared" si="377"/>
        <v>0</v>
      </c>
      <c r="Q75" s="7">
        <f t="shared" si="378"/>
        <v>0</v>
      </c>
      <c r="R75" s="7">
        <f t="shared" si="379"/>
        <v>0</v>
      </c>
      <c r="S75" s="7">
        <f t="shared" si="380"/>
        <v>0</v>
      </c>
      <c r="T75" s="7">
        <f t="shared" si="381"/>
        <v>0</v>
      </c>
      <c r="U75" s="7">
        <f t="shared" si="382"/>
        <v>0</v>
      </c>
      <c r="V75" t="str">
        <f t="shared" si="383"/>
        <v/>
      </c>
      <c r="W75" t="str">
        <f t="shared" si="384"/>
        <v/>
      </c>
      <c r="X75" t="str">
        <f>IF(ADMIN2026!$G$8="Photo-finish timing",W75,V75)</f>
        <v/>
      </c>
      <c r="Y75" s="66" t="str">
        <f>IF(E75="","",IF(ADMIN2026!$G$8=ADMIN2026!$D$8,"",IF(P75&gt;0.5,"error 1/100th entry noted","")))</f>
        <v/>
      </c>
      <c r="Z75" s="38" t="str">
        <f t="shared" si="385"/>
        <v/>
      </c>
      <c r="AC75">
        <f t="shared" si="386"/>
        <v>0</v>
      </c>
      <c r="AD75">
        <f t="shared" si="367"/>
        <v>0</v>
      </c>
      <c r="AE75">
        <f t="shared" si="367"/>
        <v>0</v>
      </c>
      <c r="AF75">
        <f t="shared" si="367"/>
        <v>0</v>
      </c>
      <c r="AG75">
        <f t="shared" si="367"/>
        <v>0</v>
      </c>
      <c r="AH75">
        <f t="shared" si="367"/>
        <v>0</v>
      </c>
      <c r="AI75">
        <f t="shared" si="367"/>
        <v>0</v>
      </c>
      <c r="AJ75">
        <f t="shared" si="367"/>
        <v>0</v>
      </c>
      <c r="AL75">
        <f t="shared" si="368"/>
        <v>-10000</v>
      </c>
      <c r="AM75">
        <f t="shared" ref="AM75:AM84" si="394">1+AM74</f>
        <v>3</v>
      </c>
      <c r="AN75">
        <f t="shared" si="387"/>
        <v>-9997</v>
      </c>
      <c r="AO75">
        <f t="shared" si="369"/>
        <v>0</v>
      </c>
      <c r="AP75">
        <f>_xlfn.RANK.AVG(AV75,AV73:AV84,0)</f>
        <v>6.5</v>
      </c>
      <c r="AQ75">
        <f>IF(AP75&gt;AO70,0,(AO70-AP75)+2)</f>
        <v>0</v>
      </c>
      <c r="AR75">
        <f>IF(AP75&gt;AO70,0,IF(AO70=7,MAX(0,(AO70-AP75-5)),0))</f>
        <v>0</v>
      </c>
      <c r="AS75">
        <f>IF(AP75&gt;AO70,0,IF(AO70=8,MAX(0,(AO70-AP75-5)),0))</f>
        <v>0</v>
      </c>
      <c r="AT75">
        <f t="shared" si="388"/>
        <v>0</v>
      </c>
      <c r="AV75">
        <f t="shared" si="370"/>
        <v>-1</v>
      </c>
      <c r="AW75" t="str">
        <f>IF(E75="","",IF(A71=3000,(1/((13/7.5)*(60*F75+G75))),(1/((1/1)*(60*F75+G75)))))</f>
        <v/>
      </c>
      <c r="AX75">
        <f>VLOOKUP(A71,'RAZA track Params'!$AM$5:$AN$11,2,FALSE)</f>
        <v>23</v>
      </c>
      <c r="AY75" t="str">
        <f>IF(E75="","",VLOOKUP(H75,'RAZA track Params'!$B$2:$AE$27,AX75,FALSE))</f>
        <v/>
      </c>
      <c r="AZ75" t="str">
        <f>IF(E75="","",VLOOKUP(H75,'RAZA track Params'!$B$2:$AE$27,AX75+1,FALSE))</f>
        <v/>
      </c>
      <c r="BA75" t="str">
        <f>IF(E75="","",VLOOKUP(H75,'RAZA track Params'!$B$2:$AE$27,AX75+2,FALSE))</f>
        <v/>
      </c>
      <c r="BC75">
        <f t="shared" si="389"/>
        <v>-1</v>
      </c>
      <c r="BD75">
        <f t="shared" si="371"/>
        <v>-1</v>
      </c>
      <c r="BE75">
        <f t="shared" si="371"/>
        <v>-1</v>
      </c>
      <c r="BF75">
        <f t="shared" si="371"/>
        <v>-1</v>
      </c>
      <c r="BG75">
        <f t="shared" si="371"/>
        <v>-1</v>
      </c>
      <c r="BH75">
        <f t="shared" si="371"/>
        <v>-1</v>
      </c>
      <c r="BI75">
        <f t="shared" si="371"/>
        <v>-1</v>
      </c>
      <c r="BJ75">
        <f t="shared" si="371"/>
        <v>-1</v>
      </c>
      <c r="BL75">
        <f t="shared" ref="BL75:BS75" si="395">IF((IF(BC75=BC72,BC75,-1)-$AM75)/10000&lt;0,-1,(IF(BC75=BC72,BC75,-1)-$AM75)/10000)</f>
        <v>-1</v>
      </c>
      <c r="BM75">
        <f t="shared" si="395"/>
        <v>-1</v>
      </c>
      <c r="BN75">
        <f t="shared" si="395"/>
        <v>-1</v>
      </c>
      <c r="BO75">
        <f t="shared" si="395"/>
        <v>-1</v>
      </c>
      <c r="BP75">
        <f t="shared" si="395"/>
        <v>-1</v>
      </c>
      <c r="BQ75">
        <f t="shared" si="395"/>
        <v>-1</v>
      </c>
      <c r="BR75">
        <f t="shared" si="395"/>
        <v>-1</v>
      </c>
      <c r="BS75">
        <f t="shared" si="395"/>
        <v>-1</v>
      </c>
      <c r="BU75">
        <f t="shared" si="391"/>
        <v>-1</v>
      </c>
      <c r="BV75">
        <f t="shared" si="392"/>
        <v>0</v>
      </c>
      <c r="BW75">
        <f>_xlfn.RANK.AVG(BU75,BU73:BU84,0)</f>
        <v>6.5</v>
      </c>
      <c r="BX75">
        <f>IF(BW75&gt;BV70,0,(BV70-BW75)+2)</f>
        <v>0</v>
      </c>
      <c r="BY75">
        <f>IF(BW75&gt;BV70,0,IF(BV70=7,MAX(0,(BV70-BW75-5)),0))</f>
        <v>0</v>
      </c>
      <c r="BZ75">
        <f>IF(BW75&gt;BV70,0,IF(BV70=8,MAX(0,(BV70-BW75-5)),0))</f>
        <v>0</v>
      </c>
      <c r="CA75">
        <f t="shared" si="393"/>
        <v>0</v>
      </c>
    </row>
    <row r="76" spans="1:79">
      <c r="B76" s="94">
        <v>4</v>
      </c>
      <c r="C76" s="38" t="str">
        <f>IF(E76="","",VLOOKUP(E76,'Guests and Para'!$Q$4:$U$33,2,FALSE))</f>
        <v/>
      </c>
      <c r="D76" s="38" t="str">
        <f>IF(E76="","",VLOOKUP(E76,'Guests and Para'!$Q$4:$U$33,3,FALSE))</f>
        <v/>
      </c>
      <c r="E76" s="4"/>
      <c r="F76" s="4"/>
      <c r="G76" s="6"/>
      <c r="H76" s="38" t="str">
        <f>IF(E76="","",VLOOKUP(E76,'Guests and Para'!$Q$4:$U$33,4,FALSE))</f>
        <v/>
      </c>
      <c r="I76" s="38" t="str">
        <f>IF(E76="","",VLOOKUP(E76,'Guests and Para'!$Q$4:$U$33,5,FALSE))</f>
        <v/>
      </c>
      <c r="J76" s="38">
        <f t="shared" si="373"/>
        <v>0</v>
      </c>
      <c r="K76" s="94">
        <f t="shared" si="374"/>
        <v>0</v>
      </c>
      <c r="L76" s="38" t="str">
        <f t="shared" si="365"/>
        <v/>
      </c>
      <c r="M76">
        <f t="shared" si="375"/>
        <v>0</v>
      </c>
      <c r="N76" s="8">
        <f t="shared" si="376"/>
        <v>0</v>
      </c>
      <c r="O76" s="8">
        <f t="shared" si="366"/>
        <v>0</v>
      </c>
      <c r="P76" s="8">
        <f t="shared" si="377"/>
        <v>0</v>
      </c>
      <c r="Q76" s="7">
        <f t="shared" si="378"/>
        <v>0</v>
      </c>
      <c r="R76" s="7">
        <f t="shared" si="379"/>
        <v>0</v>
      </c>
      <c r="S76" s="7">
        <f t="shared" si="380"/>
        <v>0</v>
      </c>
      <c r="T76" s="7">
        <f t="shared" si="381"/>
        <v>0</v>
      </c>
      <c r="U76" s="7">
        <f t="shared" si="382"/>
        <v>0</v>
      </c>
      <c r="V76" t="str">
        <f t="shared" si="383"/>
        <v/>
      </c>
      <c r="W76" t="str">
        <f t="shared" si="384"/>
        <v/>
      </c>
      <c r="X76" t="str">
        <f>IF(ADMIN2026!$G$8="Photo-finish timing",W76,V76)</f>
        <v/>
      </c>
      <c r="Y76" s="66" t="str">
        <f>IF(E76="","",IF(ADMIN2026!$G$8=ADMIN2026!$D$8,"",IF(P76&gt;0.5,"error 1/100th entry noted","")))</f>
        <v/>
      </c>
      <c r="Z76" s="38" t="str">
        <f t="shared" si="385"/>
        <v/>
      </c>
      <c r="AC76">
        <f t="shared" si="386"/>
        <v>0</v>
      </c>
      <c r="AD76">
        <f t="shared" si="367"/>
        <v>0</v>
      </c>
      <c r="AE76">
        <f t="shared" si="367"/>
        <v>0</v>
      </c>
      <c r="AF76">
        <f t="shared" si="367"/>
        <v>0</v>
      </c>
      <c r="AG76">
        <f t="shared" si="367"/>
        <v>0</v>
      </c>
      <c r="AH76">
        <f t="shared" si="367"/>
        <v>0</v>
      </c>
      <c r="AI76">
        <f t="shared" si="367"/>
        <v>0</v>
      </c>
      <c r="AJ76">
        <f t="shared" si="367"/>
        <v>0</v>
      </c>
      <c r="AL76">
        <f t="shared" si="368"/>
        <v>-10000</v>
      </c>
      <c r="AM76">
        <f t="shared" si="394"/>
        <v>4</v>
      </c>
      <c r="AN76">
        <f t="shared" si="387"/>
        <v>-9996</v>
      </c>
      <c r="AO76">
        <f t="shared" si="369"/>
        <v>0</v>
      </c>
      <c r="AP76">
        <f>_xlfn.RANK.AVG(AV76,AV73:AV84,0)</f>
        <v>6.5</v>
      </c>
      <c r="AQ76">
        <f>IF(AP76&gt;AO70,0,(AO70-AP76)+2)</f>
        <v>0</v>
      </c>
      <c r="AR76">
        <f>IF(AP76&gt;AO70,0,IF(AO70=7,MAX(0,(AO70-AP76-5)),0))</f>
        <v>0</v>
      </c>
      <c r="AS76">
        <f>IF(AP76&gt;AO70,0,IF(AO70=8,MAX(0,(AO70-AP76-5)),0))</f>
        <v>0</v>
      </c>
      <c r="AT76">
        <f t="shared" si="388"/>
        <v>0</v>
      </c>
      <c r="AV76">
        <f t="shared" si="370"/>
        <v>-1</v>
      </c>
      <c r="AW76" t="str">
        <f>IF(E76="","",IF(A71=3000,(1/((13/7.5)*(60*F76+G76))),(1/((1/1)*(60*F76+G76)))))</f>
        <v/>
      </c>
      <c r="AX76">
        <f>VLOOKUP(A71,'RAZA track Params'!$AM$5:$AN$11,2,FALSE)</f>
        <v>23</v>
      </c>
      <c r="AY76" t="str">
        <f>IF(E76="","",VLOOKUP(H76,'RAZA track Params'!$B$2:$AE$27,AX76,FALSE))</f>
        <v/>
      </c>
      <c r="AZ76" t="str">
        <f>IF(E76="","",VLOOKUP(H76,'RAZA track Params'!$B$2:$AE$27,AX76+1,FALSE))</f>
        <v/>
      </c>
      <c r="BA76" t="str">
        <f>IF(E76="","",VLOOKUP(H76,'RAZA track Params'!$B$2:$AE$27,AX76+2,FALSE))</f>
        <v/>
      </c>
      <c r="BC76">
        <f t="shared" si="389"/>
        <v>-1</v>
      </c>
      <c r="BD76">
        <f t="shared" si="371"/>
        <v>-1</v>
      </c>
      <c r="BE76">
        <f t="shared" si="371"/>
        <v>-1</v>
      </c>
      <c r="BF76">
        <f t="shared" si="371"/>
        <v>-1</v>
      </c>
      <c r="BG76">
        <f t="shared" si="371"/>
        <v>-1</v>
      </c>
      <c r="BH76">
        <f t="shared" si="371"/>
        <v>-1</v>
      </c>
      <c r="BI76">
        <f t="shared" si="371"/>
        <v>-1</v>
      </c>
      <c r="BJ76">
        <f t="shared" si="371"/>
        <v>-1</v>
      </c>
      <c r="BL76">
        <f t="shared" ref="BL76:BS76" si="396">IF((IF(BC76=BC72,BC76,-1)-$AM76)/10000&lt;0,-1,(IF(BC76=BC72,BC76,-1)-$AM76)/10000)</f>
        <v>-1</v>
      </c>
      <c r="BM76">
        <f t="shared" si="396"/>
        <v>-1</v>
      </c>
      <c r="BN76">
        <f t="shared" si="396"/>
        <v>-1</v>
      </c>
      <c r="BO76">
        <f t="shared" si="396"/>
        <v>-1</v>
      </c>
      <c r="BP76">
        <f t="shared" si="396"/>
        <v>-1</v>
      </c>
      <c r="BQ76">
        <f t="shared" si="396"/>
        <v>-1</v>
      </c>
      <c r="BR76">
        <f t="shared" si="396"/>
        <v>-1</v>
      </c>
      <c r="BS76">
        <f t="shared" si="396"/>
        <v>-1</v>
      </c>
      <c r="BU76">
        <f t="shared" si="391"/>
        <v>-1</v>
      </c>
      <c r="BV76">
        <f t="shared" si="392"/>
        <v>0</v>
      </c>
      <c r="BW76">
        <f>_xlfn.RANK.AVG(BU76,BU73:BU84,0)</f>
        <v>6.5</v>
      </c>
      <c r="BX76">
        <f>IF(BW76&gt;BV70,0,(BV70-BW76)+2)</f>
        <v>0</v>
      </c>
      <c r="BY76">
        <f>IF(BW76&gt;BV70,0,IF(BV70=7,MAX(0,(BV70-BW76-5)),0))</f>
        <v>0</v>
      </c>
      <c r="BZ76">
        <f>IF(BW76&gt;BV70,0,IF(BV70=8,MAX(0,(BV70-BW76-5)),0))</f>
        <v>0</v>
      </c>
      <c r="CA76">
        <f t="shared" si="393"/>
        <v>0</v>
      </c>
    </row>
    <row r="77" spans="1:79">
      <c r="B77" s="94">
        <v>5</v>
      </c>
      <c r="C77" s="38" t="str">
        <f>IF(E77="","",VLOOKUP(E77,'Guests and Para'!$Q$4:$U$33,2,FALSE))</f>
        <v/>
      </c>
      <c r="D77" s="38" t="str">
        <f>IF(E77="","",VLOOKUP(E77,'Guests and Para'!$Q$4:$U$33,3,FALSE))</f>
        <v/>
      </c>
      <c r="E77" s="4"/>
      <c r="F77" s="4"/>
      <c r="G77" s="6"/>
      <c r="H77" s="38" t="str">
        <f>IF(E77="","",VLOOKUP(E77,'Guests and Para'!$Q$4:$U$33,4,FALSE))</f>
        <v/>
      </c>
      <c r="I77" s="38" t="str">
        <f>IF(E77="","",VLOOKUP(E77,'Guests and Para'!$Q$4:$U$33,5,FALSE))</f>
        <v/>
      </c>
      <c r="J77" s="38">
        <f t="shared" si="373"/>
        <v>0</v>
      </c>
      <c r="K77" s="94">
        <f t="shared" si="374"/>
        <v>0</v>
      </c>
      <c r="L77" s="38" t="str">
        <f t="shared" si="365"/>
        <v/>
      </c>
      <c r="M77">
        <f t="shared" si="375"/>
        <v>0</v>
      </c>
      <c r="N77" s="8">
        <f t="shared" si="376"/>
        <v>0</v>
      </c>
      <c r="O77" s="8">
        <f t="shared" si="366"/>
        <v>0</v>
      </c>
      <c r="P77" s="8">
        <f t="shared" si="377"/>
        <v>0</v>
      </c>
      <c r="Q77" s="7">
        <f t="shared" si="378"/>
        <v>0</v>
      </c>
      <c r="R77" s="7">
        <f t="shared" si="379"/>
        <v>0</v>
      </c>
      <c r="S77" s="7">
        <f t="shared" si="380"/>
        <v>0</v>
      </c>
      <c r="T77" s="7">
        <f t="shared" si="381"/>
        <v>0</v>
      </c>
      <c r="U77" s="7">
        <f t="shared" si="382"/>
        <v>0</v>
      </c>
      <c r="V77" t="str">
        <f t="shared" si="383"/>
        <v/>
      </c>
      <c r="W77" t="str">
        <f t="shared" si="384"/>
        <v/>
      </c>
      <c r="X77" t="str">
        <f>IF(ADMIN2026!$G$8="Photo-finish timing",W77,V77)</f>
        <v/>
      </c>
      <c r="Y77" s="66" t="str">
        <f>IF(E77="","",IF(ADMIN2026!$G$8=ADMIN2026!$D$8,"",IF(P77&gt;0.5,"error 1/100th entry noted","")))</f>
        <v/>
      </c>
      <c r="Z77" s="38" t="str">
        <f t="shared" si="385"/>
        <v/>
      </c>
      <c r="AC77">
        <f t="shared" si="386"/>
        <v>0</v>
      </c>
      <c r="AD77">
        <f t="shared" si="367"/>
        <v>0</v>
      </c>
      <c r="AE77">
        <f t="shared" si="367"/>
        <v>0</v>
      </c>
      <c r="AF77">
        <f t="shared" si="367"/>
        <v>0</v>
      </c>
      <c r="AG77">
        <f t="shared" si="367"/>
        <v>0</v>
      </c>
      <c r="AH77">
        <f t="shared" si="367"/>
        <v>0</v>
      </c>
      <c r="AI77">
        <f t="shared" si="367"/>
        <v>0</v>
      </c>
      <c r="AJ77">
        <f t="shared" si="367"/>
        <v>0</v>
      </c>
      <c r="AL77">
        <f t="shared" si="368"/>
        <v>-10000</v>
      </c>
      <c r="AM77">
        <f t="shared" si="394"/>
        <v>5</v>
      </c>
      <c r="AN77">
        <f t="shared" si="387"/>
        <v>-9995</v>
      </c>
      <c r="AO77">
        <f t="shared" si="369"/>
        <v>0</v>
      </c>
      <c r="AP77">
        <f>_xlfn.RANK.AVG(AV77,AV73:AV84,0)</f>
        <v>6.5</v>
      </c>
      <c r="AQ77">
        <f>IF(AP77&gt;AO70,0,(AO70-AP77)+2)</f>
        <v>0</v>
      </c>
      <c r="AR77">
        <f>IF(AP77&gt;AO70,0,IF(AO70=7,MAX(0,(AO70-AP77-5)),0))</f>
        <v>0</v>
      </c>
      <c r="AS77">
        <f>IF(AP77&gt;AO70,0,IF(AO70=8,MAX(0,(AO70-AP77-5)),0))</f>
        <v>0</v>
      </c>
      <c r="AT77">
        <f t="shared" si="388"/>
        <v>0</v>
      </c>
      <c r="AV77">
        <f t="shared" si="370"/>
        <v>-1</v>
      </c>
      <c r="AW77" t="str">
        <f>IF(E77="","",IF(A71=3000,(1/((13/7.5)*(60*F77+G77))),(1/((1/1)*(60*F77+G77)))))</f>
        <v/>
      </c>
      <c r="AX77">
        <f>VLOOKUP(A71,'RAZA track Params'!$AM$5:$AN$11,2,FALSE)</f>
        <v>23</v>
      </c>
      <c r="AY77" t="str">
        <f>IF(E77="","",VLOOKUP(H77,'RAZA track Params'!$B$2:$AE$27,AX77,FALSE))</f>
        <v/>
      </c>
      <c r="AZ77" t="str">
        <f>IF(E77="","",VLOOKUP(H77,'RAZA track Params'!$B$2:$AE$27,AX77+1,FALSE))</f>
        <v/>
      </c>
      <c r="BA77" t="str">
        <f>IF(E77="","",VLOOKUP(H77,'RAZA track Params'!$B$2:$AE$27,AX77+2,FALSE))</f>
        <v/>
      </c>
      <c r="BC77">
        <f t="shared" si="389"/>
        <v>-1</v>
      </c>
      <c r="BD77">
        <f t="shared" si="371"/>
        <v>-1</v>
      </c>
      <c r="BE77">
        <f t="shared" si="371"/>
        <v>-1</v>
      </c>
      <c r="BF77">
        <f t="shared" si="371"/>
        <v>-1</v>
      </c>
      <c r="BG77">
        <f t="shared" si="371"/>
        <v>-1</v>
      </c>
      <c r="BH77">
        <f t="shared" si="371"/>
        <v>-1</v>
      </c>
      <c r="BI77">
        <f t="shared" si="371"/>
        <v>-1</v>
      </c>
      <c r="BJ77">
        <f t="shared" si="371"/>
        <v>-1</v>
      </c>
      <c r="BL77">
        <f t="shared" ref="BL77:BS77" si="397">IF((IF(BC77=BC72,BC77,-1)-$AM77)/10000&lt;0,-1,(IF(BC77=BC72,BC77,-1)-$AM77)/10000)</f>
        <v>-1</v>
      </c>
      <c r="BM77">
        <f t="shared" si="397"/>
        <v>-1</v>
      </c>
      <c r="BN77">
        <f t="shared" si="397"/>
        <v>-1</v>
      </c>
      <c r="BO77">
        <f t="shared" si="397"/>
        <v>-1</v>
      </c>
      <c r="BP77">
        <f t="shared" si="397"/>
        <v>-1</v>
      </c>
      <c r="BQ77">
        <f t="shared" si="397"/>
        <v>-1</v>
      </c>
      <c r="BR77">
        <f t="shared" si="397"/>
        <v>-1</v>
      </c>
      <c r="BS77">
        <f t="shared" si="397"/>
        <v>-1</v>
      </c>
      <c r="BU77">
        <f t="shared" si="391"/>
        <v>-1</v>
      </c>
      <c r="BV77">
        <f t="shared" si="392"/>
        <v>0</v>
      </c>
      <c r="BW77">
        <f>_xlfn.RANK.AVG(BU77,BU73:BU84,0)</f>
        <v>6.5</v>
      </c>
      <c r="BX77">
        <f>IF(BW77&gt;BV70,0,(BV70-BW77)+2)</f>
        <v>0</v>
      </c>
      <c r="BY77">
        <f>IF(BW77&gt;BV70,0,IF(BV70=7,MAX(0,(BV70-BW77-5)),0))</f>
        <v>0</v>
      </c>
      <c r="BZ77">
        <f>IF(BW77&gt;BV70,0,IF(BV70=8,MAX(0,(BV70-BW77-5)),0))</f>
        <v>0</v>
      </c>
      <c r="CA77">
        <f t="shared" si="393"/>
        <v>0</v>
      </c>
    </row>
    <row r="78" spans="1:79">
      <c r="B78" s="94">
        <v>6</v>
      </c>
      <c r="C78" s="38" t="str">
        <f>IF(E78="","",VLOOKUP(E78,'Guests and Para'!$Q$4:$U$33,2,FALSE))</f>
        <v/>
      </c>
      <c r="D78" s="38" t="str">
        <f>IF(E78="","",VLOOKUP(E78,'Guests and Para'!$Q$4:$U$33,3,FALSE))</f>
        <v/>
      </c>
      <c r="E78" s="4"/>
      <c r="F78" s="4"/>
      <c r="G78" s="6"/>
      <c r="H78" s="38" t="str">
        <f>IF(E78="","",VLOOKUP(E78,'Guests and Para'!$Q$4:$U$33,4,FALSE))</f>
        <v/>
      </c>
      <c r="I78" s="38" t="str">
        <f>IF(E78="","",VLOOKUP(E78,'Guests and Para'!$Q$4:$U$33,5,FALSE))</f>
        <v/>
      </c>
      <c r="J78" s="38">
        <f t="shared" si="373"/>
        <v>0</v>
      </c>
      <c r="K78" s="94">
        <f t="shared" si="374"/>
        <v>0</v>
      </c>
      <c r="L78" s="38" t="str">
        <f t="shared" si="365"/>
        <v/>
      </c>
      <c r="M78">
        <f t="shared" si="375"/>
        <v>0</v>
      </c>
      <c r="N78" s="8">
        <f t="shared" si="376"/>
        <v>0</v>
      </c>
      <c r="O78" s="8">
        <f t="shared" si="366"/>
        <v>0</v>
      </c>
      <c r="P78" s="8">
        <f t="shared" si="377"/>
        <v>0</v>
      </c>
      <c r="Q78" s="7">
        <f t="shared" si="378"/>
        <v>0</v>
      </c>
      <c r="R78" s="7">
        <f t="shared" si="379"/>
        <v>0</v>
      </c>
      <c r="S78" s="7">
        <f t="shared" si="380"/>
        <v>0</v>
      </c>
      <c r="T78" s="7">
        <f t="shared" si="381"/>
        <v>0</v>
      </c>
      <c r="U78" s="7">
        <f t="shared" si="382"/>
        <v>0</v>
      </c>
      <c r="V78" t="str">
        <f t="shared" si="383"/>
        <v/>
      </c>
      <c r="W78" t="str">
        <f t="shared" si="384"/>
        <v/>
      </c>
      <c r="X78" t="str">
        <f>IF(ADMIN2026!$G$8="Photo-finish timing",W78,V78)</f>
        <v/>
      </c>
      <c r="Y78" s="66" t="str">
        <f>IF(E78="","",IF(ADMIN2026!$G$8=ADMIN2026!$D$8,"",IF(P78&gt;0.5,"error 1/100th entry noted","")))</f>
        <v/>
      </c>
      <c r="Z78" s="38" t="str">
        <f t="shared" si="385"/>
        <v/>
      </c>
      <c r="AC78">
        <f t="shared" si="386"/>
        <v>0</v>
      </c>
      <c r="AD78">
        <f t="shared" si="367"/>
        <v>0</v>
      </c>
      <c r="AE78">
        <f t="shared" si="367"/>
        <v>0</v>
      </c>
      <c r="AF78">
        <f t="shared" si="367"/>
        <v>0</v>
      </c>
      <c r="AG78">
        <f t="shared" si="367"/>
        <v>0</v>
      </c>
      <c r="AH78">
        <f t="shared" si="367"/>
        <v>0</v>
      </c>
      <c r="AI78">
        <f t="shared" si="367"/>
        <v>0</v>
      </c>
      <c r="AJ78">
        <f t="shared" si="367"/>
        <v>0</v>
      </c>
      <c r="AL78">
        <f t="shared" si="368"/>
        <v>-10000</v>
      </c>
      <c r="AM78">
        <f t="shared" si="394"/>
        <v>6</v>
      </c>
      <c r="AN78">
        <f t="shared" si="387"/>
        <v>-9994</v>
      </c>
      <c r="AO78">
        <f t="shared" si="369"/>
        <v>0</v>
      </c>
      <c r="AP78">
        <f>_xlfn.RANK.AVG(AV78,AV73:AV84,0)</f>
        <v>6.5</v>
      </c>
      <c r="AQ78">
        <f>IF(AP78&gt;AO70,0,(AO70-AP78)+2)</f>
        <v>0</v>
      </c>
      <c r="AR78">
        <f>IF(AP78&gt;AO70,0,IF(AO70=7,MAX(0,(AO70-AP78-5)),0))</f>
        <v>0</v>
      </c>
      <c r="AS78">
        <f>IF(AP78&gt;AO70,0,IF(AO70=8,MAX(0,(AO70-AP78-5)),0))</f>
        <v>0</v>
      </c>
      <c r="AT78">
        <f t="shared" si="388"/>
        <v>0</v>
      </c>
      <c r="AV78">
        <f t="shared" si="370"/>
        <v>-1</v>
      </c>
      <c r="AW78" t="str">
        <f>IF(E78="","",IF(A71=3000,(1/((13/7.5)*(60*F78+G78))),(1/((1/1)*(60*F78+G78)))))</f>
        <v/>
      </c>
      <c r="AX78">
        <f>VLOOKUP(A71,'RAZA track Params'!$AM$5:$AN$11,2,FALSE)</f>
        <v>23</v>
      </c>
      <c r="AY78" t="str">
        <f>IF(E78="","",VLOOKUP(H78,'RAZA track Params'!$B$2:$AE$27,AX78,FALSE))</f>
        <v/>
      </c>
      <c r="AZ78" t="str">
        <f>IF(E78="","",VLOOKUP(H78,'RAZA track Params'!$B$2:$AE$27,AX78+1,FALSE))</f>
        <v/>
      </c>
      <c r="BA78" t="str">
        <f>IF(E78="","",VLOOKUP(H78,'RAZA track Params'!$B$2:$AE$27,AX78+2,FALSE))</f>
        <v/>
      </c>
      <c r="BC78">
        <f t="shared" si="389"/>
        <v>-1</v>
      </c>
      <c r="BD78">
        <f t="shared" si="371"/>
        <v>-1</v>
      </c>
      <c r="BE78">
        <f t="shared" si="371"/>
        <v>-1</v>
      </c>
      <c r="BF78">
        <f t="shared" si="371"/>
        <v>-1</v>
      </c>
      <c r="BG78">
        <f t="shared" si="371"/>
        <v>-1</v>
      </c>
      <c r="BH78">
        <f t="shared" si="371"/>
        <v>-1</v>
      </c>
      <c r="BI78">
        <f t="shared" si="371"/>
        <v>-1</v>
      </c>
      <c r="BJ78">
        <f t="shared" si="371"/>
        <v>-1</v>
      </c>
      <c r="BL78">
        <f t="shared" ref="BL78:BS78" si="398">IF((IF(BC78=BC72,BC78,-1)-$AM78)/10000&lt;0,-1,(IF(BC78=BC72,BC78,-1)-$AM78)/10000)</f>
        <v>-1</v>
      </c>
      <c r="BM78">
        <f t="shared" si="398"/>
        <v>-1</v>
      </c>
      <c r="BN78">
        <f t="shared" si="398"/>
        <v>-1</v>
      </c>
      <c r="BO78">
        <f t="shared" si="398"/>
        <v>-1</v>
      </c>
      <c r="BP78">
        <f t="shared" si="398"/>
        <v>-1</v>
      </c>
      <c r="BQ78">
        <f t="shared" si="398"/>
        <v>-1</v>
      </c>
      <c r="BR78">
        <f t="shared" si="398"/>
        <v>-1</v>
      </c>
      <c r="BS78">
        <f t="shared" si="398"/>
        <v>-1</v>
      </c>
      <c r="BU78">
        <f t="shared" si="391"/>
        <v>-1</v>
      </c>
      <c r="BV78">
        <f t="shared" si="392"/>
        <v>0</v>
      </c>
      <c r="BW78">
        <f>_xlfn.RANK.AVG(BU78,BU73:BU84,0)</f>
        <v>6.5</v>
      </c>
      <c r="BX78">
        <f>IF(BW78&gt;BV70,0,(BV70-BW78)+2)</f>
        <v>0</v>
      </c>
      <c r="BY78">
        <f>IF(BW78&gt;BV70,0,IF(BV70=7,MAX(0,(BV70-BW78-5)),0))</f>
        <v>0</v>
      </c>
      <c r="BZ78">
        <f>IF(BW78&gt;BV70,0,IF(BV70=8,MAX(0,(BV70-BW78-5)),0))</f>
        <v>0</v>
      </c>
      <c r="CA78">
        <f t="shared" si="393"/>
        <v>0</v>
      </c>
    </row>
    <row r="79" spans="1:79">
      <c r="B79" s="94">
        <v>7</v>
      </c>
      <c r="C79" s="38" t="str">
        <f>IF(E79="","",VLOOKUP(E79,'Guests and Para'!$Q$4:$U$33,2,FALSE))</f>
        <v/>
      </c>
      <c r="D79" s="38" t="str">
        <f>IF(E79="","",VLOOKUP(E79,'Guests and Para'!$Q$4:$U$33,3,FALSE))</f>
        <v/>
      </c>
      <c r="E79" s="4"/>
      <c r="F79" s="4"/>
      <c r="G79" s="6"/>
      <c r="H79" s="38" t="str">
        <f>IF(E79="","",VLOOKUP(E79,'Guests and Para'!$Q$4:$U$33,4,FALSE))</f>
        <v/>
      </c>
      <c r="I79" s="38" t="str">
        <f>IF(E79="","",VLOOKUP(E79,'Guests and Para'!$Q$4:$U$33,5,FALSE))</f>
        <v/>
      </c>
      <c r="J79" s="38">
        <f t="shared" si="373"/>
        <v>0</v>
      </c>
      <c r="K79" s="94">
        <f t="shared" si="374"/>
        <v>0</v>
      </c>
      <c r="L79" s="38" t="str">
        <f t="shared" si="365"/>
        <v/>
      </c>
      <c r="M79">
        <f t="shared" si="375"/>
        <v>0</v>
      </c>
      <c r="N79" s="8">
        <f t="shared" si="376"/>
        <v>0</v>
      </c>
      <c r="O79" s="8">
        <f t="shared" si="366"/>
        <v>0</v>
      </c>
      <c r="P79" s="8">
        <f t="shared" si="377"/>
        <v>0</v>
      </c>
      <c r="Q79" s="7">
        <f t="shared" si="378"/>
        <v>0</v>
      </c>
      <c r="R79" s="7">
        <f t="shared" si="379"/>
        <v>0</v>
      </c>
      <c r="S79" s="7">
        <f t="shared" si="380"/>
        <v>0</v>
      </c>
      <c r="T79" s="7">
        <f t="shared" si="381"/>
        <v>0</v>
      </c>
      <c r="U79" s="7">
        <f t="shared" si="382"/>
        <v>0</v>
      </c>
      <c r="V79" t="str">
        <f t="shared" si="383"/>
        <v/>
      </c>
      <c r="W79" t="str">
        <f t="shared" si="384"/>
        <v/>
      </c>
      <c r="X79" t="str">
        <f>IF(ADMIN2026!$G$8="Photo-finish timing",W79,V79)</f>
        <v/>
      </c>
      <c r="Y79" s="66" t="str">
        <f>IF(E79="","",IF(ADMIN2026!$G$8=ADMIN2026!$D$8,"",IF(P79&gt;0.5,"error 1/100th entry noted","")))</f>
        <v/>
      </c>
      <c r="Z79" s="38" t="str">
        <f t="shared" si="385"/>
        <v/>
      </c>
      <c r="AC79">
        <f t="shared" si="386"/>
        <v>0</v>
      </c>
      <c r="AD79">
        <f t="shared" si="367"/>
        <v>0</v>
      </c>
      <c r="AE79">
        <f t="shared" si="367"/>
        <v>0</v>
      </c>
      <c r="AF79">
        <f t="shared" si="367"/>
        <v>0</v>
      </c>
      <c r="AG79">
        <f t="shared" si="367"/>
        <v>0</v>
      </c>
      <c r="AH79">
        <f t="shared" si="367"/>
        <v>0</v>
      </c>
      <c r="AI79">
        <f t="shared" si="367"/>
        <v>0</v>
      </c>
      <c r="AJ79">
        <f t="shared" si="367"/>
        <v>0</v>
      </c>
      <c r="AL79">
        <f t="shared" si="368"/>
        <v>-10000</v>
      </c>
      <c r="AM79">
        <f t="shared" si="394"/>
        <v>7</v>
      </c>
      <c r="AN79">
        <f t="shared" si="387"/>
        <v>-9993</v>
      </c>
      <c r="AO79">
        <f t="shared" si="369"/>
        <v>0</v>
      </c>
      <c r="AP79">
        <f>_xlfn.RANK.AVG(AV79,AV73:AV84,0)</f>
        <v>6.5</v>
      </c>
      <c r="AQ79">
        <f>IF(AP79&gt;AO70,0,(AO70-AP79)+2)</f>
        <v>0</v>
      </c>
      <c r="AR79">
        <f>IF(AP79&gt;AO70,0,IF(AO70=7,MAX(0,(AO70-AP79-5)),0))</f>
        <v>0</v>
      </c>
      <c r="AS79">
        <f>IF(AP79&gt;AO70,0,IF(AO70=8,MAX(0,(AO70-AP79-5)),0))</f>
        <v>0</v>
      </c>
      <c r="AT79">
        <f t="shared" si="388"/>
        <v>0</v>
      </c>
      <c r="AV79">
        <f t="shared" si="370"/>
        <v>-1</v>
      </c>
      <c r="AW79" t="str">
        <f>IF(E79="","",IF(A71=3000,(1/((13/7.5)*(60*F79+G79))),(1/((1/1)*(60*F79+G79)))))</f>
        <v/>
      </c>
      <c r="AX79">
        <f>VLOOKUP(A71,'RAZA track Params'!$AM$5:$AN$11,2,FALSE)</f>
        <v>23</v>
      </c>
      <c r="AY79" t="str">
        <f>IF(E79="","",VLOOKUP(H79,'RAZA track Params'!$B$2:$AE$27,AX79,FALSE))</f>
        <v/>
      </c>
      <c r="AZ79" t="str">
        <f>IF(E79="","",VLOOKUP(H79,'RAZA track Params'!$B$2:$AE$27,AX79+1,FALSE))</f>
        <v/>
      </c>
      <c r="BA79" t="str">
        <f>IF(E79="","",VLOOKUP(H79,'RAZA track Params'!$B$2:$AE$27,AX79+2,FALSE))</f>
        <v/>
      </c>
      <c r="BC79">
        <f t="shared" si="389"/>
        <v>-1</v>
      </c>
      <c r="BD79">
        <f t="shared" si="371"/>
        <v>-1</v>
      </c>
      <c r="BE79">
        <f t="shared" si="371"/>
        <v>-1</v>
      </c>
      <c r="BF79">
        <f t="shared" si="371"/>
        <v>-1</v>
      </c>
      <c r="BG79">
        <f t="shared" si="371"/>
        <v>-1</v>
      </c>
      <c r="BH79">
        <f t="shared" si="371"/>
        <v>-1</v>
      </c>
      <c r="BI79">
        <f t="shared" si="371"/>
        <v>-1</v>
      </c>
      <c r="BJ79">
        <f t="shared" si="371"/>
        <v>-1</v>
      </c>
      <c r="BL79">
        <f t="shared" ref="BL79:BS79" si="399">IF((IF(BC79=BC72,BC79,-1)-$AM79)/10000&lt;0,-1,(IF(BC79=BC72,BC79,-1)-$AM79)/10000)</f>
        <v>-1</v>
      </c>
      <c r="BM79">
        <f t="shared" si="399"/>
        <v>-1</v>
      </c>
      <c r="BN79">
        <f t="shared" si="399"/>
        <v>-1</v>
      </c>
      <c r="BO79">
        <f t="shared" si="399"/>
        <v>-1</v>
      </c>
      <c r="BP79">
        <f t="shared" si="399"/>
        <v>-1</v>
      </c>
      <c r="BQ79">
        <f t="shared" si="399"/>
        <v>-1</v>
      </c>
      <c r="BR79">
        <f t="shared" si="399"/>
        <v>-1</v>
      </c>
      <c r="BS79">
        <f t="shared" si="399"/>
        <v>-1</v>
      </c>
      <c r="BU79">
        <f t="shared" si="391"/>
        <v>-1</v>
      </c>
      <c r="BV79">
        <f t="shared" si="392"/>
        <v>0</v>
      </c>
      <c r="BW79">
        <f>_xlfn.RANK.AVG(BU79,BU73:BU84,0)</f>
        <v>6.5</v>
      </c>
      <c r="BX79">
        <f>IF(BW79&gt;BV70,0,(BV70-BW79)+2)</f>
        <v>0</v>
      </c>
      <c r="BY79">
        <f>IF(BW79&gt;BV70,0,IF(BV70=7,MAX(0,(BV70-BW79-5)),0))</f>
        <v>0</v>
      </c>
      <c r="BZ79">
        <f>IF(BW79&gt;BV70,0,IF(BV70=8,MAX(0,(BV70-BW79-5)),0))</f>
        <v>0</v>
      </c>
      <c r="CA79">
        <f t="shared" si="393"/>
        <v>0</v>
      </c>
    </row>
    <row r="80" spans="1:79">
      <c r="B80" s="94">
        <v>8</v>
      </c>
      <c r="C80" s="38" t="str">
        <f>IF(E80="","",VLOOKUP(E80,'Guests and Para'!$Q$4:$U$33,2,FALSE))</f>
        <v/>
      </c>
      <c r="D80" s="38" t="str">
        <f>IF(E80="","",VLOOKUP(E80,'Guests and Para'!$Q$4:$U$33,3,FALSE))</f>
        <v/>
      </c>
      <c r="E80" s="4"/>
      <c r="F80" s="4"/>
      <c r="G80" s="6"/>
      <c r="H80" s="38" t="str">
        <f>IF(E80="","",VLOOKUP(E80,'Guests and Para'!$Q$4:$U$33,4,FALSE))</f>
        <v/>
      </c>
      <c r="I80" s="38" t="str">
        <f>IF(E80="","",VLOOKUP(E80,'Guests and Para'!$Q$4:$U$33,5,FALSE))</f>
        <v/>
      </c>
      <c r="J80" s="38">
        <f t="shared" si="373"/>
        <v>0</v>
      </c>
      <c r="K80" s="94">
        <f t="shared" si="374"/>
        <v>0</v>
      </c>
      <c r="L80" s="38" t="str">
        <f>IF(AV80&lt;0,"",AV80)</f>
        <v/>
      </c>
      <c r="M80">
        <f t="shared" si="375"/>
        <v>0</v>
      </c>
      <c r="N80" s="8">
        <f t="shared" si="376"/>
        <v>0</v>
      </c>
      <c r="O80" s="8">
        <f t="shared" si="366"/>
        <v>0</v>
      </c>
      <c r="P80" s="8">
        <f t="shared" si="377"/>
        <v>0</v>
      </c>
      <c r="Q80" s="7">
        <f t="shared" si="378"/>
        <v>0</v>
      </c>
      <c r="R80" s="7">
        <f t="shared" si="379"/>
        <v>0</v>
      </c>
      <c r="S80" s="7">
        <f t="shared" si="380"/>
        <v>0</v>
      </c>
      <c r="T80" s="7">
        <f t="shared" si="381"/>
        <v>0</v>
      </c>
      <c r="U80" s="7">
        <f t="shared" si="382"/>
        <v>0</v>
      </c>
      <c r="V80" t="str">
        <f t="shared" si="383"/>
        <v/>
      </c>
      <c r="W80" t="str">
        <f t="shared" si="384"/>
        <v/>
      </c>
      <c r="X80" t="str">
        <f>IF(ADMIN2026!$G$8="Photo-finish timing",W80,V80)</f>
        <v/>
      </c>
      <c r="Y80" s="66" t="str">
        <f>IF(E80="","",IF(ADMIN2026!$G$8=ADMIN2026!$D$8,"",IF(P80&gt;0.5,"error 1/100th entry noted","")))</f>
        <v/>
      </c>
      <c r="Z80" s="38" t="str">
        <f t="shared" si="385"/>
        <v/>
      </c>
      <c r="AC80">
        <f t="shared" si="386"/>
        <v>0</v>
      </c>
      <c r="AD80">
        <f t="shared" si="367"/>
        <v>0</v>
      </c>
      <c r="AE80">
        <f t="shared" si="367"/>
        <v>0</v>
      </c>
      <c r="AF80">
        <f t="shared" si="367"/>
        <v>0</v>
      </c>
      <c r="AG80">
        <f t="shared" si="367"/>
        <v>0</v>
      </c>
      <c r="AH80">
        <f t="shared" si="367"/>
        <v>0</v>
      </c>
      <c r="AI80">
        <f t="shared" si="367"/>
        <v>0</v>
      </c>
      <c r="AJ80">
        <f t="shared" si="367"/>
        <v>0</v>
      </c>
      <c r="AL80">
        <f t="shared" si="368"/>
        <v>-10000</v>
      </c>
      <c r="AM80">
        <f t="shared" si="394"/>
        <v>8</v>
      </c>
      <c r="AN80">
        <f t="shared" si="387"/>
        <v>-9992</v>
      </c>
      <c r="AO80">
        <f t="shared" si="369"/>
        <v>0</v>
      </c>
      <c r="AP80">
        <f>_xlfn.RANK.AVG(AV80,AV73:AV84,0)</f>
        <v>6.5</v>
      </c>
      <c r="AQ80">
        <f>IF(AP80&gt;AO70,0,(AO70-AP80)+2)</f>
        <v>0</v>
      </c>
      <c r="AR80">
        <f>IF(AP80&gt;AO70,0,IF(AO70=7,MAX(0,(AO70-AP80-5)),0))</f>
        <v>0</v>
      </c>
      <c r="AS80">
        <f>IF(AP80&gt;AO70,0,IF(AO70=8,MAX(0,(AO70-AP80-5)),0))</f>
        <v>0</v>
      </c>
      <c r="AT80">
        <f t="shared" si="388"/>
        <v>0</v>
      </c>
      <c r="AV80">
        <f t="shared" si="370"/>
        <v>-1</v>
      </c>
      <c r="AW80" t="str">
        <f>IF(E80="","",IF(A71=3000,(1/((13/7.5)*(60*F80+G80))),(1/((1/1)*(60*F80+G80)))))</f>
        <v/>
      </c>
      <c r="AX80">
        <f>VLOOKUP(A71,'RAZA track Params'!$AM$5:$AN$11,2,FALSE)</f>
        <v>23</v>
      </c>
      <c r="AY80" t="str">
        <f>IF(E80="","",VLOOKUP(H80,'RAZA track Params'!$B$2:$AE$27,AX80,FALSE))</f>
        <v/>
      </c>
      <c r="AZ80" t="str">
        <f>IF(E80="","",VLOOKUP(H80,'RAZA track Params'!$B$2:$AE$27,AX80+1,FALSE))</f>
        <v/>
      </c>
      <c r="BA80" t="str">
        <f>IF(E80="","",VLOOKUP(H80,'RAZA track Params'!$B$2:$AE$27,AX80+2,FALSE))</f>
        <v/>
      </c>
      <c r="BC80">
        <f t="shared" si="389"/>
        <v>-1</v>
      </c>
      <c r="BD80">
        <f t="shared" si="371"/>
        <v>-1</v>
      </c>
      <c r="BE80">
        <f t="shared" si="371"/>
        <v>-1</v>
      </c>
      <c r="BF80">
        <f t="shared" si="371"/>
        <v>-1</v>
      </c>
      <c r="BG80">
        <f t="shared" si="371"/>
        <v>-1</v>
      </c>
      <c r="BH80">
        <f t="shared" si="371"/>
        <v>-1</v>
      </c>
      <c r="BI80">
        <f t="shared" si="371"/>
        <v>-1</v>
      </c>
      <c r="BJ80">
        <f t="shared" si="371"/>
        <v>-1</v>
      </c>
      <c r="BL80">
        <f t="shared" ref="BL80:BS80" si="400">IF((IF(BC80=BC72,BC80,-1)-$AM80)/10000&lt;0,-1,(IF(BC80=BC72,BC80,-1)-$AM80)/10000)</f>
        <v>-1</v>
      </c>
      <c r="BM80">
        <f t="shared" si="400"/>
        <v>-1</v>
      </c>
      <c r="BN80">
        <f t="shared" si="400"/>
        <v>-1</v>
      </c>
      <c r="BO80">
        <f t="shared" si="400"/>
        <v>-1</v>
      </c>
      <c r="BP80">
        <f t="shared" si="400"/>
        <v>-1</v>
      </c>
      <c r="BQ80">
        <f t="shared" si="400"/>
        <v>-1</v>
      </c>
      <c r="BR80">
        <f t="shared" si="400"/>
        <v>-1</v>
      </c>
      <c r="BS80">
        <f t="shared" si="400"/>
        <v>-1</v>
      </c>
      <c r="BU80">
        <f>MAX(BL80:BS80)</f>
        <v>-1</v>
      </c>
      <c r="BV80">
        <f t="shared" si="392"/>
        <v>0</v>
      </c>
      <c r="BW80">
        <f>_xlfn.RANK.AVG(BU80,BU73:BU84,0)</f>
        <v>6.5</v>
      </c>
      <c r="BX80">
        <f>IF(BW80&gt;BV70,0,(BV70-BW80)+2)</f>
        <v>0</v>
      </c>
      <c r="BY80">
        <f>IF(BW80&gt;BV70,0,IF(BV70=7,MAX(0,(BV70-BW80-5)),0))</f>
        <v>0</v>
      </c>
      <c r="BZ80">
        <f>IF(BW80&gt;BV70,0,IF(BV70=8,MAX(0,(BV70-BW80-5)),0))</f>
        <v>0</v>
      </c>
      <c r="CA80">
        <f t="shared" si="393"/>
        <v>0</v>
      </c>
    </row>
    <row r="81" spans="1:79">
      <c r="B81" s="94">
        <v>9</v>
      </c>
      <c r="C81" s="38" t="str">
        <f>IF(E81="","",VLOOKUP(E81,'Guests and Para'!$Q$4:$U$33,2,FALSE))</f>
        <v/>
      </c>
      <c r="D81" s="38" t="str">
        <f>IF(E81="","",VLOOKUP(E81,'Guests and Para'!$Q$4:$U$33,3,FALSE))</f>
        <v/>
      </c>
      <c r="E81" s="4"/>
      <c r="F81" s="4"/>
      <c r="G81" s="6"/>
      <c r="H81" s="38" t="str">
        <f>IF(E81="","",VLOOKUP(E81,'Guests and Para'!$Q$4:$U$33,4,FALSE))</f>
        <v/>
      </c>
      <c r="I81" s="38" t="str">
        <f>IF(E81="","",VLOOKUP(E81,'Guests and Para'!$Q$4:$U$33,5,FALSE))</f>
        <v/>
      </c>
      <c r="J81" s="38">
        <f t="shared" si="373"/>
        <v>0</v>
      </c>
      <c r="K81" s="94">
        <f t="shared" si="374"/>
        <v>0</v>
      </c>
      <c r="L81" s="38" t="str">
        <f t="shared" ref="L81:L84" si="401">IF(AV81&lt;0,"",AV81)</f>
        <v/>
      </c>
      <c r="M81">
        <f t="shared" si="375"/>
        <v>0</v>
      </c>
      <c r="N81" s="8">
        <f t="shared" si="376"/>
        <v>0</v>
      </c>
      <c r="O81" s="8">
        <f t="shared" si="366"/>
        <v>0</v>
      </c>
      <c r="P81" s="8">
        <f t="shared" si="377"/>
        <v>0</v>
      </c>
      <c r="Q81" s="7">
        <f t="shared" si="378"/>
        <v>0</v>
      </c>
      <c r="R81" s="7">
        <f t="shared" si="379"/>
        <v>0</v>
      </c>
      <c r="S81" s="7">
        <f t="shared" si="380"/>
        <v>0</v>
      </c>
      <c r="T81" s="7">
        <f t="shared" si="381"/>
        <v>0</v>
      </c>
      <c r="U81" s="7">
        <f t="shared" si="382"/>
        <v>0</v>
      </c>
      <c r="V81" t="str">
        <f t="shared" si="383"/>
        <v/>
      </c>
      <c r="W81" t="str">
        <f t="shared" si="384"/>
        <v/>
      </c>
      <c r="X81" t="str">
        <f>IF(ADMIN2026!$G$8="Photo-finish timing",W81,V81)</f>
        <v/>
      </c>
      <c r="Y81" s="66" t="str">
        <f>IF(E81="","",IF(ADMIN2026!$G$8=ADMIN2026!$D$8,"",IF(P81&gt;0.5,"error 1/100th entry noted","")))</f>
        <v/>
      </c>
      <c r="Z81" s="38" t="str">
        <f t="shared" si="385"/>
        <v/>
      </c>
      <c r="AC81">
        <f t="shared" si="386"/>
        <v>0</v>
      </c>
      <c r="AD81">
        <f t="shared" si="367"/>
        <v>0</v>
      </c>
      <c r="AE81">
        <f t="shared" si="367"/>
        <v>0</v>
      </c>
      <c r="AF81">
        <f t="shared" si="367"/>
        <v>0</v>
      </c>
      <c r="AG81">
        <f t="shared" si="367"/>
        <v>0</v>
      </c>
      <c r="AH81">
        <f t="shared" si="367"/>
        <v>0</v>
      </c>
      <c r="AI81">
        <f t="shared" si="367"/>
        <v>0</v>
      </c>
      <c r="AJ81">
        <f t="shared" si="367"/>
        <v>0</v>
      </c>
      <c r="AL81">
        <f t="shared" ref="AL81:AL84" si="402">INT(100*AV81+0.5)*100</f>
        <v>-10000</v>
      </c>
      <c r="AM81">
        <f t="shared" si="394"/>
        <v>9</v>
      </c>
      <c r="AN81">
        <f t="shared" si="387"/>
        <v>-9991</v>
      </c>
      <c r="AO81">
        <f t="shared" ref="AO81:AO84" si="403">IF(E81="",0,1)</f>
        <v>0</v>
      </c>
      <c r="AP81">
        <f>_xlfn.RANK.AVG(AV81,AV73:AV84,0)</f>
        <v>6.5</v>
      </c>
      <c r="AQ81">
        <f>IF(AP81&gt;AO70,0,(AO70-AP81)+2)</f>
        <v>0</v>
      </c>
      <c r="AR81">
        <f>IF(AP81&gt;AO70,0,IF(AO70=7,MAX(0,(AO70-AP81-5)),0))</f>
        <v>0</v>
      </c>
      <c r="AS81">
        <f>IF(AP81&gt;AO70,0,IF(AO70=8,MAX(0,(AO70-AP81-5)),0))</f>
        <v>0</v>
      </c>
      <c r="AT81">
        <f t="shared" si="388"/>
        <v>0</v>
      </c>
      <c r="AV81">
        <f t="shared" ref="AV81:AV82" si="404">IF(AY81="",-1,IF(AY81&gt;0,FLOOR(AY81*EXP(-EXP(AZ81-BA81*AW81)),1),0))</f>
        <v>-1</v>
      </c>
      <c r="AW81" t="str">
        <f>IF(E81="","",IF(A71=3000,(1/((13/7.5)*(60*F81+G81))),(1/((1/1)*(60*F81+G81)))))</f>
        <v/>
      </c>
      <c r="AX81">
        <f>VLOOKUP(A71,'RAZA track Params'!$AM$5:$AN$11,2,FALSE)</f>
        <v>23</v>
      </c>
      <c r="AY81" t="str">
        <f>IF(E81="","",VLOOKUP(H81,'RAZA track Params'!$B$2:$AE$27,AX81,FALSE))</f>
        <v/>
      </c>
      <c r="AZ81" t="str">
        <f>IF(E81="","",VLOOKUP(H81,'RAZA track Params'!$B$2:$AE$27,AX81+1,FALSE))</f>
        <v/>
      </c>
      <c r="BA81" t="str">
        <f>IF(E81="","",VLOOKUP(H81,'RAZA track Params'!$B$2:$AE$27,AX81+2,FALSE))</f>
        <v/>
      </c>
      <c r="BC81">
        <f t="shared" si="389"/>
        <v>-1</v>
      </c>
      <c r="BD81">
        <f t="shared" si="371"/>
        <v>-1</v>
      </c>
      <c r="BE81">
        <f t="shared" si="371"/>
        <v>-1</v>
      </c>
      <c r="BF81">
        <f t="shared" si="371"/>
        <v>-1</v>
      </c>
      <c r="BG81">
        <f t="shared" si="371"/>
        <v>-1</v>
      </c>
      <c r="BH81">
        <f t="shared" si="371"/>
        <v>-1</v>
      </c>
      <c r="BI81">
        <f t="shared" si="371"/>
        <v>-1</v>
      </c>
      <c r="BJ81">
        <f t="shared" si="371"/>
        <v>-1</v>
      </c>
      <c r="BL81">
        <f>IF((IF(BC81=BC72,BC81,-1)-$AM81)/10000&lt;0,-1,(IF(BC81=BC72,BC81,-1)-$AM81)/10000)</f>
        <v>-1</v>
      </c>
      <c r="BM81">
        <f t="shared" ref="BM81" si="405">IF((IF(BD81=BD72,BD81,-1)-$AM81)/10000&lt;0,-1,(IF(BD81=BD72,BD81,-1)-$AM81)/10000)</f>
        <v>-1</v>
      </c>
      <c r="BN81">
        <f t="shared" ref="BN81" si="406">IF((IF(BE81=BE72,BE81,-1)-$AM81)/10000&lt;0,-1,(IF(BE81=BE72,BE81,-1)-$AM81)/10000)</f>
        <v>-1</v>
      </c>
      <c r="BO81">
        <f t="shared" ref="BO81" si="407">IF((IF(BF81=BF72,BF81,-1)-$AM81)/10000&lt;0,-1,(IF(BF81=BF72,BF81,-1)-$AM81)/10000)</f>
        <v>-1</v>
      </c>
      <c r="BP81">
        <f t="shared" ref="BP81" si="408">IF((IF(BG81=BG72,BG81,-1)-$AM81)/10000&lt;0,-1,(IF(BG81=BG72,BG81,-1)-$AM81)/10000)</f>
        <v>-1</v>
      </c>
      <c r="BQ81">
        <f t="shared" ref="BQ81" si="409">IF((IF(BH81=BH72,BH81,-1)-$AM81)/10000&lt;0,-1,(IF(BH81=BH72,BH81,-1)-$AM81)/10000)</f>
        <v>-1</v>
      </c>
      <c r="BR81">
        <f t="shared" ref="BR81" si="410">IF((IF(BI81=BI72,BI81,-1)-$AM81)/10000&lt;0,-1,(IF(BI81=BI72,BI81,-1)-$AM81)/10000)</f>
        <v>-1</v>
      </c>
      <c r="BS81">
        <f t="shared" ref="BS81" si="411">IF((IF(BJ81=BJ72,BJ81,-1)-$AM81)/10000&lt;0,-1,(IF(BJ81=BJ72,BJ81,-1)-$AM81)/10000)</f>
        <v>-1</v>
      </c>
      <c r="BU81">
        <f>MAX(BL81:BS81)</f>
        <v>-1</v>
      </c>
      <c r="BV81">
        <f t="shared" si="392"/>
        <v>0</v>
      </c>
      <c r="BW81">
        <f>_xlfn.RANK.AVG(BU81,BU73:BU84,0)</f>
        <v>6.5</v>
      </c>
      <c r="BX81">
        <f>IF(BW81&gt;BV70,0,(BV70-BW81)+2)</f>
        <v>0</v>
      </c>
      <c r="BY81">
        <f>IF(BW81&gt;BV70,0,IF(BV70=7,MAX(0,(BV70-BW81-5)),0))</f>
        <v>0</v>
      </c>
      <c r="BZ81">
        <f>IF(BW81&gt;BV70,0,IF(BV70=8,MAX(0,(BV70-BW81-5)),0))</f>
        <v>0</v>
      </c>
      <c r="CA81">
        <f t="shared" si="393"/>
        <v>0</v>
      </c>
    </row>
    <row r="82" spans="1:79">
      <c r="B82" s="94">
        <v>10</v>
      </c>
      <c r="C82" s="38" t="str">
        <f>IF(E82="","",VLOOKUP(E82,'Guests and Para'!$Q$4:$U$33,2,FALSE))</f>
        <v/>
      </c>
      <c r="D82" s="38" t="str">
        <f>IF(E82="","",VLOOKUP(E82,'Guests and Para'!$Q$4:$U$33,3,FALSE))</f>
        <v/>
      </c>
      <c r="E82" s="4"/>
      <c r="F82" s="4"/>
      <c r="G82" s="6"/>
      <c r="H82" s="38" t="str">
        <f>IF(E82="","",VLOOKUP(E82,'Guests and Para'!$Q$4:$U$33,4,FALSE))</f>
        <v/>
      </c>
      <c r="I82" s="38" t="str">
        <f>IF(E82="","",VLOOKUP(E82,'Guests and Para'!$Q$4:$U$33,5,FALSE))</f>
        <v/>
      </c>
      <c r="J82" s="38">
        <f t="shared" si="373"/>
        <v>0</v>
      </c>
      <c r="K82" s="94">
        <f t="shared" si="374"/>
        <v>0</v>
      </c>
      <c r="L82" s="38" t="str">
        <f t="shared" si="401"/>
        <v/>
      </c>
      <c r="M82">
        <f t="shared" si="375"/>
        <v>0</v>
      </c>
      <c r="N82" s="8">
        <f t="shared" si="376"/>
        <v>0</v>
      </c>
      <c r="O82" s="8">
        <f t="shared" si="366"/>
        <v>0</v>
      </c>
      <c r="P82" s="8">
        <f t="shared" si="377"/>
        <v>0</v>
      </c>
      <c r="Q82" s="7">
        <f t="shared" si="378"/>
        <v>0</v>
      </c>
      <c r="R82" s="7">
        <f t="shared" si="379"/>
        <v>0</v>
      </c>
      <c r="S82" s="7">
        <f t="shared" si="380"/>
        <v>0</v>
      </c>
      <c r="T82" s="7">
        <f t="shared" si="381"/>
        <v>0</v>
      </c>
      <c r="U82" s="7">
        <f t="shared" si="382"/>
        <v>0</v>
      </c>
      <c r="V82" t="str">
        <f t="shared" si="383"/>
        <v/>
      </c>
      <c r="W82" t="str">
        <f t="shared" si="384"/>
        <v/>
      </c>
      <c r="X82" t="str">
        <f>IF(ADMIN2026!$G$8="Photo-finish timing",W82,V82)</f>
        <v/>
      </c>
      <c r="Y82" s="66" t="str">
        <f>IF(E82="","",IF(ADMIN2026!$G$8=ADMIN2026!$D$8,"",IF(P82&gt;0.5,"error 1/100th entry noted","")))</f>
        <v/>
      </c>
      <c r="Z82" s="38" t="str">
        <f t="shared" si="385"/>
        <v/>
      </c>
      <c r="AC82">
        <f t="shared" si="386"/>
        <v>0</v>
      </c>
      <c r="AD82">
        <f t="shared" si="367"/>
        <v>0</v>
      </c>
      <c r="AE82">
        <f t="shared" si="367"/>
        <v>0</v>
      </c>
      <c r="AF82">
        <f t="shared" si="367"/>
        <v>0</v>
      </c>
      <c r="AG82">
        <f t="shared" si="367"/>
        <v>0</v>
      </c>
      <c r="AH82">
        <f t="shared" si="367"/>
        <v>0</v>
      </c>
      <c r="AI82">
        <f t="shared" si="367"/>
        <v>0</v>
      </c>
      <c r="AJ82">
        <f t="shared" si="367"/>
        <v>0</v>
      </c>
      <c r="AL82">
        <f t="shared" si="402"/>
        <v>-10000</v>
      </c>
      <c r="AM82">
        <f t="shared" si="394"/>
        <v>10</v>
      </c>
      <c r="AN82">
        <f t="shared" si="387"/>
        <v>-9990</v>
      </c>
      <c r="AO82">
        <f t="shared" si="403"/>
        <v>0</v>
      </c>
      <c r="AP82">
        <f>_xlfn.RANK.AVG(AV82,AV73:AV84,0)</f>
        <v>6.5</v>
      </c>
      <c r="AQ82">
        <f>IF(AP82&gt;AO70,0,(AO70-AP82)+2)</f>
        <v>0</v>
      </c>
      <c r="AR82">
        <f>IF(AP82&gt;AO70,0,IF(AO70=7,MAX(0,(AO70-AP82-5)),0))</f>
        <v>0</v>
      </c>
      <c r="AS82">
        <f>IF(AP82&gt;AO70,0,IF(AO70=8,MAX(0,(AO70-AP82-5)),0))</f>
        <v>0</v>
      </c>
      <c r="AT82">
        <f t="shared" si="388"/>
        <v>0</v>
      </c>
      <c r="AV82">
        <f t="shared" si="404"/>
        <v>-1</v>
      </c>
      <c r="AW82" t="str">
        <f>IF(E82="","",IF(A71=3000,(1/((13/7.5)*(60*F82+G82))),(1/((1/1)*(60*F82+G82)))))</f>
        <v/>
      </c>
      <c r="AX82">
        <f>VLOOKUP(A71,'RAZA track Params'!$AM$5:$AN$11,2,FALSE)</f>
        <v>23</v>
      </c>
      <c r="AY82" t="str">
        <f>IF(E82="","",VLOOKUP(H82,'RAZA track Params'!$B$2:$AE$27,AX82,FALSE))</f>
        <v/>
      </c>
      <c r="AZ82" t="str">
        <f>IF(E82="","",VLOOKUP(H82,'RAZA track Params'!$B$2:$AE$27,AX82+1,FALSE))</f>
        <v/>
      </c>
      <c r="BA82" t="str">
        <f>IF(E82="","",VLOOKUP(H82,'RAZA track Params'!$B$2:$AE$27,AX82+2,FALSE))</f>
        <v/>
      </c>
      <c r="BC82">
        <f t="shared" si="389"/>
        <v>-1</v>
      </c>
      <c r="BD82">
        <f t="shared" si="371"/>
        <v>-1</v>
      </c>
      <c r="BE82">
        <f t="shared" si="371"/>
        <v>-1</v>
      </c>
      <c r="BF82">
        <f t="shared" si="371"/>
        <v>-1</v>
      </c>
      <c r="BG82">
        <f t="shared" si="371"/>
        <v>-1</v>
      </c>
      <c r="BH82">
        <f t="shared" si="371"/>
        <v>-1</v>
      </c>
      <c r="BI82">
        <f t="shared" si="371"/>
        <v>-1</v>
      </c>
      <c r="BJ82">
        <f t="shared" si="371"/>
        <v>-1</v>
      </c>
      <c r="BL82">
        <f>IF((IF(BC82=BC72,BC82,-1)-$AM82)/10000&lt;0,-1,(IF(BC82=BC72,BC82,-1)-$AM82)/10000)</f>
        <v>-1</v>
      </c>
      <c r="BM82">
        <f t="shared" ref="BM82" si="412">IF((IF(BD82=BD72,BD82,-1)-$AM82)/10000&lt;0,-1,(IF(BD82=BD72,BD82,-1)-$AM82)/10000)</f>
        <v>-1</v>
      </c>
      <c r="BN82">
        <f t="shared" ref="BN82" si="413">IF((IF(BE82=BE72,BE82,-1)-$AM82)/10000&lt;0,-1,(IF(BE82=BE72,BE82,-1)-$AM82)/10000)</f>
        <v>-1</v>
      </c>
      <c r="BO82">
        <f>IF((IF(BF82=BF72,BF82,-1)-$AM82)/10000&lt;0,-1,(IF(BF82=BF72,BF82,-1)-$AM82)/10000)</f>
        <v>-1</v>
      </c>
      <c r="BP82">
        <f t="shared" ref="BP82" si="414">IF((IF(BG82=BG72,BG82,-1)-$AM82)/10000&lt;0,-1,(IF(BG82=BG72,BG82,-1)-$AM82)/10000)</f>
        <v>-1</v>
      </c>
      <c r="BQ82">
        <f t="shared" ref="BQ82" si="415">IF((IF(BH82=BH72,BH82,-1)-$AM82)/10000&lt;0,-1,(IF(BH82=BH72,BH82,-1)-$AM82)/10000)</f>
        <v>-1</v>
      </c>
      <c r="BR82">
        <f t="shared" ref="BR82" si="416">IF((IF(BI82=BI72,BI82,-1)-$AM82)/10000&lt;0,-1,(IF(BI82=BI72,BI82,-1)-$AM82)/10000)</f>
        <v>-1</v>
      </c>
      <c r="BS82">
        <f t="shared" ref="BS82" si="417">IF((IF(BJ82=BJ72,BJ82,-1)-$AM82)/10000&lt;0,-1,(IF(BJ82=BJ72,BJ82,-1)-$AM82)/10000)</f>
        <v>-1</v>
      </c>
      <c r="BU82">
        <f t="shared" ref="BU82:BU84" si="418">MAX(BL82:BS82)</f>
        <v>-1</v>
      </c>
      <c r="BV82">
        <f t="shared" si="392"/>
        <v>0</v>
      </c>
      <c r="BW82">
        <f>_xlfn.RANK.AVG(BU82,BU73:BU84,0)</f>
        <v>6.5</v>
      </c>
      <c r="BX82">
        <f>IF(BW82&gt;BV70,0,(BV70-BW82)+2)</f>
        <v>0</v>
      </c>
      <c r="BY82">
        <f>IF(BW82&gt;BV70,0,IF(BV70=7,MAX(0,(BV70-BW82-5)),0))</f>
        <v>0</v>
      </c>
      <c r="BZ82">
        <f>IF(BW82&gt;BV70,0,IF(BV70=8,MAX(0,(BV70-BW82-5)),0))</f>
        <v>0</v>
      </c>
      <c r="CA82">
        <f t="shared" si="393"/>
        <v>0</v>
      </c>
    </row>
    <row r="83" spans="1:79">
      <c r="B83" s="94">
        <v>11</v>
      </c>
      <c r="C83" s="38" t="str">
        <f>IF(E83="","",VLOOKUP(E83,'Guests and Para'!$Q$4:$U$33,2,FALSE))</f>
        <v/>
      </c>
      <c r="D83" s="38" t="str">
        <f>IF(E83="","",VLOOKUP(E83,'Guests and Para'!$Q$4:$U$33,3,FALSE))</f>
        <v/>
      </c>
      <c r="E83" s="4"/>
      <c r="F83" s="4"/>
      <c r="G83" s="6"/>
      <c r="H83" s="38" t="str">
        <f>IF(E83="","",VLOOKUP(E83,'Guests and Para'!$Q$4:$U$33,4,FALSE))</f>
        <v/>
      </c>
      <c r="I83" s="38" t="str">
        <f>IF(E83="","",VLOOKUP(E83,'Guests and Para'!$Q$4:$U$33,5,FALSE))</f>
        <v/>
      </c>
      <c r="J83" s="38">
        <f t="shared" si="373"/>
        <v>0</v>
      </c>
      <c r="K83" s="94">
        <f t="shared" si="374"/>
        <v>0</v>
      </c>
      <c r="L83" s="38" t="str">
        <f t="shared" si="401"/>
        <v/>
      </c>
      <c r="M83">
        <f t="shared" si="375"/>
        <v>0</v>
      </c>
      <c r="N83" s="8">
        <f t="shared" si="376"/>
        <v>0</v>
      </c>
      <c r="O83" s="8">
        <f t="shared" si="366"/>
        <v>0</v>
      </c>
      <c r="P83" s="8">
        <f t="shared" si="377"/>
        <v>0</v>
      </c>
      <c r="Q83" s="7">
        <f t="shared" si="378"/>
        <v>0</v>
      </c>
      <c r="R83" s="7">
        <f t="shared" si="379"/>
        <v>0</v>
      </c>
      <c r="S83" s="7">
        <f t="shared" si="380"/>
        <v>0</v>
      </c>
      <c r="T83" s="7">
        <f t="shared" si="381"/>
        <v>0</v>
      </c>
      <c r="U83" s="7">
        <f t="shared" si="382"/>
        <v>0</v>
      </c>
      <c r="V83" t="str">
        <f t="shared" si="383"/>
        <v/>
      </c>
      <c r="W83" t="str">
        <f t="shared" si="384"/>
        <v/>
      </c>
      <c r="X83" t="str">
        <f>IF(ADMIN2026!$G$8="Photo-finish timing",W83,V83)</f>
        <v/>
      </c>
      <c r="Y83" s="66" t="str">
        <f>IF(E83="","",IF(ADMIN2026!$G$8=ADMIN2026!$D$8,"",IF(P83&gt;0.5,"error 1/100th entry noted","")))</f>
        <v/>
      </c>
      <c r="Z83" s="38" t="str">
        <f t="shared" si="385"/>
        <v/>
      </c>
      <c r="AC83">
        <f t="shared" si="386"/>
        <v>0</v>
      </c>
      <c r="AD83">
        <f t="shared" si="367"/>
        <v>0</v>
      </c>
      <c r="AE83">
        <f t="shared" si="367"/>
        <v>0</v>
      </c>
      <c r="AF83">
        <f t="shared" si="367"/>
        <v>0</v>
      </c>
      <c r="AG83">
        <f t="shared" si="367"/>
        <v>0</v>
      </c>
      <c r="AH83">
        <f t="shared" si="367"/>
        <v>0</v>
      </c>
      <c r="AI83">
        <f t="shared" si="367"/>
        <v>0</v>
      </c>
      <c r="AJ83">
        <f t="shared" si="367"/>
        <v>0</v>
      </c>
      <c r="AL83">
        <f t="shared" si="402"/>
        <v>-10000</v>
      </c>
      <c r="AM83">
        <f t="shared" si="394"/>
        <v>11</v>
      </c>
      <c r="AN83">
        <f t="shared" si="387"/>
        <v>-9989</v>
      </c>
      <c r="AO83">
        <f t="shared" si="403"/>
        <v>0</v>
      </c>
      <c r="AP83">
        <f>_xlfn.RANK.AVG(AV83,AV73:AV84,0)</f>
        <v>6.5</v>
      </c>
      <c r="AQ83">
        <f>IF(AP83&gt;AO70,0,(AO70-AP83)+2)</f>
        <v>0</v>
      </c>
      <c r="AR83">
        <f>IF(AP83&gt;AO70,0,IF(AO70=7,MAX(0,(AO70-AP83-5)),0))</f>
        <v>0</v>
      </c>
      <c r="AS83">
        <f>IF(AP83&gt;AO70,0,IF(AO70=8,MAX(0,(AO70-AP83-5)),0))</f>
        <v>0</v>
      </c>
      <c r="AT83">
        <f t="shared" si="388"/>
        <v>0</v>
      </c>
      <c r="AV83">
        <f>IF(AY83="",-1,IF(AY83&gt;0,FLOOR(AY83*EXP(-EXP(AZ83-BA83*AW83)),1),0))</f>
        <v>-1</v>
      </c>
      <c r="AW83" t="str">
        <f>IF(E83="","",IF(A71=3000,(1/((13/7.5)*(60*F83+G83))),(1/((1/1)*(60*F83+G83)))))</f>
        <v/>
      </c>
      <c r="AX83">
        <f>VLOOKUP(A71,'RAZA track Params'!$AM$5:$AN$11,2,FALSE)</f>
        <v>23</v>
      </c>
      <c r="AY83" t="str">
        <f>IF(E83="","",VLOOKUP(H83,'RAZA track Params'!$B$2:$AE$27,AX83,FALSE))</f>
        <v/>
      </c>
      <c r="AZ83" t="str">
        <f>IF(E83="","",VLOOKUP(H83,'RAZA track Params'!$B$2:$AE$27,AX83+1,FALSE))</f>
        <v/>
      </c>
      <c r="BA83" t="str">
        <f>IF(E83="","",VLOOKUP(H83,'RAZA track Params'!$B$2:$AE$27,AX83+2,FALSE))</f>
        <v/>
      </c>
      <c r="BC83">
        <f>IF($D83=BC$1,$AN83,-1)</f>
        <v>-1</v>
      </c>
      <c r="BD83">
        <f t="shared" si="371"/>
        <v>-1</v>
      </c>
      <c r="BE83">
        <f t="shared" si="371"/>
        <v>-1</v>
      </c>
      <c r="BF83">
        <f t="shared" si="371"/>
        <v>-1</v>
      </c>
      <c r="BG83">
        <f t="shared" si="371"/>
        <v>-1</v>
      </c>
      <c r="BH83">
        <f t="shared" si="371"/>
        <v>-1</v>
      </c>
      <c r="BI83">
        <f t="shared" si="371"/>
        <v>-1</v>
      </c>
      <c r="BJ83">
        <f t="shared" si="371"/>
        <v>-1</v>
      </c>
      <c r="BL83">
        <f>IF((IF(BC83=BC72,BC83,-1)-$AM83)/10000&lt;0,-1,(IF(BC83=BC72,BC83,-1)-$AM83)/10000)</f>
        <v>-1</v>
      </c>
      <c r="BM83">
        <f t="shared" ref="BM83" si="419">IF((IF(BD83=BD72,BD83,-1)-$AM83)/10000&lt;0,-1,(IF(BD83=BD72,BD83,-1)-$AM83)/10000)</f>
        <v>-1</v>
      </c>
      <c r="BN83">
        <f t="shared" ref="BN83" si="420">IF((IF(BE83=BE72,BE83,-1)-$AM83)/10000&lt;0,-1,(IF(BE83=BE72,BE83,-1)-$AM83)/10000)</f>
        <v>-1</v>
      </c>
      <c r="BO83">
        <f t="shared" ref="BO83" si="421">IF((IF(BF83=BF72,BF83,-1)-$AM83)/10000&lt;0,-1,(IF(BF83=BF72,BF83,-1)-$AM83)/10000)</f>
        <v>-1</v>
      </c>
      <c r="BP83">
        <f t="shared" ref="BP83" si="422">IF((IF(BG83=BG72,BG83,-1)-$AM83)/10000&lt;0,-1,(IF(BG83=BG72,BG83,-1)-$AM83)/10000)</f>
        <v>-1</v>
      </c>
      <c r="BQ83">
        <f t="shared" ref="BQ83" si="423">IF((IF(BH83=BH72,BH83,-1)-$AM83)/10000&lt;0,-1,(IF(BH83=BH72,BH83,-1)-$AM83)/10000)</f>
        <v>-1</v>
      </c>
      <c r="BR83">
        <f t="shared" ref="BR83" si="424">IF((IF(BI83=BI72,BI83,-1)-$AM83)/10000&lt;0,-1,(IF(BI83=BI72,BI83,-1)-$AM83)/10000)</f>
        <v>-1</v>
      </c>
      <c r="BS83">
        <f t="shared" ref="BS83" si="425">IF((IF(BJ83=BJ72,BJ83,-1)-$AM83)/10000&lt;0,-1,(IF(BJ83=BJ72,BJ83,-1)-$AM83)/10000)</f>
        <v>-1</v>
      </c>
      <c r="BU83">
        <f t="shared" si="418"/>
        <v>-1</v>
      </c>
      <c r="BV83">
        <f t="shared" si="392"/>
        <v>0</v>
      </c>
      <c r="BW83">
        <f>_xlfn.RANK.AVG(BU83,BU73:BU84,0)</f>
        <v>6.5</v>
      </c>
      <c r="BX83">
        <f>IF(BW83&gt;BV70,0,(BV70-BW83)+2)</f>
        <v>0</v>
      </c>
      <c r="BY83">
        <f>IF(BW83&gt;BV70,0,IF(BV70=7,MAX(0,(BV70-BW83-5)),0))</f>
        <v>0</v>
      </c>
      <c r="BZ83">
        <f>IF(BW83&gt;BV70,0,IF(BV70=8,MAX(0,(BV70-BW83-5)),0))</f>
        <v>0</v>
      </c>
      <c r="CA83">
        <f>SUM(BX83:BZ83)</f>
        <v>0</v>
      </c>
    </row>
    <row r="84" spans="1:79">
      <c r="B84" s="94">
        <v>12</v>
      </c>
      <c r="C84" s="38" t="str">
        <f>IF(E84="","",VLOOKUP(E84,'Guests and Para'!$Q$4:$U$33,2,FALSE))</f>
        <v/>
      </c>
      <c r="D84" s="38" t="str">
        <f>IF(E84="","",VLOOKUP(E84,'Guests and Para'!$Q$4:$U$33,3,FALSE))</f>
        <v/>
      </c>
      <c r="E84" s="4"/>
      <c r="F84" s="4"/>
      <c r="G84" s="6"/>
      <c r="H84" s="38" t="str">
        <f>IF(E84="","",VLOOKUP(E84,'Guests and Para'!$Q$4:$U$33,4,FALSE))</f>
        <v/>
      </c>
      <c r="I84" s="38" t="str">
        <f>IF(E84="","",VLOOKUP(E84,'Guests and Para'!$Q$4:$U$33,5,FALSE))</f>
        <v/>
      </c>
      <c r="J84" s="38">
        <f t="shared" si="373"/>
        <v>0</v>
      </c>
      <c r="K84" s="94">
        <f t="shared" si="374"/>
        <v>0</v>
      </c>
      <c r="L84" s="38" t="str">
        <f t="shared" si="401"/>
        <v/>
      </c>
      <c r="M84">
        <f t="shared" si="375"/>
        <v>0</v>
      </c>
      <c r="N84" s="8">
        <f t="shared" si="376"/>
        <v>0</v>
      </c>
      <c r="O84" s="8">
        <f t="shared" si="366"/>
        <v>0</v>
      </c>
      <c r="P84" s="8">
        <f t="shared" si="377"/>
        <v>0</v>
      </c>
      <c r="Q84" s="7">
        <f t="shared" si="378"/>
        <v>0</v>
      </c>
      <c r="R84" s="7">
        <f t="shared" si="379"/>
        <v>0</v>
      </c>
      <c r="S84" s="7">
        <f t="shared" si="380"/>
        <v>0</v>
      </c>
      <c r="T84" s="7">
        <f t="shared" si="381"/>
        <v>0</v>
      </c>
      <c r="U84" s="7">
        <f t="shared" si="382"/>
        <v>0</v>
      </c>
      <c r="V84" t="str">
        <f t="shared" si="383"/>
        <v/>
      </c>
      <c r="W84" t="str">
        <f t="shared" si="384"/>
        <v/>
      </c>
      <c r="X84" t="str">
        <f>IF(ADMIN2026!$G$8="Photo-finish timing",W84,V84)</f>
        <v/>
      </c>
      <c r="Y84" s="66" t="str">
        <f>IF(E84="","",IF(ADMIN2026!$G$8=ADMIN2026!$D$8,"",IF(P84&gt;0.5,"error 1/100th entry noted","")))</f>
        <v/>
      </c>
      <c r="Z84" s="38" t="str">
        <f t="shared" si="385"/>
        <v/>
      </c>
      <c r="AC84">
        <f t="shared" si="386"/>
        <v>0</v>
      </c>
      <c r="AD84">
        <f t="shared" si="367"/>
        <v>0</v>
      </c>
      <c r="AE84">
        <f t="shared" si="367"/>
        <v>0</v>
      </c>
      <c r="AF84">
        <f t="shared" si="367"/>
        <v>0</v>
      </c>
      <c r="AG84">
        <f t="shared" si="367"/>
        <v>0</v>
      </c>
      <c r="AH84">
        <f t="shared" si="367"/>
        <v>0</v>
      </c>
      <c r="AI84">
        <f t="shared" si="367"/>
        <v>0</v>
      </c>
      <c r="AJ84">
        <f t="shared" si="367"/>
        <v>0</v>
      </c>
      <c r="AL84">
        <f t="shared" si="402"/>
        <v>-10000</v>
      </c>
      <c r="AM84">
        <f t="shared" si="394"/>
        <v>12</v>
      </c>
      <c r="AN84">
        <f t="shared" si="387"/>
        <v>-9988</v>
      </c>
      <c r="AO84">
        <f t="shared" si="403"/>
        <v>0</v>
      </c>
      <c r="AP84">
        <f>_xlfn.RANK.AVG(AV84,AV73:AV84,0)</f>
        <v>6.5</v>
      </c>
      <c r="AQ84">
        <f>IF(AP84&gt;AO70,0,(AO70-AP84)+2)</f>
        <v>0</v>
      </c>
      <c r="AR84">
        <f>IF(AP84&gt;AO70,0,IF(AO70=7,MAX(0,(AO70-AP84-5)),0))</f>
        <v>0</v>
      </c>
      <c r="AS84">
        <f>IF(AP84&gt;AO70,0,IF(AO70=8,MAX(0,(AO70-AP84-5)),0))</f>
        <v>0</v>
      </c>
      <c r="AT84">
        <f t="shared" si="388"/>
        <v>0</v>
      </c>
      <c r="AV84">
        <f t="shared" ref="AV84" si="426">IF(AY84="",-1,IF(AY84&gt;0,FLOOR(AY84*EXP(-EXP(AZ84-BA84*AW84)),1),0))</f>
        <v>-1</v>
      </c>
      <c r="AW84" t="str">
        <f>IF(E84="","",IF(A71=3000,(1/((13/7.5)*(60*F84+G84))),(1/((1/1)*(60*F84+G84)))))</f>
        <v/>
      </c>
      <c r="AX84">
        <f>VLOOKUP(A71,'RAZA track Params'!$AM$5:$AN$11,2,FALSE)</f>
        <v>23</v>
      </c>
      <c r="AY84" t="str">
        <f>IF(E84="","",VLOOKUP(H84,'RAZA track Params'!$B$2:$AE$27,AX84,FALSE))</f>
        <v/>
      </c>
      <c r="AZ84" t="str">
        <f>IF(E84="","",VLOOKUP(H84,'RAZA track Params'!$B$2:$AE$27,AX84+1,FALSE))</f>
        <v/>
      </c>
      <c r="BA84" t="str">
        <f>IF(E84="","",VLOOKUP(H84,'RAZA track Params'!$B$2:$AE$27,AX84+2,FALSE))</f>
        <v/>
      </c>
      <c r="BC84">
        <f t="shared" si="389"/>
        <v>-1</v>
      </c>
      <c r="BD84">
        <f t="shared" si="371"/>
        <v>-1</v>
      </c>
      <c r="BE84">
        <f t="shared" si="371"/>
        <v>-1</v>
      </c>
      <c r="BF84">
        <f t="shared" si="371"/>
        <v>-1</v>
      </c>
      <c r="BG84">
        <f t="shared" si="371"/>
        <v>-1</v>
      </c>
      <c r="BH84">
        <f t="shared" si="371"/>
        <v>-1</v>
      </c>
      <c r="BI84">
        <f t="shared" si="371"/>
        <v>-1</v>
      </c>
      <c r="BJ84">
        <f t="shared" si="371"/>
        <v>-1</v>
      </c>
      <c r="BL84">
        <f>IF((IF(BC84=BC72,BC84,-1)-$AM84)/10000&lt;0,-1,(IF(BC84=BC72,BC84,-1)-$AM84)/10000)</f>
        <v>-1</v>
      </c>
      <c r="BM84">
        <f t="shared" ref="BM84" si="427">IF((IF(BD84=BD72,BD84,-1)-$AM84)/10000&lt;0,-1,(IF(BD84=BD72,BD84,-1)-$AM84)/10000)</f>
        <v>-1</v>
      </c>
      <c r="BN84">
        <f t="shared" ref="BN84" si="428">IF((IF(BE84=BE72,BE84,-1)-$AM84)/10000&lt;0,-1,(IF(BE84=BE72,BE84,-1)-$AM84)/10000)</f>
        <v>-1</v>
      </c>
      <c r="BO84">
        <f t="shared" ref="BO84" si="429">IF((IF(BF84=BF72,BF84,-1)-$AM84)/10000&lt;0,-1,(IF(BF84=BF72,BF84,-1)-$AM84)/10000)</f>
        <v>-1</v>
      </c>
      <c r="BP84">
        <f t="shared" ref="BP84" si="430">IF((IF(BG84=BG72,BG84,-1)-$AM84)/10000&lt;0,-1,(IF(BG84=BG72,BG84,-1)-$AM84)/10000)</f>
        <v>-1</v>
      </c>
      <c r="BQ84">
        <f t="shared" ref="BQ84" si="431">IF((IF(BH84=BH72,BH84,-1)-$AM84)/10000&lt;0,-1,(IF(BH84=BH72,BH84,-1)-$AM84)/10000)</f>
        <v>-1</v>
      </c>
      <c r="BR84">
        <f t="shared" ref="BR84" si="432">IF((IF(BI84=BI72,BI84,-1)-$AM84)/10000&lt;0,-1,(IF(BI84=BI72,BI84,-1)-$AM84)/10000)</f>
        <v>-1</v>
      </c>
      <c r="BS84">
        <f t="shared" ref="BS84" si="433">IF((IF(BJ84=BJ72,BJ84,-1)-$AM84)/10000&lt;0,-1,(IF(BJ84=BJ72,BJ84,-1)-$AM84)/10000)</f>
        <v>-1</v>
      </c>
      <c r="BU84">
        <f t="shared" si="418"/>
        <v>-1</v>
      </c>
      <c r="BV84">
        <f t="shared" si="392"/>
        <v>0</v>
      </c>
      <c r="BW84">
        <f>_xlfn.RANK.AVG(BU84,BU73:BU84,0)</f>
        <v>6.5</v>
      </c>
      <c r="BX84">
        <f>IF(BW84&gt;BV70,0,(BV70-BW84)+2)</f>
        <v>0</v>
      </c>
      <c r="BY84">
        <f>IF(BW84&gt;BV70,0,IF(BV70=7,MAX(0,(BV70-BW84-5)),0))</f>
        <v>0</v>
      </c>
      <c r="BZ84">
        <f>IF(BW84&gt;BV70,0,IF(BV70=8,MAX(0,(BV70-BW84-5)),0))</f>
        <v>0</v>
      </c>
      <c r="CA84">
        <f t="shared" ref="CA84" si="434">SUM(BX84:BZ84)</f>
        <v>0</v>
      </c>
    </row>
    <row r="86" spans="1:79">
      <c r="AO86" t="s">
        <v>312</v>
      </c>
      <c r="BV86" t="s">
        <v>312</v>
      </c>
    </row>
    <row r="87" spans="1:79">
      <c r="A87" s="62" t="s">
        <v>0</v>
      </c>
      <c r="B87" s="62" t="s">
        <v>0</v>
      </c>
      <c r="C87" s="62">
        <f>IF(ADMIN2026!D5=1,5000,IF(ADMIN2026!D5=2,3000,IF(ADMIN2026!D5=3,5000,IF(ADMIN2026!D5=4,3000,"err"))))</f>
        <v>5000</v>
      </c>
      <c r="D87" s="62" t="s">
        <v>58</v>
      </c>
      <c r="E87" s="3"/>
      <c r="F87" s="3"/>
      <c r="G87" s="67"/>
      <c r="J87" s="3"/>
      <c r="K87" s="3"/>
      <c r="L87" s="3"/>
      <c r="M87" s="3"/>
      <c r="N87" s="3"/>
      <c r="O87" s="3"/>
      <c r="P87" s="3"/>
      <c r="Q87" s="3"/>
      <c r="R87" s="3"/>
      <c r="S87" s="3"/>
      <c r="T87" s="3"/>
      <c r="U87" s="3"/>
      <c r="V87" s="3"/>
      <c r="W87" s="3"/>
      <c r="X87" s="3"/>
      <c r="Y87" s="3"/>
      <c r="Z87" s="3"/>
      <c r="AA87" s="3"/>
      <c r="AO87">
        <f>SUM(AO90:AO97)</f>
        <v>0</v>
      </c>
      <c r="BC87" t="s">
        <v>399</v>
      </c>
      <c r="BL87" t="s">
        <v>401</v>
      </c>
      <c r="BV87">
        <f>SUM(BV90:BV97)</f>
        <v>0</v>
      </c>
    </row>
    <row r="88" spans="1:79">
      <c r="A88" s="3">
        <f>C87</f>
        <v>5000</v>
      </c>
      <c r="B88" s="37" t="s">
        <v>415</v>
      </c>
      <c r="C88" s="37"/>
      <c r="D88" s="37"/>
      <c r="E88" s="37"/>
      <c r="F88" s="37" t="s">
        <v>76</v>
      </c>
      <c r="G88" s="63" t="s">
        <v>77</v>
      </c>
      <c r="H88" s="37" t="s">
        <v>387</v>
      </c>
      <c r="I88" s="37" t="s">
        <v>389</v>
      </c>
      <c r="J88" s="37" t="s">
        <v>79</v>
      </c>
      <c r="K88" s="37" t="s">
        <v>59</v>
      </c>
      <c r="L88" s="37" t="s">
        <v>304</v>
      </c>
      <c r="M88" s="3" t="s">
        <v>132</v>
      </c>
      <c r="N88" s="3" t="s">
        <v>132</v>
      </c>
      <c r="O88" s="3" t="s">
        <v>133</v>
      </c>
      <c r="P88" s="3" t="s">
        <v>193</v>
      </c>
      <c r="Q88" s="3" t="s">
        <v>137</v>
      </c>
      <c r="R88" s="3" t="s">
        <v>192</v>
      </c>
      <c r="S88" s="3" t="s">
        <v>134</v>
      </c>
      <c r="T88" s="3" t="s">
        <v>135</v>
      </c>
      <c r="U88" s="3" t="s">
        <v>194</v>
      </c>
      <c r="V88" s="3" t="s">
        <v>195</v>
      </c>
      <c r="W88" s="3" t="s">
        <v>197</v>
      </c>
      <c r="X88" s="3" t="s">
        <v>136</v>
      </c>
      <c r="Y88" s="3" t="s">
        <v>236</v>
      </c>
      <c r="Z88" s="37" t="s">
        <v>404</v>
      </c>
      <c r="AA88" s="3"/>
      <c r="AL88" t="s">
        <v>304</v>
      </c>
      <c r="AM88" t="s">
        <v>307</v>
      </c>
      <c r="AN88" s="1" t="s">
        <v>308</v>
      </c>
      <c r="AO88" t="s">
        <v>310</v>
      </c>
      <c r="AP88" t="s">
        <v>313</v>
      </c>
      <c r="AQ88" t="s">
        <v>400</v>
      </c>
      <c r="AR88" t="s">
        <v>400</v>
      </c>
      <c r="AS88" t="s">
        <v>400</v>
      </c>
      <c r="AT88" t="s">
        <v>400</v>
      </c>
      <c r="AV88" t="s">
        <v>304</v>
      </c>
      <c r="AW88" t="s">
        <v>383</v>
      </c>
      <c r="AX88" t="s">
        <v>392</v>
      </c>
      <c r="AY88" t="s">
        <v>304</v>
      </c>
      <c r="AZ88" t="s">
        <v>304</v>
      </c>
      <c r="BA88" t="s">
        <v>304</v>
      </c>
      <c r="BC88" s="136" t="str">
        <f>AC$1</f>
        <v>B&amp;R</v>
      </c>
      <c r="BD88" s="136" t="str">
        <f t="shared" ref="BD88" si="435">AD$1</f>
        <v>Chelt</v>
      </c>
      <c r="BE88" s="136" t="str">
        <f t="shared" ref="BE88" si="436">AE$1</f>
        <v>D&amp;S</v>
      </c>
      <c r="BF88" s="136" t="str">
        <f t="shared" ref="BF88" si="437">AF$1</f>
        <v>HereF</v>
      </c>
      <c r="BG88" s="136" t="str">
        <f t="shared" ref="BG88" si="438">AG$1</f>
        <v>K&amp;S</v>
      </c>
      <c r="BH88" s="136" t="str">
        <f t="shared" ref="BH88" si="439">AH$1</f>
        <v>Tipton</v>
      </c>
      <c r="BI88" s="136" t="str">
        <f t="shared" ref="BI88" si="440">AI$1</f>
        <v>Worc</v>
      </c>
      <c r="BJ88" s="136" t="str">
        <f t="shared" ref="BJ88" si="441">AJ$1</f>
        <v>Yate</v>
      </c>
      <c r="BL88" s="136" t="str">
        <f>BC88</f>
        <v>B&amp;R</v>
      </c>
      <c r="BM88" s="136" t="str">
        <f t="shared" ref="BM88" si="442">BD88</f>
        <v>Chelt</v>
      </c>
      <c r="BN88" s="136" t="str">
        <f t="shared" ref="BN88" si="443">BE88</f>
        <v>D&amp;S</v>
      </c>
      <c r="BO88" s="136" t="str">
        <f t="shared" ref="BO88" si="444">BF88</f>
        <v>HereF</v>
      </c>
      <c r="BP88" s="136" t="str">
        <f t="shared" ref="BP88" si="445">BG88</f>
        <v>K&amp;S</v>
      </c>
      <c r="BQ88" s="136" t="str">
        <f t="shared" ref="BQ88" si="446">BH88</f>
        <v>Tipton</v>
      </c>
      <c r="BR88" s="136" t="str">
        <f t="shared" ref="BR88" si="447">BI88</f>
        <v>Worc</v>
      </c>
      <c r="BS88" s="136" t="str">
        <f t="shared" ref="BS88" si="448">BJ88</f>
        <v>Yate</v>
      </c>
      <c r="BU88" t="s">
        <v>402</v>
      </c>
      <c r="BV88" t="s">
        <v>310</v>
      </c>
      <c r="BW88" t="s">
        <v>313</v>
      </c>
      <c r="BX88" t="s">
        <v>403</v>
      </c>
      <c r="BY88" t="s">
        <v>403</v>
      </c>
      <c r="BZ88" t="s">
        <v>403</v>
      </c>
      <c r="CA88" t="s">
        <v>403</v>
      </c>
    </row>
    <row r="89" spans="1:79">
      <c r="A89" s="64" t="str">
        <f>$A$4</f>
        <v>MEN</v>
      </c>
      <c r="B89" s="37" t="s">
        <v>59</v>
      </c>
      <c r="C89" s="37" t="s">
        <v>60</v>
      </c>
      <c r="D89" s="37" t="s">
        <v>61</v>
      </c>
      <c r="E89" s="37" t="s">
        <v>108</v>
      </c>
      <c r="F89" s="37" t="s">
        <v>78</v>
      </c>
      <c r="G89" s="63" t="s">
        <v>99</v>
      </c>
      <c r="H89" s="37" t="s">
        <v>388</v>
      </c>
      <c r="I89" s="37" t="s">
        <v>390</v>
      </c>
      <c r="J89" s="37" t="s">
        <v>80</v>
      </c>
      <c r="K89" s="37" t="s">
        <v>80</v>
      </c>
      <c r="L89" s="37" t="s">
        <v>80</v>
      </c>
      <c r="M89" s="3" t="s">
        <v>192</v>
      </c>
      <c r="N89" s="3" t="s">
        <v>130</v>
      </c>
      <c r="O89" s="3" t="s">
        <v>130</v>
      </c>
      <c r="P89" s="3" t="s">
        <v>130</v>
      </c>
      <c r="Q89" s="3" t="s">
        <v>131</v>
      </c>
      <c r="R89" s="3" t="s">
        <v>131</v>
      </c>
      <c r="S89" s="3" t="s">
        <v>131</v>
      </c>
      <c r="T89" s="3" t="s">
        <v>131</v>
      </c>
      <c r="U89" s="3" t="s">
        <v>131</v>
      </c>
      <c r="V89" s="3" t="s">
        <v>196</v>
      </c>
      <c r="W89" s="3" t="s">
        <v>196</v>
      </c>
      <c r="X89" s="3" t="s">
        <v>146</v>
      </c>
      <c r="Y89" s="3" t="s">
        <v>237</v>
      </c>
      <c r="Z89" s="37" t="s">
        <v>405</v>
      </c>
      <c r="AA89" s="3"/>
      <c r="AC89" t="str">
        <f>ADMIN2026!$D$12</f>
        <v>B&amp;R</v>
      </c>
      <c r="AD89" t="str">
        <f>ADMIN2026!$D$13</f>
        <v>Chelt</v>
      </c>
      <c r="AE89" t="str">
        <f>ADMIN2026!$D$14</f>
        <v>D&amp;S</v>
      </c>
      <c r="AF89" t="str">
        <f>ADMIN2026!$D$15</f>
        <v>HereF</v>
      </c>
      <c r="AG89" t="str">
        <f>ADMIN2026!$D$16</f>
        <v>K&amp;S</v>
      </c>
      <c r="AH89" t="str">
        <f>ADMIN2026!$D$17</f>
        <v>Tipton</v>
      </c>
      <c r="AI89" t="str">
        <f>ADMIN2026!$D$18</f>
        <v>Worc</v>
      </c>
      <c r="AJ89" t="str">
        <f>ADMIN2026!$D$19</f>
        <v>Yate</v>
      </c>
      <c r="AL89" t="s">
        <v>306</v>
      </c>
      <c r="AM89" t="s">
        <v>296</v>
      </c>
      <c r="AN89" t="s">
        <v>309</v>
      </c>
      <c r="AO89" t="s">
        <v>311</v>
      </c>
      <c r="AP89" t="s">
        <v>325</v>
      </c>
      <c r="AQ89" t="s">
        <v>397</v>
      </c>
      <c r="AR89" t="s">
        <v>394</v>
      </c>
      <c r="AS89" t="s">
        <v>395</v>
      </c>
      <c r="AT89" t="s">
        <v>396</v>
      </c>
      <c r="AV89" t="s">
        <v>305</v>
      </c>
      <c r="AW89" t="s">
        <v>384</v>
      </c>
      <c r="AX89" t="s">
        <v>393</v>
      </c>
      <c r="AY89" t="s">
        <v>328</v>
      </c>
      <c r="AZ89" t="s">
        <v>329</v>
      </c>
      <c r="BA89" t="s">
        <v>330</v>
      </c>
      <c r="BC89" s="135">
        <f>MAX(BC90:BC97)</f>
        <v>-1</v>
      </c>
      <c r="BD89" s="135">
        <f t="shared" ref="BD89" si="449">MAX(BD90:BD97)</f>
        <v>-1</v>
      </c>
      <c r="BE89" s="135">
        <f t="shared" ref="BE89" si="450">MAX(BE90:BE97)</f>
        <v>-1</v>
      </c>
      <c r="BF89" s="135">
        <f t="shared" ref="BF89" si="451">MAX(BF90:BF97)</f>
        <v>-1</v>
      </c>
      <c r="BG89" s="135">
        <f t="shared" ref="BG89" si="452">MAX(BG90:BG97)</f>
        <v>-1</v>
      </c>
      <c r="BH89" s="135">
        <f t="shared" ref="BH89" si="453">MAX(BH90:BH97)</f>
        <v>-1</v>
      </c>
      <c r="BI89" s="135">
        <f t="shared" ref="BI89" si="454">MAX(BI90:BI97)</f>
        <v>-1</v>
      </c>
      <c r="BJ89" s="135">
        <f t="shared" ref="BJ89" si="455">MAX(BJ90:BJ97)</f>
        <v>-1</v>
      </c>
      <c r="BU89" t="s">
        <v>314</v>
      </c>
      <c r="BV89" t="s">
        <v>311</v>
      </c>
      <c r="BW89" t="s">
        <v>325</v>
      </c>
      <c r="BX89" t="s">
        <v>397</v>
      </c>
      <c r="BY89" t="s">
        <v>394</v>
      </c>
      <c r="BZ89" t="s">
        <v>395</v>
      </c>
      <c r="CA89" t="s">
        <v>396</v>
      </c>
    </row>
    <row r="90" spans="1:79">
      <c r="B90" s="94">
        <v>1</v>
      </c>
      <c r="C90" s="38" t="str">
        <f>IF(E90="","",VLOOKUP(E90,'Guests and Para'!$Q$4:$U$33,2,FALSE))</f>
        <v/>
      </c>
      <c r="D90" s="38" t="str">
        <f>IF(E90="","",VLOOKUP(E90,'Guests and Para'!$Q$4:$U$33,3,FALSE))</f>
        <v/>
      </c>
      <c r="E90" s="4"/>
      <c r="F90" s="4"/>
      <c r="G90" s="6"/>
      <c r="H90" s="38" t="str">
        <f>IF(E90="","",VLOOKUP(E90,'Guests and Para'!$Q$4:$U$33,4,FALSE))</f>
        <v/>
      </c>
      <c r="I90" s="38" t="str">
        <f>IF(E90="","",VLOOKUP(E90,'Guests and Para'!$Q$4:$U$33,5,FALSE))</f>
        <v/>
      </c>
      <c r="J90" s="38">
        <f>CA90</f>
        <v>0</v>
      </c>
      <c r="K90" s="94">
        <f>J90</f>
        <v>0</v>
      </c>
      <c r="L90" s="38" t="str">
        <f t="shared" ref="L90:L96" si="456">IF(AV90&lt;0,"",AV90)</f>
        <v/>
      </c>
      <c r="M90">
        <f>INT(G90/10)</f>
        <v>0</v>
      </c>
      <c r="N90" s="8">
        <f>INT(G90)-10*M90</f>
        <v>0</v>
      </c>
      <c r="O90" s="8">
        <f t="shared" ref="O90:O101" si="457">INT((INT(10*(G90-N90-10*M90)+0.001))/1)</f>
        <v>0</v>
      </c>
      <c r="P90" s="8">
        <f>INT(100*(G90-N90-10*M90-O90/10)+0.5)</f>
        <v>0</v>
      </c>
      <c r="Q90" s="7">
        <f>F90</f>
        <v>0</v>
      </c>
      <c r="R90" s="7">
        <f>M90</f>
        <v>0</v>
      </c>
      <c r="S90" s="7">
        <f>N90</f>
        <v>0</v>
      </c>
      <c r="T90" s="7">
        <f>O90</f>
        <v>0</v>
      </c>
      <c r="U90" s="7">
        <f>P90</f>
        <v>0</v>
      </c>
      <c r="V90" t="str">
        <f>IF(G90="DQ","DQ",IF(G90="NT","NT",IF(G90="DNF","DNF",IF(G90="DNS","DNS",IF(D90="","",IF(F90="",IF(M90&gt;0,CONCATENATE(R90,S90,".",T90),CONCATENATE(S90,".",T90)),CONCATENATE(Q90,":",R90,S90,".",T90)))))))</f>
        <v/>
      </c>
      <c r="W90" t="str">
        <f>IF(G90="DQ","DQ",IF(G90="NT","NT",IF(G90="DNF","DNF",IF(G90="DNS","DNS",IF(D90="","",IF(F90="",IF(M90&gt;0,CONCATENATE(R90,S90,".",T90,U90),CONCATENATE(S90,".",T90,U90)),CONCATENATE(Q90,":",R90,S90,".",T90,U90)))))))</f>
        <v/>
      </c>
      <c r="X90" t="str">
        <f>IF(ADMIN2026!$G$8="Photo-finish timing",W90,V90)</f>
        <v/>
      </c>
      <c r="Y90" s="66" t="str">
        <f>IF(E90="","",IF(ADMIN2026!$G$8=ADMIN2026!$D$8,"",IF(P90&gt;0.5,"error 1/100th entry noted","")))</f>
        <v/>
      </c>
      <c r="Z90" s="38" t="str">
        <f>IF(BU90&lt;0,"",BU90)</f>
        <v/>
      </c>
      <c r="AC90">
        <f>IF($D90=AC$1,$K90,0)</f>
        <v>0</v>
      </c>
      <c r="AD90">
        <f t="shared" ref="AD90:AJ101" si="458">IF($D90=AD$1,$K90,0)</f>
        <v>0</v>
      </c>
      <c r="AE90">
        <f t="shared" si="458"/>
        <v>0</v>
      </c>
      <c r="AF90">
        <f t="shared" si="458"/>
        <v>0</v>
      </c>
      <c r="AG90">
        <f t="shared" si="458"/>
        <v>0</v>
      </c>
      <c r="AH90">
        <f t="shared" si="458"/>
        <v>0</v>
      </c>
      <c r="AI90">
        <f t="shared" si="458"/>
        <v>0</v>
      </c>
      <c r="AJ90">
        <f t="shared" si="458"/>
        <v>0</v>
      </c>
      <c r="AL90">
        <f t="shared" ref="AL90:AL97" si="459">INT(100*AV90+0.5)*100</f>
        <v>-10000</v>
      </c>
      <c r="AM90">
        <v>1</v>
      </c>
      <c r="AN90">
        <f>AL90+AM90</f>
        <v>-9999</v>
      </c>
      <c r="AO90">
        <f t="shared" ref="AO90:AO97" si="460">IF(E90="",0,1)</f>
        <v>0</v>
      </c>
      <c r="AP90">
        <f>_xlfn.RANK.AVG(AV90,AV90:AV101,0)</f>
        <v>6.5</v>
      </c>
      <c r="AQ90">
        <f>IF(AP90&gt;AO87,0,(AO87-AP90)+2)</f>
        <v>0</v>
      </c>
      <c r="AR90">
        <f>IF(AP90&gt;AO87,0,IF(AO87=7,MAX(0,(AO87-AP90-5)),0))</f>
        <v>0</v>
      </c>
      <c r="AS90">
        <f>IF(AP90&gt;AO87,0,IF(AO87=8,MAX(0,(AO87-AP90-5)),0))</f>
        <v>0</v>
      </c>
      <c r="AT90">
        <f>SUM(AQ90:AS90)</f>
        <v>0</v>
      </c>
      <c r="AV90">
        <f t="shared" ref="AV90:AV97" si="461">IF(AY90="",-1,IF(AY90&gt;0,FLOOR(AY90*EXP(-EXP(AZ90-BA90*AW90)),1),0))</f>
        <v>-1</v>
      </c>
      <c r="AW90" t="str">
        <f>IF(E90="","",IF(A88=3000,(1/((13/7.5)*(60*F90+G90))),(1/((1/1)*(60*F90+G90)))))</f>
        <v/>
      </c>
      <c r="AX90">
        <f>VLOOKUP(A88,'RAZA track Params'!$AM$5:$AN$11,2,FALSE)</f>
        <v>28</v>
      </c>
      <c r="AY90" t="str">
        <f>IF(E90="","",VLOOKUP(H90,'RAZA track Params'!$B$2:$AE$27,AX90,FALSE))</f>
        <v/>
      </c>
      <c r="AZ90" t="str">
        <f>IF(E90="","",VLOOKUP(H90,'RAZA track Params'!$B$2:$AE$27,AX90+1,FALSE))</f>
        <v/>
      </c>
      <c r="BA90" t="str">
        <f>IF(E90="","",VLOOKUP(H90,'RAZA track Params'!$B$2:$AE$27,AX90+2,FALSE))</f>
        <v/>
      </c>
      <c r="BC90">
        <f>IF($D90=BC$1,$AN90,-1)</f>
        <v>-1</v>
      </c>
      <c r="BD90">
        <f t="shared" ref="BD90:BJ101" si="462">IF($D90=BD$1,$AN90,-1)</f>
        <v>-1</v>
      </c>
      <c r="BE90">
        <f t="shared" si="462"/>
        <v>-1</v>
      </c>
      <c r="BF90">
        <f t="shared" si="462"/>
        <v>-1</v>
      </c>
      <c r="BG90">
        <f t="shared" si="462"/>
        <v>-1</v>
      </c>
      <c r="BH90">
        <f t="shared" si="462"/>
        <v>-1</v>
      </c>
      <c r="BI90">
        <f t="shared" si="462"/>
        <v>-1</v>
      </c>
      <c r="BJ90">
        <f t="shared" si="462"/>
        <v>-1</v>
      </c>
      <c r="BL90">
        <f t="shared" ref="BL90:BS90" si="463">IF((IF(BC90=BC89,BC90,-1)-$AM90)/10000&lt;0,-1,(IF(BC90=BC89,BC90,-1)-$AM90)/10000)</f>
        <v>-1</v>
      </c>
      <c r="BM90">
        <f t="shared" si="463"/>
        <v>-1</v>
      </c>
      <c r="BN90">
        <f t="shared" si="463"/>
        <v>-1</v>
      </c>
      <c r="BO90">
        <f t="shared" si="463"/>
        <v>-1</v>
      </c>
      <c r="BP90">
        <f t="shared" si="463"/>
        <v>-1</v>
      </c>
      <c r="BQ90">
        <f t="shared" si="463"/>
        <v>-1</v>
      </c>
      <c r="BR90">
        <f t="shared" si="463"/>
        <v>-1</v>
      </c>
      <c r="BS90">
        <f t="shared" si="463"/>
        <v>-1</v>
      </c>
      <c r="BU90">
        <f>MAX(BL90:BS90)</f>
        <v>-1</v>
      </c>
      <c r="BV90">
        <f>IF(BU90&lt;0,0,1)</f>
        <v>0</v>
      </c>
      <c r="BW90">
        <f>_xlfn.RANK.AVG(BU90,BU90:BU101,0)</f>
        <v>6.5</v>
      </c>
      <c r="BX90">
        <f>IF(BW90&gt;BV87,0,(BV87-BW90)+2)</f>
        <v>0</v>
      </c>
      <c r="BY90">
        <f>IF(BW90&gt;BV87,0,IF(BV87=7,MAX(0,(BV87-BW90-5)),0))</f>
        <v>0</v>
      </c>
      <c r="BZ90">
        <f>IF(BW90&gt;BV87,0,IF(BV87=8,MAX(0,(BV87-BW90-5)),0))</f>
        <v>0</v>
      </c>
      <c r="CA90">
        <f>SUM(BX90:BZ90)</f>
        <v>0</v>
      </c>
    </row>
    <row r="91" spans="1:79">
      <c r="B91" s="94">
        <v>2</v>
      </c>
      <c r="C91" s="38" t="str">
        <f>IF(E91="","",VLOOKUP(E91,'Guests and Para'!$Q$4:$U$33,2,FALSE))</f>
        <v/>
      </c>
      <c r="D91" s="38" t="str">
        <f>IF(E91="","",VLOOKUP(E91,'Guests and Para'!$Q$4:$U$33,3,FALSE))</f>
        <v/>
      </c>
      <c r="E91" s="4"/>
      <c r="F91" s="4"/>
      <c r="G91" s="6"/>
      <c r="H91" s="38" t="str">
        <f>IF(E91="","",VLOOKUP(E91,'Guests and Para'!$Q$4:$U$33,4,FALSE))</f>
        <v/>
      </c>
      <c r="I91" s="38" t="str">
        <f>IF(E91="","",VLOOKUP(E91,'Guests and Para'!$Q$4:$U$33,5,FALSE))</f>
        <v/>
      </c>
      <c r="J91" s="38">
        <f t="shared" ref="J91:J101" si="464">CA91</f>
        <v>0</v>
      </c>
      <c r="K91" s="94">
        <f t="shared" ref="K91:K101" si="465">J91</f>
        <v>0</v>
      </c>
      <c r="L91" s="38" t="str">
        <f t="shared" si="456"/>
        <v/>
      </c>
      <c r="M91">
        <f t="shared" ref="M91:M101" si="466">INT(G91/10)</f>
        <v>0</v>
      </c>
      <c r="N91" s="8">
        <f t="shared" ref="N91:N101" si="467">INT(G91)-10*M91</f>
        <v>0</v>
      </c>
      <c r="O91" s="8">
        <f t="shared" si="457"/>
        <v>0</v>
      </c>
      <c r="P91" s="8">
        <f t="shared" ref="P91:P101" si="468">INT(100*(G91-N91-10*M91-O91/10)+0.5)</f>
        <v>0</v>
      </c>
      <c r="Q91" s="7">
        <f t="shared" ref="Q91:Q101" si="469">F91</f>
        <v>0</v>
      </c>
      <c r="R91" s="7">
        <f t="shared" ref="R91:R101" si="470">M91</f>
        <v>0</v>
      </c>
      <c r="S91" s="7">
        <f t="shared" ref="S91:S101" si="471">N91</f>
        <v>0</v>
      </c>
      <c r="T91" s="7">
        <f t="shared" ref="T91:T101" si="472">O91</f>
        <v>0</v>
      </c>
      <c r="U91" s="7">
        <f t="shared" ref="U91:U101" si="473">P91</f>
        <v>0</v>
      </c>
      <c r="V91" t="str">
        <f t="shared" ref="V91:V101" si="474">IF(G91="DQ","DQ",IF(G91="NT","NT",IF(G91="DNF","DNF",IF(G91="DNS","DNS",IF(D91="","",IF(F91="",IF(M91&gt;0,CONCATENATE(R91,S91,".",T91),CONCATENATE(S91,".",T91)),CONCATENATE(Q91,":",R91,S91,".",T91)))))))</f>
        <v/>
      </c>
      <c r="W91" t="str">
        <f t="shared" ref="W91:W101" si="475">IF(G91="DQ","DQ",IF(G91="NT","NT",IF(G91="DNF","DNF",IF(G91="DNS","DNS",IF(D91="","",IF(F91="",IF(M91&gt;0,CONCATENATE(R91,S91,".",T91,U91),CONCATENATE(S91,".",T91,U91)),CONCATENATE(Q91,":",R91,S91,".",T91,U91)))))))</f>
        <v/>
      </c>
      <c r="X91" t="str">
        <f>IF(ADMIN2026!$G$8="Photo-finish timing",W91,V91)</f>
        <v/>
      </c>
      <c r="Y91" s="66" t="str">
        <f>IF(E91="","",IF(ADMIN2026!$G$8=ADMIN2026!$D$8,"",IF(P91&gt;0.5,"error 1/100th entry noted","")))</f>
        <v/>
      </c>
      <c r="Z91" s="38" t="str">
        <f t="shared" ref="Z91:Z101" si="476">IF(BU91&lt;0,"",BU91)</f>
        <v/>
      </c>
      <c r="AC91">
        <f t="shared" ref="AC91:AC101" si="477">IF($D91=AC$1,$K91,0)</f>
        <v>0</v>
      </c>
      <c r="AD91">
        <f t="shared" si="458"/>
        <v>0</v>
      </c>
      <c r="AE91">
        <f t="shared" si="458"/>
        <v>0</v>
      </c>
      <c r="AF91">
        <f t="shared" si="458"/>
        <v>0</v>
      </c>
      <c r="AG91">
        <f t="shared" si="458"/>
        <v>0</v>
      </c>
      <c r="AH91">
        <f t="shared" si="458"/>
        <v>0</v>
      </c>
      <c r="AI91">
        <f t="shared" si="458"/>
        <v>0</v>
      </c>
      <c r="AJ91">
        <f t="shared" si="458"/>
        <v>0</v>
      </c>
      <c r="AL91">
        <f t="shared" si="459"/>
        <v>-10000</v>
      </c>
      <c r="AM91">
        <f>1+AM90</f>
        <v>2</v>
      </c>
      <c r="AN91">
        <f t="shared" ref="AN91:AN101" si="478">AL91+AM91</f>
        <v>-9998</v>
      </c>
      <c r="AO91">
        <f t="shared" si="460"/>
        <v>0</v>
      </c>
      <c r="AP91">
        <f>_xlfn.RANK.AVG(AV91,AV90:AV101,0)</f>
        <v>6.5</v>
      </c>
      <c r="AQ91">
        <f>IF(AP91&gt;AO87,0,(AO87-AP91)+2)</f>
        <v>0</v>
      </c>
      <c r="AR91">
        <f>IF(AP91&gt;AO87,0,IF(AO87=7,MAX(0,(AO87-AP91-5)),0))</f>
        <v>0</v>
      </c>
      <c r="AS91">
        <f>IF(AP91&gt;AO87,0,IF(AO87=8,MAX(0,(AO87-AP91-5)),0))</f>
        <v>0</v>
      </c>
      <c r="AT91">
        <f t="shared" ref="AT91:AT101" si="479">SUM(AQ91:AS91)</f>
        <v>0</v>
      </c>
      <c r="AV91">
        <f t="shared" si="461"/>
        <v>-1</v>
      </c>
      <c r="AW91" t="str">
        <f>IF(E91="","",IF(A88=3000,(1/((13/7.5)*(60*F91+G91))),(1/((1/1)*(60*F91+G91)))))</f>
        <v/>
      </c>
      <c r="AX91">
        <f>VLOOKUP(A88,'RAZA track Params'!$AM$5:$AN$11,2,FALSE)</f>
        <v>28</v>
      </c>
      <c r="AY91" t="str">
        <f>IF(E91="","",VLOOKUP(H91,'RAZA track Params'!$B$2:$AE$27,AX91,FALSE))</f>
        <v/>
      </c>
      <c r="AZ91" t="str">
        <f>IF(E91="","",VLOOKUP(H91,'RAZA track Params'!$B$2:$AE$27,AX91+1,FALSE))</f>
        <v/>
      </c>
      <c r="BA91" t="str">
        <f>IF(E91="","",VLOOKUP(H91,'RAZA track Params'!$B$2:$AE$27,AX91+2,FALSE))</f>
        <v/>
      </c>
      <c r="BC91">
        <f t="shared" ref="BC91:BC101" si="480">IF($D91=BC$1,$AN91,-1)</f>
        <v>-1</v>
      </c>
      <c r="BD91">
        <f t="shared" si="462"/>
        <v>-1</v>
      </c>
      <c r="BE91">
        <f t="shared" si="462"/>
        <v>-1</v>
      </c>
      <c r="BF91">
        <f t="shared" si="462"/>
        <v>-1</v>
      </c>
      <c r="BG91">
        <f t="shared" si="462"/>
        <v>-1</v>
      </c>
      <c r="BH91">
        <f t="shared" si="462"/>
        <v>-1</v>
      </c>
      <c r="BI91">
        <f t="shared" si="462"/>
        <v>-1</v>
      </c>
      <c r="BJ91">
        <f t="shared" si="462"/>
        <v>-1</v>
      </c>
      <c r="BL91">
        <f t="shared" ref="BL91:BS91" si="481">IF((IF(BC91=BC89,BC91,-1)-$AM91)/10000&lt;0,-1,(IF(BC91=BC89,BC91,-1)-$AM91)/10000)</f>
        <v>-1</v>
      </c>
      <c r="BM91">
        <f t="shared" si="481"/>
        <v>-1</v>
      </c>
      <c r="BN91">
        <f t="shared" si="481"/>
        <v>-1</v>
      </c>
      <c r="BO91">
        <f t="shared" si="481"/>
        <v>-1</v>
      </c>
      <c r="BP91">
        <f t="shared" si="481"/>
        <v>-1</v>
      </c>
      <c r="BQ91">
        <f t="shared" si="481"/>
        <v>-1</v>
      </c>
      <c r="BR91">
        <f t="shared" si="481"/>
        <v>-1</v>
      </c>
      <c r="BS91">
        <f t="shared" si="481"/>
        <v>-1</v>
      </c>
      <c r="BU91">
        <f t="shared" ref="BU91:BU96" si="482">MAX(BL91:BS91)</f>
        <v>-1</v>
      </c>
      <c r="BV91">
        <f t="shared" ref="BV91:BV101" si="483">IF(BU91&lt;0,0,1)</f>
        <v>0</v>
      </c>
      <c r="BW91">
        <f>_xlfn.RANK.AVG(BU91,BU90:BU101,0)</f>
        <v>6.5</v>
      </c>
      <c r="BX91">
        <f>IF(BW91&gt;BV87,0,(BV87-BW91)+2)</f>
        <v>0</v>
      </c>
      <c r="BY91">
        <f>IF(BW91&gt;BV87,0,IF(BV87=7,MAX(0,(BV87-BW91-5)),0))</f>
        <v>0</v>
      </c>
      <c r="BZ91">
        <f>IF(BW91&gt;BV87,0,IF(BV87=8,MAX(0,(BV87-BW91-5)),0))</f>
        <v>0</v>
      </c>
      <c r="CA91">
        <f t="shared" ref="CA91:CA99" si="484">SUM(BX91:BZ91)</f>
        <v>0</v>
      </c>
    </row>
    <row r="92" spans="1:79">
      <c r="B92" s="94">
        <v>3</v>
      </c>
      <c r="C92" s="38" t="str">
        <f>IF(E92="","",VLOOKUP(E92,'Guests and Para'!$Q$4:$U$33,2,FALSE))</f>
        <v/>
      </c>
      <c r="D92" s="38" t="str">
        <f>IF(E92="","",VLOOKUP(E92,'Guests and Para'!$Q$4:$U$33,3,FALSE))</f>
        <v/>
      </c>
      <c r="E92" s="4"/>
      <c r="F92" s="4"/>
      <c r="G92" s="6"/>
      <c r="H92" s="38" t="str">
        <f>IF(E92="","",VLOOKUP(E92,'Guests and Para'!$Q$4:$U$33,4,FALSE))</f>
        <v/>
      </c>
      <c r="I92" s="38" t="str">
        <f>IF(E92="","",VLOOKUP(E92,'Guests and Para'!$Q$4:$U$33,5,FALSE))</f>
        <v/>
      </c>
      <c r="J92" s="38">
        <f t="shared" si="464"/>
        <v>0</v>
      </c>
      <c r="K92" s="94">
        <f t="shared" si="465"/>
        <v>0</v>
      </c>
      <c r="L92" s="38" t="str">
        <f t="shared" si="456"/>
        <v/>
      </c>
      <c r="M92">
        <f t="shared" si="466"/>
        <v>0</v>
      </c>
      <c r="N92" s="8">
        <f t="shared" si="467"/>
        <v>0</v>
      </c>
      <c r="O92" s="8">
        <f t="shared" si="457"/>
        <v>0</v>
      </c>
      <c r="P92" s="8">
        <f t="shared" si="468"/>
        <v>0</v>
      </c>
      <c r="Q92" s="7">
        <f t="shared" si="469"/>
        <v>0</v>
      </c>
      <c r="R92" s="7">
        <f t="shared" si="470"/>
        <v>0</v>
      </c>
      <c r="S92" s="7">
        <f t="shared" si="471"/>
        <v>0</v>
      </c>
      <c r="T92" s="7">
        <f t="shared" si="472"/>
        <v>0</v>
      </c>
      <c r="U92" s="7">
        <f t="shared" si="473"/>
        <v>0</v>
      </c>
      <c r="V92" t="str">
        <f t="shared" si="474"/>
        <v/>
      </c>
      <c r="W92" t="str">
        <f t="shared" si="475"/>
        <v/>
      </c>
      <c r="X92" t="str">
        <f>IF(ADMIN2026!$G$8="Photo-finish timing",W92,V92)</f>
        <v/>
      </c>
      <c r="Y92" s="66" t="str">
        <f>IF(E92="","",IF(ADMIN2026!$G$8=ADMIN2026!$D$8,"",IF(P92&gt;0.5,"error 1/100th entry noted","")))</f>
        <v/>
      </c>
      <c r="Z92" s="38" t="str">
        <f t="shared" si="476"/>
        <v/>
      </c>
      <c r="AC92">
        <f t="shared" si="477"/>
        <v>0</v>
      </c>
      <c r="AD92">
        <f t="shared" si="458"/>
        <v>0</v>
      </c>
      <c r="AE92">
        <f t="shared" si="458"/>
        <v>0</v>
      </c>
      <c r="AF92">
        <f t="shared" si="458"/>
        <v>0</v>
      </c>
      <c r="AG92">
        <f t="shared" si="458"/>
        <v>0</v>
      </c>
      <c r="AH92">
        <f t="shared" si="458"/>
        <v>0</v>
      </c>
      <c r="AI92">
        <f t="shared" si="458"/>
        <v>0</v>
      </c>
      <c r="AJ92">
        <f t="shared" si="458"/>
        <v>0</v>
      </c>
      <c r="AL92">
        <f t="shared" si="459"/>
        <v>-10000</v>
      </c>
      <c r="AM92">
        <f t="shared" ref="AM92:AM101" si="485">1+AM91</f>
        <v>3</v>
      </c>
      <c r="AN92">
        <f t="shared" si="478"/>
        <v>-9997</v>
      </c>
      <c r="AO92">
        <f t="shared" si="460"/>
        <v>0</v>
      </c>
      <c r="AP92">
        <f>_xlfn.RANK.AVG(AV92,AV90:AV101,0)</f>
        <v>6.5</v>
      </c>
      <c r="AQ92">
        <f>IF(AP92&gt;AO87,0,(AO87-AP92)+2)</f>
        <v>0</v>
      </c>
      <c r="AR92">
        <f>IF(AP92&gt;AO87,0,IF(AO87=7,MAX(0,(AO87-AP92-5)),0))</f>
        <v>0</v>
      </c>
      <c r="AS92">
        <f>IF(AP92&gt;AO87,0,IF(AO87=8,MAX(0,(AO87-AP92-5)),0))</f>
        <v>0</v>
      </c>
      <c r="AT92">
        <f t="shared" si="479"/>
        <v>0</v>
      </c>
      <c r="AV92">
        <f t="shared" si="461"/>
        <v>-1</v>
      </c>
      <c r="AW92" t="str">
        <f>IF(E92="","",IF(A88=3000,(1/((13/7.5)*(60*F92+G92))),(1/((1/1)*(60*F92+G92)))))</f>
        <v/>
      </c>
      <c r="AX92">
        <f>VLOOKUP(A88,'RAZA track Params'!$AM$5:$AN$11,2,FALSE)</f>
        <v>28</v>
      </c>
      <c r="AY92" t="str">
        <f>IF(E92="","",VLOOKUP(H92,'RAZA track Params'!$B$2:$AE$27,AX92,FALSE))</f>
        <v/>
      </c>
      <c r="AZ92" t="str">
        <f>IF(E92="","",VLOOKUP(H92,'RAZA track Params'!$B$2:$AE$27,AX92+1,FALSE))</f>
        <v/>
      </c>
      <c r="BA92" t="str">
        <f>IF(E92="","",VLOOKUP(H92,'RAZA track Params'!$B$2:$AE$27,AX92+2,FALSE))</f>
        <v/>
      </c>
      <c r="BC92">
        <f t="shared" si="480"/>
        <v>-1</v>
      </c>
      <c r="BD92">
        <f t="shared" si="462"/>
        <v>-1</v>
      </c>
      <c r="BE92">
        <f t="shared" si="462"/>
        <v>-1</v>
      </c>
      <c r="BF92">
        <f t="shared" si="462"/>
        <v>-1</v>
      </c>
      <c r="BG92">
        <f t="shared" si="462"/>
        <v>-1</v>
      </c>
      <c r="BH92">
        <f t="shared" si="462"/>
        <v>-1</v>
      </c>
      <c r="BI92">
        <f t="shared" si="462"/>
        <v>-1</v>
      </c>
      <c r="BJ92">
        <f t="shared" si="462"/>
        <v>-1</v>
      </c>
      <c r="BL92">
        <f t="shared" ref="BL92:BS92" si="486">IF((IF(BC92=BC89,BC92,-1)-$AM92)/10000&lt;0,-1,(IF(BC92=BC89,BC92,-1)-$AM92)/10000)</f>
        <v>-1</v>
      </c>
      <c r="BM92">
        <f t="shared" si="486"/>
        <v>-1</v>
      </c>
      <c r="BN92">
        <f t="shared" si="486"/>
        <v>-1</v>
      </c>
      <c r="BO92">
        <f t="shared" si="486"/>
        <v>-1</v>
      </c>
      <c r="BP92">
        <f t="shared" si="486"/>
        <v>-1</v>
      </c>
      <c r="BQ92">
        <f t="shared" si="486"/>
        <v>-1</v>
      </c>
      <c r="BR92">
        <f t="shared" si="486"/>
        <v>-1</v>
      </c>
      <c r="BS92">
        <f t="shared" si="486"/>
        <v>-1</v>
      </c>
      <c r="BU92">
        <f t="shared" si="482"/>
        <v>-1</v>
      </c>
      <c r="BV92">
        <f t="shared" si="483"/>
        <v>0</v>
      </c>
      <c r="BW92">
        <f>_xlfn.RANK.AVG(BU92,BU90:BU101,0)</f>
        <v>6.5</v>
      </c>
      <c r="BX92">
        <f>IF(BW92&gt;BV87,0,(BV87-BW92)+2)</f>
        <v>0</v>
      </c>
      <c r="BY92">
        <f>IF(BW92&gt;BV87,0,IF(BV87=7,MAX(0,(BV87-BW92-5)),0))</f>
        <v>0</v>
      </c>
      <c r="BZ92">
        <f>IF(BW92&gt;BV87,0,IF(BV87=8,MAX(0,(BV87-BW92-5)),0))</f>
        <v>0</v>
      </c>
      <c r="CA92">
        <f t="shared" si="484"/>
        <v>0</v>
      </c>
    </row>
    <row r="93" spans="1:79">
      <c r="B93" s="94">
        <v>4</v>
      </c>
      <c r="C93" s="38" t="str">
        <f>IF(E93="","",VLOOKUP(E93,'Guests and Para'!$Q$4:$U$33,2,FALSE))</f>
        <v/>
      </c>
      <c r="D93" s="38" t="str">
        <f>IF(E93="","",VLOOKUP(E93,'Guests and Para'!$Q$4:$U$33,3,FALSE))</f>
        <v/>
      </c>
      <c r="E93" s="4"/>
      <c r="F93" s="4"/>
      <c r="G93" s="6"/>
      <c r="H93" s="38" t="str">
        <f>IF(E93="","",VLOOKUP(E93,'Guests and Para'!$Q$4:$U$33,4,FALSE))</f>
        <v/>
      </c>
      <c r="I93" s="38" t="str">
        <f>IF(E93="","",VLOOKUP(E93,'Guests and Para'!$Q$4:$U$33,5,FALSE))</f>
        <v/>
      </c>
      <c r="J93" s="38">
        <f t="shared" si="464"/>
        <v>0</v>
      </c>
      <c r="K93" s="94">
        <f t="shared" si="465"/>
        <v>0</v>
      </c>
      <c r="L93" s="38" t="str">
        <f t="shared" si="456"/>
        <v/>
      </c>
      <c r="M93">
        <f t="shared" si="466"/>
        <v>0</v>
      </c>
      <c r="N93" s="8">
        <f t="shared" si="467"/>
        <v>0</v>
      </c>
      <c r="O93" s="8">
        <f t="shared" si="457"/>
        <v>0</v>
      </c>
      <c r="P93" s="8">
        <f t="shared" si="468"/>
        <v>0</v>
      </c>
      <c r="Q93" s="7">
        <f t="shared" si="469"/>
        <v>0</v>
      </c>
      <c r="R93" s="7">
        <f t="shared" si="470"/>
        <v>0</v>
      </c>
      <c r="S93" s="7">
        <f t="shared" si="471"/>
        <v>0</v>
      </c>
      <c r="T93" s="7">
        <f t="shared" si="472"/>
        <v>0</v>
      </c>
      <c r="U93" s="7">
        <f t="shared" si="473"/>
        <v>0</v>
      </c>
      <c r="V93" t="str">
        <f t="shared" si="474"/>
        <v/>
      </c>
      <c r="W93" t="str">
        <f t="shared" si="475"/>
        <v/>
      </c>
      <c r="X93" t="str">
        <f>IF(ADMIN2026!$G$8="Photo-finish timing",W93,V93)</f>
        <v/>
      </c>
      <c r="Y93" s="66" t="str">
        <f>IF(E93="","",IF(ADMIN2026!$G$8=ADMIN2026!$D$8,"",IF(P93&gt;0.5,"error 1/100th entry noted","")))</f>
        <v/>
      </c>
      <c r="Z93" s="38" t="str">
        <f t="shared" si="476"/>
        <v/>
      </c>
      <c r="AC93">
        <f t="shared" si="477"/>
        <v>0</v>
      </c>
      <c r="AD93">
        <f t="shared" si="458"/>
        <v>0</v>
      </c>
      <c r="AE93">
        <f t="shared" si="458"/>
        <v>0</v>
      </c>
      <c r="AF93">
        <f t="shared" si="458"/>
        <v>0</v>
      </c>
      <c r="AG93">
        <f t="shared" si="458"/>
        <v>0</v>
      </c>
      <c r="AH93">
        <f t="shared" si="458"/>
        <v>0</v>
      </c>
      <c r="AI93">
        <f t="shared" si="458"/>
        <v>0</v>
      </c>
      <c r="AJ93">
        <f t="shared" si="458"/>
        <v>0</v>
      </c>
      <c r="AL93">
        <f t="shared" si="459"/>
        <v>-10000</v>
      </c>
      <c r="AM93">
        <f t="shared" si="485"/>
        <v>4</v>
      </c>
      <c r="AN93">
        <f t="shared" si="478"/>
        <v>-9996</v>
      </c>
      <c r="AO93">
        <f t="shared" si="460"/>
        <v>0</v>
      </c>
      <c r="AP93">
        <f>_xlfn.RANK.AVG(AV93,AV90:AV101,0)</f>
        <v>6.5</v>
      </c>
      <c r="AQ93">
        <f>IF(AP93&gt;AO87,0,(AO87-AP93)+2)</f>
        <v>0</v>
      </c>
      <c r="AR93">
        <f>IF(AP93&gt;AO87,0,IF(AO87=7,MAX(0,(AO87-AP93-5)),0))</f>
        <v>0</v>
      </c>
      <c r="AS93">
        <f>IF(AP93&gt;AO87,0,IF(AO87=8,MAX(0,(AO87-AP93-5)),0))</f>
        <v>0</v>
      </c>
      <c r="AT93">
        <f t="shared" si="479"/>
        <v>0</v>
      </c>
      <c r="AV93">
        <f t="shared" si="461"/>
        <v>-1</v>
      </c>
      <c r="AW93" t="str">
        <f>IF(E93="","",IF(A88=3000,(1/((13/7.5)*(60*F93+G93))),(1/((1/1)*(60*F93+G93)))))</f>
        <v/>
      </c>
      <c r="AX93">
        <f>VLOOKUP(A88,'RAZA track Params'!$AM$5:$AN$11,2,FALSE)</f>
        <v>28</v>
      </c>
      <c r="AY93" t="str">
        <f>IF(E93="","",VLOOKUP(H93,'RAZA track Params'!$B$2:$AE$27,AX93,FALSE))</f>
        <v/>
      </c>
      <c r="AZ93" t="str">
        <f>IF(E93="","",VLOOKUP(H93,'RAZA track Params'!$B$2:$AE$27,AX93+1,FALSE))</f>
        <v/>
      </c>
      <c r="BA93" t="str">
        <f>IF(E93="","",VLOOKUP(H93,'RAZA track Params'!$B$2:$AE$27,AX93+2,FALSE))</f>
        <v/>
      </c>
      <c r="BC93">
        <f t="shared" si="480"/>
        <v>-1</v>
      </c>
      <c r="BD93">
        <f t="shared" si="462"/>
        <v>-1</v>
      </c>
      <c r="BE93">
        <f t="shared" si="462"/>
        <v>-1</v>
      </c>
      <c r="BF93">
        <f t="shared" si="462"/>
        <v>-1</v>
      </c>
      <c r="BG93">
        <f t="shared" si="462"/>
        <v>-1</v>
      </c>
      <c r="BH93">
        <f t="shared" si="462"/>
        <v>-1</v>
      </c>
      <c r="BI93">
        <f t="shared" si="462"/>
        <v>-1</v>
      </c>
      <c r="BJ93">
        <f t="shared" si="462"/>
        <v>-1</v>
      </c>
      <c r="BL93">
        <f t="shared" ref="BL93:BS93" si="487">IF((IF(BC93=BC89,BC93,-1)-$AM93)/10000&lt;0,-1,(IF(BC93=BC89,BC93,-1)-$AM93)/10000)</f>
        <v>-1</v>
      </c>
      <c r="BM93">
        <f t="shared" si="487"/>
        <v>-1</v>
      </c>
      <c r="BN93">
        <f t="shared" si="487"/>
        <v>-1</v>
      </c>
      <c r="BO93">
        <f t="shared" si="487"/>
        <v>-1</v>
      </c>
      <c r="BP93">
        <f t="shared" si="487"/>
        <v>-1</v>
      </c>
      <c r="BQ93">
        <f t="shared" si="487"/>
        <v>-1</v>
      </c>
      <c r="BR93">
        <f t="shared" si="487"/>
        <v>-1</v>
      </c>
      <c r="BS93">
        <f t="shared" si="487"/>
        <v>-1</v>
      </c>
      <c r="BU93">
        <f t="shared" si="482"/>
        <v>-1</v>
      </c>
      <c r="BV93">
        <f t="shared" si="483"/>
        <v>0</v>
      </c>
      <c r="BW93">
        <f>_xlfn.RANK.AVG(BU93,BU90:BU101,0)</f>
        <v>6.5</v>
      </c>
      <c r="BX93">
        <f>IF(BW93&gt;BV87,0,(BV87-BW93)+2)</f>
        <v>0</v>
      </c>
      <c r="BY93">
        <f>IF(BW93&gt;BV87,0,IF(BV87=7,MAX(0,(BV87-BW93-5)),0))</f>
        <v>0</v>
      </c>
      <c r="BZ93">
        <f>IF(BW93&gt;BV87,0,IF(BV87=8,MAX(0,(BV87-BW93-5)),0))</f>
        <v>0</v>
      </c>
      <c r="CA93">
        <f t="shared" si="484"/>
        <v>0</v>
      </c>
    </row>
    <row r="94" spans="1:79">
      <c r="B94" s="94">
        <v>5</v>
      </c>
      <c r="C94" s="38" t="str">
        <f>IF(E94="","",VLOOKUP(E94,'Guests and Para'!$Q$4:$U$33,2,FALSE))</f>
        <v/>
      </c>
      <c r="D94" s="38" t="str">
        <f>IF(E94="","",VLOOKUP(E94,'Guests and Para'!$Q$4:$U$33,3,FALSE))</f>
        <v/>
      </c>
      <c r="E94" s="4"/>
      <c r="F94" s="4"/>
      <c r="G94" s="6"/>
      <c r="H94" s="38" t="str">
        <f>IF(E94="","",VLOOKUP(E94,'Guests and Para'!$Q$4:$U$33,4,FALSE))</f>
        <v/>
      </c>
      <c r="I94" s="38" t="str">
        <f>IF(E94="","",VLOOKUP(E94,'Guests and Para'!$Q$4:$U$33,5,FALSE))</f>
        <v/>
      </c>
      <c r="J94" s="38">
        <f t="shared" si="464"/>
        <v>0</v>
      </c>
      <c r="K94" s="94">
        <f t="shared" si="465"/>
        <v>0</v>
      </c>
      <c r="L94" s="38" t="str">
        <f t="shared" si="456"/>
        <v/>
      </c>
      <c r="M94">
        <f t="shared" si="466"/>
        <v>0</v>
      </c>
      <c r="N94" s="8">
        <f t="shared" si="467"/>
        <v>0</v>
      </c>
      <c r="O94" s="8">
        <f t="shared" si="457"/>
        <v>0</v>
      </c>
      <c r="P94" s="8">
        <f t="shared" si="468"/>
        <v>0</v>
      </c>
      <c r="Q94" s="7">
        <f t="shared" si="469"/>
        <v>0</v>
      </c>
      <c r="R94" s="7">
        <f t="shared" si="470"/>
        <v>0</v>
      </c>
      <c r="S94" s="7">
        <f t="shared" si="471"/>
        <v>0</v>
      </c>
      <c r="T94" s="7">
        <f t="shared" si="472"/>
        <v>0</v>
      </c>
      <c r="U94" s="7">
        <f t="shared" si="473"/>
        <v>0</v>
      </c>
      <c r="V94" t="str">
        <f t="shared" si="474"/>
        <v/>
      </c>
      <c r="W94" t="str">
        <f t="shared" si="475"/>
        <v/>
      </c>
      <c r="X94" t="str">
        <f>IF(ADMIN2026!$G$8="Photo-finish timing",W94,V94)</f>
        <v/>
      </c>
      <c r="Y94" s="66" t="str">
        <f>IF(E94="","",IF(ADMIN2026!$G$8=ADMIN2026!$D$8,"",IF(P94&gt;0.5,"error 1/100th entry noted","")))</f>
        <v/>
      </c>
      <c r="Z94" s="38" t="str">
        <f t="shared" si="476"/>
        <v/>
      </c>
      <c r="AC94">
        <f t="shared" si="477"/>
        <v>0</v>
      </c>
      <c r="AD94">
        <f t="shared" si="458"/>
        <v>0</v>
      </c>
      <c r="AE94">
        <f t="shared" si="458"/>
        <v>0</v>
      </c>
      <c r="AF94">
        <f t="shared" si="458"/>
        <v>0</v>
      </c>
      <c r="AG94">
        <f t="shared" si="458"/>
        <v>0</v>
      </c>
      <c r="AH94">
        <f t="shared" si="458"/>
        <v>0</v>
      </c>
      <c r="AI94">
        <f t="shared" si="458"/>
        <v>0</v>
      </c>
      <c r="AJ94">
        <f t="shared" si="458"/>
        <v>0</v>
      </c>
      <c r="AL94">
        <f t="shared" si="459"/>
        <v>-10000</v>
      </c>
      <c r="AM94">
        <f t="shared" si="485"/>
        <v>5</v>
      </c>
      <c r="AN94">
        <f t="shared" si="478"/>
        <v>-9995</v>
      </c>
      <c r="AO94">
        <f t="shared" si="460"/>
        <v>0</v>
      </c>
      <c r="AP94">
        <f>_xlfn.RANK.AVG(AV94,AV90:AV101,0)</f>
        <v>6.5</v>
      </c>
      <c r="AQ94">
        <f>IF(AP94&gt;AO87,0,(AO87-AP94)+2)</f>
        <v>0</v>
      </c>
      <c r="AR94">
        <f>IF(AP94&gt;AO87,0,IF(AO87=7,MAX(0,(AO87-AP94-5)),0))</f>
        <v>0</v>
      </c>
      <c r="AS94">
        <f>IF(AP94&gt;AO87,0,IF(AO87=8,MAX(0,(AO87-AP94-5)),0))</f>
        <v>0</v>
      </c>
      <c r="AT94">
        <f t="shared" si="479"/>
        <v>0</v>
      </c>
      <c r="AV94">
        <f t="shared" si="461"/>
        <v>-1</v>
      </c>
      <c r="AW94" t="str">
        <f>IF(E94="","",IF(A88=3000,(1/((13/7.5)*(60*F94+G94))),(1/((1/1)*(60*F94+G94)))))</f>
        <v/>
      </c>
      <c r="AX94">
        <f>VLOOKUP(A88,'RAZA track Params'!$AM$5:$AN$11,2,FALSE)</f>
        <v>28</v>
      </c>
      <c r="AY94" t="str">
        <f>IF(E94="","",VLOOKUP(H94,'RAZA track Params'!$B$2:$AE$27,AX94,FALSE))</f>
        <v/>
      </c>
      <c r="AZ94" t="str">
        <f>IF(E94="","",VLOOKUP(H94,'RAZA track Params'!$B$2:$AE$27,AX94+1,FALSE))</f>
        <v/>
      </c>
      <c r="BA94" t="str">
        <f>IF(E94="","",VLOOKUP(H94,'RAZA track Params'!$B$2:$AE$27,AX94+2,FALSE))</f>
        <v/>
      </c>
      <c r="BC94">
        <f t="shared" si="480"/>
        <v>-1</v>
      </c>
      <c r="BD94">
        <f t="shared" si="462"/>
        <v>-1</v>
      </c>
      <c r="BE94">
        <f t="shared" si="462"/>
        <v>-1</v>
      </c>
      <c r="BF94">
        <f t="shared" si="462"/>
        <v>-1</v>
      </c>
      <c r="BG94">
        <f t="shared" si="462"/>
        <v>-1</v>
      </c>
      <c r="BH94">
        <f t="shared" si="462"/>
        <v>-1</v>
      </c>
      <c r="BI94">
        <f t="shared" si="462"/>
        <v>-1</v>
      </c>
      <c r="BJ94">
        <f t="shared" si="462"/>
        <v>-1</v>
      </c>
      <c r="BL94">
        <f t="shared" ref="BL94:BS94" si="488">IF((IF(BC94=BC89,BC94,-1)-$AM94)/10000&lt;0,-1,(IF(BC94=BC89,BC94,-1)-$AM94)/10000)</f>
        <v>-1</v>
      </c>
      <c r="BM94">
        <f t="shared" si="488"/>
        <v>-1</v>
      </c>
      <c r="BN94">
        <f t="shared" si="488"/>
        <v>-1</v>
      </c>
      <c r="BO94">
        <f t="shared" si="488"/>
        <v>-1</v>
      </c>
      <c r="BP94">
        <f t="shared" si="488"/>
        <v>-1</v>
      </c>
      <c r="BQ94">
        <f t="shared" si="488"/>
        <v>-1</v>
      </c>
      <c r="BR94">
        <f t="shared" si="488"/>
        <v>-1</v>
      </c>
      <c r="BS94">
        <f t="shared" si="488"/>
        <v>-1</v>
      </c>
      <c r="BU94">
        <f t="shared" si="482"/>
        <v>-1</v>
      </c>
      <c r="BV94">
        <f t="shared" si="483"/>
        <v>0</v>
      </c>
      <c r="BW94">
        <f>_xlfn.RANK.AVG(BU94,BU90:BU101,0)</f>
        <v>6.5</v>
      </c>
      <c r="BX94">
        <f>IF(BW94&gt;BV87,0,(BV87-BW94)+2)</f>
        <v>0</v>
      </c>
      <c r="BY94">
        <f>IF(BW94&gt;BV87,0,IF(BV87=7,MAX(0,(BV87-BW94-5)),0))</f>
        <v>0</v>
      </c>
      <c r="BZ94">
        <f>IF(BW94&gt;BV87,0,IF(BV87=8,MAX(0,(BV87-BW94-5)),0))</f>
        <v>0</v>
      </c>
      <c r="CA94">
        <f t="shared" si="484"/>
        <v>0</v>
      </c>
    </row>
    <row r="95" spans="1:79">
      <c r="B95" s="94">
        <v>6</v>
      </c>
      <c r="C95" s="38" t="str">
        <f>IF(E95="","",VLOOKUP(E95,'Guests and Para'!$Q$4:$U$33,2,FALSE))</f>
        <v/>
      </c>
      <c r="D95" s="38" t="str">
        <f>IF(E95="","",VLOOKUP(E95,'Guests and Para'!$Q$4:$U$33,3,FALSE))</f>
        <v/>
      </c>
      <c r="E95" s="4"/>
      <c r="F95" s="4"/>
      <c r="G95" s="6"/>
      <c r="H95" s="38" t="str">
        <f>IF(E95="","",VLOOKUP(E95,'Guests and Para'!$Q$4:$U$33,4,FALSE))</f>
        <v/>
      </c>
      <c r="I95" s="38" t="str">
        <f>IF(E95="","",VLOOKUP(E95,'Guests and Para'!$Q$4:$U$33,5,FALSE))</f>
        <v/>
      </c>
      <c r="J95" s="38">
        <f t="shared" si="464"/>
        <v>0</v>
      </c>
      <c r="K95" s="94">
        <f t="shared" si="465"/>
        <v>0</v>
      </c>
      <c r="L95" s="38" t="str">
        <f t="shared" si="456"/>
        <v/>
      </c>
      <c r="M95">
        <f t="shared" si="466"/>
        <v>0</v>
      </c>
      <c r="N95" s="8">
        <f t="shared" si="467"/>
        <v>0</v>
      </c>
      <c r="O95" s="8">
        <f t="shared" si="457"/>
        <v>0</v>
      </c>
      <c r="P95" s="8">
        <f t="shared" si="468"/>
        <v>0</v>
      </c>
      <c r="Q95" s="7">
        <f t="shared" si="469"/>
        <v>0</v>
      </c>
      <c r="R95" s="7">
        <f t="shared" si="470"/>
        <v>0</v>
      </c>
      <c r="S95" s="7">
        <f t="shared" si="471"/>
        <v>0</v>
      </c>
      <c r="T95" s="7">
        <f t="shared" si="472"/>
        <v>0</v>
      </c>
      <c r="U95" s="7">
        <f t="shared" si="473"/>
        <v>0</v>
      </c>
      <c r="V95" t="str">
        <f t="shared" si="474"/>
        <v/>
      </c>
      <c r="W95" t="str">
        <f t="shared" si="475"/>
        <v/>
      </c>
      <c r="X95" t="str">
        <f>IF(ADMIN2026!$G$8="Photo-finish timing",W95,V95)</f>
        <v/>
      </c>
      <c r="Y95" s="66" t="str">
        <f>IF(E95="","",IF(ADMIN2026!$G$8=ADMIN2026!$D$8,"",IF(P95&gt;0.5,"error 1/100th entry noted","")))</f>
        <v/>
      </c>
      <c r="Z95" s="38" t="str">
        <f t="shared" si="476"/>
        <v/>
      </c>
      <c r="AC95">
        <f t="shared" si="477"/>
        <v>0</v>
      </c>
      <c r="AD95">
        <f t="shared" si="458"/>
        <v>0</v>
      </c>
      <c r="AE95">
        <f t="shared" si="458"/>
        <v>0</v>
      </c>
      <c r="AF95">
        <f t="shared" si="458"/>
        <v>0</v>
      </c>
      <c r="AG95">
        <f t="shared" si="458"/>
        <v>0</v>
      </c>
      <c r="AH95">
        <f t="shared" si="458"/>
        <v>0</v>
      </c>
      <c r="AI95">
        <f t="shared" si="458"/>
        <v>0</v>
      </c>
      <c r="AJ95">
        <f t="shared" si="458"/>
        <v>0</v>
      </c>
      <c r="AL95">
        <f t="shared" si="459"/>
        <v>-10000</v>
      </c>
      <c r="AM95">
        <f t="shared" si="485"/>
        <v>6</v>
      </c>
      <c r="AN95">
        <f t="shared" si="478"/>
        <v>-9994</v>
      </c>
      <c r="AO95">
        <f t="shared" si="460"/>
        <v>0</v>
      </c>
      <c r="AP95">
        <f>_xlfn.RANK.AVG(AV95,AV90:AV101,0)</f>
        <v>6.5</v>
      </c>
      <c r="AQ95">
        <f>IF(AP95&gt;AO87,0,(AO87-AP95)+2)</f>
        <v>0</v>
      </c>
      <c r="AR95">
        <f>IF(AP95&gt;AO87,0,IF(AO87=7,MAX(0,(AO87-AP95-5)),0))</f>
        <v>0</v>
      </c>
      <c r="AS95">
        <f>IF(AP95&gt;AO87,0,IF(AO87=8,MAX(0,(AO87-AP95-5)),0))</f>
        <v>0</v>
      </c>
      <c r="AT95">
        <f t="shared" si="479"/>
        <v>0</v>
      </c>
      <c r="AV95">
        <f t="shared" si="461"/>
        <v>-1</v>
      </c>
      <c r="AW95" t="str">
        <f>IF(E95="","",IF(A88=3000,(1/((13/7.5)*(60*F95+G95))),(1/((1/1)*(60*F95+G95)))))</f>
        <v/>
      </c>
      <c r="AX95">
        <f>VLOOKUP(A88,'RAZA track Params'!$AM$5:$AN$11,2,FALSE)</f>
        <v>28</v>
      </c>
      <c r="AY95" t="str">
        <f>IF(E95="","",VLOOKUP(H95,'RAZA track Params'!$B$2:$AE$27,AX95,FALSE))</f>
        <v/>
      </c>
      <c r="AZ95" t="str">
        <f>IF(E95="","",VLOOKUP(H95,'RAZA track Params'!$B$2:$AE$27,AX95+1,FALSE))</f>
        <v/>
      </c>
      <c r="BA95" t="str">
        <f>IF(E95="","",VLOOKUP(H95,'RAZA track Params'!$B$2:$AE$27,AX95+2,FALSE))</f>
        <v/>
      </c>
      <c r="BC95">
        <f t="shared" si="480"/>
        <v>-1</v>
      </c>
      <c r="BD95">
        <f t="shared" si="462"/>
        <v>-1</v>
      </c>
      <c r="BE95">
        <f t="shared" si="462"/>
        <v>-1</v>
      </c>
      <c r="BF95">
        <f t="shared" si="462"/>
        <v>-1</v>
      </c>
      <c r="BG95">
        <f t="shared" si="462"/>
        <v>-1</v>
      </c>
      <c r="BH95">
        <f t="shared" si="462"/>
        <v>-1</v>
      </c>
      <c r="BI95">
        <f t="shared" si="462"/>
        <v>-1</v>
      </c>
      <c r="BJ95">
        <f t="shared" si="462"/>
        <v>-1</v>
      </c>
      <c r="BL95">
        <f t="shared" ref="BL95:BS95" si="489">IF((IF(BC95=BC89,BC95,-1)-$AM95)/10000&lt;0,-1,(IF(BC95=BC89,BC95,-1)-$AM95)/10000)</f>
        <v>-1</v>
      </c>
      <c r="BM95">
        <f t="shared" si="489"/>
        <v>-1</v>
      </c>
      <c r="BN95">
        <f t="shared" si="489"/>
        <v>-1</v>
      </c>
      <c r="BO95">
        <f t="shared" si="489"/>
        <v>-1</v>
      </c>
      <c r="BP95">
        <f t="shared" si="489"/>
        <v>-1</v>
      </c>
      <c r="BQ95">
        <f t="shared" si="489"/>
        <v>-1</v>
      </c>
      <c r="BR95">
        <f t="shared" si="489"/>
        <v>-1</v>
      </c>
      <c r="BS95">
        <f t="shared" si="489"/>
        <v>-1</v>
      </c>
      <c r="BU95">
        <f t="shared" si="482"/>
        <v>-1</v>
      </c>
      <c r="BV95">
        <f t="shared" si="483"/>
        <v>0</v>
      </c>
      <c r="BW95">
        <f>_xlfn.RANK.AVG(BU95,BU90:BU101,0)</f>
        <v>6.5</v>
      </c>
      <c r="BX95">
        <f>IF(BW95&gt;BV87,0,(BV87-BW95)+2)</f>
        <v>0</v>
      </c>
      <c r="BY95">
        <f>IF(BW95&gt;BV87,0,IF(BV87=7,MAX(0,(BV87-BW95-5)),0))</f>
        <v>0</v>
      </c>
      <c r="BZ95">
        <f>IF(BW95&gt;BV87,0,IF(BV87=8,MAX(0,(BV87-BW95-5)),0))</f>
        <v>0</v>
      </c>
      <c r="CA95">
        <f t="shared" si="484"/>
        <v>0</v>
      </c>
    </row>
    <row r="96" spans="1:79">
      <c r="B96" s="94">
        <v>7</v>
      </c>
      <c r="C96" s="38" t="str">
        <f>IF(E96="","",VLOOKUP(E96,'Guests and Para'!$Q$4:$U$33,2,FALSE))</f>
        <v/>
      </c>
      <c r="D96" s="38" t="str">
        <f>IF(E96="","",VLOOKUP(E96,'Guests and Para'!$Q$4:$U$33,3,FALSE))</f>
        <v/>
      </c>
      <c r="E96" s="4"/>
      <c r="F96" s="4"/>
      <c r="G96" s="6"/>
      <c r="H96" s="38" t="str">
        <f>IF(E96="","",VLOOKUP(E96,'Guests and Para'!$Q$4:$U$33,4,FALSE))</f>
        <v/>
      </c>
      <c r="I96" s="38" t="str">
        <f>IF(E96="","",VLOOKUP(E96,'Guests and Para'!$Q$4:$U$33,5,FALSE))</f>
        <v/>
      </c>
      <c r="J96" s="38">
        <f t="shared" si="464"/>
        <v>0</v>
      </c>
      <c r="K96" s="94">
        <f t="shared" si="465"/>
        <v>0</v>
      </c>
      <c r="L96" s="38" t="str">
        <f t="shared" si="456"/>
        <v/>
      </c>
      <c r="M96">
        <f t="shared" si="466"/>
        <v>0</v>
      </c>
      <c r="N96" s="8">
        <f t="shared" si="467"/>
        <v>0</v>
      </c>
      <c r="O96" s="8">
        <f t="shared" si="457"/>
        <v>0</v>
      </c>
      <c r="P96" s="8">
        <f t="shared" si="468"/>
        <v>0</v>
      </c>
      <c r="Q96" s="7">
        <f t="shared" si="469"/>
        <v>0</v>
      </c>
      <c r="R96" s="7">
        <f t="shared" si="470"/>
        <v>0</v>
      </c>
      <c r="S96" s="7">
        <f t="shared" si="471"/>
        <v>0</v>
      </c>
      <c r="T96" s="7">
        <f t="shared" si="472"/>
        <v>0</v>
      </c>
      <c r="U96" s="7">
        <f t="shared" si="473"/>
        <v>0</v>
      </c>
      <c r="V96" t="str">
        <f t="shared" si="474"/>
        <v/>
      </c>
      <c r="W96" t="str">
        <f t="shared" si="475"/>
        <v/>
      </c>
      <c r="X96" t="str">
        <f>IF(ADMIN2026!$G$8="Photo-finish timing",W96,V96)</f>
        <v/>
      </c>
      <c r="Y96" s="66" t="str">
        <f>IF(E96="","",IF(ADMIN2026!$G$8=ADMIN2026!$D$8,"",IF(P96&gt;0.5,"error 1/100th entry noted","")))</f>
        <v/>
      </c>
      <c r="Z96" s="38" t="str">
        <f t="shared" si="476"/>
        <v/>
      </c>
      <c r="AC96">
        <f t="shared" si="477"/>
        <v>0</v>
      </c>
      <c r="AD96">
        <f t="shared" si="458"/>
        <v>0</v>
      </c>
      <c r="AE96">
        <f t="shared" si="458"/>
        <v>0</v>
      </c>
      <c r="AF96">
        <f t="shared" si="458"/>
        <v>0</v>
      </c>
      <c r="AG96">
        <f t="shared" si="458"/>
        <v>0</v>
      </c>
      <c r="AH96">
        <f t="shared" si="458"/>
        <v>0</v>
      </c>
      <c r="AI96">
        <f t="shared" si="458"/>
        <v>0</v>
      </c>
      <c r="AJ96">
        <f t="shared" si="458"/>
        <v>0</v>
      </c>
      <c r="AL96">
        <f t="shared" si="459"/>
        <v>-10000</v>
      </c>
      <c r="AM96">
        <f t="shared" si="485"/>
        <v>7</v>
      </c>
      <c r="AN96">
        <f t="shared" si="478"/>
        <v>-9993</v>
      </c>
      <c r="AO96">
        <f t="shared" si="460"/>
        <v>0</v>
      </c>
      <c r="AP96">
        <f>_xlfn.RANK.AVG(AV96,AV90:AV101,0)</f>
        <v>6.5</v>
      </c>
      <c r="AQ96">
        <f>IF(AP96&gt;AO87,0,(AO87-AP96)+2)</f>
        <v>0</v>
      </c>
      <c r="AR96">
        <f>IF(AP96&gt;AO87,0,IF(AO87=7,MAX(0,(AO87-AP96-5)),0))</f>
        <v>0</v>
      </c>
      <c r="AS96">
        <f>IF(AP96&gt;AO87,0,IF(AO87=8,MAX(0,(AO87-AP96-5)),0))</f>
        <v>0</v>
      </c>
      <c r="AT96">
        <f t="shared" si="479"/>
        <v>0</v>
      </c>
      <c r="AV96">
        <f t="shared" si="461"/>
        <v>-1</v>
      </c>
      <c r="AW96" t="str">
        <f>IF(E96="","",IF(A88=3000,(1/((13/7.5)*(60*F96+G96))),(1/((1/1)*(60*F96+G96)))))</f>
        <v/>
      </c>
      <c r="AX96">
        <f>VLOOKUP(A88,'RAZA track Params'!$AM$5:$AN$11,2,FALSE)</f>
        <v>28</v>
      </c>
      <c r="AY96" t="str">
        <f>IF(E96="","",VLOOKUP(H96,'RAZA track Params'!$B$2:$AE$27,AX96,FALSE))</f>
        <v/>
      </c>
      <c r="AZ96" t="str">
        <f>IF(E96="","",VLOOKUP(H96,'RAZA track Params'!$B$2:$AE$27,AX96+1,FALSE))</f>
        <v/>
      </c>
      <c r="BA96" t="str">
        <f>IF(E96="","",VLOOKUP(H96,'RAZA track Params'!$B$2:$AE$27,AX96+2,FALSE))</f>
        <v/>
      </c>
      <c r="BC96">
        <f t="shared" si="480"/>
        <v>-1</v>
      </c>
      <c r="BD96">
        <f t="shared" si="462"/>
        <v>-1</v>
      </c>
      <c r="BE96">
        <f t="shared" si="462"/>
        <v>-1</v>
      </c>
      <c r="BF96">
        <f t="shared" si="462"/>
        <v>-1</v>
      </c>
      <c r="BG96">
        <f t="shared" si="462"/>
        <v>-1</v>
      </c>
      <c r="BH96">
        <f t="shared" si="462"/>
        <v>-1</v>
      </c>
      <c r="BI96">
        <f t="shared" si="462"/>
        <v>-1</v>
      </c>
      <c r="BJ96">
        <f t="shared" si="462"/>
        <v>-1</v>
      </c>
      <c r="BL96">
        <f t="shared" ref="BL96:BS96" si="490">IF((IF(BC96=BC89,BC96,-1)-$AM96)/10000&lt;0,-1,(IF(BC96=BC89,BC96,-1)-$AM96)/10000)</f>
        <v>-1</v>
      </c>
      <c r="BM96">
        <f t="shared" si="490"/>
        <v>-1</v>
      </c>
      <c r="BN96">
        <f t="shared" si="490"/>
        <v>-1</v>
      </c>
      <c r="BO96">
        <f t="shared" si="490"/>
        <v>-1</v>
      </c>
      <c r="BP96">
        <f t="shared" si="490"/>
        <v>-1</v>
      </c>
      <c r="BQ96">
        <f t="shared" si="490"/>
        <v>-1</v>
      </c>
      <c r="BR96">
        <f t="shared" si="490"/>
        <v>-1</v>
      </c>
      <c r="BS96">
        <f t="shared" si="490"/>
        <v>-1</v>
      </c>
      <c r="BU96">
        <f t="shared" si="482"/>
        <v>-1</v>
      </c>
      <c r="BV96">
        <f t="shared" si="483"/>
        <v>0</v>
      </c>
      <c r="BW96">
        <f>_xlfn.RANK.AVG(BU96,BU90:BU101,0)</f>
        <v>6.5</v>
      </c>
      <c r="BX96">
        <f>IF(BW96&gt;BV87,0,(BV87-BW96)+2)</f>
        <v>0</v>
      </c>
      <c r="BY96">
        <f>IF(BW96&gt;BV87,0,IF(BV87=7,MAX(0,(BV87-BW96-5)),0))</f>
        <v>0</v>
      </c>
      <c r="BZ96">
        <f>IF(BW96&gt;BV87,0,IF(BV87=8,MAX(0,(BV87-BW96-5)),0))</f>
        <v>0</v>
      </c>
      <c r="CA96">
        <f t="shared" si="484"/>
        <v>0</v>
      </c>
    </row>
    <row r="97" spans="1:79">
      <c r="B97" s="94">
        <v>8</v>
      </c>
      <c r="C97" s="38" t="str">
        <f>IF(E97="","",VLOOKUP(E97,'Guests and Para'!$Q$4:$U$33,2,FALSE))</f>
        <v/>
      </c>
      <c r="D97" s="38" t="str">
        <f>IF(E97="","",VLOOKUP(E97,'Guests and Para'!$Q$4:$U$33,3,FALSE))</f>
        <v/>
      </c>
      <c r="E97" s="4"/>
      <c r="F97" s="4"/>
      <c r="G97" s="6"/>
      <c r="H97" s="38" t="str">
        <f>IF(E97="","",VLOOKUP(E97,'Guests and Para'!$Q$4:$U$33,4,FALSE))</f>
        <v/>
      </c>
      <c r="I97" s="38" t="str">
        <f>IF(E97="","",VLOOKUP(E97,'Guests and Para'!$Q$4:$U$33,5,FALSE))</f>
        <v/>
      </c>
      <c r="J97" s="38">
        <f t="shared" si="464"/>
        <v>0</v>
      </c>
      <c r="K97" s="94">
        <f t="shared" si="465"/>
        <v>0</v>
      </c>
      <c r="L97" s="38" t="str">
        <f>IF(AV97&lt;0,"",AV97)</f>
        <v/>
      </c>
      <c r="M97">
        <f t="shared" si="466"/>
        <v>0</v>
      </c>
      <c r="N97" s="8">
        <f t="shared" si="467"/>
        <v>0</v>
      </c>
      <c r="O97" s="8">
        <f t="shared" si="457"/>
        <v>0</v>
      </c>
      <c r="P97" s="8">
        <f t="shared" si="468"/>
        <v>0</v>
      </c>
      <c r="Q97" s="7">
        <f t="shared" si="469"/>
        <v>0</v>
      </c>
      <c r="R97" s="7">
        <f t="shared" si="470"/>
        <v>0</v>
      </c>
      <c r="S97" s="7">
        <f t="shared" si="471"/>
        <v>0</v>
      </c>
      <c r="T97" s="7">
        <f t="shared" si="472"/>
        <v>0</v>
      </c>
      <c r="U97" s="7">
        <f t="shared" si="473"/>
        <v>0</v>
      </c>
      <c r="V97" t="str">
        <f t="shared" si="474"/>
        <v/>
      </c>
      <c r="W97" t="str">
        <f t="shared" si="475"/>
        <v/>
      </c>
      <c r="X97" t="str">
        <f>IF(ADMIN2026!$G$8="Photo-finish timing",W97,V97)</f>
        <v/>
      </c>
      <c r="Y97" s="66" t="str">
        <f>IF(E97="","",IF(ADMIN2026!$G$8=ADMIN2026!$D$8,"",IF(P97&gt;0.5,"error 1/100th entry noted","")))</f>
        <v/>
      </c>
      <c r="Z97" s="38" t="str">
        <f t="shared" si="476"/>
        <v/>
      </c>
      <c r="AC97">
        <f t="shared" si="477"/>
        <v>0</v>
      </c>
      <c r="AD97">
        <f t="shared" si="458"/>
        <v>0</v>
      </c>
      <c r="AE97">
        <f t="shared" si="458"/>
        <v>0</v>
      </c>
      <c r="AF97">
        <f t="shared" si="458"/>
        <v>0</v>
      </c>
      <c r="AG97">
        <f t="shared" si="458"/>
        <v>0</v>
      </c>
      <c r="AH97">
        <f t="shared" si="458"/>
        <v>0</v>
      </c>
      <c r="AI97">
        <f t="shared" si="458"/>
        <v>0</v>
      </c>
      <c r="AJ97">
        <f t="shared" si="458"/>
        <v>0</v>
      </c>
      <c r="AL97">
        <f t="shared" si="459"/>
        <v>-10000</v>
      </c>
      <c r="AM97">
        <f t="shared" si="485"/>
        <v>8</v>
      </c>
      <c r="AN97">
        <f t="shared" si="478"/>
        <v>-9992</v>
      </c>
      <c r="AO97">
        <f t="shared" si="460"/>
        <v>0</v>
      </c>
      <c r="AP97">
        <f>_xlfn.RANK.AVG(AV97,AV90:AV101,0)</f>
        <v>6.5</v>
      </c>
      <c r="AQ97">
        <f>IF(AP97&gt;AO87,0,(AO87-AP97)+2)</f>
        <v>0</v>
      </c>
      <c r="AR97">
        <f>IF(AP97&gt;AO87,0,IF(AO87=7,MAX(0,(AO87-AP97-5)),0))</f>
        <v>0</v>
      </c>
      <c r="AS97">
        <f>IF(AP97&gt;AO87,0,IF(AO87=8,MAX(0,(AO87-AP97-5)),0))</f>
        <v>0</v>
      </c>
      <c r="AT97">
        <f t="shared" si="479"/>
        <v>0</v>
      </c>
      <c r="AV97">
        <f t="shared" si="461"/>
        <v>-1</v>
      </c>
      <c r="AW97" t="str">
        <f>IF(E97="","",IF(A88=3000,(1/((13/7.5)*(60*F97+G97))),(1/((1/1)*(60*F97+G97)))))</f>
        <v/>
      </c>
      <c r="AX97">
        <f>VLOOKUP(A88,'RAZA track Params'!$AM$5:$AN$11,2,FALSE)</f>
        <v>28</v>
      </c>
      <c r="AY97" t="str">
        <f>IF(E97="","",VLOOKUP(H97,'RAZA track Params'!$B$2:$AE$27,AX97,FALSE))</f>
        <v/>
      </c>
      <c r="AZ97" t="str">
        <f>IF(E97="","",VLOOKUP(H97,'RAZA track Params'!$B$2:$AE$27,AX97+1,FALSE))</f>
        <v/>
      </c>
      <c r="BA97" t="str">
        <f>IF(E97="","",VLOOKUP(H97,'RAZA track Params'!$B$2:$AE$27,AX97+2,FALSE))</f>
        <v/>
      </c>
      <c r="BC97">
        <f t="shared" si="480"/>
        <v>-1</v>
      </c>
      <c r="BD97">
        <f t="shared" si="462"/>
        <v>-1</v>
      </c>
      <c r="BE97">
        <f t="shared" si="462"/>
        <v>-1</v>
      </c>
      <c r="BF97">
        <f t="shared" si="462"/>
        <v>-1</v>
      </c>
      <c r="BG97">
        <f t="shared" si="462"/>
        <v>-1</v>
      </c>
      <c r="BH97">
        <f t="shared" si="462"/>
        <v>-1</v>
      </c>
      <c r="BI97">
        <f t="shared" si="462"/>
        <v>-1</v>
      </c>
      <c r="BJ97">
        <f t="shared" si="462"/>
        <v>-1</v>
      </c>
      <c r="BL97">
        <f t="shared" ref="BL97:BS97" si="491">IF((IF(BC97=BC89,BC97,-1)-$AM97)/10000&lt;0,-1,(IF(BC97=BC89,BC97,-1)-$AM97)/10000)</f>
        <v>-1</v>
      </c>
      <c r="BM97">
        <f t="shared" si="491"/>
        <v>-1</v>
      </c>
      <c r="BN97">
        <f t="shared" si="491"/>
        <v>-1</v>
      </c>
      <c r="BO97">
        <f t="shared" si="491"/>
        <v>-1</v>
      </c>
      <c r="BP97">
        <f t="shared" si="491"/>
        <v>-1</v>
      </c>
      <c r="BQ97">
        <f t="shared" si="491"/>
        <v>-1</v>
      </c>
      <c r="BR97">
        <f t="shared" si="491"/>
        <v>-1</v>
      </c>
      <c r="BS97">
        <f t="shared" si="491"/>
        <v>-1</v>
      </c>
      <c r="BU97">
        <f>MAX(BL97:BS97)</f>
        <v>-1</v>
      </c>
      <c r="BV97">
        <f t="shared" si="483"/>
        <v>0</v>
      </c>
      <c r="BW97">
        <f>_xlfn.RANK.AVG(BU97,BU90:BU101,0)</f>
        <v>6.5</v>
      </c>
      <c r="BX97">
        <f>IF(BW97&gt;BV87,0,(BV87-BW97)+2)</f>
        <v>0</v>
      </c>
      <c r="BY97">
        <f>IF(BW97&gt;BV87,0,IF(BV87=7,MAX(0,(BV87-BW97-5)),0))</f>
        <v>0</v>
      </c>
      <c r="BZ97">
        <f>IF(BW97&gt;BV87,0,IF(BV87=8,MAX(0,(BV87-BW97-5)),0))</f>
        <v>0</v>
      </c>
      <c r="CA97">
        <f t="shared" si="484"/>
        <v>0</v>
      </c>
    </row>
    <row r="98" spans="1:79">
      <c r="B98" s="94">
        <v>9</v>
      </c>
      <c r="C98" s="38" t="str">
        <f>IF(E98="","",VLOOKUP(E98,'Guests and Para'!$Q$4:$U$33,2,FALSE))</f>
        <v/>
      </c>
      <c r="D98" s="38" t="str">
        <f>IF(E98="","",VLOOKUP(E98,'Guests and Para'!$Q$4:$U$33,3,FALSE))</f>
        <v/>
      </c>
      <c r="E98" s="4"/>
      <c r="F98" s="4"/>
      <c r="G98" s="6"/>
      <c r="H98" s="38" t="str">
        <f>IF(E98="","",VLOOKUP(E98,'Guests and Para'!$Q$4:$U$33,4,FALSE))</f>
        <v/>
      </c>
      <c r="I98" s="38" t="str">
        <f>IF(E98="","",VLOOKUP(E98,'Guests and Para'!$Q$4:$U$33,5,FALSE))</f>
        <v/>
      </c>
      <c r="J98" s="38">
        <f t="shared" si="464"/>
        <v>0</v>
      </c>
      <c r="K98" s="94">
        <f t="shared" si="465"/>
        <v>0</v>
      </c>
      <c r="L98" s="38" t="str">
        <f t="shared" ref="L98:L101" si="492">IF(AV98&lt;0,"",AV98)</f>
        <v/>
      </c>
      <c r="M98">
        <f t="shared" si="466"/>
        <v>0</v>
      </c>
      <c r="N98" s="8">
        <f t="shared" si="467"/>
        <v>0</v>
      </c>
      <c r="O98" s="8">
        <f t="shared" si="457"/>
        <v>0</v>
      </c>
      <c r="P98" s="8">
        <f t="shared" si="468"/>
        <v>0</v>
      </c>
      <c r="Q98" s="7">
        <f t="shared" si="469"/>
        <v>0</v>
      </c>
      <c r="R98" s="7">
        <f t="shared" si="470"/>
        <v>0</v>
      </c>
      <c r="S98" s="7">
        <f t="shared" si="471"/>
        <v>0</v>
      </c>
      <c r="T98" s="7">
        <f t="shared" si="472"/>
        <v>0</v>
      </c>
      <c r="U98" s="7">
        <f t="shared" si="473"/>
        <v>0</v>
      </c>
      <c r="V98" t="str">
        <f t="shared" si="474"/>
        <v/>
      </c>
      <c r="W98" t="str">
        <f t="shared" si="475"/>
        <v/>
      </c>
      <c r="X98" t="str">
        <f>IF(ADMIN2026!$G$8="Photo-finish timing",W98,V98)</f>
        <v/>
      </c>
      <c r="Y98" s="66" t="str">
        <f>IF(E98="","",IF(ADMIN2026!$G$8=ADMIN2026!$D$8,"",IF(P98&gt;0.5,"error 1/100th entry noted","")))</f>
        <v/>
      </c>
      <c r="Z98" s="38" t="str">
        <f t="shared" si="476"/>
        <v/>
      </c>
      <c r="AC98">
        <f t="shared" si="477"/>
        <v>0</v>
      </c>
      <c r="AD98">
        <f t="shared" si="458"/>
        <v>0</v>
      </c>
      <c r="AE98">
        <f t="shared" si="458"/>
        <v>0</v>
      </c>
      <c r="AF98">
        <f t="shared" si="458"/>
        <v>0</v>
      </c>
      <c r="AG98">
        <f t="shared" si="458"/>
        <v>0</v>
      </c>
      <c r="AH98">
        <f t="shared" si="458"/>
        <v>0</v>
      </c>
      <c r="AI98">
        <f t="shared" si="458"/>
        <v>0</v>
      </c>
      <c r="AJ98">
        <f t="shared" si="458"/>
        <v>0</v>
      </c>
      <c r="AL98">
        <f t="shared" ref="AL98:AL101" si="493">INT(100*AV98+0.5)*100</f>
        <v>-10000</v>
      </c>
      <c r="AM98">
        <f t="shared" si="485"/>
        <v>9</v>
      </c>
      <c r="AN98">
        <f t="shared" si="478"/>
        <v>-9991</v>
      </c>
      <c r="AO98">
        <f t="shared" ref="AO98:AO101" si="494">IF(E98="",0,1)</f>
        <v>0</v>
      </c>
      <c r="AP98">
        <f>_xlfn.RANK.AVG(AV98,AV90:AV101,0)</f>
        <v>6.5</v>
      </c>
      <c r="AQ98">
        <f>IF(AP98&gt;AO87,0,(AO87-AP98)+2)</f>
        <v>0</v>
      </c>
      <c r="AR98">
        <f>IF(AP98&gt;AO87,0,IF(AO87=7,MAX(0,(AO87-AP98-5)),0))</f>
        <v>0</v>
      </c>
      <c r="AS98">
        <f>IF(AP98&gt;AO87,0,IF(AO87=8,MAX(0,(AO87-AP98-5)),0))</f>
        <v>0</v>
      </c>
      <c r="AT98">
        <f t="shared" si="479"/>
        <v>0</v>
      </c>
      <c r="AV98">
        <f t="shared" ref="AV98:AV99" si="495">IF(AY98="",-1,IF(AY98&gt;0,FLOOR(AY98*EXP(-EXP(AZ98-BA98*AW98)),1),0))</f>
        <v>-1</v>
      </c>
      <c r="AW98" t="str">
        <f>IF(E98="","",IF(A88=3000,(1/((13/7.5)*(60*F98+G98))),(1/((1/1)*(60*F98+G98)))))</f>
        <v/>
      </c>
      <c r="AX98">
        <f>VLOOKUP(A88,'RAZA track Params'!$AM$5:$AN$11,2,FALSE)</f>
        <v>28</v>
      </c>
      <c r="AY98" t="str">
        <f>IF(E98="","",VLOOKUP(H98,'RAZA track Params'!$B$2:$AE$27,AX98,FALSE))</f>
        <v/>
      </c>
      <c r="AZ98" t="str">
        <f>IF(E98="","",VLOOKUP(H98,'RAZA track Params'!$B$2:$AE$27,AX98+1,FALSE))</f>
        <v/>
      </c>
      <c r="BA98" t="str">
        <f>IF(E98="","",VLOOKUP(H98,'RAZA track Params'!$B$2:$AE$27,AX98+2,FALSE))</f>
        <v/>
      </c>
      <c r="BC98">
        <f t="shared" si="480"/>
        <v>-1</v>
      </c>
      <c r="BD98">
        <f t="shared" si="462"/>
        <v>-1</v>
      </c>
      <c r="BE98">
        <f t="shared" si="462"/>
        <v>-1</v>
      </c>
      <c r="BF98">
        <f t="shared" si="462"/>
        <v>-1</v>
      </c>
      <c r="BG98">
        <f t="shared" si="462"/>
        <v>-1</v>
      </c>
      <c r="BH98">
        <f t="shared" si="462"/>
        <v>-1</v>
      </c>
      <c r="BI98">
        <f t="shared" si="462"/>
        <v>-1</v>
      </c>
      <c r="BJ98">
        <f t="shared" si="462"/>
        <v>-1</v>
      </c>
      <c r="BL98">
        <f>IF((IF(BC98=BC89,BC98,-1)-$AM98)/10000&lt;0,-1,(IF(BC98=BC89,BC98,-1)-$AM98)/10000)</f>
        <v>-1</v>
      </c>
      <c r="BM98">
        <f t="shared" ref="BM98" si="496">IF((IF(BD98=BD89,BD98,-1)-$AM98)/10000&lt;0,-1,(IF(BD98=BD89,BD98,-1)-$AM98)/10000)</f>
        <v>-1</v>
      </c>
      <c r="BN98">
        <f t="shared" ref="BN98" si="497">IF((IF(BE98=BE89,BE98,-1)-$AM98)/10000&lt;0,-1,(IF(BE98=BE89,BE98,-1)-$AM98)/10000)</f>
        <v>-1</v>
      </c>
      <c r="BO98">
        <f t="shared" ref="BO98" si="498">IF((IF(BF98=BF89,BF98,-1)-$AM98)/10000&lt;0,-1,(IF(BF98=BF89,BF98,-1)-$AM98)/10000)</f>
        <v>-1</v>
      </c>
      <c r="BP98">
        <f t="shared" ref="BP98" si="499">IF((IF(BG98=BG89,BG98,-1)-$AM98)/10000&lt;0,-1,(IF(BG98=BG89,BG98,-1)-$AM98)/10000)</f>
        <v>-1</v>
      </c>
      <c r="BQ98">
        <f t="shared" ref="BQ98" si="500">IF((IF(BH98=BH89,BH98,-1)-$AM98)/10000&lt;0,-1,(IF(BH98=BH89,BH98,-1)-$AM98)/10000)</f>
        <v>-1</v>
      </c>
      <c r="BR98">
        <f t="shared" ref="BR98" si="501">IF((IF(BI98=BI89,BI98,-1)-$AM98)/10000&lt;0,-1,(IF(BI98=BI89,BI98,-1)-$AM98)/10000)</f>
        <v>-1</v>
      </c>
      <c r="BS98">
        <f t="shared" ref="BS98" si="502">IF((IF(BJ98=BJ89,BJ98,-1)-$AM98)/10000&lt;0,-1,(IF(BJ98=BJ89,BJ98,-1)-$AM98)/10000)</f>
        <v>-1</v>
      </c>
      <c r="BU98">
        <f>MAX(BL98:BS98)</f>
        <v>-1</v>
      </c>
      <c r="BV98">
        <f t="shared" si="483"/>
        <v>0</v>
      </c>
      <c r="BW98">
        <f>_xlfn.RANK.AVG(BU98,BU90:BU101,0)</f>
        <v>6.5</v>
      </c>
      <c r="BX98">
        <f>IF(BW98&gt;BV87,0,(BV87-BW98)+2)</f>
        <v>0</v>
      </c>
      <c r="BY98">
        <f>IF(BW98&gt;BV87,0,IF(BV87=7,MAX(0,(BV87-BW98-5)),0))</f>
        <v>0</v>
      </c>
      <c r="BZ98">
        <f>IF(BW98&gt;BV87,0,IF(BV87=8,MAX(0,(BV87-BW98-5)),0))</f>
        <v>0</v>
      </c>
      <c r="CA98">
        <f t="shared" si="484"/>
        <v>0</v>
      </c>
    </row>
    <row r="99" spans="1:79">
      <c r="B99" s="94">
        <v>10</v>
      </c>
      <c r="C99" s="38" t="str">
        <f>IF(E99="","",VLOOKUP(E99,'Guests and Para'!$Q$4:$U$33,2,FALSE))</f>
        <v/>
      </c>
      <c r="D99" s="38" t="str">
        <f>IF(E99="","",VLOOKUP(E99,'Guests and Para'!$Q$4:$U$33,3,FALSE))</f>
        <v/>
      </c>
      <c r="E99" s="4"/>
      <c r="F99" s="4"/>
      <c r="G99" s="6"/>
      <c r="H99" s="38" t="str">
        <f>IF(E99="","",VLOOKUP(E99,'Guests and Para'!$Q$4:$U$33,4,FALSE))</f>
        <v/>
      </c>
      <c r="I99" s="38" t="str">
        <f>IF(E99="","",VLOOKUP(E99,'Guests and Para'!$Q$4:$U$33,5,FALSE))</f>
        <v/>
      </c>
      <c r="J99" s="38">
        <f t="shared" si="464"/>
        <v>0</v>
      </c>
      <c r="K99" s="94">
        <f t="shared" si="465"/>
        <v>0</v>
      </c>
      <c r="L99" s="38" t="str">
        <f t="shared" si="492"/>
        <v/>
      </c>
      <c r="M99">
        <f t="shared" si="466"/>
        <v>0</v>
      </c>
      <c r="N99" s="8">
        <f t="shared" si="467"/>
        <v>0</v>
      </c>
      <c r="O99" s="8">
        <f t="shared" si="457"/>
        <v>0</v>
      </c>
      <c r="P99" s="8">
        <f t="shared" si="468"/>
        <v>0</v>
      </c>
      <c r="Q99" s="7">
        <f t="shared" si="469"/>
        <v>0</v>
      </c>
      <c r="R99" s="7">
        <f t="shared" si="470"/>
        <v>0</v>
      </c>
      <c r="S99" s="7">
        <f t="shared" si="471"/>
        <v>0</v>
      </c>
      <c r="T99" s="7">
        <f t="shared" si="472"/>
        <v>0</v>
      </c>
      <c r="U99" s="7">
        <f t="shared" si="473"/>
        <v>0</v>
      </c>
      <c r="V99" t="str">
        <f t="shared" si="474"/>
        <v/>
      </c>
      <c r="W99" t="str">
        <f t="shared" si="475"/>
        <v/>
      </c>
      <c r="X99" t="str">
        <f>IF(ADMIN2026!$G$8="Photo-finish timing",W99,V99)</f>
        <v/>
      </c>
      <c r="Y99" s="66" t="str">
        <f>IF(E99="","",IF(ADMIN2026!$G$8=ADMIN2026!$D$8,"",IF(P99&gt;0.5,"error 1/100th entry noted","")))</f>
        <v/>
      </c>
      <c r="Z99" s="38" t="str">
        <f t="shared" si="476"/>
        <v/>
      </c>
      <c r="AC99">
        <f t="shared" si="477"/>
        <v>0</v>
      </c>
      <c r="AD99">
        <f t="shared" si="458"/>
        <v>0</v>
      </c>
      <c r="AE99">
        <f t="shared" si="458"/>
        <v>0</v>
      </c>
      <c r="AF99">
        <f t="shared" si="458"/>
        <v>0</v>
      </c>
      <c r="AG99">
        <f t="shared" si="458"/>
        <v>0</v>
      </c>
      <c r="AH99">
        <f t="shared" si="458"/>
        <v>0</v>
      </c>
      <c r="AI99">
        <f t="shared" si="458"/>
        <v>0</v>
      </c>
      <c r="AJ99">
        <f t="shared" si="458"/>
        <v>0</v>
      </c>
      <c r="AL99">
        <f t="shared" si="493"/>
        <v>-10000</v>
      </c>
      <c r="AM99">
        <f t="shared" si="485"/>
        <v>10</v>
      </c>
      <c r="AN99">
        <f t="shared" si="478"/>
        <v>-9990</v>
      </c>
      <c r="AO99">
        <f t="shared" si="494"/>
        <v>0</v>
      </c>
      <c r="AP99">
        <f>_xlfn.RANK.AVG(AV99,AV90:AV101,0)</f>
        <v>6.5</v>
      </c>
      <c r="AQ99">
        <f>IF(AP99&gt;AO87,0,(AO87-AP99)+2)</f>
        <v>0</v>
      </c>
      <c r="AR99">
        <f>IF(AP99&gt;AO87,0,IF(AO87=7,MAX(0,(AO87-AP99-5)),0))</f>
        <v>0</v>
      </c>
      <c r="AS99">
        <f>IF(AP99&gt;AO87,0,IF(AO87=8,MAX(0,(AO87-AP99-5)),0))</f>
        <v>0</v>
      </c>
      <c r="AT99">
        <f t="shared" si="479"/>
        <v>0</v>
      </c>
      <c r="AV99">
        <f t="shared" si="495"/>
        <v>-1</v>
      </c>
      <c r="AW99" t="str">
        <f>IF(E99="","",IF(A88=3000,(1/((13/7.5)*(60*F99+G99))),(1/((1/1)*(60*F99+G99)))))</f>
        <v/>
      </c>
      <c r="AX99">
        <f>VLOOKUP(A88,'RAZA track Params'!$AM$5:$AN$11,2,FALSE)</f>
        <v>28</v>
      </c>
      <c r="AY99" t="str">
        <f>IF(E99="","",VLOOKUP(H99,'RAZA track Params'!$B$2:$AE$27,AX99,FALSE))</f>
        <v/>
      </c>
      <c r="AZ99" t="str">
        <f>IF(E99="","",VLOOKUP(H99,'RAZA track Params'!$B$2:$AE$27,AX99+1,FALSE))</f>
        <v/>
      </c>
      <c r="BA99" t="str">
        <f>IF(E99="","",VLOOKUP(H99,'RAZA track Params'!$B$2:$AE$27,AX99+2,FALSE))</f>
        <v/>
      </c>
      <c r="BC99">
        <f t="shared" si="480"/>
        <v>-1</v>
      </c>
      <c r="BD99">
        <f t="shared" si="462"/>
        <v>-1</v>
      </c>
      <c r="BE99">
        <f t="shared" si="462"/>
        <v>-1</v>
      </c>
      <c r="BF99">
        <f t="shared" si="462"/>
        <v>-1</v>
      </c>
      <c r="BG99">
        <f t="shared" si="462"/>
        <v>-1</v>
      </c>
      <c r="BH99">
        <f t="shared" si="462"/>
        <v>-1</v>
      </c>
      <c r="BI99">
        <f t="shared" si="462"/>
        <v>-1</v>
      </c>
      <c r="BJ99">
        <f t="shared" si="462"/>
        <v>-1</v>
      </c>
      <c r="BL99">
        <f>IF((IF(BC99=BC89,BC99,-1)-$AM99)/10000&lt;0,-1,(IF(BC99=BC89,BC99,-1)-$AM99)/10000)</f>
        <v>-1</v>
      </c>
      <c r="BM99">
        <f t="shared" ref="BM99" si="503">IF((IF(BD99=BD89,BD99,-1)-$AM99)/10000&lt;0,-1,(IF(BD99=BD89,BD99,-1)-$AM99)/10000)</f>
        <v>-1</v>
      </c>
      <c r="BN99">
        <f t="shared" ref="BN99" si="504">IF((IF(BE99=BE89,BE99,-1)-$AM99)/10000&lt;0,-1,(IF(BE99=BE89,BE99,-1)-$AM99)/10000)</f>
        <v>-1</v>
      </c>
      <c r="BO99">
        <f>IF((IF(BF99=BF89,BF99,-1)-$AM99)/10000&lt;0,-1,(IF(BF99=BF89,BF99,-1)-$AM99)/10000)</f>
        <v>-1</v>
      </c>
      <c r="BP99">
        <f t="shared" ref="BP99" si="505">IF((IF(BG99=BG89,BG99,-1)-$AM99)/10000&lt;0,-1,(IF(BG99=BG89,BG99,-1)-$AM99)/10000)</f>
        <v>-1</v>
      </c>
      <c r="BQ99">
        <f t="shared" ref="BQ99" si="506">IF((IF(BH99=BH89,BH99,-1)-$AM99)/10000&lt;0,-1,(IF(BH99=BH89,BH99,-1)-$AM99)/10000)</f>
        <v>-1</v>
      </c>
      <c r="BR99">
        <f t="shared" ref="BR99" si="507">IF((IF(BI99=BI89,BI99,-1)-$AM99)/10000&lt;0,-1,(IF(BI99=BI89,BI99,-1)-$AM99)/10000)</f>
        <v>-1</v>
      </c>
      <c r="BS99">
        <f t="shared" ref="BS99" si="508">IF((IF(BJ99=BJ89,BJ99,-1)-$AM99)/10000&lt;0,-1,(IF(BJ99=BJ89,BJ99,-1)-$AM99)/10000)</f>
        <v>-1</v>
      </c>
      <c r="BU99">
        <f t="shared" ref="BU99:BU101" si="509">MAX(BL99:BS99)</f>
        <v>-1</v>
      </c>
      <c r="BV99">
        <f t="shared" si="483"/>
        <v>0</v>
      </c>
      <c r="BW99">
        <f>_xlfn.RANK.AVG(BU99,BU90:BU101,0)</f>
        <v>6.5</v>
      </c>
      <c r="BX99">
        <f>IF(BW99&gt;BV87,0,(BV87-BW99)+2)</f>
        <v>0</v>
      </c>
      <c r="BY99">
        <f>IF(BW99&gt;BV87,0,IF(BV87=7,MAX(0,(BV87-BW99-5)),0))</f>
        <v>0</v>
      </c>
      <c r="BZ99">
        <f>IF(BW99&gt;BV87,0,IF(BV87=8,MAX(0,(BV87-BW99-5)),0))</f>
        <v>0</v>
      </c>
      <c r="CA99">
        <f t="shared" si="484"/>
        <v>0</v>
      </c>
    </row>
    <row r="100" spans="1:79">
      <c r="B100" s="94">
        <v>11</v>
      </c>
      <c r="C100" s="38" t="str">
        <f>IF(E100="","",VLOOKUP(E100,'Guests and Para'!$Q$4:$U$33,2,FALSE))</f>
        <v/>
      </c>
      <c r="D100" s="38" t="str">
        <f>IF(E100="","",VLOOKUP(E100,'Guests and Para'!$Q$4:$U$33,3,FALSE))</f>
        <v/>
      </c>
      <c r="E100" s="4"/>
      <c r="F100" s="4"/>
      <c r="G100" s="6"/>
      <c r="H100" s="38" t="str">
        <f>IF(E100="","",VLOOKUP(E100,'Guests and Para'!$Q$4:$U$33,4,FALSE))</f>
        <v/>
      </c>
      <c r="I100" s="38" t="str">
        <f>IF(E100="","",VLOOKUP(E100,'Guests and Para'!$Q$4:$U$33,5,FALSE))</f>
        <v/>
      </c>
      <c r="J100" s="38">
        <f t="shared" si="464"/>
        <v>0</v>
      </c>
      <c r="K100" s="94">
        <f t="shared" si="465"/>
        <v>0</v>
      </c>
      <c r="L100" s="38" t="str">
        <f t="shared" si="492"/>
        <v/>
      </c>
      <c r="M100">
        <f t="shared" si="466"/>
        <v>0</v>
      </c>
      <c r="N100" s="8">
        <f t="shared" si="467"/>
        <v>0</v>
      </c>
      <c r="O100" s="8">
        <f t="shared" si="457"/>
        <v>0</v>
      </c>
      <c r="P100" s="8">
        <f t="shared" si="468"/>
        <v>0</v>
      </c>
      <c r="Q100" s="7">
        <f t="shared" si="469"/>
        <v>0</v>
      </c>
      <c r="R100" s="7">
        <f t="shared" si="470"/>
        <v>0</v>
      </c>
      <c r="S100" s="7">
        <f t="shared" si="471"/>
        <v>0</v>
      </c>
      <c r="T100" s="7">
        <f t="shared" si="472"/>
        <v>0</v>
      </c>
      <c r="U100" s="7">
        <f t="shared" si="473"/>
        <v>0</v>
      </c>
      <c r="V100" t="str">
        <f t="shared" si="474"/>
        <v/>
      </c>
      <c r="W100" t="str">
        <f t="shared" si="475"/>
        <v/>
      </c>
      <c r="X100" t="str">
        <f>IF(ADMIN2026!$G$8="Photo-finish timing",W100,V100)</f>
        <v/>
      </c>
      <c r="Y100" s="66" t="str">
        <f>IF(E100="","",IF(ADMIN2026!$G$8=ADMIN2026!$D$8,"",IF(P100&gt;0.5,"error 1/100th entry noted","")))</f>
        <v/>
      </c>
      <c r="Z100" s="38" t="str">
        <f t="shared" si="476"/>
        <v/>
      </c>
      <c r="AC100">
        <f t="shared" si="477"/>
        <v>0</v>
      </c>
      <c r="AD100">
        <f t="shared" si="458"/>
        <v>0</v>
      </c>
      <c r="AE100">
        <f t="shared" si="458"/>
        <v>0</v>
      </c>
      <c r="AF100">
        <f t="shared" si="458"/>
        <v>0</v>
      </c>
      <c r="AG100">
        <f t="shared" si="458"/>
        <v>0</v>
      </c>
      <c r="AH100">
        <f t="shared" si="458"/>
        <v>0</v>
      </c>
      <c r="AI100">
        <f t="shared" si="458"/>
        <v>0</v>
      </c>
      <c r="AJ100">
        <f t="shared" si="458"/>
        <v>0</v>
      </c>
      <c r="AL100">
        <f t="shared" si="493"/>
        <v>-10000</v>
      </c>
      <c r="AM100">
        <f t="shared" si="485"/>
        <v>11</v>
      </c>
      <c r="AN100">
        <f t="shared" si="478"/>
        <v>-9989</v>
      </c>
      <c r="AO100">
        <f t="shared" si="494"/>
        <v>0</v>
      </c>
      <c r="AP100">
        <f>_xlfn.RANK.AVG(AV100,AV90:AV101,0)</f>
        <v>6.5</v>
      </c>
      <c r="AQ100">
        <f>IF(AP100&gt;AO87,0,(AO87-AP100)+2)</f>
        <v>0</v>
      </c>
      <c r="AR100">
        <f>IF(AP100&gt;AO87,0,IF(AO87=7,MAX(0,(AO87-AP100-5)),0))</f>
        <v>0</v>
      </c>
      <c r="AS100">
        <f>IF(AP100&gt;AO87,0,IF(AO87=8,MAX(0,(AO87-AP100-5)),0))</f>
        <v>0</v>
      </c>
      <c r="AT100">
        <f t="shared" si="479"/>
        <v>0</v>
      </c>
      <c r="AV100">
        <f>IF(AY100="",-1,IF(AY100&gt;0,FLOOR(AY100*EXP(-EXP(AZ100-BA100*AW100)),1),0))</f>
        <v>-1</v>
      </c>
      <c r="AW100" t="str">
        <f>IF(E100="","",IF(A88=3000,(1/((13/7.5)*(60*F100+G100))),(1/((1/1)*(60*F100+G100)))))</f>
        <v/>
      </c>
      <c r="AX100">
        <f>VLOOKUP(A88,'RAZA track Params'!$AM$5:$AN$11,2,FALSE)</f>
        <v>28</v>
      </c>
      <c r="AY100" t="str">
        <f>IF(E100="","",VLOOKUP(H100,'RAZA track Params'!$B$2:$AE$27,AX100,FALSE))</f>
        <v/>
      </c>
      <c r="AZ100" t="str">
        <f>IF(E100="","",VLOOKUP(H100,'RAZA track Params'!$B$2:$AE$27,AX100+1,FALSE))</f>
        <v/>
      </c>
      <c r="BA100" t="str">
        <f>IF(E100="","",VLOOKUP(H100,'RAZA track Params'!$B$2:$AE$27,AX100+2,FALSE))</f>
        <v/>
      </c>
      <c r="BC100">
        <f>IF($D100=BC$1,$AN100,-1)</f>
        <v>-1</v>
      </c>
      <c r="BD100">
        <f t="shared" si="462"/>
        <v>-1</v>
      </c>
      <c r="BE100">
        <f t="shared" si="462"/>
        <v>-1</v>
      </c>
      <c r="BF100">
        <f t="shared" si="462"/>
        <v>-1</v>
      </c>
      <c r="BG100">
        <f t="shared" si="462"/>
        <v>-1</v>
      </c>
      <c r="BH100">
        <f t="shared" si="462"/>
        <v>-1</v>
      </c>
      <c r="BI100">
        <f t="shared" si="462"/>
        <v>-1</v>
      </c>
      <c r="BJ100">
        <f t="shared" si="462"/>
        <v>-1</v>
      </c>
      <c r="BL100">
        <f>IF((IF(BC100=BC89,BC100,-1)-$AM100)/10000&lt;0,-1,(IF(BC100=BC89,BC100,-1)-$AM100)/10000)</f>
        <v>-1</v>
      </c>
      <c r="BM100">
        <f t="shared" ref="BM100" si="510">IF((IF(BD100=BD89,BD100,-1)-$AM100)/10000&lt;0,-1,(IF(BD100=BD89,BD100,-1)-$AM100)/10000)</f>
        <v>-1</v>
      </c>
      <c r="BN100">
        <f t="shared" ref="BN100" si="511">IF((IF(BE100=BE89,BE100,-1)-$AM100)/10000&lt;0,-1,(IF(BE100=BE89,BE100,-1)-$AM100)/10000)</f>
        <v>-1</v>
      </c>
      <c r="BO100">
        <f t="shared" ref="BO100" si="512">IF((IF(BF100=BF89,BF100,-1)-$AM100)/10000&lt;0,-1,(IF(BF100=BF89,BF100,-1)-$AM100)/10000)</f>
        <v>-1</v>
      </c>
      <c r="BP100">
        <f t="shared" ref="BP100" si="513">IF((IF(BG100=BG89,BG100,-1)-$AM100)/10000&lt;0,-1,(IF(BG100=BG89,BG100,-1)-$AM100)/10000)</f>
        <v>-1</v>
      </c>
      <c r="BQ100">
        <f t="shared" ref="BQ100" si="514">IF((IF(BH100=BH89,BH100,-1)-$AM100)/10000&lt;0,-1,(IF(BH100=BH89,BH100,-1)-$AM100)/10000)</f>
        <v>-1</v>
      </c>
      <c r="BR100">
        <f t="shared" ref="BR100" si="515">IF((IF(BI100=BI89,BI100,-1)-$AM100)/10000&lt;0,-1,(IF(BI100=BI89,BI100,-1)-$AM100)/10000)</f>
        <v>-1</v>
      </c>
      <c r="BS100">
        <f t="shared" ref="BS100" si="516">IF((IF(BJ100=BJ89,BJ100,-1)-$AM100)/10000&lt;0,-1,(IF(BJ100=BJ89,BJ100,-1)-$AM100)/10000)</f>
        <v>-1</v>
      </c>
      <c r="BU100">
        <f t="shared" si="509"/>
        <v>-1</v>
      </c>
      <c r="BV100">
        <f t="shared" si="483"/>
        <v>0</v>
      </c>
      <c r="BW100">
        <f>_xlfn.RANK.AVG(BU100,BU90:BU101,0)</f>
        <v>6.5</v>
      </c>
      <c r="BX100">
        <f>IF(BW100&gt;BV87,0,(BV87-BW100)+2)</f>
        <v>0</v>
      </c>
      <c r="BY100">
        <f>IF(BW100&gt;BV87,0,IF(BV87=7,MAX(0,(BV87-BW100-5)),0))</f>
        <v>0</v>
      </c>
      <c r="BZ100">
        <f>IF(BW100&gt;BV87,0,IF(BV87=8,MAX(0,(BV87-BW100-5)),0))</f>
        <v>0</v>
      </c>
      <c r="CA100">
        <f>SUM(BX100:BZ100)</f>
        <v>0</v>
      </c>
    </row>
    <row r="101" spans="1:79">
      <c r="B101" s="94">
        <v>12</v>
      </c>
      <c r="C101" s="38" t="str">
        <f>IF(E101="","",VLOOKUP(E101,'Guests and Para'!$Q$4:$U$33,2,FALSE))</f>
        <v/>
      </c>
      <c r="D101" s="38" t="str">
        <f>IF(E101="","",VLOOKUP(E101,'Guests and Para'!$Q$4:$U$33,3,FALSE))</f>
        <v/>
      </c>
      <c r="E101" s="4"/>
      <c r="F101" s="4"/>
      <c r="G101" s="6"/>
      <c r="H101" s="38" t="str">
        <f>IF(E101="","",VLOOKUP(E101,'Guests and Para'!$Q$4:$U$33,4,FALSE))</f>
        <v/>
      </c>
      <c r="I101" s="38" t="str">
        <f>IF(E101="","",VLOOKUP(E101,'Guests and Para'!$Q$4:$U$33,5,FALSE))</f>
        <v/>
      </c>
      <c r="J101" s="38">
        <f t="shared" si="464"/>
        <v>0</v>
      </c>
      <c r="K101" s="94">
        <f t="shared" si="465"/>
        <v>0</v>
      </c>
      <c r="L101" s="38" t="str">
        <f t="shared" si="492"/>
        <v/>
      </c>
      <c r="M101">
        <f t="shared" si="466"/>
        <v>0</v>
      </c>
      <c r="N101" s="8">
        <f t="shared" si="467"/>
        <v>0</v>
      </c>
      <c r="O101" s="8">
        <f t="shared" si="457"/>
        <v>0</v>
      </c>
      <c r="P101" s="8">
        <f t="shared" si="468"/>
        <v>0</v>
      </c>
      <c r="Q101" s="7">
        <f t="shared" si="469"/>
        <v>0</v>
      </c>
      <c r="R101" s="7">
        <f t="shared" si="470"/>
        <v>0</v>
      </c>
      <c r="S101" s="7">
        <f t="shared" si="471"/>
        <v>0</v>
      </c>
      <c r="T101" s="7">
        <f t="shared" si="472"/>
        <v>0</v>
      </c>
      <c r="U101" s="7">
        <f t="shared" si="473"/>
        <v>0</v>
      </c>
      <c r="V101" t="str">
        <f t="shared" si="474"/>
        <v/>
      </c>
      <c r="W101" t="str">
        <f t="shared" si="475"/>
        <v/>
      </c>
      <c r="X101" t="str">
        <f>IF(ADMIN2026!$G$8="Photo-finish timing",W101,V101)</f>
        <v/>
      </c>
      <c r="Y101" s="66" t="str">
        <f>IF(E101="","",IF(ADMIN2026!$G$8=ADMIN2026!$D$8,"",IF(P101&gt;0.5,"error 1/100th entry noted","")))</f>
        <v/>
      </c>
      <c r="Z101" s="38" t="str">
        <f t="shared" si="476"/>
        <v/>
      </c>
      <c r="AC101">
        <f t="shared" si="477"/>
        <v>0</v>
      </c>
      <c r="AD101">
        <f t="shared" si="458"/>
        <v>0</v>
      </c>
      <c r="AE101">
        <f t="shared" si="458"/>
        <v>0</v>
      </c>
      <c r="AF101">
        <f t="shared" si="458"/>
        <v>0</v>
      </c>
      <c r="AG101">
        <f t="shared" si="458"/>
        <v>0</v>
      </c>
      <c r="AH101">
        <f t="shared" si="458"/>
        <v>0</v>
      </c>
      <c r="AI101">
        <f t="shared" si="458"/>
        <v>0</v>
      </c>
      <c r="AJ101">
        <f t="shared" si="458"/>
        <v>0</v>
      </c>
      <c r="AL101">
        <f t="shared" si="493"/>
        <v>-10000</v>
      </c>
      <c r="AM101">
        <f t="shared" si="485"/>
        <v>12</v>
      </c>
      <c r="AN101">
        <f t="shared" si="478"/>
        <v>-9988</v>
      </c>
      <c r="AO101">
        <f t="shared" si="494"/>
        <v>0</v>
      </c>
      <c r="AP101">
        <f>_xlfn.RANK.AVG(AV101,AV90:AV101,0)</f>
        <v>6.5</v>
      </c>
      <c r="AQ101">
        <f>IF(AP101&gt;AO87,0,(AO87-AP101)+2)</f>
        <v>0</v>
      </c>
      <c r="AR101">
        <f>IF(AP101&gt;AO87,0,IF(AO87=7,MAX(0,(AO87-AP101-5)),0))</f>
        <v>0</v>
      </c>
      <c r="AS101">
        <f>IF(AP101&gt;AO87,0,IF(AO87=8,MAX(0,(AO87-AP101-5)),0))</f>
        <v>0</v>
      </c>
      <c r="AT101">
        <f t="shared" si="479"/>
        <v>0</v>
      </c>
      <c r="AV101">
        <f t="shared" ref="AV101" si="517">IF(AY101="",-1,IF(AY101&gt;0,FLOOR(AY101*EXP(-EXP(AZ101-BA101*AW101)),1),0))</f>
        <v>-1</v>
      </c>
      <c r="AW101" t="str">
        <f>IF(E101="","",IF(A88=3000,(1/((13/7.5)*(60*F101+G101))),(1/((1/1)*(60*F101+G101)))))</f>
        <v/>
      </c>
      <c r="AX101">
        <f>VLOOKUP(A88,'RAZA track Params'!$AM$5:$AN$11,2,FALSE)</f>
        <v>28</v>
      </c>
      <c r="AY101" t="str">
        <f>IF(E101="","",VLOOKUP(H101,'RAZA track Params'!$B$2:$AE$27,AX101,FALSE))</f>
        <v/>
      </c>
      <c r="AZ101" t="str">
        <f>IF(E101="","",VLOOKUP(H101,'RAZA track Params'!$B$2:$AE$27,AX101+1,FALSE))</f>
        <v/>
      </c>
      <c r="BA101" t="str">
        <f>IF(E101="","",VLOOKUP(H101,'RAZA track Params'!$B$2:$AE$27,AX101+2,FALSE))</f>
        <v/>
      </c>
      <c r="BC101">
        <f t="shared" si="480"/>
        <v>-1</v>
      </c>
      <c r="BD101">
        <f t="shared" si="462"/>
        <v>-1</v>
      </c>
      <c r="BE101">
        <f t="shared" si="462"/>
        <v>-1</v>
      </c>
      <c r="BF101">
        <f t="shared" si="462"/>
        <v>-1</v>
      </c>
      <c r="BG101">
        <f t="shared" si="462"/>
        <v>-1</v>
      </c>
      <c r="BH101">
        <f t="shared" si="462"/>
        <v>-1</v>
      </c>
      <c r="BI101">
        <f t="shared" si="462"/>
        <v>-1</v>
      </c>
      <c r="BJ101">
        <f t="shared" si="462"/>
        <v>-1</v>
      </c>
      <c r="BL101">
        <f>IF((IF(BC101=BC89,BC101,-1)-$AM101)/10000&lt;0,-1,(IF(BC101=BC89,BC101,-1)-$AM101)/10000)</f>
        <v>-1</v>
      </c>
      <c r="BM101">
        <f t="shared" ref="BM101" si="518">IF((IF(BD101=BD89,BD101,-1)-$AM101)/10000&lt;0,-1,(IF(BD101=BD89,BD101,-1)-$AM101)/10000)</f>
        <v>-1</v>
      </c>
      <c r="BN101">
        <f t="shared" ref="BN101" si="519">IF((IF(BE101=BE89,BE101,-1)-$AM101)/10000&lt;0,-1,(IF(BE101=BE89,BE101,-1)-$AM101)/10000)</f>
        <v>-1</v>
      </c>
      <c r="BO101">
        <f t="shared" ref="BO101" si="520">IF((IF(BF101=BF89,BF101,-1)-$AM101)/10000&lt;0,-1,(IF(BF101=BF89,BF101,-1)-$AM101)/10000)</f>
        <v>-1</v>
      </c>
      <c r="BP101">
        <f t="shared" ref="BP101" si="521">IF((IF(BG101=BG89,BG101,-1)-$AM101)/10000&lt;0,-1,(IF(BG101=BG89,BG101,-1)-$AM101)/10000)</f>
        <v>-1</v>
      </c>
      <c r="BQ101">
        <f t="shared" ref="BQ101" si="522">IF((IF(BH101=BH89,BH101,-1)-$AM101)/10000&lt;0,-1,(IF(BH101=BH89,BH101,-1)-$AM101)/10000)</f>
        <v>-1</v>
      </c>
      <c r="BR101">
        <f t="shared" ref="BR101" si="523">IF((IF(BI101=BI89,BI101,-1)-$AM101)/10000&lt;0,-1,(IF(BI101=BI89,BI101,-1)-$AM101)/10000)</f>
        <v>-1</v>
      </c>
      <c r="BS101">
        <f t="shared" ref="BS101" si="524">IF((IF(BJ101=BJ89,BJ101,-1)-$AM101)/10000&lt;0,-1,(IF(BJ101=BJ89,BJ101,-1)-$AM101)/10000)</f>
        <v>-1</v>
      </c>
      <c r="BU101">
        <f t="shared" si="509"/>
        <v>-1</v>
      </c>
      <c r="BV101">
        <f t="shared" si="483"/>
        <v>0</v>
      </c>
      <c r="BW101">
        <f>_xlfn.RANK.AVG(BU101,BU90:BU101,0)</f>
        <v>6.5</v>
      </c>
      <c r="BX101">
        <f>IF(BW101&gt;BV87,0,(BV87-BW101)+2)</f>
        <v>0</v>
      </c>
      <c r="BY101">
        <f>IF(BW101&gt;BV87,0,IF(BV87=7,MAX(0,(BV87-BW101-5)),0))</f>
        <v>0</v>
      </c>
      <c r="BZ101">
        <f>IF(BW101&gt;BV87,0,IF(BV87=8,MAX(0,(BV87-BW101-5)),0))</f>
        <v>0</v>
      </c>
      <c r="CA101">
        <f t="shared" ref="CA101" si="525">SUM(BX101:BZ101)</f>
        <v>0</v>
      </c>
    </row>
    <row r="103" spans="1:79">
      <c r="AO103" t="s">
        <v>312</v>
      </c>
      <c r="BC103" s="136" t="str">
        <f>AC$1</f>
        <v>B&amp;R</v>
      </c>
      <c r="BD103" s="136" t="str">
        <f t="shared" ref="BD103" si="526">AD$1</f>
        <v>Chelt</v>
      </c>
      <c r="BE103" s="136" t="str">
        <f t="shared" ref="BE103" si="527">AE$1</f>
        <v>D&amp;S</v>
      </c>
      <c r="BF103" s="136" t="str">
        <f t="shared" ref="BF103" si="528">AF$1</f>
        <v>HereF</v>
      </c>
      <c r="BG103" s="136" t="str">
        <f t="shared" ref="BG103" si="529">AG$1</f>
        <v>K&amp;S</v>
      </c>
      <c r="BH103" s="136" t="str">
        <f t="shared" ref="BH103" si="530">AH$1</f>
        <v>Tipton</v>
      </c>
      <c r="BI103" s="136" t="str">
        <f t="shared" ref="BI103" si="531">AI$1</f>
        <v>Worc</v>
      </c>
      <c r="BJ103" s="136" t="str">
        <f t="shared" ref="BJ103" si="532">AJ$1</f>
        <v>Yate</v>
      </c>
      <c r="BV103" t="s">
        <v>312</v>
      </c>
    </row>
    <row r="104" spans="1:79">
      <c r="A104" s="62" t="s">
        <v>0</v>
      </c>
      <c r="B104" s="62" t="s">
        <v>0</v>
      </c>
      <c r="C104" s="62" t="s">
        <v>7</v>
      </c>
      <c r="D104" s="62" t="s">
        <v>58</v>
      </c>
      <c r="AO104">
        <f>SUM(AO107:AO114)</f>
        <v>0</v>
      </c>
      <c r="BC104" t="s">
        <v>399</v>
      </c>
      <c r="BL104" t="s">
        <v>401</v>
      </c>
      <c r="BV104">
        <f>SUM(BV107:BV114)</f>
        <v>0</v>
      </c>
    </row>
    <row r="105" spans="1:79">
      <c r="A105" s="3" t="str">
        <f>C104</f>
        <v>HJ</v>
      </c>
      <c r="B105" s="37" t="s">
        <v>415</v>
      </c>
      <c r="C105" s="37"/>
      <c r="D105" s="138"/>
      <c r="E105" s="37"/>
      <c r="F105" s="139"/>
      <c r="G105" s="63" t="s">
        <v>77</v>
      </c>
      <c r="H105" s="37" t="s">
        <v>387</v>
      </c>
      <c r="I105" s="37" t="s">
        <v>389</v>
      </c>
      <c r="J105" s="37" t="s">
        <v>79</v>
      </c>
      <c r="K105" s="37" t="s">
        <v>59</v>
      </c>
      <c r="L105" s="37" t="s">
        <v>304</v>
      </c>
      <c r="M105" s="3"/>
      <c r="N105" s="3"/>
      <c r="O105" s="3"/>
      <c r="P105" s="3"/>
      <c r="Q105" s="3"/>
      <c r="R105" s="3"/>
      <c r="S105" s="3"/>
      <c r="T105" s="3"/>
      <c r="U105" s="3"/>
      <c r="V105" s="3"/>
      <c r="W105" s="3"/>
      <c r="X105" s="3" t="s">
        <v>136</v>
      </c>
      <c r="Y105" s="3" t="s">
        <v>236</v>
      </c>
      <c r="Z105" s="37" t="s">
        <v>404</v>
      </c>
      <c r="AA105" s="3"/>
      <c r="AL105" t="s">
        <v>304</v>
      </c>
      <c r="AM105" t="s">
        <v>307</v>
      </c>
      <c r="AN105" s="1" t="s">
        <v>308</v>
      </c>
      <c r="AO105" t="s">
        <v>310</v>
      </c>
      <c r="AP105" t="s">
        <v>313</v>
      </c>
      <c r="AQ105" t="s">
        <v>400</v>
      </c>
      <c r="AR105" t="s">
        <v>400</v>
      </c>
      <c r="AS105" t="s">
        <v>400</v>
      </c>
      <c r="AT105" t="s">
        <v>400</v>
      </c>
      <c r="AV105" t="s">
        <v>304</v>
      </c>
      <c r="AW105" t="s">
        <v>383</v>
      </c>
      <c r="AX105" t="s">
        <v>392</v>
      </c>
      <c r="AY105" t="s">
        <v>304</v>
      </c>
      <c r="AZ105" t="s">
        <v>304</v>
      </c>
      <c r="BA105" t="s">
        <v>304</v>
      </c>
      <c r="BC105" s="136" t="str">
        <f>AC$1</f>
        <v>B&amp;R</v>
      </c>
      <c r="BD105" s="136" t="str">
        <f t="shared" ref="BD105" si="533">AD$1</f>
        <v>Chelt</v>
      </c>
      <c r="BE105" s="136" t="str">
        <f t="shared" ref="BE105" si="534">AE$1</f>
        <v>D&amp;S</v>
      </c>
      <c r="BF105" s="136" t="str">
        <f t="shared" ref="BF105" si="535">AF$1</f>
        <v>HereF</v>
      </c>
      <c r="BG105" s="136" t="str">
        <f t="shared" ref="BG105" si="536">AG$1</f>
        <v>K&amp;S</v>
      </c>
      <c r="BH105" s="136" t="str">
        <f t="shared" ref="BH105" si="537">AH$1</f>
        <v>Tipton</v>
      </c>
      <c r="BI105" s="136" t="str">
        <f t="shared" ref="BI105" si="538">AI$1</f>
        <v>Worc</v>
      </c>
      <c r="BJ105" s="136" t="str">
        <f t="shared" ref="BJ105" si="539">AJ$1</f>
        <v>Yate</v>
      </c>
      <c r="BL105" s="136" t="str">
        <f>BC105</f>
        <v>B&amp;R</v>
      </c>
      <c r="BM105" s="136" t="str">
        <f t="shared" ref="BM105" si="540">BD105</f>
        <v>Chelt</v>
      </c>
      <c r="BN105" s="136" t="str">
        <f t="shared" ref="BN105" si="541">BE105</f>
        <v>D&amp;S</v>
      </c>
      <c r="BO105" s="136" t="str">
        <f t="shared" ref="BO105" si="542">BF105</f>
        <v>HereF</v>
      </c>
      <c r="BP105" s="136" t="str">
        <f t="shared" ref="BP105" si="543">BG105</f>
        <v>K&amp;S</v>
      </c>
      <c r="BQ105" s="136" t="str">
        <f t="shared" ref="BQ105" si="544">BH105</f>
        <v>Tipton</v>
      </c>
      <c r="BR105" s="136" t="str">
        <f t="shared" ref="BR105" si="545">BI105</f>
        <v>Worc</v>
      </c>
      <c r="BS105" s="136" t="str">
        <f t="shared" ref="BS105" si="546">BJ105</f>
        <v>Yate</v>
      </c>
      <c r="BU105" t="s">
        <v>402</v>
      </c>
      <c r="BV105" t="s">
        <v>310</v>
      </c>
      <c r="BW105" t="s">
        <v>313</v>
      </c>
      <c r="BX105" t="s">
        <v>403</v>
      </c>
      <c r="BY105" t="s">
        <v>403</v>
      </c>
      <c r="BZ105" t="s">
        <v>403</v>
      </c>
      <c r="CA105" t="s">
        <v>403</v>
      </c>
    </row>
    <row r="106" spans="1:79">
      <c r="A106" s="64" t="s">
        <v>1</v>
      </c>
      <c r="B106" s="37" t="s">
        <v>59</v>
      </c>
      <c r="C106" s="37" t="s">
        <v>60</v>
      </c>
      <c r="D106" s="37" t="s">
        <v>61</v>
      </c>
      <c r="E106" s="37" t="s">
        <v>108</v>
      </c>
      <c r="F106" s="139"/>
      <c r="G106" s="63" t="s">
        <v>99</v>
      </c>
      <c r="H106" s="37" t="s">
        <v>388</v>
      </c>
      <c r="I106" s="37" t="s">
        <v>390</v>
      </c>
      <c r="J106" s="37" t="s">
        <v>80</v>
      </c>
      <c r="K106" s="37" t="s">
        <v>80</v>
      </c>
      <c r="L106" s="37" t="s">
        <v>80</v>
      </c>
      <c r="M106" s="3"/>
      <c r="N106" s="3"/>
      <c r="O106" s="3"/>
      <c r="P106" s="3"/>
      <c r="Q106" s="3"/>
      <c r="R106" s="3"/>
      <c r="S106" s="3"/>
      <c r="T106" s="3"/>
      <c r="U106" s="3"/>
      <c r="V106" s="3"/>
      <c r="W106" s="3"/>
      <c r="X106" s="3" t="s">
        <v>146</v>
      </c>
      <c r="Y106" s="3" t="s">
        <v>237</v>
      </c>
      <c r="Z106" s="37" t="s">
        <v>405</v>
      </c>
      <c r="AA106" s="3"/>
      <c r="AC106" t="str">
        <f>ADMIN2026!$D$12</f>
        <v>B&amp;R</v>
      </c>
      <c r="AD106" t="str">
        <f>ADMIN2026!$D$13</f>
        <v>Chelt</v>
      </c>
      <c r="AE106" t="str">
        <f>ADMIN2026!$D$14</f>
        <v>D&amp;S</v>
      </c>
      <c r="AF106" t="str">
        <f>ADMIN2026!$D$15</f>
        <v>HereF</v>
      </c>
      <c r="AG106" t="str">
        <f>ADMIN2026!$D$16</f>
        <v>K&amp;S</v>
      </c>
      <c r="AH106" t="str">
        <f>ADMIN2026!$D$17</f>
        <v>Tipton</v>
      </c>
      <c r="AI106" t="str">
        <f>ADMIN2026!$D$18</f>
        <v>Worc</v>
      </c>
      <c r="AJ106" t="str">
        <f>ADMIN2026!$D$19</f>
        <v>Yate</v>
      </c>
      <c r="AL106" t="s">
        <v>306</v>
      </c>
      <c r="AM106" t="s">
        <v>296</v>
      </c>
      <c r="AN106" t="s">
        <v>309</v>
      </c>
      <c r="AO106" t="s">
        <v>311</v>
      </c>
      <c r="AP106" t="s">
        <v>325</v>
      </c>
      <c r="AQ106" t="s">
        <v>397</v>
      </c>
      <c r="AR106" t="s">
        <v>394</v>
      </c>
      <c r="AS106" t="s">
        <v>395</v>
      </c>
      <c r="AT106" t="s">
        <v>396</v>
      </c>
      <c r="AV106" t="s">
        <v>305</v>
      </c>
      <c r="AW106" t="s">
        <v>384</v>
      </c>
      <c r="AX106" t="s">
        <v>393</v>
      </c>
      <c r="AY106" t="s">
        <v>328</v>
      </c>
      <c r="AZ106" t="s">
        <v>329</v>
      </c>
      <c r="BA106" t="s">
        <v>330</v>
      </c>
      <c r="BC106" s="135">
        <f>MAX(BC107:BC114)</f>
        <v>-1</v>
      </c>
      <c r="BD106" s="135">
        <f t="shared" ref="BD106:BJ106" si="547">MAX(BD107:BD114)</f>
        <v>-1</v>
      </c>
      <c r="BE106" s="135">
        <f t="shared" si="547"/>
        <v>-1</v>
      </c>
      <c r="BF106" s="135">
        <f t="shared" si="547"/>
        <v>-1</v>
      </c>
      <c r="BG106" s="135">
        <f t="shared" si="547"/>
        <v>-1</v>
      </c>
      <c r="BH106" s="135">
        <f t="shared" si="547"/>
        <v>-1</v>
      </c>
      <c r="BI106" s="135">
        <f t="shared" si="547"/>
        <v>-1</v>
      </c>
      <c r="BJ106" s="135">
        <f t="shared" si="547"/>
        <v>-1</v>
      </c>
      <c r="BU106" t="s">
        <v>314</v>
      </c>
      <c r="BV106" t="s">
        <v>311</v>
      </c>
      <c r="BW106" t="s">
        <v>325</v>
      </c>
      <c r="BX106" t="s">
        <v>397</v>
      </c>
      <c r="BY106" t="s">
        <v>394</v>
      </c>
      <c r="BZ106" t="s">
        <v>395</v>
      </c>
      <c r="CA106" t="s">
        <v>396</v>
      </c>
    </row>
    <row r="107" spans="1:79">
      <c r="B107" s="94">
        <v>1</v>
      </c>
      <c r="C107" s="38" t="str">
        <f>IF(E107="","",VLOOKUP(E107,'Guests and Para'!$Q$4:$U$33,2,FALSE))</f>
        <v/>
      </c>
      <c r="D107" s="38" t="str">
        <f>IF(E107="","",VLOOKUP(E107,'Guests and Para'!$Q$4:$U$33,3,FALSE))</f>
        <v/>
      </c>
      <c r="E107" s="4"/>
      <c r="F107" s="140"/>
      <c r="G107" s="6"/>
      <c r="H107" s="38" t="str">
        <f>IF(E107="","",VLOOKUP(E107,'Guests and Para'!$Q$4:$U$33,4,FALSE))</f>
        <v/>
      </c>
      <c r="I107" s="38" t="str">
        <f>IF(E107="","",VLOOKUP(E107,'Guests and Para'!$Q$4:$U$33,5,FALSE))</f>
        <v/>
      </c>
      <c r="J107" s="38">
        <f>CA107</f>
        <v>0</v>
      </c>
      <c r="K107" s="94">
        <f>J107</f>
        <v>0</v>
      </c>
      <c r="L107" s="38" t="str">
        <f t="shared" ref="L107:L113" si="548">IF(AV107&lt;0,"",AV107)</f>
        <v/>
      </c>
      <c r="N107" s="8"/>
      <c r="O107" s="8"/>
      <c r="P107" s="8"/>
      <c r="Q107" s="7"/>
      <c r="R107" s="7"/>
      <c r="S107" s="7"/>
      <c r="T107" s="7"/>
      <c r="U107" s="7"/>
      <c r="X107" s="14" t="str">
        <f>IF(E107="","",G107)</f>
        <v/>
      </c>
      <c r="Y107" s="66" t="str">
        <f>IF(E107="","",IF(G107="NH","",IF(K107="DQ","",IF(K107="NM","",IF(K107="DNS","",IF(ABS(K107*2/2-K107)&lt;0.001,"","Error"))))))</f>
        <v/>
      </c>
      <c r="Z107" s="38" t="str">
        <f>IF(BU107&lt;0,"",BU107)</f>
        <v/>
      </c>
      <c r="AC107">
        <f>IF($D107=AC$1,$K107,0)</f>
        <v>0</v>
      </c>
      <c r="AD107">
        <f t="shared" ref="AD107:AJ118" si="549">IF($D107=AD$1,$K107,0)</f>
        <v>0</v>
      </c>
      <c r="AE107">
        <f t="shared" si="549"/>
        <v>0</v>
      </c>
      <c r="AF107">
        <f t="shared" si="549"/>
        <v>0</v>
      </c>
      <c r="AG107">
        <f t="shared" si="549"/>
        <v>0</v>
      </c>
      <c r="AH107">
        <f t="shared" si="549"/>
        <v>0</v>
      </c>
      <c r="AI107">
        <f t="shared" si="549"/>
        <v>0</v>
      </c>
      <c r="AJ107">
        <f t="shared" si="549"/>
        <v>0</v>
      </c>
      <c r="AL107">
        <f t="shared" ref="AL107:AL118" si="550">INT(100*AV107+0.5)*100</f>
        <v>-10000</v>
      </c>
      <c r="AM107">
        <v>1</v>
      </c>
      <c r="AN107">
        <f>AL107+AM107</f>
        <v>-9999</v>
      </c>
      <c r="AO107">
        <f t="shared" ref="AO107:AO118" si="551">IF(E107="",0,1)</f>
        <v>0</v>
      </c>
      <c r="AP107">
        <f>_xlfn.RANK.AVG(AV107,AV107:AV118,0)</f>
        <v>6.5</v>
      </c>
      <c r="AQ107">
        <f>IF(AP107&gt;AO104,0,(AO104-AP107)+2)</f>
        <v>0</v>
      </c>
      <c r="AR107">
        <f>IF(AP107&gt;AO104,0,IF(AO104=7,MAX(0,(AO104-AP107-5)),0))</f>
        <v>0</v>
      </c>
      <c r="AS107">
        <f>IF(AP107&gt;AO104,0,IF(AO104=8,MAX(0,(AO104-AP107-5)),0))</f>
        <v>0</v>
      </c>
      <c r="AT107">
        <f>SUM(AQ107:AS107)</f>
        <v>0</v>
      </c>
      <c r="AV107">
        <f t="shared" ref="AV107:AV116" si="552">IF(AY107="",-1,IF(AY107&gt;0,FLOOR(AY107*EXP(-EXP(AZ107-BA107*AW107)),1),0))</f>
        <v>-1</v>
      </c>
      <c r="AW107" t="str">
        <f>IF(E107="","",G107)</f>
        <v/>
      </c>
      <c r="AX107">
        <f>VLOOKUP(A105,'RAZA field Params'!$AM$5:$AN$11,2,FALSE)</f>
        <v>3</v>
      </c>
      <c r="AY107" t="str">
        <f>IF(E107="","",VLOOKUP(H107,'RAZA field Params'!$B$2:$P$47,AX107,FALSE))</f>
        <v/>
      </c>
      <c r="AZ107" t="str">
        <f>IF(E107="","",VLOOKUP(H107,'RAZA field Params'!$B$2:$P$47,AX107+1,FALSE))</f>
        <v/>
      </c>
      <c r="BA107" t="str">
        <f>IF(E107="","",VLOOKUP(H107,'RAZA field Params'!$B$2:$P$47,AX107+2,FALSE))</f>
        <v/>
      </c>
      <c r="BC107">
        <f>IF($D107=BC$1,$AN107,-1)</f>
        <v>-1</v>
      </c>
      <c r="BD107">
        <f t="shared" ref="BD107:BJ118" si="553">IF($D107=BD$1,$AN107,-1)</f>
        <v>-1</v>
      </c>
      <c r="BE107">
        <f t="shared" si="553"/>
        <v>-1</v>
      </c>
      <c r="BF107">
        <f t="shared" si="553"/>
        <v>-1</v>
      </c>
      <c r="BG107">
        <f t="shared" si="553"/>
        <v>-1</v>
      </c>
      <c r="BH107">
        <f t="shared" si="553"/>
        <v>-1</v>
      </c>
      <c r="BI107">
        <f t="shared" si="553"/>
        <v>-1</v>
      </c>
      <c r="BJ107">
        <f t="shared" si="553"/>
        <v>-1</v>
      </c>
      <c r="BL107">
        <f t="shared" ref="BL107" si="554">IF((IF(BC107=BC106,BC107,-1)-$AM107)/10000&lt;0,-1,(IF(BC107=BC106,BC107,-1)-$AM107)/10000)</f>
        <v>-1</v>
      </c>
      <c r="BM107">
        <f t="shared" ref="BM107" si="555">IF((IF(BD107=BD106,BD107,-1)-$AM107)/10000&lt;0,-1,(IF(BD107=BD106,BD107,-1)-$AM107)/10000)</f>
        <v>-1</v>
      </c>
      <c r="BN107">
        <f t="shared" ref="BN107" si="556">IF((IF(BE107=BE106,BE107,-1)-$AM107)/10000&lt;0,-1,(IF(BE107=BE106,BE107,-1)-$AM107)/10000)</f>
        <v>-1</v>
      </c>
      <c r="BO107">
        <f t="shared" ref="BO107" si="557">IF((IF(BF107=BF106,BF107,-1)-$AM107)/10000&lt;0,-1,(IF(BF107=BF106,BF107,-1)-$AM107)/10000)</f>
        <v>-1</v>
      </c>
      <c r="BP107">
        <f t="shared" ref="BP107" si="558">IF((IF(BG107=BG106,BG107,-1)-$AM107)/10000&lt;0,-1,(IF(BG107=BG106,BG107,-1)-$AM107)/10000)</f>
        <v>-1</v>
      </c>
      <c r="BQ107">
        <f t="shared" ref="BQ107" si="559">IF((IF(BH107=BH106,BH107,-1)-$AM107)/10000&lt;0,-1,(IF(BH107=BH106,BH107,-1)-$AM107)/10000)</f>
        <v>-1</v>
      </c>
      <c r="BR107">
        <f t="shared" ref="BR107" si="560">IF((IF(BI107=BI106,BI107,-1)-$AM107)/10000&lt;0,-1,(IF(BI107=BI106,BI107,-1)-$AM107)/10000)</f>
        <v>-1</v>
      </c>
      <c r="BS107">
        <f t="shared" ref="BS107" si="561">IF((IF(BJ107=BJ106,BJ107,-1)-$AM107)/10000&lt;0,-1,(IF(BJ107=BJ106,BJ107,-1)-$AM107)/10000)</f>
        <v>-1</v>
      </c>
      <c r="BU107">
        <f>MAX(BL107:BS107)</f>
        <v>-1</v>
      </c>
      <c r="BV107">
        <f>IF(BU107&lt;0,0,1)</f>
        <v>0</v>
      </c>
      <c r="BW107">
        <f>_xlfn.RANK.AVG(BU107,BU107:BU118,0)</f>
        <v>6.5</v>
      </c>
      <c r="BX107">
        <f>IF(BW107&gt;BV104,0,(BV104-BW107)+2)</f>
        <v>0</v>
      </c>
      <c r="BY107">
        <f>IF(BW107&gt;BV104,0,IF(BV104=7,MAX(0,(BV104-BW107-5)),0))</f>
        <v>0</v>
      </c>
      <c r="BZ107">
        <f>IF(BW107&gt;BV104,0,IF(BV104=8,MAX(0,(BV104-BW107-5)),0))</f>
        <v>0</v>
      </c>
      <c r="CA107">
        <f>SUM(BX107:BZ107)</f>
        <v>0</v>
      </c>
    </row>
    <row r="108" spans="1:79">
      <c r="B108" s="94">
        <v>2</v>
      </c>
      <c r="C108" s="38" t="str">
        <f>IF(E108="","",VLOOKUP(E108,'Guests and Para'!$Q$4:$U$33,2,FALSE))</f>
        <v/>
      </c>
      <c r="D108" s="38" t="str">
        <f>IF(E108="","",VLOOKUP(E108,'Guests and Para'!$Q$4:$U$33,3,FALSE))</f>
        <v/>
      </c>
      <c r="E108" s="4"/>
      <c r="F108" s="140"/>
      <c r="G108" s="6"/>
      <c r="H108" s="38" t="str">
        <f>IF(E108="","",VLOOKUP(E108,'Guests and Para'!$Q$4:$U$33,4,FALSE))</f>
        <v/>
      </c>
      <c r="I108" s="38" t="str">
        <f>IF(E108="","",VLOOKUP(E108,'Guests and Para'!$Q$4:$U$33,5,FALSE))</f>
        <v/>
      </c>
      <c r="J108" s="38">
        <f t="shared" ref="J108:J118" si="562">CA108</f>
        <v>0</v>
      </c>
      <c r="K108" s="94">
        <f t="shared" ref="K108:K118" si="563">J108</f>
        <v>0</v>
      </c>
      <c r="L108" s="38" t="str">
        <f t="shared" si="548"/>
        <v/>
      </c>
      <c r="N108" s="8"/>
      <c r="O108" s="8"/>
      <c r="P108" s="8"/>
      <c r="Q108" s="7"/>
      <c r="R108" s="7"/>
      <c r="S108" s="7"/>
      <c r="T108" s="7"/>
      <c r="U108" s="7"/>
      <c r="X108" s="14" t="str">
        <f t="shared" ref="X108:X118" si="564">IF(E108="","",G108)</f>
        <v/>
      </c>
      <c r="Y108" s="66" t="str">
        <f t="shared" ref="Y108:Y118" si="565">IF(E108="","",IF(G108="NH","",IF(K108="DQ","",IF(K108="NM","",IF(K108="DNS","",IF(ABS(K108*2/2-K108)&lt;0.001,"","Error"))))))</f>
        <v/>
      </c>
      <c r="Z108" s="38" t="str">
        <f t="shared" ref="Z108:Z118" si="566">IF(BU108&lt;0,"",BU108)</f>
        <v/>
      </c>
      <c r="AC108">
        <f t="shared" ref="AC108:AC118" si="567">IF($D108=AC$1,$K108,0)</f>
        <v>0</v>
      </c>
      <c r="AD108">
        <f t="shared" si="549"/>
        <v>0</v>
      </c>
      <c r="AE108">
        <f t="shared" si="549"/>
        <v>0</v>
      </c>
      <c r="AF108">
        <f t="shared" si="549"/>
        <v>0</v>
      </c>
      <c r="AG108">
        <f t="shared" si="549"/>
        <v>0</v>
      </c>
      <c r="AH108">
        <f t="shared" si="549"/>
        <v>0</v>
      </c>
      <c r="AI108">
        <f t="shared" si="549"/>
        <v>0</v>
      </c>
      <c r="AJ108">
        <f t="shared" si="549"/>
        <v>0</v>
      </c>
      <c r="AL108">
        <f t="shared" si="550"/>
        <v>-10000</v>
      </c>
      <c r="AM108">
        <f>1+AM107</f>
        <v>2</v>
      </c>
      <c r="AN108">
        <f t="shared" ref="AN108:AN118" si="568">AL108+AM108</f>
        <v>-9998</v>
      </c>
      <c r="AO108">
        <f t="shared" si="551"/>
        <v>0</v>
      </c>
      <c r="AP108">
        <f>_xlfn.RANK.AVG(AV108,AV107:AV118,0)</f>
        <v>6.5</v>
      </c>
      <c r="AQ108">
        <f>IF(AP108&gt;AO104,0,(AO104-AP108)+2)</f>
        <v>0</v>
      </c>
      <c r="AR108">
        <f>IF(AP108&gt;AO104,0,IF(AO104=7,MAX(0,(AO104-AP108-5)),0))</f>
        <v>0</v>
      </c>
      <c r="AS108">
        <f>IF(AP108&gt;AO104,0,IF(AO104=8,MAX(0,(AO104-AP108-5)),0))</f>
        <v>0</v>
      </c>
      <c r="AT108">
        <f t="shared" ref="AT108:AT118" si="569">SUM(AQ108:AS108)</f>
        <v>0</v>
      </c>
      <c r="AV108">
        <f t="shared" si="552"/>
        <v>-1</v>
      </c>
      <c r="AW108" t="str">
        <f t="shared" ref="AW108:AW118" si="570">IF(E108="","",G108)</f>
        <v/>
      </c>
      <c r="AX108">
        <f>VLOOKUP(A105,'RAZA field Params'!$AM$5:$AN$11,2,FALSE)</f>
        <v>3</v>
      </c>
      <c r="AY108" t="str">
        <f>IF(E108="","",VLOOKUP(H108,'RAZA field Params'!$B$2:$P$47,AX108,FALSE))</f>
        <v/>
      </c>
      <c r="AZ108" t="str">
        <f>IF(E108="","",VLOOKUP(H108,'RAZA field Params'!$B$2:$P$47,AX108+1,FALSE))</f>
        <v/>
      </c>
      <c r="BA108" t="str">
        <f>IF(E108="","",VLOOKUP(H108,'RAZA field Params'!$B$2:$P$47,AX108+2,FALSE))</f>
        <v/>
      </c>
      <c r="BC108">
        <f t="shared" ref="BC108:BC118" si="571">IF($D108=BC$1,$AN108,-1)</f>
        <v>-1</v>
      </c>
      <c r="BD108">
        <f t="shared" si="553"/>
        <v>-1</v>
      </c>
      <c r="BE108">
        <f t="shared" si="553"/>
        <v>-1</v>
      </c>
      <c r="BF108">
        <f t="shared" si="553"/>
        <v>-1</v>
      </c>
      <c r="BG108">
        <f t="shared" si="553"/>
        <v>-1</v>
      </c>
      <c r="BH108">
        <f t="shared" si="553"/>
        <v>-1</v>
      </c>
      <c r="BI108">
        <f t="shared" si="553"/>
        <v>-1</v>
      </c>
      <c r="BJ108">
        <f t="shared" si="553"/>
        <v>-1</v>
      </c>
      <c r="BL108">
        <f t="shared" ref="BL108" si="572">IF((IF(BC108=BC106,BC108,-1)-$AM108)/10000&lt;0,-1,(IF(BC108=BC106,BC108,-1)-$AM108)/10000)</f>
        <v>-1</v>
      </c>
      <c r="BM108">
        <f t="shared" ref="BM108" si="573">IF((IF(BD108=BD106,BD108,-1)-$AM108)/10000&lt;0,-1,(IF(BD108=BD106,BD108,-1)-$AM108)/10000)</f>
        <v>-1</v>
      </c>
      <c r="BN108">
        <f t="shared" ref="BN108" si="574">IF((IF(BE108=BE106,BE108,-1)-$AM108)/10000&lt;0,-1,(IF(BE108=BE106,BE108,-1)-$AM108)/10000)</f>
        <v>-1</v>
      </c>
      <c r="BO108">
        <f t="shared" ref="BO108" si="575">IF((IF(BF108=BF106,BF108,-1)-$AM108)/10000&lt;0,-1,(IF(BF108=BF106,BF108,-1)-$AM108)/10000)</f>
        <v>-1</v>
      </c>
      <c r="BP108">
        <f t="shared" ref="BP108" si="576">IF((IF(BG108=BG106,BG108,-1)-$AM108)/10000&lt;0,-1,(IF(BG108=BG106,BG108,-1)-$AM108)/10000)</f>
        <v>-1</v>
      </c>
      <c r="BQ108">
        <f t="shared" ref="BQ108" si="577">IF((IF(BH108=BH106,BH108,-1)-$AM108)/10000&lt;0,-1,(IF(BH108=BH106,BH108,-1)-$AM108)/10000)</f>
        <v>-1</v>
      </c>
      <c r="BR108">
        <f t="shared" ref="BR108" si="578">IF((IF(BI108=BI106,BI108,-1)-$AM108)/10000&lt;0,-1,(IF(BI108=BI106,BI108,-1)-$AM108)/10000)</f>
        <v>-1</v>
      </c>
      <c r="BS108">
        <f t="shared" ref="BS108" si="579">IF((IF(BJ108=BJ106,BJ108,-1)-$AM108)/10000&lt;0,-1,(IF(BJ108=BJ106,BJ108,-1)-$AM108)/10000)</f>
        <v>-1</v>
      </c>
      <c r="BU108">
        <f t="shared" ref="BU108:BU113" si="580">MAX(BL108:BS108)</f>
        <v>-1</v>
      </c>
      <c r="BV108">
        <f t="shared" ref="BV108:BV118" si="581">IF(BU108&lt;0,0,1)</f>
        <v>0</v>
      </c>
      <c r="BW108">
        <f>_xlfn.RANK.AVG(BU108,BU107:BU118,0)</f>
        <v>6.5</v>
      </c>
      <c r="BX108">
        <f>IF(BW108&gt;BV104,0,(BV104-BW108)+2)</f>
        <v>0</v>
      </c>
      <c r="BY108">
        <f>IF(BW108&gt;BV104,0,IF(BV104=7,MAX(0,(BV104-BW108-5)),0))</f>
        <v>0</v>
      </c>
      <c r="BZ108">
        <f>IF(BW108&gt;BV104,0,IF(BV104=8,MAX(0,(BV104-BW108-5)),0))</f>
        <v>0</v>
      </c>
      <c r="CA108">
        <f t="shared" ref="CA108:CA116" si="582">SUM(BX108:BZ108)</f>
        <v>0</v>
      </c>
    </row>
    <row r="109" spans="1:79">
      <c r="B109" s="94">
        <v>3</v>
      </c>
      <c r="C109" s="38" t="str">
        <f>IF(E109="","",VLOOKUP(E109,'Guests and Para'!$Q$4:$U$33,2,FALSE))</f>
        <v/>
      </c>
      <c r="D109" s="38" t="str">
        <f>IF(E109="","",VLOOKUP(E109,'Guests and Para'!$Q$4:$U$33,3,FALSE))</f>
        <v/>
      </c>
      <c r="E109" s="4"/>
      <c r="F109" s="140"/>
      <c r="G109" s="6"/>
      <c r="H109" s="38" t="str">
        <f>IF(E109="","",VLOOKUP(E109,'Guests and Para'!$Q$4:$U$33,4,FALSE))</f>
        <v/>
      </c>
      <c r="I109" s="38" t="str">
        <f>IF(E109="","",VLOOKUP(E109,'Guests and Para'!$Q$4:$U$33,5,FALSE))</f>
        <v/>
      </c>
      <c r="J109" s="38">
        <f t="shared" si="562"/>
        <v>0</v>
      </c>
      <c r="K109" s="94">
        <f t="shared" si="563"/>
        <v>0</v>
      </c>
      <c r="L109" s="38" t="str">
        <f t="shared" si="548"/>
        <v/>
      </c>
      <c r="N109" s="8"/>
      <c r="O109" s="8"/>
      <c r="P109" s="8"/>
      <c r="Q109" s="7"/>
      <c r="R109" s="7"/>
      <c r="S109" s="7"/>
      <c r="T109" s="7"/>
      <c r="U109" s="7"/>
      <c r="X109" s="14" t="str">
        <f t="shared" si="564"/>
        <v/>
      </c>
      <c r="Y109" s="66" t="str">
        <f t="shared" si="565"/>
        <v/>
      </c>
      <c r="Z109" s="38" t="str">
        <f t="shared" si="566"/>
        <v/>
      </c>
      <c r="AC109">
        <f t="shared" si="567"/>
        <v>0</v>
      </c>
      <c r="AD109">
        <f t="shared" si="549"/>
        <v>0</v>
      </c>
      <c r="AE109">
        <f t="shared" si="549"/>
        <v>0</v>
      </c>
      <c r="AF109">
        <f t="shared" si="549"/>
        <v>0</v>
      </c>
      <c r="AG109">
        <f t="shared" si="549"/>
        <v>0</v>
      </c>
      <c r="AH109">
        <f t="shared" si="549"/>
        <v>0</v>
      </c>
      <c r="AI109">
        <f t="shared" si="549"/>
        <v>0</v>
      </c>
      <c r="AJ109">
        <f t="shared" si="549"/>
        <v>0</v>
      </c>
      <c r="AL109">
        <f t="shared" si="550"/>
        <v>-10000</v>
      </c>
      <c r="AM109">
        <f t="shared" ref="AM109:AM118" si="583">1+AM108</f>
        <v>3</v>
      </c>
      <c r="AN109">
        <f t="shared" si="568"/>
        <v>-9997</v>
      </c>
      <c r="AO109">
        <f t="shared" si="551"/>
        <v>0</v>
      </c>
      <c r="AP109">
        <f>_xlfn.RANK.AVG(AV109,AV107:AV118,0)</f>
        <v>6.5</v>
      </c>
      <c r="AQ109">
        <f>IF(AP109&gt;AO104,0,(AO104-AP109)+2)</f>
        <v>0</v>
      </c>
      <c r="AR109">
        <f>IF(AP109&gt;AO104,0,IF(AO104=7,MAX(0,(AO104-AP109-5)),0))</f>
        <v>0</v>
      </c>
      <c r="AS109">
        <f>IF(AP109&gt;AO104,0,IF(AO104=8,MAX(0,(AO104-AP109-5)),0))</f>
        <v>0</v>
      </c>
      <c r="AT109">
        <f t="shared" si="569"/>
        <v>0</v>
      </c>
      <c r="AV109">
        <f t="shared" si="552"/>
        <v>-1</v>
      </c>
      <c r="AW109" t="str">
        <f t="shared" si="570"/>
        <v/>
      </c>
      <c r="AX109">
        <f>VLOOKUP(A105,'RAZA field Params'!$AM$5:$AN$11,2,FALSE)</f>
        <v>3</v>
      </c>
      <c r="AY109" t="str">
        <f>IF(E109="","",VLOOKUP(H109,'RAZA field Params'!$B$2:$P$47,AX109,FALSE))</f>
        <v/>
      </c>
      <c r="AZ109" t="str">
        <f>IF(E109="","",VLOOKUP(H109,'RAZA field Params'!$B$2:$P$47,AX109+1,FALSE))</f>
        <v/>
      </c>
      <c r="BA109" t="str">
        <f>IF(E109="","",VLOOKUP(H109,'RAZA field Params'!$B$2:$P$47,AX109+2,FALSE))</f>
        <v/>
      </c>
      <c r="BC109">
        <f t="shared" si="571"/>
        <v>-1</v>
      </c>
      <c r="BD109">
        <f t="shared" si="553"/>
        <v>-1</v>
      </c>
      <c r="BE109">
        <f t="shared" si="553"/>
        <v>-1</v>
      </c>
      <c r="BF109">
        <f t="shared" si="553"/>
        <v>-1</v>
      </c>
      <c r="BG109">
        <f t="shared" si="553"/>
        <v>-1</v>
      </c>
      <c r="BH109">
        <f t="shared" si="553"/>
        <v>-1</v>
      </c>
      <c r="BI109">
        <f t="shared" si="553"/>
        <v>-1</v>
      </c>
      <c r="BJ109">
        <f t="shared" si="553"/>
        <v>-1</v>
      </c>
      <c r="BL109">
        <f t="shared" ref="BL109" si="584">IF((IF(BC109=BC106,BC109,-1)-$AM109)/10000&lt;0,-1,(IF(BC109=BC106,BC109,-1)-$AM109)/10000)</f>
        <v>-1</v>
      </c>
      <c r="BM109">
        <f t="shared" ref="BM109" si="585">IF((IF(BD109=BD106,BD109,-1)-$AM109)/10000&lt;0,-1,(IF(BD109=BD106,BD109,-1)-$AM109)/10000)</f>
        <v>-1</v>
      </c>
      <c r="BN109">
        <f t="shared" ref="BN109" si="586">IF((IF(BE109=BE106,BE109,-1)-$AM109)/10000&lt;0,-1,(IF(BE109=BE106,BE109,-1)-$AM109)/10000)</f>
        <v>-1</v>
      </c>
      <c r="BO109">
        <f t="shared" ref="BO109" si="587">IF((IF(BF109=BF106,BF109,-1)-$AM109)/10000&lt;0,-1,(IF(BF109=BF106,BF109,-1)-$AM109)/10000)</f>
        <v>-1</v>
      </c>
      <c r="BP109">
        <f t="shared" ref="BP109" si="588">IF((IF(BG109=BG106,BG109,-1)-$AM109)/10000&lt;0,-1,(IF(BG109=BG106,BG109,-1)-$AM109)/10000)</f>
        <v>-1</v>
      </c>
      <c r="BQ109">
        <f t="shared" ref="BQ109" si="589">IF((IF(BH109=BH106,BH109,-1)-$AM109)/10000&lt;0,-1,(IF(BH109=BH106,BH109,-1)-$AM109)/10000)</f>
        <v>-1</v>
      </c>
      <c r="BR109">
        <f t="shared" ref="BR109" si="590">IF((IF(BI109=BI106,BI109,-1)-$AM109)/10000&lt;0,-1,(IF(BI109=BI106,BI109,-1)-$AM109)/10000)</f>
        <v>-1</v>
      </c>
      <c r="BS109">
        <f t="shared" ref="BS109" si="591">IF((IF(BJ109=BJ106,BJ109,-1)-$AM109)/10000&lt;0,-1,(IF(BJ109=BJ106,BJ109,-1)-$AM109)/10000)</f>
        <v>-1</v>
      </c>
      <c r="BU109">
        <f t="shared" si="580"/>
        <v>-1</v>
      </c>
      <c r="BV109">
        <f t="shared" si="581"/>
        <v>0</v>
      </c>
      <c r="BW109">
        <f>_xlfn.RANK.AVG(BU109,BU107:BU118,0)</f>
        <v>6.5</v>
      </c>
      <c r="BX109">
        <f>IF(BW109&gt;BV104,0,(BV104-BW109)+2)</f>
        <v>0</v>
      </c>
      <c r="BY109">
        <f>IF(BW109&gt;BV104,0,IF(BV104=7,MAX(0,(BV104-BW109-5)),0))</f>
        <v>0</v>
      </c>
      <c r="BZ109">
        <f>IF(BW109&gt;BV104,0,IF(BV104=8,MAX(0,(BV104-BW109-5)),0))</f>
        <v>0</v>
      </c>
      <c r="CA109">
        <f t="shared" si="582"/>
        <v>0</v>
      </c>
    </row>
    <row r="110" spans="1:79">
      <c r="B110" s="94">
        <v>4</v>
      </c>
      <c r="C110" s="38" t="str">
        <f>IF(E110="","",VLOOKUP(E110,'Guests and Para'!$Q$4:$U$33,2,FALSE))</f>
        <v/>
      </c>
      <c r="D110" s="38" t="str">
        <f>IF(E110="","",VLOOKUP(E110,'Guests and Para'!$Q$4:$U$33,3,FALSE))</f>
        <v/>
      </c>
      <c r="E110" s="4"/>
      <c r="F110" s="140"/>
      <c r="G110" s="6"/>
      <c r="H110" s="38" t="str">
        <f>IF(E110="","",VLOOKUP(E110,'Guests and Para'!$Q$4:$U$33,4,FALSE))</f>
        <v/>
      </c>
      <c r="I110" s="38" t="str">
        <f>IF(E110="","",VLOOKUP(E110,'Guests and Para'!$Q$4:$U$33,5,FALSE))</f>
        <v/>
      </c>
      <c r="J110" s="38">
        <f t="shared" si="562"/>
        <v>0</v>
      </c>
      <c r="K110" s="94">
        <f t="shared" si="563"/>
        <v>0</v>
      </c>
      <c r="L110" s="38" t="str">
        <f t="shared" si="548"/>
        <v/>
      </c>
      <c r="N110" s="8"/>
      <c r="O110" s="8"/>
      <c r="P110" s="8"/>
      <c r="Q110" s="7"/>
      <c r="R110" s="7"/>
      <c r="S110" s="7"/>
      <c r="T110" s="7"/>
      <c r="U110" s="7"/>
      <c r="X110" s="14" t="str">
        <f t="shared" si="564"/>
        <v/>
      </c>
      <c r="Y110" s="66" t="str">
        <f t="shared" si="565"/>
        <v/>
      </c>
      <c r="Z110" s="38" t="str">
        <f t="shared" si="566"/>
        <v/>
      </c>
      <c r="AC110">
        <f t="shared" si="567"/>
        <v>0</v>
      </c>
      <c r="AD110">
        <f t="shared" si="549"/>
        <v>0</v>
      </c>
      <c r="AE110">
        <f t="shared" si="549"/>
        <v>0</v>
      </c>
      <c r="AF110">
        <f t="shared" si="549"/>
        <v>0</v>
      </c>
      <c r="AG110">
        <f t="shared" si="549"/>
        <v>0</v>
      </c>
      <c r="AH110">
        <f t="shared" si="549"/>
        <v>0</v>
      </c>
      <c r="AI110">
        <f t="shared" si="549"/>
        <v>0</v>
      </c>
      <c r="AJ110">
        <f t="shared" si="549"/>
        <v>0</v>
      </c>
      <c r="AL110">
        <f t="shared" si="550"/>
        <v>-10000</v>
      </c>
      <c r="AM110">
        <f t="shared" si="583"/>
        <v>4</v>
      </c>
      <c r="AN110">
        <f t="shared" si="568"/>
        <v>-9996</v>
      </c>
      <c r="AO110">
        <f t="shared" si="551"/>
        <v>0</v>
      </c>
      <c r="AP110">
        <f>_xlfn.RANK.AVG(AV110,AV107:AV118,0)</f>
        <v>6.5</v>
      </c>
      <c r="AQ110">
        <f>IF(AP110&gt;AO104,0,(AO104-AP110)+2)</f>
        <v>0</v>
      </c>
      <c r="AR110">
        <f>IF(AP110&gt;AO104,0,IF(AO104=7,MAX(0,(AO104-AP110-5)),0))</f>
        <v>0</v>
      </c>
      <c r="AS110">
        <f>IF(AP110&gt;AO104,0,IF(AO104=8,MAX(0,(AO104-AP110-5)),0))</f>
        <v>0</v>
      </c>
      <c r="AT110">
        <f t="shared" si="569"/>
        <v>0</v>
      </c>
      <c r="AV110">
        <f t="shared" si="552"/>
        <v>-1</v>
      </c>
      <c r="AW110" t="str">
        <f t="shared" si="570"/>
        <v/>
      </c>
      <c r="AX110">
        <f>VLOOKUP(A105,'RAZA field Params'!$AM$5:$AN$11,2,FALSE)</f>
        <v>3</v>
      </c>
      <c r="AY110" t="str">
        <f>IF(E110="","",VLOOKUP(H110,'RAZA field Params'!$B$2:$P$47,AX110,FALSE))</f>
        <v/>
      </c>
      <c r="AZ110" t="str">
        <f>IF(E110="","",VLOOKUP(H110,'RAZA field Params'!$B$2:$P$47,AX110+1,FALSE))</f>
        <v/>
      </c>
      <c r="BA110" t="str">
        <f>IF(E110="","",VLOOKUP(H110,'RAZA field Params'!$B$2:$P$47,AX110+2,FALSE))</f>
        <v/>
      </c>
      <c r="BC110">
        <f t="shared" si="571"/>
        <v>-1</v>
      </c>
      <c r="BD110">
        <f t="shared" si="553"/>
        <v>-1</v>
      </c>
      <c r="BE110">
        <f t="shared" si="553"/>
        <v>-1</v>
      </c>
      <c r="BF110">
        <f t="shared" si="553"/>
        <v>-1</v>
      </c>
      <c r="BG110">
        <f t="shared" si="553"/>
        <v>-1</v>
      </c>
      <c r="BH110">
        <f t="shared" si="553"/>
        <v>-1</v>
      </c>
      <c r="BI110">
        <f t="shared" si="553"/>
        <v>-1</v>
      </c>
      <c r="BJ110">
        <f t="shared" si="553"/>
        <v>-1</v>
      </c>
      <c r="BL110">
        <f t="shared" ref="BL110" si="592">IF((IF(BC110=BC106,BC110,-1)-$AM110)/10000&lt;0,-1,(IF(BC110=BC106,BC110,-1)-$AM110)/10000)</f>
        <v>-1</v>
      </c>
      <c r="BM110">
        <f t="shared" ref="BM110" si="593">IF((IF(BD110=BD106,BD110,-1)-$AM110)/10000&lt;0,-1,(IF(BD110=BD106,BD110,-1)-$AM110)/10000)</f>
        <v>-1</v>
      </c>
      <c r="BN110">
        <f t="shared" ref="BN110" si="594">IF((IF(BE110=BE106,BE110,-1)-$AM110)/10000&lt;0,-1,(IF(BE110=BE106,BE110,-1)-$AM110)/10000)</f>
        <v>-1</v>
      </c>
      <c r="BO110">
        <f t="shared" ref="BO110" si="595">IF((IF(BF110=BF106,BF110,-1)-$AM110)/10000&lt;0,-1,(IF(BF110=BF106,BF110,-1)-$AM110)/10000)</f>
        <v>-1</v>
      </c>
      <c r="BP110">
        <f t="shared" ref="BP110" si="596">IF((IF(BG110=BG106,BG110,-1)-$AM110)/10000&lt;0,-1,(IF(BG110=BG106,BG110,-1)-$AM110)/10000)</f>
        <v>-1</v>
      </c>
      <c r="BQ110">
        <f t="shared" ref="BQ110" si="597">IF((IF(BH110=BH106,BH110,-1)-$AM110)/10000&lt;0,-1,(IF(BH110=BH106,BH110,-1)-$AM110)/10000)</f>
        <v>-1</v>
      </c>
      <c r="BR110">
        <f t="shared" ref="BR110" si="598">IF((IF(BI110=BI106,BI110,-1)-$AM110)/10000&lt;0,-1,(IF(BI110=BI106,BI110,-1)-$AM110)/10000)</f>
        <v>-1</v>
      </c>
      <c r="BS110">
        <f t="shared" ref="BS110" si="599">IF((IF(BJ110=BJ106,BJ110,-1)-$AM110)/10000&lt;0,-1,(IF(BJ110=BJ106,BJ110,-1)-$AM110)/10000)</f>
        <v>-1</v>
      </c>
      <c r="BU110">
        <f t="shared" si="580"/>
        <v>-1</v>
      </c>
      <c r="BV110">
        <f t="shared" si="581"/>
        <v>0</v>
      </c>
      <c r="BW110">
        <f>_xlfn.RANK.AVG(BU110,BU107:BU118,0)</f>
        <v>6.5</v>
      </c>
      <c r="BX110">
        <f>IF(BW110&gt;BV104,0,(BV104-BW110)+2)</f>
        <v>0</v>
      </c>
      <c r="BY110">
        <f>IF(BW110&gt;BV104,0,IF(BV104=7,MAX(0,(BV104-BW110-5)),0))</f>
        <v>0</v>
      </c>
      <c r="BZ110">
        <f>IF(BW110&gt;BV104,0,IF(BV104=8,MAX(0,(BV104-BW110-5)),0))</f>
        <v>0</v>
      </c>
      <c r="CA110">
        <f t="shared" si="582"/>
        <v>0</v>
      </c>
    </row>
    <row r="111" spans="1:79">
      <c r="B111" s="94">
        <v>5</v>
      </c>
      <c r="C111" s="38" t="str">
        <f>IF(E111="","",VLOOKUP(E111,'Guests and Para'!$Q$4:$U$33,2,FALSE))</f>
        <v/>
      </c>
      <c r="D111" s="38" t="str">
        <f>IF(E111="","",VLOOKUP(E111,'Guests and Para'!$Q$4:$U$33,3,FALSE))</f>
        <v/>
      </c>
      <c r="E111" s="4"/>
      <c r="F111" s="140"/>
      <c r="G111" s="6"/>
      <c r="H111" s="38" t="str">
        <f>IF(E111="","",VLOOKUP(E111,'Guests and Para'!$Q$4:$U$33,4,FALSE))</f>
        <v/>
      </c>
      <c r="I111" s="38" t="str">
        <f>IF(E111="","",VLOOKUP(E111,'Guests and Para'!$Q$4:$U$33,5,FALSE))</f>
        <v/>
      </c>
      <c r="J111" s="38">
        <f t="shared" si="562"/>
        <v>0</v>
      </c>
      <c r="K111" s="94">
        <f t="shared" si="563"/>
        <v>0</v>
      </c>
      <c r="L111" s="38" t="str">
        <f t="shared" si="548"/>
        <v/>
      </c>
      <c r="N111" s="8"/>
      <c r="O111" s="8"/>
      <c r="P111" s="8"/>
      <c r="Q111" s="7"/>
      <c r="R111" s="7"/>
      <c r="S111" s="7"/>
      <c r="T111" s="7"/>
      <c r="U111" s="7"/>
      <c r="X111" s="14" t="str">
        <f t="shared" si="564"/>
        <v/>
      </c>
      <c r="Y111" s="66" t="str">
        <f t="shared" si="565"/>
        <v/>
      </c>
      <c r="Z111" s="38" t="str">
        <f t="shared" si="566"/>
        <v/>
      </c>
      <c r="AC111">
        <f t="shared" si="567"/>
        <v>0</v>
      </c>
      <c r="AD111">
        <f t="shared" si="549"/>
        <v>0</v>
      </c>
      <c r="AE111">
        <f t="shared" si="549"/>
        <v>0</v>
      </c>
      <c r="AF111">
        <f t="shared" si="549"/>
        <v>0</v>
      </c>
      <c r="AG111">
        <f t="shared" si="549"/>
        <v>0</v>
      </c>
      <c r="AH111">
        <f t="shared" si="549"/>
        <v>0</v>
      </c>
      <c r="AI111">
        <f t="shared" si="549"/>
        <v>0</v>
      </c>
      <c r="AJ111">
        <f t="shared" si="549"/>
        <v>0</v>
      </c>
      <c r="AL111">
        <f t="shared" si="550"/>
        <v>-10000</v>
      </c>
      <c r="AM111">
        <f t="shared" si="583"/>
        <v>5</v>
      </c>
      <c r="AN111">
        <f t="shared" si="568"/>
        <v>-9995</v>
      </c>
      <c r="AO111">
        <f t="shared" si="551"/>
        <v>0</v>
      </c>
      <c r="AP111">
        <f>_xlfn.RANK.AVG(AV111,AV107:AV118,0)</f>
        <v>6.5</v>
      </c>
      <c r="AQ111">
        <f>IF(AP111&gt;AO104,0,(AO104-AP111)+2)</f>
        <v>0</v>
      </c>
      <c r="AR111">
        <f>IF(AP111&gt;AO104,0,IF(AO104=7,MAX(0,(AO104-AP111-5)),0))</f>
        <v>0</v>
      </c>
      <c r="AS111">
        <f>IF(AP111&gt;AO104,0,IF(AO104=8,MAX(0,(AO104-AP111-5)),0))</f>
        <v>0</v>
      </c>
      <c r="AT111">
        <f t="shared" si="569"/>
        <v>0</v>
      </c>
      <c r="AV111">
        <f t="shared" si="552"/>
        <v>-1</v>
      </c>
      <c r="AW111" t="str">
        <f t="shared" si="570"/>
        <v/>
      </c>
      <c r="AX111">
        <f>VLOOKUP(A105,'RAZA field Params'!$AM$5:$AN$11,2,FALSE)</f>
        <v>3</v>
      </c>
      <c r="AY111" t="str">
        <f>IF(E111="","",VLOOKUP(H111,'RAZA field Params'!$B$2:$P$47,AX111,FALSE))</f>
        <v/>
      </c>
      <c r="AZ111" t="str">
        <f>IF(E111="","",VLOOKUP(H111,'RAZA field Params'!$B$2:$P$47,AX111+1,FALSE))</f>
        <v/>
      </c>
      <c r="BA111" t="str">
        <f>IF(E111="","",VLOOKUP(H111,'RAZA field Params'!$B$2:$P$47,AX111+2,FALSE))</f>
        <v/>
      </c>
      <c r="BC111">
        <f t="shared" si="571"/>
        <v>-1</v>
      </c>
      <c r="BD111">
        <f t="shared" si="553"/>
        <v>-1</v>
      </c>
      <c r="BE111">
        <f t="shared" si="553"/>
        <v>-1</v>
      </c>
      <c r="BF111">
        <f t="shared" si="553"/>
        <v>-1</v>
      </c>
      <c r="BG111">
        <f t="shared" si="553"/>
        <v>-1</v>
      </c>
      <c r="BH111">
        <f t="shared" si="553"/>
        <v>-1</v>
      </c>
      <c r="BI111">
        <f t="shared" si="553"/>
        <v>-1</v>
      </c>
      <c r="BJ111">
        <f t="shared" si="553"/>
        <v>-1</v>
      </c>
      <c r="BL111">
        <f t="shared" ref="BL111" si="600">IF((IF(BC111=BC106,BC111,-1)-$AM111)/10000&lt;0,-1,(IF(BC111=BC106,BC111,-1)-$AM111)/10000)</f>
        <v>-1</v>
      </c>
      <c r="BM111">
        <f t="shared" ref="BM111" si="601">IF((IF(BD111=BD106,BD111,-1)-$AM111)/10000&lt;0,-1,(IF(BD111=BD106,BD111,-1)-$AM111)/10000)</f>
        <v>-1</v>
      </c>
      <c r="BN111">
        <f t="shared" ref="BN111" si="602">IF((IF(BE111=BE106,BE111,-1)-$AM111)/10000&lt;0,-1,(IF(BE111=BE106,BE111,-1)-$AM111)/10000)</f>
        <v>-1</v>
      </c>
      <c r="BO111">
        <f t="shared" ref="BO111" si="603">IF((IF(BF111=BF106,BF111,-1)-$AM111)/10000&lt;0,-1,(IF(BF111=BF106,BF111,-1)-$AM111)/10000)</f>
        <v>-1</v>
      </c>
      <c r="BP111">
        <f t="shared" ref="BP111" si="604">IF((IF(BG111=BG106,BG111,-1)-$AM111)/10000&lt;0,-1,(IF(BG111=BG106,BG111,-1)-$AM111)/10000)</f>
        <v>-1</v>
      </c>
      <c r="BQ111">
        <f t="shared" ref="BQ111" si="605">IF((IF(BH111=BH106,BH111,-1)-$AM111)/10000&lt;0,-1,(IF(BH111=BH106,BH111,-1)-$AM111)/10000)</f>
        <v>-1</v>
      </c>
      <c r="BR111">
        <f t="shared" ref="BR111" si="606">IF((IF(BI111=BI106,BI111,-1)-$AM111)/10000&lt;0,-1,(IF(BI111=BI106,BI111,-1)-$AM111)/10000)</f>
        <v>-1</v>
      </c>
      <c r="BS111">
        <f t="shared" ref="BS111" si="607">IF((IF(BJ111=BJ106,BJ111,-1)-$AM111)/10000&lt;0,-1,(IF(BJ111=BJ106,BJ111,-1)-$AM111)/10000)</f>
        <v>-1</v>
      </c>
      <c r="BU111">
        <f t="shared" si="580"/>
        <v>-1</v>
      </c>
      <c r="BV111">
        <f t="shared" si="581"/>
        <v>0</v>
      </c>
      <c r="BW111">
        <f>_xlfn.RANK.AVG(BU111,BU107:BU118,0)</f>
        <v>6.5</v>
      </c>
      <c r="BX111">
        <f>IF(BW111&gt;BV104,0,(BV104-BW111)+2)</f>
        <v>0</v>
      </c>
      <c r="BY111">
        <f>IF(BW111&gt;BV104,0,IF(BV104=7,MAX(0,(BV104-BW111-5)),0))</f>
        <v>0</v>
      </c>
      <c r="BZ111">
        <f>IF(BW111&gt;BV104,0,IF(BV104=8,MAX(0,(BV104-BW111-5)),0))</f>
        <v>0</v>
      </c>
      <c r="CA111">
        <f t="shared" si="582"/>
        <v>0</v>
      </c>
    </row>
    <row r="112" spans="1:79">
      <c r="B112" s="94">
        <v>6</v>
      </c>
      <c r="C112" s="38" t="str">
        <f>IF(E112="","",VLOOKUP(E112,'Guests and Para'!$Q$4:$U$33,2,FALSE))</f>
        <v/>
      </c>
      <c r="D112" s="38" t="str">
        <f>IF(E112="","",VLOOKUP(E112,'Guests and Para'!$Q$4:$U$33,3,FALSE))</f>
        <v/>
      </c>
      <c r="E112" s="4"/>
      <c r="F112" s="140"/>
      <c r="G112" s="6"/>
      <c r="H112" s="38" t="str">
        <f>IF(E112="","",VLOOKUP(E112,'Guests and Para'!$Q$4:$U$33,4,FALSE))</f>
        <v/>
      </c>
      <c r="I112" s="38" t="str">
        <f>IF(E112="","",VLOOKUP(E112,'Guests and Para'!$Q$4:$U$33,5,FALSE))</f>
        <v/>
      </c>
      <c r="J112" s="38">
        <f t="shared" si="562"/>
        <v>0</v>
      </c>
      <c r="K112" s="94">
        <f t="shared" si="563"/>
        <v>0</v>
      </c>
      <c r="L112" s="38" t="str">
        <f t="shared" si="548"/>
        <v/>
      </c>
      <c r="N112" s="8"/>
      <c r="O112" s="8"/>
      <c r="P112" s="8"/>
      <c r="Q112" s="7"/>
      <c r="R112" s="7"/>
      <c r="S112" s="7"/>
      <c r="T112" s="7"/>
      <c r="U112" s="7"/>
      <c r="X112" s="14" t="str">
        <f t="shared" si="564"/>
        <v/>
      </c>
      <c r="Y112" s="66" t="str">
        <f t="shared" si="565"/>
        <v/>
      </c>
      <c r="Z112" s="38" t="str">
        <f t="shared" si="566"/>
        <v/>
      </c>
      <c r="AC112">
        <f t="shared" si="567"/>
        <v>0</v>
      </c>
      <c r="AD112">
        <f t="shared" si="549"/>
        <v>0</v>
      </c>
      <c r="AE112">
        <f t="shared" si="549"/>
        <v>0</v>
      </c>
      <c r="AF112">
        <f t="shared" si="549"/>
        <v>0</v>
      </c>
      <c r="AG112">
        <f t="shared" si="549"/>
        <v>0</v>
      </c>
      <c r="AH112">
        <f t="shared" si="549"/>
        <v>0</v>
      </c>
      <c r="AI112">
        <f t="shared" si="549"/>
        <v>0</v>
      </c>
      <c r="AJ112">
        <f t="shared" si="549"/>
        <v>0</v>
      </c>
      <c r="AL112">
        <f t="shared" si="550"/>
        <v>-10000</v>
      </c>
      <c r="AM112">
        <f t="shared" si="583"/>
        <v>6</v>
      </c>
      <c r="AN112">
        <f t="shared" si="568"/>
        <v>-9994</v>
      </c>
      <c r="AO112">
        <f t="shared" si="551"/>
        <v>0</v>
      </c>
      <c r="AP112">
        <f>_xlfn.RANK.AVG(AV112,AV107:AV118,0)</f>
        <v>6.5</v>
      </c>
      <c r="AQ112">
        <f>IF(AP112&gt;AO104,0,(AO104-AP112)+2)</f>
        <v>0</v>
      </c>
      <c r="AR112">
        <f>IF(AP112&gt;AO104,0,IF(AO104=7,MAX(0,(AO104-AP112-5)),0))</f>
        <v>0</v>
      </c>
      <c r="AS112">
        <f>IF(AP112&gt;AO104,0,IF(AO104=8,MAX(0,(AO104-AP112-5)),0))</f>
        <v>0</v>
      </c>
      <c r="AT112">
        <f t="shared" si="569"/>
        <v>0</v>
      </c>
      <c r="AV112">
        <f t="shared" si="552"/>
        <v>-1</v>
      </c>
      <c r="AW112" t="str">
        <f t="shared" si="570"/>
        <v/>
      </c>
      <c r="AX112">
        <f>VLOOKUP(A105,'RAZA field Params'!$AM$5:$AN$11,2,FALSE)</f>
        <v>3</v>
      </c>
      <c r="AY112" t="str">
        <f>IF(E112="","",VLOOKUP(H112,'RAZA field Params'!$B$2:$P$47,AX112,FALSE))</f>
        <v/>
      </c>
      <c r="AZ112" t="str">
        <f>IF(E112="","",VLOOKUP(H112,'RAZA field Params'!$B$2:$P$47,AX112+1,FALSE))</f>
        <v/>
      </c>
      <c r="BA112" t="str">
        <f>IF(E112="","",VLOOKUP(H112,'RAZA field Params'!$B$2:$P$47,AX112+2,FALSE))</f>
        <v/>
      </c>
      <c r="BC112">
        <f t="shared" si="571"/>
        <v>-1</v>
      </c>
      <c r="BD112">
        <f t="shared" si="553"/>
        <v>-1</v>
      </c>
      <c r="BE112">
        <f t="shared" si="553"/>
        <v>-1</v>
      </c>
      <c r="BF112">
        <f t="shared" si="553"/>
        <v>-1</v>
      </c>
      <c r="BG112">
        <f t="shared" si="553"/>
        <v>-1</v>
      </c>
      <c r="BH112">
        <f t="shared" si="553"/>
        <v>-1</v>
      </c>
      <c r="BI112">
        <f t="shared" si="553"/>
        <v>-1</v>
      </c>
      <c r="BJ112">
        <f t="shared" si="553"/>
        <v>-1</v>
      </c>
      <c r="BL112">
        <f t="shared" ref="BL112" si="608">IF((IF(BC112=BC106,BC112,-1)-$AM112)/10000&lt;0,-1,(IF(BC112=BC106,BC112,-1)-$AM112)/10000)</f>
        <v>-1</v>
      </c>
      <c r="BM112">
        <f t="shared" ref="BM112" si="609">IF((IF(BD112=BD106,BD112,-1)-$AM112)/10000&lt;0,-1,(IF(BD112=BD106,BD112,-1)-$AM112)/10000)</f>
        <v>-1</v>
      </c>
      <c r="BN112">
        <f t="shared" ref="BN112" si="610">IF((IF(BE112=BE106,BE112,-1)-$AM112)/10000&lt;0,-1,(IF(BE112=BE106,BE112,-1)-$AM112)/10000)</f>
        <v>-1</v>
      </c>
      <c r="BO112">
        <f t="shared" ref="BO112" si="611">IF((IF(BF112=BF106,BF112,-1)-$AM112)/10000&lt;0,-1,(IF(BF112=BF106,BF112,-1)-$AM112)/10000)</f>
        <v>-1</v>
      </c>
      <c r="BP112">
        <f t="shared" ref="BP112" si="612">IF((IF(BG112=BG106,BG112,-1)-$AM112)/10000&lt;0,-1,(IF(BG112=BG106,BG112,-1)-$AM112)/10000)</f>
        <v>-1</v>
      </c>
      <c r="BQ112">
        <f t="shared" ref="BQ112" si="613">IF((IF(BH112=BH106,BH112,-1)-$AM112)/10000&lt;0,-1,(IF(BH112=BH106,BH112,-1)-$AM112)/10000)</f>
        <v>-1</v>
      </c>
      <c r="BR112">
        <f t="shared" ref="BR112" si="614">IF((IF(BI112=BI106,BI112,-1)-$AM112)/10000&lt;0,-1,(IF(BI112=BI106,BI112,-1)-$AM112)/10000)</f>
        <v>-1</v>
      </c>
      <c r="BS112">
        <f t="shared" ref="BS112" si="615">IF((IF(BJ112=BJ106,BJ112,-1)-$AM112)/10000&lt;0,-1,(IF(BJ112=BJ106,BJ112,-1)-$AM112)/10000)</f>
        <v>-1</v>
      </c>
      <c r="BU112">
        <f t="shared" si="580"/>
        <v>-1</v>
      </c>
      <c r="BV112">
        <f t="shared" si="581"/>
        <v>0</v>
      </c>
      <c r="BW112">
        <f>_xlfn.RANK.AVG(BU112,BU107:BU118,0)</f>
        <v>6.5</v>
      </c>
      <c r="BX112">
        <f>IF(BW112&gt;BV104,0,(BV104-BW112)+2)</f>
        <v>0</v>
      </c>
      <c r="BY112">
        <f>IF(BW112&gt;BV104,0,IF(BV104=7,MAX(0,(BV104-BW112-5)),0))</f>
        <v>0</v>
      </c>
      <c r="BZ112">
        <f>IF(BW112&gt;BV104,0,IF(BV104=8,MAX(0,(BV104-BW112-5)),0))</f>
        <v>0</v>
      </c>
      <c r="CA112">
        <f t="shared" si="582"/>
        <v>0</v>
      </c>
    </row>
    <row r="113" spans="1:79">
      <c r="B113" s="94">
        <v>7</v>
      </c>
      <c r="C113" s="38" t="str">
        <f>IF(E113="","",VLOOKUP(E113,'Guests and Para'!$Q$4:$U$33,2,FALSE))</f>
        <v/>
      </c>
      <c r="D113" s="38" t="str">
        <f>IF(E113="","",VLOOKUP(E113,'Guests and Para'!$Q$4:$U$33,3,FALSE))</f>
        <v/>
      </c>
      <c r="E113" s="4"/>
      <c r="F113" s="140"/>
      <c r="G113" s="6"/>
      <c r="H113" s="38" t="str">
        <f>IF(E113="","",VLOOKUP(E113,'Guests and Para'!$Q$4:$U$33,4,FALSE))</f>
        <v/>
      </c>
      <c r="I113" s="38" t="str">
        <f>IF(E113="","",VLOOKUP(E113,'Guests and Para'!$Q$4:$U$33,5,FALSE))</f>
        <v/>
      </c>
      <c r="J113" s="38">
        <f t="shared" si="562"/>
        <v>0</v>
      </c>
      <c r="K113" s="94">
        <f t="shared" si="563"/>
        <v>0</v>
      </c>
      <c r="L113" s="38" t="str">
        <f t="shared" si="548"/>
        <v/>
      </c>
      <c r="N113" s="8"/>
      <c r="O113" s="8"/>
      <c r="P113" s="8"/>
      <c r="Q113" s="7"/>
      <c r="R113" s="7"/>
      <c r="S113" s="7"/>
      <c r="T113" s="7"/>
      <c r="U113" s="7"/>
      <c r="X113" s="14" t="str">
        <f t="shared" si="564"/>
        <v/>
      </c>
      <c r="Y113" s="66" t="str">
        <f t="shared" si="565"/>
        <v/>
      </c>
      <c r="Z113" s="38" t="str">
        <f t="shared" si="566"/>
        <v/>
      </c>
      <c r="AC113">
        <f t="shared" si="567"/>
        <v>0</v>
      </c>
      <c r="AD113">
        <f t="shared" si="549"/>
        <v>0</v>
      </c>
      <c r="AE113">
        <f t="shared" si="549"/>
        <v>0</v>
      </c>
      <c r="AF113">
        <f t="shared" si="549"/>
        <v>0</v>
      </c>
      <c r="AG113">
        <f t="shared" si="549"/>
        <v>0</v>
      </c>
      <c r="AH113">
        <f t="shared" si="549"/>
        <v>0</v>
      </c>
      <c r="AI113">
        <f t="shared" si="549"/>
        <v>0</v>
      </c>
      <c r="AJ113">
        <f t="shared" si="549"/>
        <v>0</v>
      </c>
      <c r="AL113">
        <f t="shared" si="550"/>
        <v>-10000</v>
      </c>
      <c r="AM113">
        <f t="shared" si="583"/>
        <v>7</v>
      </c>
      <c r="AN113">
        <f t="shared" si="568"/>
        <v>-9993</v>
      </c>
      <c r="AO113">
        <f t="shared" si="551"/>
        <v>0</v>
      </c>
      <c r="AP113">
        <f>_xlfn.RANK.AVG(AV113,AV107:AV118,0)</f>
        <v>6.5</v>
      </c>
      <c r="AQ113">
        <f>IF(AP113&gt;AO104,0,(AO104-AP113)+2)</f>
        <v>0</v>
      </c>
      <c r="AR113">
        <f>IF(AP113&gt;AO104,0,IF(AO104=7,MAX(0,(AO104-AP113-5)),0))</f>
        <v>0</v>
      </c>
      <c r="AS113">
        <f>IF(AP113&gt;AO104,0,IF(AO104=8,MAX(0,(AO104-AP113-5)),0))</f>
        <v>0</v>
      </c>
      <c r="AT113">
        <f t="shared" si="569"/>
        <v>0</v>
      </c>
      <c r="AV113">
        <f t="shared" si="552"/>
        <v>-1</v>
      </c>
      <c r="AW113" t="str">
        <f t="shared" si="570"/>
        <v/>
      </c>
      <c r="AX113">
        <f>VLOOKUP(A105,'RAZA field Params'!$AM$5:$AN$11,2,FALSE)</f>
        <v>3</v>
      </c>
      <c r="AY113" t="str">
        <f>IF(E113="","",VLOOKUP(H113,'RAZA field Params'!$B$2:$P$47,AX113,FALSE))</f>
        <v/>
      </c>
      <c r="AZ113" t="str">
        <f>IF(E113="","",VLOOKUP(H113,'RAZA field Params'!$B$2:$P$47,AX113+1,FALSE))</f>
        <v/>
      </c>
      <c r="BA113" t="str">
        <f>IF(E113="","",VLOOKUP(H113,'RAZA field Params'!$B$2:$P$47,AX113+2,FALSE))</f>
        <v/>
      </c>
      <c r="BC113">
        <f t="shared" si="571"/>
        <v>-1</v>
      </c>
      <c r="BD113">
        <f t="shared" si="553"/>
        <v>-1</v>
      </c>
      <c r="BE113">
        <f t="shared" si="553"/>
        <v>-1</v>
      </c>
      <c r="BF113">
        <f t="shared" si="553"/>
        <v>-1</v>
      </c>
      <c r="BG113">
        <f t="shared" si="553"/>
        <v>-1</v>
      </c>
      <c r="BH113">
        <f t="shared" si="553"/>
        <v>-1</v>
      </c>
      <c r="BI113">
        <f t="shared" si="553"/>
        <v>-1</v>
      </c>
      <c r="BJ113">
        <f t="shared" si="553"/>
        <v>-1</v>
      </c>
      <c r="BL113">
        <f t="shared" ref="BL113" si="616">IF((IF(BC113=BC106,BC113,-1)-$AM113)/10000&lt;0,-1,(IF(BC113=BC106,BC113,-1)-$AM113)/10000)</f>
        <v>-1</v>
      </c>
      <c r="BM113">
        <f t="shared" ref="BM113" si="617">IF((IF(BD113=BD106,BD113,-1)-$AM113)/10000&lt;0,-1,(IF(BD113=BD106,BD113,-1)-$AM113)/10000)</f>
        <v>-1</v>
      </c>
      <c r="BN113">
        <f t="shared" ref="BN113" si="618">IF((IF(BE113=BE106,BE113,-1)-$AM113)/10000&lt;0,-1,(IF(BE113=BE106,BE113,-1)-$AM113)/10000)</f>
        <v>-1</v>
      </c>
      <c r="BO113">
        <f t="shared" ref="BO113" si="619">IF((IF(BF113=BF106,BF113,-1)-$AM113)/10000&lt;0,-1,(IF(BF113=BF106,BF113,-1)-$AM113)/10000)</f>
        <v>-1</v>
      </c>
      <c r="BP113">
        <f t="shared" ref="BP113" si="620">IF((IF(BG113=BG106,BG113,-1)-$AM113)/10000&lt;0,-1,(IF(BG113=BG106,BG113,-1)-$AM113)/10000)</f>
        <v>-1</v>
      </c>
      <c r="BQ113">
        <f t="shared" ref="BQ113" si="621">IF((IF(BH113=BH106,BH113,-1)-$AM113)/10000&lt;0,-1,(IF(BH113=BH106,BH113,-1)-$AM113)/10000)</f>
        <v>-1</v>
      </c>
      <c r="BR113">
        <f t="shared" ref="BR113" si="622">IF((IF(BI113=BI106,BI113,-1)-$AM113)/10000&lt;0,-1,(IF(BI113=BI106,BI113,-1)-$AM113)/10000)</f>
        <v>-1</v>
      </c>
      <c r="BS113">
        <f t="shared" ref="BS113" si="623">IF((IF(BJ113=BJ106,BJ113,-1)-$AM113)/10000&lt;0,-1,(IF(BJ113=BJ106,BJ113,-1)-$AM113)/10000)</f>
        <v>-1</v>
      </c>
      <c r="BU113">
        <f t="shared" si="580"/>
        <v>-1</v>
      </c>
      <c r="BV113">
        <f t="shared" si="581"/>
        <v>0</v>
      </c>
      <c r="BW113">
        <f>_xlfn.RANK.AVG(BU113,BU107:BU118,0)</f>
        <v>6.5</v>
      </c>
      <c r="BX113">
        <f>IF(BW113&gt;BV104,0,(BV104-BW113)+2)</f>
        <v>0</v>
      </c>
      <c r="BY113">
        <f>IF(BW113&gt;BV104,0,IF(BV104=7,MAX(0,(BV104-BW113-5)),0))</f>
        <v>0</v>
      </c>
      <c r="BZ113">
        <f>IF(BW113&gt;BV104,0,IF(BV104=8,MAX(0,(BV104-BW113-5)),0))</f>
        <v>0</v>
      </c>
      <c r="CA113">
        <f t="shared" si="582"/>
        <v>0</v>
      </c>
    </row>
    <row r="114" spans="1:79">
      <c r="B114" s="94">
        <v>8</v>
      </c>
      <c r="C114" s="38" t="str">
        <f>IF(E114="","",VLOOKUP(E114,'Guests and Para'!$Q$4:$U$33,2,FALSE))</f>
        <v/>
      </c>
      <c r="D114" s="38" t="str">
        <f>IF(E114="","",VLOOKUP(E114,'Guests and Para'!$Q$4:$U$33,3,FALSE))</f>
        <v/>
      </c>
      <c r="E114" s="4"/>
      <c r="F114" s="140"/>
      <c r="G114" s="6"/>
      <c r="H114" s="38" t="str">
        <f>IF(E114="","",VLOOKUP(E114,'Guests and Para'!$Q$4:$U$33,4,FALSE))</f>
        <v/>
      </c>
      <c r="I114" s="38" t="str">
        <f>IF(E114="","",VLOOKUP(E114,'Guests and Para'!$Q$4:$U$33,5,FALSE))</f>
        <v/>
      </c>
      <c r="J114" s="38">
        <f t="shared" si="562"/>
        <v>0</v>
      </c>
      <c r="K114" s="94">
        <f t="shared" si="563"/>
        <v>0</v>
      </c>
      <c r="L114" s="38" t="str">
        <f>IF(AV114&lt;0,"",AV114)</f>
        <v/>
      </c>
      <c r="N114" s="8"/>
      <c r="O114" s="8"/>
      <c r="P114" s="8"/>
      <c r="Q114" s="7"/>
      <c r="R114" s="7"/>
      <c r="S114" s="7"/>
      <c r="T114" s="7"/>
      <c r="U114" s="7"/>
      <c r="X114" s="14" t="str">
        <f t="shared" si="564"/>
        <v/>
      </c>
      <c r="Y114" s="66" t="str">
        <f t="shared" si="565"/>
        <v/>
      </c>
      <c r="Z114" s="38" t="str">
        <f t="shared" si="566"/>
        <v/>
      </c>
      <c r="AC114">
        <f t="shared" si="567"/>
        <v>0</v>
      </c>
      <c r="AD114">
        <f t="shared" si="549"/>
        <v>0</v>
      </c>
      <c r="AE114">
        <f t="shared" si="549"/>
        <v>0</v>
      </c>
      <c r="AF114">
        <f t="shared" si="549"/>
        <v>0</v>
      </c>
      <c r="AG114">
        <f t="shared" si="549"/>
        <v>0</v>
      </c>
      <c r="AH114">
        <f t="shared" si="549"/>
        <v>0</v>
      </c>
      <c r="AI114">
        <f t="shared" si="549"/>
        <v>0</v>
      </c>
      <c r="AJ114">
        <f t="shared" si="549"/>
        <v>0</v>
      </c>
      <c r="AL114">
        <f t="shared" si="550"/>
        <v>-10000</v>
      </c>
      <c r="AM114">
        <f t="shared" si="583"/>
        <v>8</v>
      </c>
      <c r="AN114">
        <f t="shared" si="568"/>
        <v>-9992</v>
      </c>
      <c r="AO114">
        <f t="shared" si="551"/>
        <v>0</v>
      </c>
      <c r="AP114">
        <f>_xlfn.RANK.AVG(AV114,AV107:AV118,0)</f>
        <v>6.5</v>
      </c>
      <c r="AQ114">
        <f>IF(AP114&gt;AO104,0,(AO104-AP114)+2)</f>
        <v>0</v>
      </c>
      <c r="AR114">
        <f>IF(AP114&gt;AO104,0,IF(AO104=7,MAX(0,(AO104-AP114-5)),0))</f>
        <v>0</v>
      </c>
      <c r="AS114">
        <f>IF(AP114&gt;AO104,0,IF(AO104=8,MAX(0,(AO104-AP114-5)),0))</f>
        <v>0</v>
      </c>
      <c r="AT114">
        <f t="shared" si="569"/>
        <v>0</v>
      </c>
      <c r="AV114">
        <f t="shared" si="552"/>
        <v>-1</v>
      </c>
      <c r="AW114" t="str">
        <f t="shared" si="570"/>
        <v/>
      </c>
      <c r="AX114">
        <f>VLOOKUP(A105,'RAZA field Params'!$AM$5:$AN$11,2,FALSE)</f>
        <v>3</v>
      </c>
      <c r="AY114" t="str">
        <f>IF(E114="","",VLOOKUP(H114,'RAZA field Params'!$B$2:$P$47,AX114,FALSE))</f>
        <v/>
      </c>
      <c r="AZ114" t="str">
        <f>IF(E114="","",VLOOKUP(H114,'RAZA field Params'!$B$2:$P$47,AX114+1,FALSE))</f>
        <v/>
      </c>
      <c r="BA114" t="str">
        <f>IF(E114="","",VLOOKUP(H114,'RAZA field Params'!$B$2:$P$47,AX114+2,FALSE))</f>
        <v/>
      </c>
      <c r="BC114">
        <f t="shared" si="571"/>
        <v>-1</v>
      </c>
      <c r="BD114">
        <f t="shared" si="553"/>
        <v>-1</v>
      </c>
      <c r="BE114">
        <f t="shared" si="553"/>
        <v>-1</v>
      </c>
      <c r="BF114">
        <f t="shared" si="553"/>
        <v>-1</v>
      </c>
      <c r="BG114">
        <f t="shared" si="553"/>
        <v>-1</v>
      </c>
      <c r="BH114">
        <f t="shared" si="553"/>
        <v>-1</v>
      </c>
      <c r="BI114">
        <f t="shared" si="553"/>
        <v>-1</v>
      </c>
      <c r="BJ114">
        <f t="shared" si="553"/>
        <v>-1</v>
      </c>
      <c r="BL114">
        <f t="shared" ref="BL114" si="624">IF((IF(BC114=BC106,BC114,-1)-$AM114)/10000&lt;0,-1,(IF(BC114=BC106,BC114,-1)-$AM114)/10000)</f>
        <v>-1</v>
      </c>
      <c r="BM114">
        <f t="shared" ref="BM114" si="625">IF((IF(BD114=BD106,BD114,-1)-$AM114)/10000&lt;0,-1,(IF(BD114=BD106,BD114,-1)-$AM114)/10000)</f>
        <v>-1</v>
      </c>
      <c r="BN114">
        <f t="shared" ref="BN114" si="626">IF((IF(BE114=BE106,BE114,-1)-$AM114)/10000&lt;0,-1,(IF(BE114=BE106,BE114,-1)-$AM114)/10000)</f>
        <v>-1</v>
      </c>
      <c r="BO114">
        <f t="shared" ref="BO114" si="627">IF((IF(BF114=BF106,BF114,-1)-$AM114)/10000&lt;0,-1,(IF(BF114=BF106,BF114,-1)-$AM114)/10000)</f>
        <v>-1</v>
      </c>
      <c r="BP114">
        <f t="shared" ref="BP114" si="628">IF((IF(BG114=BG106,BG114,-1)-$AM114)/10000&lt;0,-1,(IF(BG114=BG106,BG114,-1)-$AM114)/10000)</f>
        <v>-1</v>
      </c>
      <c r="BQ114">
        <f t="shared" ref="BQ114" si="629">IF((IF(BH114=BH106,BH114,-1)-$AM114)/10000&lt;0,-1,(IF(BH114=BH106,BH114,-1)-$AM114)/10000)</f>
        <v>-1</v>
      </c>
      <c r="BR114">
        <f t="shared" ref="BR114" si="630">IF((IF(BI114=BI106,BI114,-1)-$AM114)/10000&lt;0,-1,(IF(BI114=BI106,BI114,-1)-$AM114)/10000)</f>
        <v>-1</v>
      </c>
      <c r="BS114">
        <f t="shared" ref="BS114" si="631">IF((IF(BJ114=BJ106,BJ114,-1)-$AM114)/10000&lt;0,-1,(IF(BJ114=BJ106,BJ114,-1)-$AM114)/10000)</f>
        <v>-1</v>
      </c>
      <c r="BU114">
        <f>MAX(BL114:BS114)</f>
        <v>-1</v>
      </c>
      <c r="BV114">
        <f t="shared" si="581"/>
        <v>0</v>
      </c>
      <c r="BW114">
        <f>_xlfn.RANK.AVG(BU114,BU107:BU118,0)</f>
        <v>6.5</v>
      </c>
      <c r="BX114">
        <f>IF(BW114&gt;BV104,0,(BV104-BW114)+2)</f>
        <v>0</v>
      </c>
      <c r="BY114">
        <f>IF(BW114&gt;BV104,0,IF(BV104=7,MAX(0,(BV104-BW114-5)),0))</f>
        <v>0</v>
      </c>
      <c r="BZ114">
        <f>IF(BW114&gt;BV104,0,IF(BV104=8,MAX(0,(BV104-BW114-5)),0))</f>
        <v>0</v>
      </c>
      <c r="CA114">
        <f t="shared" si="582"/>
        <v>0</v>
      </c>
    </row>
    <row r="115" spans="1:79">
      <c r="B115" s="94">
        <v>9</v>
      </c>
      <c r="C115" s="38" t="str">
        <f>IF(E115="","",VLOOKUP(E115,'Guests and Para'!$Q$4:$U$33,2,FALSE))</f>
        <v/>
      </c>
      <c r="D115" s="38" t="str">
        <f>IF(E115="","",VLOOKUP(E115,'Guests and Para'!$Q$4:$U$33,3,FALSE))</f>
        <v/>
      </c>
      <c r="E115" s="4"/>
      <c r="F115" s="140"/>
      <c r="G115" s="6"/>
      <c r="H115" s="38" t="str">
        <f>IF(E115="","",VLOOKUP(E115,'Guests and Para'!$Q$4:$U$33,4,FALSE))</f>
        <v/>
      </c>
      <c r="I115" s="38" t="str">
        <f>IF(E115="","",VLOOKUP(E115,'Guests and Para'!$Q$4:$U$33,5,FALSE))</f>
        <v/>
      </c>
      <c r="J115" s="38">
        <f t="shared" si="562"/>
        <v>0</v>
      </c>
      <c r="K115" s="94">
        <f t="shared" si="563"/>
        <v>0</v>
      </c>
      <c r="L115" s="38" t="str">
        <f t="shared" ref="L115:L118" si="632">IF(AV115&lt;0,"",AV115)</f>
        <v/>
      </c>
      <c r="N115" s="8"/>
      <c r="O115" s="8"/>
      <c r="P115" s="8"/>
      <c r="Q115" s="7"/>
      <c r="R115" s="7"/>
      <c r="S115" s="7"/>
      <c r="T115" s="7"/>
      <c r="U115" s="7"/>
      <c r="X115" s="14" t="str">
        <f t="shared" si="564"/>
        <v/>
      </c>
      <c r="Y115" s="66" t="str">
        <f t="shared" si="565"/>
        <v/>
      </c>
      <c r="Z115" s="38" t="str">
        <f t="shared" si="566"/>
        <v/>
      </c>
      <c r="AC115">
        <f t="shared" si="567"/>
        <v>0</v>
      </c>
      <c r="AD115">
        <f t="shared" si="549"/>
        <v>0</v>
      </c>
      <c r="AE115">
        <f t="shared" si="549"/>
        <v>0</v>
      </c>
      <c r="AF115">
        <f t="shared" si="549"/>
        <v>0</v>
      </c>
      <c r="AG115">
        <f t="shared" si="549"/>
        <v>0</v>
      </c>
      <c r="AH115">
        <f t="shared" si="549"/>
        <v>0</v>
      </c>
      <c r="AI115">
        <f t="shared" si="549"/>
        <v>0</v>
      </c>
      <c r="AJ115">
        <f t="shared" si="549"/>
        <v>0</v>
      </c>
      <c r="AL115">
        <f t="shared" si="550"/>
        <v>-10000</v>
      </c>
      <c r="AM115">
        <f t="shared" si="583"/>
        <v>9</v>
      </c>
      <c r="AN115">
        <f t="shared" si="568"/>
        <v>-9991</v>
      </c>
      <c r="AO115">
        <f t="shared" si="551"/>
        <v>0</v>
      </c>
      <c r="AP115">
        <f>_xlfn.RANK.AVG(AV115,AV107:AV118,0)</f>
        <v>6.5</v>
      </c>
      <c r="AQ115">
        <f>IF(AP115&gt;AO104,0,(AO104-AP115)+2)</f>
        <v>0</v>
      </c>
      <c r="AR115">
        <f>IF(AP115&gt;AO104,0,IF(AO104=7,MAX(0,(AO104-AP115-5)),0))</f>
        <v>0</v>
      </c>
      <c r="AS115">
        <f>IF(AP115&gt;AO104,0,IF(AO104=8,MAX(0,(AO104-AP115-5)),0))</f>
        <v>0</v>
      </c>
      <c r="AT115">
        <f t="shared" si="569"/>
        <v>0</v>
      </c>
      <c r="AV115">
        <f t="shared" si="552"/>
        <v>-1</v>
      </c>
      <c r="AW115" t="str">
        <f t="shared" si="570"/>
        <v/>
      </c>
      <c r="AX115">
        <f>VLOOKUP(A105,'RAZA field Params'!$AM$5:$AN$11,2,FALSE)</f>
        <v>3</v>
      </c>
      <c r="AY115" t="str">
        <f>IF(E115="","",VLOOKUP(H115,'RAZA field Params'!$B$2:$P$47,AX115,FALSE))</f>
        <v/>
      </c>
      <c r="AZ115" t="str">
        <f>IF(E115="","",VLOOKUP(H115,'RAZA field Params'!$B$2:$P$47,AX115+1,FALSE))</f>
        <v/>
      </c>
      <c r="BA115" t="str">
        <f>IF(E115="","",VLOOKUP(H115,'RAZA field Params'!$B$2:$P$47,AX115+2,FALSE))</f>
        <v/>
      </c>
      <c r="BC115">
        <f t="shared" si="571"/>
        <v>-1</v>
      </c>
      <c r="BD115">
        <f t="shared" si="553"/>
        <v>-1</v>
      </c>
      <c r="BE115">
        <f t="shared" si="553"/>
        <v>-1</v>
      </c>
      <c r="BF115">
        <f t="shared" si="553"/>
        <v>-1</v>
      </c>
      <c r="BG115">
        <f t="shared" si="553"/>
        <v>-1</v>
      </c>
      <c r="BH115">
        <f t="shared" si="553"/>
        <v>-1</v>
      </c>
      <c r="BI115">
        <f t="shared" si="553"/>
        <v>-1</v>
      </c>
      <c r="BJ115">
        <f t="shared" si="553"/>
        <v>-1</v>
      </c>
      <c r="BL115">
        <f>IF((IF(BC115=BC106,BC115,-1)-$AM115)/10000&lt;0,-1,(IF(BC115=BC106,BC115,-1)-$AM115)/10000)</f>
        <v>-1</v>
      </c>
      <c r="BM115">
        <f t="shared" ref="BM115" si="633">IF((IF(BD115=BD106,BD115,-1)-$AM115)/10000&lt;0,-1,(IF(BD115=BD106,BD115,-1)-$AM115)/10000)</f>
        <v>-1</v>
      </c>
      <c r="BN115">
        <f t="shared" ref="BN115" si="634">IF((IF(BE115=BE106,BE115,-1)-$AM115)/10000&lt;0,-1,(IF(BE115=BE106,BE115,-1)-$AM115)/10000)</f>
        <v>-1</v>
      </c>
      <c r="BO115">
        <f t="shared" ref="BO115" si="635">IF((IF(BF115=BF106,BF115,-1)-$AM115)/10000&lt;0,-1,(IF(BF115=BF106,BF115,-1)-$AM115)/10000)</f>
        <v>-1</v>
      </c>
      <c r="BP115">
        <f t="shared" ref="BP115" si="636">IF((IF(BG115=BG106,BG115,-1)-$AM115)/10000&lt;0,-1,(IF(BG115=BG106,BG115,-1)-$AM115)/10000)</f>
        <v>-1</v>
      </c>
      <c r="BQ115">
        <f t="shared" ref="BQ115" si="637">IF((IF(BH115=BH106,BH115,-1)-$AM115)/10000&lt;0,-1,(IF(BH115=BH106,BH115,-1)-$AM115)/10000)</f>
        <v>-1</v>
      </c>
      <c r="BR115">
        <f t="shared" ref="BR115" si="638">IF((IF(BI115=BI106,BI115,-1)-$AM115)/10000&lt;0,-1,(IF(BI115=BI106,BI115,-1)-$AM115)/10000)</f>
        <v>-1</v>
      </c>
      <c r="BS115">
        <f t="shared" ref="BS115" si="639">IF((IF(BJ115=BJ106,BJ115,-1)-$AM115)/10000&lt;0,-1,(IF(BJ115=BJ106,BJ115,-1)-$AM115)/10000)</f>
        <v>-1</v>
      </c>
      <c r="BU115">
        <f>MAX(BL115:BS115)</f>
        <v>-1</v>
      </c>
      <c r="BV115">
        <f t="shared" si="581"/>
        <v>0</v>
      </c>
      <c r="BW115">
        <f>_xlfn.RANK.AVG(BU115,BU107:BU118,0)</f>
        <v>6.5</v>
      </c>
      <c r="BX115">
        <f>IF(BW115&gt;BV104,0,(BV104-BW115)+2)</f>
        <v>0</v>
      </c>
      <c r="BY115">
        <f>IF(BW115&gt;BV104,0,IF(BV104=7,MAX(0,(BV104-BW115-5)),0))</f>
        <v>0</v>
      </c>
      <c r="BZ115">
        <f>IF(BW115&gt;BV104,0,IF(BV104=8,MAX(0,(BV104-BW115-5)),0))</f>
        <v>0</v>
      </c>
      <c r="CA115">
        <f t="shared" si="582"/>
        <v>0</v>
      </c>
    </row>
    <row r="116" spans="1:79">
      <c r="B116" s="94">
        <v>10</v>
      </c>
      <c r="C116" s="38" t="str">
        <f>IF(E116="","",VLOOKUP(E116,'Guests and Para'!$Q$4:$U$33,2,FALSE))</f>
        <v/>
      </c>
      <c r="D116" s="38" t="str">
        <f>IF(E116="","",VLOOKUP(E116,'Guests and Para'!$Q$4:$U$33,3,FALSE))</f>
        <v/>
      </c>
      <c r="E116" s="4"/>
      <c r="F116" s="140"/>
      <c r="G116" s="6"/>
      <c r="H116" s="38" t="str">
        <f>IF(E116="","",VLOOKUP(E116,'Guests and Para'!$Q$4:$U$33,4,FALSE))</f>
        <v/>
      </c>
      <c r="I116" s="38" t="str">
        <f>IF(E116="","",VLOOKUP(E116,'Guests and Para'!$Q$4:$U$33,5,FALSE))</f>
        <v/>
      </c>
      <c r="J116" s="38">
        <f t="shared" si="562"/>
        <v>0</v>
      </c>
      <c r="K116" s="94">
        <f t="shared" si="563"/>
        <v>0</v>
      </c>
      <c r="L116" s="38" t="str">
        <f t="shared" si="632"/>
        <v/>
      </c>
      <c r="N116" s="8"/>
      <c r="O116" s="8"/>
      <c r="P116" s="8"/>
      <c r="Q116" s="7"/>
      <c r="R116" s="7"/>
      <c r="S116" s="7"/>
      <c r="T116" s="7"/>
      <c r="U116" s="7"/>
      <c r="X116" s="14" t="str">
        <f t="shared" si="564"/>
        <v/>
      </c>
      <c r="Y116" s="66" t="str">
        <f t="shared" si="565"/>
        <v/>
      </c>
      <c r="Z116" s="38" t="str">
        <f t="shared" si="566"/>
        <v/>
      </c>
      <c r="AC116">
        <f t="shared" si="567"/>
        <v>0</v>
      </c>
      <c r="AD116">
        <f t="shared" si="549"/>
        <v>0</v>
      </c>
      <c r="AE116">
        <f t="shared" si="549"/>
        <v>0</v>
      </c>
      <c r="AF116">
        <f t="shared" si="549"/>
        <v>0</v>
      </c>
      <c r="AG116">
        <f t="shared" si="549"/>
        <v>0</v>
      </c>
      <c r="AH116">
        <f t="shared" si="549"/>
        <v>0</v>
      </c>
      <c r="AI116">
        <f t="shared" si="549"/>
        <v>0</v>
      </c>
      <c r="AJ116">
        <f t="shared" si="549"/>
        <v>0</v>
      </c>
      <c r="AL116">
        <f t="shared" si="550"/>
        <v>-10000</v>
      </c>
      <c r="AM116">
        <f t="shared" si="583"/>
        <v>10</v>
      </c>
      <c r="AN116">
        <f t="shared" si="568"/>
        <v>-9990</v>
      </c>
      <c r="AO116">
        <f t="shared" si="551"/>
        <v>0</v>
      </c>
      <c r="AP116">
        <f>_xlfn.RANK.AVG(AV116,AV107:AV118,0)</f>
        <v>6.5</v>
      </c>
      <c r="AQ116">
        <f>IF(AP116&gt;AO104,0,(AO104-AP116)+2)</f>
        <v>0</v>
      </c>
      <c r="AR116">
        <f>IF(AP116&gt;AO104,0,IF(AO104=7,MAX(0,(AO104-AP116-5)),0))</f>
        <v>0</v>
      </c>
      <c r="AS116">
        <f>IF(AP116&gt;AO104,0,IF(AO104=8,MAX(0,(AO104-AP116-5)),0))</f>
        <v>0</v>
      </c>
      <c r="AT116">
        <f t="shared" si="569"/>
        <v>0</v>
      </c>
      <c r="AV116">
        <f t="shared" si="552"/>
        <v>-1</v>
      </c>
      <c r="AW116" t="str">
        <f t="shared" si="570"/>
        <v/>
      </c>
      <c r="AX116">
        <f>VLOOKUP(A105,'RAZA field Params'!$AM$5:$AN$11,2,FALSE)</f>
        <v>3</v>
      </c>
      <c r="AY116" t="str">
        <f>IF(E116="","",VLOOKUP(H116,'RAZA field Params'!$B$2:$P$47,AX116,FALSE))</f>
        <v/>
      </c>
      <c r="AZ116" t="str">
        <f>IF(E116="","",VLOOKUP(H116,'RAZA field Params'!$B$2:$P$47,AX116+1,FALSE))</f>
        <v/>
      </c>
      <c r="BA116" t="str">
        <f>IF(E116="","",VLOOKUP(H116,'RAZA field Params'!$B$2:$P$47,AX116+2,FALSE))</f>
        <v/>
      </c>
      <c r="BC116">
        <f t="shared" si="571"/>
        <v>-1</v>
      </c>
      <c r="BD116">
        <f t="shared" si="553"/>
        <v>-1</v>
      </c>
      <c r="BE116">
        <f t="shared" si="553"/>
        <v>-1</v>
      </c>
      <c r="BF116">
        <f t="shared" si="553"/>
        <v>-1</v>
      </c>
      <c r="BG116">
        <f t="shared" si="553"/>
        <v>-1</v>
      </c>
      <c r="BH116">
        <f t="shared" si="553"/>
        <v>-1</v>
      </c>
      <c r="BI116">
        <f t="shared" si="553"/>
        <v>-1</v>
      </c>
      <c r="BJ116">
        <f t="shared" si="553"/>
        <v>-1</v>
      </c>
      <c r="BL116">
        <f>IF((IF(BC116=BC106,BC116,-1)-$AM116)/10000&lt;0,-1,(IF(BC116=BC106,BC116,-1)-$AM116)/10000)</f>
        <v>-1</v>
      </c>
      <c r="BM116">
        <f t="shared" ref="BM116" si="640">IF((IF(BD116=BD106,BD116,-1)-$AM116)/10000&lt;0,-1,(IF(BD116=BD106,BD116,-1)-$AM116)/10000)</f>
        <v>-1</v>
      </c>
      <c r="BN116">
        <f t="shared" ref="BN116" si="641">IF((IF(BE116=BE106,BE116,-1)-$AM116)/10000&lt;0,-1,(IF(BE116=BE106,BE116,-1)-$AM116)/10000)</f>
        <v>-1</v>
      </c>
      <c r="BO116">
        <f>IF((IF(BF116=BF106,BF116,-1)-$AM116)/10000&lt;0,-1,(IF(BF116=BF106,BF116,-1)-$AM116)/10000)</f>
        <v>-1</v>
      </c>
      <c r="BP116">
        <f t="shared" ref="BP116" si="642">IF((IF(BG116=BG106,BG116,-1)-$AM116)/10000&lt;0,-1,(IF(BG116=BG106,BG116,-1)-$AM116)/10000)</f>
        <v>-1</v>
      </c>
      <c r="BQ116">
        <f t="shared" ref="BQ116" si="643">IF((IF(BH116=BH106,BH116,-1)-$AM116)/10000&lt;0,-1,(IF(BH116=BH106,BH116,-1)-$AM116)/10000)</f>
        <v>-1</v>
      </c>
      <c r="BR116">
        <f t="shared" ref="BR116" si="644">IF((IF(BI116=BI106,BI116,-1)-$AM116)/10000&lt;0,-1,(IF(BI116=BI106,BI116,-1)-$AM116)/10000)</f>
        <v>-1</v>
      </c>
      <c r="BS116">
        <f t="shared" ref="BS116" si="645">IF((IF(BJ116=BJ106,BJ116,-1)-$AM116)/10000&lt;0,-1,(IF(BJ116=BJ106,BJ116,-1)-$AM116)/10000)</f>
        <v>-1</v>
      </c>
      <c r="BU116">
        <f t="shared" ref="BU116:BU118" si="646">MAX(BL116:BS116)</f>
        <v>-1</v>
      </c>
      <c r="BV116">
        <f t="shared" si="581"/>
        <v>0</v>
      </c>
      <c r="BW116">
        <f>_xlfn.RANK.AVG(BU116,BU107:BU118,0)</f>
        <v>6.5</v>
      </c>
      <c r="BX116">
        <f>IF(BW116&gt;BV104,0,(BV104-BW116)+2)</f>
        <v>0</v>
      </c>
      <c r="BY116">
        <f>IF(BW116&gt;BV104,0,IF(BV104=7,MAX(0,(BV104-BW116-5)),0))</f>
        <v>0</v>
      </c>
      <c r="BZ116">
        <f>IF(BW116&gt;BV104,0,IF(BV104=8,MAX(0,(BV104-BW116-5)),0))</f>
        <v>0</v>
      </c>
      <c r="CA116">
        <f t="shared" si="582"/>
        <v>0</v>
      </c>
    </row>
    <row r="117" spans="1:79">
      <c r="B117" s="94">
        <v>11</v>
      </c>
      <c r="C117" s="38" t="str">
        <f>IF(E117="","",VLOOKUP(E117,'Guests and Para'!$Q$4:$U$33,2,FALSE))</f>
        <v/>
      </c>
      <c r="D117" s="38" t="str">
        <f>IF(E117="","",VLOOKUP(E117,'Guests and Para'!$Q$4:$U$33,3,FALSE))</f>
        <v/>
      </c>
      <c r="E117" s="4"/>
      <c r="F117" s="140"/>
      <c r="G117" s="6"/>
      <c r="H117" s="38" t="str">
        <f>IF(E117="","",VLOOKUP(E117,'Guests and Para'!$Q$4:$U$33,4,FALSE))</f>
        <v/>
      </c>
      <c r="I117" s="38" t="str">
        <f>IF(E117="","",VLOOKUP(E117,'Guests and Para'!$Q$4:$U$33,5,FALSE))</f>
        <v/>
      </c>
      <c r="J117" s="38">
        <f t="shared" si="562"/>
        <v>0</v>
      </c>
      <c r="K117" s="94">
        <f t="shared" si="563"/>
        <v>0</v>
      </c>
      <c r="L117" s="38" t="str">
        <f t="shared" si="632"/>
        <v/>
      </c>
      <c r="N117" s="8"/>
      <c r="O117" s="8"/>
      <c r="P117" s="8"/>
      <c r="Q117" s="7"/>
      <c r="R117" s="7"/>
      <c r="S117" s="7"/>
      <c r="T117" s="7"/>
      <c r="U117" s="7"/>
      <c r="X117" s="14" t="str">
        <f t="shared" si="564"/>
        <v/>
      </c>
      <c r="Y117" s="66" t="str">
        <f t="shared" si="565"/>
        <v/>
      </c>
      <c r="Z117" s="38" t="str">
        <f t="shared" si="566"/>
        <v/>
      </c>
      <c r="AC117">
        <f t="shared" si="567"/>
        <v>0</v>
      </c>
      <c r="AD117">
        <f t="shared" si="549"/>
        <v>0</v>
      </c>
      <c r="AE117">
        <f t="shared" si="549"/>
        <v>0</v>
      </c>
      <c r="AF117">
        <f t="shared" si="549"/>
        <v>0</v>
      </c>
      <c r="AG117">
        <f t="shared" si="549"/>
        <v>0</v>
      </c>
      <c r="AH117">
        <f t="shared" si="549"/>
        <v>0</v>
      </c>
      <c r="AI117">
        <f t="shared" si="549"/>
        <v>0</v>
      </c>
      <c r="AJ117">
        <f t="shared" si="549"/>
        <v>0</v>
      </c>
      <c r="AL117">
        <f t="shared" si="550"/>
        <v>-10000</v>
      </c>
      <c r="AM117">
        <f t="shared" si="583"/>
        <v>11</v>
      </c>
      <c r="AN117">
        <f t="shared" si="568"/>
        <v>-9989</v>
      </c>
      <c r="AO117">
        <f t="shared" si="551"/>
        <v>0</v>
      </c>
      <c r="AP117">
        <f>_xlfn.RANK.AVG(AV117,AV107:AV118,0)</f>
        <v>6.5</v>
      </c>
      <c r="AQ117">
        <f>IF(AP117&gt;AO104,0,(AO104-AP117)+2)</f>
        <v>0</v>
      </c>
      <c r="AR117">
        <f>IF(AP117&gt;AO104,0,IF(AO104=7,MAX(0,(AO104-AP117-5)),0))</f>
        <v>0</v>
      </c>
      <c r="AS117">
        <f>IF(AP117&gt;AO104,0,IF(AO104=8,MAX(0,(AO104-AP117-5)),0))</f>
        <v>0</v>
      </c>
      <c r="AT117">
        <f t="shared" si="569"/>
        <v>0</v>
      </c>
      <c r="AV117">
        <f>IF(AY117="",-1,IF(AY117&gt;0,FLOOR(AY117*EXP(-EXP(AZ117-BA117*AW117)),1),0))</f>
        <v>-1</v>
      </c>
      <c r="AW117" t="str">
        <f t="shared" si="570"/>
        <v/>
      </c>
      <c r="AX117">
        <f>VLOOKUP(A105,'RAZA field Params'!$AM$5:$AN$11,2,FALSE)</f>
        <v>3</v>
      </c>
      <c r="AY117" t="str">
        <f>IF(E117="","",VLOOKUP(H117,'RAZA field Params'!$B$2:$P$47,AX117,FALSE))</f>
        <v/>
      </c>
      <c r="AZ117" t="str">
        <f>IF(E117="","",VLOOKUP(H117,'RAZA field Params'!$B$2:$P$47,AX117+1,FALSE))</f>
        <v/>
      </c>
      <c r="BA117" t="str">
        <f>IF(E117="","",VLOOKUP(H117,'RAZA field Params'!$B$2:$P$47,AX117+2,FALSE))</f>
        <v/>
      </c>
      <c r="BC117">
        <f>IF($D117=BC$1,$AN117,-1)</f>
        <v>-1</v>
      </c>
      <c r="BD117">
        <f t="shared" si="553"/>
        <v>-1</v>
      </c>
      <c r="BE117">
        <f t="shared" si="553"/>
        <v>-1</v>
      </c>
      <c r="BF117">
        <f t="shared" si="553"/>
        <v>-1</v>
      </c>
      <c r="BG117">
        <f t="shared" si="553"/>
        <v>-1</v>
      </c>
      <c r="BH117">
        <f t="shared" si="553"/>
        <v>-1</v>
      </c>
      <c r="BI117">
        <f t="shared" si="553"/>
        <v>-1</v>
      </c>
      <c r="BJ117">
        <f t="shared" si="553"/>
        <v>-1</v>
      </c>
      <c r="BL117">
        <f>IF((IF(BC117=BC106,BC117,-1)-$AM117)/10000&lt;0,-1,(IF(BC117=BC106,BC117,-1)-$AM117)/10000)</f>
        <v>-1</v>
      </c>
      <c r="BM117">
        <f t="shared" ref="BM117" si="647">IF((IF(BD117=BD106,BD117,-1)-$AM117)/10000&lt;0,-1,(IF(BD117=BD106,BD117,-1)-$AM117)/10000)</f>
        <v>-1</v>
      </c>
      <c r="BN117">
        <f t="shared" ref="BN117" si="648">IF((IF(BE117=BE106,BE117,-1)-$AM117)/10000&lt;0,-1,(IF(BE117=BE106,BE117,-1)-$AM117)/10000)</f>
        <v>-1</v>
      </c>
      <c r="BO117">
        <f t="shared" ref="BO117" si="649">IF((IF(BF117=BF106,BF117,-1)-$AM117)/10000&lt;0,-1,(IF(BF117=BF106,BF117,-1)-$AM117)/10000)</f>
        <v>-1</v>
      </c>
      <c r="BP117">
        <f t="shared" ref="BP117" si="650">IF((IF(BG117=BG106,BG117,-1)-$AM117)/10000&lt;0,-1,(IF(BG117=BG106,BG117,-1)-$AM117)/10000)</f>
        <v>-1</v>
      </c>
      <c r="BQ117">
        <f t="shared" ref="BQ117" si="651">IF((IF(BH117=BH106,BH117,-1)-$AM117)/10000&lt;0,-1,(IF(BH117=BH106,BH117,-1)-$AM117)/10000)</f>
        <v>-1</v>
      </c>
      <c r="BR117">
        <f t="shared" ref="BR117" si="652">IF((IF(BI117=BI106,BI117,-1)-$AM117)/10000&lt;0,-1,(IF(BI117=BI106,BI117,-1)-$AM117)/10000)</f>
        <v>-1</v>
      </c>
      <c r="BS117">
        <f t="shared" ref="BS117" si="653">IF((IF(BJ117=BJ106,BJ117,-1)-$AM117)/10000&lt;0,-1,(IF(BJ117=BJ106,BJ117,-1)-$AM117)/10000)</f>
        <v>-1</v>
      </c>
      <c r="BU117">
        <f t="shared" si="646"/>
        <v>-1</v>
      </c>
      <c r="BV117">
        <f t="shared" si="581"/>
        <v>0</v>
      </c>
      <c r="BW117">
        <f>_xlfn.RANK.AVG(BU117,BU107:BU118,0)</f>
        <v>6.5</v>
      </c>
      <c r="BX117">
        <f>IF(BW117&gt;BV104,0,(BV104-BW117)+2)</f>
        <v>0</v>
      </c>
      <c r="BY117">
        <f>IF(BW117&gt;BV104,0,IF(BV104=7,MAX(0,(BV104-BW117-5)),0))</f>
        <v>0</v>
      </c>
      <c r="BZ117">
        <f>IF(BW117&gt;BV104,0,IF(BV104=8,MAX(0,(BV104-BW117-5)),0))</f>
        <v>0</v>
      </c>
      <c r="CA117">
        <f>SUM(BX117:BZ117)</f>
        <v>0</v>
      </c>
    </row>
    <row r="118" spans="1:79">
      <c r="B118" s="94">
        <v>12</v>
      </c>
      <c r="C118" s="38" t="str">
        <f>IF(E118="","",VLOOKUP(E118,'Guests and Para'!$Q$4:$U$33,2,FALSE))</f>
        <v/>
      </c>
      <c r="D118" s="38" t="str">
        <f>IF(E118="","",VLOOKUP(E118,'Guests and Para'!$Q$4:$U$33,3,FALSE))</f>
        <v/>
      </c>
      <c r="E118" s="4"/>
      <c r="F118" s="140"/>
      <c r="G118" s="6"/>
      <c r="H118" s="38" t="str">
        <f>IF(E118="","",VLOOKUP(E118,'Guests and Para'!$Q$4:$U$33,4,FALSE))</f>
        <v/>
      </c>
      <c r="I118" s="38" t="str">
        <f>IF(E118="","",VLOOKUP(E118,'Guests and Para'!$Q$4:$U$33,5,FALSE))</f>
        <v/>
      </c>
      <c r="J118" s="38">
        <f t="shared" si="562"/>
        <v>0</v>
      </c>
      <c r="K118" s="94">
        <f t="shared" si="563"/>
        <v>0</v>
      </c>
      <c r="L118" s="38" t="str">
        <f t="shared" si="632"/>
        <v/>
      </c>
      <c r="N118" s="8"/>
      <c r="O118" s="8"/>
      <c r="P118" s="8"/>
      <c r="Q118" s="7"/>
      <c r="R118" s="7"/>
      <c r="S118" s="7"/>
      <c r="T118" s="7"/>
      <c r="U118" s="7"/>
      <c r="X118" s="14" t="str">
        <f t="shared" si="564"/>
        <v/>
      </c>
      <c r="Y118" s="66" t="str">
        <f t="shared" si="565"/>
        <v/>
      </c>
      <c r="Z118" s="38" t="str">
        <f t="shared" si="566"/>
        <v/>
      </c>
      <c r="AC118">
        <f t="shared" si="567"/>
        <v>0</v>
      </c>
      <c r="AD118">
        <f t="shared" si="549"/>
        <v>0</v>
      </c>
      <c r="AE118">
        <f t="shared" si="549"/>
        <v>0</v>
      </c>
      <c r="AF118">
        <f t="shared" si="549"/>
        <v>0</v>
      </c>
      <c r="AG118">
        <f t="shared" si="549"/>
        <v>0</v>
      </c>
      <c r="AH118">
        <f t="shared" si="549"/>
        <v>0</v>
      </c>
      <c r="AI118">
        <f t="shared" si="549"/>
        <v>0</v>
      </c>
      <c r="AJ118">
        <f t="shared" si="549"/>
        <v>0</v>
      </c>
      <c r="AL118">
        <f t="shared" si="550"/>
        <v>-10000</v>
      </c>
      <c r="AM118">
        <f t="shared" si="583"/>
        <v>12</v>
      </c>
      <c r="AN118">
        <f t="shared" si="568"/>
        <v>-9988</v>
      </c>
      <c r="AO118">
        <f t="shared" si="551"/>
        <v>0</v>
      </c>
      <c r="AP118">
        <f>_xlfn.RANK.AVG(AV118,AV107:AV118,0)</f>
        <v>6.5</v>
      </c>
      <c r="AQ118">
        <f>IF(AP118&gt;AO104,0,(AO104-AP118)+2)</f>
        <v>0</v>
      </c>
      <c r="AR118">
        <f>IF(AP118&gt;AO104,0,IF(AO104=7,MAX(0,(AO104-AP118-5)),0))</f>
        <v>0</v>
      </c>
      <c r="AS118">
        <f>IF(AP118&gt;AO104,0,IF(AO104=8,MAX(0,(AO104-AP118-5)),0))</f>
        <v>0</v>
      </c>
      <c r="AT118">
        <f t="shared" si="569"/>
        <v>0</v>
      </c>
      <c r="AV118">
        <f t="shared" ref="AV118" si="654">IF(AY118="",-1,IF(AY118&gt;0,FLOOR(AY118*EXP(-EXP(AZ118-BA118*AW118)),1),0))</f>
        <v>-1</v>
      </c>
      <c r="AW118" t="str">
        <f t="shared" si="570"/>
        <v/>
      </c>
      <c r="AX118">
        <f>VLOOKUP(A105,'RAZA field Params'!$AM$5:$AN$11,2,FALSE)</f>
        <v>3</v>
      </c>
      <c r="AY118" t="str">
        <f>IF(E118="","",VLOOKUP(H118,'RAZA field Params'!$B$2:$P$47,AX118,FALSE))</f>
        <v/>
      </c>
      <c r="AZ118" t="str">
        <f>IF(E118="","",VLOOKUP(H118,'RAZA field Params'!$B$2:$P$47,AX118+1,FALSE))</f>
        <v/>
      </c>
      <c r="BA118" t="str">
        <f>IF(E118="","",VLOOKUP(H118,'RAZA field Params'!$B$2:$P$47,AX118+2,FALSE))</f>
        <v/>
      </c>
      <c r="BC118">
        <f t="shared" si="571"/>
        <v>-1</v>
      </c>
      <c r="BD118">
        <f t="shared" si="553"/>
        <v>-1</v>
      </c>
      <c r="BE118">
        <f t="shared" si="553"/>
        <v>-1</v>
      </c>
      <c r="BF118">
        <f t="shared" si="553"/>
        <v>-1</v>
      </c>
      <c r="BG118">
        <f t="shared" si="553"/>
        <v>-1</v>
      </c>
      <c r="BH118">
        <f t="shared" si="553"/>
        <v>-1</v>
      </c>
      <c r="BI118">
        <f t="shared" si="553"/>
        <v>-1</v>
      </c>
      <c r="BJ118">
        <f t="shared" si="553"/>
        <v>-1</v>
      </c>
      <c r="BL118">
        <f>IF((IF(BC118=BC106,BC118,-1)-$AM118)/10000&lt;0,-1,(IF(BC118=BC106,BC118,-1)-$AM118)/10000)</f>
        <v>-1</v>
      </c>
      <c r="BM118">
        <f t="shared" ref="BM118" si="655">IF((IF(BD118=BD106,BD118,-1)-$AM118)/10000&lt;0,-1,(IF(BD118=BD106,BD118,-1)-$AM118)/10000)</f>
        <v>-1</v>
      </c>
      <c r="BN118">
        <f t="shared" ref="BN118" si="656">IF((IF(BE118=BE106,BE118,-1)-$AM118)/10000&lt;0,-1,(IF(BE118=BE106,BE118,-1)-$AM118)/10000)</f>
        <v>-1</v>
      </c>
      <c r="BO118">
        <f t="shared" ref="BO118" si="657">IF((IF(BF118=BF106,BF118,-1)-$AM118)/10000&lt;0,-1,(IF(BF118=BF106,BF118,-1)-$AM118)/10000)</f>
        <v>-1</v>
      </c>
      <c r="BP118">
        <f t="shared" ref="BP118" si="658">IF((IF(BG118=BG106,BG118,-1)-$AM118)/10000&lt;0,-1,(IF(BG118=BG106,BG118,-1)-$AM118)/10000)</f>
        <v>-1</v>
      </c>
      <c r="BQ118">
        <f t="shared" ref="BQ118" si="659">IF((IF(BH118=BH106,BH118,-1)-$AM118)/10000&lt;0,-1,(IF(BH118=BH106,BH118,-1)-$AM118)/10000)</f>
        <v>-1</v>
      </c>
      <c r="BR118">
        <f t="shared" ref="BR118" si="660">IF((IF(BI118=BI106,BI118,-1)-$AM118)/10000&lt;0,-1,(IF(BI118=BI106,BI118,-1)-$AM118)/10000)</f>
        <v>-1</v>
      </c>
      <c r="BS118">
        <f t="shared" ref="BS118" si="661">IF((IF(BJ118=BJ106,BJ118,-1)-$AM118)/10000&lt;0,-1,(IF(BJ118=BJ106,BJ118,-1)-$AM118)/10000)</f>
        <v>-1</v>
      </c>
      <c r="BU118">
        <f t="shared" si="646"/>
        <v>-1</v>
      </c>
      <c r="BV118">
        <f t="shared" si="581"/>
        <v>0</v>
      </c>
      <c r="BW118">
        <f>_xlfn.RANK.AVG(BU118,BU107:BU118,0)</f>
        <v>6.5</v>
      </c>
      <c r="BX118">
        <f>IF(BW118&gt;BV104,0,(BV104-BW118)+2)</f>
        <v>0</v>
      </c>
      <c r="BY118">
        <f>IF(BW118&gt;BV104,0,IF(BV104=7,MAX(0,(BV104-BW118-5)),0))</f>
        <v>0</v>
      </c>
      <c r="BZ118">
        <f>IF(BW118&gt;BV104,0,IF(BV104=8,MAX(0,(BV104-BW118-5)),0))</f>
        <v>0</v>
      </c>
      <c r="CA118">
        <f t="shared" ref="CA118" si="662">SUM(BX118:BZ118)</f>
        <v>0</v>
      </c>
    </row>
    <row r="120" spans="1:79">
      <c r="AO120" t="s">
        <v>312</v>
      </c>
      <c r="BC120" s="136" t="str">
        <f>AC$1</f>
        <v>B&amp;R</v>
      </c>
      <c r="BD120" s="136" t="str">
        <f t="shared" ref="BD120" si="663">AD$1</f>
        <v>Chelt</v>
      </c>
      <c r="BE120" s="136" t="str">
        <f t="shared" ref="BE120" si="664">AE$1</f>
        <v>D&amp;S</v>
      </c>
      <c r="BF120" s="136" t="str">
        <f t="shared" ref="BF120" si="665">AF$1</f>
        <v>HereF</v>
      </c>
      <c r="BG120" s="136" t="str">
        <f t="shared" ref="BG120" si="666">AG$1</f>
        <v>K&amp;S</v>
      </c>
      <c r="BH120" s="136" t="str">
        <f t="shared" ref="BH120" si="667">AH$1</f>
        <v>Tipton</v>
      </c>
      <c r="BI120" s="136" t="str">
        <f t="shared" ref="BI120" si="668">AI$1</f>
        <v>Worc</v>
      </c>
      <c r="BJ120" s="136" t="str">
        <f t="shared" ref="BJ120" si="669">AJ$1</f>
        <v>Yate</v>
      </c>
      <c r="BV120" t="s">
        <v>312</v>
      </c>
    </row>
    <row r="121" spans="1:79">
      <c r="A121" s="62" t="s">
        <v>0</v>
      </c>
      <c r="B121" s="62" t="s">
        <v>0</v>
      </c>
      <c r="C121" s="62" t="s">
        <v>9</v>
      </c>
      <c r="D121" s="62" t="s">
        <v>58</v>
      </c>
      <c r="AO121">
        <f>SUM(AO124:AO131)</f>
        <v>0</v>
      </c>
      <c r="BC121" t="s">
        <v>399</v>
      </c>
      <c r="BL121" t="s">
        <v>401</v>
      </c>
      <c r="BV121">
        <f>SUM(BV124:BV131)</f>
        <v>0</v>
      </c>
    </row>
    <row r="122" spans="1:79">
      <c r="A122" s="3" t="str">
        <f>C121</f>
        <v>LJ</v>
      </c>
      <c r="B122" s="37" t="s">
        <v>415</v>
      </c>
      <c r="C122" s="37"/>
      <c r="D122" s="138"/>
      <c r="E122" s="37"/>
      <c r="F122" s="37" t="s">
        <v>408</v>
      </c>
      <c r="G122" s="63" t="s">
        <v>77</v>
      </c>
      <c r="H122" s="37" t="s">
        <v>387</v>
      </c>
      <c r="I122" s="37" t="s">
        <v>389</v>
      </c>
      <c r="J122" s="37" t="s">
        <v>79</v>
      </c>
      <c r="K122" s="37" t="s">
        <v>59</v>
      </c>
      <c r="L122" s="37" t="s">
        <v>304</v>
      </c>
      <c r="M122" s="3"/>
      <c r="N122" s="3"/>
      <c r="O122" s="3"/>
      <c r="P122" s="3"/>
      <c r="Q122" s="3"/>
      <c r="R122" s="3"/>
      <c r="S122" s="3"/>
      <c r="T122" s="3"/>
      <c r="U122" s="3"/>
      <c r="V122" s="3"/>
      <c r="W122" s="3"/>
      <c r="X122" s="3" t="s">
        <v>136</v>
      </c>
      <c r="Y122" s="3" t="s">
        <v>236</v>
      </c>
      <c r="Z122" s="37" t="s">
        <v>404</v>
      </c>
      <c r="AA122" s="3"/>
      <c r="AL122" t="s">
        <v>304</v>
      </c>
      <c r="AM122" t="s">
        <v>307</v>
      </c>
      <c r="AN122" s="1" t="s">
        <v>308</v>
      </c>
      <c r="AO122" t="s">
        <v>310</v>
      </c>
      <c r="AP122" t="s">
        <v>313</v>
      </c>
      <c r="AQ122" t="s">
        <v>400</v>
      </c>
      <c r="AR122" t="s">
        <v>400</v>
      </c>
      <c r="AS122" t="s">
        <v>400</v>
      </c>
      <c r="AT122" t="s">
        <v>400</v>
      </c>
      <c r="AV122" t="s">
        <v>304</v>
      </c>
      <c r="AW122" t="s">
        <v>383</v>
      </c>
      <c r="AX122" t="s">
        <v>392</v>
      </c>
      <c r="AY122" t="s">
        <v>304</v>
      </c>
      <c r="AZ122" t="s">
        <v>304</v>
      </c>
      <c r="BA122" t="s">
        <v>304</v>
      </c>
      <c r="BC122" s="136" t="str">
        <f>AC$1</f>
        <v>B&amp;R</v>
      </c>
      <c r="BD122" s="136" t="str">
        <f t="shared" ref="BD122" si="670">AD$1</f>
        <v>Chelt</v>
      </c>
      <c r="BE122" s="136" t="str">
        <f t="shared" ref="BE122" si="671">AE$1</f>
        <v>D&amp;S</v>
      </c>
      <c r="BF122" s="136" t="str">
        <f t="shared" ref="BF122" si="672">AF$1</f>
        <v>HereF</v>
      </c>
      <c r="BG122" s="136" t="str">
        <f t="shared" ref="BG122" si="673">AG$1</f>
        <v>K&amp;S</v>
      </c>
      <c r="BH122" s="136" t="str">
        <f t="shared" ref="BH122" si="674">AH$1</f>
        <v>Tipton</v>
      </c>
      <c r="BI122" s="136" t="str">
        <f t="shared" ref="BI122" si="675">AI$1</f>
        <v>Worc</v>
      </c>
      <c r="BJ122" s="136" t="str">
        <f t="shared" ref="BJ122" si="676">AJ$1</f>
        <v>Yate</v>
      </c>
      <c r="BL122" s="136" t="str">
        <f>BC122</f>
        <v>B&amp;R</v>
      </c>
      <c r="BM122" s="136" t="str">
        <f t="shared" ref="BM122" si="677">BD122</f>
        <v>Chelt</v>
      </c>
      <c r="BN122" s="136" t="str">
        <f t="shared" ref="BN122" si="678">BE122</f>
        <v>D&amp;S</v>
      </c>
      <c r="BO122" s="136" t="str">
        <f t="shared" ref="BO122" si="679">BF122</f>
        <v>HereF</v>
      </c>
      <c r="BP122" s="136" t="str">
        <f t="shared" ref="BP122" si="680">BG122</f>
        <v>K&amp;S</v>
      </c>
      <c r="BQ122" s="136" t="str">
        <f t="shared" ref="BQ122" si="681">BH122</f>
        <v>Tipton</v>
      </c>
      <c r="BR122" s="136" t="str">
        <f t="shared" ref="BR122" si="682">BI122</f>
        <v>Worc</v>
      </c>
      <c r="BS122" s="136" t="str">
        <f t="shared" ref="BS122" si="683">BJ122</f>
        <v>Yate</v>
      </c>
      <c r="BU122" t="s">
        <v>402</v>
      </c>
      <c r="BV122" t="s">
        <v>310</v>
      </c>
      <c r="BW122" t="s">
        <v>313</v>
      </c>
      <c r="BX122" t="s">
        <v>403</v>
      </c>
      <c r="BY122" t="s">
        <v>403</v>
      </c>
      <c r="BZ122" t="s">
        <v>403</v>
      </c>
      <c r="CA122" t="s">
        <v>403</v>
      </c>
    </row>
    <row r="123" spans="1:79">
      <c r="A123" s="64" t="s">
        <v>1</v>
      </c>
      <c r="B123" s="37" t="s">
        <v>59</v>
      </c>
      <c r="C123" s="37" t="s">
        <v>60</v>
      </c>
      <c r="D123" s="37" t="s">
        <v>61</v>
      </c>
      <c r="E123" s="37" t="s">
        <v>108</v>
      </c>
      <c r="F123" s="37" t="s">
        <v>409</v>
      </c>
      <c r="G123" s="63" t="s">
        <v>99</v>
      </c>
      <c r="H123" s="37" t="s">
        <v>388</v>
      </c>
      <c r="I123" s="37" t="s">
        <v>390</v>
      </c>
      <c r="J123" s="37" t="s">
        <v>80</v>
      </c>
      <c r="K123" s="37" t="s">
        <v>80</v>
      </c>
      <c r="L123" s="37" t="s">
        <v>80</v>
      </c>
      <c r="M123" s="3"/>
      <c r="N123" s="3"/>
      <c r="O123" s="3"/>
      <c r="P123" s="3"/>
      <c r="Q123" s="3"/>
      <c r="R123" s="3"/>
      <c r="S123" s="3"/>
      <c r="T123" s="3"/>
      <c r="U123" s="3"/>
      <c r="V123" s="3"/>
      <c r="W123" s="3"/>
      <c r="X123" s="3" t="s">
        <v>146</v>
      </c>
      <c r="Y123" s="3" t="s">
        <v>237</v>
      </c>
      <c r="Z123" s="37" t="s">
        <v>405</v>
      </c>
      <c r="AA123" s="3"/>
      <c r="AC123" t="str">
        <f>ADMIN2026!$D$12</f>
        <v>B&amp;R</v>
      </c>
      <c r="AD123" t="str">
        <f>ADMIN2026!$D$13</f>
        <v>Chelt</v>
      </c>
      <c r="AE123" t="str">
        <f>ADMIN2026!$D$14</f>
        <v>D&amp;S</v>
      </c>
      <c r="AF123" t="str">
        <f>ADMIN2026!$D$15</f>
        <v>HereF</v>
      </c>
      <c r="AG123" t="str">
        <f>ADMIN2026!$D$16</f>
        <v>K&amp;S</v>
      </c>
      <c r="AH123" t="str">
        <f>ADMIN2026!$D$17</f>
        <v>Tipton</v>
      </c>
      <c r="AI123" t="str">
        <f>ADMIN2026!$D$18</f>
        <v>Worc</v>
      </c>
      <c r="AJ123" t="str">
        <f>ADMIN2026!$D$19</f>
        <v>Yate</v>
      </c>
      <c r="AL123" t="s">
        <v>306</v>
      </c>
      <c r="AM123" t="s">
        <v>296</v>
      </c>
      <c r="AN123" t="s">
        <v>309</v>
      </c>
      <c r="AO123" t="s">
        <v>311</v>
      </c>
      <c r="AP123" t="s">
        <v>325</v>
      </c>
      <c r="AQ123" t="s">
        <v>397</v>
      </c>
      <c r="AR123" t="s">
        <v>394</v>
      </c>
      <c r="AS123" t="s">
        <v>395</v>
      </c>
      <c r="AT123" t="s">
        <v>396</v>
      </c>
      <c r="AV123" t="s">
        <v>305</v>
      </c>
      <c r="AW123" t="s">
        <v>384</v>
      </c>
      <c r="AX123" t="s">
        <v>393</v>
      </c>
      <c r="AY123" t="s">
        <v>328</v>
      </c>
      <c r="AZ123" t="s">
        <v>329</v>
      </c>
      <c r="BA123" t="s">
        <v>330</v>
      </c>
      <c r="BC123" s="135">
        <f>MAX(BC124:BC131)</f>
        <v>-1</v>
      </c>
      <c r="BD123" s="135">
        <f t="shared" ref="BD123:BJ123" si="684">MAX(BD124:BD131)</f>
        <v>-1</v>
      </c>
      <c r="BE123" s="135">
        <f t="shared" si="684"/>
        <v>-1</v>
      </c>
      <c r="BF123" s="135">
        <f t="shared" si="684"/>
        <v>-1</v>
      </c>
      <c r="BG123" s="135">
        <f t="shared" si="684"/>
        <v>-1</v>
      </c>
      <c r="BH123" s="135">
        <f t="shared" si="684"/>
        <v>-1</v>
      </c>
      <c r="BI123" s="135">
        <f t="shared" si="684"/>
        <v>-1</v>
      </c>
      <c r="BJ123" s="135">
        <f t="shared" si="684"/>
        <v>-1</v>
      </c>
      <c r="BU123" t="s">
        <v>314</v>
      </c>
      <c r="BV123" t="s">
        <v>311</v>
      </c>
      <c r="BW123" t="s">
        <v>325</v>
      </c>
      <c r="BX123" t="s">
        <v>397</v>
      </c>
      <c r="BY123" t="s">
        <v>394</v>
      </c>
      <c r="BZ123" t="s">
        <v>395</v>
      </c>
      <c r="CA123" t="s">
        <v>396</v>
      </c>
    </row>
    <row r="124" spans="1:79">
      <c r="B124" s="94">
        <v>1</v>
      </c>
      <c r="C124" s="38" t="str">
        <f>IF(E124="","",VLOOKUP(E124,'Guests and Para'!$Q$4:$U$33,2,FALSE))</f>
        <v/>
      </c>
      <c r="D124" s="38" t="str">
        <f>IF(E124="","",VLOOKUP(E124,'Guests and Para'!$Q$4:$U$33,3,FALSE))</f>
        <v/>
      </c>
      <c r="E124" s="4"/>
      <c r="F124" s="4"/>
      <c r="G124" s="6"/>
      <c r="H124" s="38" t="str">
        <f>IF(E124="","",VLOOKUP(E124,'Guests and Para'!$Q$4:$U$33,4,FALSE))</f>
        <v/>
      </c>
      <c r="I124" s="38" t="str">
        <f>IF(E124="","",VLOOKUP(E124,'Guests and Para'!$Q$4:$U$33,5,FALSE))</f>
        <v/>
      </c>
      <c r="J124" s="38">
        <f>CA124</f>
        <v>0</v>
      </c>
      <c r="K124" s="94">
        <f>J124</f>
        <v>0</v>
      </c>
      <c r="L124" s="38" t="str">
        <f t="shared" ref="L124:L130" si="685">IF(AV124&lt;0,"",AV124)</f>
        <v/>
      </c>
      <c r="N124" s="8"/>
      <c r="O124" s="8"/>
      <c r="P124" s="8"/>
      <c r="Q124" s="7"/>
      <c r="R124" s="7"/>
      <c r="S124" s="7"/>
      <c r="T124" s="7"/>
      <c r="U124" s="7"/>
      <c r="X124" s="14" t="str">
        <f>IF(E124="","",G124)</f>
        <v/>
      </c>
      <c r="Y124" s="66" t="str">
        <f>IF(E124="","",IF(G124="NH","",IF(K124="DQ","",IF(K124="NM","",IF(K124="DNS","",IF(ABS(K124*2/2-K124)&lt;0.001,"","Error"))))))</f>
        <v/>
      </c>
      <c r="Z124" s="38" t="str">
        <f>IF(BU124&lt;0,"",BU124)</f>
        <v/>
      </c>
      <c r="AC124">
        <f>IF($D124=AC$1,$K124,0)</f>
        <v>0</v>
      </c>
      <c r="AD124">
        <f t="shared" ref="AD124:AJ135" si="686">IF($D124=AD$1,$K124,0)</f>
        <v>0</v>
      </c>
      <c r="AE124">
        <f t="shared" si="686"/>
        <v>0</v>
      </c>
      <c r="AF124">
        <f t="shared" si="686"/>
        <v>0</v>
      </c>
      <c r="AG124">
        <f t="shared" si="686"/>
        <v>0</v>
      </c>
      <c r="AH124">
        <f t="shared" si="686"/>
        <v>0</v>
      </c>
      <c r="AI124">
        <f t="shared" si="686"/>
        <v>0</v>
      </c>
      <c r="AJ124">
        <f t="shared" si="686"/>
        <v>0</v>
      </c>
      <c r="AL124">
        <f t="shared" ref="AL124:AL135" si="687">INT(100*AV124+0.5)*100</f>
        <v>-10000</v>
      </c>
      <c r="AM124">
        <v>1</v>
      </c>
      <c r="AN124">
        <f>AL124+AM124</f>
        <v>-9999</v>
      </c>
      <c r="AO124">
        <f t="shared" ref="AO124:AO135" si="688">IF(E124="",0,1)</f>
        <v>0</v>
      </c>
      <c r="AP124">
        <f>_xlfn.RANK.AVG(AV124,AV124:AV135,0)</f>
        <v>6.5</v>
      </c>
      <c r="AQ124">
        <f>IF(AP124&gt;AO121,0,(AO121-AP124)+2)</f>
        <v>0</v>
      </c>
      <c r="AR124">
        <f>IF(AP124&gt;AO121,0,IF(AO121=7,MAX(0,(AO121-AP124-5)),0))</f>
        <v>0</v>
      </c>
      <c r="AS124">
        <f>IF(AP124&gt;AO121,0,IF(AO121=8,MAX(0,(AO121-AP124-5)),0))</f>
        <v>0</v>
      </c>
      <c r="AT124">
        <f>SUM(AQ124:AS124)</f>
        <v>0</v>
      </c>
      <c r="AV124">
        <f t="shared" ref="AV124:AV133" si="689">IF(AY124="",-1,IF(AY124&gt;0,FLOOR(AY124*EXP(-EXP(AZ124-BA124*AW124)),1),0))</f>
        <v>-1</v>
      </c>
      <c r="AW124" t="str">
        <f>IF(E124="","",G124)</f>
        <v/>
      </c>
      <c r="AX124">
        <f>VLOOKUP(A122,'RAZA field Params'!$AM$5:$AN$11,2,FALSE)</f>
        <v>8</v>
      </c>
      <c r="AY124" t="str">
        <f>IF(E124="","",VLOOKUP(H124,'RAZA field Params'!$B$2:$P$47,AX124,FALSE))</f>
        <v/>
      </c>
      <c r="AZ124" t="str">
        <f>IF(E124="","",VLOOKUP(H124,'RAZA field Params'!$B$2:$P$47,AX124+1,FALSE))</f>
        <v/>
      </c>
      <c r="BA124" t="str">
        <f>IF(E124="","",VLOOKUP(H124,'RAZA field Params'!$B$2:$P$47,AX124+2,FALSE))</f>
        <v/>
      </c>
      <c r="BC124">
        <f>IF($D124=BC$1,$AN124,-1)</f>
        <v>-1</v>
      </c>
      <c r="BD124">
        <f t="shared" ref="BD124:BJ135" si="690">IF($D124=BD$1,$AN124,-1)</f>
        <v>-1</v>
      </c>
      <c r="BE124">
        <f t="shared" si="690"/>
        <v>-1</v>
      </c>
      <c r="BF124">
        <f t="shared" si="690"/>
        <v>-1</v>
      </c>
      <c r="BG124">
        <f t="shared" si="690"/>
        <v>-1</v>
      </c>
      <c r="BH124">
        <f t="shared" si="690"/>
        <v>-1</v>
      </c>
      <c r="BI124">
        <f t="shared" si="690"/>
        <v>-1</v>
      </c>
      <c r="BJ124">
        <f t="shared" si="690"/>
        <v>-1</v>
      </c>
      <c r="BL124">
        <f t="shared" ref="BL124" si="691">IF((IF(BC124=BC123,BC124,-1)-$AM124)/10000&lt;0,-1,(IF(BC124=BC123,BC124,-1)-$AM124)/10000)</f>
        <v>-1</v>
      </c>
      <c r="BM124">
        <f t="shared" ref="BM124" si="692">IF((IF(BD124=BD123,BD124,-1)-$AM124)/10000&lt;0,-1,(IF(BD124=BD123,BD124,-1)-$AM124)/10000)</f>
        <v>-1</v>
      </c>
      <c r="BN124">
        <f t="shared" ref="BN124" si="693">IF((IF(BE124=BE123,BE124,-1)-$AM124)/10000&lt;0,-1,(IF(BE124=BE123,BE124,-1)-$AM124)/10000)</f>
        <v>-1</v>
      </c>
      <c r="BO124">
        <f t="shared" ref="BO124" si="694">IF((IF(BF124=BF123,BF124,-1)-$AM124)/10000&lt;0,-1,(IF(BF124=BF123,BF124,-1)-$AM124)/10000)</f>
        <v>-1</v>
      </c>
      <c r="BP124">
        <f t="shared" ref="BP124" si="695">IF((IF(BG124=BG123,BG124,-1)-$AM124)/10000&lt;0,-1,(IF(BG124=BG123,BG124,-1)-$AM124)/10000)</f>
        <v>-1</v>
      </c>
      <c r="BQ124">
        <f t="shared" ref="BQ124" si="696">IF((IF(BH124=BH123,BH124,-1)-$AM124)/10000&lt;0,-1,(IF(BH124=BH123,BH124,-1)-$AM124)/10000)</f>
        <v>-1</v>
      </c>
      <c r="BR124">
        <f t="shared" ref="BR124" si="697">IF((IF(BI124=BI123,BI124,-1)-$AM124)/10000&lt;0,-1,(IF(BI124=BI123,BI124,-1)-$AM124)/10000)</f>
        <v>-1</v>
      </c>
      <c r="BS124">
        <f t="shared" ref="BS124" si="698">IF((IF(BJ124=BJ123,BJ124,-1)-$AM124)/10000&lt;0,-1,(IF(BJ124=BJ123,BJ124,-1)-$AM124)/10000)</f>
        <v>-1</v>
      </c>
      <c r="BU124">
        <f>MAX(BL124:BS124)</f>
        <v>-1</v>
      </c>
      <c r="BV124">
        <f>IF(BU124&lt;0,0,1)</f>
        <v>0</v>
      </c>
      <c r="BW124">
        <f>_xlfn.RANK.AVG(BU124,BU124:BU135,0)</f>
        <v>6.5</v>
      </c>
      <c r="BX124">
        <f>IF(BW124&gt;BV121,0,(BV121-BW124)+2)</f>
        <v>0</v>
      </c>
      <c r="BY124">
        <f>IF(BW124&gt;BV121,0,IF(BV121=7,MAX(0,(BV121-BW124-5)),0))</f>
        <v>0</v>
      </c>
      <c r="BZ124">
        <f>IF(BW124&gt;BV121,0,IF(BV121=8,MAX(0,(BV121-BW124-5)),0))</f>
        <v>0</v>
      </c>
      <c r="CA124">
        <f>SUM(BX124:BZ124)</f>
        <v>0</v>
      </c>
    </row>
    <row r="125" spans="1:79">
      <c r="B125" s="94">
        <v>2</v>
      </c>
      <c r="C125" s="38" t="str">
        <f>IF(E125="","",VLOOKUP(E125,'Guests and Para'!$Q$4:$U$33,2,FALSE))</f>
        <v/>
      </c>
      <c r="D125" s="38" t="str">
        <f>IF(E125="","",VLOOKUP(E125,'Guests and Para'!$Q$4:$U$33,3,FALSE))</f>
        <v/>
      </c>
      <c r="E125" s="4"/>
      <c r="F125" s="4"/>
      <c r="G125" s="6"/>
      <c r="H125" s="38" t="str">
        <f>IF(E125="","",VLOOKUP(E125,'Guests and Para'!$Q$4:$U$33,4,FALSE))</f>
        <v/>
      </c>
      <c r="I125" s="38" t="str">
        <f>IF(E125="","",VLOOKUP(E125,'Guests and Para'!$Q$4:$U$33,5,FALSE))</f>
        <v/>
      </c>
      <c r="J125" s="38">
        <f t="shared" ref="J125:J135" si="699">CA125</f>
        <v>0</v>
      </c>
      <c r="K125" s="94">
        <f t="shared" ref="K125:K135" si="700">J125</f>
        <v>0</v>
      </c>
      <c r="L125" s="38" t="str">
        <f t="shared" si="685"/>
        <v/>
      </c>
      <c r="N125" s="8"/>
      <c r="O125" s="8"/>
      <c r="P125" s="8"/>
      <c r="Q125" s="7"/>
      <c r="R125" s="7"/>
      <c r="S125" s="7"/>
      <c r="T125" s="7"/>
      <c r="U125" s="7"/>
      <c r="X125" s="14" t="str">
        <f t="shared" ref="X125:X135" si="701">IF(E125="","",G125)</f>
        <v/>
      </c>
      <c r="Y125" s="66" t="str">
        <f t="shared" ref="Y125:Y135" si="702">IF(E125="","",IF(G125="NH","",IF(K125="DQ","",IF(K125="NM","",IF(K125="DNS","",IF(ABS(K125*2/2-K125)&lt;0.001,"","Error"))))))</f>
        <v/>
      </c>
      <c r="Z125" s="38" t="str">
        <f t="shared" ref="Z125:Z135" si="703">IF(BU125&lt;0,"",BU125)</f>
        <v/>
      </c>
      <c r="AC125">
        <f t="shared" ref="AC125:AC135" si="704">IF($D125=AC$1,$K125,0)</f>
        <v>0</v>
      </c>
      <c r="AD125">
        <f t="shared" si="686"/>
        <v>0</v>
      </c>
      <c r="AE125">
        <f t="shared" si="686"/>
        <v>0</v>
      </c>
      <c r="AF125">
        <f t="shared" si="686"/>
        <v>0</v>
      </c>
      <c r="AG125">
        <f t="shared" si="686"/>
        <v>0</v>
      </c>
      <c r="AH125">
        <f t="shared" si="686"/>
        <v>0</v>
      </c>
      <c r="AI125">
        <f t="shared" si="686"/>
        <v>0</v>
      </c>
      <c r="AJ125">
        <f t="shared" si="686"/>
        <v>0</v>
      </c>
      <c r="AL125">
        <f t="shared" si="687"/>
        <v>-10000</v>
      </c>
      <c r="AM125">
        <f>1+AM124</f>
        <v>2</v>
      </c>
      <c r="AN125">
        <f t="shared" ref="AN125:AN135" si="705">AL125+AM125</f>
        <v>-9998</v>
      </c>
      <c r="AO125">
        <f t="shared" si="688"/>
        <v>0</v>
      </c>
      <c r="AP125">
        <f>_xlfn.RANK.AVG(AV125,AV124:AV135,0)</f>
        <v>6.5</v>
      </c>
      <c r="AQ125">
        <f>IF(AP125&gt;AO121,0,(AO121-AP125)+2)</f>
        <v>0</v>
      </c>
      <c r="AR125">
        <f>IF(AP125&gt;AO121,0,IF(AO121=7,MAX(0,(AO121-AP125-5)),0))</f>
        <v>0</v>
      </c>
      <c r="AS125">
        <f>IF(AP125&gt;AO121,0,IF(AO121=8,MAX(0,(AO121-AP125-5)),0))</f>
        <v>0</v>
      </c>
      <c r="AT125">
        <f t="shared" ref="AT125:AT135" si="706">SUM(AQ125:AS125)</f>
        <v>0</v>
      </c>
      <c r="AV125">
        <f t="shared" si="689"/>
        <v>-1</v>
      </c>
      <c r="AW125" t="str">
        <f t="shared" ref="AW125:AW135" si="707">IF(E125="","",G125)</f>
        <v/>
      </c>
      <c r="AX125">
        <f>VLOOKUP(A122,'RAZA field Params'!$AM$5:$AN$11,2,FALSE)</f>
        <v>8</v>
      </c>
      <c r="AY125" t="str">
        <f>IF(E125="","",VLOOKUP(H125,'RAZA field Params'!$B$2:$P$47,AX125,FALSE))</f>
        <v/>
      </c>
      <c r="AZ125" t="str">
        <f>IF(E125="","",VLOOKUP(H125,'RAZA field Params'!$B$2:$P$47,AX125+1,FALSE))</f>
        <v/>
      </c>
      <c r="BA125" t="str">
        <f>IF(E125="","",VLOOKUP(H125,'RAZA field Params'!$B$2:$P$47,AX125+2,FALSE))</f>
        <v/>
      </c>
      <c r="BC125">
        <f t="shared" ref="BC125:BC135" si="708">IF($D125=BC$1,$AN125,-1)</f>
        <v>-1</v>
      </c>
      <c r="BD125">
        <f t="shared" si="690"/>
        <v>-1</v>
      </c>
      <c r="BE125">
        <f t="shared" si="690"/>
        <v>-1</v>
      </c>
      <c r="BF125">
        <f t="shared" si="690"/>
        <v>-1</v>
      </c>
      <c r="BG125">
        <f t="shared" si="690"/>
        <v>-1</v>
      </c>
      <c r="BH125">
        <f t="shared" si="690"/>
        <v>-1</v>
      </c>
      <c r="BI125">
        <f t="shared" si="690"/>
        <v>-1</v>
      </c>
      <c r="BJ125">
        <f t="shared" si="690"/>
        <v>-1</v>
      </c>
      <c r="BL125">
        <f t="shared" ref="BL125" si="709">IF((IF(BC125=BC123,BC125,-1)-$AM125)/10000&lt;0,-1,(IF(BC125=BC123,BC125,-1)-$AM125)/10000)</f>
        <v>-1</v>
      </c>
      <c r="BM125">
        <f t="shared" ref="BM125" si="710">IF((IF(BD125=BD123,BD125,-1)-$AM125)/10000&lt;0,-1,(IF(BD125=BD123,BD125,-1)-$AM125)/10000)</f>
        <v>-1</v>
      </c>
      <c r="BN125">
        <f t="shared" ref="BN125" si="711">IF((IF(BE125=BE123,BE125,-1)-$AM125)/10000&lt;0,-1,(IF(BE125=BE123,BE125,-1)-$AM125)/10000)</f>
        <v>-1</v>
      </c>
      <c r="BO125">
        <f t="shared" ref="BO125" si="712">IF((IF(BF125=BF123,BF125,-1)-$AM125)/10000&lt;0,-1,(IF(BF125=BF123,BF125,-1)-$AM125)/10000)</f>
        <v>-1</v>
      </c>
      <c r="BP125">
        <f t="shared" ref="BP125" si="713">IF((IF(BG125=BG123,BG125,-1)-$AM125)/10000&lt;0,-1,(IF(BG125=BG123,BG125,-1)-$AM125)/10000)</f>
        <v>-1</v>
      </c>
      <c r="BQ125">
        <f t="shared" ref="BQ125" si="714">IF((IF(BH125=BH123,BH125,-1)-$AM125)/10000&lt;0,-1,(IF(BH125=BH123,BH125,-1)-$AM125)/10000)</f>
        <v>-1</v>
      </c>
      <c r="BR125">
        <f t="shared" ref="BR125" si="715">IF((IF(BI125=BI123,BI125,-1)-$AM125)/10000&lt;0,-1,(IF(BI125=BI123,BI125,-1)-$AM125)/10000)</f>
        <v>-1</v>
      </c>
      <c r="BS125">
        <f t="shared" ref="BS125" si="716">IF((IF(BJ125=BJ123,BJ125,-1)-$AM125)/10000&lt;0,-1,(IF(BJ125=BJ123,BJ125,-1)-$AM125)/10000)</f>
        <v>-1</v>
      </c>
      <c r="BU125">
        <f t="shared" ref="BU125:BU130" si="717">MAX(BL125:BS125)</f>
        <v>-1</v>
      </c>
      <c r="BV125">
        <f t="shared" ref="BV125:BV135" si="718">IF(BU125&lt;0,0,1)</f>
        <v>0</v>
      </c>
      <c r="BW125">
        <f>_xlfn.RANK.AVG(BU125,BU124:BU135,0)</f>
        <v>6.5</v>
      </c>
      <c r="BX125">
        <f>IF(BW125&gt;BV121,0,(BV121-BW125)+2)</f>
        <v>0</v>
      </c>
      <c r="BY125">
        <f>IF(BW125&gt;BV121,0,IF(BV121=7,MAX(0,(BV121-BW125-5)),0))</f>
        <v>0</v>
      </c>
      <c r="BZ125">
        <f>IF(BW125&gt;BV121,0,IF(BV121=8,MAX(0,(BV121-BW125-5)),0))</f>
        <v>0</v>
      </c>
      <c r="CA125">
        <f t="shared" ref="CA125:CA133" si="719">SUM(BX125:BZ125)</f>
        <v>0</v>
      </c>
    </row>
    <row r="126" spans="1:79">
      <c r="B126" s="94">
        <v>3</v>
      </c>
      <c r="C126" s="38" t="str">
        <f>IF(E126="","",VLOOKUP(E126,'Guests and Para'!$Q$4:$U$33,2,FALSE))</f>
        <v/>
      </c>
      <c r="D126" s="38" t="str">
        <f>IF(E126="","",VLOOKUP(E126,'Guests and Para'!$Q$4:$U$33,3,FALSE))</f>
        <v/>
      </c>
      <c r="E126" s="4"/>
      <c r="F126" s="4"/>
      <c r="G126" s="6"/>
      <c r="H126" s="38" t="str">
        <f>IF(E126="","",VLOOKUP(E126,'Guests and Para'!$Q$4:$U$33,4,FALSE))</f>
        <v/>
      </c>
      <c r="I126" s="38" t="str">
        <f>IF(E126="","",VLOOKUP(E126,'Guests and Para'!$Q$4:$U$33,5,FALSE))</f>
        <v/>
      </c>
      <c r="J126" s="38">
        <f t="shared" si="699"/>
        <v>0</v>
      </c>
      <c r="K126" s="94">
        <f t="shared" si="700"/>
        <v>0</v>
      </c>
      <c r="L126" s="38" t="str">
        <f t="shared" si="685"/>
        <v/>
      </c>
      <c r="N126" s="8"/>
      <c r="O126" s="8"/>
      <c r="P126" s="8"/>
      <c r="Q126" s="7"/>
      <c r="R126" s="7"/>
      <c r="S126" s="7"/>
      <c r="T126" s="7"/>
      <c r="U126" s="7"/>
      <c r="X126" s="14" t="str">
        <f t="shared" si="701"/>
        <v/>
      </c>
      <c r="Y126" s="66" t="str">
        <f t="shared" si="702"/>
        <v/>
      </c>
      <c r="Z126" s="38" t="str">
        <f t="shared" si="703"/>
        <v/>
      </c>
      <c r="AC126">
        <f t="shared" si="704"/>
        <v>0</v>
      </c>
      <c r="AD126">
        <f t="shared" si="686"/>
        <v>0</v>
      </c>
      <c r="AE126">
        <f t="shared" si="686"/>
        <v>0</v>
      </c>
      <c r="AF126">
        <f t="shared" si="686"/>
        <v>0</v>
      </c>
      <c r="AG126">
        <f t="shared" si="686"/>
        <v>0</v>
      </c>
      <c r="AH126">
        <f t="shared" si="686"/>
        <v>0</v>
      </c>
      <c r="AI126">
        <f t="shared" si="686"/>
        <v>0</v>
      </c>
      <c r="AJ126">
        <f t="shared" si="686"/>
        <v>0</v>
      </c>
      <c r="AL126">
        <f t="shared" si="687"/>
        <v>-10000</v>
      </c>
      <c r="AM126">
        <f t="shared" ref="AM126:AM135" si="720">1+AM125</f>
        <v>3</v>
      </c>
      <c r="AN126">
        <f t="shared" si="705"/>
        <v>-9997</v>
      </c>
      <c r="AO126">
        <f t="shared" si="688"/>
        <v>0</v>
      </c>
      <c r="AP126">
        <f>_xlfn.RANK.AVG(AV126,AV124:AV135,0)</f>
        <v>6.5</v>
      </c>
      <c r="AQ126">
        <f>IF(AP126&gt;AO121,0,(AO121-AP126)+2)</f>
        <v>0</v>
      </c>
      <c r="AR126">
        <f>IF(AP126&gt;AO121,0,IF(AO121=7,MAX(0,(AO121-AP126-5)),0))</f>
        <v>0</v>
      </c>
      <c r="AS126">
        <f>IF(AP126&gt;AO121,0,IF(AO121=8,MAX(0,(AO121-AP126-5)),0))</f>
        <v>0</v>
      </c>
      <c r="AT126">
        <f t="shared" si="706"/>
        <v>0</v>
      </c>
      <c r="AV126">
        <f t="shared" si="689"/>
        <v>-1</v>
      </c>
      <c r="AW126" t="str">
        <f t="shared" si="707"/>
        <v/>
      </c>
      <c r="AX126">
        <f>VLOOKUP(A122,'RAZA field Params'!$AM$5:$AN$11,2,FALSE)</f>
        <v>8</v>
      </c>
      <c r="AY126" t="str">
        <f>IF(E126="","",VLOOKUP(H126,'RAZA field Params'!$B$2:$P$47,AX126,FALSE))</f>
        <v/>
      </c>
      <c r="AZ126" t="str">
        <f>IF(E126="","",VLOOKUP(H126,'RAZA field Params'!$B$2:$P$47,AX126+1,FALSE))</f>
        <v/>
      </c>
      <c r="BA126" t="str">
        <f>IF(E126="","",VLOOKUP(H126,'RAZA field Params'!$B$2:$P$47,AX126+2,FALSE))</f>
        <v/>
      </c>
      <c r="BC126">
        <f t="shared" si="708"/>
        <v>-1</v>
      </c>
      <c r="BD126">
        <f t="shared" si="690"/>
        <v>-1</v>
      </c>
      <c r="BE126">
        <f t="shared" si="690"/>
        <v>-1</v>
      </c>
      <c r="BF126">
        <f t="shared" si="690"/>
        <v>-1</v>
      </c>
      <c r="BG126">
        <f t="shared" si="690"/>
        <v>-1</v>
      </c>
      <c r="BH126">
        <f t="shared" si="690"/>
        <v>-1</v>
      </c>
      <c r="BI126">
        <f t="shared" si="690"/>
        <v>-1</v>
      </c>
      <c r="BJ126">
        <f t="shared" si="690"/>
        <v>-1</v>
      </c>
      <c r="BL126">
        <f t="shared" ref="BL126" si="721">IF((IF(BC126=BC123,BC126,-1)-$AM126)/10000&lt;0,-1,(IF(BC126=BC123,BC126,-1)-$AM126)/10000)</f>
        <v>-1</v>
      </c>
      <c r="BM126">
        <f t="shared" ref="BM126" si="722">IF((IF(BD126=BD123,BD126,-1)-$AM126)/10000&lt;0,-1,(IF(BD126=BD123,BD126,-1)-$AM126)/10000)</f>
        <v>-1</v>
      </c>
      <c r="BN126">
        <f t="shared" ref="BN126" si="723">IF((IF(BE126=BE123,BE126,-1)-$AM126)/10000&lt;0,-1,(IF(BE126=BE123,BE126,-1)-$AM126)/10000)</f>
        <v>-1</v>
      </c>
      <c r="BO126">
        <f t="shared" ref="BO126" si="724">IF((IF(BF126=BF123,BF126,-1)-$AM126)/10000&lt;0,-1,(IF(BF126=BF123,BF126,-1)-$AM126)/10000)</f>
        <v>-1</v>
      </c>
      <c r="BP126">
        <f t="shared" ref="BP126" si="725">IF((IF(BG126=BG123,BG126,-1)-$AM126)/10000&lt;0,-1,(IF(BG126=BG123,BG126,-1)-$AM126)/10000)</f>
        <v>-1</v>
      </c>
      <c r="BQ126">
        <f t="shared" ref="BQ126" si="726">IF((IF(BH126=BH123,BH126,-1)-$AM126)/10000&lt;0,-1,(IF(BH126=BH123,BH126,-1)-$AM126)/10000)</f>
        <v>-1</v>
      </c>
      <c r="BR126">
        <f t="shared" ref="BR126" si="727">IF((IF(BI126=BI123,BI126,-1)-$AM126)/10000&lt;0,-1,(IF(BI126=BI123,BI126,-1)-$AM126)/10000)</f>
        <v>-1</v>
      </c>
      <c r="BS126">
        <f t="shared" ref="BS126" si="728">IF((IF(BJ126=BJ123,BJ126,-1)-$AM126)/10000&lt;0,-1,(IF(BJ126=BJ123,BJ126,-1)-$AM126)/10000)</f>
        <v>-1</v>
      </c>
      <c r="BU126">
        <f t="shared" si="717"/>
        <v>-1</v>
      </c>
      <c r="BV126">
        <f t="shared" si="718"/>
        <v>0</v>
      </c>
      <c r="BW126">
        <f>_xlfn.RANK.AVG(BU126,BU124:BU135,0)</f>
        <v>6.5</v>
      </c>
      <c r="BX126">
        <f>IF(BW126&gt;BV121,0,(BV121-BW126)+2)</f>
        <v>0</v>
      </c>
      <c r="BY126">
        <f>IF(BW126&gt;BV121,0,IF(BV121=7,MAX(0,(BV121-BW126-5)),0))</f>
        <v>0</v>
      </c>
      <c r="BZ126">
        <f>IF(BW126&gt;BV121,0,IF(BV121=8,MAX(0,(BV121-BW126-5)),0))</f>
        <v>0</v>
      </c>
      <c r="CA126">
        <f t="shared" si="719"/>
        <v>0</v>
      </c>
    </row>
    <row r="127" spans="1:79">
      <c r="B127" s="94">
        <v>4</v>
      </c>
      <c r="C127" s="38" t="str">
        <f>IF(E127="","",VLOOKUP(E127,'Guests and Para'!$Q$4:$U$33,2,FALSE))</f>
        <v/>
      </c>
      <c r="D127" s="38" t="str">
        <f>IF(E127="","",VLOOKUP(E127,'Guests and Para'!$Q$4:$U$33,3,FALSE))</f>
        <v/>
      </c>
      <c r="E127" s="4"/>
      <c r="F127" s="4"/>
      <c r="G127" s="6"/>
      <c r="H127" s="38" t="str">
        <f>IF(E127="","",VLOOKUP(E127,'Guests and Para'!$Q$4:$U$33,4,FALSE))</f>
        <v/>
      </c>
      <c r="I127" s="38" t="str">
        <f>IF(E127="","",VLOOKUP(E127,'Guests and Para'!$Q$4:$U$33,5,FALSE))</f>
        <v/>
      </c>
      <c r="J127" s="38">
        <f t="shared" si="699"/>
        <v>0</v>
      </c>
      <c r="K127" s="94">
        <f t="shared" si="700"/>
        <v>0</v>
      </c>
      <c r="L127" s="38" t="str">
        <f t="shared" si="685"/>
        <v/>
      </c>
      <c r="N127" s="8"/>
      <c r="O127" s="8"/>
      <c r="P127" s="8"/>
      <c r="Q127" s="7"/>
      <c r="R127" s="7"/>
      <c r="S127" s="7"/>
      <c r="T127" s="7"/>
      <c r="U127" s="7"/>
      <c r="X127" s="14" t="str">
        <f t="shared" si="701"/>
        <v/>
      </c>
      <c r="Y127" s="66" t="str">
        <f t="shared" si="702"/>
        <v/>
      </c>
      <c r="Z127" s="38" t="str">
        <f t="shared" si="703"/>
        <v/>
      </c>
      <c r="AC127">
        <f t="shared" si="704"/>
        <v>0</v>
      </c>
      <c r="AD127">
        <f t="shared" si="686"/>
        <v>0</v>
      </c>
      <c r="AE127">
        <f t="shared" si="686"/>
        <v>0</v>
      </c>
      <c r="AF127">
        <f t="shared" si="686"/>
        <v>0</v>
      </c>
      <c r="AG127">
        <f t="shared" si="686"/>
        <v>0</v>
      </c>
      <c r="AH127">
        <f t="shared" si="686"/>
        <v>0</v>
      </c>
      <c r="AI127">
        <f t="shared" si="686"/>
        <v>0</v>
      </c>
      <c r="AJ127">
        <f t="shared" si="686"/>
        <v>0</v>
      </c>
      <c r="AL127">
        <f t="shared" si="687"/>
        <v>-10000</v>
      </c>
      <c r="AM127">
        <f t="shared" si="720"/>
        <v>4</v>
      </c>
      <c r="AN127">
        <f t="shared" si="705"/>
        <v>-9996</v>
      </c>
      <c r="AO127">
        <f t="shared" si="688"/>
        <v>0</v>
      </c>
      <c r="AP127">
        <f>_xlfn.RANK.AVG(AV127,AV124:AV135,0)</f>
        <v>6.5</v>
      </c>
      <c r="AQ127">
        <f>IF(AP127&gt;AO121,0,(AO121-AP127)+2)</f>
        <v>0</v>
      </c>
      <c r="AR127">
        <f>IF(AP127&gt;AO121,0,IF(AO121=7,MAX(0,(AO121-AP127-5)),0))</f>
        <v>0</v>
      </c>
      <c r="AS127">
        <f>IF(AP127&gt;AO121,0,IF(AO121=8,MAX(0,(AO121-AP127-5)),0))</f>
        <v>0</v>
      </c>
      <c r="AT127">
        <f t="shared" si="706"/>
        <v>0</v>
      </c>
      <c r="AV127">
        <f t="shared" si="689"/>
        <v>-1</v>
      </c>
      <c r="AW127" t="str">
        <f t="shared" si="707"/>
        <v/>
      </c>
      <c r="AX127">
        <f>VLOOKUP(A122,'RAZA field Params'!$AM$5:$AN$11,2,FALSE)</f>
        <v>8</v>
      </c>
      <c r="AY127" t="str">
        <f>IF(E127="","",VLOOKUP(H127,'RAZA field Params'!$B$2:$P$47,AX127,FALSE))</f>
        <v/>
      </c>
      <c r="AZ127" t="str">
        <f>IF(E127="","",VLOOKUP(H127,'RAZA field Params'!$B$2:$P$47,AX127+1,FALSE))</f>
        <v/>
      </c>
      <c r="BA127" t="str">
        <f>IF(E127="","",VLOOKUP(H127,'RAZA field Params'!$B$2:$P$47,AX127+2,FALSE))</f>
        <v/>
      </c>
      <c r="BC127">
        <f t="shared" si="708"/>
        <v>-1</v>
      </c>
      <c r="BD127">
        <f t="shared" si="690"/>
        <v>-1</v>
      </c>
      <c r="BE127">
        <f t="shared" si="690"/>
        <v>-1</v>
      </c>
      <c r="BF127">
        <f t="shared" si="690"/>
        <v>-1</v>
      </c>
      <c r="BG127">
        <f t="shared" si="690"/>
        <v>-1</v>
      </c>
      <c r="BH127">
        <f t="shared" si="690"/>
        <v>-1</v>
      </c>
      <c r="BI127">
        <f t="shared" si="690"/>
        <v>-1</v>
      </c>
      <c r="BJ127">
        <f t="shared" si="690"/>
        <v>-1</v>
      </c>
      <c r="BL127">
        <f t="shared" ref="BL127" si="729">IF((IF(BC127=BC123,BC127,-1)-$AM127)/10000&lt;0,-1,(IF(BC127=BC123,BC127,-1)-$AM127)/10000)</f>
        <v>-1</v>
      </c>
      <c r="BM127">
        <f t="shared" ref="BM127" si="730">IF((IF(BD127=BD123,BD127,-1)-$AM127)/10000&lt;0,-1,(IF(BD127=BD123,BD127,-1)-$AM127)/10000)</f>
        <v>-1</v>
      </c>
      <c r="BN127">
        <f t="shared" ref="BN127" si="731">IF((IF(BE127=BE123,BE127,-1)-$AM127)/10000&lt;0,-1,(IF(BE127=BE123,BE127,-1)-$AM127)/10000)</f>
        <v>-1</v>
      </c>
      <c r="BO127">
        <f t="shared" ref="BO127" si="732">IF((IF(BF127=BF123,BF127,-1)-$AM127)/10000&lt;0,-1,(IF(BF127=BF123,BF127,-1)-$AM127)/10000)</f>
        <v>-1</v>
      </c>
      <c r="BP127">
        <f t="shared" ref="BP127" si="733">IF((IF(BG127=BG123,BG127,-1)-$AM127)/10000&lt;0,-1,(IF(BG127=BG123,BG127,-1)-$AM127)/10000)</f>
        <v>-1</v>
      </c>
      <c r="BQ127">
        <f t="shared" ref="BQ127" si="734">IF((IF(BH127=BH123,BH127,-1)-$AM127)/10000&lt;0,-1,(IF(BH127=BH123,BH127,-1)-$AM127)/10000)</f>
        <v>-1</v>
      </c>
      <c r="BR127">
        <f t="shared" ref="BR127" si="735">IF((IF(BI127=BI123,BI127,-1)-$AM127)/10000&lt;0,-1,(IF(BI127=BI123,BI127,-1)-$AM127)/10000)</f>
        <v>-1</v>
      </c>
      <c r="BS127">
        <f t="shared" ref="BS127" si="736">IF((IF(BJ127=BJ123,BJ127,-1)-$AM127)/10000&lt;0,-1,(IF(BJ127=BJ123,BJ127,-1)-$AM127)/10000)</f>
        <v>-1</v>
      </c>
      <c r="BU127">
        <f t="shared" si="717"/>
        <v>-1</v>
      </c>
      <c r="BV127">
        <f t="shared" si="718"/>
        <v>0</v>
      </c>
      <c r="BW127">
        <f>_xlfn.RANK.AVG(BU127,BU124:BU135,0)</f>
        <v>6.5</v>
      </c>
      <c r="BX127">
        <f>IF(BW127&gt;BV121,0,(BV121-BW127)+2)</f>
        <v>0</v>
      </c>
      <c r="BY127">
        <f>IF(BW127&gt;BV121,0,IF(BV121=7,MAX(0,(BV121-BW127-5)),0))</f>
        <v>0</v>
      </c>
      <c r="BZ127">
        <f>IF(BW127&gt;BV121,0,IF(BV121=8,MAX(0,(BV121-BW127-5)),0))</f>
        <v>0</v>
      </c>
      <c r="CA127">
        <f t="shared" si="719"/>
        <v>0</v>
      </c>
    </row>
    <row r="128" spans="1:79">
      <c r="B128" s="94">
        <v>5</v>
      </c>
      <c r="C128" s="38" t="str">
        <f>IF(E128="","",VLOOKUP(E128,'Guests and Para'!$Q$4:$U$33,2,FALSE))</f>
        <v/>
      </c>
      <c r="D128" s="38" t="str">
        <f>IF(E128="","",VLOOKUP(E128,'Guests and Para'!$Q$4:$U$33,3,FALSE))</f>
        <v/>
      </c>
      <c r="E128" s="4"/>
      <c r="F128" s="4"/>
      <c r="G128" s="6"/>
      <c r="H128" s="38" t="str">
        <f>IF(E128="","",VLOOKUP(E128,'Guests and Para'!$Q$4:$U$33,4,FALSE))</f>
        <v/>
      </c>
      <c r="I128" s="38" t="str">
        <f>IF(E128="","",VLOOKUP(E128,'Guests and Para'!$Q$4:$U$33,5,FALSE))</f>
        <v/>
      </c>
      <c r="J128" s="38">
        <f t="shared" si="699"/>
        <v>0</v>
      </c>
      <c r="K128" s="94">
        <f t="shared" si="700"/>
        <v>0</v>
      </c>
      <c r="L128" s="38" t="str">
        <f t="shared" si="685"/>
        <v/>
      </c>
      <c r="N128" s="8"/>
      <c r="O128" s="8"/>
      <c r="P128" s="8"/>
      <c r="Q128" s="7"/>
      <c r="R128" s="7"/>
      <c r="S128" s="7"/>
      <c r="T128" s="7"/>
      <c r="U128" s="7"/>
      <c r="X128" s="14" t="str">
        <f t="shared" si="701"/>
        <v/>
      </c>
      <c r="Y128" s="66" t="str">
        <f t="shared" si="702"/>
        <v/>
      </c>
      <c r="Z128" s="38" t="str">
        <f t="shared" si="703"/>
        <v/>
      </c>
      <c r="AC128">
        <f t="shared" si="704"/>
        <v>0</v>
      </c>
      <c r="AD128">
        <f t="shared" si="686"/>
        <v>0</v>
      </c>
      <c r="AE128">
        <f t="shared" si="686"/>
        <v>0</v>
      </c>
      <c r="AF128">
        <f t="shared" si="686"/>
        <v>0</v>
      </c>
      <c r="AG128">
        <f t="shared" si="686"/>
        <v>0</v>
      </c>
      <c r="AH128">
        <f t="shared" si="686"/>
        <v>0</v>
      </c>
      <c r="AI128">
        <f t="shared" si="686"/>
        <v>0</v>
      </c>
      <c r="AJ128">
        <f t="shared" si="686"/>
        <v>0</v>
      </c>
      <c r="AL128">
        <f t="shared" si="687"/>
        <v>-10000</v>
      </c>
      <c r="AM128">
        <f t="shared" si="720"/>
        <v>5</v>
      </c>
      <c r="AN128">
        <f t="shared" si="705"/>
        <v>-9995</v>
      </c>
      <c r="AO128">
        <f t="shared" si="688"/>
        <v>0</v>
      </c>
      <c r="AP128">
        <f>_xlfn.RANK.AVG(AV128,AV124:AV135,0)</f>
        <v>6.5</v>
      </c>
      <c r="AQ128">
        <f>IF(AP128&gt;AO121,0,(AO121-AP128)+2)</f>
        <v>0</v>
      </c>
      <c r="AR128">
        <f>IF(AP128&gt;AO121,0,IF(AO121=7,MAX(0,(AO121-AP128-5)),0))</f>
        <v>0</v>
      </c>
      <c r="AS128">
        <f>IF(AP128&gt;AO121,0,IF(AO121=8,MAX(0,(AO121-AP128-5)),0))</f>
        <v>0</v>
      </c>
      <c r="AT128">
        <f t="shared" si="706"/>
        <v>0</v>
      </c>
      <c r="AV128">
        <f t="shared" si="689"/>
        <v>-1</v>
      </c>
      <c r="AW128" t="str">
        <f t="shared" si="707"/>
        <v/>
      </c>
      <c r="AX128">
        <f>VLOOKUP(A122,'RAZA field Params'!$AM$5:$AN$11,2,FALSE)</f>
        <v>8</v>
      </c>
      <c r="AY128" t="str">
        <f>IF(E128="","",VLOOKUP(H128,'RAZA field Params'!$B$2:$P$47,AX128,FALSE))</f>
        <v/>
      </c>
      <c r="AZ128" t="str">
        <f>IF(E128="","",VLOOKUP(H128,'RAZA field Params'!$B$2:$P$47,AX128+1,FALSE))</f>
        <v/>
      </c>
      <c r="BA128" t="str">
        <f>IF(E128="","",VLOOKUP(H128,'RAZA field Params'!$B$2:$P$47,AX128+2,FALSE))</f>
        <v/>
      </c>
      <c r="BC128">
        <f t="shared" si="708"/>
        <v>-1</v>
      </c>
      <c r="BD128">
        <f t="shared" si="690"/>
        <v>-1</v>
      </c>
      <c r="BE128">
        <f t="shared" si="690"/>
        <v>-1</v>
      </c>
      <c r="BF128">
        <f t="shared" si="690"/>
        <v>-1</v>
      </c>
      <c r="BG128">
        <f t="shared" si="690"/>
        <v>-1</v>
      </c>
      <c r="BH128">
        <f t="shared" si="690"/>
        <v>-1</v>
      </c>
      <c r="BI128">
        <f t="shared" si="690"/>
        <v>-1</v>
      </c>
      <c r="BJ128">
        <f t="shared" si="690"/>
        <v>-1</v>
      </c>
      <c r="BL128">
        <f t="shared" ref="BL128" si="737">IF((IF(BC128=BC123,BC128,-1)-$AM128)/10000&lt;0,-1,(IF(BC128=BC123,BC128,-1)-$AM128)/10000)</f>
        <v>-1</v>
      </c>
      <c r="BM128">
        <f t="shared" ref="BM128" si="738">IF((IF(BD128=BD123,BD128,-1)-$AM128)/10000&lt;0,-1,(IF(BD128=BD123,BD128,-1)-$AM128)/10000)</f>
        <v>-1</v>
      </c>
      <c r="BN128">
        <f t="shared" ref="BN128" si="739">IF((IF(BE128=BE123,BE128,-1)-$AM128)/10000&lt;0,-1,(IF(BE128=BE123,BE128,-1)-$AM128)/10000)</f>
        <v>-1</v>
      </c>
      <c r="BO128">
        <f t="shared" ref="BO128" si="740">IF((IF(BF128=BF123,BF128,-1)-$AM128)/10000&lt;0,-1,(IF(BF128=BF123,BF128,-1)-$AM128)/10000)</f>
        <v>-1</v>
      </c>
      <c r="BP128">
        <f t="shared" ref="BP128" si="741">IF((IF(BG128=BG123,BG128,-1)-$AM128)/10000&lt;0,-1,(IF(BG128=BG123,BG128,-1)-$AM128)/10000)</f>
        <v>-1</v>
      </c>
      <c r="BQ128">
        <f t="shared" ref="BQ128" si="742">IF((IF(BH128=BH123,BH128,-1)-$AM128)/10000&lt;0,-1,(IF(BH128=BH123,BH128,-1)-$AM128)/10000)</f>
        <v>-1</v>
      </c>
      <c r="BR128">
        <f t="shared" ref="BR128" si="743">IF((IF(BI128=BI123,BI128,-1)-$AM128)/10000&lt;0,-1,(IF(BI128=BI123,BI128,-1)-$AM128)/10000)</f>
        <v>-1</v>
      </c>
      <c r="BS128">
        <f t="shared" ref="BS128" si="744">IF((IF(BJ128=BJ123,BJ128,-1)-$AM128)/10000&lt;0,-1,(IF(BJ128=BJ123,BJ128,-1)-$AM128)/10000)</f>
        <v>-1</v>
      </c>
      <c r="BU128">
        <f t="shared" si="717"/>
        <v>-1</v>
      </c>
      <c r="BV128">
        <f t="shared" si="718"/>
        <v>0</v>
      </c>
      <c r="BW128">
        <f>_xlfn.RANK.AVG(BU128,BU124:BU135,0)</f>
        <v>6.5</v>
      </c>
      <c r="BX128">
        <f>IF(BW128&gt;BV121,0,(BV121-BW128)+2)</f>
        <v>0</v>
      </c>
      <c r="BY128">
        <f>IF(BW128&gt;BV121,0,IF(BV121=7,MAX(0,(BV121-BW128-5)),0))</f>
        <v>0</v>
      </c>
      <c r="BZ128">
        <f>IF(BW128&gt;BV121,0,IF(BV121=8,MAX(0,(BV121-BW128-5)),0))</f>
        <v>0</v>
      </c>
      <c r="CA128">
        <f t="shared" si="719"/>
        <v>0</v>
      </c>
    </row>
    <row r="129" spans="1:79">
      <c r="B129" s="94">
        <v>6</v>
      </c>
      <c r="C129" s="38" t="str">
        <f>IF(E129="","",VLOOKUP(E129,'Guests and Para'!$Q$4:$U$33,2,FALSE))</f>
        <v/>
      </c>
      <c r="D129" s="38" t="str">
        <f>IF(E129="","",VLOOKUP(E129,'Guests and Para'!$Q$4:$U$33,3,FALSE))</f>
        <v/>
      </c>
      <c r="E129" s="4"/>
      <c r="F129" s="4"/>
      <c r="G129" s="6"/>
      <c r="H129" s="38" t="str">
        <f>IF(E129="","",VLOOKUP(E129,'Guests and Para'!$Q$4:$U$33,4,FALSE))</f>
        <v/>
      </c>
      <c r="I129" s="38" t="str">
        <f>IF(E129="","",VLOOKUP(E129,'Guests and Para'!$Q$4:$U$33,5,FALSE))</f>
        <v/>
      </c>
      <c r="J129" s="38">
        <f t="shared" si="699"/>
        <v>0</v>
      </c>
      <c r="K129" s="94">
        <f t="shared" si="700"/>
        <v>0</v>
      </c>
      <c r="L129" s="38" t="str">
        <f t="shared" si="685"/>
        <v/>
      </c>
      <c r="N129" s="8"/>
      <c r="O129" s="8"/>
      <c r="P129" s="8"/>
      <c r="Q129" s="7"/>
      <c r="R129" s="7"/>
      <c r="S129" s="7"/>
      <c r="T129" s="7"/>
      <c r="U129" s="7"/>
      <c r="X129" s="14" t="str">
        <f t="shared" si="701"/>
        <v/>
      </c>
      <c r="Y129" s="66" t="str">
        <f t="shared" si="702"/>
        <v/>
      </c>
      <c r="Z129" s="38" t="str">
        <f t="shared" si="703"/>
        <v/>
      </c>
      <c r="AC129">
        <f t="shared" si="704"/>
        <v>0</v>
      </c>
      <c r="AD129">
        <f t="shared" si="686"/>
        <v>0</v>
      </c>
      <c r="AE129">
        <f t="shared" si="686"/>
        <v>0</v>
      </c>
      <c r="AF129">
        <f t="shared" si="686"/>
        <v>0</v>
      </c>
      <c r="AG129">
        <f t="shared" si="686"/>
        <v>0</v>
      </c>
      <c r="AH129">
        <f t="shared" si="686"/>
        <v>0</v>
      </c>
      <c r="AI129">
        <f t="shared" si="686"/>
        <v>0</v>
      </c>
      <c r="AJ129">
        <f t="shared" si="686"/>
        <v>0</v>
      </c>
      <c r="AL129">
        <f t="shared" si="687"/>
        <v>-10000</v>
      </c>
      <c r="AM129">
        <f t="shared" si="720"/>
        <v>6</v>
      </c>
      <c r="AN129">
        <f t="shared" si="705"/>
        <v>-9994</v>
      </c>
      <c r="AO129">
        <f t="shared" si="688"/>
        <v>0</v>
      </c>
      <c r="AP129">
        <f>_xlfn.RANK.AVG(AV129,AV124:AV135,0)</f>
        <v>6.5</v>
      </c>
      <c r="AQ129">
        <f>IF(AP129&gt;AO121,0,(AO121-AP129)+2)</f>
        <v>0</v>
      </c>
      <c r="AR129">
        <f>IF(AP129&gt;AO121,0,IF(AO121=7,MAX(0,(AO121-AP129-5)),0))</f>
        <v>0</v>
      </c>
      <c r="AS129">
        <f>IF(AP129&gt;AO121,0,IF(AO121=8,MAX(0,(AO121-AP129-5)),0))</f>
        <v>0</v>
      </c>
      <c r="AT129">
        <f t="shared" si="706"/>
        <v>0</v>
      </c>
      <c r="AV129">
        <f t="shared" si="689"/>
        <v>-1</v>
      </c>
      <c r="AW129" t="str">
        <f t="shared" si="707"/>
        <v/>
      </c>
      <c r="AX129">
        <f>VLOOKUP(A122,'RAZA field Params'!$AM$5:$AN$11,2,FALSE)</f>
        <v>8</v>
      </c>
      <c r="AY129" t="str">
        <f>IF(E129="","",VLOOKUP(H129,'RAZA field Params'!$B$2:$P$47,AX129,FALSE))</f>
        <v/>
      </c>
      <c r="AZ129" t="str">
        <f>IF(E129="","",VLOOKUP(H129,'RAZA field Params'!$B$2:$P$47,AX129+1,FALSE))</f>
        <v/>
      </c>
      <c r="BA129" t="str">
        <f>IF(E129="","",VLOOKUP(H129,'RAZA field Params'!$B$2:$P$47,AX129+2,FALSE))</f>
        <v/>
      </c>
      <c r="BC129">
        <f t="shared" si="708"/>
        <v>-1</v>
      </c>
      <c r="BD129">
        <f t="shared" si="690"/>
        <v>-1</v>
      </c>
      <c r="BE129">
        <f t="shared" si="690"/>
        <v>-1</v>
      </c>
      <c r="BF129">
        <f t="shared" si="690"/>
        <v>-1</v>
      </c>
      <c r="BG129">
        <f t="shared" si="690"/>
        <v>-1</v>
      </c>
      <c r="BH129">
        <f t="shared" si="690"/>
        <v>-1</v>
      </c>
      <c r="BI129">
        <f t="shared" si="690"/>
        <v>-1</v>
      </c>
      <c r="BJ129">
        <f t="shared" si="690"/>
        <v>-1</v>
      </c>
      <c r="BL129">
        <f t="shared" ref="BL129" si="745">IF((IF(BC129=BC123,BC129,-1)-$AM129)/10000&lt;0,-1,(IF(BC129=BC123,BC129,-1)-$AM129)/10000)</f>
        <v>-1</v>
      </c>
      <c r="BM129">
        <f t="shared" ref="BM129" si="746">IF((IF(BD129=BD123,BD129,-1)-$AM129)/10000&lt;0,-1,(IF(BD129=BD123,BD129,-1)-$AM129)/10000)</f>
        <v>-1</v>
      </c>
      <c r="BN129">
        <f t="shared" ref="BN129" si="747">IF((IF(BE129=BE123,BE129,-1)-$AM129)/10000&lt;0,-1,(IF(BE129=BE123,BE129,-1)-$AM129)/10000)</f>
        <v>-1</v>
      </c>
      <c r="BO129">
        <f t="shared" ref="BO129" si="748">IF((IF(BF129=BF123,BF129,-1)-$AM129)/10000&lt;0,-1,(IF(BF129=BF123,BF129,-1)-$AM129)/10000)</f>
        <v>-1</v>
      </c>
      <c r="BP129">
        <f t="shared" ref="BP129" si="749">IF((IF(BG129=BG123,BG129,-1)-$AM129)/10000&lt;0,-1,(IF(BG129=BG123,BG129,-1)-$AM129)/10000)</f>
        <v>-1</v>
      </c>
      <c r="BQ129">
        <f t="shared" ref="BQ129" si="750">IF((IF(BH129=BH123,BH129,-1)-$AM129)/10000&lt;0,-1,(IF(BH129=BH123,BH129,-1)-$AM129)/10000)</f>
        <v>-1</v>
      </c>
      <c r="BR129">
        <f t="shared" ref="BR129" si="751">IF((IF(BI129=BI123,BI129,-1)-$AM129)/10000&lt;0,-1,(IF(BI129=BI123,BI129,-1)-$AM129)/10000)</f>
        <v>-1</v>
      </c>
      <c r="BS129">
        <f t="shared" ref="BS129" si="752">IF((IF(BJ129=BJ123,BJ129,-1)-$AM129)/10000&lt;0,-1,(IF(BJ129=BJ123,BJ129,-1)-$AM129)/10000)</f>
        <v>-1</v>
      </c>
      <c r="BU129">
        <f t="shared" si="717"/>
        <v>-1</v>
      </c>
      <c r="BV129">
        <f t="shared" si="718"/>
        <v>0</v>
      </c>
      <c r="BW129">
        <f>_xlfn.RANK.AVG(BU129,BU124:BU135,0)</f>
        <v>6.5</v>
      </c>
      <c r="BX129">
        <f>IF(BW129&gt;BV121,0,(BV121-BW129)+2)</f>
        <v>0</v>
      </c>
      <c r="BY129">
        <f>IF(BW129&gt;BV121,0,IF(BV121=7,MAX(0,(BV121-BW129-5)),0))</f>
        <v>0</v>
      </c>
      <c r="BZ129">
        <f>IF(BW129&gt;BV121,0,IF(BV121=8,MAX(0,(BV121-BW129-5)),0))</f>
        <v>0</v>
      </c>
      <c r="CA129">
        <f t="shared" si="719"/>
        <v>0</v>
      </c>
    </row>
    <row r="130" spans="1:79">
      <c r="B130" s="94">
        <v>7</v>
      </c>
      <c r="C130" s="38" t="str">
        <f>IF(E130="","",VLOOKUP(E130,'Guests and Para'!$Q$4:$U$33,2,FALSE))</f>
        <v/>
      </c>
      <c r="D130" s="38" t="str">
        <f>IF(E130="","",VLOOKUP(E130,'Guests and Para'!$Q$4:$U$33,3,FALSE))</f>
        <v/>
      </c>
      <c r="E130" s="4"/>
      <c r="F130" s="4"/>
      <c r="G130" s="6"/>
      <c r="H130" s="38" t="str">
        <f>IF(E130="","",VLOOKUP(E130,'Guests and Para'!$Q$4:$U$33,4,FALSE))</f>
        <v/>
      </c>
      <c r="I130" s="38" t="str">
        <f>IF(E130="","",VLOOKUP(E130,'Guests and Para'!$Q$4:$U$33,5,FALSE))</f>
        <v/>
      </c>
      <c r="J130" s="38">
        <f t="shared" si="699"/>
        <v>0</v>
      </c>
      <c r="K130" s="94">
        <f t="shared" si="700"/>
        <v>0</v>
      </c>
      <c r="L130" s="38" t="str">
        <f t="shared" si="685"/>
        <v/>
      </c>
      <c r="N130" s="8"/>
      <c r="O130" s="8"/>
      <c r="P130" s="8"/>
      <c r="Q130" s="7"/>
      <c r="R130" s="7"/>
      <c r="S130" s="7"/>
      <c r="T130" s="7"/>
      <c r="U130" s="7"/>
      <c r="X130" s="14" t="str">
        <f t="shared" si="701"/>
        <v/>
      </c>
      <c r="Y130" s="66" t="str">
        <f t="shared" si="702"/>
        <v/>
      </c>
      <c r="Z130" s="38" t="str">
        <f t="shared" si="703"/>
        <v/>
      </c>
      <c r="AC130">
        <f t="shared" si="704"/>
        <v>0</v>
      </c>
      <c r="AD130">
        <f t="shared" si="686"/>
        <v>0</v>
      </c>
      <c r="AE130">
        <f t="shared" si="686"/>
        <v>0</v>
      </c>
      <c r="AF130">
        <f t="shared" si="686"/>
        <v>0</v>
      </c>
      <c r="AG130">
        <f t="shared" si="686"/>
        <v>0</v>
      </c>
      <c r="AH130">
        <f t="shared" si="686"/>
        <v>0</v>
      </c>
      <c r="AI130">
        <f t="shared" si="686"/>
        <v>0</v>
      </c>
      <c r="AJ130">
        <f t="shared" si="686"/>
        <v>0</v>
      </c>
      <c r="AL130">
        <f t="shared" si="687"/>
        <v>-10000</v>
      </c>
      <c r="AM130">
        <f t="shared" si="720"/>
        <v>7</v>
      </c>
      <c r="AN130">
        <f t="shared" si="705"/>
        <v>-9993</v>
      </c>
      <c r="AO130">
        <f t="shared" si="688"/>
        <v>0</v>
      </c>
      <c r="AP130">
        <f>_xlfn.RANK.AVG(AV130,AV124:AV135,0)</f>
        <v>6.5</v>
      </c>
      <c r="AQ130">
        <f>IF(AP130&gt;AO121,0,(AO121-AP130)+2)</f>
        <v>0</v>
      </c>
      <c r="AR130">
        <f>IF(AP130&gt;AO121,0,IF(AO121=7,MAX(0,(AO121-AP130-5)),0))</f>
        <v>0</v>
      </c>
      <c r="AS130">
        <f>IF(AP130&gt;AO121,0,IF(AO121=8,MAX(0,(AO121-AP130-5)),0))</f>
        <v>0</v>
      </c>
      <c r="AT130">
        <f t="shared" si="706"/>
        <v>0</v>
      </c>
      <c r="AV130">
        <f t="shared" si="689"/>
        <v>-1</v>
      </c>
      <c r="AW130" t="str">
        <f t="shared" si="707"/>
        <v/>
      </c>
      <c r="AX130">
        <f>VLOOKUP(A122,'RAZA field Params'!$AM$5:$AN$11,2,FALSE)</f>
        <v>8</v>
      </c>
      <c r="AY130" t="str">
        <f>IF(E130="","",VLOOKUP(H130,'RAZA field Params'!$B$2:$P$47,AX130,FALSE))</f>
        <v/>
      </c>
      <c r="AZ130" t="str">
        <f>IF(E130="","",VLOOKUP(H130,'RAZA field Params'!$B$2:$P$47,AX130+1,FALSE))</f>
        <v/>
      </c>
      <c r="BA130" t="str">
        <f>IF(E130="","",VLOOKUP(H130,'RAZA field Params'!$B$2:$P$47,AX130+2,FALSE))</f>
        <v/>
      </c>
      <c r="BC130">
        <f t="shared" si="708"/>
        <v>-1</v>
      </c>
      <c r="BD130">
        <f t="shared" si="690"/>
        <v>-1</v>
      </c>
      <c r="BE130">
        <f t="shared" si="690"/>
        <v>-1</v>
      </c>
      <c r="BF130">
        <f t="shared" si="690"/>
        <v>-1</v>
      </c>
      <c r="BG130">
        <f t="shared" si="690"/>
        <v>-1</v>
      </c>
      <c r="BH130">
        <f t="shared" si="690"/>
        <v>-1</v>
      </c>
      <c r="BI130">
        <f t="shared" si="690"/>
        <v>-1</v>
      </c>
      <c r="BJ130">
        <f t="shared" si="690"/>
        <v>-1</v>
      </c>
      <c r="BL130">
        <f t="shared" ref="BL130" si="753">IF((IF(BC130=BC123,BC130,-1)-$AM130)/10000&lt;0,-1,(IF(BC130=BC123,BC130,-1)-$AM130)/10000)</f>
        <v>-1</v>
      </c>
      <c r="BM130">
        <f t="shared" ref="BM130" si="754">IF((IF(BD130=BD123,BD130,-1)-$AM130)/10000&lt;0,-1,(IF(BD130=BD123,BD130,-1)-$AM130)/10000)</f>
        <v>-1</v>
      </c>
      <c r="BN130">
        <f t="shared" ref="BN130" si="755">IF((IF(BE130=BE123,BE130,-1)-$AM130)/10000&lt;0,-1,(IF(BE130=BE123,BE130,-1)-$AM130)/10000)</f>
        <v>-1</v>
      </c>
      <c r="BO130">
        <f t="shared" ref="BO130" si="756">IF((IF(BF130=BF123,BF130,-1)-$AM130)/10000&lt;0,-1,(IF(BF130=BF123,BF130,-1)-$AM130)/10000)</f>
        <v>-1</v>
      </c>
      <c r="BP130">
        <f t="shared" ref="BP130" si="757">IF((IF(BG130=BG123,BG130,-1)-$AM130)/10000&lt;0,-1,(IF(BG130=BG123,BG130,-1)-$AM130)/10000)</f>
        <v>-1</v>
      </c>
      <c r="BQ130">
        <f t="shared" ref="BQ130" si="758">IF((IF(BH130=BH123,BH130,-1)-$AM130)/10000&lt;0,-1,(IF(BH130=BH123,BH130,-1)-$AM130)/10000)</f>
        <v>-1</v>
      </c>
      <c r="BR130">
        <f t="shared" ref="BR130" si="759">IF((IF(BI130=BI123,BI130,-1)-$AM130)/10000&lt;0,-1,(IF(BI130=BI123,BI130,-1)-$AM130)/10000)</f>
        <v>-1</v>
      </c>
      <c r="BS130">
        <f t="shared" ref="BS130" si="760">IF((IF(BJ130=BJ123,BJ130,-1)-$AM130)/10000&lt;0,-1,(IF(BJ130=BJ123,BJ130,-1)-$AM130)/10000)</f>
        <v>-1</v>
      </c>
      <c r="BU130">
        <f t="shared" si="717"/>
        <v>-1</v>
      </c>
      <c r="BV130">
        <f t="shared" si="718"/>
        <v>0</v>
      </c>
      <c r="BW130">
        <f>_xlfn.RANK.AVG(BU130,BU124:BU135,0)</f>
        <v>6.5</v>
      </c>
      <c r="BX130">
        <f>IF(BW130&gt;BV121,0,(BV121-BW130)+2)</f>
        <v>0</v>
      </c>
      <c r="BY130">
        <f>IF(BW130&gt;BV121,0,IF(BV121=7,MAX(0,(BV121-BW130-5)),0))</f>
        <v>0</v>
      </c>
      <c r="BZ130">
        <f>IF(BW130&gt;BV121,0,IF(BV121=8,MAX(0,(BV121-BW130-5)),0))</f>
        <v>0</v>
      </c>
      <c r="CA130">
        <f t="shared" si="719"/>
        <v>0</v>
      </c>
    </row>
    <row r="131" spans="1:79">
      <c r="B131" s="94">
        <v>8</v>
      </c>
      <c r="C131" s="38" t="str">
        <f>IF(E131="","",VLOOKUP(E131,'Guests and Para'!$Q$4:$U$33,2,FALSE))</f>
        <v/>
      </c>
      <c r="D131" s="38" t="str">
        <f>IF(E131="","",VLOOKUP(E131,'Guests and Para'!$Q$4:$U$33,3,FALSE))</f>
        <v/>
      </c>
      <c r="E131" s="4"/>
      <c r="F131" s="4"/>
      <c r="G131" s="6"/>
      <c r="H131" s="38" t="str">
        <f>IF(E131="","",VLOOKUP(E131,'Guests and Para'!$Q$4:$U$33,4,FALSE))</f>
        <v/>
      </c>
      <c r="I131" s="38" t="str">
        <f>IF(E131="","",VLOOKUP(E131,'Guests and Para'!$Q$4:$U$33,5,FALSE))</f>
        <v/>
      </c>
      <c r="J131" s="38">
        <f t="shared" si="699"/>
        <v>0</v>
      </c>
      <c r="K131" s="94">
        <f t="shared" si="700"/>
        <v>0</v>
      </c>
      <c r="L131" s="38" t="str">
        <f>IF(AV131&lt;0,"",AV131)</f>
        <v/>
      </c>
      <c r="N131" s="8"/>
      <c r="O131" s="8"/>
      <c r="P131" s="8"/>
      <c r="Q131" s="7"/>
      <c r="R131" s="7"/>
      <c r="S131" s="7"/>
      <c r="T131" s="7"/>
      <c r="U131" s="7"/>
      <c r="X131" s="14" t="str">
        <f t="shared" si="701"/>
        <v/>
      </c>
      <c r="Y131" s="66" t="str">
        <f t="shared" si="702"/>
        <v/>
      </c>
      <c r="Z131" s="38" t="str">
        <f t="shared" si="703"/>
        <v/>
      </c>
      <c r="AC131">
        <f t="shared" si="704"/>
        <v>0</v>
      </c>
      <c r="AD131">
        <f t="shared" si="686"/>
        <v>0</v>
      </c>
      <c r="AE131">
        <f t="shared" si="686"/>
        <v>0</v>
      </c>
      <c r="AF131">
        <f t="shared" si="686"/>
        <v>0</v>
      </c>
      <c r="AG131">
        <f t="shared" si="686"/>
        <v>0</v>
      </c>
      <c r="AH131">
        <f t="shared" si="686"/>
        <v>0</v>
      </c>
      <c r="AI131">
        <f t="shared" si="686"/>
        <v>0</v>
      </c>
      <c r="AJ131">
        <f t="shared" si="686"/>
        <v>0</v>
      </c>
      <c r="AL131">
        <f t="shared" si="687"/>
        <v>-10000</v>
      </c>
      <c r="AM131">
        <f t="shared" si="720"/>
        <v>8</v>
      </c>
      <c r="AN131">
        <f t="shared" si="705"/>
        <v>-9992</v>
      </c>
      <c r="AO131">
        <f t="shared" si="688"/>
        <v>0</v>
      </c>
      <c r="AP131">
        <f>_xlfn.RANK.AVG(AV131,AV124:AV135,0)</f>
        <v>6.5</v>
      </c>
      <c r="AQ131">
        <f>IF(AP131&gt;AO121,0,(AO121-AP131)+2)</f>
        <v>0</v>
      </c>
      <c r="AR131">
        <f>IF(AP131&gt;AO121,0,IF(AO121=7,MAX(0,(AO121-AP131-5)),0))</f>
        <v>0</v>
      </c>
      <c r="AS131">
        <f>IF(AP131&gt;AO121,0,IF(AO121=8,MAX(0,(AO121-AP131-5)),0))</f>
        <v>0</v>
      </c>
      <c r="AT131">
        <f t="shared" si="706"/>
        <v>0</v>
      </c>
      <c r="AV131">
        <f t="shared" si="689"/>
        <v>-1</v>
      </c>
      <c r="AW131" t="str">
        <f t="shared" si="707"/>
        <v/>
      </c>
      <c r="AX131">
        <f>VLOOKUP(A122,'RAZA field Params'!$AM$5:$AN$11,2,FALSE)</f>
        <v>8</v>
      </c>
      <c r="AY131" t="str">
        <f>IF(E131="","",VLOOKUP(H131,'RAZA field Params'!$B$2:$P$47,AX131,FALSE))</f>
        <v/>
      </c>
      <c r="AZ131" t="str">
        <f>IF(E131="","",VLOOKUP(H131,'RAZA field Params'!$B$2:$P$47,AX131+1,FALSE))</f>
        <v/>
      </c>
      <c r="BA131" t="str">
        <f>IF(E131="","",VLOOKUP(H131,'RAZA field Params'!$B$2:$P$47,AX131+2,FALSE))</f>
        <v/>
      </c>
      <c r="BC131">
        <f t="shared" si="708"/>
        <v>-1</v>
      </c>
      <c r="BD131">
        <f t="shared" si="690"/>
        <v>-1</v>
      </c>
      <c r="BE131">
        <f t="shared" si="690"/>
        <v>-1</v>
      </c>
      <c r="BF131">
        <f t="shared" si="690"/>
        <v>-1</v>
      </c>
      <c r="BG131">
        <f t="shared" si="690"/>
        <v>-1</v>
      </c>
      <c r="BH131">
        <f t="shared" si="690"/>
        <v>-1</v>
      </c>
      <c r="BI131">
        <f t="shared" si="690"/>
        <v>-1</v>
      </c>
      <c r="BJ131">
        <f t="shared" si="690"/>
        <v>-1</v>
      </c>
      <c r="BL131">
        <f t="shared" ref="BL131" si="761">IF((IF(BC131=BC123,BC131,-1)-$AM131)/10000&lt;0,-1,(IF(BC131=BC123,BC131,-1)-$AM131)/10000)</f>
        <v>-1</v>
      </c>
      <c r="BM131">
        <f t="shared" ref="BM131" si="762">IF((IF(BD131=BD123,BD131,-1)-$AM131)/10000&lt;0,-1,(IF(BD131=BD123,BD131,-1)-$AM131)/10000)</f>
        <v>-1</v>
      </c>
      <c r="BN131">
        <f t="shared" ref="BN131" si="763">IF((IF(BE131=BE123,BE131,-1)-$AM131)/10000&lt;0,-1,(IF(BE131=BE123,BE131,-1)-$AM131)/10000)</f>
        <v>-1</v>
      </c>
      <c r="BO131">
        <f t="shared" ref="BO131" si="764">IF((IF(BF131=BF123,BF131,-1)-$AM131)/10000&lt;0,-1,(IF(BF131=BF123,BF131,-1)-$AM131)/10000)</f>
        <v>-1</v>
      </c>
      <c r="BP131">
        <f t="shared" ref="BP131" si="765">IF((IF(BG131=BG123,BG131,-1)-$AM131)/10000&lt;0,-1,(IF(BG131=BG123,BG131,-1)-$AM131)/10000)</f>
        <v>-1</v>
      </c>
      <c r="BQ131">
        <f t="shared" ref="BQ131" si="766">IF((IF(BH131=BH123,BH131,-1)-$AM131)/10000&lt;0,-1,(IF(BH131=BH123,BH131,-1)-$AM131)/10000)</f>
        <v>-1</v>
      </c>
      <c r="BR131">
        <f t="shared" ref="BR131" si="767">IF((IF(BI131=BI123,BI131,-1)-$AM131)/10000&lt;0,-1,(IF(BI131=BI123,BI131,-1)-$AM131)/10000)</f>
        <v>-1</v>
      </c>
      <c r="BS131">
        <f t="shared" ref="BS131" si="768">IF((IF(BJ131=BJ123,BJ131,-1)-$AM131)/10000&lt;0,-1,(IF(BJ131=BJ123,BJ131,-1)-$AM131)/10000)</f>
        <v>-1</v>
      </c>
      <c r="BU131">
        <f>MAX(BL131:BS131)</f>
        <v>-1</v>
      </c>
      <c r="BV131">
        <f t="shared" si="718"/>
        <v>0</v>
      </c>
      <c r="BW131">
        <f>_xlfn.RANK.AVG(BU131,BU124:BU135,0)</f>
        <v>6.5</v>
      </c>
      <c r="BX131">
        <f>IF(BW131&gt;BV121,0,(BV121-BW131)+2)</f>
        <v>0</v>
      </c>
      <c r="BY131">
        <f>IF(BW131&gt;BV121,0,IF(BV121=7,MAX(0,(BV121-BW131-5)),0))</f>
        <v>0</v>
      </c>
      <c r="BZ131">
        <f>IF(BW131&gt;BV121,0,IF(BV121=8,MAX(0,(BV121-BW131-5)),0))</f>
        <v>0</v>
      </c>
      <c r="CA131">
        <f t="shared" si="719"/>
        <v>0</v>
      </c>
    </row>
    <row r="132" spans="1:79">
      <c r="B132" s="94">
        <v>9</v>
      </c>
      <c r="C132" s="38" t="str">
        <f>IF(E132="","",VLOOKUP(E132,'Guests and Para'!$Q$4:$U$33,2,FALSE))</f>
        <v/>
      </c>
      <c r="D132" s="38" t="str">
        <f>IF(E132="","",VLOOKUP(E132,'Guests and Para'!$Q$4:$U$33,3,FALSE))</f>
        <v/>
      </c>
      <c r="E132" s="4"/>
      <c r="F132" s="4"/>
      <c r="G132" s="6"/>
      <c r="H132" s="38" t="str">
        <f>IF(E132="","",VLOOKUP(E132,'Guests and Para'!$Q$4:$U$33,4,FALSE))</f>
        <v/>
      </c>
      <c r="I132" s="38" t="str">
        <f>IF(E132="","",VLOOKUP(E132,'Guests and Para'!$Q$4:$U$33,5,FALSE))</f>
        <v/>
      </c>
      <c r="J132" s="38">
        <f t="shared" si="699"/>
        <v>0</v>
      </c>
      <c r="K132" s="94">
        <f t="shared" si="700"/>
        <v>0</v>
      </c>
      <c r="L132" s="38" t="str">
        <f t="shared" ref="L132:L135" si="769">IF(AV132&lt;0,"",AV132)</f>
        <v/>
      </c>
      <c r="N132" s="8"/>
      <c r="O132" s="8"/>
      <c r="P132" s="8"/>
      <c r="Q132" s="7"/>
      <c r="R132" s="7"/>
      <c r="S132" s="7"/>
      <c r="T132" s="7"/>
      <c r="U132" s="7"/>
      <c r="X132" s="14" t="str">
        <f t="shared" si="701"/>
        <v/>
      </c>
      <c r="Y132" s="66" t="str">
        <f t="shared" si="702"/>
        <v/>
      </c>
      <c r="Z132" s="38" t="str">
        <f t="shared" si="703"/>
        <v/>
      </c>
      <c r="AC132">
        <f t="shared" si="704"/>
        <v>0</v>
      </c>
      <c r="AD132">
        <f t="shared" si="686"/>
        <v>0</v>
      </c>
      <c r="AE132">
        <f t="shared" si="686"/>
        <v>0</v>
      </c>
      <c r="AF132">
        <f t="shared" si="686"/>
        <v>0</v>
      </c>
      <c r="AG132">
        <f t="shared" si="686"/>
        <v>0</v>
      </c>
      <c r="AH132">
        <f t="shared" si="686"/>
        <v>0</v>
      </c>
      <c r="AI132">
        <f t="shared" si="686"/>
        <v>0</v>
      </c>
      <c r="AJ132">
        <f t="shared" si="686"/>
        <v>0</v>
      </c>
      <c r="AL132">
        <f t="shared" si="687"/>
        <v>-10000</v>
      </c>
      <c r="AM132">
        <f t="shared" si="720"/>
        <v>9</v>
      </c>
      <c r="AN132">
        <f t="shared" si="705"/>
        <v>-9991</v>
      </c>
      <c r="AO132">
        <f t="shared" si="688"/>
        <v>0</v>
      </c>
      <c r="AP132">
        <f>_xlfn.RANK.AVG(AV132,AV124:AV135,0)</f>
        <v>6.5</v>
      </c>
      <c r="AQ132">
        <f>IF(AP132&gt;AO121,0,(AO121-AP132)+2)</f>
        <v>0</v>
      </c>
      <c r="AR132">
        <f>IF(AP132&gt;AO121,0,IF(AO121=7,MAX(0,(AO121-AP132-5)),0))</f>
        <v>0</v>
      </c>
      <c r="AS132">
        <f>IF(AP132&gt;AO121,0,IF(AO121=8,MAX(0,(AO121-AP132-5)),0))</f>
        <v>0</v>
      </c>
      <c r="AT132">
        <f t="shared" si="706"/>
        <v>0</v>
      </c>
      <c r="AV132">
        <f t="shared" si="689"/>
        <v>-1</v>
      </c>
      <c r="AW132" t="str">
        <f t="shared" si="707"/>
        <v/>
      </c>
      <c r="AX132">
        <f>VLOOKUP(A122,'RAZA field Params'!$AM$5:$AN$11,2,FALSE)</f>
        <v>8</v>
      </c>
      <c r="AY132" t="str">
        <f>IF(E132="","",VLOOKUP(H132,'RAZA field Params'!$B$2:$P$47,AX132,FALSE))</f>
        <v/>
      </c>
      <c r="AZ132" t="str">
        <f>IF(E132="","",VLOOKUP(H132,'RAZA field Params'!$B$2:$P$47,AX132+1,FALSE))</f>
        <v/>
      </c>
      <c r="BA132" t="str">
        <f>IF(E132="","",VLOOKUP(H132,'RAZA field Params'!$B$2:$P$47,AX132+2,FALSE))</f>
        <v/>
      </c>
      <c r="BC132">
        <f t="shared" si="708"/>
        <v>-1</v>
      </c>
      <c r="BD132">
        <f t="shared" si="690"/>
        <v>-1</v>
      </c>
      <c r="BE132">
        <f t="shared" si="690"/>
        <v>-1</v>
      </c>
      <c r="BF132">
        <f t="shared" si="690"/>
        <v>-1</v>
      </c>
      <c r="BG132">
        <f t="shared" si="690"/>
        <v>-1</v>
      </c>
      <c r="BH132">
        <f t="shared" si="690"/>
        <v>-1</v>
      </c>
      <c r="BI132">
        <f t="shared" si="690"/>
        <v>-1</v>
      </c>
      <c r="BJ132">
        <f t="shared" si="690"/>
        <v>-1</v>
      </c>
      <c r="BL132">
        <f>IF((IF(BC132=BC123,BC132,-1)-$AM132)/10000&lt;0,-1,(IF(BC132=BC123,BC132,-1)-$AM132)/10000)</f>
        <v>-1</v>
      </c>
      <c r="BM132">
        <f t="shared" ref="BM132" si="770">IF((IF(BD132=BD123,BD132,-1)-$AM132)/10000&lt;0,-1,(IF(BD132=BD123,BD132,-1)-$AM132)/10000)</f>
        <v>-1</v>
      </c>
      <c r="BN132">
        <f t="shared" ref="BN132" si="771">IF((IF(BE132=BE123,BE132,-1)-$AM132)/10000&lt;0,-1,(IF(BE132=BE123,BE132,-1)-$AM132)/10000)</f>
        <v>-1</v>
      </c>
      <c r="BO132">
        <f t="shared" ref="BO132" si="772">IF((IF(BF132=BF123,BF132,-1)-$AM132)/10000&lt;0,-1,(IF(BF132=BF123,BF132,-1)-$AM132)/10000)</f>
        <v>-1</v>
      </c>
      <c r="BP132">
        <f t="shared" ref="BP132" si="773">IF((IF(BG132=BG123,BG132,-1)-$AM132)/10000&lt;0,-1,(IF(BG132=BG123,BG132,-1)-$AM132)/10000)</f>
        <v>-1</v>
      </c>
      <c r="BQ132">
        <f t="shared" ref="BQ132" si="774">IF((IF(BH132=BH123,BH132,-1)-$AM132)/10000&lt;0,-1,(IF(BH132=BH123,BH132,-1)-$AM132)/10000)</f>
        <v>-1</v>
      </c>
      <c r="BR132">
        <f t="shared" ref="BR132" si="775">IF((IF(BI132=BI123,BI132,-1)-$AM132)/10000&lt;0,-1,(IF(BI132=BI123,BI132,-1)-$AM132)/10000)</f>
        <v>-1</v>
      </c>
      <c r="BS132">
        <f t="shared" ref="BS132" si="776">IF((IF(BJ132=BJ123,BJ132,-1)-$AM132)/10000&lt;0,-1,(IF(BJ132=BJ123,BJ132,-1)-$AM132)/10000)</f>
        <v>-1</v>
      </c>
      <c r="BU132">
        <f>MAX(BL132:BS132)</f>
        <v>-1</v>
      </c>
      <c r="BV132">
        <f t="shared" si="718"/>
        <v>0</v>
      </c>
      <c r="BW132">
        <f>_xlfn.RANK.AVG(BU132,BU124:BU135,0)</f>
        <v>6.5</v>
      </c>
      <c r="BX132">
        <f>IF(BW132&gt;BV121,0,(BV121-BW132)+2)</f>
        <v>0</v>
      </c>
      <c r="BY132">
        <f>IF(BW132&gt;BV121,0,IF(BV121=7,MAX(0,(BV121-BW132-5)),0))</f>
        <v>0</v>
      </c>
      <c r="BZ132">
        <f>IF(BW132&gt;BV121,0,IF(BV121=8,MAX(0,(BV121-BW132-5)),0))</f>
        <v>0</v>
      </c>
      <c r="CA132">
        <f t="shared" si="719"/>
        <v>0</v>
      </c>
    </row>
    <row r="133" spans="1:79">
      <c r="B133" s="94">
        <v>10</v>
      </c>
      <c r="C133" s="38" t="str">
        <f>IF(E133="","",VLOOKUP(E133,'Guests and Para'!$Q$4:$U$33,2,FALSE))</f>
        <v/>
      </c>
      <c r="D133" s="38" t="str">
        <f>IF(E133="","",VLOOKUP(E133,'Guests and Para'!$Q$4:$U$33,3,FALSE))</f>
        <v/>
      </c>
      <c r="E133" s="4"/>
      <c r="F133" s="4"/>
      <c r="G133" s="6"/>
      <c r="H133" s="38" t="str">
        <f>IF(E133="","",VLOOKUP(E133,'Guests and Para'!$Q$4:$U$33,4,FALSE))</f>
        <v/>
      </c>
      <c r="I133" s="38" t="str">
        <f>IF(E133="","",VLOOKUP(E133,'Guests and Para'!$Q$4:$U$33,5,FALSE))</f>
        <v/>
      </c>
      <c r="J133" s="38">
        <f t="shared" si="699"/>
        <v>0</v>
      </c>
      <c r="K133" s="94">
        <f t="shared" si="700"/>
        <v>0</v>
      </c>
      <c r="L133" s="38" t="str">
        <f t="shared" si="769"/>
        <v/>
      </c>
      <c r="N133" s="8"/>
      <c r="O133" s="8"/>
      <c r="P133" s="8"/>
      <c r="Q133" s="7"/>
      <c r="R133" s="7"/>
      <c r="S133" s="7"/>
      <c r="T133" s="7"/>
      <c r="U133" s="7"/>
      <c r="X133" s="14" t="str">
        <f t="shared" si="701"/>
        <v/>
      </c>
      <c r="Y133" s="66" t="str">
        <f t="shared" si="702"/>
        <v/>
      </c>
      <c r="Z133" s="38" t="str">
        <f t="shared" si="703"/>
        <v/>
      </c>
      <c r="AC133">
        <f t="shared" si="704"/>
        <v>0</v>
      </c>
      <c r="AD133">
        <f t="shared" si="686"/>
        <v>0</v>
      </c>
      <c r="AE133">
        <f t="shared" si="686"/>
        <v>0</v>
      </c>
      <c r="AF133">
        <f t="shared" si="686"/>
        <v>0</v>
      </c>
      <c r="AG133">
        <f t="shared" si="686"/>
        <v>0</v>
      </c>
      <c r="AH133">
        <f t="shared" si="686"/>
        <v>0</v>
      </c>
      <c r="AI133">
        <f t="shared" si="686"/>
        <v>0</v>
      </c>
      <c r="AJ133">
        <f t="shared" si="686"/>
        <v>0</v>
      </c>
      <c r="AL133">
        <f t="shared" si="687"/>
        <v>-10000</v>
      </c>
      <c r="AM133">
        <f t="shared" si="720"/>
        <v>10</v>
      </c>
      <c r="AN133">
        <f t="shared" si="705"/>
        <v>-9990</v>
      </c>
      <c r="AO133">
        <f t="shared" si="688"/>
        <v>0</v>
      </c>
      <c r="AP133">
        <f>_xlfn.RANK.AVG(AV133,AV124:AV135,0)</f>
        <v>6.5</v>
      </c>
      <c r="AQ133">
        <f>IF(AP133&gt;AO121,0,(AO121-AP133)+2)</f>
        <v>0</v>
      </c>
      <c r="AR133">
        <f>IF(AP133&gt;AO121,0,IF(AO121=7,MAX(0,(AO121-AP133-5)),0))</f>
        <v>0</v>
      </c>
      <c r="AS133">
        <f>IF(AP133&gt;AO121,0,IF(AO121=8,MAX(0,(AO121-AP133-5)),0))</f>
        <v>0</v>
      </c>
      <c r="AT133">
        <f t="shared" si="706"/>
        <v>0</v>
      </c>
      <c r="AV133">
        <f t="shared" si="689"/>
        <v>-1</v>
      </c>
      <c r="AW133" t="str">
        <f t="shared" si="707"/>
        <v/>
      </c>
      <c r="AX133">
        <f>VLOOKUP(A122,'RAZA field Params'!$AM$5:$AN$11,2,FALSE)</f>
        <v>8</v>
      </c>
      <c r="AY133" t="str">
        <f>IF(E133="","",VLOOKUP(H133,'RAZA field Params'!$B$2:$P$47,AX133,FALSE))</f>
        <v/>
      </c>
      <c r="AZ133" t="str">
        <f>IF(E133="","",VLOOKUP(H133,'RAZA field Params'!$B$2:$P$47,AX133+1,FALSE))</f>
        <v/>
      </c>
      <c r="BA133" t="str">
        <f>IF(E133="","",VLOOKUP(H133,'RAZA field Params'!$B$2:$P$47,AX133+2,FALSE))</f>
        <v/>
      </c>
      <c r="BC133">
        <f t="shared" si="708"/>
        <v>-1</v>
      </c>
      <c r="BD133">
        <f t="shared" si="690"/>
        <v>-1</v>
      </c>
      <c r="BE133">
        <f t="shared" si="690"/>
        <v>-1</v>
      </c>
      <c r="BF133">
        <f t="shared" si="690"/>
        <v>-1</v>
      </c>
      <c r="BG133">
        <f t="shared" si="690"/>
        <v>-1</v>
      </c>
      <c r="BH133">
        <f t="shared" si="690"/>
        <v>-1</v>
      </c>
      <c r="BI133">
        <f t="shared" si="690"/>
        <v>-1</v>
      </c>
      <c r="BJ133">
        <f t="shared" si="690"/>
        <v>-1</v>
      </c>
      <c r="BL133">
        <f>IF((IF(BC133=BC123,BC133,-1)-$AM133)/10000&lt;0,-1,(IF(BC133=BC123,BC133,-1)-$AM133)/10000)</f>
        <v>-1</v>
      </c>
      <c r="BM133">
        <f t="shared" ref="BM133" si="777">IF((IF(BD133=BD123,BD133,-1)-$AM133)/10000&lt;0,-1,(IF(BD133=BD123,BD133,-1)-$AM133)/10000)</f>
        <v>-1</v>
      </c>
      <c r="BN133">
        <f t="shared" ref="BN133" si="778">IF((IF(BE133=BE123,BE133,-1)-$AM133)/10000&lt;0,-1,(IF(BE133=BE123,BE133,-1)-$AM133)/10000)</f>
        <v>-1</v>
      </c>
      <c r="BO133">
        <f>IF((IF(BF133=BF123,BF133,-1)-$AM133)/10000&lt;0,-1,(IF(BF133=BF123,BF133,-1)-$AM133)/10000)</f>
        <v>-1</v>
      </c>
      <c r="BP133">
        <f t="shared" ref="BP133" si="779">IF((IF(BG133=BG123,BG133,-1)-$AM133)/10000&lt;0,-1,(IF(BG133=BG123,BG133,-1)-$AM133)/10000)</f>
        <v>-1</v>
      </c>
      <c r="BQ133">
        <f t="shared" ref="BQ133" si="780">IF((IF(BH133=BH123,BH133,-1)-$AM133)/10000&lt;0,-1,(IF(BH133=BH123,BH133,-1)-$AM133)/10000)</f>
        <v>-1</v>
      </c>
      <c r="BR133">
        <f t="shared" ref="BR133" si="781">IF((IF(BI133=BI123,BI133,-1)-$AM133)/10000&lt;0,-1,(IF(BI133=BI123,BI133,-1)-$AM133)/10000)</f>
        <v>-1</v>
      </c>
      <c r="BS133">
        <f t="shared" ref="BS133" si="782">IF((IF(BJ133=BJ123,BJ133,-1)-$AM133)/10000&lt;0,-1,(IF(BJ133=BJ123,BJ133,-1)-$AM133)/10000)</f>
        <v>-1</v>
      </c>
      <c r="BU133">
        <f t="shared" ref="BU133:BU135" si="783">MAX(BL133:BS133)</f>
        <v>-1</v>
      </c>
      <c r="BV133">
        <f t="shared" si="718"/>
        <v>0</v>
      </c>
      <c r="BW133">
        <f>_xlfn.RANK.AVG(BU133,BU124:BU135,0)</f>
        <v>6.5</v>
      </c>
      <c r="BX133">
        <f>IF(BW133&gt;BV121,0,(BV121-BW133)+2)</f>
        <v>0</v>
      </c>
      <c r="BY133">
        <f>IF(BW133&gt;BV121,0,IF(BV121=7,MAX(0,(BV121-BW133-5)),0))</f>
        <v>0</v>
      </c>
      <c r="BZ133">
        <f>IF(BW133&gt;BV121,0,IF(BV121=8,MAX(0,(BV121-BW133-5)),0))</f>
        <v>0</v>
      </c>
      <c r="CA133">
        <f t="shared" si="719"/>
        <v>0</v>
      </c>
    </row>
    <row r="134" spans="1:79">
      <c r="B134" s="94">
        <v>11</v>
      </c>
      <c r="C134" s="38" t="str">
        <f>IF(E134="","",VLOOKUP(E134,'Guests and Para'!$Q$4:$U$33,2,FALSE))</f>
        <v/>
      </c>
      <c r="D134" s="38" t="str">
        <f>IF(E134="","",VLOOKUP(E134,'Guests and Para'!$Q$4:$U$33,3,FALSE))</f>
        <v/>
      </c>
      <c r="E134" s="4"/>
      <c r="F134" s="4"/>
      <c r="G134" s="6"/>
      <c r="H134" s="38" t="str">
        <f>IF(E134="","",VLOOKUP(E134,'Guests and Para'!$Q$4:$U$33,4,FALSE))</f>
        <v/>
      </c>
      <c r="I134" s="38" t="str">
        <f>IF(E134="","",VLOOKUP(E134,'Guests and Para'!$Q$4:$U$33,5,FALSE))</f>
        <v/>
      </c>
      <c r="J134" s="38">
        <f t="shared" si="699"/>
        <v>0</v>
      </c>
      <c r="K134" s="94">
        <f t="shared" si="700"/>
        <v>0</v>
      </c>
      <c r="L134" s="38" t="str">
        <f t="shared" si="769"/>
        <v/>
      </c>
      <c r="N134" s="8"/>
      <c r="O134" s="8"/>
      <c r="P134" s="8"/>
      <c r="Q134" s="7"/>
      <c r="R134" s="7"/>
      <c r="S134" s="7"/>
      <c r="T134" s="7"/>
      <c r="U134" s="7"/>
      <c r="X134" s="14" t="str">
        <f t="shared" si="701"/>
        <v/>
      </c>
      <c r="Y134" s="66" t="str">
        <f t="shared" si="702"/>
        <v/>
      </c>
      <c r="Z134" s="38" t="str">
        <f t="shared" si="703"/>
        <v/>
      </c>
      <c r="AC134">
        <f t="shared" si="704"/>
        <v>0</v>
      </c>
      <c r="AD134">
        <f t="shared" si="686"/>
        <v>0</v>
      </c>
      <c r="AE134">
        <f t="shared" si="686"/>
        <v>0</v>
      </c>
      <c r="AF134">
        <f t="shared" si="686"/>
        <v>0</v>
      </c>
      <c r="AG134">
        <f t="shared" si="686"/>
        <v>0</v>
      </c>
      <c r="AH134">
        <f t="shared" si="686"/>
        <v>0</v>
      </c>
      <c r="AI134">
        <f t="shared" si="686"/>
        <v>0</v>
      </c>
      <c r="AJ134">
        <f t="shared" si="686"/>
        <v>0</v>
      </c>
      <c r="AL134">
        <f t="shared" si="687"/>
        <v>-10000</v>
      </c>
      <c r="AM134">
        <f t="shared" si="720"/>
        <v>11</v>
      </c>
      <c r="AN134">
        <f t="shared" si="705"/>
        <v>-9989</v>
      </c>
      <c r="AO134">
        <f t="shared" si="688"/>
        <v>0</v>
      </c>
      <c r="AP134">
        <f>_xlfn.RANK.AVG(AV134,AV124:AV135,0)</f>
        <v>6.5</v>
      </c>
      <c r="AQ134">
        <f>IF(AP134&gt;AO121,0,(AO121-AP134)+2)</f>
        <v>0</v>
      </c>
      <c r="AR134">
        <f>IF(AP134&gt;AO121,0,IF(AO121=7,MAX(0,(AO121-AP134-5)),0))</f>
        <v>0</v>
      </c>
      <c r="AS134">
        <f>IF(AP134&gt;AO121,0,IF(AO121=8,MAX(0,(AO121-AP134-5)),0))</f>
        <v>0</v>
      </c>
      <c r="AT134">
        <f t="shared" si="706"/>
        <v>0</v>
      </c>
      <c r="AV134">
        <f>IF(AY134="",-1,IF(AY134&gt;0,FLOOR(AY134*EXP(-EXP(AZ134-BA134*AW134)),1),0))</f>
        <v>-1</v>
      </c>
      <c r="AW134" t="str">
        <f t="shared" si="707"/>
        <v/>
      </c>
      <c r="AX134">
        <f>VLOOKUP(A122,'RAZA field Params'!$AM$5:$AN$11,2,FALSE)</f>
        <v>8</v>
      </c>
      <c r="AY134" t="str">
        <f>IF(E134="","",VLOOKUP(H134,'RAZA field Params'!$B$2:$P$47,AX134,FALSE))</f>
        <v/>
      </c>
      <c r="AZ134" t="str">
        <f>IF(E134="","",VLOOKUP(H134,'RAZA field Params'!$B$2:$P$47,AX134+1,FALSE))</f>
        <v/>
      </c>
      <c r="BA134" t="str">
        <f>IF(E134="","",VLOOKUP(H134,'RAZA field Params'!$B$2:$P$47,AX134+2,FALSE))</f>
        <v/>
      </c>
      <c r="BC134">
        <f>IF($D134=BC$1,$AN134,-1)</f>
        <v>-1</v>
      </c>
      <c r="BD134">
        <f t="shared" si="690"/>
        <v>-1</v>
      </c>
      <c r="BE134">
        <f t="shared" si="690"/>
        <v>-1</v>
      </c>
      <c r="BF134">
        <f t="shared" si="690"/>
        <v>-1</v>
      </c>
      <c r="BG134">
        <f t="shared" si="690"/>
        <v>-1</v>
      </c>
      <c r="BH134">
        <f t="shared" si="690"/>
        <v>-1</v>
      </c>
      <c r="BI134">
        <f t="shared" si="690"/>
        <v>-1</v>
      </c>
      <c r="BJ134">
        <f t="shared" si="690"/>
        <v>-1</v>
      </c>
      <c r="BL134">
        <f>IF((IF(BC134=BC123,BC134,-1)-$AM134)/10000&lt;0,-1,(IF(BC134=BC123,BC134,-1)-$AM134)/10000)</f>
        <v>-1</v>
      </c>
      <c r="BM134">
        <f t="shared" ref="BM134" si="784">IF((IF(BD134=BD123,BD134,-1)-$AM134)/10000&lt;0,-1,(IF(BD134=BD123,BD134,-1)-$AM134)/10000)</f>
        <v>-1</v>
      </c>
      <c r="BN134">
        <f t="shared" ref="BN134" si="785">IF((IF(BE134=BE123,BE134,-1)-$AM134)/10000&lt;0,-1,(IF(BE134=BE123,BE134,-1)-$AM134)/10000)</f>
        <v>-1</v>
      </c>
      <c r="BO134">
        <f t="shared" ref="BO134" si="786">IF((IF(BF134=BF123,BF134,-1)-$AM134)/10000&lt;0,-1,(IF(BF134=BF123,BF134,-1)-$AM134)/10000)</f>
        <v>-1</v>
      </c>
      <c r="BP134">
        <f t="shared" ref="BP134" si="787">IF((IF(BG134=BG123,BG134,-1)-$AM134)/10000&lt;0,-1,(IF(BG134=BG123,BG134,-1)-$AM134)/10000)</f>
        <v>-1</v>
      </c>
      <c r="BQ134">
        <f t="shared" ref="BQ134" si="788">IF((IF(BH134=BH123,BH134,-1)-$AM134)/10000&lt;0,-1,(IF(BH134=BH123,BH134,-1)-$AM134)/10000)</f>
        <v>-1</v>
      </c>
      <c r="BR134">
        <f t="shared" ref="BR134" si="789">IF((IF(BI134=BI123,BI134,-1)-$AM134)/10000&lt;0,-1,(IF(BI134=BI123,BI134,-1)-$AM134)/10000)</f>
        <v>-1</v>
      </c>
      <c r="BS134">
        <f t="shared" ref="BS134" si="790">IF((IF(BJ134=BJ123,BJ134,-1)-$AM134)/10000&lt;0,-1,(IF(BJ134=BJ123,BJ134,-1)-$AM134)/10000)</f>
        <v>-1</v>
      </c>
      <c r="BU134">
        <f t="shared" si="783"/>
        <v>-1</v>
      </c>
      <c r="BV134">
        <f t="shared" si="718"/>
        <v>0</v>
      </c>
      <c r="BW134">
        <f>_xlfn.RANK.AVG(BU134,BU124:BU135,0)</f>
        <v>6.5</v>
      </c>
      <c r="BX134">
        <f>IF(BW134&gt;BV121,0,(BV121-BW134)+2)</f>
        <v>0</v>
      </c>
      <c r="BY134">
        <f>IF(BW134&gt;BV121,0,IF(BV121=7,MAX(0,(BV121-BW134-5)),0))</f>
        <v>0</v>
      </c>
      <c r="BZ134">
        <f>IF(BW134&gt;BV121,0,IF(BV121=8,MAX(0,(BV121-BW134-5)),0))</f>
        <v>0</v>
      </c>
      <c r="CA134">
        <f>SUM(BX134:BZ134)</f>
        <v>0</v>
      </c>
    </row>
    <row r="135" spans="1:79">
      <c r="B135" s="94">
        <v>12</v>
      </c>
      <c r="C135" s="38" t="str">
        <f>IF(E135="","",VLOOKUP(E135,'Guests and Para'!$Q$4:$U$33,2,FALSE))</f>
        <v/>
      </c>
      <c r="D135" s="38" t="str">
        <f>IF(E135="","",VLOOKUP(E135,'Guests and Para'!$Q$4:$U$33,3,FALSE))</f>
        <v/>
      </c>
      <c r="E135" s="4"/>
      <c r="F135" s="4"/>
      <c r="G135" s="6"/>
      <c r="H135" s="38" t="str">
        <f>IF(E135="","",VLOOKUP(E135,'Guests and Para'!$Q$4:$U$33,4,FALSE))</f>
        <v/>
      </c>
      <c r="I135" s="38" t="str">
        <f>IF(E135="","",VLOOKUP(E135,'Guests and Para'!$Q$4:$U$33,5,FALSE))</f>
        <v/>
      </c>
      <c r="J135" s="38">
        <f t="shared" si="699"/>
        <v>0</v>
      </c>
      <c r="K135" s="94">
        <f t="shared" si="700"/>
        <v>0</v>
      </c>
      <c r="L135" s="38" t="str">
        <f t="shared" si="769"/>
        <v/>
      </c>
      <c r="N135" s="8"/>
      <c r="O135" s="8"/>
      <c r="P135" s="8"/>
      <c r="Q135" s="7"/>
      <c r="R135" s="7"/>
      <c r="S135" s="7"/>
      <c r="T135" s="7"/>
      <c r="U135" s="7"/>
      <c r="X135" s="14" t="str">
        <f t="shared" si="701"/>
        <v/>
      </c>
      <c r="Y135" s="66" t="str">
        <f t="shared" si="702"/>
        <v/>
      </c>
      <c r="Z135" s="38" t="str">
        <f t="shared" si="703"/>
        <v/>
      </c>
      <c r="AC135">
        <f t="shared" si="704"/>
        <v>0</v>
      </c>
      <c r="AD135">
        <f t="shared" si="686"/>
        <v>0</v>
      </c>
      <c r="AE135">
        <f t="shared" si="686"/>
        <v>0</v>
      </c>
      <c r="AF135">
        <f t="shared" si="686"/>
        <v>0</v>
      </c>
      <c r="AG135">
        <f t="shared" si="686"/>
        <v>0</v>
      </c>
      <c r="AH135">
        <f t="shared" si="686"/>
        <v>0</v>
      </c>
      <c r="AI135">
        <f t="shared" si="686"/>
        <v>0</v>
      </c>
      <c r="AJ135">
        <f t="shared" si="686"/>
        <v>0</v>
      </c>
      <c r="AL135">
        <f t="shared" si="687"/>
        <v>-10000</v>
      </c>
      <c r="AM135">
        <f t="shared" si="720"/>
        <v>12</v>
      </c>
      <c r="AN135">
        <f t="shared" si="705"/>
        <v>-9988</v>
      </c>
      <c r="AO135">
        <f t="shared" si="688"/>
        <v>0</v>
      </c>
      <c r="AP135">
        <f>_xlfn.RANK.AVG(AV135,AV124:AV135,0)</f>
        <v>6.5</v>
      </c>
      <c r="AQ135">
        <f>IF(AP135&gt;AO121,0,(AO121-AP135)+2)</f>
        <v>0</v>
      </c>
      <c r="AR135">
        <f>IF(AP135&gt;AO121,0,IF(AO121=7,MAX(0,(AO121-AP135-5)),0))</f>
        <v>0</v>
      </c>
      <c r="AS135">
        <f>IF(AP135&gt;AO121,0,IF(AO121=8,MAX(0,(AO121-AP135-5)),0))</f>
        <v>0</v>
      </c>
      <c r="AT135">
        <f t="shared" si="706"/>
        <v>0</v>
      </c>
      <c r="AV135">
        <f t="shared" ref="AV135" si="791">IF(AY135="",-1,IF(AY135&gt;0,FLOOR(AY135*EXP(-EXP(AZ135-BA135*AW135)),1),0))</f>
        <v>-1</v>
      </c>
      <c r="AW135" t="str">
        <f t="shared" si="707"/>
        <v/>
      </c>
      <c r="AX135">
        <f>VLOOKUP(A122,'RAZA field Params'!$AM$5:$AN$11,2,FALSE)</f>
        <v>8</v>
      </c>
      <c r="AY135" t="str">
        <f>IF(E135="","",VLOOKUP(H135,'RAZA field Params'!$B$2:$P$47,AX135,FALSE))</f>
        <v/>
      </c>
      <c r="AZ135" t="str">
        <f>IF(E135="","",VLOOKUP(H135,'RAZA field Params'!$B$2:$P$47,AX135+1,FALSE))</f>
        <v/>
      </c>
      <c r="BA135" t="str">
        <f>IF(E135="","",VLOOKUP(H135,'RAZA field Params'!$B$2:$P$47,AX135+2,FALSE))</f>
        <v/>
      </c>
      <c r="BC135">
        <f t="shared" si="708"/>
        <v>-1</v>
      </c>
      <c r="BD135">
        <f t="shared" si="690"/>
        <v>-1</v>
      </c>
      <c r="BE135">
        <f t="shared" si="690"/>
        <v>-1</v>
      </c>
      <c r="BF135">
        <f t="shared" si="690"/>
        <v>-1</v>
      </c>
      <c r="BG135">
        <f t="shared" si="690"/>
        <v>-1</v>
      </c>
      <c r="BH135">
        <f t="shared" si="690"/>
        <v>-1</v>
      </c>
      <c r="BI135">
        <f t="shared" si="690"/>
        <v>-1</v>
      </c>
      <c r="BJ135">
        <f t="shared" si="690"/>
        <v>-1</v>
      </c>
      <c r="BL135">
        <f>IF((IF(BC135=BC123,BC135,-1)-$AM135)/10000&lt;0,-1,(IF(BC135=BC123,BC135,-1)-$AM135)/10000)</f>
        <v>-1</v>
      </c>
      <c r="BM135">
        <f t="shared" ref="BM135" si="792">IF((IF(BD135=BD123,BD135,-1)-$AM135)/10000&lt;0,-1,(IF(BD135=BD123,BD135,-1)-$AM135)/10000)</f>
        <v>-1</v>
      </c>
      <c r="BN135">
        <f t="shared" ref="BN135" si="793">IF((IF(BE135=BE123,BE135,-1)-$AM135)/10000&lt;0,-1,(IF(BE135=BE123,BE135,-1)-$AM135)/10000)</f>
        <v>-1</v>
      </c>
      <c r="BO135">
        <f t="shared" ref="BO135" si="794">IF((IF(BF135=BF123,BF135,-1)-$AM135)/10000&lt;0,-1,(IF(BF135=BF123,BF135,-1)-$AM135)/10000)</f>
        <v>-1</v>
      </c>
      <c r="BP135">
        <f t="shared" ref="BP135" si="795">IF((IF(BG135=BG123,BG135,-1)-$AM135)/10000&lt;0,-1,(IF(BG135=BG123,BG135,-1)-$AM135)/10000)</f>
        <v>-1</v>
      </c>
      <c r="BQ135">
        <f t="shared" ref="BQ135" si="796">IF((IF(BH135=BH123,BH135,-1)-$AM135)/10000&lt;0,-1,(IF(BH135=BH123,BH135,-1)-$AM135)/10000)</f>
        <v>-1</v>
      </c>
      <c r="BR135">
        <f t="shared" ref="BR135" si="797">IF((IF(BI135=BI123,BI135,-1)-$AM135)/10000&lt;0,-1,(IF(BI135=BI123,BI135,-1)-$AM135)/10000)</f>
        <v>-1</v>
      </c>
      <c r="BS135">
        <f t="shared" ref="BS135" si="798">IF((IF(BJ135=BJ123,BJ135,-1)-$AM135)/10000&lt;0,-1,(IF(BJ135=BJ123,BJ135,-1)-$AM135)/10000)</f>
        <v>-1</v>
      </c>
      <c r="BU135">
        <f t="shared" si="783"/>
        <v>-1</v>
      </c>
      <c r="BV135">
        <f t="shared" si="718"/>
        <v>0</v>
      </c>
      <c r="BW135">
        <f>_xlfn.RANK.AVG(BU135,BU124:BU135,0)</f>
        <v>6.5</v>
      </c>
      <c r="BX135">
        <f>IF(BW135&gt;BV121,0,(BV121-BW135)+2)</f>
        <v>0</v>
      </c>
      <c r="BY135">
        <f>IF(BW135&gt;BV121,0,IF(BV121=7,MAX(0,(BV121-BW135-5)),0))</f>
        <v>0</v>
      </c>
      <c r="BZ135">
        <f>IF(BW135&gt;BV121,0,IF(BV121=8,MAX(0,(BV121-BW135-5)),0))</f>
        <v>0</v>
      </c>
      <c r="CA135">
        <f t="shared" ref="CA135" si="799">SUM(BX135:BZ135)</f>
        <v>0</v>
      </c>
    </row>
    <row r="137" spans="1:79">
      <c r="AO137" t="s">
        <v>312</v>
      </c>
      <c r="BC137" s="136" t="str">
        <f>AC$1</f>
        <v>B&amp;R</v>
      </c>
      <c r="BD137" s="136" t="str">
        <f t="shared" ref="BD137" si="800">AD$1</f>
        <v>Chelt</v>
      </c>
      <c r="BE137" s="136" t="str">
        <f t="shared" ref="BE137" si="801">AE$1</f>
        <v>D&amp;S</v>
      </c>
      <c r="BF137" s="136" t="str">
        <f t="shared" ref="BF137" si="802">AF$1</f>
        <v>HereF</v>
      </c>
      <c r="BG137" s="136" t="str">
        <f t="shared" ref="BG137" si="803">AG$1</f>
        <v>K&amp;S</v>
      </c>
      <c r="BH137" s="136" t="str">
        <f t="shared" ref="BH137" si="804">AH$1</f>
        <v>Tipton</v>
      </c>
      <c r="BI137" s="136" t="str">
        <f t="shared" ref="BI137" si="805">AI$1</f>
        <v>Worc</v>
      </c>
      <c r="BJ137" s="136" t="str">
        <f t="shared" ref="BJ137" si="806">AJ$1</f>
        <v>Yate</v>
      </c>
      <c r="BV137" t="s">
        <v>312</v>
      </c>
    </row>
    <row r="138" spans="1:79">
      <c r="A138" s="62" t="s">
        <v>0</v>
      </c>
      <c r="B138" s="62" t="s">
        <v>0</v>
      </c>
      <c r="C138" s="62" t="s">
        <v>10</v>
      </c>
      <c r="D138" s="62" t="s">
        <v>58</v>
      </c>
      <c r="AO138">
        <f>SUM(AO141:AO148)</f>
        <v>0</v>
      </c>
      <c r="BC138" t="s">
        <v>399</v>
      </c>
      <c r="BL138" t="s">
        <v>401</v>
      </c>
      <c r="BV138">
        <f>SUM(BV141:BV148)</f>
        <v>0</v>
      </c>
    </row>
    <row r="139" spans="1:79">
      <c r="A139" s="3" t="str">
        <f>C138</f>
        <v>TJ</v>
      </c>
      <c r="B139" s="37" t="s">
        <v>415</v>
      </c>
      <c r="C139" s="37"/>
      <c r="D139" s="138"/>
      <c r="E139" s="37"/>
      <c r="F139" s="37" t="s">
        <v>408</v>
      </c>
      <c r="G139" s="63" t="s">
        <v>77</v>
      </c>
      <c r="H139" s="37" t="s">
        <v>387</v>
      </c>
      <c r="I139" s="37" t="s">
        <v>389</v>
      </c>
      <c r="J139" s="37" t="s">
        <v>79</v>
      </c>
      <c r="K139" s="37" t="s">
        <v>59</v>
      </c>
      <c r="L139" s="37" t="s">
        <v>304</v>
      </c>
      <c r="M139" s="3"/>
      <c r="N139" s="3"/>
      <c r="O139" s="3"/>
      <c r="P139" s="3"/>
      <c r="Q139" s="3"/>
      <c r="R139" s="3"/>
      <c r="S139" s="3"/>
      <c r="T139" s="3"/>
      <c r="U139" s="3"/>
      <c r="V139" s="3"/>
      <c r="W139" s="3"/>
      <c r="X139" s="3" t="s">
        <v>136</v>
      </c>
      <c r="Y139" s="3" t="s">
        <v>236</v>
      </c>
      <c r="Z139" s="37" t="s">
        <v>404</v>
      </c>
      <c r="AA139" s="3"/>
      <c r="AL139" t="s">
        <v>304</v>
      </c>
      <c r="AM139" t="s">
        <v>307</v>
      </c>
      <c r="AN139" s="1" t="s">
        <v>308</v>
      </c>
      <c r="AO139" t="s">
        <v>310</v>
      </c>
      <c r="AP139" t="s">
        <v>313</v>
      </c>
      <c r="AQ139" t="s">
        <v>400</v>
      </c>
      <c r="AR139" t="s">
        <v>400</v>
      </c>
      <c r="AS139" t="s">
        <v>400</v>
      </c>
      <c r="AT139" t="s">
        <v>400</v>
      </c>
      <c r="AV139" t="s">
        <v>304</v>
      </c>
      <c r="AW139" t="s">
        <v>383</v>
      </c>
      <c r="AX139" t="s">
        <v>392</v>
      </c>
      <c r="AY139" t="s">
        <v>304</v>
      </c>
      <c r="AZ139" t="s">
        <v>304</v>
      </c>
      <c r="BA139" t="s">
        <v>304</v>
      </c>
      <c r="BC139" s="136" t="str">
        <f>AC$1</f>
        <v>B&amp;R</v>
      </c>
      <c r="BD139" s="136" t="str">
        <f t="shared" ref="BD139" si="807">AD$1</f>
        <v>Chelt</v>
      </c>
      <c r="BE139" s="136" t="str">
        <f t="shared" ref="BE139" si="808">AE$1</f>
        <v>D&amp;S</v>
      </c>
      <c r="BF139" s="136" t="str">
        <f t="shared" ref="BF139" si="809">AF$1</f>
        <v>HereF</v>
      </c>
      <c r="BG139" s="136" t="str">
        <f t="shared" ref="BG139" si="810">AG$1</f>
        <v>K&amp;S</v>
      </c>
      <c r="BH139" s="136" t="str">
        <f t="shared" ref="BH139" si="811">AH$1</f>
        <v>Tipton</v>
      </c>
      <c r="BI139" s="136" t="str">
        <f t="shared" ref="BI139" si="812">AI$1</f>
        <v>Worc</v>
      </c>
      <c r="BJ139" s="136" t="str">
        <f t="shared" ref="BJ139" si="813">AJ$1</f>
        <v>Yate</v>
      </c>
      <c r="BL139" s="136" t="str">
        <f>BC139</f>
        <v>B&amp;R</v>
      </c>
      <c r="BM139" s="136" t="str">
        <f t="shared" ref="BM139" si="814">BD139</f>
        <v>Chelt</v>
      </c>
      <c r="BN139" s="136" t="str">
        <f t="shared" ref="BN139" si="815">BE139</f>
        <v>D&amp;S</v>
      </c>
      <c r="BO139" s="136" t="str">
        <f t="shared" ref="BO139" si="816">BF139</f>
        <v>HereF</v>
      </c>
      <c r="BP139" s="136" t="str">
        <f t="shared" ref="BP139" si="817">BG139</f>
        <v>K&amp;S</v>
      </c>
      <c r="BQ139" s="136" t="str">
        <f t="shared" ref="BQ139" si="818">BH139</f>
        <v>Tipton</v>
      </c>
      <c r="BR139" s="136" t="str">
        <f t="shared" ref="BR139" si="819">BI139</f>
        <v>Worc</v>
      </c>
      <c r="BS139" s="136" t="str">
        <f t="shared" ref="BS139" si="820">BJ139</f>
        <v>Yate</v>
      </c>
      <c r="BU139" t="s">
        <v>402</v>
      </c>
      <c r="BV139" t="s">
        <v>310</v>
      </c>
      <c r="BW139" t="s">
        <v>313</v>
      </c>
      <c r="BX139" t="s">
        <v>403</v>
      </c>
      <c r="BY139" t="s">
        <v>403</v>
      </c>
      <c r="BZ139" t="s">
        <v>403</v>
      </c>
      <c r="CA139" t="s">
        <v>403</v>
      </c>
    </row>
    <row r="140" spans="1:79">
      <c r="A140" s="64" t="s">
        <v>1</v>
      </c>
      <c r="B140" s="37" t="s">
        <v>59</v>
      </c>
      <c r="C140" s="37" t="s">
        <v>60</v>
      </c>
      <c r="D140" s="37" t="s">
        <v>61</v>
      </c>
      <c r="E140" s="37" t="s">
        <v>108</v>
      </c>
      <c r="F140" s="37" t="s">
        <v>409</v>
      </c>
      <c r="G140" s="63" t="s">
        <v>99</v>
      </c>
      <c r="H140" s="37" t="s">
        <v>388</v>
      </c>
      <c r="I140" s="37" t="s">
        <v>390</v>
      </c>
      <c r="J140" s="37" t="s">
        <v>80</v>
      </c>
      <c r="K140" s="37" t="s">
        <v>80</v>
      </c>
      <c r="L140" s="37" t="s">
        <v>80</v>
      </c>
      <c r="M140" s="3"/>
      <c r="N140" s="3"/>
      <c r="O140" s="3"/>
      <c r="P140" s="3"/>
      <c r="Q140" s="3"/>
      <c r="R140" s="3"/>
      <c r="S140" s="3"/>
      <c r="T140" s="3"/>
      <c r="U140" s="3"/>
      <c r="V140" s="3"/>
      <c r="W140" s="3"/>
      <c r="X140" s="3" t="s">
        <v>146</v>
      </c>
      <c r="Y140" s="3" t="s">
        <v>237</v>
      </c>
      <c r="Z140" s="37" t="s">
        <v>405</v>
      </c>
      <c r="AA140" s="3"/>
      <c r="AC140" t="str">
        <f>ADMIN2026!$D$12</f>
        <v>B&amp;R</v>
      </c>
      <c r="AD140" t="str">
        <f>ADMIN2026!$D$13</f>
        <v>Chelt</v>
      </c>
      <c r="AE140" t="str">
        <f>ADMIN2026!$D$14</f>
        <v>D&amp;S</v>
      </c>
      <c r="AF140" t="str">
        <f>ADMIN2026!$D$15</f>
        <v>HereF</v>
      </c>
      <c r="AG140" t="str">
        <f>ADMIN2026!$D$16</f>
        <v>K&amp;S</v>
      </c>
      <c r="AH140" t="str">
        <f>ADMIN2026!$D$17</f>
        <v>Tipton</v>
      </c>
      <c r="AI140" t="str">
        <f>ADMIN2026!$D$18</f>
        <v>Worc</v>
      </c>
      <c r="AJ140" t="str">
        <f>ADMIN2026!$D$19</f>
        <v>Yate</v>
      </c>
      <c r="AL140" t="s">
        <v>306</v>
      </c>
      <c r="AM140" t="s">
        <v>296</v>
      </c>
      <c r="AN140" t="s">
        <v>309</v>
      </c>
      <c r="AO140" t="s">
        <v>311</v>
      </c>
      <c r="AP140" t="s">
        <v>325</v>
      </c>
      <c r="AQ140" t="s">
        <v>397</v>
      </c>
      <c r="AR140" t="s">
        <v>394</v>
      </c>
      <c r="AS140" t="s">
        <v>395</v>
      </c>
      <c r="AT140" t="s">
        <v>396</v>
      </c>
      <c r="AV140" t="s">
        <v>305</v>
      </c>
      <c r="AW140" t="s">
        <v>384</v>
      </c>
      <c r="AX140" t="s">
        <v>393</v>
      </c>
      <c r="AY140" t="s">
        <v>328</v>
      </c>
      <c r="AZ140" t="s">
        <v>329</v>
      </c>
      <c r="BA140" t="s">
        <v>330</v>
      </c>
      <c r="BC140" s="135">
        <f>MAX(BC141:BC148)</f>
        <v>-1</v>
      </c>
      <c r="BD140" s="135">
        <f t="shared" ref="BD140:BJ140" si="821">MAX(BD141:BD148)</f>
        <v>-1</v>
      </c>
      <c r="BE140" s="135">
        <f t="shared" si="821"/>
        <v>-1</v>
      </c>
      <c r="BF140" s="135">
        <f t="shared" si="821"/>
        <v>-1</v>
      </c>
      <c r="BG140" s="135">
        <f t="shared" si="821"/>
        <v>-1</v>
      </c>
      <c r="BH140" s="135">
        <f t="shared" si="821"/>
        <v>-1</v>
      </c>
      <c r="BI140" s="135">
        <f t="shared" si="821"/>
        <v>-1</v>
      </c>
      <c r="BJ140" s="135">
        <f t="shared" si="821"/>
        <v>-1</v>
      </c>
      <c r="BU140" t="s">
        <v>314</v>
      </c>
      <c r="BV140" t="s">
        <v>311</v>
      </c>
      <c r="BW140" t="s">
        <v>325</v>
      </c>
      <c r="BX140" t="s">
        <v>397</v>
      </c>
      <c r="BY140" t="s">
        <v>394</v>
      </c>
      <c r="BZ140" t="s">
        <v>395</v>
      </c>
      <c r="CA140" t="s">
        <v>396</v>
      </c>
    </row>
    <row r="141" spans="1:79">
      <c r="B141" s="94">
        <v>1</v>
      </c>
      <c r="C141" s="38" t="str">
        <f>IF(E141="","",VLOOKUP(E141,'Guests and Para'!$Q$4:$U$33,2,FALSE))</f>
        <v/>
      </c>
      <c r="D141" s="38" t="str">
        <f>IF(E141="","",VLOOKUP(E141,'Guests and Para'!$Q$4:$U$33,3,FALSE))</f>
        <v/>
      </c>
      <c r="E141" s="4"/>
      <c r="F141" s="4"/>
      <c r="G141" s="6"/>
      <c r="H141" s="38" t="str">
        <f>IF(E141="","",VLOOKUP(E141,'Guests and Para'!$Q$4:$U$33,4,FALSE))</f>
        <v/>
      </c>
      <c r="I141" s="38" t="str">
        <f>IF(E141="","",VLOOKUP(E141,'Guests and Para'!$Q$4:$U$33,5,FALSE))</f>
        <v/>
      </c>
      <c r="J141" s="38">
        <f>CA141</f>
        <v>0</v>
      </c>
      <c r="K141" s="94">
        <f>J141</f>
        <v>0</v>
      </c>
      <c r="L141" s="38" t="str">
        <f t="shared" ref="L141:L147" si="822">IF(AV141&lt;0,"",AV141)</f>
        <v/>
      </c>
      <c r="N141" s="8"/>
      <c r="O141" s="8"/>
      <c r="P141" s="8"/>
      <c r="Q141" s="7"/>
      <c r="R141" s="7"/>
      <c r="S141" s="7"/>
      <c r="T141" s="7"/>
      <c r="U141" s="7"/>
      <c r="X141" s="14" t="str">
        <f>IF(E141="","",G141)</f>
        <v/>
      </c>
      <c r="Y141" s="66" t="str">
        <f>IF(E141="","",IF(G141="NH","",IF(K141="DQ","",IF(K141="NM","",IF(K141="DNS","",IF(ABS(K141*2/2-K141)&lt;0.001,"","Error"))))))</f>
        <v/>
      </c>
      <c r="Z141" s="38" t="str">
        <f>IF(BU141&lt;0,"",BU141)</f>
        <v/>
      </c>
      <c r="AC141">
        <f>IF($D141=AC$1,$K141,0)</f>
        <v>0</v>
      </c>
      <c r="AD141">
        <f t="shared" ref="AD141:AJ152" si="823">IF($D141=AD$1,$K141,0)</f>
        <v>0</v>
      </c>
      <c r="AE141">
        <f t="shared" si="823"/>
        <v>0</v>
      </c>
      <c r="AF141">
        <f t="shared" si="823"/>
        <v>0</v>
      </c>
      <c r="AG141">
        <f t="shared" si="823"/>
        <v>0</v>
      </c>
      <c r="AH141">
        <f t="shared" si="823"/>
        <v>0</v>
      </c>
      <c r="AI141">
        <f t="shared" si="823"/>
        <v>0</v>
      </c>
      <c r="AJ141">
        <f t="shared" si="823"/>
        <v>0</v>
      </c>
      <c r="AL141">
        <f t="shared" ref="AL141:AL152" si="824">INT(100*AV141+0.5)*100</f>
        <v>-10000</v>
      </c>
      <c r="AM141">
        <v>1</v>
      </c>
      <c r="AN141">
        <f>AL141+AM141</f>
        <v>-9999</v>
      </c>
      <c r="AO141">
        <f t="shared" ref="AO141:AO152" si="825">IF(E141="",0,1)</f>
        <v>0</v>
      </c>
      <c r="AP141">
        <f>_xlfn.RANK.AVG(AV141,AV141:AV152,0)</f>
        <v>6.5</v>
      </c>
      <c r="AQ141">
        <f>IF(AP141&gt;AO138,0,(AO138-AP141)+2)</f>
        <v>0</v>
      </c>
      <c r="AR141">
        <f>IF(AP141&gt;AO138,0,IF(AO138=7,MAX(0,(AO138-AP141-5)),0))</f>
        <v>0</v>
      </c>
      <c r="AS141">
        <f>IF(AP141&gt;AO138,0,IF(AO138=8,MAX(0,(AO138-AP141-5)),0))</f>
        <v>0</v>
      </c>
      <c r="AT141">
        <f>SUM(AQ141:AS141)</f>
        <v>0</v>
      </c>
      <c r="AV141">
        <f t="shared" ref="AV141:AV150" si="826">IF(AY141="",-1,IF(AY141&gt;0,FLOOR(AY141*EXP(-EXP(AZ141-BA141*AW141)),1),0))</f>
        <v>-1</v>
      </c>
      <c r="AW141" t="str">
        <f>IF(E141="","",G141)</f>
        <v/>
      </c>
      <c r="AX141">
        <f>VLOOKUP(A139,'RAZA field Params'!$AM$5:$AN$11,2,FALSE)</f>
        <v>13</v>
      </c>
      <c r="AY141" t="str">
        <f>IF(E141="","",VLOOKUP(H141,'RAZA field Params'!$B$2:$P$47,AX141,FALSE))</f>
        <v/>
      </c>
      <c r="AZ141" t="str">
        <f>IF(E141="","",VLOOKUP(H141,'RAZA field Params'!$B$2:$P$47,AX141+1,FALSE))</f>
        <v/>
      </c>
      <c r="BA141" t="str">
        <f>IF(E141="","",VLOOKUP(H141,'RAZA field Params'!$B$2:$P$47,AX141+2,FALSE))</f>
        <v/>
      </c>
      <c r="BC141">
        <f>IF($D141=BC$1,$AN141,-1)</f>
        <v>-1</v>
      </c>
      <c r="BD141">
        <f t="shared" ref="BD141:BJ152" si="827">IF($D141=BD$1,$AN141,-1)</f>
        <v>-1</v>
      </c>
      <c r="BE141">
        <f t="shared" si="827"/>
        <v>-1</v>
      </c>
      <c r="BF141">
        <f t="shared" si="827"/>
        <v>-1</v>
      </c>
      <c r="BG141">
        <f t="shared" si="827"/>
        <v>-1</v>
      </c>
      <c r="BH141">
        <f t="shared" si="827"/>
        <v>-1</v>
      </c>
      <c r="BI141">
        <f t="shared" si="827"/>
        <v>-1</v>
      </c>
      <c r="BJ141">
        <f t="shared" si="827"/>
        <v>-1</v>
      </c>
      <c r="BL141">
        <f t="shared" ref="BL141" si="828">IF((IF(BC141=BC140,BC141,-1)-$AM141)/10000&lt;0,-1,(IF(BC141=BC140,BC141,-1)-$AM141)/10000)</f>
        <v>-1</v>
      </c>
      <c r="BM141">
        <f t="shared" ref="BM141" si="829">IF((IF(BD141=BD140,BD141,-1)-$AM141)/10000&lt;0,-1,(IF(BD141=BD140,BD141,-1)-$AM141)/10000)</f>
        <v>-1</v>
      </c>
      <c r="BN141">
        <f t="shared" ref="BN141" si="830">IF((IF(BE141=BE140,BE141,-1)-$AM141)/10000&lt;0,-1,(IF(BE141=BE140,BE141,-1)-$AM141)/10000)</f>
        <v>-1</v>
      </c>
      <c r="BO141">
        <f t="shared" ref="BO141" si="831">IF((IF(BF141=BF140,BF141,-1)-$AM141)/10000&lt;0,-1,(IF(BF141=BF140,BF141,-1)-$AM141)/10000)</f>
        <v>-1</v>
      </c>
      <c r="BP141">
        <f t="shared" ref="BP141" si="832">IF((IF(BG141=BG140,BG141,-1)-$AM141)/10000&lt;0,-1,(IF(BG141=BG140,BG141,-1)-$AM141)/10000)</f>
        <v>-1</v>
      </c>
      <c r="BQ141">
        <f t="shared" ref="BQ141" si="833">IF((IF(BH141=BH140,BH141,-1)-$AM141)/10000&lt;0,-1,(IF(BH141=BH140,BH141,-1)-$AM141)/10000)</f>
        <v>-1</v>
      </c>
      <c r="BR141">
        <f t="shared" ref="BR141" si="834">IF((IF(BI141=BI140,BI141,-1)-$AM141)/10000&lt;0,-1,(IF(BI141=BI140,BI141,-1)-$AM141)/10000)</f>
        <v>-1</v>
      </c>
      <c r="BS141">
        <f t="shared" ref="BS141" si="835">IF((IF(BJ141=BJ140,BJ141,-1)-$AM141)/10000&lt;0,-1,(IF(BJ141=BJ140,BJ141,-1)-$AM141)/10000)</f>
        <v>-1</v>
      </c>
      <c r="BU141">
        <f>MAX(BL141:BS141)</f>
        <v>-1</v>
      </c>
      <c r="BV141">
        <f>IF(BU141&lt;0,0,1)</f>
        <v>0</v>
      </c>
      <c r="BW141">
        <f>_xlfn.RANK.AVG(BU141,BU141:BU152,0)</f>
        <v>6.5</v>
      </c>
      <c r="BX141">
        <f>IF(BW141&gt;BV138,0,(BV138-BW141)+2)</f>
        <v>0</v>
      </c>
      <c r="BY141">
        <f>IF(BW141&gt;BV138,0,IF(BV138=7,MAX(0,(BV138-BW141-5)),0))</f>
        <v>0</v>
      </c>
      <c r="BZ141">
        <f>IF(BW141&gt;BV138,0,IF(BV138=8,MAX(0,(BV138-BW141-5)),0))</f>
        <v>0</v>
      </c>
      <c r="CA141">
        <f>SUM(BX141:BZ141)</f>
        <v>0</v>
      </c>
    </row>
    <row r="142" spans="1:79">
      <c r="B142" s="94">
        <v>2</v>
      </c>
      <c r="C142" s="38" t="str">
        <f>IF(E142="","",VLOOKUP(E142,'Guests and Para'!$Q$4:$U$33,2,FALSE))</f>
        <v/>
      </c>
      <c r="D142" s="38" t="str">
        <f>IF(E142="","",VLOOKUP(E142,'Guests and Para'!$Q$4:$U$33,3,FALSE))</f>
        <v/>
      </c>
      <c r="E142" s="4"/>
      <c r="F142" s="4"/>
      <c r="G142" s="6"/>
      <c r="H142" s="38" t="str">
        <f>IF(E142="","",VLOOKUP(E142,'Guests and Para'!$Q$4:$U$33,4,FALSE))</f>
        <v/>
      </c>
      <c r="I142" s="38" t="str">
        <f>IF(E142="","",VLOOKUP(E142,'Guests and Para'!$Q$4:$U$33,5,FALSE))</f>
        <v/>
      </c>
      <c r="J142" s="38">
        <f t="shared" ref="J142:J152" si="836">CA142</f>
        <v>0</v>
      </c>
      <c r="K142" s="94">
        <f t="shared" ref="K142:K152" si="837">J142</f>
        <v>0</v>
      </c>
      <c r="L142" s="38" t="str">
        <f t="shared" si="822"/>
        <v/>
      </c>
      <c r="N142" s="8"/>
      <c r="O142" s="8"/>
      <c r="P142" s="8"/>
      <c r="Q142" s="7"/>
      <c r="R142" s="7"/>
      <c r="S142" s="7"/>
      <c r="T142" s="7"/>
      <c r="U142" s="7"/>
      <c r="X142" s="14" t="str">
        <f t="shared" ref="X142:X152" si="838">IF(E142="","",G142)</f>
        <v/>
      </c>
      <c r="Y142" s="66" t="str">
        <f t="shared" ref="Y142:Y152" si="839">IF(E142="","",IF(G142="NH","",IF(K142="DQ","",IF(K142="NM","",IF(K142="DNS","",IF(ABS(K142*2/2-K142)&lt;0.001,"","Error"))))))</f>
        <v/>
      </c>
      <c r="Z142" s="38" t="str">
        <f t="shared" ref="Z142:Z152" si="840">IF(BU142&lt;0,"",BU142)</f>
        <v/>
      </c>
      <c r="AC142">
        <f t="shared" ref="AC142:AC152" si="841">IF($D142=AC$1,$K142,0)</f>
        <v>0</v>
      </c>
      <c r="AD142">
        <f t="shared" si="823"/>
        <v>0</v>
      </c>
      <c r="AE142">
        <f t="shared" si="823"/>
        <v>0</v>
      </c>
      <c r="AF142">
        <f t="shared" si="823"/>
        <v>0</v>
      </c>
      <c r="AG142">
        <f t="shared" si="823"/>
        <v>0</v>
      </c>
      <c r="AH142">
        <f t="shared" si="823"/>
        <v>0</v>
      </c>
      <c r="AI142">
        <f t="shared" si="823"/>
        <v>0</v>
      </c>
      <c r="AJ142">
        <f t="shared" si="823"/>
        <v>0</v>
      </c>
      <c r="AL142">
        <f t="shared" si="824"/>
        <v>-10000</v>
      </c>
      <c r="AM142">
        <f>1+AM141</f>
        <v>2</v>
      </c>
      <c r="AN142">
        <f t="shared" ref="AN142:AN152" si="842">AL142+AM142</f>
        <v>-9998</v>
      </c>
      <c r="AO142">
        <f t="shared" si="825"/>
        <v>0</v>
      </c>
      <c r="AP142">
        <f>_xlfn.RANK.AVG(AV142,AV141:AV152,0)</f>
        <v>6.5</v>
      </c>
      <c r="AQ142">
        <f>IF(AP142&gt;AO138,0,(AO138-AP142)+2)</f>
        <v>0</v>
      </c>
      <c r="AR142">
        <f>IF(AP142&gt;AO138,0,IF(AO138=7,MAX(0,(AO138-AP142-5)),0))</f>
        <v>0</v>
      </c>
      <c r="AS142">
        <f>IF(AP142&gt;AO138,0,IF(AO138=8,MAX(0,(AO138-AP142-5)),0))</f>
        <v>0</v>
      </c>
      <c r="AT142">
        <f t="shared" ref="AT142:AT152" si="843">SUM(AQ142:AS142)</f>
        <v>0</v>
      </c>
      <c r="AV142">
        <f t="shared" si="826"/>
        <v>-1</v>
      </c>
      <c r="AW142" t="str">
        <f t="shared" ref="AW142:AW152" si="844">IF(E142="","",G142)</f>
        <v/>
      </c>
      <c r="AX142">
        <f>VLOOKUP(A139,'RAZA field Params'!$AM$5:$AN$11,2,FALSE)</f>
        <v>13</v>
      </c>
      <c r="AY142" t="str">
        <f>IF(E142="","",VLOOKUP(H142,'RAZA field Params'!$B$2:$P$47,AX142,FALSE))</f>
        <v/>
      </c>
      <c r="AZ142" t="str">
        <f>IF(E142="","",VLOOKUP(H142,'RAZA field Params'!$B$2:$P$47,AX142+1,FALSE))</f>
        <v/>
      </c>
      <c r="BA142" t="str">
        <f>IF(E142="","",VLOOKUP(H142,'RAZA field Params'!$B$2:$P$47,AX142+2,FALSE))</f>
        <v/>
      </c>
      <c r="BC142">
        <f t="shared" ref="BC142:BC152" si="845">IF($D142=BC$1,$AN142,-1)</f>
        <v>-1</v>
      </c>
      <c r="BD142">
        <f t="shared" si="827"/>
        <v>-1</v>
      </c>
      <c r="BE142">
        <f t="shared" si="827"/>
        <v>-1</v>
      </c>
      <c r="BF142">
        <f t="shared" si="827"/>
        <v>-1</v>
      </c>
      <c r="BG142">
        <f t="shared" si="827"/>
        <v>-1</v>
      </c>
      <c r="BH142">
        <f t="shared" si="827"/>
        <v>-1</v>
      </c>
      <c r="BI142">
        <f t="shared" si="827"/>
        <v>-1</v>
      </c>
      <c r="BJ142">
        <f t="shared" si="827"/>
        <v>-1</v>
      </c>
      <c r="BL142">
        <f t="shared" ref="BL142" si="846">IF((IF(BC142=BC140,BC142,-1)-$AM142)/10000&lt;0,-1,(IF(BC142=BC140,BC142,-1)-$AM142)/10000)</f>
        <v>-1</v>
      </c>
      <c r="BM142">
        <f t="shared" ref="BM142" si="847">IF((IF(BD142=BD140,BD142,-1)-$AM142)/10000&lt;0,-1,(IF(BD142=BD140,BD142,-1)-$AM142)/10000)</f>
        <v>-1</v>
      </c>
      <c r="BN142">
        <f t="shared" ref="BN142" si="848">IF((IF(BE142=BE140,BE142,-1)-$AM142)/10000&lt;0,-1,(IF(BE142=BE140,BE142,-1)-$AM142)/10000)</f>
        <v>-1</v>
      </c>
      <c r="BO142">
        <f t="shared" ref="BO142" si="849">IF((IF(BF142=BF140,BF142,-1)-$AM142)/10000&lt;0,-1,(IF(BF142=BF140,BF142,-1)-$AM142)/10000)</f>
        <v>-1</v>
      </c>
      <c r="BP142">
        <f t="shared" ref="BP142" si="850">IF((IF(BG142=BG140,BG142,-1)-$AM142)/10000&lt;0,-1,(IF(BG142=BG140,BG142,-1)-$AM142)/10000)</f>
        <v>-1</v>
      </c>
      <c r="BQ142">
        <f t="shared" ref="BQ142" si="851">IF((IF(BH142=BH140,BH142,-1)-$AM142)/10000&lt;0,-1,(IF(BH142=BH140,BH142,-1)-$AM142)/10000)</f>
        <v>-1</v>
      </c>
      <c r="BR142">
        <f t="shared" ref="BR142" si="852">IF((IF(BI142=BI140,BI142,-1)-$AM142)/10000&lt;0,-1,(IF(BI142=BI140,BI142,-1)-$AM142)/10000)</f>
        <v>-1</v>
      </c>
      <c r="BS142">
        <f t="shared" ref="BS142" si="853">IF((IF(BJ142=BJ140,BJ142,-1)-$AM142)/10000&lt;0,-1,(IF(BJ142=BJ140,BJ142,-1)-$AM142)/10000)</f>
        <v>-1</v>
      </c>
      <c r="BU142">
        <f t="shared" ref="BU142:BU147" si="854">MAX(BL142:BS142)</f>
        <v>-1</v>
      </c>
      <c r="BV142">
        <f t="shared" ref="BV142:BV152" si="855">IF(BU142&lt;0,0,1)</f>
        <v>0</v>
      </c>
      <c r="BW142">
        <f>_xlfn.RANK.AVG(BU142,BU141:BU152,0)</f>
        <v>6.5</v>
      </c>
      <c r="BX142">
        <f>IF(BW142&gt;BV138,0,(BV138-BW142)+2)</f>
        <v>0</v>
      </c>
      <c r="BY142">
        <f>IF(BW142&gt;BV138,0,IF(BV138=7,MAX(0,(BV138-BW142-5)),0))</f>
        <v>0</v>
      </c>
      <c r="BZ142">
        <f>IF(BW142&gt;BV138,0,IF(BV138=8,MAX(0,(BV138-BW142-5)),0))</f>
        <v>0</v>
      </c>
      <c r="CA142">
        <f t="shared" ref="CA142:CA150" si="856">SUM(BX142:BZ142)</f>
        <v>0</v>
      </c>
    </row>
    <row r="143" spans="1:79">
      <c r="B143" s="94">
        <v>3</v>
      </c>
      <c r="C143" s="38" t="str">
        <f>IF(E143="","",VLOOKUP(E143,'Guests and Para'!$Q$4:$U$33,2,FALSE))</f>
        <v/>
      </c>
      <c r="D143" s="38" t="str">
        <f>IF(E143="","",VLOOKUP(E143,'Guests and Para'!$Q$4:$U$33,3,FALSE))</f>
        <v/>
      </c>
      <c r="E143" s="4"/>
      <c r="F143" s="4"/>
      <c r="G143" s="6"/>
      <c r="H143" s="38" t="str">
        <f>IF(E143="","",VLOOKUP(E143,'Guests and Para'!$Q$4:$U$33,4,FALSE))</f>
        <v/>
      </c>
      <c r="I143" s="38" t="str">
        <f>IF(E143="","",VLOOKUP(E143,'Guests and Para'!$Q$4:$U$33,5,FALSE))</f>
        <v/>
      </c>
      <c r="J143" s="38">
        <f t="shared" si="836"/>
        <v>0</v>
      </c>
      <c r="K143" s="94">
        <f t="shared" si="837"/>
        <v>0</v>
      </c>
      <c r="L143" s="38" t="str">
        <f t="shared" si="822"/>
        <v/>
      </c>
      <c r="N143" s="8"/>
      <c r="O143" s="8"/>
      <c r="P143" s="8"/>
      <c r="Q143" s="7"/>
      <c r="R143" s="7"/>
      <c r="S143" s="7"/>
      <c r="T143" s="7"/>
      <c r="U143" s="7"/>
      <c r="X143" s="14" t="str">
        <f t="shared" si="838"/>
        <v/>
      </c>
      <c r="Y143" s="66" t="str">
        <f t="shared" si="839"/>
        <v/>
      </c>
      <c r="Z143" s="38" t="str">
        <f t="shared" si="840"/>
        <v/>
      </c>
      <c r="AC143">
        <f t="shared" si="841"/>
        <v>0</v>
      </c>
      <c r="AD143">
        <f t="shared" si="823"/>
        <v>0</v>
      </c>
      <c r="AE143">
        <f t="shared" si="823"/>
        <v>0</v>
      </c>
      <c r="AF143">
        <f t="shared" si="823"/>
        <v>0</v>
      </c>
      <c r="AG143">
        <f t="shared" si="823"/>
        <v>0</v>
      </c>
      <c r="AH143">
        <f t="shared" si="823"/>
        <v>0</v>
      </c>
      <c r="AI143">
        <f t="shared" si="823"/>
        <v>0</v>
      </c>
      <c r="AJ143">
        <f t="shared" si="823"/>
        <v>0</v>
      </c>
      <c r="AL143">
        <f t="shared" si="824"/>
        <v>-10000</v>
      </c>
      <c r="AM143">
        <f t="shared" ref="AM143:AM152" si="857">1+AM142</f>
        <v>3</v>
      </c>
      <c r="AN143">
        <f t="shared" si="842"/>
        <v>-9997</v>
      </c>
      <c r="AO143">
        <f t="shared" si="825"/>
        <v>0</v>
      </c>
      <c r="AP143">
        <f>_xlfn.RANK.AVG(AV143,AV141:AV152,0)</f>
        <v>6.5</v>
      </c>
      <c r="AQ143">
        <f>IF(AP143&gt;AO138,0,(AO138-AP143)+2)</f>
        <v>0</v>
      </c>
      <c r="AR143">
        <f>IF(AP143&gt;AO138,0,IF(AO138=7,MAX(0,(AO138-AP143-5)),0))</f>
        <v>0</v>
      </c>
      <c r="AS143">
        <f>IF(AP143&gt;AO138,0,IF(AO138=8,MAX(0,(AO138-AP143-5)),0))</f>
        <v>0</v>
      </c>
      <c r="AT143">
        <f t="shared" si="843"/>
        <v>0</v>
      </c>
      <c r="AV143">
        <f t="shared" si="826"/>
        <v>-1</v>
      </c>
      <c r="AW143" t="str">
        <f t="shared" si="844"/>
        <v/>
      </c>
      <c r="AX143">
        <f>VLOOKUP(A139,'RAZA field Params'!$AM$5:$AN$11,2,FALSE)</f>
        <v>13</v>
      </c>
      <c r="AY143" t="str">
        <f>IF(E143="","",VLOOKUP(H143,'RAZA field Params'!$B$2:$P$47,AX143,FALSE))</f>
        <v/>
      </c>
      <c r="AZ143" t="str">
        <f>IF(E143="","",VLOOKUP(H143,'RAZA field Params'!$B$2:$P$47,AX143+1,FALSE))</f>
        <v/>
      </c>
      <c r="BA143" t="str">
        <f>IF(E143="","",VLOOKUP(H143,'RAZA field Params'!$B$2:$P$47,AX143+2,FALSE))</f>
        <v/>
      </c>
      <c r="BC143">
        <f t="shared" si="845"/>
        <v>-1</v>
      </c>
      <c r="BD143">
        <f t="shared" si="827"/>
        <v>-1</v>
      </c>
      <c r="BE143">
        <f t="shared" si="827"/>
        <v>-1</v>
      </c>
      <c r="BF143">
        <f t="shared" si="827"/>
        <v>-1</v>
      </c>
      <c r="BG143">
        <f t="shared" si="827"/>
        <v>-1</v>
      </c>
      <c r="BH143">
        <f t="shared" si="827"/>
        <v>-1</v>
      </c>
      <c r="BI143">
        <f t="shared" si="827"/>
        <v>-1</v>
      </c>
      <c r="BJ143">
        <f t="shared" si="827"/>
        <v>-1</v>
      </c>
      <c r="BL143">
        <f t="shared" ref="BL143" si="858">IF((IF(BC143=BC140,BC143,-1)-$AM143)/10000&lt;0,-1,(IF(BC143=BC140,BC143,-1)-$AM143)/10000)</f>
        <v>-1</v>
      </c>
      <c r="BM143">
        <f t="shared" ref="BM143" si="859">IF((IF(BD143=BD140,BD143,-1)-$AM143)/10000&lt;0,-1,(IF(BD143=BD140,BD143,-1)-$AM143)/10000)</f>
        <v>-1</v>
      </c>
      <c r="BN143">
        <f t="shared" ref="BN143" si="860">IF((IF(BE143=BE140,BE143,-1)-$AM143)/10000&lt;0,-1,(IF(BE143=BE140,BE143,-1)-$AM143)/10000)</f>
        <v>-1</v>
      </c>
      <c r="BO143">
        <f t="shared" ref="BO143" si="861">IF((IF(BF143=BF140,BF143,-1)-$AM143)/10000&lt;0,-1,(IF(BF143=BF140,BF143,-1)-$AM143)/10000)</f>
        <v>-1</v>
      </c>
      <c r="BP143">
        <f t="shared" ref="BP143" si="862">IF((IF(BG143=BG140,BG143,-1)-$AM143)/10000&lt;0,-1,(IF(BG143=BG140,BG143,-1)-$AM143)/10000)</f>
        <v>-1</v>
      </c>
      <c r="BQ143">
        <f t="shared" ref="BQ143" si="863">IF((IF(BH143=BH140,BH143,-1)-$AM143)/10000&lt;0,-1,(IF(BH143=BH140,BH143,-1)-$AM143)/10000)</f>
        <v>-1</v>
      </c>
      <c r="BR143">
        <f t="shared" ref="BR143" si="864">IF((IF(BI143=BI140,BI143,-1)-$AM143)/10000&lt;0,-1,(IF(BI143=BI140,BI143,-1)-$AM143)/10000)</f>
        <v>-1</v>
      </c>
      <c r="BS143">
        <f t="shared" ref="BS143" si="865">IF((IF(BJ143=BJ140,BJ143,-1)-$AM143)/10000&lt;0,-1,(IF(BJ143=BJ140,BJ143,-1)-$AM143)/10000)</f>
        <v>-1</v>
      </c>
      <c r="BU143">
        <f t="shared" si="854"/>
        <v>-1</v>
      </c>
      <c r="BV143">
        <f t="shared" si="855"/>
        <v>0</v>
      </c>
      <c r="BW143">
        <f>_xlfn.RANK.AVG(BU143,BU141:BU152,0)</f>
        <v>6.5</v>
      </c>
      <c r="BX143">
        <f>IF(BW143&gt;BV138,0,(BV138-BW143)+2)</f>
        <v>0</v>
      </c>
      <c r="BY143">
        <f>IF(BW143&gt;BV138,0,IF(BV138=7,MAX(0,(BV138-BW143-5)),0))</f>
        <v>0</v>
      </c>
      <c r="BZ143">
        <f>IF(BW143&gt;BV138,0,IF(BV138=8,MAX(0,(BV138-BW143-5)),0))</f>
        <v>0</v>
      </c>
      <c r="CA143">
        <f t="shared" si="856"/>
        <v>0</v>
      </c>
    </row>
    <row r="144" spans="1:79">
      <c r="B144" s="94">
        <v>4</v>
      </c>
      <c r="C144" s="38" t="str">
        <f>IF(E144="","",VLOOKUP(E144,'Guests and Para'!$Q$4:$U$33,2,FALSE))</f>
        <v/>
      </c>
      <c r="D144" s="38" t="str">
        <f>IF(E144="","",VLOOKUP(E144,'Guests and Para'!$Q$4:$U$33,3,FALSE))</f>
        <v/>
      </c>
      <c r="E144" s="4"/>
      <c r="F144" s="4"/>
      <c r="G144" s="6"/>
      <c r="H144" s="38" t="str">
        <f>IF(E144="","",VLOOKUP(E144,'Guests and Para'!$Q$4:$U$33,4,FALSE))</f>
        <v/>
      </c>
      <c r="I144" s="38" t="str">
        <f>IF(E144="","",VLOOKUP(E144,'Guests and Para'!$Q$4:$U$33,5,FALSE))</f>
        <v/>
      </c>
      <c r="J144" s="38">
        <f t="shared" si="836"/>
        <v>0</v>
      </c>
      <c r="K144" s="94">
        <f t="shared" si="837"/>
        <v>0</v>
      </c>
      <c r="L144" s="38" t="str">
        <f t="shared" si="822"/>
        <v/>
      </c>
      <c r="N144" s="8"/>
      <c r="O144" s="8"/>
      <c r="P144" s="8"/>
      <c r="Q144" s="7"/>
      <c r="R144" s="7"/>
      <c r="S144" s="7"/>
      <c r="T144" s="7"/>
      <c r="U144" s="7"/>
      <c r="X144" s="14" t="str">
        <f t="shared" si="838"/>
        <v/>
      </c>
      <c r="Y144" s="66" t="str">
        <f t="shared" si="839"/>
        <v/>
      </c>
      <c r="Z144" s="38" t="str">
        <f t="shared" si="840"/>
        <v/>
      </c>
      <c r="AC144">
        <f t="shared" si="841"/>
        <v>0</v>
      </c>
      <c r="AD144">
        <f t="shared" si="823"/>
        <v>0</v>
      </c>
      <c r="AE144">
        <f t="shared" si="823"/>
        <v>0</v>
      </c>
      <c r="AF144">
        <f t="shared" si="823"/>
        <v>0</v>
      </c>
      <c r="AG144">
        <f t="shared" si="823"/>
        <v>0</v>
      </c>
      <c r="AH144">
        <f t="shared" si="823"/>
        <v>0</v>
      </c>
      <c r="AI144">
        <f t="shared" si="823"/>
        <v>0</v>
      </c>
      <c r="AJ144">
        <f t="shared" si="823"/>
        <v>0</v>
      </c>
      <c r="AL144">
        <f t="shared" si="824"/>
        <v>-10000</v>
      </c>
      <c r="AM144">
        <f t="shared" si="857"/>
        <v>4</v>
      </c>
      <c r="AN144">
        <f t="shared" si="842"/>
        <v>-9996</v>
      </c>
      <c r="AO144">
        <f t="shared" si="825"/>
        <v>0</v>
      </c>
      <c r="AP144">
        <f>_xlfn.RANK.AVG(AV144,AV141:AV152,0)</f>
        <v>6.5</v>
      </c>
      <c r="AQ144">
        <f>IF(AP144&gt;AO138,0,(AO138-AP144)+2)</f>
        <v>0</v>
      </c>
      <c r="AR144">
        <f>IF(AP144&gt;AO138,0,IF(AO138=7,MAX(0,(AO138-AP144-5)),0))</f>
        <v>0</v>
      </c>
      <c r="AS144">
        <f>IF(AP144&gt;AO138,0,IF(AO138=8,MAX(0,(AO138-AP144-5)),0))</f>
        <v>0</v>
      </c>
      <c r="AT144">
        <f t="shared" si="843"/>
        <v>0</v>
      </c>
      <c r="AV144">
        <f t="shared" si="826"/>
        <v>-1</v>
      </c>
      <c r="AW144" t="str">
        <f t="shared" si="844"/>
        <v/>
      </c>
      <c r="AX144">
        <f>VLOOKUP(A139,'RAZA field Params'!$AM$5:$AN$11,2,FALSE)</f>
        <v>13</v>
      </c>
      <c r="AY144" t="str">
        <f>IF(E144="","",VLOOKUP(H144,'RAZA field Params'!$B$2:$P$47,AX144,FALSE))</f>
        <v/>
      </c>
      <c r="AZ144" t="str">
        <f>IF(E144="","",VLOOKUP(H144,'RAZA field Params'!$B$2:$P$47,AX144+1,FALSE))</f>
        <v/>
      </c>
      <c r="BA144" t="str">
        <f>IF(E144="","",VLOOKUP(H144,'RAZA field Params'!$B$2:$P$47,AX144+2,FALSE))</f>
        <v/>
      </c>
      <c r="BC144">
        <f t="shared" si="845"/>
        <v>-1</v>
      </c>
      <c r="BD144">
        <f t="shared" si="827"/>
        <v>-1</v>
      </c>
      <c r="BE144">
        <f t="shared" si="827"/>
        <v>-1</v>
      </c>
      <c r="BF144">
        <f t="shared" si="827"/>
        <v>-1</v>
      </c>
      <c r="BG144">
        <f t="shared" si="827"/>
        <v>-1</v>
      </c>
      <c r="BH144">
        <f t="shared" si="827"/>
        <v>-1</v>
      </c>
      <c r="BI144">
        <f t="shared" si="827"/>
        <v>-1</v>
      </c>
      <c r="BJ144">
        <f t="shared" si="827"/>
        <v>-1</v>
      </c>
      <c r="BL144">
        <f t="shared" ref="BL144" si="866">IF((IF(BC144=BC140,BC144,-1)-$AM144)/10000&lt;0,-1,(IF(BC144=BC140,BC144,-1)-$AM144)/10000)</f>
        <v>-1</v>
      </c>
      <c r="BM144">
        <f t="shared" ref="BM144" si="867">IF((IF(BD144=BD140,BD144,-1)-$AM144)/10000&lt;0,-1,(IF(BD144=BD140,BD144,-1)-$AM144)/10000)</f>
        <v>-1</v>
      </c>
      <c r="BN144">
        <f t="shared" ref="BN144" si="868">IF((IF(BE144=BE140,BE144,-1)-$AM144)/10000&lt;0,-1,(IF(BE144=BE140,BE144,-1)-$AM144)/10000)</f>
        <v>-1</v>
      </c>
      <c r="BO144">
        <f t="shared" ref="BO144" si="869">IF((IF(BF144=BF140,BF144,-1)-$AM144)/10000&lt;0,-1,(IF(BF144=BF140,BF144,-1)-$AM144)/10000)</f>
        <v>-1</v>
      </c>
      <c r="BP144">
        <f t="shared" ref="BP144" si="870">IF((IF(BG144=BG140,BG144,-1)-$AM144)/10000&lt;0,-1,(IF(BG144=BG140,BG144,-1)-$AM144)/10000)</f>
        <v>-1</v>
      </c>
      <c r="BQ144">
        <f t="shared" ref="BQ144" si="871">IF((IF(BH144=BH140,BH144,-1)-$AM144)/10000&lt;0,-1,(IF(BH144=BH140,BH144,-1)-$AM144)/10000)</f>
        <v>-1</v>
      </c>
      <c r="BR144">
        <f t="shared" ref="BR144" si="872">IF((IF(BI144=BI140,BI144,-1)-$AM144)/10000&lt;0,-1,(IF(BI144=BI140,BI144,-1)-$AM144)/10000)</f>
        <v>-1</v>
      </c>
      <c r="BS144">
        <f t="shared" ref="BS144" si="873">IF((IF(BJ144=BJ140,BJ144,-1)-$AM144)/10000&lt;0,-1,(IF(BJ144=BJ140,BJ144,-1)-$AM144)/10000)</f>
        <v>-1</v>
      </c>
      <c r="BU144">
        <f t="shared" si="854"/>
        <v>-1</v>
      </c>
      <c r="BV144">
        <f t="shared" si="855"/>
        <v>0</v>
      </c>
      <c r="BW144">
        <f>_xlfn.RANK.AVG(BU144,BU141:BU152,0)</f>
        <v>6.5</v>
      </c>
      <c r="BX144">
        <f>IF(BW144&gt;BV138,0,(BV138-BW144)+2)</f>
        <v>0</v>
      </c>
      <c r="BY144">
        <f>IF(BW144&gt;BV138,0,IF(BV138=7,MAX(0,(BV138-BW144-5)),0))</f>
        <v>0</v>
      </c>
      <c r="BZ144">
        <f>IF(BW144&gt;BV138,0,IF(BV138=8,MAX(0,(BV138-BW144-5)),0))</f>
        <v>0</v>
      </c>
      <c r="CA144">
        <f t="shared" si="856"/>
        <v>0</v>
      </c>
    </row>
    <row r="145" spans="1:79">
      <c r="B145" s="94">
        <v>5</v>
      </c>
      <c r="C145" s="38" t="str">
        <f>IF(E145="","",VLOOKUP(E145,'Guests and Para'!$Q$4:$U$33,2,FALSE))</f>
        <v/>
      </c>
      <c r="D145" s="38" t="str">
        <f>IF(E145="","",VLOOKUP(E145,'Guests and Para'!$Q$4:$U$33,3,FALSE))</f>
        <v/>
      </c>
      <c r="E145" s="4"/>
      <c r="F145" s="4"/>
      <c r="G145" s="6"/>
      <c r="H145" s="38" t="str">
        <f>IF(E145="","",VLOOKUP(E145,'Guests and Para'!$Q$4:$U$33,4,FALSE))</f>
        <v/>
      </c>
      <c r="I145" s="38" t="str">
        <f>IF(E145="","",VLOOKUP(E145,'Guests and Para'!$Q$4:$U$33,5,FALSE))</f>
        <v/>
      </c>
      <c r="J145" s="38">
        <f t="shared" si="836"/>
        <v>0</v>
      </c>
      <c r="K145" s="94">
        <f t="shared" si="837"/>
        <v>0</v>
      </c>
      <c r="L145" s="38" t="str">
        <f t="shared" si="822"/>
        <v/>
      </c>
      <c r="N145" s="8"/>
      <c r="O145" s="8"/>
      <c r="P145" s="8"/>
      <c r="Q145" s="7"/>
      <c r="R145" s="7"/>
      <c r="S145" s="7"/>
      <c r="T145" s="7"/>
      <c r="U145" s="7"/>
      <c r="X145" s="14" t="str">
        <f t="shared" si="838"/>
        <v/>
      </c>
      <c r="Y145" s="66" t="str">
        <f t="shared" si="839"/>
        <v/>
      </c>
      <c r="Z145" s="38" t="str">
        <f t="shared" si="840"/>
        <v/>
      </c>
      <c r="AC145">
        <f t="shared" si="841"/>
        <v>0</v>
      </c>
      <c r="AD145">
        <f t="shared" si="823"/>
        <v>0</v>
      </c>
      <c r="AE145">
        <f t="shared" si="823"/>
        <v>0</v>
      </c>
      <c r="AF145">
        <f t="shared" si="823"/>
        <v>0</v>
      </c>
      <c r="AG145">
        <f t="shared" si="823"/>
        <v>0</v>
      </c>
      <c r="AH145">
        <f t="shared" si="823"/>
        <v>0</v>
      </c>
      <c r="AI145">
        <f t="shared" si="823"/>
        <v>0</v>
      </c>
      <c r="AJ145">
        <f t="shared" si="823"/>
        <v>0</v>
      </c>
      <c r="AL145">
        <f t="shared" si="824"/>
        <v>-10000</v>
      </c>
      <c r="AM145">
        <f t="shared" si="857"/>
        <v>5</v>
      </c>
      <c r="AN145">
        <f t="shared" si="842"/>
        <v>-9995</v>
      </c>
      <c r="AO145">
        <f t="shared" si="825"/>
        <v>0</v>
      </c>
      <c r="AP145">
        <f>_xlfn.RANK.AVG(AV145,AV141:AV152,0)</f>
        <v>6.5</v>
      </c>
      <c r="AQ145">
        <f>IF(AP145&gt;AO138,0,(AO138-AP145)+2)</f>
        <v>0</v>
      </c>
      <c r="AR145">
        <f>IF(AP145&gt;AO138,0,IF(AO138=7,MAX(0,(AO138-AP145-5)),0))</f>
        <v>0</v>
      </c>
      <c r="AS145">
        <f>IF(AP145&gt;AO138,0,IF(AO138=8,MAX(0,(AO138-AP145-5)),0))</f>
        <v>0</v>
      </c>
      <c r="AT145">
        <f t="shared" si="843"/>
        <v>0</v>
      </c>
      <c r="AV145">
        <f t="shared" si="826"/>
        <v>-1</v>
      </c>
      <c r="AW145" t="str">
        <f t="shared" si="844"/>
        <v/>
      </c>
      <c r="AX145">
        <f>VLOOKUP(A139,'RAZA field Params'!$AM$5:$AN$11,2,FALSE)</f>
        <v>13</v>
      </c>
      <c r="AY145" t="str">
        <f>IF(E145="","",VLOOKUP(H145,'RAZA field Params'!$B$2:$P$47,AX145,FALSE))</f>
        <v/>
      </c>
      <c r="AZ145" t="str">
        <f>IF(E145="","",VLOOKUP(H145,'RAZA field Params'!$B$2:$P$47,AX145+1,FALSE))</f>
        <v/>
      </c>
      <c r="BA145" t="str">
        <f>IF(E145="","",VLOOKUP(H145,'RAZA field Params'!$B$2:$P$47,AX145+2,FALSE))</f>
        <v/>
      </c>
      <c r="BC145">
        <f t="shared" si="845"/>
        <v>-1</v>
      </c>
      <c r="BD145">
        <f t="shared" si="827"/>
        <v>-1</v>
      </c>
      <c r="BE145">
        <f t="shared" si="827"/>
        <v>-1</v>
      </c>
      <c r="BF145">
        <f t="shared" si="827"/>
        <v>-1</v>
      </c>
      <c r="BG145">
        <f t="shared" si="827"/>
        <v>-1</v>
      </c>
      <c r="BH145">
        <f t="shared" si="827"/>
        <v>-1</v>
      </c>
      <c r="BI145">
        <f t="shared" si="827"/>
        <v>-1</v>
      </c>
      <c r="BJ145">
        <f t="shared" si="827"/>
        <v>-1</v>
      </c>
      <c r="BL145">
        <f t="shared" ref="BL145" si="874">IF((IF(BC145=BC140,BC145,-1)-$AM145)/10000&lt;0,-1,(IF(BC145=BC140,BC145,-1)-$AM145)/10000)</f>
        <v>-1</v>
      </c>
      <c r="BM145">
        <f t="shared" ref="BM145" si="875">IF((IF(BD145=BD140,BD145,-1)-$AM145)/10000&lt;0,-1,(IF(BD145=BD140,BD145,-1)-$AM145)/10000)</f>
        <v>-1</v>
      </c>
      <c r="BN145">
        <f t="shared" ref="BN145" si="876">IF((IF(BE145=BE140,BE145,-1)-$AM145)/10000&lt;0,-1,(IF(BE145=BE140,BE145,-1)-$AM145)/10000)</f>
        <v>-1</v>
      </c>
      <c r="BO145">
        <f t="shared" ref="BO145" si="877">IF((IF(BF145=BF140,BF145,-1)-$AM145)/10000&lt;0,-1,(IF(BF145=BF140,BF145,-1)-$AM145)/10000)</f>
        <v>-1</v>
      </c>
      <c r="BP145">
        <f t="shared" ref="BP145" si="878">IF((IF(BG145=BG140,BG145,-1)-$AM145)/10000&lt;0,-1,(IF(BG145=BG140,BG145,-1)-$AM145)/10000)</f>
        <v>-1</v>
      </c>
      <c r="BQ145">
        <f t="shared" ref="BQ145" si="879">IF((IF(BH145=BH140,BH145,-1)-$AM145)/10000&lt;0,-1,(IF(BH145=BH140,BH145,-1)-$AM145)/10000)</f>
        <v>-1</v>
      </c>
      <c r="BR145">
        <f t="shared" ref="BR145" si="880">IF((IF(BI145=BI140,BI145,-1)-$AM145)/10000&lt;0,-1,(IF(BI145=BI140,BI145,-1)-$AM145)/10000)</f>
        <v>-1</v>
      </c>
      <c r="BS145">
        <f t="shared" ref="BS145" si="881">IF((IF(BJ145=BJ140,BJ145,-1)-$AM145)/10000&lt;0,-1,(IF(BJ145=BJ140,BJ145,-1)-$AM145)/10000)</f>
        <v>-1</v>
      </c>
      <c r="BU145">
        <f t="shared" si="854"/>
        <v>-1</v>
      </c>
      <c r="BV145">
        <f t="shared" si="855"/>
        <v>0</v>
      </c>
      <c r="BW145">
        <f>_xlfn.RANK.AVG(BU145,BU141:BU152,0)</f>
        <v>6.5</v>
      </c>
      <c r="BX145">
        <f>IF(BW145&gt;BV138,0,(BV138-BW145)+2)</f>
        <v>0</v>
      </c>
      <c r="BY145">
        <f>IF(BW145&gt;BV138,0,IF(BV138=7,MAX(0,(BV138-BW145-5)),0))</f>
        <v>0</v>
      </c>
      <c r="BZ145">
        <f>IF(BW145&gt;BV138,0,IF(BV138=8,MAX(0,(BV138-BW145-5)),0))</f>
        <v>0</v>
      </c>
      <c r="CA145">
        <f t="shared" si="856"/>
        <v>0</v>
      </c>
    </row>
    <row r="146" spans="1:79">
      <c r="B146" s="94">
        <v>6</v>
      </c>
      <c r="C146" s="38" t="str">
        <f>IF(E146="","",VLOOKUP(E146,'Guests and Para'!$Q$4:$U$33,2,FALSE))</f>
        <v/>
      </c>
      <c r="D146" s="38" t="str">
        <f>IF(E146="","",VLOOKUP(E146,'Guests and Para'!$Q$4:$U$33,3,FALSE))</f>
        <v/>
      </c>
      <c r="E146" s="4"/>
      <c r="F146" s="4"/>
      <c r="G146" s="6"/>
      <c r="H146" s="38" t="str">
        <f>IF(E146="","",VLOOKUP(E146,'Guests and Para'!$Q$4:$U$33,4,FALSE))</f>
        <v/>
      </c>
      <c r="I146" s="38" t="str">
        <f>IF(E146="","",VLOOKUP(E146,'Guests and Para'!$Q$4:$U$33,5,FALSE))</f>
        <v/>
      </c>
      <c r="J146" s="38">
        <f t="shared" si="836"/>
        <v>0</v>
      </c>
      <c r="K146" s="94">
        <f t="shared" si="837"/>
        <v>0</v>
      </c>
      <c r="L146" s="38" t="str">
        <f t="shared" si="822"/>
        <v/>
      </c>
      <c r="N146" s="8"/>
      <c r="O146" s="8"/>
      <c r="P146" s="8"/>
      <c r="Q146" s="7"/>
      <c r="R146" s="7"/>
      <c r="S146" s="7"/>
      <c r="T146" s="7"/>
      <c r="U146" s="7"/>
      <c r="X146" s="14" t="str">
        <f t="shared" si="838"/>
        <v/>
      </c>
      <c r="Y146" s="66" t="str">
        <f t="shared" si="839"/>
        <v/>
      </c>
      <c r="Z146" s="38" t="str">
        <f t="shared" si="840"/>
        <v/>
      </c>
      <c r="AC146">
        <f t="shared" si="841"/>
        <v>0</v>
      </c>
      <c r="AD146">
        <f t="shared" si="823"/>
        <v>0</v>
      </c>
      <c r="AE146">
        <f t="shared" si="823"/>
        <v>0</v>
      </c>
      <c r="AF146">
        <f t="shared" si="823"/>
        <v>0</v>
      </c>
      <c r="AG146">
        <f t="shared" si="823"/>
        <v>0</v>
      </c>
      <c r="AH146">
        <f t="shared" si="823"/>
        <v>0</v>
      </c>
      <c r="AI146">
        <f t="shared" si="823"/>
        <v>0</v>
      </c>
      <c r="AJ146">
        <f t="shared" si="823"/>
        <v>0</v>
      </c>
      <c r="AL146">
        <f t="shared" si="824"/>
        <v>-10000</v>
      </c>
      <c r="AM146">
        <f t="shared" si="857"/>
        <v>6</v>
      </c>
      <c r="AN146">
        <f t="shared" si="842"/>
        <v>-9994</v>
      </c>
      <c r="AO146">
        <f t="shared" si="825"/>
        <v>0</v>
      </c>
      <c r="AP146">
        <f>_xlfn.RANK.AVG(AV146,AV141:AV152,0)</f>
        <v>6.5</v>
      </c>
      <c r="AQ146">
        <f>IF(AP146&gt;AO138,0,(AO138-AP146)+2)</f>
        <v>0</v>
      </c>
      <c r="AR146">
        <f>IF(AP146&gt;AO138,0,IF(AO138=7,MAX(0,(AO138-AP146-5)),0))</f>
        <v>0</v>
      </c>
      <c r="AS146">
        <f>IF(AP146&gt;AO138,0,IF(AO138=8,MAX(0,(AO138-AP146-5)),0))</f>
        <v>0</v>
      </c>
      <c r="AT146">
        <f t="shared" si="843"/>
        <v>0</v>
      </c>
      <c r="AV146">
        <f t="shared" si="826"/>
        <v>-1</v>
      </c>
      <c r="AW146" t="str">
        <f t="shared" si="844"/>
        <v/>
      </c>
      <c r="AX146">
        <f>VLOOKUP(A139,'RAZA field Params'!$AM$5:$AN$11,2,FALSE)</f>
        <v>13</v>
      </c>
      <c r="AY146" t="str">
        <f>IF(E146="","",VLOOKUP(H146,'RAZA field Params'!$B$2:$P$47,AX146,FALSE))</f>
        <v/>
      </c>
      <c r="AZ146" t="str">
        <f>IF(E146="","",VLOOKUP(H146,'RAZA field Params'!$B$2:$P$47,AX146+1,FALSE))</f>
        <v/>
      </c>
      <c r="BA146" t="str">
        <f>IF(E146="","",VLOOKUP(H146,'RAZA field Params'!$B$2:$P$47,AX146+2,FALSE))</f>
        <v/>
      </c>
      <c r="BC146">
        <f t="shared" si="845"/>
        <v>-1</v>
      </c>
      <c r="BD146">
        <f t="shared" si="827"/>
        <v>-1</v>
      </c>
      <c r="BE146">
        <f t="shared" si="827"/>
        <v>-1</v>
      </c>
      <c r="BF146">
        <f t="shared" si="827"/>
        <v>-1</v>
      </c>
      <c r="BG146">
        <f t="shared" si="827"/>
        <v>-1</v>
      </c>
      <c r="BH146">
        <f t="shared" si="827"/>
        <v>-1</v>
      </c>
      <c r="BI146">
        <f t="shared" si="827"/>
        <v>-1</v>
      </c>
      <c r="BJ146">
        <f t="shared" si="827"/>
        <v>-1</v>
      </c>
      <c r="BL146">
        <f t="shared" ref="BL146" si="882">IF((IF(BC146=BC140,BC146,-1)-$AM146)/10000&lt;0,-1,(IF(BC146=BC140,BC146,-1)-$AM146)/10000)</f>
        <v>-1</v>
      </c>
      <c r="BM146">
        <f t="shared" ref="BM146" si="883">IF((IF(BD146=BD140,BD146,-1)-$AM146)/10000&lt;0,-1,(IF(BD146=BD140,BD146,-1)-$AM146)/10000)</f>
        <v>-1</v>
      </c>
      <c r="BN146">
        <f t="shared" ref="BN146" si="884">IF((IF(BE146=BE140,BE146,-1)-$AM146)/10000&lt;0,-1,(IF(BE146=BE140,BE146,-1)-$AM146)/10000)</f>
        <v>-1</v>
      </c>
      <c r="BO146">
        <f t="shared" ref="BO146" si="885">IF((IF(BF146=BF140,BF146,-1)-$AM146)/10000&lt;0,-1,(IF(BF146=BF140,BF146,-1)-$AM146)/10000)</f>
        <v>-1</v>
      </c>
      <c r="BP146">
        <f t="shared" ref="BP146" si="886">IF((IF(BG146=BG140,BG146,-1)-$AM146)/10000&lt;0,-1,(IF(BG146=BG140,BG146,-1)-$AM146)/10000)</f>
        <v>-1</v>
      </c>
      <c r="BQ146">
        <f t="shared" ref="BQ146" si="887">IF((IF(BH146=BH140,BH146,-1)-$AM146)/10000&lt;0,-1,(IF(BH146=BH140,BH146,-1)-$AM146)/10000)</f>
        <v>-1</v>
      </c>
      <c r="BR146">
        <f t="shared" ref="BR146" si="888">IF((IF(BI146=BI140,BI146,-1)-$AM146)/10000&lt;0,-1,(IF(BI146=BI140,BI146,-1)-$AM146)/10000)</f>
        <v>-1</v>
      </c>
      <c r="BS146">
        <f t="shared" ref="BS146" si="889">IF((IF(BJ146=BJ140,BJ146,-1)-$AM146)/10000&lt;0,-1,(IF(BJ146=BJ140,BJ146,-1)-$AM146)/10000)</f>
        <v>-1</v>
      </c>
      <c r="BU146">
        <f t="shared" si="854"/>
        <v>-1</v>
      </c>
      <c r="BV146">
        <f t="shared" si="855"/>
        <v>0</v>
      </c>
      <c r="BW146">
        <f>_xlfn.RANK.AVG(BU146,BU141:BU152,0)</f>
        <v>6.5</v>
      </c>
      <c r="BX146">
        <f>IF(BW146&gt;BV138,0,(BV138-BW146)+2)</f>
        <v>0</v>
      </c>
      <c r="BY146">
        <f>IF(BW146&gt;BV138,0,IF(BV138=7,MAX(0,(BV138-BW146-5)),0))</f>
        <v>0</v>
      </c>
      <c r="BZ146">
        <f>IF(BW146&gt;BV138,0,IF(BV138=8,MAX(0,(BV138-BW146-5)),0))</f>
        <v>0</v>
      </c>
      <c r="CA146">
        <f t="shared" si="856"/>
        <v>0</v>
      </c>
    </row>
    <row r="147" spans="1:79">
      <c r="B147" s="94">
        <v>7</v>
      </c>
      <c r="C147" s="38" t="str">
        <f>IF(E147="","",VLOOKUP(E147,'Guests and Para'!$Q$4:$U$33,2,FALSE))</f>
        <v/>
      </c>
      <c r="D147" s="38" t="str">
        <f>IF(E147="","",VLOOKUP(E147,'Guests and Para'!$Q$4:$U$33,3,FALSE))</f>
        <v/>
      </c>
      <c r="E147" s="4"/>
      <c r="F147" s="4"/>
      <c r="G147" s="6"/>
      <c r="H147" s="38" t="str">
        <f>IF(E147="","",VLOOKUP(E147,'Guests and Para'!$Q$4:$U$33,4,FALSE))</f>
        <v/>
      </c>
      <c r="I147" s="38" t="str">
        <f>IF(E147="","",VLOOKUP(E147,'Guests and Para'!$Q$4:$U$33,5,FALSE))</f>
        <v/>
      </c>
      <c r="J147" s="38">
        <f t="shared" si="836"/>
        <v>0</v>
      </c>
      <c r="K147" s="94">
        <f t="shared" si="837"/>
        <v>0</v>
      </c>
      <c r="L147" s="38" t="str">
        <f t="shared" si="822"/>
        <v/>
      </c>
      <c r="N147" s="8"/>
      <c r="O147" s="8"/>
      <c r="P147" s="8"/>
      <c r="Q147" s="7"/>
      <c r="R147" s="7"/>
      <c r="S147" s="7"/>
      <c r="T147" s="7"/>
      <c r="U147" s="7"/>
      <c r="X147" s="14" t="str">
        <f t="shared" si="838"/>
        <v/>
      </c>
      <c r="Y147" s="66" t="str">
        <f t="shared" si="839"/>
        <v/>
      </c>
      <c r="Z147" s="38" t="str">
        <f t="shared" si="840"/>
        <v/>
      </c>
      <c r="AC147">
        <f t="shared" si="841"/>
        <v>0</v>
      </c>
      <c r="AD147">
        <f t="shared" si="823"/>
        <v>0</v>
      </c>
      <c r="AE147">
        <f t="shared" si="823"/>
        <v>0</v>
      </c>
      <c r="AF147">
        <f t="shared" si="823"/>
        <v>0</v>
      </c>
      <c r="AG147">
        <f t="shared" si="823"/>
        <v>0</v>
      </c>
      <c r="AH147">
        <f t="shared" si="823"/>
        <v>0</v>
      </c>
      <c r="AI147">
        <f t="shared" si="823"/>
        <v>0</v>
      </c>
      <c r="AJ147">
        <f t="shared" si="823"/>
        <v>0</v>
      </c>
      <c r="AL147">
        <f t="shared" si="824"/>
        <v>-10000</v>
      </c>
      <c r="AM147">
        <f t="shared" si="857"/>
        <v>7</v>
      </c>
      <c r="AN147">
        <f t="shared" si="842"/>
        <v>-9993</v>
      </c>
      <c r="AO147">
        <f t="shared" si="825"/>
        <v>0</v>
      </c>
      <c r="AP147">
        <f>_xlfn.RANK.AVG(AV147,AV141:AV152,0)</f>
        <v>6.5</v>
      </c>
      <c r="AQ147">
        <f>IF(AP147&gt;AO138,0,(AO138-AP147)+2)</f>
        <v>0</v>
      </c>
      <c r="AR147">
        <f>IF(AP147&gt;AO138,0,IF(AO138=7,MAX(0,(AO138-AP147-5)),0))</f>
        <v>0</v>
      </c>
      <c r="AS147">
        <f>IF(AP147&gt;AO138,0,IF(AO138=8,MAX(0,(AO138-AP147-5)),0))</f>
        <v>0</v>
      </c>
      <c r="AT147">
        <f t="shared" si="843"/>
        <v>0</v>
      </c>
      <c r="AV147">
        <f t="shared" si="826"/>
        <v>-1</v>
      </c>
      <c r="AW147" t="str">
        <f t="shared" si="844"/>
        <v/>
      </c>
      <c r="AX147">
        <f>VLOOKUP(A139,'RAZA field Params'!$AM$5:$AN$11,2,FALSE)</f>
        <v>13</v>
      </c>
      <c r="AY147" t="str">
        <f>IF(E147="","",VLOOKUP(H147,'RAZA field Params'!$B$2:$P$47,AX147,FALSE))</f>
        <v/>
      </c>
      <c r="AZ147" t="str">
        <f>IF(E147="","",VLOOKUP(H147,'RAZA field Params'!$B$2:$P$47,AX147+1,FALSE))</f>
        <v/>
      </c>
      <c r="BA147" t="str">
        <f>IF(E147="","",VLOOKUP(H147,'RAZA field Params'!$B$2:$P$47,AX147+2,FALSE))</f>
        <v/>
      </c>
      <c r="BC147">
        <f t="shared" si="845"/>
        <v>-1</v>
      </c>
      <c r="BD147">
        <f t="shared" si="827"/>
        <v>-1</v>
      </c>
      <c r="BE147">
        <f t="shared" si="827"/>
        <v>-1</v>
      </c>
      <c r="BF147">
        <f t="shared" si="827"/>
        <v>-1</v>
      </c>
      <c r="BG147">
        <f t="shared" si="827"/>
        <v>-1</v>
      </c>
      <c r="BH147">
        <f t="shared" si="827"/>
        <v>-1</v>
      </c>
      <c r="BI147">
        <f t="shared" si="827"/>
        <v>-1</v>
      </c>
      <c r="BJ147">
        <f t="shared" si="827"/>
        <v>-1</v>
      </c>
      <c r="BL147">
        <f t="shared" ref="BL147" si="890">IF((IF(BC147=BC140,BC147,-1)-$AM147)/10000&lt;0,-1,(IF(BC147=BC140,BC147,-1)-$AM147)/10000)</f>
        <v>-1</v>
      </c>
      <c r="BM147">
        <f t="shared" ref="BM147" si="891">IF((IF(BD147=BD140,BD147,-1)-$AM147)/10000&lt;0,-1,(IF(BD147=BD140,BD147,-1)-$AM147)/10000)</f>
        <v>-1</v>
      </c>
      <c r="BN147">
        <f t="shared" ref="BN147" si="892">IF((IF(BE147=BE140,BE147,-1)-$AM147)/10000&lt;0,-1,(IF(BE147=BE140,BE147,-1)-$AM147)/10000)</f>
        <v>-1</v>
      </c>
      <c r="BO147">
        <f t="shared" ref="BO147" si="893">IF((IF(BF147=BF140,BF147,-1)-$AM147)/10000&lt;0,-1,(IF(BF147=BF140,BF147,-1)-$AM147)/10000)</f>
        <v>-1</v>
      </c>
      <c r="BP147">
        <f t="shared" ref="BP147" si="894">IF((IF(BG147=BG140,BG147,-1)-$AM147)/10000&lt;0,-1,(IF(BG147=BG140,BG147,-1)-$AM147)/10000)</f>
        <v>-1</v>
      </c>
      <c r="BQ147">
        <f t="shared" ref="BQ147" si="895">IF((IF(BH147=BH140,BH147,-1)-$AM147)/10000&lt;0,-1,(IF(BH147=BH140,BH147,-1)-$AM147)/10000)</f>
        <v>-1</v>
      </c>
      <c r="BR147">
        <f t="shared" ref="BR147" si="896">IF((IF(BI147=BI140,BI147,-1)-$AM147)/10000&lt;0,-1,(IF(BI147=BI140,BI147,-1)-$AM147)/10000)</f>
        <v>-1</v>
      </c>
      <c r="BS147">
        <f t="shared" ref="BS147" si="897">IF((IF(BJ147=BJ140,BJ147,-1)-$AM147)/10000&lt;0,-1,(IF(BJ147=BJ140,BJ147,-1)-$AM147)/10000)</f>
        <v>-1</v>
      </c>
      <c r="BU147">
        <f t="shared" si="854"/>
        <v>-1</v>
      </c>
      <c r="BV147">
        <f t="shared" si="855"/>
        <v>0</v>
      </c>
      <c r="BW147">
        <f>_xlfn.RANK.AVG(BU147,BU141:BU152,0)</f>
        <v>6.5</v>
      </c>
      <c r="BX147">
        <f>IF(BW147&gt;BV138,0,(BV138-BW147)+2)</f>
        <v>0</v>
      </c>
      <c r="BY147">
        <f>IF(BW147&gt;BV138,0,IF(BV138=7,MAX(0,(BV138-BW147-5)),0))</f>
        <v>0</v>
      </c>
      <c r="BZ147">
        <f>IF(BW147&gt;BV138,0,IF(BV138=8,MAX(0,(BV138-BW147-5)),0))</f>
        <v>0</v>
      </c>
      <c r="CA147">
        <f t="shared" si="856"/>
        <v>0</v>
      </c>
    </row>
    <row r="148" spans="1:79">
      <c r="B148" s="94">
        <v>8</v>
      </c>
      <c r="C148" s="38" t="str">
        <f>IF(E148="","",VLOOKUP(E148,'Guests and Para'!$Q$4:$U$33,2,FALSE))</f>
        <v/>
      </c>
      <c r="D148" s="38" t="str">
        <f>IF(E148="","",VLOOKUP(E148,'Guests and Para'!$Q$4:$U$33,3,FALSE))</f>
        <v/>
      </c>
      <c r="E148" s="4"/>
      <c r="F148" s="4"/>
      <c r="G148" s="6"/>
      <c r="H148" s="38" t="str">
        <f>IF(E148="","",VLOOKUP(E148,'Guests and Para'!$Q$4:$U$33,4,FALSE))</f>
        <v/>
      </c>
      <c r="I148" s="38" t="str">
        <f>IF(E148="","",VLOOKUP(E148,'Guests and Para'!$Q$4:$U$33,5,FALSE))</f>
        <v/>
      </c>
      <c r="J148" s="38">
        <f t="shared" si="836"/>
        <v>0</v>
      </c>
      <c r="K148" s="94">
        <f t="shared" si="837"/>
        <v>0</v>
      </c>
      <c r="L148" s="38" t="str">
        <f>IF(AV148&lt;0,"",AV148)</f>
        <v/>
      </c>
      <c r="N148" s="8"/>
      <c r="O148" s="8"/>
      <c r="P148" s="8"/>
      <c r="Q148" s="7"/>
      <c r="R148" s="7"/>
      <c r="S148" s="7"/>
      <c r="T148" s="7"/>
      <c r="U148" s="7"/>
      <c r="X148" s="14" t="str">
        <f t="shared" si="838"/>
        <v/>
      </c>
      <c r="Y148" s="66" t="str">
        <f t="shared" si="839"/>
        <v/>
      </c>
      <c r="Z148" s="38" t="str">
        <f t="shared" si="840"/>
        <v/>
      </c>
      <c r="AC148">
        <f t="shared" si="841"/>
        <v>0</v>
      </c>
      <c r="AD148">
        <f t="shared" si="823"/>
        <v>0</v>
      </c>
      <c r="AE148">
        <f t="shared" si="823"/>
        <v>0</v>
      </c>
      <c r="AF148">
        <f t="shared" si="823"/>
        <v>0</v>
      </c>
      <c r="AG148">
        <f t="shared" si="823"/>
        <v>0</v>
      </c>
      <c r="AH148">
        <f t="shared" si="823"/>
        <v>0</v>
      </c>
      <c r="AI148">
        <f t="shared" si="823"/>
        <v>0</v>
      </c>
      <c r="AJ148">
        <f t="shared" si="823"/>
        <v>0</v>
      </c>
      <c r="AL148">
        <f t="shared" si="824"/>
        <v>-10000</v>
      </c>
      <c r="AM148">
        <f t="shared" si="857"/>
        <v>8</v>
      </c>
      <c r="AN148">
        <f t="shared" si="842"/>
        <v>-9992</v>
      </c>
      <c r="AO148">
        <f t="shared" si="825"/>
        <v>0</v>
      </c>
      <c r="AP148">
        <f>_xlfn.RANK.AVG(AV148,AV141:AV152,0)</f>
        <v>6.5</v>
      </c>
      <c r="AQ148">
        <f>IF(AP148&gt;AO138,0,(AO138-AP148)+2)</f>
        <v>0</v>
      </c>
      <c r="AR148">
        <f>IF(AP148&gt;AO138,0,IF(AO138=7,MAX(0,(AO138-AP148-5)),0))</f>
        <v>0</v>
      </c>
      <c r="AS148">
        <f>IF(AP148&gt;AO138,0,IF(AO138=8,MAX(0,(AO138-AP148-5)),0))</f>
        <v>0</v>
      </c>
      <c r="AT148">
        <f t="shared" si="843"/>
        <v>0</v>
      </c>
      <c r="AV148">
        <f t="shared" si="826"/>
        <v>-1</v>
      </c>
      <c r="AW148" t="str">
        <f t="shared" si="844"/>
        <v/>
      </c>
      <c r="AX148">
        <f>VLOOKUP(A139,'RAZA field Params'!$AM$5:$AN$11,2,FALSE)</f>
        <v>13</v>
      </c>
      <c r="AY148" t="str">
        <f>IF(E148="","",VLOOKUP(H148,'RAZA field Params'!$B$2:$P$47,AX148,FALSE))</f>
        <v/>
      </c>
      <c r="AZ148" t="str">
        <f>IF(E148="","",VLOOKUP(H148,'RAZA field Params'!$B$2:$P$47,AX148+1,FALSE))</f>
        <v/>
      </c>
      <c r="BA148" t="str">
        <f>IF(E148="","",VLOOKUP(H148,'RAZA field Params'!$B$2:$P$47,AX148+2,FALSE))</f>
        <v/>
      </c>
      <c r="BC148">
        <f t="shared" si="845"/>
        <v>-1</v>
      </c>
      <c r="BD148">
        <f t="shared" si="827"/>
        <v>-1</v>
      </c>
      <c r="BE148">
        <f t="shared" si="827"/>
        <v>-1</v>
      </c>
      <c r="BF148">
        <f t="shared" si="827"/>
        <v>-1</v>
      </c>
      <c r="BG148">
        <f t="shared" si="827"/>
        <v>-1</v>
      </c>
      <c r="BH148">
        <f t="shared" si="827"/>
        <v>-1</v>
      </c>
      <c r="BI148">
        <f t="shared" si="827"/>
        <v>-1</v>
      </c>
      <c r="BJ148">
        <f t="shared" si="827"/>
        <v>-1</v>
      </c>
      <c r="BL148">
        <f t="shared" ref="BL148" si="898">IF((IF(BC148=BC140,BC148,-1)-$AM148)/10000&lt;0,-1,(IF(BC148=BC140,BC148,-1)-$AM148)/10000)</f>
        <v>-1</v>
      </c>
      <c r="BM148">
        <f t="shared" ref="BM148" si="899">IF((IF(BD148=BD140,BD148,-1)-$AM148)/10000&lt;0,-1,(IF(BD148=BD140,BD148,-1)-$AM148)/10000)</f>
        <v>-1</v>
      </c>
      <c r="BN148">
        <f t="shared" ref="BN148" si="900">IF((IF(BE148=BE140,BE148,-1)-$AM148)/10000&lt;0,-1,(IF(BE148=BE140,BE148,-1)-$AM148)/10000)</f>
        <v>-1</v>
      </c>
      <c r="BO148">
        <f t="shared" ref="BO148" si="901">IF((IF(BF148=BF140,BF148,-1)-$AM148)/10000&lt;0,-1,(IF(BF148=BF140,BF148,-1)-$AM148)/10000)</f>
        <v>-1</v>
      </c>
      <c r="BP148">
        <f t="shared" ref="BP148" si="902">IF((IF(BG148=BG140,BG148,-1)-$AM148)/10000&lt;0,-1,(IF(BG148=BG140,BG148,-1)-$AM148)/10000)</f>
        <v>-1</v>
      </c>
      <c r="BQ148">
        <f t="shared" ref="BQ148" si="903">IF((IF(BH148=BH140,BH148,-1)-$AM148)/10000&lt;0,-1,(IF(BH148=BH140,BH148,-1)-$AM148)/10000)</f>
        <v>-1</v>
      </c>
      <c r="BR148">
        <f t="shared" ref="BR148" si="904">IF((IF(BI148=BI140,BI148,-1)-$AM148)/10000&lt;0,-1,(IF(BI148=BI140,BI148,-1)-$AM148)/10000)</f>
        <v>-1</v>
      </c>
      <c r="BS148">
        <f t="shared" ref="BS148" si="905">IF((IF(BJ148=BJ140,BJ148,-1)-$AM148)/10000&lt;0,-1,(IF(BJ148=BJ140,BJ148,-1)-$AM148)/10000)</f>
        <v>-1</v>
      </c>
      <c r="BU148">
        <f>MAX(BL148:BS148)</f>
        <v>-1</v>
      </c>
      <c r="BV148">
        <f t="shared" si="855"/>
        <v>0</v>
      </c>
      <c r="BW148">
        <f>_xlfn.RANK.AVG(BU148,BU141:BU152,0)</f>
        <v>6.5</v>
      </c>
      <c r="BX148">
        <f>IF(BW148&gt;BV138,0,(BV138-BW148)+2)</f>
        <v>0</v>
      </c>
      <c r="BY148">
        <f>IF(BW148&gt;BV138,0,IF(BV138=7,MAX(0,(BV138-BW148-5)),0))</f>
        <v>0</v>
      </c>
      <c r="BZ148">
        <f>IF(BW148&gt;BV138,0,IF(BV138=8,MAX(0,(BV138-BW148-5)),0))</f>
        <v>0</v>
      </c>
      <c r="CA148">
        <f t="shared" si="856"/>
        <v>0</v>
      </c>
    </row>
    <row r="149" spans="1:79">
      <c r="B149" s="94">
        <v>9</v>
      </c>
      <c r="C149" s="38" t="str">
        <f>IF(E149="","",VLOOKUP(E149,'Guests and Para'!$Q$4:$U$33,2,FALSE))</f>
        <v/>
      </c>
      <c r="D149" s="38" t="str">
        <f>IF(E149="","",VLOOKUP(E149,'Guests and Para'!$Q$4:$U$33,3,FALSE))</f>
        <v/>
      </c>
      <c r="E149" s="4"/>
      <c r="F149" s="4"/>
      <c r="G149" s="6"/>
      <c r="H149" s="38" t="str">
        <f>IF(E149="","",VLOOKUP(E149,'Guests and Para'!$Q$4:$U$33,4,FALSE))</f>
        <v/>
      </c>
      <c r="I149" s="38" t="str">
        <f>IF(E149="","",VLOOKUP(E149,'Guests and Para'!$Q$4:$U$33,5,FALSE))</f>
        <v/>
      </c>
      <c r="J149" s="38">
        <f t="shared" si="836"/>
        <v>0</v>
      </c>
      <c r="K149" s="94">
        <f t="shared" si="837"/>
        <v>0</v>
      </c>
      <c r="L149" s="38" t="str">
        <f t="shared" ref="L149:L152" si="906">IF(AV149&lt;0,"",AV149)</f>
        <v/>
      </c>
      <c r="N149" s="8"/>
      <c r="O149" s="8"/>
      <c r="P149" s="8"/>
      <c r="Q149" s="7"/>
      <c r="R149" s="7"/>
      <c r="S149" s="7"/>
      <c r="T149" s="7"/>
      <c r="U149" s="7"/>
      <c r="X149" s="14" t="str">
        <f t="shared" si="838"/>
        <v/>
      </c>
      <c r="Y149" s="66" t="str">
        <f t="shared" si="839"/>
        <v/>
      </c>
      <c r="Z149" s="38" t="str">
        <f t="shared" si="840"/>
        <v/>
      </c>
      <c r="AC149">
        <f t="shared" si="841"/>
        <v>0</v>
      </c>
      <c r="AD149">
        <f t="shared" si="823"/>
        <v>0</v>
      </c>
      <c r="AE149">
        <f t="shared" si="823"/>
        <v>0</v>
      </c>
      <c r="AF149">
        <f t="shared" si="823"/>
        <v>0</v>
      </c>
      <c r="AG149">
        <f t="shared" si="823"/>
        <v>0</v>
      </c>
      <c r="AH149">
        <f t="shared" si="823"/>
        <v>0</v>
      </c>
      <c r="AI149">
        <f t="shared" si="823"/>
        <v>0</v>
      </c>
      <c r="AJ149">
        <f t="shared" si="823"/>
        <v>0</v>
      </c>
      <c r="AL149">
        <f t="shared" si="824"/>
        <v>-10000</v>
      </c>
      <c r="AM149">
        <f t="shared" si="857"/>
        <v>9</v>
      </c>
      <c r="AN149">
        <f t="shared" si="842"/>
        <v>-9991</v>
      </c>
      <c r="AO149">
        <f t="shared" si="825"/>
        <v>0</v>
      </c>
      <c r="AP149">
        <f>_xlfn.RANK.AVG(AV149,AV141:AV152,0)</f>
        <v>6.5</v>
      </c>
      <c r="AQ149">
        <f>IF(AP149&gt;AO138,0,(AO138-AP149)+2)</f>
        <v>0</v>
      </c>
      <c r="AR149">
        <f>IF(AP149&gt;AO138,0,IF(AO138=7,MAX(0,(AO138-AP149-5)),0))</f>
        <v>0</v>
      </c>
      <c r="AS149">
        <f>IF(AP149&gt;AO138,0,IF(AO138=8,MAX(0,(AO138-AP149-5)),0))</f>
        <v>0</v>
      </c>
      <c r="AT149">
        <f t="shared" si="843"/>
        <v>0</v>
      </c>
      <c r="AV149">
        <f t="shared" si="826"/>
        <v>-1</v>
      </c>
      <c r="AW149" t="str">
        <f t="shared" si="844"/>
        <v/>
      </c>
      <c r="AX149">
        <f>VLOOKUP(A139,'RAZA field Params'!$AM$5:$AN$11,2,FALSE)</f>
        <v>13</v>
      </c>
      <c r="AY149" t="str">
        <f>IF(E149="","",VLOOKUP(H149,'RAZA field Params'!$B$2:$P$47,AX149,FALSE))</f>
        <v/>
      </c>
      <c r="AZ149" t="str">
        <f>IF(E149="","",VLOOKUP(H149,'RAZA field Params'!$B$2:$P$47,AX149+1,FALSE))</f>
        <v/>
      </c>
      <c r="BA149" t="str">
        <f>IF(E149="","",VLOOKUP(H149,'RAZA field Params'!$B$2:$P$47,AX149+2,FALSE))</f>
        <v/>
      </c>
      <c r="BC149">
        <f t="shared" si="845"/>
        <v>-1</v>
      </c>
      <c r="BD149">
        <f t="shared" si="827"/>
        <v>-1</v>
      </c>
      <c r="BE149">
        <f t="shared" si="827"/>
        <v>-1</v>
      </c>
      <c r="BF149">
        <f t="shared" si="827"/>
        <v>-1</v>
      </c>
      <c r="BG149">
        <f t="shared" si="827"/>
        <v>-1</v>
      </c>
      <c r="BH149">
        <f t="shared" si="827"/>
        <v>-1</v>
      </c>
      <c r="BI149">
        <f t="shared" si="827"/>
        <v>-1</v>
      </c>
      <c r="BJ149">
        <f t="shared" si="827"/>
        <v>-1</v>
      </c>
      <c r="BL149">
        <f>IF((IF(BC149=BC140,BC149,-1)-$AM149)/10000&lt;0,-1,(IF(BC149=BC140,BC149,-1)-$AM149)/10000)</f>
        <v>-1</v>
      </c>
      <c r="BM149">
        <f t="shared" ref="BM149" si="907">IF((IF(BD149=BD140,BD149,-1)-$AM149)/10000&lt;0,-1,(IF(BD149=BD140,BD149,-1)-$AM149)/10000)</f>
        <v>-1</v>
      </c>
      <c r="BN149">
        <f t="shared" ref="BN149" si="908">IF((IF(BE149=BE140,BE149,-1)-$AM149)/10000&lt;0,-1,(IF(BE149=BE140,BE149,-1)-$AM149)/10000)</f>
        <v>-1</v>
      </c>
      <c r="BO149">
        <f t="shared" ref="BO149" si="909">IF((IF(BF149=BF140,BF149,-1)-$AM149)/10000&lt;0,-1,(IF(BF149=BF140,BF149,-1)-$AM149)/10000)</f>
        <v>-1</v>
      </c>
      <c r="BP149">
        <f t="shared" ref="BP149" si="910">IF((IF(BG149=BG140,BG149,-1)-$AM149)/10000&lt;0,-1,(IF(BG149=BG140,BG149,-1)-$AM149)/10000)</f>
        <v>-1</v>
      </c>
      <c r="BQ149">
        <f t="shared" ref="BQ149" si="911">IF((IF(BH149=BH140,BH149,-1)-$AM149)/10000&lt;0,-1,(IF(BH149=BH140,BH149,-1)-$AM149)/10000)</f>
        <v>-1</v>
      </c>
      <c r="BR149">
        <f t="shared" ref="BR149" si="912">IF((IF(BI149=BI140,BI149,-1)-$AM149)/10000&lt;0,-1,(IF(BI149=BI140,BI149,-1)-$AM149)/10000)</f>
        <v>-1</v>
      </c>
      <c r="BS149">
        <f t="shared" ref="BS149" si="913">IF((IF(BJ149=BJ140,BJ149,-1)-$AM149)/10000&lt;0,-1,(IF(BJ149=BJ140,BJ149,-1)-$AM149)/10000)</f>
        <v>-1</v>
      </c>
      <c r="BU149">
        <f>MAX(BL149:BS149)</f>
        <v>-1</v>
      </c>
      <c r="BV149">
        <f t="shared" si="855"/>
        <v>0</v>
      </c>
      <c r="BW149">
        <f>_xlfn.RANK.AVG(BU149,BU141:BU152,0)</f>
        <v>6.5</v>
      </c>
      <c r="BX149">
        <f>IF(BW149&gt;BV138,0,(BV138-BW149)+2)</f>
        <v>0</v>
      </c>
      <c r="BY149">
        <f>IF(BW149&gt;BV138,0,IF(BV138=7,MAX(0,(BV138-BW149-5)),0))</f>
        <v>0</v>
      </c>
      <c r="BZ149">
        <f>IF(BW149&gt;BV138,0,IF(BV138=8,MAX(0,(BV138-BW149-5)),0))</f>
        <v>0</v>
      </c>
      <c r="CA149">
        <f t="shared" si="856"/>
        <v>0</v>
      </c>
    </row>
    <row r="150" spans="1:79">
      <c r="B150" s="94">
        <v>10</v>
      </c>
      <c r="C150" s="38" t="str">
        <f>IF(E150="","",VLOOKUP(E150,'Guests and Para'!$Q$4:$U$33,2,FALSE))</f>
        <v/>
      </c>
      <c r="D150" s="38" t="str">
        <f>IF(E150="","",VLOOKUP(E150,'Guests and Para'!$Q$4:$U$33,3,FALSE))</f>
        <v/>
      </c>
      <c r="E150" s="4"/>
      <c r="F150" s="4"/>
      <c r="G150" s="6"/>
      <c r="H150" s="38" t="str">
        <f>IF(E150="","",VLOOKUP(E150,'Guests and Para'!$Q$4:$U$33,4,FALSE))</f>
        <v/>
      </c>
      <c r="I150" s="38" t="str">
        <f>IF(E150="","",VLOOKUP(E150,'Guests and Para'!$Q$4:$U$33,5,FALSE))</f>
        <v/>
      </c>
      <c r="J150" s="38">
        <f t="shared" si="836"/>
        <v>0</v>
      </c>
      <c r="K150" s="94">
        <f t="shared" si="837"/>
        <v>0</v>
      </c>
      <c r="L150" s="38" t="str">
        <f t="shared" si="906"/>
        <v/>
      </c>
      <c r="N150" s="8"/>
      <c r="O150" s="8"/>
      <c r="P150" s="8"/>
      <c r="Q150" s="7"/>
      <c r="R150" s="7"/>
      <c r="S150" s="7"/>
      <c r="T150" s="7"/>
      <c r="U150" s="7"/>
      <c r="X150" s="14" t="str">
        <f t="shared" si="838"/>
        <v/>
      </c>
      <c r="Y150" s="66" t="str">
        <f t="shared" si="839"/>
        <v/>
      </c>
      <c r="Z150" s="38" t="str">
        <f t="shared" si="840"/>
        <v/>
      </c>
      <c r="AC150">
        <f t="shared" si="841"/>
        <v>0</v>
      </c>
      <c r="AD150">
        <f t="shared" si="823"/>
        <v>0</v>
      </c>
      <c r="AE150">
        <f t="shared" si="823"/>
        <v>0</v>
      </c>
      <c r="AF150">
        <f t="shared" si="823"/>
        <v>0</v>
      </c>
      <c r="AG150">
        <f t="shared" si="823"/>
        <v>0</v>
      </c>
      <c r="AH150">
        <f t="shared" si="823"/>
        <v>0</v>
      </c>
      <c r="AI150">
        <f t="shared" si="823"/>
        <v>0</v>
      </c>
      <c r="AJ150">
        <f t="shared" si="823"/>
        <v>0</v>
      </c>
      <c r="AL150">
        <f t="shared" si="824"/>
        <v>-10000</v>
      </c>
      <c r="AM150">
        <f t="shared" si="857"/>
        <v>10</v>
      </c>
      <c r="AN150">
        <f t="shared" si="842"/>
        <v>-9990</v>
      </c>
      <c r="AO150">
        <f t="shared" si="825"/>
        <v>0</v>
      </c>
      <c r="AP150">
        <f>_xlfn.RANK.AVG(AV150,AV141:AV152,0)</f>
        <v>6.5</v>
      </c>
      <c r="AQ150">
        <f>IF(AP150&gt;AO138,0,(AO138-AP150)+2)</f>
        <v>0</v>
      </c>
      <c r="AR150">
        <f>IF(AP150&gt;AO138,0,IF(AO138=7,MAX(0,(AO138-AP150-5)),0))</f>
        <v>0</v>
      </c>
      <c r="AS150">
        <f>IF(AP150&gt;AO138,0,IF(AO138=8,MAX(0,(AO138-AP150-5)),0))</f>
        <v>0</v>
      </c>
      <c r="AT150">
        <f t="shared" si="843"/>
        <v>0</v>
      </c>
      <c r="AV150">
        <f t="shared" si="826"/>
        <v>-1</v>
      </c>
      <c r="AW150" t="str">
        <f t="shared" si="844"/>
        <v/>
      </c>
      <c r="AX150">
        <f>VLOOKUP(A139,'RAZA field Params'!$AM$5:$AN$11,2,FALSE)</f>
        <v>13</v>
      </c>
      <c r="AY150" t="str">
        <f>IF(E150="","",VLOOKUP(H150,'RAZA field Params'!$B$2:$P$47,AX150,FALSE))</f>
        <v/>
      </c>
      <c r="AZ150" t="str">
        <f>IF(E150="","",VLOOKUP(H150,'RAZA field Params'!$B$2:$P$47,AX150+1,FALSE))</f>
        <v/>
      </c>
      <c r="BA150" t="str">
        <f>IF(E150="","",VLOOKUP(H150,'RAZA field Params'!$B$2:$P$47,AX150+2,FALSE))</f>
        <v/>
      </c>
      <c r="BC150">
        <f t="shared" si="845"/>
        <v>-1</v>
      </c>
      <c r="BD150">
        <f t="shared" si="827"/>
        <v>-1</v>
      </c>
      <c r="BE150">
        <f t="shared" si="827"/>
        <v>-1</v>
      </c>
      <c r="BF150">
        <f t="shared" si="827"/>
        <v>-1</v>
      </c>
      <c r="BG150">
        <f t="shared" si="827"/>
        <v>-1</v>
      </c>
      <c r="BH150">
        <f t="shared" si="827"/>
        <v>-1</v>
      </c>
      <c r="BI150">
        <f t="shared" si="827"/>
        <v>-1</v>
      </c>
      <c r="BJ150">
        <f t="shared" si="827"/>
        <v>-1</v>
      </c>
      <c r="BL150">
        <f>IF((IF(BC150=BC140,BC150,-1)-$AM150)/10000&lt;0,-1,(IF(BC150=BC140,BC150,-1)-$AM150)/10000)</f>
        <v>-1</v>
      </c>
      <c r="BM150">
        <f t="shared" ref="BM150" si="914">IF((IF(BD150=BD140,BD150,-1)-$AM150)/10000&lt;0,-1,(IF(BD150=BD140,BD150,-1)-$AM150)/10000)</f>
        <v>-1</v>
      </c>
      <c r="BN150">
        <f t="shared" ref="BN150" si="915">IF((IF(BE150=BE140,BE150,-1)-$AM150)/10000&lt;0,-1,(IF(BE150=BE140,BE150,-1)-$AM150)/10000)</f>
        <v>-1</v>
      </c>
      <c r="BO150">
        <f>IF((IF(BF150=BF140,BF150,-1)-$AM150)/10000&lt;0,-1,(IF(BF150=BF140,BF150,-1)-$AM150)/10000)</f>
        <v>-1</v>
      </c>
      <c r="BP150">
        <f t="shared" ref="BP150" si="916">IF((IF(BG150=BG140,BG150,-1)-$AM150)/10000&lt;0,-1,(IF(BG150=BG140,BG150,-1)-$AM150)/10000)</f>
        <v>-1</v>
      </c>
      <c r="BQ150">
        <f t="shared" ref="BQ150" si="917">IF((IF(BH150=BH140,BH150,-1)-$AM150)/10000&lt;0,-1,(IF(BH150=BH140,BH150,-1)-$AM150)/10000)</f>
        <v>-1</v>
      </c>
      <c r="BR150">
        <f t="shared" ref="BR150" si="918">IF((IF(BI150=BI140,BI150,-1)-$AM150)/10000&lt;0,-1,(IF(BI150=BI140,BI150,-1)-$AM150)/10000)</f>
        <v>-1</v>
      </c>
      <c r="BS150">
        <f t="shared" ref="BS150" si="919">IF((IF(BJ150=BJ140,BJ150,-1)-$AM150)/10000&lt;0,-1,(IF(BJ150=BJ140,BJ150,-1)-$AM150)/10000)</f>
        <v>-1</v>
      </c>
      <c r="BU150">
        <f t="shared" ref="BU150:BU152" si="920">MAX(BL150:BS150)</f>
        <v>-1</v>
      </c>
      <c r="BV150">
        <f t="shared" si="855"/>
        <v>0</v>
      </c>
      <c r="BW150">
        <f>_xlfn.RANK.AVG(BU150,BU141:BU152,0)</f>
        <v>6.5</v>
      </c>
      <c r="BX150">
        <f>IF(BW150&gt;BV138,0,(BV138-BW150)+2)</f>
        <v>0</v>
      </c>
      <c r="BY150">
        <f>IF(BW150&gt;BV138,0,IF(BV138=7,MAX(0,(BV138-BW150-5)),0))</f>
        <v>0</v>
      </c>
      <c r="BZ150">
        <f>IF(BW150&gt;BV138,0,IF(BV138=8,MAX(0,(BV138-BW150-5)),0))</f>
        <v>0</v>
      </c>
      <c r="CA150">
        <f t="shared" si="856"/>
        <v>0</v>
      </c>
    </row>
    <row r="151" spans="1:79">
      <c r="B151" s="94">
        <v>11</v>
      </c>
      <c r="C151" s="38" t="str">
        <f>IF(E151="","",VLOOKUP(E151,'Guests and Para'!$Q$4:$U$33,2,FALSE))</f>
        <v/>
      </c>
      <c r="D151" s="38" t="str">
        <f>IF(E151="","",VLOOKUP(E151,'Guests and Para'!$Q$4:$U$33,3,FALSE))</f>
        <v/>
      </c>
      <c r="E151" s="4"/>
      <c r="F151" s="4"/>
      <c r="G151" s="6"/>
      <c r="H151" s="38" t="str">
        <f>IF(E151="","",VLOOKUP(E151,'Guests and Para'!$Q$4:$U$33,4,FALSE))</f>
        <v/>
      </c>
      <c r="I151" s="38" t="str">
        <f>IF(E151="","",VLOOKUP(E151,'Guests and Para'!$Q$4:$U$33,5,FALSE))</f>
        <v/>
      </c>
      <c r="J151" s="38">
        <f t="shared" si="836"/>
        <v>0</v>
      </c>
      <c r="K151" s="94">
        <f t="shared" si="837"/>
        <v>0</v>
      </c>
      <c r="L151" s="38" t="str">
        <f t="shared" si="906"/>
        <v/>
      </c>
      <c r="N151" s="8"/>
      <c r="O151" s="8"/>
      <c r="P151" s="8"/>
      <c r="Q151" s="7"/>
      <c r="R151" s="7"/>
      <c r="S151" s="7"/>
      <c r="T151" s="7"/>
      <c r="U151" s="7"/>
      <c r="X151" s="14" t="str">
        <f t="shared" si="838"/>
        <v/>
      </c>
      <c r="Y151" s="66" t="str">
        <f t="shared" si="839"/>
        <v/>
      </c>
      <c r="Z151" s="38" t="str">
        <f t="shared" si="840"/>
        <v/>
      </c>
      <c r="AC151">
        <f t="shared" si="841"/>
        <v>0</v>
      </c>
      <c r="AD151">
        <f t="shared" si="823"/>
        <v>0</v>
      </c>
      <c r="AE151">
        <f t="shared" si="823"/>
        <v>0</v>
      </c>
      <c r="AF151">
        <f t="shared" si="823"/>
        <v>0</v>
      </c>
      <c r="AG151">
        <f t="shared" si="823"/>
        <v>0</v>
      </c>
      <c r="AH151">
        <f t="shared" si="823"/>
        <v>0</v>
      </c>
      <c r="AI151">
        <f t="shared" si="823"/>
        <v>0</v>
      </c>
      <c r="AJ151">
        <f t="shared" si="823"/>
        <v>0</v>
      </c>
      <c r="AL151">
        <f t="shared" si="824"/>
        <v>-10000</v>
      </c>
      <c r="AM151">
        <f t="shared" si="857"/>
        <v>11</v>
      </c>
      <c r="AN151">
        <f t="shared" si="842"/>
        <v>-9989</v>
      </c>
      <c r="AO151">
        <f t="shared" si="825"/>
        <v>0</v>
      </c>
      <c r="AP151">
        <f>_xlfn.RANK.AVG(AV151,AV141:AV152,0)</f>
        <v>6.5</v>
      </c>
      <c r="AQ151">
        <f>IF(AP151&gt;AO138,0,(AO138-AP151)+2)</f>
        <v>0</v>
      </c>
      <c r="AR151">
        <f>IF(AP151&gt;AO138,0,IF(AO138=7,MAX(0,(AO138-AP151-5)),0))</f>
        <v>0</v>
      </c>
      <c r="AS151">
        <f>IF(AP151&gt;AO138,0,IF(AO138=8,MAX(0,(AO138-AP151-5)),0))</f>
        <v>0</v>
      </c>
      <c r="AT151">
        <f t="shared" si="843"/>
        <v>0</v>
      </c>
      <c r="AV151">
        <f>IF(AY151="",-1,IF(AY151&gt;0,FLOOR(AY151*EXP(-EXP(AZ151-BA151*AW151)),1),0))</f>
        <v>-1</v>
      </c>
      <c r="AW151" t="str">
        <f t="shared" si="844"/>
        <v/>
      </c>
      <c r="AX151">
        <f>VLOOKUP(A139,'RAZA field Params'!$AM$5:$AN$11,2,FALSE)</f>
        <v>13</v>
      </c>
      <c r="AY151" t="str">
        <f>IF(E151="","",VLOOKUP(H151,'RAZA field Params'!$B$2:$P$47,AX151,FALSE))</f>
        <v/>
      </c>
      <c r="AZ151" t="str">
        <f>IF(E151="","",VLOOKUP(H151,'RAZA field Params'!$B$2:$P$47,AX151+1,FALSE))</f>
        <v/>
      </c>
      <c r="BA151" t="str">
        <f>IF(E151="","",VLOOKUP(H151,'RAZA field Params'!$B$2:$P$47,AX151+2,FALSE))</f>
        <v/>
      </c>
      <c r="BC151">
        <f>IF($D151=BC$1,$AN151,-1)</f>
        <v>-1</v>
      </c>
      <c r="BD151">
        <f t="shared" si="827"/>
        <v>-1</v>
      </c>
      <c r="BE151">
        <f t="shared" si="827"/>
        <v>-1</v>
      </c>
      <c r="BF151">
        <f t="shared" si="827"/>
        <v>-1</v>
      </c>
      <c r="BG151">
        <f t="shared" si="827"/>
        <v>-1</v>
      </c>
      <c r="BH151">
        <f t="shared" si="827"/>
        <v>-1</v>
      </c>
      <c r="BI151">
        <f t="shared" si="827"/>
        <v>-1</v>
      </c>
      <c r="BJ151">
        <f t="shared" si="827"/>
        <v>-1</v>
      </c>
      <c r="BL151">
        <f>IF((IF(BC151=BC140,BC151,-1)-$AM151)/10000&lt;0,-1,(IF(BC151=BC140,BC151,-1)-$AM151)/10000)</f>
        <v>-1</v>
      </c>
      <c r="BM151">
        <f t="shared" ref="BM151" si="921">IF((IF(BD151=BD140,BD151,-1)-$AM151)/10000&lt;0,-1,(IF(BD151=BD140,BD151,-1)-$AM151)/10000)</f>
        <v>-1</v>
      </c>
      <c r="BN151">
        <f t="shared" ref="BN151" si="922">IF((IF(BE151=BE140,BE151,-1)-$AM151)/10000&lt;0,-1,(IF(BE151=BE140,BE151,-1)-$AM151)/10000)</f>
        <v>-1</v>
      </c>
      <c r="BO151">
        <f t="shared" ref="BO151" si="923">IF((IF(BF151=BF140,BF151,-1)-$AM151)/10000&lt;0,-1,(IF(BF151=BF140,BF151,-1)-$AM151)/10000)</f>
        <v>-1</v>
      </c>
      <c r="BP151">
        <f t="shared" ref="BP151" si="924">IF((IF(BG151=BG140,BG151,-1)-$AM151)/10000&lt;0,-1,(IF(BG151=BG140,BG151,-1)-$AM151)/10000)</f>
        <v>-1</v>
      </c>
      <c r="BQ151">
        <f t="shared" ref="BQ151" si="925">IF((IF(BH151=BH140,BH151,-1)-$AM151)/10000&lt;0,-1,(IF(BH151=BH140,BH151,-1)-$AM151)/10000)</f>
        <v>-1</v>
      </c>
      <c r="BR151">
        <f t="shared" ref="BR151" si="926">IF((IF(BI151=BI140,BI151,-1)-$AM151)/10000&lt;0,-1,(IF(BI151=BI140,BI151,-1)-$AM151)/10000)</f>
        <v>-1</v>
      </c>
      <c r="BS151">
        <f t="shared" ref="BS151" si="927">IF((IF(BJ151=BJ140,BJ151,-1)-$AM151)/10000&lt;0,-1,(IF(BJ151=BJ140,BJ151,-1)-$AM151)/10000)</f>
        <v>-1</v>
      </c>
      <c r="BU151">
        <f t="shared" si="920"/>
        <v>-1</v>
      </c>
      <c r="BV151">
        <f t="shared" si="855"/>
        <v>0</v>
      </c>
      <c r="BW151">
        <f>_xlfn.RANK.AVG(BU151,BU141:BU152,0)</f>
        <v>6.5</v>
      </c>
      <c r="BX151">
        <f>IF(BW151&gt;BV138,0,(BV138-BW151)+2)</f>
        <v>0</v>
      </c>
      <c r="BY151">
        <f>IF(BW151&gt;BV138,0,IF(BV138=7,MAX(0,(BV138-BW151-5)),0))</f>
        <v>0</v>
      </c>
      <c r="BZ151">
        <f>IF(BW151&gt;BV138,0,IF(BV138=8,MAX(0,(BV138-BW151-5)),0))</f>
        <v>0</v>
      </c>
      <c r="CA151">
        <f>SUM(BX151:BZ151)</f>
        <v>0</v>
      </c>
    </row>
    <row r="152" spans="1:79">
      <c r="B152" s="94">
        <v>12</v>
      </c>
      <c r="C152" s="38" t="str">
        <f>IF(E152="","",VLOOKUP(E152,'Guests and Para'!$Q$4:$U$33,2,FALSE))</f>
        <v/>
      </c>
      <c r="D152" s="38" t="str">
        <f>IF(E152="","",VLOOKUP(E152,'Guests and Para'!$Q$4:$U$33,3,FALSE))</f>
        <v/>
      </c>
      <c r="E152" s="4"/>
      <c r="F152" s="4"/>
      <c r="G152" s="6"/>
      <c r="H152" s="38" t="str">
        <f>IF(E152="","",VLOOKUP(E152,'Guests and Para'!$Q$4:$U$33,4,FALSE))</f>
        <v/>
      </c>
      <c r="I152" s="38" t="str">
        <f>IF(E152="","",VLOOKUP(E152,'Guests and Para'!$Q$4:$U$33,5,FALSE))</f>
        <v/>
      </c>
      <c r="J152" s="38">
        <f t="shared" si="836"/>
        <v>0</v>
      </c>
      <c r="K152" s="94">
        <f t="shared" si="837"/>
        <v>0</v>
      </c>
      <c r="L152" s="38" t="str">
        <f t="shared" si="906"/>
        <v/>
      </c>
      <c r="N152" s="8"/>
      <c r="O152" s="8"/>
      <c r="P152" s="8"/>
      <c r="Q152" s="7"/>
      <c r="R152" s="7"/>
      <c r="S152" s="7"/>
      <c r="T152" s="7"/>
      <c r="U152" s="7"/>
      <c r="X152" s="14" t="str">
        <f t="shared" si="838"/>
        <v/>
      </c>
      <c r="Y152" s="66" t="str">
        <f t="shared" si="839"/>
        <v/>
      </c>
      <c r="Z152" s="38" t="str">
        <f t="shared" si="840"/>
        <v/>
      </c>
      <c r="AC152">
        <f t="shared" si="841"/>
        <v>0</v>
      </c>
      <c r="AD152">
        <f t="shared" si="823"/>
        <v>0</v>
      </c>
      <c r="AE152">
        <f t="shared" si="823"/>
        <v>0</v>
      </c>
      <c r="AF152">
        <f t="shared" si="823"/>
        <v>0</v>
      </c>
      <c r="AG152">
        <f t="shared" si="823"/>
        <v>0</v>
      </c>
      <c r="AH152">
        <f t="shared" si="823"/>
        <v>0</v>
      </c>
      <c r="AI152">
        <f t="shared" si="823"/>
        <v>0</v>
      </c>
      <c r="AJ152">
        <f t="shared" si="823"/>
        <v>0</v>
      </c>
      <c r="AL152">
        <f t="shared" si="824"/>
        <v>-10000</v>
      </c>
      <c r="AM152">
        <f t="shared" si="857"/>
        <v>12</v>
      </c>
      <c r="AN152">
        <f t="shared" si="842"/>
        <v>-9988</v>
      </c>
      <c r="AO152">
        <f t="shared" si="825"/>
        <v>0</v>
      </c>
      <c r="AP152">
        <f>_xlfn.RANK.AVG(AV152,AV141:AV152,0)</f>
        <v>6.5</v>
      </c>
      <c r="AQ152">
        <f>IF(AP152&gt;AO138,0,(AO138-AP152)+2)</f>
        <v>0</v>
      </c>
      <c r="AR152">
        <f>IF(AP152&gt;AO138,0,IF(AO138=7,MAX(0,(AO138-AP152-5)),0))</f>
        <v>0</v>
      </c>
      <c r="AS152">
        <f>IF(AP152&gt;AO138,0,IF(AO138=8,MAX(0,(AO138-AP152-5)),0))</f>
        <v>0</v>
      </c>
      <c r="AT152">
        <f t="shared" si="843"/>
        <v>0</v>
      </c>
      <c r="AV152">
        <f t="shared" ref="AV152" si="928">IF(AY152="",-1,IF(AY152&gt;0,FLOOR(AY152*EXP(-EXP(AZ152-BA152*AW152)),1),0))</f>
        <v>-1</v>
      </c>
      <c r="AW152" t="str">
        <f t="shared" si="844"/>
        <v/>
      </c>
      <c r="AX152">
        <f>VLOOKUP(A139,'RAZA field Params'!$AM$5:$AN$11,2,FALSE)</f>
        <v>13</v>
      </c>
      <c r="AY152" t="str">
        <f>IF(E152="","",VLOOKUP(H152,'RAZA field Params'!$B$2:$P$47,AX152,FALSE))</f>
        <v/>
      </c>
      <c r="AZ152" t="str">
        <f>IF(E152="","",VLOOKUP(H152,'RAZA field Params'!$B$2:$P$47,AX152+1,FALSE))</f>
        <v/>
      </c>
      <c r="BA152" t="str">
        <f>IF(E152="","",VLOOKUP(H152,'RAZA field Params'!$B$2:$P$47,AX152+2,FALSE))</f>
        <v/>
      </c>
      <c r="BC152">
        <f t="shared" si="845"/>
        <v>-1</v>
      </c>
      <c r="BD152">
        <f t="shared" si="827"/>
        <v>-1</v>
      </c>
      <c r="BE152">
        <f t="shared" si="827"/>
        <v>-1</v>
      </c>
      <c r="BF152">
        <f t="shared" si="827"/>
        <v>-1</v>
      </c>
      <c r="BG152">
        <f t="shared" si="827"/>
        <v>-1</v>
      </c>
      <c r="BH152">
        <f t="shared" si="827"/>
        <v>-1</v>
      </c>
      <c r="BI152">
        <f t="shared" si="827"/>
        <v>-1</v>
      </c>
      <c r="BJ152">
        <f t="shared" si="827"/>
        <v>-1</v>
      </c>
      <c r="BL152">
        <f>IF((IF(BC152=BC140,BC152,-1)-$AM152)/10000&lt;0,-1,(IF(BC152=BC140,BC152,-1)-$AM152)/10000)</f>
        <v>-1</v>
      </c>
      <c r="BM152">
        <f t="shared" ref="BM152" si="929">IF((IF(BD152=BD140,BD152,-1)-$AM152)/10000&lt;0,-1,(IF(BD152=BD140,BD152,-1)-$AM152)/10000)</f>
        <v>-1</v>
      </c>
      <c r="BN152">
        <f t="shared" ref="BN152" si="930">IF((IF(BE152=BE140,BE152,-1)-$AM152)/10000&lt;0,-1,(IF(BE152=BE140,BE152,-1)-$AM152)/10000)</f>
        <v>-1</v>
      </c>
      <c r="BO152">
        <f t="shared" ref="BO152" si="931">IF((IF(BF152=BF140,BF152,-1)-$AM152)/10000&lt;0,-1,(IF(BF152=BF140,BF152,-1)-$AM152)/10000)</f>
        <v>-1</v>
      </c>
      <c r="BP152">
        <f t="shared" ref="BP152" si="932">IF((IF(BG152=BG140,BG152,-1)-$AM152)/10000&lt;0,-1,(IF(BG152=BG140,BG152,-1)-$AM152)/10000)</f>
        <v>-1</v>
      </c>
      <c r="BQ152">
        <f t="shared" ref="BQ152" si="933">IF((IF(BH152=BH140,BH152,-1)-$AM152)/10000&lt;0,-1,(IF(BH152=BH140,BH152,-1)-$AM152)/10000)</f>
        <v>-1</v>
      </c>
      <c r="BR152">
        <f t="shared" ref="BR152" si="934">IF((IF(BI152=BI140,BI152,-1)-$AM152)/10000&lt;0,-1,(IF(BI152=BI140,BI152,-1)-$AM152)/10000)</f>
        <v>-1</v>
      </c>
      <c r="BS152">
        <f t="shared" ref="BS152" si="935">IF((IF(BJ152=BJ140,BJ152,-1)-$AM152)/10000&lt;0,-1,(IF(BJ152=BJ140,BJ152,-1)-$AM152)/10000)</f>
        <v>-1</v>
      </c>
      <c r="BU152">
        <f t="shared" si="920"/>
        <v>-1</v>
      </c>
      <c r="BV152">
        <f t="shared" si="855"/>
        <v>0</v>
      </c>
      <c r="BW152">
        <f>_xlfn.RANK.AVG(BU152,BU141:BU152,0)</f>
        <v>6.5</v>
      </c>
      <c r="BX152">
        <f>IF(BW152&gt;BV138,0,(BV138-BW152)+2)</f>
        <v>0</v>
      </c>
      <c r="BY152">
        <f>IF(BW152&gt;BV138,0,IF(BV138=7,MAX(0,(BV138-BW152-5)),0))</f>
        <v>0</v>
      </c>
      <c r="BZ152">
        <f>IF(BW152&gt;BV138,0,IF(BV138=8,MAX(0,(BV138-BW152-5)),0))</f>
        <v>0</v>
      </c>
      <c r="CA152">
        <f t="shared" ref="CA152" si="936">SUM(BX152:BZ152)</f>
        <v>0</v>
      </c>
    </row>
    <row r="154" spans="1:79">
      <c r="AO154" t="s">
        <v>312</v>
      </c>
      <c r="BC154" s="136" t="str">
        <f>AC$1</f>
        <v>B&amp;R</v>
      </c>
      <c r="BD154" s="136" t="str">
        <f t="shared" ref="BD154" si="937">AD$1</f>
        <v>Chelt</v>
      </c>
      <c r="BE154" s="136" t="str">
        <f t="shared" ref="BE154" si="938">AE$1</f>
        <v>D&amp;S</v>
      </c>
      <c r="BF154" s="136" t="str">
        <f t="shared" ref="BF154" si="939">AF$1</f>
        <v>HereF</v>
      </c>
      <c r="BG154" s="136" t="str">
        <f t="shared" ref="BG154" si="940">AG$1</f>
        <v>K&amp;S</v>
      </c>
      <c r="BH154" s="136" t="str">
        <f t="shared" ref="BH154" si="941">AH$1</f>
        <v>Tipton</v>
      </c>
      <c r="BI154" s="136" t="str">
        <f t="shared" ref="BI154" si="942">AI$1</f>
        <v>Worc</v>
      </c>
      <c r="BJ154" s="136" t="str">
        <f t="shared" ref="BJ154" si="943">AJ$1</f>
        <v>Yate</v>
      </c>
      <c r="BV154" t="s">
        <v>312</v>
      </c>
    </row>
    <row r="155" spans="1:79">
      <c r="A155" s="62" t="s">
        <v>0</v>
      </c>
      <c r="B155" s="62" t="s">
        <v>0</v>
      </c>
      <c r="C155" s="62" t="s">
        <v>11</v>
      </c>
      <c r="D155" s="62" t="s">
        <v>58</v>
      </c>
      <c r="AO155">
        <f>SUM(AO158:AO165)</f>
        <v>0</v>
      </c>
      <c r="BC155" t="s">
        <v>399</v>
      </c>
      <c r="BL155" t="s">
        <v>401</v>
      </c>
      <c r="BV155">
        <f>SUM(BV158:BV165)</f>
        <v>0</v>
      </c>
    </row>
    <row r="156" spans="1:79">
      <c r="A156" s="3" t="str">
        <f>C155</f>
        <v>SP</v>
      </c>
      <c r="B156" s="37" t="s">
        <v>415</v>
      </c>
      <c r="C156" s="37"/>
      <c r="D156" s="138"/>
      <c r="E156" s="37"/>
      <c r="F156" s="139"/>
      <c r="G156" s="63" t="s">
        <v>77</v>
      </c>
      <c r="H156" s="37" t="s">
        <v>387</v>
      </c>
      <c r="I156" s="37" t="s">
        <v>389</v>
      </c>
      <c r="J156" s="37" t="s">
        <v>79</v>
      </c>
      <c r="K156" s="37" t="s">
        <v>59</v>
      </c>
      <c r="L156" s="37" t="s">
        <v>304</v>
      </c>
      <c r="M156" s="3"/>
      <c r="N156" s="3"/>
      <c r="O156" s="3"/>
      <c r="P156" s="3"/>
      <c r="Q156" s="3"/>
      <c r="R156" s="3"/>
      <c r="S156" s="3"/>
      <c r="T156" s="3"/>
      <c r="U156" s="3"/>
      <c r="V156" s="3"/>
      <c r="W156" s="3"/>
      <c r="X156" s="3" t="s">
        <v>136</v>
      </c>
      <c r="Y156" s="3" t="s">
        <v>236</v>
      </c>
      <c r="Z156" s="37" t="s">
        <v>404</v>
      </c>
      <c r="AA156" s="3"/>
      <c r="AL156" t="s">
        <v>304</v>
      </c>
      <c r="AM156" t="s">
        <v>307</v>
      </c>
      <c r="AN156" s="1" t="s">
        <v>308</v>
      </c>
      <c r="AO156" t="s">
        <v>310</v>
      </c>
      <c r="AP156" t="s">
        <v>313</v>
      </c>
      <c r="AQ156" t="s">
        <v>400</v>
      </c>
      <c r="AR156" t="s">
        <v>400</v>
      </c>
      <c r="AS156" t="s">
        <v>400</v>
      </c>
      <c r="AT156" t="s">
        <v>400</v>
      </c>
      <c r="AV156" t="s">
        <v>304</v>
      </c>
      <c r="AW156" t="s">
        <v>383</v>
      </c>
      <c r="AX156" t="s">
        <v>392</v>
      </c>
      <c r="AY156" t="s">
        <v>304</v>
      </c>
      <c r="AZ156" t="s">
        <v>304</v>
      </c>
      <c r="BA156" t="s">
        <v>304</v>
      </c>
      <c r="BC156" s="136" t="str">
        <f>AC$1</f>
        <v>B&amp;R</v>
      </c>
      <c r="BD156" s="136" t="str">
        <f t="shared" ref="BD156" si="944">AD$1</f>
        <v>Chelt</v>
      </c>
      <c r="BE156" s="136" t="str">
        <f t="shared" ref="BE156" si="945">AE$1</f>
        <v>D&amp;S</v>
      </c>
      <c r="BF156" s="136" t="str">
        <f t="shared" ref="BF156" si="946">AF$1</f>
        <v>HereF</v>
      </c>
      <c r="BG156" s="136" t="str">
        <f t="shared" ref="BG156" si="947">AG$1</f>
        <v>K&amp;S</v>
      </c>
      <c r="BH156" s="136" t="str">
        <f t="shared" ref="BH156" si="948">AH$1</f>
        <v>Tipton</v>
      </c>
      <c r="BI156" s="136" t="str">
        <f t="shared" ref="BI156" si="949">AI$1</f>
        <v>Worc</v>
      </c>
      <c r="BJ156" s="136" t="str">
        <f t="shared" ref="BJ156" si="950">AJ$1</f>
        <v>Yate</v>
      </c>
      <c r="BL156" s="136" t="str">
        <f>BC156</f>
        <v>B&amp;R</v>
      </c>
      <c r="BM156" s="136" t="str">
        <f t="shared" ref="BM156" si="951">BD156</f>
        <v>Chelt</v>
      </c>
      <c r="BN156" s="136" t="str">
        <f t="shared" ref="BN156" si="952">BE156</f>
        <v>D&amp;S</v>
      </c>
      <c r="BO156" s="136" t="str">
        <f t="shared" ref="BO156" si="953">BF156</f>
        <v>HereF</v>
      </c>
      <c r="BP156" s="136" t="str">
        <f t="shared" ref="BP156" si="954">BG156</f>
        <v>K&amp;S</v>
      </c>
      <c r="BQ156" s="136" t="str">
        <f t="shared" ref="BQ156" si="955">BH156</f>
        <v>Tipton</v>
      </c>
      <c r="BR156" s="136" t="str">
        <f t="shared" ref="BR156" si="956">BI156</f>
        <v>Worc</v>
      </c>
      <c r="BS156" s="136" t="str">
        <f t="shared" ref="BS156" si="957">BJ156</f>
        <v>Yate</v>
      </c>
      <c r="BU156" t="s">
        <v>402</v>
      </c>
      <c r="BV156" t="s">
        <v>310</v>
      </c>
      <c r="BW156" t="s">
        <v>313</v>
      </c>
      <c r="BX156" t="s">
        <v>403</v>
      </c>
      <c r="BY156" t="s">
        <v>403</v>
      </c>
      <c r="BZ156" t="s">
        <v>403</v>
      </c>
      <c r="CA156" t="s">
        <v>403</v>
      </c>
    </row>
    <row r="157" spans="1:79">
      <c r="A157" s="64" t="s">
        <v>1</v>
      </c>
      <c r="B157" s="37" t="s">
        <v>59</v>
      </c>
      <c r="C157" s="37" t="s">
        <v>60</v>
      </c>
      <c r="D157" s="37" t="s">
        <v>61</v>
      </c>
      <c r="E157" s="37" t="s">
        <v>108</v>
      </c>
      <c r="F157" s="139"/>
      <c r="G157" s="63" t="s">
        <v>99</v>
      </c>
      <c r="H157" s="37" t="s">
        <v>388</v>
      </c>
      <c r="I157" s="37" t="s">
        <v>390</v>
      </c>
      <c r="J157" s="37" t="s">
        <v>80</v>
      </c>
      <c r="K157" s="37" t="s">
        <v>80</v>
      </c>
      <c r="L157" s="37" t="s">
        <v>80</v>
      </c>
      <c r="M157" s="3"/>
      <c r="N157" s="3"/>
      <c r="O157" s="3"/>
      <c r="P157" s="3"/>
      <c r="Q157" s="3"/>
      <c r="R157" s="3"/>
      <c r="S157" s="3"/>
      <c r="T157" s="3"/>
      <c r="U157" s="3"/>
      <c r="V157" s="3"/>
      <c r="W157" s="3"/>
      <c r="X157" s="3" t="s">
        <v>146</v>
      </c>
      <c r="Y157" s="3" t="s">
        <v>237</v>
      </c>
      <c r="Z157" s="37" t="s">
        <v>405</v>
      </c>
      <c r="AA157" s="3"/>
      <c r="AC157" t="str">
        <f>ADMIN2026!$D$12</f>
        <v>B&amp;R</v>
      </c>
      <c r="AD157" t="str">
        <f>ADMIN2026!$D$13</f>
        <v>Chelt</v>
      </c>
      <c r="AE157" t="str">
        <f>ADMIN2026!$D$14</f>
        <v>D&amp;S</v>
      </c>
      <c r="AF157" t="str">
        <f>ADMIN2026!$D$15</f>
        <v>HereF</v>
      </c>
      <c r="AG157" t="str">
        <f>ADMIN2026!$D$16</f>
        <v>K&amp;S</v>
      </c>
      <c r="AH157" t="str">
        <f>ADMIN2026!$D$17</f>
        <v>Tipton</v>
      </c>
      <c r="AI157" t="str">
        <f>ADMIN2026!$D$18</f>
        <v>Worc</v>
      </c>
      <c r="AJ157" t="str">
        <f>ADMIN2026!$D$19</f>
        <v>Yate</v>
      </c>
      <c r="AL157" t="s">
        <v>306</v>
      </c>
      <c r="AM157" t="s">
        <v>296</v>
      </c>
      <c r="AN157" t="s">
        <v>309</v>
      </c>
      <c r="AO157" t="s">
        <v>311</v>
      </c>
      <c r="AP157" t="s">
        <v>325</v>
      </c>
      <c r="AQ157" t="s">
        <v>397</v>
      </c>
      <c r="AR157" t="s">
        <v>394</v>
      </c>
      <c r="AS157" t="s">
        <v>395</v>
      </c>
      <c r="AT157" t="s">
        <v>396</v>
      </c>
      <c r="AV157" t="s">
        <v>305</v>
      </c>
      <c r="AW157" t="s">
        <v>384</v>
      </c>
      <c r="AX157" t="s">
        <v>393</v>
      </c>
      <c r="AY157" t="s">
        <v>328</v>
      </c>
      <c r="AZ157" t="s">
        <v>329</v>
      </c>
      <c r="BA157" t="s">
        <v>330</v>
      </c>
      <c r="BC157" s="135">
        <f>MAX(BC158:BC165)</f>
        <v>-1</v>
      </c>
      <c r="BD157" s="135">
        <f t="shared" ref="BD157:BJ157" si="958">MAX(BD158:BD165)</f>
        <v>-1</v>
      </c>
      <c r="BE157" s="135">
        <f t="shared" si="958"/>
        <v>-1</v>
      </c>
      <c r="BF157" s="135">
        <f t="shared" si="958"/>
        <v>-1</v>
      </c>
      <c r="BG157" s="135">
        <f t="shared" si="958"/>
        <v>-1</v>
      </c>
      <c r="BH157" s="135">
        <f t="shared" si="958"/>
        <v>-1</v>
      </c>
      <c r="BI157" s="135">
        <f t="shared" si="958"/>
        <v>-1</v>
      </c>
      <c r="BJ157" s="135">
        <f t="shared" si="958"/>
        <v>-1</v>
      </c>
      <c r="BU157" t="s">
        <v>314</v>
      </c>
      <c r="BV157" t="s">
        <v>311</v>
      </c>
      <c r="BW157" t="s">
        <v>325</v>
      </c>
      <c r="BX157" t="s">
        <v>397</v>
      </c>
      <c r="BY157" t="s">
        <v>394</v>
      </c>
      <c r="BZ157" t="s">
        <v>395</v>
      </c>
      <c r="CA157" t="s">
        <v>396</v>
      </c>
    </row>
    <row r="158" spans="1:79">
      <c r="B158" s="94">
        <v>1</v>
      </c>
      <c r="C158" s="38" t="str">
        <f>IF(E158="","",VLOOKUP(E158,'Guests and Para'!$Q$4:$U$33,2,FALSE))</f>
        <v/>
      </c>
      <c r="D158" s="38" t="str">
        <f>IF(E158="","",VLOOKUP(E158,'Guests and Para'!$Q$4:$U$33,3,FALSE))</f>
        <v/>
      </c>
      <c r="E158" s="4"/>
      <c r="F158" s="140"/>
      <c r="G158" s="6"/>
      <c r="H158" s="38" t="str">
        <f>IF(E158="","",VLOOKUP(E158,'Guests and Para'!$Q$4:$U$33,4,FALSE))</f>
        <v/>
      </c>
      <c r="I158" s="38" t="str">
        <f>IF(E158="","",VLOOKUP(E158,'Guests and Para'!$Q$4:$U$33,5,FALSE))</f>
        <v/>
      </c>
      <c r="J158" s="38">
        <f>CA158</f>
        <v>0</v>
      </c>
      <c r="K158" s="94">
        <f>J158</f>
        <v>0</v>
      </c>
      <c r="L158" s="38" t="str">
        <f t="shared" ref="L158:L164" si="959">IF(AV158&lt;0,"",AV158)</f>
        <v/>
      </c>
      <c r="N158" s="8"/>
      <c r="O158" s="8"/>
      <c r="P158" s="8"/>
      <c r="Q158" s="7"/>
      <c r="R158" s="7"/>
      <c r="S158" s="7"/>
      <c r="T158" s="7"/>
      <c r="U158" s="7"/>
      <c r="X158" s="14" t="str">
        <f>IF(E158="","",G158)</f>
        <v/>
      </c>
      <c r="Y158" s="66" t="str">
        <f>IF(E158="","",IF(G158="NH","",IF(K158="DQ","",IF(K158="NM","",IF(K158="DNS","",IF(ABS(K158*2/2-K158)&lt;0.001,"","Error"))))))</f>
        <v/>
      </c>
      <c r="Z158" s="38" t="str">
        <f>IF(BU158&lt;0,"",BU158)</f>
        <v/>
      </c>
      <c r="AC158">
        <f>IF($D158=AC$1,$K158,0)</f>
        <v>0</v>
      </c>
      <c r="AD158">
        <f t="shared" ref="AD158:AJ169" si="960">IF($D158=AD$1,$K158,0)</f>
        <v>0</v>
      </c>
      <c r="AE158">
        <f t="shared" si="960"/>
        <v>0</v>
      </c>
      <c r="AF158">
        <f t="shared" si="960"/>
        <v>0</v>
      </c>
      <c r="AG158">
        <f t="shared" si="960"/>
        <v>0</v>
      </c>
      <c r="AH158">
        <f t="shared" si="960"/>
        <v>0</v>
      </c>
      <c r="AI158">
        <f t="shared" si="960"/>
        <v>0</v>
      </c>
      <c r="AJ158">
        <f t="shared" si="960"/>
        <v>0</v>
      </c>
      <c r="AL158">
        <f t="shared" ref="AL158:AL169" si="961">INT(100*AV158+0.5)*100</f>
        <v>-10000</v>
      </c>
      <c r="AM158">
        <v>1</v>
      </c>
      <c r="AN158">
        <f>AL158+AM158</f>
        <v>-9999</v>
      </c>
      <c r="AO158">
        <f t="shared" ref="AO158:AO169" si="962">IF(E158="",0,1)</f>
        <v>0</v>
      </c>
      <c r="AP158">
        <f>_xlfn.RANK.AVG(AV158,AV158:AV169,0)</f>
        <v>6.5</v>
      </c>
      <c r="AQ158">
        <f>IF(AP158&gt;AO155,0,(AO155-AP158)+2)</f>
        <v>0</v>
      </c>
      <c r="AR158">
        <f>IF(AP158&gt;AO155,0,IF(AO155=7,MAX(0,(AO155-AP158-5)),0))</f>
        <v>0</v>
      </c>
      <c r="AS158">
        <f>IF(AP158&gt;AO155,0,IF(AO155=8,MAX(0,(AO155-AP158-5)),0))</f>
        <v>0</v>
      </c>
      <c r="AT158">
        <f>SUM(AQ158:AS158)</f>
        <v>0</v>
      </c>
      <c r="AV158">
        <f t="shared" ref="AV158:AV167" si="963">IF(AY158="",-1,IF(AY158&gt;0,FLOOR(AY158*EXP(-EXP(AZ158-BA158*AW158)),1),0))</f>
        <v>-1</v>
      </c>
      <c r="AW158" t="str">
        <f>IF(E158="","",G158)</f>
        <v/>
      </c>
      <c r="AX158">
        <f>VLOOKUP(A156,'RAZA field Params'!$AM$5:$AN$11,2,FALSE)</f>
        <v>3</v>
      </c>
      <c r="AY158" t="str">
        <f>IF(E158="","",VLOOKUP(H158,'RAZA field Params'!$B$2:$P$47,AX158,FALSE))</f>
        <v/>
      </c>
      <c r="AZ158" t="str">
        <f>IF(E158="","",VLOOKUP(H158,'RAZA field Params'!$B$2:$P$47,AX158+1,FALSE))</f>
        <v/>
      </c>
      <c r="BA158" t="str">
        <f>IF(E158="","",VLOOKUP(H158,'RAZA field Params'!$B$2:$P$47,AX158+2,FALSE))</f>
        <v/>
      </c>
      <c r="BC158">
        <f>IF($D158=BC$1,$AN158,-1)</f>
        <v>-1</v>
      </c>
      <c r="BD158">
        <f t="shared" ref="BD158:BJ169" si="964">IF($D158=BD$1,$AN158,-1)</f>
        <v>-1</v>
      </c>
      <c r="BE158">
        <f t="shared" si="964"/>
        <v>-1</v>
      </c>
      <c r="BF158">
        <f t="shared" si="964"/>
        <v>-1</v>
      </c>
      <c r="BG158">
        <f t="shared" si="964"/>
        <v>-1</v>
      </c>
      <c r="BH158">
        <f t="shared" si="964"/>
        <v>-1</v>
      </c>
      <c r="BI158">
        <f t="shared" si="964"/>
        <v>-1</v>
      </c>
      <c r="BJ158">
        <f t="shared" si="964"/>
        <v>-1</v>
      </c>
      <c r="BL158">
        <f t="shared" ref="BL158" si="965">IF((IF(BC158=BC157,BC158,-1)-$AM158)/10000&lt;0,-1,(IF(BC158=BC157,BC158,-1)-$AM158)/10000)</f>
        <v>-1</v>
      </c>
      <c r="BM158">
        <f t="shared" ref="BM158" si="966">IF((IF(BD158=BD157,BD158,-1)-$AM158)/10000&lt;0,-1,(IF(BD158=BD157,BD158,-1)-$AM158)/10000)</f>
        <v>-1</v>
      </c>
      <c r="BN158">
        <f t="shared" ref="BN158" si="967">IF((IF(BE158=BE157,BE158,-1)-$AM158)/10000&lt;0,-1,(IF(BE158=BE157,BE158,-1)-$AM158)/10000)</f>
        <v>-1</v>
      </c>
      <c r="BO158">
        <f t="shared" ref="BO158" si="968">IF((IF(BF158=BF157,BF158,-1)-$AM158)/10000&lt;0,-1,(IF(BF158=BF157,BF158,-1)-$AM158)/10000)</f>
        <v>-1</v>
      </c>
      <c r="BP158">
        <f t="shared" ref="BP158" si="969">IF((IF(BG158=BG157,BG158,-1)-$AM158)/10000&lt;0,-1,(IF(BG158=BG157,BG158,-1)-$AM158)/10000)</f>
        <v>-1</v>
      </c>
      <c r="BQ158">
        <f t="shared" ref="BQ158" si="970">IF((IF(BH158=BH157,BH158,-1)-$AM158)/10000&lt;0,-1,(IF(BH158=BH157,BH158,-1)-$AM158)/10000)</f>
        <v>-1</v>
      </c>
      <c r="BR158">
        <f t="shared" ref="BR158" si="971">IF((IF(BI158=BI157,BI158,-1)-$AM158)/10000&lt;0,-1,(IF(BI158=BI157,BI158,-1)-$AM158)/10000)</f>
        <v>-1</v>
      </c>
      <c r="BS158">
        <f t="shared" ref="BS158" si="972">IF((IF(BJ158=BJ157,BJ158,-1)-$AM158)/10000&lt;0,-1,(IF(BJ158=BJ157,BJ158,-1)-$AM158)/10000)</f>
        <v>-1</v>
      </c>
      <c r="BU158">
        <f>MAX(BL158:BS158)</f>
        <v>-1</v>
      </c>
      <c r="BV158">
        <f>IF(BU158&lt;0,0,1)</f>
        <v>0</v>
      </c>
      <c r="BW158">
        <f>_xlfn.RANK.AVG(BU158,BU158:BU169,0)</f>
        <v>6.5</v>
      </c>
      <c r="BX158">
        <f>IF(BW158&gt;BV155,0,(BV155-BW158)+2)</f>
        <v>0</v>
      </c>
      <c r="BY158">
        <f>IF(BW158&gt;BV155,0,IF(BV155=7,MAX(0,(BV155-BW158-5)),0))</f>
        <v>0</v>
      </c>
      <c r="BZ158">
        <f>IF(BW158&gt;BV155,0,IF(BV155=8,MAX(0,(BV155-BW158-5)),0))</f>
        <v>0</v>
      </c>
      <c r="CA158">
        <f>SUM(BX158:BZ158)</f>
        <v>0</v>
      </c>
    </row>
    <row r="159" spans="1:79">
      <c r="B159" s="94">
        <v>2</v>
      </c>
      <c r="C159" s="38" t="str">
        <f>IF(E159="","",VLOOKUP(E159,'Guests and Para'!$Q$4:$U$33,2,FALSE))</f>
        <v/>
      </c>
      <c r="D159" s="38" t="str">
        <f>IF(E159="","",VLOOKUP(E159,'Guests and Para'!$Q$4:$U$33,3,FALSE))</f>
        <v/>
      </c>
      <c r="E159" s="4"/>
      <c r="F159" s="140"/>
      <c r="G159" s="6"/>
      <c r="H159" s="38" t="str">
        <f>IF(E159="","",VLOOKUP(E159,'Guests and Para'!$Q$4:$U$33,4,FALSE))</f>
        <v/>
      </c>
      <c r="I159" s="38" t="str">
        <f>IF(E159="","",VLOOKUP(E159,'Guests and Para'!$Q$4:$U$33,5,FALSE))</f>
        <v/>
      </c>
      <c r="J159" s="38">
        <f t="shared" ref="J159:J169" si="973">CA159</f>
        <v>0</v>
      </c>
      <c r="K159" s="94">
        <f t="shared" ref="K159:K169" si="974">J159</f>
        <v>0</v>
      </c>
      <c r="L159" s="38" t="str">
        <f t="shared" si="959"/>
        <v/>
      </c>
      <c r="N159" s="8"/>
      <c r="O159" s="8"/>
      <c r="P159" s="8"/>
      <c r="Q159" s="7"/>
      <c r="R159" s="7"/>
      <c r="S159" s="7"/>
      <c r="T159" s="7"/>
      <c r="U159" s="7"/>
      <c r="X159" s="14" t="str">
        <f t="shared" ref="X159:X169" si="975">IF(E159="","",G159)</f>
        <v/>
      </c>
      <c r="Y159" s="66" t="str">
        <f t="shared" ref="Y159:Y169" si="976">IF(E159="","",IF(G159="NH","",IF(K159="DQ","",IF(K159="NM","",IF(K159="DNS","",IF(ABS(K159*2/2-K159)&lt;0.001,"","Error"))))))</f>
        <v/>
      </c>
      <c r="Z159" s="38" t="str">
        <f t="shared" ref="Z159:Z169" si="977">IF(BU159&lt;0,"",BU159)</f>
        <v/>
      </c>
      <c r="AC159">
        <f t="shared" ref="AC159:AC169" si="978">IF($D159=AC$1,$K159,0)</f>
        <v>0</v>
      </c>
      <c r="AD159">
        <f t="shared" si="960"/>
        <v>0</v>
      </c>
      <c r="AE159">
        <f t="shared" si="960"/>
        <v>0</v>
      </c>
      <c r="AF159">
        <f t="shared" si="960"/>
        <v>0</v>
      </c>
      <c r="AG159">
        <f t="shared" si="960"/>
        <v>0</v>
      </c>
      <c r="AH159">
        <f t="shared" si="960"/>
        <v>0</v>
      </c>
      <c r="AI159">
        <f t="shared" si="960"/>
        <v>0</v>
      </c>
      <c r="AJ159">
        <f t="shared" si="960"/>
        <v>0</v>
      </c>
      <c r="AL159">
        <f t="shared" si="961"/>
        <v>-10000</v>
      </c>
      <c r="AM159">
        <f>1+AM158</f>
        <v>2</v>
      </c>
      <c r="AN159">
        <f t="shared" ref="AN159:AN169" si="979">AL159+AM159</f>
        <v>-9998</v>
      </c>
      <c r="AO159">
        <f t="shared" si="962"/>
        <v>0</v>
      </c>
      <c r="AP159">
        <f>_xlfn.RANK.AVG(AV159,AV158:AV169,0)</f>
        <v>6.5</v>
      </c>
      <c r="AQ159">
        <f>IF(AP159&gt;AO155,0,(AO155-AP159)+2)</f>
        <v>0</v>
      </c>
      <c r="AR159">
        <f>IF(AP159&gt;AO155,0,IF(AO155=7,MAX(0,(AO155-AP159-5)),0))</f>
        <v>0</v>
      </c>
      <c r="AS159">
        <f>IF(AP159&gt;AO155,0,IF(AO155=8,MAX(0,(AO155-AP159-5)),0))</f>
        <v>0</v>
      </c>
      <c r="AT159">
        <f t="shared" ref="AT159:AT169" si="980">SUM(AQ159:AS159)</f>
        <v>0</v>
      </c>
      <c r="AV159">
        <f t="shared" si="963"/>
        <v>-1</v>
      </c>
      <c r="AW159" t="str">
        <f t="shared" ref="AW159:AW169" si="981">IF(E159="","",G159)</f>
        <v/>
      </c>
      <c r="AX159">
        <f>VLOOKUP(A156,'RAZA field Params'!$AM$5:$AN$11,2,FALSE)</f>
        <v>3</v>
      </c>
      <c r="AY159" t="str">
        <f>IF(E159="","",VLOOKUP(H159,'RAZA field Params'!$B$2:$P$47,AX159,FALSE))</f>
        <v/>
      </c>
      <c r="AZ159" t="str">
        <f>IF(E159="","",VLOOKUP(H159,'RAZA field Params'!$B$2:$P$47,AX159+1,FALSE))</f>
        <v/>
      </c>
      <c r="BA159" t="str">
        <f>IF(E159="","",VLOOKUP(H159,'RAZA field Params'!$B$2:$P$47,AX159+2,FALSE))</f>
        <v/>
      </c>
      <c r="BC159">
        <f t="shared" ref="BC159:BC169" si="982">IF($D159=BC$1,$AN159,-1)</f>
        <v>-1</v>
      </c>
      <c r="BD159">
        <f t="shared" si="964"/>
        <v>-1</v>
      </c>
      <c r="BE159">
        <f t="shared" si="964"/>
        <v>-1</v>
      </c>
      <c r="BF159">
        <f t="shared" si="964"/>
        <v>-1</v>
      </c>
      <c r="BG159">
        <f t="shared" si="964"/>
        <v>-1</v>
      </c>
      <c r="BH159">
        <f t="shared" si="964"/>
        <v>-1</v>
      </c>
      <c r="BI159">
        <f t="shared" si="964"/>
        <v>-1</v>
      </c>
      <c r="BJ159">
        <f t="shared" si="964"/>
        <v>-1</v>
      </c>
      <c r="BL159">
        <f t="shared" ref="BL159" si="983">IF((IF(BC159=BC157,BC159,-1)-$AM159)/10000&lt;0,-1,(IF(BC159=BC157,BC159,-1)-$AM159)/10000)</f>
        <v>-1</v>
      </c>
      <c r="BM159">
        <f t="shared" ref="BM159" si="984">IF((IF(BD159=BD157,BD159,-1)-$AM159)/10000&lt;0,-1,(IF(BD159=BD157,BD159,-1)-$AM159)/10000)</f>
        <v>-1</v>
      </c>
      <c r="BN159">
        <f t="shared" ref="BN159" si="985">IF((IF(BE159=BE157,BE159,-1)-$AM159)/10000&lt;0,-1,(IF(BE159=BE157,BE159,-1)-$AM159)/10000)</f>
        <v>-1</v>
      </c>
      <c r="BO159">
        <f t="shared" ref="BO159" si="986">IF((IF(BF159=BF157,BF159,-1)-$AM159)/10000&lt;0,-1,(IF(BF159=BF157,BF159,-1)-$AM159)/10000)</f>
        <v>-1</v>
      </c>
      <c r="BP159">
        <f t="shared" ref="BP159" si="987">IF((IF(BG159=BG157,BG159,-1)-$AM159)/10000&lt;0,-1,(IF(BG159=BG157,BG159,-1)-$AM159)/10000)</f>
        <v>-1</v>
      </c>
      <c r="BQ159">
        <f t="shared" ref="BQ159" si="988">IF((IF(BH159=BH157,BH159,-1)-$AM159)/10000&lt;0,-1,(IF(BH159=BH157,BH159,-1)-$AM159)/10000)</f>
        <v>-1</v>
      </c>
      <c r="BR159">
        <f t="shared" ref="BR159" si="989">IF((IF(BI159=BI157,BI159,-1)-$AM159)/10000&lt;0,-1,(IF(BI159=BI157,BI159,-1)-$AM159)/10000)</f>
        <v>-1</v>
      </c>
      <c r="BS159">
        <f t="shared" ref="BS159" si="990">IF((IF(BJ159=BJ157,BJ159,-1)-$AM159)/10000&lt;0,-1,(IF(BJ159=BJ157,BJ159,-1)-$AM159)/10000)</f>
        <v>-1</v>
      </c>
      <c r="BU159">
        <f t="shared" ref="BU159:BU164" si="991">MAX(BL159:BS159)</f>
        <v>-1</v>
      </c>
      <c r="BV159">
        <f t="shared" ref="BV159:BV169" si="992">IF(BU159&lt;0,0,1)</f>
        <v>0</v>
      </c>
      <c r="BW159">
        <f>_xlfn.RANK.AVG(BU159,BU158:BU169,0)</f>
        <v>6.5</v>
      </c>
      <c r="BX159">
        <f>IF(BW159&gt;BV155,0,(BV155-BW159)+2)</f>
        <v>0</v>
      </c>
      <c r="BY159">
        <f>IF(BW159&gt;BV155,0,IF(BV155=7,MAX(0,(BV155-BW159-5)),0))</f>
        <v>0</v>
      </c>
      <c r="BZ159">
        <f>IF(BW159&gt;BV155,0,IF(BV155=8,MAX(0,(BV155-BW159-5)),0))</f>
        <v>0</v>
      </c>
      <c r="CA159">
        <f t="shared" ref="CA159:CA167" si="993">SUM(BX159:BZ159)</f>
        <v>0</v>
      </c>
    </row>
    <row r="160" spans="1:79">
      <c r="B160" s="94">
        <v>3</v>
      </c>
      <c r="C160" s="38" t="str">
        <f>IF(E160="","",VLOOKUP(E160,'Guests and Para'!$Q$4:$U$33,2,FALSE))</f>
        <v/>
      </c>
      <c r="D160" s="38" t="str">
        <f>IF(E160="","",VLOOKUP(E160,'Guests and Para'!$Q$4:$U$33,3,FALSE))</f>
        <v/>
      </c>
      <c r="E160" s="4"/>
      <c r="F160" s="140"/>
      <c r="G160" s="6"/>
      <c r="H160" s="38" t="str">
        <f>IF(E160="","",VLOOKUP(E160,'Guests and Para'!$Q$4:$U$33,4,FALSE))</f>
        <v/>
      </c>
      <c r="I160" s="38" t="str">
        <f>IF(E160="","",VLOOKUP(E160,'Guests and Para'!$Q$4:$U$33,5,FALSE))</f>
        <v/>
      </c>
      <c r="J160" s="38">
        <f t="shared" si="973"/>
        <v>0</v>
      </c>
      <c r="K160" s="94">
        <f t="shared" si="974"/>
        <v>0</v>
      </c>
      <c r="L160" s="38" t="str">
        <f t="shared" si="959"/>
        <v/>
      </c>
      <c r="N160" s="8"/>
      <c r="O160" s="8"/>
      <c r="P160" s="8"/>
      <c r="Q160" s="7"/>
      <c r="R160" s="7"/>
      <c r="S160" s="7"/>
      <c r="T160" s="7"/>
      <c r="U160" s="7"/>
      <c r="X160" s="14" t="str">
        <f t="shared" si="975"/>
        <v/>
      </c>
      <c r="Y160" s="66" t="str">
        <f t="shared" si="976"/>
        <v/>
      </c>
      <c r="Z160" s="38" t="str">
        <f t="shared" si="977"/>
        <v/>
      </c>
      <c r="AC160">
        <f t="shared" si="978"/>
        <v>0</v>
      </c>
      <c r="AD160">
        <f t="shared" si="960"/>
        <v>0</v>
      </c>
      <c r="AE160">
        <f t="shared" si="960"/>
        <v>0</v>
      </c>
      <c r="AF160">
        <f t="shared" si="960"/>
        <v>0</v>
      </c>
      <c r="AG160">
        <f t="shared" si="960"/>
        <v>0</v>
      </c>
      <c r="AH160">
        <f t="shared" si="960"/>
        <v>0</v>
      </c>
      <c r="AI160">
        <f t="shared" si="960"/>
        <v>0</v>
      </c>
      <c r="AJ160">
        <f t="shared" si="960"/>
        <v>0</v>
      </c>
      <c r="AL160">
        <f t="shared" si="961"/>
        <v>-10000</v>
      </c>
      <c r="AM160">
        <f t="shared" ref="AM160:AM169" si="994">1+AM159</f>
        <v>3</v>
      </c>
      <c r="AN160">
        <f t="shared" si="979"/>
        <v>-9997</v>
      </c>
      <c r="AO160">
        <f t="shared" si="962"/>
        <v>0</v>
      </c>
      <c r="AP160">
        <f>_xlfn.RANK.AVG(AV160,AV158:AV169,0)</f>
        <v>6.5</v>
      </c>
      <c r="AQ160">
        <f>IF(AP160&gt;AO155,0,(AO155-AP160)+2)</f>
        <v>0</v>
      </c>
      <c r="AR160">
        <f>IF(AP160&gt;AO155,0,IF(AO155=7,MAX(0,(AO155-AP160-5)),0))</f>
        <v>0</v>
      </c>
      <c r="AS160">
        <f>IF(AP160&gt;AO155,0,IF(AO155=8,MAX(0,(AO155-AP160-5)),0))</f>
        <v>0</v>
      </c>
      <c r="AT160">
        <f t="shared" si="980"/>
        <v>0</v>
      </c>
      <c r="AV160">
        <f t="shared" si="963"/>
        <v>-1</v>
      </c>
      <c r="AW160" t="str">
        <f t="shared" si="981"/>
        <v/>
      </c>
      <c r="AX160">
        <f>VLOOKUP(A156,'RAZA field Params'!$AM$5:$AN$11,2,FALSE)</f>
        <v>3</v>
      </c>
      <c r="AY160" t="str">
        <f>IF(E160="","",VLOOKUP(H160,'RAZA field Params'!$B$2:$P$47,AX160,FALSE))</f>
        <v/>
      </c>
      <c r="AZ160" t="str">
        <f>IF(E160="","",VLOOKUP(H160,'RAZA field Params'!$B$2:$P$47,AX160+1,FALSE))</f>
        <v/>
      </c>
      <c r="BA160" t="str">
        <f>IF(E160="","",VLOOKUP(H160,'RAZA field Params'!$B$2:$P$47,AX160+2,FALSE))</f>
        <v/>
      </c>
      <c r="BC160">
        <f t="shared" si="982"/>
        <v>-1</v>
      </c>
      <c r="BD160">
        <f t="shared" si="964"/>
        <v>-1</v>
      </c>
      <c r="BE160">
        <f t="shared" si="964"/>
        <v>-1</v>
      </c>
      <c r="BF160">
        <f t="shared" si="964"/>
        <v>-1</v>
      </c>
      <c r="BG160">
        <f t="shared" si="964"/>
        <v>-1</v>
      </c>
      <c r="BH160">
        <f t="shared" si="964"/>
        <v>-1</v>
      </c>
      <c r="BI160">
        <f t="shared" si="964"/>
        <v>-1</v>
      </c>
      <c r="BJ160">
        <f t="shared" si="964"/>
        <v>-1</v>
      </c>
      <c r="BL160">
        <f t="shared" ref="BL160" si="995">IF((IF(BC160=BC157,BC160,-1)-$AM160)/10000&lt;0,-1,(IF(BC160=BC157,BC160,-1)-$AM160)/10000)</f>
        <v>-1</v>
      </c>
      <c r="BM160">
        <f t="shared" ref="BM160" si="996">IF((IF(BD160=BD157,BD160,-1)-$AM160)/10000&lt;0,-1,(IF(BD160=BD157,BD160,-1)-$AM160)/10000)</f>
        <v>-1</v>
      </c>
      <c r="BN160">
        <f t="shared" ref="BN160" si="997">IF((IF(BE160=BE157,BE160,-1)-$AM160)/10000&lt;0,-1,(IF(BE160=BE157,BE160,-1)-$AM160)/10000)</f>
        <v>-1</v>
      </c>
      <c r="BO160">
        <f t="shared" ref="BO160" si="998">IF((IF(BF160=BF157,BF160,-1)-$AM160)/10000&lt;0,-1,(IF(BF160=BF157,BF160,-1)-$AM160)/10000)</f>
        <v>-1</v>
      </c>
      <c r="BP160">
        <f t="shared" ref="BP160" si="999">IF((IF(BG160=BG157,BG160,-1)-$AM160)/10000&lt;0,-1,(IF(BG160=BG157,BG160,-1)-$AM160)/10000)</f>
        <v>-1</v>
      </c>
      <c r="BQ160">
        <f t="shared" ref="BQ160" si="1000">IF((IF(BH160=BH157,BH160,-1)-$AM160)/10000&lt;0,-1,(IF(BH160=BH157,BH160,-1)-$AM160)/10000)</f>
        <v>-1</v>
      </c>
      <c r="BR160">
        <f t="shared" ref="BR160" si="1001">IF((IF(BI160=BI157,BI160,-1)-$AM160)/10000&lt;0,-1,(IF(BI160=BI157,BI160,-1)-$AM160)/10000)</f>
        <v>-1</v>
      </c>
      <c r="BS160">
        <f t="shared" ref="BS160" si="1002">IF((IF(BJ160=BJ157,BJ160,-1)-$AM160)/10000&lt;0,-1,(IF(BJ160=BJ157,BJ160,-1)-$AM160)/10000)</f>
        <v>-1</v>
      </c>
      <c r="BU160">
        <f t="shared" si="991"/>
        <v>-1</v>
      </c>
      <c r="BV160">
        <f t="shared" si="992"/>
        <v>0</v>
      </c>
      <c r="BW160">
        <f>_xlfn.RANK.AVG(BU160,BU158:BU169,0)</f>
        <v>6.5</v>
      </c>
      <c r="BX160">
        <f>IF(BW160&gt;BV155,0,(BV155-BW160)+2)</f>
        <v>0</v>
      </c>
      <c r="BY160">
        <f>IF(BW160&gt;BV155,0,IF(BV155=7,MAX(0,(BV155-BW160-5)),0))</f>
        <v>0</v>
      </c>
      <c r="BZ160">
        <f>IF(BW160&gt;BV155,0,IF(BV155=8,MAX(0,(BV155-BW160-5)),0))</f>
        <v>0</v>
      </c>
      <c r="CA160">
        <f t="shared" si="993"/>
        <v>0</v>
      </c>
    </row>
    <row r="161" spans="1:79">
      <c r="B161" s="94">
        <v>4</v>
      </c>
      <c r="C161" s="38" t="str">
        <f>IF(E161="","",VLOOKUP(E161,'Guests and Para'!$Q$4:$U$33,2,FALSE))</f>
        <v/>
      </c>
      <c r="D161" s="38" t="str">
        <f>IF(E161="","",VLOOKUP(E161,'Guests and Para'!$Q$4:$U$33,3,FALSE))</f>
        <v/>
      </c>
      <c r="E161" s="4"/>
      <c r="F161" s="140"/>
      <c r="G161" s="6"/>
      <c r="H161" s="38" t="str">
        <f>IF(E161="","",VLOOKUP(E161,'Guests and Para'!$Q$4:$U$33,4,FALSE))</f>
        <v/>
      </c>
      <c r="I161" s="38" t="str">
        <f>IF(E161="","",VLOOKUP(E161,'Guests and Para'!$Q$4:$U$33,5,FALSE))</f>
        <v/>
      </c>
      <c r="J161" s="38">
        <f t="shared" si="973"/>
        <v>0</v>
      </c>
      <c r="K161" s="94">
        <f t="shared" si="974"/>
        <v>0</v>
      </c>
      <c r="L161" s="38" t="str">
        <f t="shared" si="959"/>
        <v/>
      </c>
      <c r="N161" s="8"/>
      <c r="O161" s="8"/>
      <c r="P161" s="8"/>
      <c r="Q161" s="7"/>
      <c r="R161" s="7"/>
      <c r="S161" s="7"/>
      <c r="T161" s="7"/>
      <c r="U161" s="7"/>
      <c r="X161" s="14" t="str">
        <f t="shared" si="975"/>
        <v/>
      </c>
      <c r="Y161" s="66" t="str">
        <f t="shared" si="976"/>
        <v/>
      </c>
      <c r="Z161" s="38" t="str">
        <f t="shared" si="977"/>
        <v/>
      </c>
      <c r="AC161">
        <f t="shared" si="978"/>
        <v>0</v>
      </c>
      <c r="AD161">
        <f t="shared" si="960"/>
        <v>0</v>
      </c>
      <c r="AE161">
        <f t="shared" si="960"/>
        <v>0</v>
      </c>
      <c r="AF161">
        <f t="shared" si="960"/>
        <v>0</v>
      </c>
      <c r="AG161">
        <f t="shared" si="960"/>
        <v>0</v>
      </c>
      <c r="AH161">
        <f t="shared" si="960"/>
        <v>0</v>
      </c>
      <c r="AI161">
        <f t="shared" si="960"/>
        <v>0</v>
      </c>
      <c r="AJ161">
        <f t="shared" si="960"/>
        <v>0</v>
      </c>
      <c r="AL161">
        <f t="shared" si="961"/>
        <v>-10000</v>
      </c>
      <c r="AM161">
        <f t="shared" si="994"/>
        <v>4</v>
      </c>
      <c r="AN161">
        <f t="shared" si="979"/>
        <v>-9996</v>
      </c>
      <c r="AO161">
        <f t="shared" si="962"/>
        <v>0</v>
      </c>
      <c r="AP161">
        <f>_xlfn.RANK.AVG(AV161,AV158:AV169,0)</f>
        <v>6.5</v>
      </c>
      <c r="AQ161">
        <f>IF(AP161&gt;AO155,0,(AO155-AP161)+2)</f>
        <v>0</v>
      </c>
      <c r="AR161">
        <f>IF(AP161&gt;AO155,0,IF(AO155=7,MAX(0,(AO155-AP161-5)),0))</f>
        <v>0</v>
      </c>
      <c r="AS161">
        <f>IF(AP161&gt;AO155,0,IF(AO155=8,MAX(0,(AO155-AP161-5)),0))</f>
        <v>0</v>
      </c>
      <c r="AT161">
        <f t="shared" si="980"/>
        <v>0</v>
      </c>
      <c r="AV161">
        <f t="shared" si="963"/>
        <v>-1</v>
      </c>
      <c r="AW161" t="str">
        <f t="shared" si="981"/>
        <v/>
      </c>
      <c r="AX161">
        <f>VLOOKUP(A156,'RAZA field Params'!$AM$5:$AN$11,2,FALSE)</f>
        <v>3</v>
      </c>
      <c r="AY161" t="str">
        <f>IF(E161="","",VLOOKUP(H161,'RAZA field Params'!$B$2:$P$47,AX161,FALSE))</f>
        <v/>
      </c>
      <c r="AZ161" t="str">
        <f>IF(E161="","",VLOOKUP(H161,'RAZA field Params'!$B$2:$P$47,AX161+1,FALSE))</f>
        <v/>
      </c>
      <c r="BA161" t="str">
        <f>IF(E161="","",VLOOKUP(H161,'RAZA field Params'!$B$2:$P$47,AX161+2,FALSE))</f>
        <v/>
      </c>
      <c r="BC161">
        <f t="shared" si="982"/>
        <v>-1</v>
      </c>
      <c r="BD161">
        <f t="shared" si="964"/>
        <v>-1</v>
      </c>
      <c r="BE161">
        <f t="shared" si="964"/>
        <v>-1</v>
      </c>
      <c r="BF161">
        <f t="shared" si="964"/>
        <v>-1</v>
      </c>
      <c r="BG161">
        <f t="shared" si="964"/>
        <v>-1</v>
      </c>
      <c r="BH161">
        <f t="shared" si="964"/>
        <v>-1</v>
      </c>
      <c r="BI161">
        <f t="shared" si="964"/>
        <v>-1</v>
      </c>
      <c r="BJ161">
        <f t="shared" si="964"/>
        <v>-1</v>
      </c>
      <c r="BL161">
        <f t="shared" ref="BL161" si="1003">IF((IF(BC161=BC157,BC161,-1)-$AM161)/10000&lt;0,-1,(IF(BC161=BC157,BC161,-1)-$AM161)/10000)</f>
        <v>-1</v>
      </c>
      <c r="BM161">
        <f t="shared" ref="BM161" si="1004">IF((IF(BD161=BD157,BD161,-1)-$AM161)/10000&lt;0,-1,(IF(BD161=BD157,BD161,-1)-$AM161)/10000)</f>
        <v>-1</v>
      </c>
      <c r="BN161">
        <f t="shared" ref="BN161" si="1005">IF((IF(BE161=BE157,BE161,-1)-$AM161)/10000&lt;0,-1,(IF(BE161=BE157,BE161,-1)-$AM161)/10000)</f>
        <v>-1</v>
      </c>
      <c r="BO161">
        <f t="shared" ref="BO161" si="1006">IF((IF(BF161=BF157,BF161,-1)-$AM161)/10000&lt;0,-1,(IF(BF161=BF157,BF161,-1)-$AM161)/10000)</f>
        <v>-1</v>
      </c>
      <c r="BP161">
        <f t="shared" ref="BP161" si="1007">IF((IF(BG161=BG157,BG161,-1)-$AM161)/10000&lt;0,-1,(IF(BG161=BG157,BG161,-1)-$AM161)/10000)</f>
        <v>-1</v>
      </c>
      <c r="BQ161">
        <f t="shared" ref="BQ161" si="1008">IF((IF(BH161=BH157,BH161,-1)-$AM161)/10000&lt;0,-1,(IF(BH161=BH157,BH161,-1)-$AM161)/10000)</f>
        <v>-1</v>
      </c>
      <c r="BR161">
        <f t="shared" ref="BR161" si="1009">IF((IF(BI161=BI157,BI161,-1)-$AM161)/10000&lt;0,-1,(IF(BI161=BI157,BI161,-1)-$AM161)/10000)</f>
        <v>-1</v>
      </c>
      <c r="BS161">
        <f t="shared" ref="BS161" si="1010">IF((IF(BJ161=BJ157,BJ161,-1)-$AM161)/10000&lt;0,-1,(IF(BJ161=BJ157,BJ161,-1)-$AM161)/10000)</f>
        <v>-1</v>
      </c>
      <c r="BU161">
        <f t="shared" si="991"/>
        <v>-1</v>
      </c>
      <c r="BV161">
        <f t="shared" si="992"/>
        <v>0</v>
      </c>
      <c r="BW161">
        <f>_xlfn.RANK.AVG(BU161,BU158:BU169,0)</f>
        <v>6.5</v>
      </c>
      <c r="BX161">
        <f>IF(BW161&gt;BV155,0,(BV155-BW161)+2)</f>
        <v>0</v>
      </c>
      <c r="BY161">
        <f>IF(BW161&gt;BV155,0,IF(BV155=7,MAX(0,(BV155-BW161-5)),0))</f>
        <v>0</v>
      </c>
      <c r="BZ161">
        <f>IF(BW161&gt;BV155,0,IF(BV155=8,MAX(0,(BV155-BW161-5)),0))</f>
        <v>0</v>
      </c>
      <c r="CA161">
        <f t="shared" si="993"/>
        <v>0</v>
      </c>
    </row>
    <row r="162" spans="1:79">
      <c r="B162" s="94">
        <v>5</v>
      </c>
      <c r="C162" s="38" t="str">
        <f>IF(E162="","",VLOOKUP(E162,'Guests and Para'!$Q$4:$U$33,2,FALSE))</f>
        <v/>
      </c>
      <c r="D162" s="38" t="str">
        <f>IF(E162="","",VLOOKUP(E162,'Guests and Para'!$Q$4:$U$33,3,FALSE))</f>
        <v/>
      </c>
      <c r="E162" s="4"/>
      <c r="F162" s="140"/>
      <c r="G162" s="6"/>
      <c r="H162" s="38" t="str">
        <f>IF(E162="","",VLOOKUP(E162,'Guests and Para'!$Q$4:$U$33,4,FALSE))</f>
        <v/>
      </c>
      <c r="I162" s="38" t="str">
        <f>IF(E162="","",VLOOKUP(E162,'Guests and Para'!$Q$4:$U$33,5,FALSE))</f>
        <v/>
      </c>
      <c r="J162" s="38">
        <f t="shared" si="973"/>
        <v>0</v>
      </c>
      <c r="K162" s="94">
        <f t="shared" si="974"/>
        <v>0</v>
      </c>
      <c r="L162" s="38" t="str">
        <f t="shared" si="959"/>
        <v/>
      </c>
      <c r="N162" s="8"/>
      <c r="O162" s="8"/>
      <c r="P162" s="8"/>
      <c r="Q162" s="7"/>
      <c r="R162" s="7"/>
      <c r="S162" s="7"/>
      <c r="T162" s="7"/>
      <c r="U162" s="7"/>
      <c r="X162" s="14" t="str">
        <f t="shared" si="975"/>
        <v/>
      </c>
      <c r="Y162" s="66" t="str">
        <f t="shared" si="976"/>
        <v/>
      </c>
      <c r="Z162" s="38" t="str">
        <f t="shared" si="977"/>
        <v/>
      </c>
      <c r="AC162">
        <f t="shared" si="978"/>
        <v>0</v>
      </c>
      <c r="AD162">
        <f t="shared" si="960"/>
        <v>0</v>
      </c>
      <c r="AE162">
        <f t="shared" si="960"/>
        <v>0</v>
      </c>
      <c r="AF162">
        <f t="shared" si="960"/>
        <v>0</v>
      </c>
      <c r="AG162">
        <f t="shared" si="960"/>
        <v>0</v>
      </c>
      <c r="AH162">
        <f t="shared" si="960"/>
        <v>0</v>
      </c>
      <c r="AI162">
        <f t="shared" si="960"/>
        <v>0</v>
      </c>
      <c r="AJ162">
        <f t="shared" si="960"/>
        <v>0</v>
      </c>
      <c r="AL162">
        <f t="shared" si="961"/>
        <v>-10000</v>
      </c>
      <c r="AM162">
        <f t="shared" si="994"/>
        <v>5</v>
      </c>
      <c r="AN162">
        <f t="shared" si="979"/>
        <v>-9995</v>
      </c>
      <c r="AO162">
        <f t="shared" si="962"/>
        <v>0</v>
      </c>
      <c r="AP162">
        <f>_xlfn.RANK.AVG(AV162,AV158:AV169,0)</f>
        <v>6.5</v>
      </c>
      <c r="AQ162">
        <f>IF(AP162&gt;AO155,0,(AO155-AP162)+2)</f>
        <v>0</v>
      </c>
      <c r="AR162">
        <f>IF(AP162&gt;AO155,0,IF(AO155=7,MAX(0,(AO155-AP162-5)),0))</f>
        <v>0</v>
      </c>
      <c r="AS162">
        <f>IF(AP162&gt;AO155,0,IF(AO155=8,MAX(0,(AO155-AP162-5)),0))</f>
        <v>0</v>
      </c>
      <c r="AT162">
        <f t="shared" si="980"/>
        <v>0</v>
      </c>
      <c r="AV162">
        <f t="shared" si="963"/>
        <v>-1</v>
      </c>
      <c r="AW162" t="str">
        <f t="shared" si="981"/>
        <v/>
      </c>
      <c r="AX162">
        <f>VLOOKUP(A156,'RAZA field Params'!$AM$5:$AN$11,2,FALSE)</f>
        <v>3</v>
      </c>
      <c r="AY162" t="str">
        <f>IF(E162="","",VLOOKUP(H162,'RAZA field Params'!$B$2:$P$47,AX162,FALSE))</f>
        <v/>
      </c>
      <c r="AZ162" t="str">
        <f>IF(E162="","",VLOOKUP(H162,'RAZA field Params'!$B$2:$P$47,AX162+1,FALSE))</f>
        <v/>
      </c>
      <c r="BA162" t="str">
        <f>IF(E162="","",VLOOKUP(H162,'RAZA field Params'!$B$2:$P$47,AX162+2,FALSE))</f>
        <v/>
      </c>
      <c r="BC162">
        <f t="shared" si="982"/>
        <v>-1</v>
      </c>
      <c r="BD162">
        <f t="shared" si="964"/>
        <v>-1</v>
      </c>
      <c r="BE162">
        <f t="shared" si="964"/>
        <v>-1</v>
      </c>
      <c r="BF162">
        <f t="shared" si="964"/>
        <v>-1</v>
      </c>
      <c r="BG162">
        <f t="shared" si="964"/>
        <v>-1</v>
      </c>
      <c r="BH162">
        <f t="shared" si="964"/>
        <v>-1</v>
      </c>
      <c r="BI162">
        <f t="shared" si="964"/>
        <v>-1</v>
      </c>
      <c r="BJ162">
        <f t="shared" si="964"/>
        <v>-1</v>
      </c>
      <c r="BL162">
        <f t="shared" ref="BL162" si="1011">IF((IF(BC162=BC157,BC162,-1)-$AM162)/10000&lt;0,-1,(IF(BC162=BC157,BC162,-1)-$AM162)/10000)</f>
        <v>-1</v>
      </c>
      <c r="BM162">
        <f t="shared" ref="BM162" si="1012">IF((IF(BD162=BD157,BD162,-1)-$AM162)/10000&lt;0,-1,(IF(BD162=BD157,BD162,-1)-$AM162)/10000)</f>
        <v>-1</v>
      </c>
      <c r="BN162">
        <f t="shared" ref="BN162" si="1013">IF((IF(BE162=BE157,BE162,-1)-$AM162)/10000&lt;0,-1,(IF(BE162=BE157,BE162,-1)-$AM162)/10000)</f>
        <v>-1</v>
      </c>
      <c r="BO162">
        <f t="shared" ref="BO162" si="1014">IF((IF(BF162=BF157,BF162,-1)-$AM162)/10000&lt;0,-1,(IF(BF162=BF157,BF162,-1)-$AM162)/10000)</f>
        <v>-1</v>
      </c>
      <c r="BP162">
        <f t="shared" ref="BP162" si="1015">IF((IF(BG162=BG157,BG162,-1)-$AM162)/10000&lt;0,-1,(IF(BG162=BG157,BG162,-1)-$AM162)/10000)</f>
        <v>-1</v>
      </c>
      <c r="BQ162">
        <f t="shared" ref="BQ162" si="1016">IF((IF(BH162=BH157,BH162,-1)-$AM162)/10000&lt;0,-1,(IF(BH162=BH157,BH162,-1)-$AM162)/10000)</f>
        <v>-1</v>
      </c>
      <c r="BR162">
        <f t="shared" ref="BR162" si="1017">IF((IF(BI162=BI157,BI162,-1)-$AM162)/10000&lt;0,-1,(IF(BI162=BI157,BI162,-1)-$AM162)/10000)</f>
        <v>-1</v>
      </c>
      <c r="BS162">
        <f t="shared" ref="BS162" si="1018">IF((IF(BJ162=BJ157,BJ162,-1)-$AM162)/10000&lt;0,-1,(IF(BJ162=BJ157,BJ162,-1)-$AM162)/10000)</f>
        <v>-1</v>
      </c>
      <c r="BU162">
        <f t="shared" si="991"/>
        <v>-1</v>
      </c>
      <c r="BV162">
        <f t="shared" si="992"/>
        <v>0</v>
      </c>
      <c r="BW162">
        <f>_xlfn.RANK.AVG(BU162,BU158:BU169,0)</f>
        <v>6.5</v>
      </c>
      <c r="BX162">
        <f>IF(BW162&gt;BV155,0,(BV155-BW162)+2)</f>
        <v>0</v>
      </c>
      <c r="BY162">
        <f>IF(BW162&gt;BV155,0,IF(BV155=7,MAX(0,(BV155-BW162-5)),0))</f>
        <v>0</v>
      </c>
      <c r="BZ162">
        <f>IF(BW162&gt;BV155,0,IF(BV155=8,MAX(0,(BV155-BW162-5)),0))</f>
        <v>0</v>
      </c>
      <c r="CA162">
        <f t="shared" si="993"/>
        <v>0</v>
      </c>
    </row>
    <row r="163" spans="1:79">
      <c r="B163" s="94">
        <v>6</v>
      </c>
      <c r="C163" s="38" t="str">
        <f>IF(E163="","",VLOOKUP(E163,'Guests and Para'!$Q$4:$U$33,2,FALSE))</f>
        <v/>
      </c>
      <c r="D163" s="38" t="str">
        <f>IF(E163="","",VLOOKUP(E163,'Guests and Para'!$Q$4:$U$33,3,FALSE))</f>
        <v/>
      </c>
      <c r="E163" s="4"/>
      <c r="F163" s="140"/>
      <c r="G163" s="6"/>
      <c r="H163" s="38" t="str">
        <f>IF(E163="","",VLOOKUP(E163,'Guests and Para'!$Q$4:$U$33,4,FALSE))</f>
        <v/>
      </c>
      <c r="I163" s="38" t="str">
        <f>IF(E163="","",VLOOKUP(E163,'Guests and Para'!$Q$4:$U$33,5,FALSE))</f>
        <v/>
      </c>
      <c r="J163" s="38">
        <f t="shared" si="973"/>
        <v>0</v>
      </c>
      <c r="K163" s="94">
        <f t="shared" si="974"/>
        <v>0</v>
      </c>
      <c r="L163" s="38" t="str">
        <f t="shared" si="959"/>
        <v/>
      </c>
      <c r="N163" s="8"/>
      <c r="O163" s="8"/>
      <c r="P163" s="8"/>
      <c r="Q163" s="7"/>
      <c r="R163" s="7"/>
      <c r="S163" s="7"/>
      <c r="T163" s="7"/>
      <c r="U163" s="7"/>
      <c r="X163" s="14" t="str">
        <f t="shared" si="975"/>
        <v/>
      </c>
      <c r="Y163" s="66" t="str">
        <f t="shared" si="976"/>
        <v/>
      </c>
      <c r="Z163" s="38" t="str">
        <f t="shared" si="977"/>
        <v/>
      </c>
      <c r="AC163">
        <f t="shared" si="978"/>
        <v>0</v>
      </c>
      <c r="AD163">
        <f t="shared" si="960"/>
        <v>0</v>
      </c>
      <c r="AE163">
        <f t="shared" si="960"/>
        <v>0</v>
      </c>
      <c r="AF163">
        <f t="shared" si="960"/>
        <v>0</v>
      </c>
      <c r="AG163">
        <f t="shared" si="960"/>
        <v>0</v>
      </c>
      <c r="AH163">
        <f t="shared" si="960"/>
        <v>0</v>
      </c>
      <c r="AI163">
        <f t="shared" si="960"/>
        <v>0</v>
      </c>
      <c r="AJ163">
        <f t="shared" si="960"/>
        <v>0</v>
      </c>
      <c r="AL163">
        <f t="shared" si="961"/>
        <v>-10000</v>
      </c>
      <c r="AM163">
        <f t="shared" si="994"/>
        <v>6</v>
      </c>
      <c r="AN163">
        <f t="shared" si="979"/>
        <v>-9994</v>
      </c>
      <c r="AO163">
        <f t="shared" si="962"/>
        <v>0</v>
      </c>
      <c r="AP163">
        <f>_xlfn.RANK.AVG(AV163,AV158:AV169,0)</f>
        <v>6.5</v>
      </c>
      <c r="AQ163">
        <f>IF(AP163&gt;AO155,0,(AO155-AP163)+2)</f>
        <v>0</v>
      </c>
      <c r="AR163">
        <f>IF(AP163&gt;AO155,0,IF(AO155=7,MAX(0,(AO155-AP163-5)),0))</f>
        <v>0</v>
      </c>
      <c r="AS163">
        <f>IF(AP163&gt;AO155,0,IF(AO155=8,MAX(0,(AO155-AP163-5)),0))</f>
        <v>0</v>
      </c>
      <c r="AT163">
        <f t="shared" si="980"/>
        <v>0</v>
      </c>
      <c r="AV163">
        <f t="shared" si="963"/>
        <v>-1</v>
      </c>
      <c r="AW163" t="str">
        <f t="shared" si="981"/>
        <v/>
      </c>
      <c r="AX163">
        <f>VLOOKUP(A156,'RAZA field Params'!$AM$5:$AN$11,2,FALSE)</f>
        <v>3</v>
      </c>
      <c r="AY163" t="str">
        <f>IF(E163="","",VLOOKUP(H163,'RAZA field Params'!$B$2:$P$47,AX163,FALSE))</f>
        <v/>
      </c>
      <c r="AZ163" t="str">
        <f>IF(E163="","",VLOOKUP(H163,'RAZA field Params'!$B$2:$P$47,AX163+1,FALSE))</f>
        <v/>
      </c>
      <c r="BA163" t="str">
        <f>IF(E163="","",VLOOKUP(H163,'RAZA field Params'!$B$2:$P$47,AX163+2,FALSE))</f>
        <v/>
      </c>
      <c r="BC163">
        <f t="shared" si="982"/>
        <v>-1</v>
      </c>
      <c r="BD163">
        <f t="shared" si="964"/>
        <v>-1</v>
      </c>
      <c r="BE163">
        <f t="shared" si="964"/>
        <v>-1</v>
      </c>
      <c r="BF163">
        <f t="shared" si="964"/>
        <v>-1</v>
      </c>
      <c r="BG163">
        <f t="shared" si="964"/>
        <v>-1</v>
      </c>
      <c r="BH163">
        <f t="shared" si="964"/>
        <v>-1</v>
      </c>
      <c r="BI163">
        <f t="shared" si="964"/>
        <v>-1</v>
      </c>
      <c r="BJ163">
        <f t="shared" si="964"/>
        <v>-1</v>
      </c>
      <c r="BL163">
        <f t="shared" ref="BL163" si="1019">IF((IF(BC163=BC157,BC163,-1)-$AM163)/10000&lt;0,-1,(IF(BC163=BC157,BC163,-1)-$AM163)/10000)</f>
        <v>-1</v>
      </c>
      <c r="BM163">
        <f t="shared" ref="BM163" si="1020">IF((IF(BD163=BD157,BD163,-1)-$AM163)/10000&lt;0,-1,(IF(BD163=BD157,BD163,-1)-$AM163)/10000)</f>
        <v>-1</v>
      </c>
      <c r="BN163">
        <f t="shared" ref="BN163" si="1021">IF((IF(BE163=BE157,BE163,-1)-$AM163)/10000&lt;0,-1,(IF(BE163=BE157,BE163,-1)-$AM163)/10000)</f>
        <v>-1</v>
      </c>
      <c r="BO163">
        <f t="shared" ref="BO163" si="1022">IF((IF(BF163=BF157,BF163,-1)-$AM163)/10000&lt;0,-1,(IF(BF163=BF157,BF163,-1)-$AM163)/10000)</f>
        <v>-1</v>
      </c>
      <c r="BP163">
        <f t="shared" ref="BP163" si="1023">IF((IF(BG163=BG157,BG163,-1)-$AM163)/10000&lt;0,-1,(IF(BG163=BG157,BG163,-1)-$AM163)/10000)</f>
        <v>-1</v>
      </c>
      <c r="BQ163">
        <f t="shared" ref="BQ163" si="1024">IF((IF(BH163=BH157,BH163,-1)-$AM163)/10000&lt;0,-1,(IF(BH163=BH157,BH163,-1)-$AM163)/10000)</f>
        <v>-1</v>
      </c>
      <c r="BR163">
        <f t="shared" ref="BR163" si="1025">IF((IF(BI163=BI157,BI163,-1)-$AM163)/10000&lt;0,-1,(IF(BI163=BI157,BI163,-1)-$AM163)/10000)</f>
        <v>-1</v>
      </c>
      <c r="BS163">
        <f t="shared" ref="BS163" si="1026">IF((IF(BJ163=BJ157,BJ163,-1)-$AM163)/10000&lt;0,-1,(IF(BJ163=BJ157,BJ163,-1)-$AM163)/10000)</f>
        <v>-1</v>
      </c>
      <c r="BU163">
        <f t="shared" si="991"/>
        <v>-1</v>
      </c>
      <c r="BV163">
        <f t="shared" si="992"/>
        <v>0</v>
      </c>
      <c r="BW163">
        <f>_xlfn.RANK.AVG(BU163,BU158:BU169,0)</f>
        <v>6.5</v>
      </c>
      <c r="BX163">
        <f>IF(BW163&gt;BV155,0,(BV155-BW163)+2)</f>
        <v>0</v>
      </c>
      <c r="BY163">
        <f>IF(BW163&gt;BV155,0,IF(BV155=7,MAX(0,(BV155-BW163-5)),0))</f>
        <v>0</v>
      </c>
      <c r="BZ163">
        <f>IF(BW163&gt;BV155,0,IF(BV155=8,MAX(0,(BV155-BW163-5)),0))</f>
        <v>0</v>
      </c>
      <c r="CA163">
        <f t="shared" si="993"/>
        <v>0</v>
      </c>
    </row>
    <row r="164" spans="1:79">
      <c r="B164" s="94">
        <v>7</v>
      </c>
      <c r="C164" s="38" t="str">
        <f>IF(E164="","",VLOOKUP(E164,'Guests and Para'!$Q$4:$U$33,2,FALSE))</f>
        <v/>
      </c>
      <c r="D164" s="38" t="str">
        <f>IF(E164="","",VLOOKUP(E164,'Guests and Para'!$Q$4:$U$33,3,FALSE))</f>
        <v/>
      </c>
      <c r="E164" s="4"/>
      <c r="F164" s="140"/>
      <c r="G164" s="6"/>
      <c r="H164" s="38" t="str">
        <f>IF(E164="","",VLOOKUP(E164,'Guests and Para'!$Q$4:$U$33,4,FALSE))</f>
        <v/>
      </c>
      <c r="I164" s="38" t="str">
        <f>IF(E164="","",VLOOKUP(E164,'Guests and Para'!$Q$4:$U$33,5,FALSE))</f>
        <v/>
      </c>
      <c r="J164" s="38">
        <f t="shared" si="973"/>
        <v>0</v>
      </c>
      <c r="K164" s="94">
        <f t="shared" si="974"/>
        <v>0</v>
      </c>
      <c r="L164" s="38" t="str">
        <f t="shared" si="959"/>
        <v/>
      </c>
      <c r="N164" s="8"/>
      <c r="O164" s="8"/>
      <c r="P164" s="8"/>
      <c r="Q164" s="7"/>
      <c r="R164" s="7"/>
      <c r="S164" s="7"/>
      <c r="T164" s="7"/>
      <c r="U164" s="7"/>
      <c r="X164" s="14" t="str">
        <f t="shared" si="975"/>
        <v/>
      </c>
      <c r="Y164" s="66" t="str">
        <f t="shared" si="976"/>
        <v/>
      </c>
      <c r="Z164" s="38" t="str">
        <f t="shared" si="977"/>
        <v/>
      </c>
      <c r="AC164">
        <f t="shared" si="978"/>
        <v>0</v>
      </c>
      <c r="AD164">
        <f t="shared" si="960"/>
        <v>0</v>
      </c>
      <c r="AE164">
        <f t="shared" si="960"/>
        <v>0</v>
      </c>
      <c r="AF164">
        <f t="shared" si="960"/>
        <v>0</v>
      </c>
      <c r="AG164">
        <f t="shared" si="960"/>
        <v>0</v>
      </c>
      <c r="AH164">
        <f t="shared" si="960"/>
        <v>0</v>
      </c>
      <c r="AI164">
        <f t="shared" si="960"/>
        <v>0</v>
      </c>
      <c r="AJ164">
        <f t="shared" si="960"/>
        <v>0</v>
      </c>
      <c r="AL164">
        <f t="shared" si="961"/>
        <v>-10000</v>
      </c>
      <c r="AM164">
        <f t="shared" si="994"/>
        <v>7</v>
      </c>
      <c r="AN164">
        <f t="shared" si="979"/>
        <v>-9993</v>
      </c>
      <c r="AO164">
        <f t="shared" si="962"/>
        <v>0</v>
      </c>
      <c r="AP164">
        <f>_xlfn.RANK.AVG(AV164,AV158:AV169,0)</f>
        <v>6.5</v>
      </c>
      <c r="AQ164">
        <f>IF(AP164&gt;AO155,0,(AO155-AP164)+2)</f>
        <v>0</v>
      </c>
      <c r="AR164">
        <f>IF(AP164&gt;AO155,0,IF(AO155=7,MAX(0,(AO155-AP164-5)),0))</f>
        <v>0</v>
      </c>
      <c r="AS164">
        <f>IF(AP164&gt;AO155,0,IF(AO155=8,MAX(0,(AO155-AP164-5)),0))</f>
        <v>0</v>
      </c>
      <c r="AT164">
        <f t="shared" si="980"/>
        <v>0</v>
      </c>
      <c r="AV164">
        <f t="shared" si="963"/>
        <v>-1</v>
      </c>
      <c r="AW164" t="str">
        <f t="shared" si="981"/>
        <v/>
      </c>
      <c r="AX164">
        <f>VLOOKUP(A156,'RAZA field Params'!$AM$5:$AN$11,2,FALSE)</f>
        <v>3</v>
      </c>
      <c r="AY164" t="str">
        <f>IF(E164="","",VLOOKUP(H164,'RAZA field Params'!$B$2:$P$47,AX164,FALSE))</f>
        <v/>
      </c>
      <c r="AZ164" t="str">
        <f>IF(E164="","",VLOOKUP(H164,'RAZA field Params'!$B$2:$P$47,AX164+1,FALSE))</f>
        <v/>
      </c>
      <c r="BA164" t="str">
        <f>IF(E164="","",VLOOKUP(H164,'RAZA field Params'!$B$2:$P$47,AX164+2,FALSE))</f>
        <v/>
      </c>
      <c r="BC164">
        <f t="shared" si="982"/>
        <v>-1</v>
      </c>
      <c r="BD164">
        <f t="shared" si="964"/>
        <v>-1</v>
      </c>
      <c r="BE164">
        <f t="shared" si="964"/>
        <v>-1</v>
      </c>
      <c r="BF164">
        <f t="shared" si="964"/>
        <v>-1</v>
      </c>
      <c r="BG164">
        <f t="shared" si="964"/>
        <v>-1</v>
      </c>
      <c r="BH164">
        <f t="shared" si="964"/>
        <v>-1</v>
      </c>
      <c r="BI164">
        <f t="shared" si="964"/>
        <v>-1</v>
      </c>
      <c r="BJ164">
        <f t="shared" si="964"/>
        <v>-1</v>
      </c>
      <c r="BL164">
        <f t="shared" ref="BL164" si="1027">IF((IF(BC164=BC157,BC164,-1)-$AM164)/10000&lt;0,-1,(IF(BC164=BC157,BC164,-1)-$AM164)/10000)</f>
        <v>-1</v>
      </c>
      <c r="BM164">
        <f t="shared" ref="BM164" si="1028">IF((IF(BD164=BD157,BD164,-1)-$AM164)/10000&lt;0,-1,(IF(BD164=BD157,BD164,-1)-$AM164)/10000)</f>
        <v>-1</v>
      </c>
      <c r="BN164">
        <f t="shared" ref="BN164" si="1029">IF((IF(BE164=BE157,BE164,-1)-$AM164)/10000&lt;0,-1,(IF(BE164=BE157,BE164,-1)-$AM164)/10000)</f>
        <v>-1</v>
      </c>
      <c r="BO164">
        <f t="shared" ref="BO164" si="1030">IF((IF(BF164=BF157,BF164,-1)-$AM164)/10000&lt;0,-1,(IF(BF164=BF157,BF164,-1)-$AM164)/10000)</f>
        <v>-1</v>
      </c>
      <c r="BP164">
        <f t="shared" ref="BP164" si="1031">IF((IF(BG164=BG157,BG164,-1)-$AM164)/10000&lt;0,-1,(IF(BG164=BG157,BG164,-1)-$AM164)/10000)</f>
        <v>-1</v>
      </c>
      <c r="BQ164">
        <f t="shared" ref="BQ164" si="1032">IF((IF(BH164=BH157,BH164,-1)-$AM164)/10000&lt;0,-1,(IF(BH164=BH157,BH164,-1)-$AM164)/10000)</f>
        <v>-1</v>
      </c>
      <c r="BR164">
        <f t="shared" ref="BR164" si="1033">IF((IF(BI164=BI157,BI164,-1)-$AM164)/10000&lt;0,-1,(IF(BI164=BI157,BI164,-1)-$AM164)/10000)</f>
        <v>-1</v>
      </c>
      <c r="BS164">
        <f t="shared" ref="BS164" si="1034">IF((IF(BJ164=BJ157,BJ164,-1)-$AM164)/10000&lt;0,-1,(IF(BJ164=BJ157,BJ164,-1)-$AM164)/10000)</f>
        <v>-1</v>
      </c>
      <c r="BU164">
        <f t="shared" si="991"/>
        <v>-1</v>
      </c>
      <c r="BV164">
        <f t="shared" si="992"/>
        <v>0</v>
      </c>
      <c r="BW164">
        <f>_xlfn.RANK.AVG(BU164,BU158:BU169,0)</f>
        <v>6.5</v>
      </c>
      <c r="BX164">
        <f>IF(BW164&gt;BV155,0,(BV155-BW164)+2)</f>
        <v>0</v>
      </c>
      <c r="BY164">
        <f>IF(BW164&gt;BV155,0,IF(BV155=7,MAX(0,(BV155-BW164-5)),0))</f>
        <v>0</v>
      </c>
      <c r="BZ164">
        <f>IF(BW164&gt;BV155,0,IF(BV155=8,MAX(0,(BV155-BW164-5)),0))</f>
        <v>0</v>
      </c>
      <c r="CA164">
        <f t="shared" si="993"/>
        <v>0</v>
      </c>
    </row>
    <row r="165" spans="1:79">
      <c r="B165" s="94">
        <v>8</v>
      </c>
      <c r="C165" s="38" t="str">
        <f>IF(E165="","",VLOOKUP(E165,'Guests and Para'!$Q$4:$U$33,2,FALSE))</f>
        <v/>
      </c>
      <c r="D165" s="38" t="str">
        <f>IF(E165="","",VLOOKUP(E165,'Guests and Para'!$Q$4:$U$33,3,FALSE))</f>
        <v/>
      </c>
      <c r="E165" s="4"/>
      <c r="F165" s="140"/>
      <c r="G165" s="6"/>
      <c r="H165" s="38" t="str">
        <f>IF(E165="","",VLOOKUP(E165,'Guests and Para'!$Q$4:$U$33,4,FALSE))</f>
        <v/>
      </c>
      <c r="I165" s="38" t="str">
        <f>IF(E165="","",VLOOKUP(E165,'Guests and Para'!$Q$4:$U$33,5,FALSE))</f>
        <v/>
      </c>
      <c r="J165" s="38">
        <f t="shared" si="973"/>
        <v>0</v>
      </c>
      <c r="K165" s="94">
        <f t="shared" si="974"/>
        <v>0</v>
      </c>
      <c r="L165" s="38" t="str">
        <f>IF(AV165&lt;0,"",AV165)</f>
        <v/>
      </c>
      <c r="N165" s="8"/>
      <c r="O165" s="8"/>
      <c r="P165" s="8"/>
      <c r="Q165" s="7"/>
      <c r="R165" s="7"/>
      <c r="S165" s="7"/>
      <c r="T165" s="7"/>
      <c r="U165" s="7"/>
      <c r="X165" s="14" t="str">
        <f t="shared" si="975"/>
        <v/>
      </c>
      <c r="Y165" s="66" t="str">
        <f t="shared" si="976"/>
        <v/>
      </c>
      <c r="Z165" s="38" t="str">
        <f t="shared" si="977"/>
        <v/>
      </c>
      <c r="AC165">
        <f t="shared" si="978"/>
        <v>0</v>
      </c>
      <c r="AD165">
        <f t="shared" si="960"/>
        <v>0</v>
      </c>
      <c r="AE165">
        <f t="shared" si="960"/>
        <v>0</v>
      </c>
      <c r="AF165">
        <f t="shared" si="960"/>
        <v>0</v>
      </c>
      <c r="AG165">
        <f t="shared" si="960"/>
        <v>0</v>
      </c>
      <c r="AH165">
        <f t="shared" si="960"/>
        <v>0</v>
      </c>
      <c r="AI165">
        <f t="shared" si="960"/>
        <v>0</v>
      </c>
      <c r="AJ165">
        <f t="shared" si="960"/>
        <v>0</v>
      </c>
      <c r="AL165">
        <f t="shared" si="961"/>
        <v>-10000</v>
      </c>
      <c r="AM165">
        <f t="shared" si="994"/>
        <v>8</v>
      </c>
      <c r="AN165">
        <f t="shared" si="979"/>
        <v>-9992</v>
      </c>
      <c r="AO165">
        <f t="shared" si="962"/>
        <v>0</v>
      </c>
      <c r="AP165">
        <f>_xlfn.RANK.AVG(AV165,AV158:AV169,0)</f>
        <v>6.5</v>
      </c>
      <c r="AQ165">
        <f>IF(AP165&gt;AO155,0,(AO155-AP165)+2)</f>
        <v>0</v>
      </c>
      <c r="AR165">
        <f>IF(AP165&gt;AO155,0,IF(AO155=7,MAX(0,(AO155-AP165-5)),0))</f>
        <v>0</v>
      </c>
      <c r="AS165">
        <f>IF(AP165&gt;AO155,0,IF(AO155=8,MAX(0,(AO155-AP165-5)),0))</f>
        <v>0</v>
      </c>
      <c r="AT165">
        <f t="shared" si="980"/>
        <v>0</v>
      </c>
      <c r="AV165">
        <f t="shared" si="963"/>
        <v>-1</v>
      </c>
      <c r="AW165" t="str">
        <f t="shared" si="981"/>
        <v/>
      </c>
      <c r="AX165">
        <f>VLOOKUP(A156,'RAZA field Params'!$AM$5:$AN$11,2,FALSE)</f>
        <v>3</v>
      </c>
      <c r="AY165" t="str">
        <f>IF(E165="","",VLOOKUP(H165,'RAZA field Params'!$B$2:$P$47,AX165,FALSE))</f>
        <v/>
      </c>
      <c r="AZ165" t="str">
        <f>IF(E165="","",VLOOKUP(H165,'RAZA field Params'!$B$2:$P$47,AX165+1,FALSE))</f>
        <v/>
      </c>
      <c r="BA165" t="str">
        <f>IF(E165="","",VLOOKUP(H165,'RAZA field Params'!$B$2:$P$47,AX165+2,FALSE))</f>
        <v/>
      </c>
      <c r="BC165">
        <f t="shared" si="982"/>
        <v>-1</v>
      </c>
      <c r="BD165">
        <f t="shared" si="964"/>
        <v>-1</v>
      </c>
      <c r="BE165">
        <f t="shared" si="964"/>
        <v>-1</v>
      </c>
      <c r="BF165">
        <f t="shared" si="964"/>
        <v>-1</v>
      </c>
      <c r="BG165">
        <f t="shared" si="964"/>
        <v>-1</v>
      </c>
      <c r="BH165">
        <f t="shared" si="964"/>
        <v>-1</v>
      </c>
      <c r="BI165">
        <f t="shared" si="964"/>
        <v>-1</v>
      </c>
      <c r="BJ165">
        <f t="shared" si="964"/>
        <v>-1</v>
      </c>
      <c r="BL165">
        <f t="shared" ref="BL165" si="1035">IF((IF(BC165=BC157,BC165,-1)-$AM165)/10000&lt;0,-1,(IF(BC165=BC157,BC165,-1)-$AM165)/10000)</f>
        <v>-1</v>
      </c>
      <c r="BM165">
        <f t="shared" ref="BM165" si="1036">IF((IF(BD165=BD157,BD165,-1)-$AM165)/10000&lt;0,-1,(IF(BD165=BD157,BD165,-1)-$AM165)/10000)</f>
        <v>-1</v>
      </c>
      <c r="BN165">
        <f t="shared" ref="BN165" si="1037">IF((IF(BE165=BE157,BE165,-1)-$AM165)/10000&lt;0,-1,(IF(BE165=BE157,BE165,-1)-$AM165)/10000)</f>
        <v>-1</v>
      </c>
      <c r="BO165">
        <f t="shared" ref="BO165" si="1038">IF((IF(BF165=BF157,BF165,-1)-$AM165)/10000&lt;0,-1,(IF(BF165=BF157,BF165,-1)-$AM165)/10000)</f>
        <v>-1</v>
      </c>
      <c r="BP165">
        <f t="shared" ref="BP165" si="1039">IF((IF(BG165=BG157,BG165,-1)-$AM165)/10000&lt;0,-1,(IF(BG165=BG157,BG165,-1)-$AM165)/10000)</f>
        <v>-1</v>
      </c>
      <c r="BQ165">
        <f t="shared" ref="BQ165" si="1040">IF((IF(BH165=BH157,BH165,-1)-$AM165)/10000&lt;0,-1,(IF(BH165=BH157,BH165,-1)-$AM165)/10000)</f>
        <v>-1</v>
      </c>
      <c r="BR165">
        <f t="shared" ref="BR165" si="1041">IF((IF(BI165=BI157,BI165,-1)-$AM165)/10000&lt;0,-1,(IF(BI165=BI157,BI165,-1)-$AM165)/10000)</f>
        <v>-1</v>
      </c>
      <c r="BS165">
        <f t="shared" ref="BS165" si="1042">IF((IF(BJ165=BJ157,BJ165,-1)-$AM165)/10000&lt;0,-1,(IF(BJ165=BJ157,BJ165,-1)-$AM165)/10000)</f>
        <v>-1</v>
      </c>
      <c r="BU165">
        <f>MAX(BL165:BS165)</f>
        <v>-1</v>
      </c>
      <c r="BV165">
        <f t="shared" si="992"/>
        <v>0</v>
      </c>
      <c r="BW165">
        <f>_xlfn.RANK.AVG(BU165,BU158:BU169,0)</f>
        <v>6.5</v>
      </c>
      <c r="BX165">
        <f>IF(BW165&gt;BV155,0,(BV155-BW165)+2)</f>
        <v>0</v>
      </c>
      <c r="BY165">
        <f>IF(BW165&gt;BV155,0,IF(BV155=7,MAX(0,(BV155-BW165-5)),0))</f>
        <v>0</v>
      </c>
      <c r="BZ165">
        <f>IF(BW165&gt;BV155,0,IF(BV155=8,MAX(0,(BV155-BW165-5)),0))</f>
        <v>0</v>
      </c>
      <c r="CA165">
        <f t="shared" si="993"/>
        <v>0</v>
      </c>
    </row>
    <row r="166" spans="1:79">
      <c r="B166" s="94">
        <v>9</v>
      </c>
      <c r="C166" s="38" t="str">
        <f>IF(E166="","",VLOOKUP(E166,'Guests and Para'!$Q$4:$U$33,2,FALSE))</f>
        <v/>
      </c>
      <c r="D166" s="38" t="str">
        <f>IF(E166="","",VLOOKUP(E166,'Guests and Para'!$Q$4:$U$33,3,FALSE))</f>
        <v/>
      </c>
      <c r="E166" s="4"/>
      <c r="F166" s="140"/>
      <c r="G166" s="6"/>
      <c r="H166" s="38" t="str">
        <f>IF(E166="","",VLOOKUP(E166,'Guests and Para'!$Q$4:$U$33,4,FALSE))</f>
        <v/>
      </c>
      <c r="I166" s="38" t="str">
        <f>IF(E166="","",VLOOKUP(E166,'Guests and Para'!$Q$4:$U$33,5,FALSE))</f>
        <v/>
      </c>
      <c r="J166" s="38">
        <f t="shared" si="973"/>
        <v>0</v>
      </c>
      <c r="K166" s="94">
        <f t="shared" si="974"/>
        <v>0</v>
      </c>
      <c r="L166" s="38" t="str">
        <f t="shared" ref="L166:L169" si="1043">IF(AV166&lt;0,"",AV166)</f>
        <v/>
      </c>
      <c r="N166" s="8"/>
      <c r="O166" s="8"/>
      <c r="P166" s="8"/>
      <c r="Q166" s="7"/>
      <c r="R166" s="7"/>
      <c r="S166" s="7"/>
      <c r="T166" s="7"/>
      <c r="U166" s="7"/>
      <c r="X166" s="14" t="str">
        <f t="shared" si="975"/>
        <v/>
      </c>
      <c r="Y166" s="66" t="str">
        <f t="shared" si="976"/>
        <v/>
      </c>
      <c r="Z166" s="38" t="str">
        <f t="shared" si="977"/>
        <v/>
      </c>
      <c r="AC166">
        <f t="shared" si="978"/>
        <v>0</v>
      </c>
      <c r="AD166">
        <f t="shared" si="960"/>
        <v>0</v>
      </c>
      <c r="AE166">
        <f t="shared" si="960"/>
        <v>0</v>
      </c>
      <c r="AF166">
        <f t="shared" si="960"/>
        <v>0</v>
      </c>
      <c r="AG166">
        <f t="shared" si="960"/>
        <v>0</v>
      </c>
      <c r="AH166">
        <f t="shared" si="960"/>
        <v>0</v>
      </c>
      <c r="AI166">
        <f t="shared" si="960"/>
        <v>0</v>
      </c>
      <c r="AJ166">
        <f t="shared" si="960"/>
        <v>0</v>
      </c>
      <c r="AL166">
        <f t="shared" si="961"/>
        <v>-10000</v>
      </c>
      <c r="AM166">
        <f t="shared" si="994"/>
        <v>9</v>
      </c>
      <c r="AN166">
        <f t="shared" si="979"/>
        <v>-9991</v>
      </c>
      <c r="AO166">
        <f t="shared" si="962"/>
        <v>0</v>
      </c>
      <c r="AP166">
        <f>_xlfn.RANK.AVG(AV166,AV158:AV169,0)</f>
        <v>6.5</v>
      </c>
      <c r="AQ166">
        <f>IF(AP166&gt;AO155,0,(AO155-AP166)+2)</f>
        <v>0</v>
      </c>
      <c r="AR166">
        <f>IF(AP166&gt;AO155,0,IF(AO155=7,MAX(0,(AO155-AP166-5)),0))</f>
        <v>0</v>
      </c>
      <c r="AS166">
        <f>IF(AP166&gt;AO155,0,IF(AO155=8,MAX(0,(AO155-AP166-5)),0))</f>
        <v>0</v>
      </c>
      <c r="AT166">
        <f t="shared" si="980"/>
        <v>0</v>
      </c>
      <c r="AV166">
        <f t="shared" si="963"/>
        <v>-1</v>
      </c>
      <c r="AW166" t="str">
        <f t="shared" si="981"/>
        <v/>
      </c>
      <c r="AX166">
        <f>VLOOKUP(A156,'RAZA field Params'!$AM$5:$AN$11,2,FALSE)</f>
        <v>3</v>
      </c>
      <c r="AY166" t="str">
        <f>IF(E166="","",VLOOKUP(H166,'RAZA field Params'!$B$2:$P$47,AX166,FALSE))</f>
        <v/>
      </c>
      <c r="AZ166" t="str">
        <f>IF(E166="","",VLOOKUP(H166,'RAZA field Params'!$B$2:$P$47,AX166+1,FALSE))</f>
        <v/>
      </c>
      <c r="BA166" t="str">
        <f>IF(E166="","",VLOOKUP(H166,'RAZA field Params'!$B$2:$P$47,AX166+2,FALSE))</f>
        <v/>
      </c>
      <c r="BC166">
        <f t="shared" si="982"/>
        <v>-1</v>
      </c>
      <c r="BD166">
        <f t="shared" si="964"/>
        <v>-1</v>
      </c>
      <c r="BE166">
        <f t="shared" si="964"/>
        <v>-1</v>
      </c>
      <c r="BF166">
        <f t="shared" si="964"/>
        <v>-1</v>
      </c>
      <c r="BG166">
        <f t="shared" si="964"/>
        <v>-1</v>
      </c>
      <c r="BH166">
        <f t="shared" si="964"/>
        <v>-1</v>
      </c>
      <c r="BI166">
        <f t="shared" si="964"/>
        <v>-1</v>
      </c>
      <c r="BJ166">
        <f t="shared" si="964"/>
        <v>-1</v>
      </c>
      <c r="BL166">
        <f>IF((IF(BC166=BC157,BC166,-1)-$AM166)/10000&lt;0,-1,(IF(BC166=BC157,BC166,-1)-$AM166)/10000)</f>
        <v>-1</v>
      </c>
      <c r="BM166">
        <f t="shared" ref="BM166" si="1044">IF((IF(BD166=BD157,BD166,-1)-$AM166)/10000&lt;0,-1,(IF(BD166=BD157,BD166,-1)-$AM166)/10000)</f>
        <v>-1</v>
      </c>
      <c r="BN166">
        <f t="shared" ref="BN166" si="1045">IF((IF(BE166=BE157,BE166,-1)-$AM166)/10000&lt;0,-1,(IF(BE166=BE157,BE166,-1)-$AM166)/10000)</f>
        <v>-1</v>
      </c>
      <c r="BO166">
        <f t="shared" ref="BO166" si="1046">IF((IF(BF166=BF157,BF166,-1)-$AM166)/10000&lt;0,-1,(IF(BF166=BF157,BF166,-1)-$AM166)/10000)</f>
        <v>-1</v>
      </c>
      <c r="BP166">
        <f t="shared" ref="BP166" si="1047">IF((IF(BG166=BG157,BG166,-1)-$AM166)/10000&lt;0,-1,(IF(BG166=BG157,BG166,-1)-$AM166)/10000)</f>
        <v>-1</v>
      </c>
      <c r="BQ166">
        <f t="shared" ref="BQ166" si="1048">IF((IF(BH166=BH157,BH166,-1)-$AM166)/10000&lt;0,-1,(IF(BH166=BH157,BH166,-1)-$AM166)/10000)</f>
        <v>-1</v>
      </c>
      <c r="BR166">
        <f t="shared" ref="BR166" si="1049">IF((IF(BI166=BI157,BI166,-1)-$AM166)/10000&lt;0,-1,(IF(BI166=BI157,BI166,-1)-$AM166)/10000)</f>
        <v>-1</v>
      </c>
      <c r="BS166">
        <f t="shared" ref="BS166" si="1050">IF((IF(BJ166=BJ157,BJ166,-1)-$AM166)/10000&lt;0,-1,(IF(BJ166=BJ157,BJ166,-1)-$AM166)/10000)</f>
        <v>-1</v>
      </c>
      <c r="BU166">
        <f>MAX(BL166:BS166)</f>
        <v>-1</v>
      </c>
      <c r="BV166">
        <f t="shared" si="992"/>
        <v>0</v>
      </c>
      <c r="BW166">
        <f>_xlfn.RANK.AVG(BU166,BU158:BU169,0)</f>
        <v>6.5</v>
      </c>
      <c r="BX166">
        <f>IF(BW166&gt;BV155,0,(BV155-BW166)+2)</f>
        <v>0</v>
      </c>
      <c r="BY166">
        <f>IF(BW166&gt;BV155,0,IF(BV155=7,MAX(0,(BV155-BW166-5)),0))</f>
        <v>0</v>
      </c>
      <c r="BZ166">
        <f>IF(BW166&gt;BV155,0,IF(BV155=8,MAX(0,(BV155-BW166-5)),0))</f>
        <v>0</v>
      </c>
      <c r="CA166">
        <f t="shared" si="993"/>
        <v>0</v>
      </c>
    </row>
    <row r="167" spans="1:79">
      <c r="B167" s="94">
        <v>10</v>
      </c>
      <c r="C167" s="38" t="str">
        <f>IF(E167="","",VLOOKUP(E167,'Guests and Para'!$Q$4:$U$33,2,FALSE))</f>
        <v/>
      </c>
      <c r="D167" s="38" t="str">
        <f>IF(E167="","",VLOOKUP(E167,'Guests and Para'!$Q$4:$U$33,3,FALSE))</f>
        <v/>
      </c>
      <c r="E167" s="4"/>
      <c r="F167" s="140"/>
      <c r="G167" s="6"/>
      <c r="H167" s="38" t="str">
        <f>IF(E167="","",VLOOKUP(E167,'Guests and Para'!$Q$4:$U$33,4,FALSE))</f>
        <v/>
      </c>
      <c r="I167" s="38" t="str">
        <f>IF(E167="","",VLOOKUP(E167,'Guests and Para'!$Q$4:$U$33,5,FALSE))</f>
        <v/>
      </c>
      <c r="J167" s="38">
        <f t="shared" si="973"/>
        <v>0</v>
      </c>
      <c r="K167" s="94">
        <f t="shared" si="974"/>
        <v>0</v>
      </c>
      <c r="L167" s="38" t="str">
        <f t="shared" si="1043"/>
        <v/>
      </c>
      <c r="N167" s="8"/>
      <c r="O167" s="8"/>
      <c r="P167" s="8"/>
      <c r="Q167" s="7"/>
      <c r="R167" s="7"/>
      <c r="S167" s="7"/>
      <c r="T167" s="7"/>
      <c r="U167" s="7"/>
      <c r="X167" s="14" t="str">
        <f t="shared" si="975"/>
        <v/>
      </c>
      <c r="Y167" s="66" t="str">
        <f t="shared" si="976"/>
        <v/>
      </c>
      <c r="Z167" s="38" t="str">
        <f t="shared" si="977"/>
        <v/>
      </c>
      <c r="AC167">
        <f t="shared" si="978"/>
        <v>0</v>
      </c>
      <c r="AD167">
        <f t="shared" si="960"/>
        <v>0</v>
      </c>
      <c r="AE167">
        <f t="shared" si="960"/>
        <v>0</v>
      </c>
      <c r="AF167">
        <f t="shared" si="960"/>
        <v>0</v>
      </c>
      <c r="AG167">
        <f t="shared" si="960"/>
        <v>0</v>
      </c>
      <c r="AH167">
        <f t="shared" si="960"/>
        <v>0</v>
      </c>
      <c r="AI167">
        <f t="shared" si="960"/>
        <v>0</v>
      </c>
      <c r="AJ167">
        <f t="shared" si="960"/>
        <v>0</v>
      </c>
      <c r="AL167">
        <f t="shared" si="961"/>
        <v>-10000</v>
      </c>
      <c r="AM167">
        <f t="shared" si="994"/>
        <v>10</v>
      </c>
      <c r="AN167">
        <f t="shared" si="979"/>
        <v>-9990</v>
      </c>
      <c r="AO167">
        <f t="shared" si="962"/>
        <v>0</v>
      </c>
      <c r="AP167">
        <f>_xlfn.RANK.AVG(AV167,AV158:AV169,0)</f>
        <v>6.5</v>
      </c>
      <c r="AQ167">
        <f>IF(AP167&gt;AO155,0,(AO155-AP167)+2)</f>
        <v>0</v>
      </c>
      <c r="AR167">
        <f>IF(AP167&gt;AO155,0,IF(AO155=7,MAX(0,(AO155-AP167-5)),0))</f>
        <v>0</v>
      </c>
      <c r="AS167">
        <f>IF(AP167&gt;AO155,0,IF(AO155=8,MAX(0,(AO155-AP167-5)),0))</f>
        <v>0</v>
      </c>
      <c r="AT167">
        <f t="shared" si="980"/>
        <v>0</v>
      </c>
      <c r="AV167">
        <f t="shared" si="963"/>
        <v>-1</v>
      </c>
      <c r="AW167" t="str">
        <f t="shared" si="981"/>
        <v/>
      </c>
      <c r="AX167">
        <f>VLOOKUP(A156,'RAZA field Params'!$AM$5:$AN$11,2,FALSE)</f>
        <v>3</v>
      </c>
      <c r="AY167" t="str">
        <f>IF(E167="","",VLOOKUP(H167,'RAZA field Params'!$B$2:$P$47,AX167,FALSE))</f>
        <v/>
      </c>
      <c r="AZ167" t="str">
        <f>IF(E167="","",VLOOKUP(H167,'RAZA field Params'!$B$2:$P$47,AX167+1,FALSE))</f>
        <v/>
      </c>
      <c r="BA167" t="str">
        <f>IF(E167="","",VLOOKUP(H167,'RAZA field Params'!$B$2:$P$47,AX167+2,FALSE))</f>
        <v/>
      </c>
      <c r="BC167">
        <f t="shared" si="982"/>
        <v>-1</v>
      </c>
      <c r="BD167">
        <f t="shared" si="964"/>
        <v>-1</v>
      </c>
      <c r="BE167">
        <f t="shared" si="964"/>
        <v>-1</v>
      </c>
      <c r="BF167">
        <f t="shared" si="964"/>
        <v>-1</v>
      </c>
      <c r="BG167">
        <f t="shared" si="964"/>
        <v>-1</v>
      </c>
      <c r="BH167">
        <f t="shared" si="964"/>
        <v>-1</v>
      </c>
      <c r="BI167">
        <f t="shared" si="964"/>
        <v>-1</v>
      </c>
      <c r="BJ167">
        <f t="shared" si="964"/>
        <v>-1</v>
      </c>
      <c r="BL167">
        <f>IF((IF(BC167=BC157,BC167,-1)-$AM167)/10000&lt;0,-1,(IF(BC167=BC157,BC167,-1)-$AM167)/10000)</f>
        <v>-1</v>
      </c>
      <c r="BM167">
        <f t="shared" ref="BM167" si="1051">IF((IF(BD167=BD157,BD167,-1)-$AM167)/10000&lt;0,-1,(IF(BD167=BD157,BD167,-1)-$AM167)/10000)</f>
        <v>-1</v>
      </c>
      <c r="BN167">
        <f t="shared" ref="BN167" si="1052">IF((IF(BE167=BE157,BE167,-1)-$AM167)/10000&lt;0,-1,(IF(BE167=BE157,BE167,-1)-$AM167)/10000)</f>
        <v>-1</v>
      </c>
      <c r="BO167">
        <f>IF((IF(BF167=BF157,BF167,-1)-$AM167)/10000&lt;0,-1,(IF(BF167=BF157,BF167,-1)-$AM167)/10000)</f>
        <v>-1</v>
      </c>
      <c r="BP167">
        <f t="shared" ref="BP167" si="1053">IF((IF(BG167=BG157,BG167,-1)-$AM167)/10000&lt;0,-1,(IF(BG167=BG157,BG167,-1)-$AM167)/10000)</f>
        <v>-1</v>
      </c>
      <c r="BQ167">
        <f t="shared" ref="BQ167" si="1054">IF((IF(BH167=BH157,BH167,-1)-$AM167)/10000&lt;0,-1,(IF(BH167=BH157,BH167,-1)-$AM167)/10000)</f>
        <v>-1</v>
      </c>
      <c r="BR167">
        <f t="shared" ref="BR167" si="1055">IF((IF(BI167=BI157,BI167,-1)-$AM167)/10000&lt;0,-1,(IF(BI167=BI157,BI167,-1)-$AM167)/10000)</f>
        <v>-1</v>
      </c>
      <c r="BS167">
        <f t="shared" ref="BS167" si="1056">IF((IF(BJ167=BJ157,BJ167,-1)-$AM167)/10000&lt;0,-1,(IF(BJ167=BJ157,BJ167,-1)-$AM167)/10000)</f>
        <v>-1</v>
      </c>
      <c r="BU167">
        <f t="shared" ref="BU167:BU169" si="1057">MAX(BL167:BS167)</f>
        <v>-1</v>
      </c>
      <c r="BV167">
        <f t="shared" si="992"/>
        <v>0</v>
      </c>
      <c r="BW167">
        <f>_xlfn.RANK.AVG(BU167,BU158:BU169,0)</f>
        <v>6.5</v>
      </c>
      <c r="BX167">
        <f>IF(BW167&gt;BV155,0,(BV155-BW167)+2)</f>
        <v>0</v>
      </c>
      <c r="BY167">
        <f>IF(BW167&gt;BV155,0,IF(BV155=7,MAX(0,(BV155-BW167-5)),0))</f>
        <v>0</v>
      </c>
      <c r="BZ167">
        <f>IF(BW167&gt;BV155,0,IF(BV155=8,MAX(0,(BV155-BW167-5)),0))</f>
        <v>0</v>
      </c>
      <c r="CA167">
        <f t="shared" si="993"/>
        <v>0</v>
      </c>
    </row>
    <row r="168" spans="1:79">
      <c r="B168" s="94">
        <v>11</v>
      </c>
      <c r="C168" s="38" t="str">
        <f>IF(E168="","",VLOOKUP(E168,'Guests and Para'!$Q$4:$U$33,2,FALSE))</f>
        <v/>
      </c>
      <c r="D168" s="38" t="str">
        <f>IF(E168="","",VLOOKUP(E168,'Guests and Para'!$Q$4:$U$33,3,FALSE))</f>
        <v/>
      </c>
      <c r="E168" s="4"/>
      <c r="F168" s="140"/>
      <c r="G168" s="6"/>
      <c r="H168" s="38" t="str">
        <f>IF(E168="","",VLOOKUP(E168,'Guests and Para'!$Q$4:$U$33,4,FALSE))</f>
        <v/>
      </c>
      <c r="I168" s="38" t="str">
        <f>IF(E168="","",VLOOKUP(E168,'Guests and Para'!$Q$4:$U$33,5,FALSE))</f>
        <v/>
      </c>
      <c r="J168" s="38">
        <f t="shared" si="973"/>
        <v>0</v>
      </c>
      <c r="K168" s="94">
        <f t="shared" si="974"/>
        <v>0</v>
      </c>
      <c r="L168" s="38" t="str">
        <f t="shared" si="1043"/>
        <v/>
      </c>
      <c r="N168" s="8"/>
      <c r="O168" s="8"/>
      <c r="P168" s="8"/>
      <c r="Q168" s="7"/>
      <c r="R168" s="7"/>
      <c r="S168" s="7"/>
      <c r="T168" s="7"/>
      <c r="U168" s="7"/>
      <c r="X168" s="14" t="str">
        <f t="shared" si="975"/>
        <v/>
      </c>
      <c r="Y168" s="66" t="str">
        <f t="shared" si="976"/>
        <v/>
      </c>
      <c r="Z168" s="38" t="str">
        <f t="shared" si="977"/>
        <v/>
      </c>
      <c r="AC168">
        <f t="shared" si="978"/>
        <v>0</v>
      </c>
      <c r="AD168">
        <f t="shared" si="960"/>
        <v>0</v>
      </c>
      <c r="AE168">
        <f t="shared" si="960"/>
        <v>0</v>
      </c>
      <c r="AF168">
        <f t="shared" si="960"/>
        <v>0</v>
      </c>
      <c r="AG168">
        <f t="shared" si="960"/>
        <v>0</v>
      </c>
      <c r="AH168">
        <f t="shared" si="960"/>
        <v>0</v>
      </c>
      <c r="AI168">
        <f t="shared" si="960"/>
        <v>0</v>
      </c>
      <c r="AJ168">
        <f t="shared" si="960"/>
        <v>0</v>
      </c>
      <c r="AL168">
        <f t="shared" si="961"/>
        <v>-10000</v>
      </c>
      <c r="AM168">
        <f t="shared" si="994"/>
        <v>11</v>
      </c>
      <c r="AN168">
        <f t="shared" si="979"/>
        <v>-9989</v>
      </c>
      <c r="AO168">
        <f t="shared" si="962"/>
        <v>0</v>
      </c>
      <c r="AP168">
        <f>_xlfn.RANK.AVG(AV168,AV158:AV169,0)</f>
        <v>6.5</v>
      </c>
      <c r="AQ168">
        <f>IF(AP168&gt;AO155,0,(AO155-AP168)+2)</f>
        <v>0</v>
      </c>
      <c r="AR168">
        <f>IF(AP168&gt;AO155,0,IF(AO155=7,MAX(0,(AO155-AP168-5)),0))</f>
        <v>0</v>
      </c>
      <c r="AS168">
        <f>IF(AP168&gt;AO155,0,IF(AO155=8,MAX(0,(AO155-AP168-5)),0))</f>
        <v>0</v>
      </c>
      <c r="AT168">
        <f t="shared" si="980"/>
        <v>0</v>
      </c>
      <c r="AV168">
        <f>IF(AY168="",-1,IF(AY168&gt;0,FLOOR(AY168*EXP(-EXP(AZ168-BA168*AW168)),1),0))</f>
        <v>-1</v>
      </c>
      <c r="AW168" t="str">
        <f t="shared" si="981"/>
        <v/>
      </c>
      <c r="AX168">
        <f>VLOOKUP(A156,'RAZA field Params'!$AM$5:$AN$11,2,FALSE)</f>
        <v>3</v>
      </c>
      <c r="AY168" t="str">
        <f>IF(E168="","",VLOOKUP(H168,'RAZA field Params'!$B$2:$P$47,AX168,FALSE))</f>
        <v/>
      </c>
      <c r="AZ168" t="str">
        <f>IF(E168="","",VLOOKUP(H168,'RAZA field Params'!$B$2:$P$47,AX168+1,FALSE))</f>
        <v/>
      </c>
      <c r="BA168" t="str">
        <f>IF(E168="","",VLOOKUP(H168,'RAZA field Params'!$B$2:$P$47,AX168+2,FALSE))</f>
        <v/>
      </c>
      <c r="BC168">
        <f>IF($D168=BC$1,$AN168,-1)</f>
        <v>-1</v>
      </c>
      <c r="BD168">
        <f t="shared" si="964"/>
        <v>-1</v>
      </c>
      <c r="BE168">
        <f t="shared" si="964"/>
        <v>-1</v>
      </c>
      <c r="BF168">
        <f t="shared" si="964"/>
        <v>-1</v>
      </c>
      <c r="BG168">
        <f t="shared" si="964"/>
        <v>-1</v>
      </c>
      <c r="BH168">
        <f t="shared" si="964"/>
        <v>-1</v>
      </c>
      <c r="BI168">
        <f t="shared" si="964"/>
        <v>-1</v>
      </c>
      <c r="BJ168">
        <f t="shared" si="964"/>
        <v>-1</v>
      </c>
      <c r="BL168">
        <f>IF((IF(BC168=BC157,BC168,-1)-$AM168)/10000&lt;0,-1,(IF(BC168=BC157,BC168,-1)-$AM168)/10000)</f>
        <v>-1</v>
      </c>
      <c r="BM168">
        <f t="shared" ref="BM168" si="1058">IF((IF(BD168=BD157,BD168,-1)-$AM168)/10000&lt;0,-1,(IF(BD168=BD157,BD168,-1)-$AM168)/10000)</f>
        <v>-1</v>
      </c>
      <c r="BN168">
        <f t="shared" ref="BN168" si="1059">IF((IF(BE168=BE157,BE168,-1)-$AM168)/10000&lt;0,-1,(IF(BE168=BE157,BE168,-1)-$AM168)/10000)</f>
        <v>-1</v>
      </c>
      <c r="BO168">
        <f t="shared" ref="BO168" si="1060">IF((IF(BF168=BF157,BF168,-1)-$AM168)/10000&lt;0,-1,(IF(BF168=BF157,BF168,-1)-$AM168)/10000)</f>
        <v>-1</v>
      </c>
      <c r="BP168">
        <f t="shared" ref="BP168" si="1061">IF((IF(BG168=BG157,BG168,-1)-$AM168)/10000&lt;0,-1,(IF(BG168=BG157,BG168,-1)-$AM168)/10000)</f>
        <v>-1</v>
      </c>
      <c r="BQ168">
        <f t="shared" ref="BQ168" si="1062">IF((IF(BH168=BH157,BH168,-1)-$AM168)/10000&lt;0,-1,(IF(BH168=BH157,BH168,-1)-$AM168)/10000)</f>
        <v>-1</v>
      </c>
      <c r="BR168">
        <f t="shared" ref="BR168" si="1063">IF((IF(BI168=BI157,BI168,-1)-$AM168)/10000&lt;0,-1,(IF(BI168=BI157,BI168,-1)-$AM168)/10000)</f>
        <v>-1</v>
      </c>
      <c r="BS168">
        <f t="shared" ref="BS168" si="1064">IF((IF(BJ168=BJ157,BJ168,-1)-$AM168)/10000&lt;0,-1,(IF(BJ168=BJ157,BJ168,-1)-$AM168)/10000)</f>
        <v>-1</v>
      </c>
      <c r="BU168">
        <f t="shared" si="1057"/>
        <v>-1</v>
      </c>
      <c r="BV168">
        <f t="shared" si="992"/>
        <v>0</v>
      </c>
      <c r="BW168">
        <f>_xlfn.RANK.AVG(BU168,BU158:BU169,0)</f>
        <v>6.5</v>
      </c>
      <c r="BX168">
        <f>IF(BW168&gt;BV155,0,(BV155-BW168)+2)</f>
        <v>0</v>
      </c>
      <c r="BY168">
        <f>IF(BW168&gt;BV155,0,IF(BV155=7,MAX(0,(BV155-BW168-5)),0))</f>
        <v>0</v>
      </c>
      <c r="BZ168">
        <f>IF(BW168&gt;BV155,0,IF(BV155=8,MAX(0,(BV155-BW168-5)),0))</f>
        <v>0</v>
      </c>
      <c r="CA168">
        <f>SUM(BX168:BZ168)</f>
        <v>0</v>
      </c>
    </row>
    <row r="169" spans="1:79">
      <c r="B169" s="94">
        <v>12</v>
      </c>
      <c r="C169" s="38" t="str">
        <f>IF(E169="","",VLOOKUP(E169,'Guests and Para'!$Q$4:$U$33,2,FALSE))</f>
        <v/>
      </c>
      <c r="D169" s="38" t="str">
        <f>IF(E169="","",VLOOKUP(E169,'Guests and Para'!$Q$4:$U$33,3,FALSE))</f>
        <v/>
      </c>
      <c r="E169" s="4"/>
      <c r="F169" s="140"/>
      <c r="G169" s="6"/>
      <c r="H169" s="38" t="str">
        <f>IF(E169="","",VLOOKUP(E169,'Guests and Para'!$Q$4:$U$33,4,FALSE))</f>
        <v/>
      </c>
      <c r="I169" s="38" t="str">
        <f>IF(E169="","",VLOOKUP(E169,'Guests and Para'!$Q$4:$U$33,5,FALSE))</f>
        <v/>
      </c>
      <c r="J169" s="38">
        <f t="shared" si="973"/>
        <v>0</v>
      </c>
      <c r="K169" s="94">
        <f t="shared" si="974"/>
        <v>0</v>
      </c>
      <c r="L169" s="38" t="str">
        <f t="shared" si="1043"/>
        <v/>
      </c>
      <c r="N169" s="8"/>
      <c r="O169" s="8"/>
      <c r="P169" s="8"/>
      <c r="Q169" s="7"/>
      <c r="R169" s="7"/>
      <c r="S169" s="7"/>
      <c r="T169" s="7"/>
      <c r="U169" s="7"/>
      <c r="X169" s="14" t="str">
        <f t="shared" si="975"/>
        <v/>
      </c>
      <c r="Y169" s="66" t="str">
        <f t="shared" si="976"/>
        <v/>
      </c>
      <c r="Z169" s="38" t="str">
        <f t="shared" si="977"/>
        <v/>
      </c>
      <c r="AC169">
        <f t="shared" si="978"/>
        <v>0</v>
      </c>
      <c r="AD169">
        <f t="shared" si="960"/>
        <v>0</v>
      </c>
      <c r="AE169">
        <f t="shared" si="960"/>
        <v>0</v>
      </c>
      <c r="AF169">
        <f t="shared" si="960"/>
        <v>0</v>
      </c>
      <c r="AG169">
        <f t="shared" si="960"/>
        <v>0</v>
      </c>
      <c r="AH169">
        <f t="shared" si="960"/>
        <v>0</v>
      </c>
      <c r="AI169">
        <f t="shared" si="960"/>
        <v>0</v>
      </c>
      <c r="AJ169">
        <f t="shared" si="960"/>
        <v>0</v>
      </c>
      <c r="AL169">
        <f t="shared" si="961"/>
        <v>-10000</v>
      </c>
      <c r="AM169">
        <f t="shared" si="994"/>
        <v>12</v>
      </c>
      <c r="AN169">
        <f t="shared" si="979"/>
        <v>-9988</v>
      </c>
      <c r="AO169">
        <f t="shared" si="962"/>
        <v>0</v>
      </c>
      <c r="AP169">
        <f>_xlfn.RANK.AVG(AV169,AV158:AV169,0)</f>
        <v>6.5</v>
      </c>
      <c r="AQ169">
        <f>IF(AP169&gt;AO155,0,(AO155-AP169)+2)</f>
        <v>0</v>
      </c>
      <c r="AR169">
        <f>IF(AP169&gt;AO155,0,IF(AO155=7,MAX(0,(AO155-AP169-5)),0))</f>
        <v>0</v>
      </c>
      <c r="AS169">
        <f>IF(AP169&gt;AO155,0,IF(AO155=8,MAX(0,(AO155-AP169-5)),0))</f>
        <v>0</v>
      </c>
      <c r="AT169">
        <f t="shared" si="980"/>
        <v>0</v>
      </c>
      <c r="AV169">
        <f t="shared" ref="AV169" si="1065">IF(AY169="",-1,IF(AY169&gt;0,FLOOR(AY169*EXP(-EXP(AZ169-BA169*AW169)),1),0))</f>
        <v>-1</v>
      </c>
      <c r="AW169" t="str">
        <f t="shared" si="981"/>
        <v/>
      </c>
      <c r="AX169">
        <f>VLOOKUP(A156,'RAZA field Params'!$AM$5:$AN$11,2,FALSE)</f>
        <v>3</v>
      </c>
      <c r="AY169" t="str">
        <f>IF(E169="","",VLOOKUP(H169,'RAZA field Params'!$B$2:$P$47,AX169,FALSE))</f>
        <v/>
      </c>
      <c r="AZ169" t="str">
        <f>IF(E169="","",VLOOKUP(H169,'RAZA field Params'!$B$2:$P$47,AX169+1,FALSE))</f>
        <v/>
      </c>
      <c r="BA169" t="str">
        <f>IF(E169="","",VLOOKUP(H169,'RAZA field Params'!$B$2:$P$47,AX169+2,FALSE))</f>
        <v/>
      </c>
      <c r="BC169">
        <f t="shared" si="982"/>
        <v>-1</v>
      </c>
      <c r="BD169">
        <f t="shared" si="964"/>
        <v>-1</v>
      </c>
      <c r="BE169">
        <f t="shared" si="964"/>
        <v>-1</v>
      </c>
      <c r="BF169">
        <f t="shared" si="964"/>
        <v>-1</v>
      </c>
      <c r="BG169">
        <f t="shared" si="964"/>
        <v>-1</v>
      </c>
      <c r="BH169">
        <f t="shared" si="964"/>
        <v>-1</v>
      </c>
      <c r="BI169">
        <f t="shared" si="964"/>
        <v>-1</v>
      </c>
      <c r="BJ169">
        <f t="shared" si="964"/>
        <v>-1</v>
      </c>
      <c r="BL169">
        <f>IF((IF(BC169=BC157,BC169,-1)-$AM169)/10000&lt;0,-1,(IF(BC169=BC157,BC169,-1)-$AM169)/10000)</f>
        <v>-1</v>
      </c>
      <c r="BM169">
        <f t="shared" ref="BM169" si="1066">IF((IF(BD169=BD157,BD169,-1)-$AM169)/10000&lt;0,-1,(IF(BD169=BD157,BD169,-1)-$AM169)/10000)</f>
        <v>-1</v>
      </c>
      <c r="BN169">
        <f t="shared" ref="BN169" si="1067">IF((IF(BE169=BE157,BE169,-1)-$AM169)/10000&lt;0,-1,(IF(BE169=BE157,BE169,-1)-$AM169)/10000)</f>
        <v>-1</v>
      </c>
      <c r="BO169">
        <f t="shared" ref="BO169" si="1068">IF((IF(BF169=BF157,BF169,-1)-$AM169)/10000&lt;0,-1,(IF(BF169=BF157,BF169,-1)-$AM169)/10000)</f>
        <v>-1</v>
      </c>
      <c r="BP169">
        <f t="shared" ref="BP169" si="1069">IF((IF(BG169=BG157,BG169,-1)-$AM169)/10000&lt;0,-1,(IF(BG169=BG157,BG169,-1)-$AM169)/10000)</f>
        <v>-1</v>
      </c>
      <c r="BQ169">
        <f t="shared" ref="BQ169" si="1070">IF((IF(BH169=BH157,BH169,-1)-$AM169)/10000&lt;0,-1,(IF(BH169=BH157,BH169,-1)-$AM169)/10000)</f>
        <v>-1</v>
      </c>
      <c r="BR169">
        <f t="shared" ref="BR169" si="1071">IF((IF(BI169=BI157,BI169,-1)-$AM169)/10000&lt;0,-1,(IF(BI169=BI157,BI169,-1)-$AM169)/10000)</f>
        <v>-1</v>
      </c>
      <c r="BS169">
        <f t="shared" ref="BS169" si="1072">IF((IF(BJ169=BJ157,BJ169,-1)-$AM169)/10000&lt;0,-1,(IF(BJ169=BJ157,BJ169,-1)-$AM169)/10000)</f>
        <v>-1</v>
      </c>
      <c r="BU169">
        <f t="shared" si="1057"/>
        <v>-1</v>
      </c>
      <c r="BV169">
        <f t="shared" si="992"/>
        <v>0</v>
      </c>
      <c r="BW169">
        <f>_xlfn.RANK.AVG(BU169,BU158:BU169,0)</f>
        <v>6.5</v>
      </c>
      <c r="BX169">
        <f>IF(BW169&gt;BV155,0,(BV155-BW169)+2)</f>
        <v>0</v>
      </c>
      <c r="BY169">
        <f>IF(BW169&gt;BV155,0,IF(BV155=7,MAX(0,(BV155-BW169-5)),0))</f>
        <v>0</v>
      </c>
      <c r="BZ169">
        <f>IF(BW169&gt;BV155,0,IF(BV155=8,MAX(0,(BV155-BW169-5)),0))</f>
        <v>0</v>
      </c>
      <c r="CA169">
        <f t="shared" ref="CA169" si="1073">SUM(BX169:BZ169)</f>
        <v>0</v>
      </c>
    </row>
    <row r="171" spans="1:79">
      <c r="AO171" t="s">
        <v>312</v>
      </c>
      <c r="BC171" s="136" t="str">
        <f>AC$1</f>
        <v>B&amp;R</v>
      </c>
      <c r="BD171" s="136" t="str">
        <f t="shared" ref="BD171" si="1074">AD$1</f>
        <v>Chelt</v>
      </c>
      <c r="BE171" s="136" t="str">
        <f t="shared" ref="BE171" si="1075">AE$1</f>
        <v>D&amp;S</v>
      </c>
      <c r="BF171" s="136" t="str">
        <f t="shared" ref="BF171" si="1076">AF$1</f>
        <v>HereF</v>
      </c>
      <c r="BG171" s="136" t="str">
        <f t="shared" ref="BG171" si="1077">AG$1</f>
        <v>K&amp;S</v>
      </c>
      <c r="BH171" s="136" t="str">
        <f t="shared" ref="BH171" si="1078">AH$1</f>
        <v>Tipton</v>
      </c>
      <c r="BI171" s="136" t="str">
        <f t="shared" ref="BI171" si="1079">AI$1</f>
        <v>Worc</v>
      </c>
      <c r="BJ171" s="136" t="str">
        <f t="shared" ref="BJ171" si="1080">AJ$1</f>
        <v>Yate</v>
      </c>
      <c r="BV171" t="s">
        <v>312</v>
      </c>
    </row>
    <row r="172" spans="1:79">
      <c r="A172" s="62" t="s">
        <v>0</v>
      </c>
      <c r="B172" s="62" t="s">
        <v>0</v>
      </c>
      <c r="C172" s="62" t="s">
        <v>12</v>
      </c>
      <c r="D172" s="62" t="s">
        <v>58</v>
      </c>
      <c r="AO172">
        <f>SUM(AO175:AO182)</f>
        <v>0</v>
      </c>
      <c r="BC172" t="s">
        <v>399</v>
      </c>
      <c r="BL172" t="s">
        <v>401</v>
      </c>
      <c r="BV172">
        <f>SUM(BV175:BV182)</f>
        <v>0</v>
      </c>
    </row>
    <row r="173" spans="1:79">
      <c r="A173" s="3" t="str">
        <f>C172</f>
        <v>DT</v>
      </c>
      <c r="B173" s="37" t="s">
        <v>415</v>
      </c>
      <c r="C173" s="37"/>
      <c r="D173" s="138"/>
      <c r="E173" s="37"/>
      <c r="F173" s="139"/>
      <c r="G173" s="63" t="s">
        <v>77</v>
      </c>
      <c r="H173" s="37" t="s">
        <v>387</v>
      </c>
      <c r="I173" s="37" t="s">
        <v>389</v>
      </c>
      <c r="J173" s="37" t="s">
        <v>79</v>
      </c>
      <c r="K173" s="37" t="s">
        <v>59</v>
      </c>
      <c r="L173" s="37" t="s">
        <v>304</v>
      </c>
      <c r="M173" s="3"/>
      <c r="N173" s="3"/>
      <c r="O173" s="3"/>
      <c r="P173" s="3"/>
      <c r="Q173" s="3"/>
      <c r="R173" s="3"/>
      <c r="S173" s="3"/>
      <c r="T173" s="3"/>
      <c r="U173" s="3"/>
      <c r="V173" s="3"/>
      <c r="W173" s="3"/>
      <c r="X173" s="3" t="s">
        <v>136</v>
      </c>
      <c r="Y173" s="3" t="s">
        <v>236</v>
      </c>
      <c r="Z173" s="37" t="s">
        <v>404</v>
      </c>
      <c r="AA173" s="3"/>
      <c r="AL173" t="s">
        <v>304</v>
      </c>
      <c r="AM173" t="s">
        <v>307</v>
      </c>
      <c r="AN173" s="1" t="s">
        <v>308</v>
      </c>
      <c r="AO173" t="s">
        <v>310</v>
      </c>
      <c r="AP173" t="s">
        <v>313</v>
      </c>
      <c r="AQ173" t="s">
        <v>400</v>
      </c>
      <c r="AR173" t="s">
        <v>400</v>
      </c>
      <c r="AS173" t="s">
        <v>400</v>
      </c>
      <c r="AT173" t="s">
        <v>400</v>
      </c>
      <c r="AV173" t="s">
        <v>304</v>
      </c>
      <c r="AW173" t="s">
        <v>383</v>
      </c>
      <c r="AX173" t="s">
        <v>392</v>
      </c>
      <c r="AY173" t="s">
        <v>304</v>
      </c>
      <c r="AZ173" t="s">
        <v>304</v>
      </c>
      <c r="BA173" t="s">
        <v>304</v>
      </c>
      <c r="BC173" s="136" t="str">
        <f>AC$1</f>
        <v>B&amp;R</v>
      </c>
      <c r="BD173" s="136" t="str">
        <f t="shared" ref="BD173" si="1081">AD$1</f>
        <v>Chelt</v>
      </c>
      <c r="BE173" s="136" t="str">
        <f t="shared" ref="BE173" si="1082">AE$1</f>
        <v>D&amp;S</v>
      </c>
      <c r="BF173" s="136" t="str">
        <f t="shared" ref="BF173" si="1083">AF$1</f>
        <v>HereF</v>
      </c>
      <c r="BG173" s="136" t="str">
        <f t="shared" ref="BG173" si="1084">AG$1</f>
        <v>K&amp;S</v>
      </c>
      <c r="BH173" s="136" t="str">
        <f t="shared" ref="BH173" si="1085">AH$1</f>
        <v>Tipton</v>
      </c>
      <c r="BI173" s="136" t="str">
        <f t="shared" ref="BI173" si="1086">AI$1</f>
        <v>Worc</v>
      </c>
      <c r="BJ173" s="136" t="str">
        <f t="shared" ref="BJ173" si="1087">AJ$1</f>
        <v>Yate</v>
      </c>
      <c r="BL173" s="136" t="str">
        <f>BC173</f>
        <v>B&amp;R</v>
      </c>
      <c r="BM173" s="136" t="str">
        <f t="shared" ref="BM173" si="1088">BD173</f>
        <v>Chelt</v>
      </c>
      <c r="BN173" s="136" t="str">
        <f t="shared" ref="BN173" si="1089">BE173</f>
        <v>D&amp;S</v>
      </c>
      <c r="BO173" s="136" t="str">
        <f t="shared" ref="BO173" si="1090">BF173</f>
        <v>HereF</v>
      </c>
      <c r="BP173" s="136" t="str">
        <f t="shared" ref="BP173" si="1091">BG173</f>
        <v>K&amp;S</v>
      </c>
      <c r="BQ173" s="136" t="str">
        <f t="shared" ref="BQ173" si="1092">BH173</f>
        <v>Tipton</v>
      </c>
      <c r="BR173" s="136" t="str">
        <f t="shared" ref="BR173" si="1093">BI173</f>
        <v>Worc</v>
      </c>
      <c r="BS173" s="136" t="str">
        <f t="shared" ref="BS173" si="1094">BJ173</f>
        <v>Yate</v>
      </c>
      <c r="BU173" t="s">
        <v>402</v>
      </c>
      <c r="BV173" t="s">
        <v>310</v>
      </c>
      <c r="BW173" t="s">
        <v>313</v>
      </c>
      <c r="BX173" t="s">
        <v>403</v>
      </c>
      <c r="BY173" t="s">
        <v>403</v>
      </c>
      <c r="BZ173" t="s">
        <v>403</v>
      </c>
      <c r="CA173" t="s">
        <v>403</v>
      </c>
    </row>
    <row r="174" spans="1:79">
      <c r="A174" s="64" t="s">
        <v>1</v>
      </c>
      <c r="B174" s="37" t="s">
        <v>59</v>
      </c>
      <c r="C174" s="37" t="s">
        <v>60</v>
      </c>
      <c r="D174" s="37" t="s">
        <v>61</v>
      </c>
      <c r="E174" s="37" t="s">
        <v>108</v>
      </c>
      <c r="F174" s="139"/>
      <c r="G174" s="63" t="s">
        <v>99</v>
      </c>
      <c r="H174" s="37" t="s">
        <v>388</v>
      </c>
      <c r="I174" s="37" t="s">
        <v>390</v>
      </c>
      <c r="J174" s="37" t="s">
        <v>80</v>
      </c>
      <c r="K174" s="37" t="s">
        <v>80</v>
      </c>
      <c r="L174" s="37" t="s">
        <v>80</v>
      </c>
      <c r="M174" s="3"/>
      <c r="N174" s="3"/>
      <c r="O174" s="3"/>
      <c r="P174" s="3"/>
      <c r="Q174" s="3"/>
      <c r="R174" s="3"/>
      <c r="S174" s="3"/>
      <c r="T174" s="3"/>
      <c r="U174" s="3"/>
      <c r="V174" s="3"/>
      <c r="W174" s="3"/>
      <c r="X174" s="3" t="s">
        <v>146</v>
      </c>
      <c r="Y174" s="3" t="s">
        <v>237</v>
      </c>
      <c r="Z174" s="37" t="s">
        <v>405</v>
      </c>
      <c r="AA174" s="3"/>
      <c r="AC174" t="str">
        <f>ADMIN2026!$D$12</f>
        <v>B&amp;R</v>
      </c>
      <c r="AD174" t="str">
        <f>ADMIN2026!$D$13</f>
        <v>Chelt</v>
      </c>
      <c r="AE174" t="str">
        <f>ADMIN2026!$D$14</f>
        <v>D&amp;S</v>
      </c>
      <c r="AF174" t="str">
        <f>ADMIN2026!$D$15</f>
        <v>HereF</v>
      </c>
      <c r="AG174" t="str">
        <f>ADMIN2026!$D$16</f>
        <v>K&amp;S</v>
      </c>
      <c r="AH174" t="str">
        <f>ADMIN2026!$D$17</f>
        <v>Tipton</v>
      </c>
      <c r="AI174" t="str">
        <f>ADMIN2026!$D$18</f>
        <v>Worc</v>
      </c>
      <c r="AJ174" t="str">
        <f>ADMIN2026!$D$19</f>
        <v>Yate</v>
      </c>
      <c r="AL174" t="s">
        <v>306</v>
      </c>
      <c r="AM174" t="s">
        <v>296</v>
      </c>
      <c r="AN174" t="s">
        <v>309</v>
      </c>
      <c r="AO174" t="s">
        <v>311</v>
      </c>
      <c r="AP174" t="s">
        <v>325</v>
      </c>
      <c r="AQ174" t="s">
        <v>397</v>
      </c>
      <c r="AR174" t="s">
        <v>394</v>
      </c>
      <c r="AS174" t="s">
        <v>395</v>
      </c>
      <c r="AT174" t="s">
        <v>396</v>
      </c>
      <c r="AV174" t="s">
        <v>305</v>
      </c>
      <c r="AW174" t="s">
        <v>384</v>
      </c>
      <c r="AX174" t="s">
        <v>393</v>
      </c>
      <c r="AY174" t="s">
        <v>328</v>
      </c>
      <c r="AZ174" t="s">
        <v>329</v>
      </c>
      <c r="BA174" t="s">
        <v>330</v>
      </c>
      <c r="BC174" s="135">
        <f>MAX(BC175:BC182)</f>
        <v>-1</v>
      </c>
      <c r="BD174" s="135">
        <f t="shared" ref="BD174:BJ174" si="1095">MAX(BD175:BD182)</f>
        <v>-1</v>
      </c>
      <c r="BE174" s="135">
        <f t="shared" si="1095"/>
        <v>-1</v>
      </c>
      <c r="BF174" s="135">
        <f t="shared" si="1095"/>
        <v>-1</v>
      </c>
      <c r="BG174" s="135">
        <f t="shared" si="1095"/>
        <v>-1</v>
      </c>
      <c r="BH174" s="135">
        <f t="shared" si="1095"/>
        <v>-1</v>
      </c>
      <c r="BI174" s="135">
        <f t="shared" si="1095"/>
        <v>-1</v>
      </c>
      <c r="BJ174" s="135">
        <f t="shared" si="1095"/>
        <v>-1</v>
      </c>
      <c r="BU174" t="s">
        <v>314</v>
      </c>
      <c r="BV174" t="s">
        <v>311</v>
      </c>
      <c r="BW174" t="s">
        <v>325</v>
      </c>
      <c r="BX174" t="s">
        <v>397</v>
      </c>
      <c r="BY174" t="s">
        <v>394</v>
      </c>
      <c r="BZ174" t="s">
        <v>395</v>
      </c>
      <c r="CA174" t="s">
        <v>396</v>
      </c>
    </row>
    <row r="175" spans="1:79">
      <c r="B175" s="94">
        <v>1</v>
      </c>
      <c r="C175" s="38" t="str">
        <f>IF(E175="","",VLOOKUP(E175,'Guests and Para'!$Q$4:$U$33,2,FALSE))</f>
        <v/>
      </c>
      <c r="D175" s="38" t="str">
        <f>IF(E175="","",VLOOKUP(E175,'Guests and Para'!$Q$4:$U$33,3,FALSE))</f>
        <v/>
      </c>
      <c r="E175" s="4"/>
      <c r="F175" s="140"/>
      <c r="G175" s="6"/>
      <c r="H175" s="38" t="str">
        <f>IF(E175="","",VLOOKUP(E175,'Guests and Para'!$Q$4:$U$33,4,FALSE))</f>
        <v/>
      </c>
      <c r="I175" s="38" t="str">
        <f>IF(E175="","",VLOOKUP(E175,'Guests and Para'!$Q$4:$U$33,5,FALSE))</f>
        <v/>
      </c>
      <c r="J175" s="38">
        <f>CA175</f>
        <v>0</v>
      </c>
      <c r="K175" s="94">
        <f>J175</f>
        <v>0</v>
      </c>
      <c r="L175" s="38" t="str">
        <f t="shared" ref="L175:L181" si="1096">IF(AV175&lt;0,"",AV175)</f>
        <v/>
      </c>
      <c r="N175" s="8"/>
      <c r="O175" s="8"/>
      <c r="P175" s="8"/>
      <c r="Q175" s="7"/>
      <c r="R175" s="7"/>
      <c r="S175" s="7"/>
      <c r="T175" s="7"/>
      <c r="U175" s="7"/>
      <c r="X175" s="14" t="str">
        <f>IF(E175="","",G175)</f>
        <v/>
      </c>
      <c r="Y175" s="66" t="str">
        <f>IF(E175="","",IF(G175="NH","",IF(K175="DQ","",IF(K175="NM","",IF(K175="DNS","",IF(ABS(K175*2/2-K175)&lt;0.001,"","Error"))))))</f>
        <v/>
      </c>
      <c r="Z175" s="38" t="str">
        <f>IF(BU175&lt;0,"",BU175)</f>
        <v/>
      </c>
      <c r="AC175">
        <f>IF($D175=AC$1,$K175,0)</f>
        <v>0</v>
      </c>
      <c r="AD175">
        <f t="shared" ref="AD175:AJ186" si="1097">IF($D175=AD$1,$K175,0)</f>
        <v>0</v>
      </c>
      <c r="AE175">
        <f t="shared" si="1097"/>
        <v>0</v>
      </c>
      <c r="AF175">
        <f t="shared" si="1097"/>
        <v>0</v>
      </c>
      <c r="AG175">
        <f t="shared" si="1097"/>
        <v>0</v>
      </c>
      <c r="AH175">
        <f t="shared" si="1097"/>
        <v>0</v>
      </c>
      <c r="AI175">
        <f t="shared" si="1097"/>
        <v>0</v>
      </c>
      <c r="AJ175">
        <f t="shared" si="1097"/>
        <v>0</v>
      </c>
      <c r="AL175">
        <f t="shared" ref="AL175:AL186" si="1098">INT(100*AV175+0.5)*100</f>
        <v>-10000</v>
      </c>
      <c r="AM175">
        <v>1</v>
      </c>
      <c r="AN175">
        <f>AL175+AM175</f>
        <v>-9999</v>
      </c>
      <c r="AO175">
        <f t="shared" ref="AO175:AO186" si="1099">IF(E175="",0,1)</f>
        <v>0</v>
      </c>
      <c r="AP175">
        <f>_xlfn.RANK.AVG(AV175,AV175:AV186,0)</f>
        <v>6.5</v>
      </c>
      <c r="AQ175">
        <f>IF(AP175&gt;AO172,0,(AO172-AP175)+2)</f>
        <v>0</v>
      </c>
      <c r="AR175">
        <f>IF(AP175&gt;AO172,0,IF(AO172=7,MAX(0,(AO172-AP175-5)),0))</f>
        <v>0</v>
      </c>
      <c r="AS175">
        <f>IF(AP175&gt;AO172,0,IF(AO172=8,MAX(0,(AO172-AP175-5)),0))</f>
        <v>0</v>
      </c>
      <c r="AT175">
        <f>SUM(AQ175:AS175)</f>
        <v>0</v>
      </c>
      <c r="AV175">
        <f t="shared" ref="AV175:AV184" si="1100">IF(AY175="",-1,IF(AY175&gt;0,FLOOR(AY175*EXP(-EXP(AZ175-BA175*AW175)),1),0))</f>
        <v>-1</v>
      </c>
      <c r="AW175" t="str">
        <f>IF(E175="","",G175)</f>
        <v/>
      </c>
      <c r="AX175">
        <f>VLOOKUP(A173,'RAZA field Params'!$AM$5:$AN$11,2,FALSE)</f>
        <v>8</v>
      </c>
      <c r="AY175" t="str">
        <f>IF(E175="","",VLOOKUP(H175,'RAZA field Params'!$B$2:$P$47,AX175,FALSE))</f>
        <v/>
      </c>
      <c r="AZ175" t="str">
        <f>IF(E175="","",VLOOKUP(H175,'RAZA field Params'!$B$2:$P$47,AX175+1,FALSE))</f>
        <v/>
      </c>
      <c r="BA175" t="str">
        <f>IF(E175="","",VLOOKUP(H175,'RAZA field Params'!$B$2:$P$47,AX175+2,FALSE))</f>
        <v/>
      </c>
      <c r="BC175">
        <f>IF($D175=BC$1,$AN175,-1)</f>
        <v>-1</v>
      </c>
      <c r="BD175">
        <f t="shared" ref="BD175:BJ186" si="1101">IF($D175=BD$1,$AN175,-1)</f>
        <v>-1</v>
      </c>
      <c r="BE175">
        <f t="shared" si="1101"/>
        <v>-1</v>
      </c>
      <c r="BF175">
        <f t="shared" si="1101"/>
        <v>-1</v>
      </c>
      <c r="BG175">
        <f t="shared" si="1101"/>
        <v>-1</v>
      </c>
      <c r="BH175">
        <f t="shared" si="1101"/>
        <v>-1</v>
      </c>
      <c r="BI175">
        <f t="shared" si="1101"/>
        <v>-1</v>
      </c>
      <c r="BJ175">
        <f t="shared" si="1101"/>
        <v>-1</v>
      </c>
      <c r="BL175">
        <f t="shared" ref="BL175" si="1102">IF((IF(BC175=BC174,BC175,-1)-$AM175)/10000&lt;0,-1,(IF(BC175=BC174,BC175,-1)-$AM175)/10000)</f>
        <v>-1</v>
      </c>
      <c r="BM175">
        <f t="shared" ref="BM175" si="1103">IF((IF(BD175=BD174,BD175,-1)-$AM175)/10000&lt;0,-1,(IF(BD175=BD174,BD175,-1)-$AM175)/10000)</f>
        <v>-1</v>
      </c>
      <c r="BN175">
        <f t="shared" ref="BN175" si="1104">IF((IF(BE175=BE174,BE175,-1)-$AM175)/10000&lt;0,-1,(IF(BE175=BE174,BE175,-1)-$AM175)/10000)</f>
        <v>-1</v>
      </c>
      <c r="BO175">
        <f t="shared" ref="BO175" si="1105">IF((IF(BF175=BF174,BF175,-1)-$AM175)/10000&lt;0,-1,(IF(BF175=BF174,BF175,-1)-$AM175)/10000)</f>
        <v>-1</v>
      </c>
      <c r="BP175">
        <f t="shared" ref="BP175" si="1106">IF((IF(BG175=BG174,BG175,-1)-$AM175)/10000&lt;0,-1,(IF(BG175=BG174,BG175,-1)-$AM175)/10000)</f>
        <v>-1</v>
      </c>
      <c r="BQ175">
        <f t="shared" ref="BQ175" si="1107">IF((IF(BH175=BH174,BH175,-1)-$AM175)/10000&lt;0,-1,(IF(BH175=BH174,BH175,-1)-$AM175)/10000)</f>
        <v>-1</v>
      </c>
      <c r="BR175">
        <f t="shared" ref="BR175" si="1108">IF((IF(BI175=BI174,BI175,-1)-$AM175)/10000&lt;0,-1,(IF(BI175=BI174,BI175,-1)-$AM175)/10000)</f>
        <v>-1</v>
      </c>
      <c r="BS175">
        <f t="shared" ref="BS175" si="1109">IF((IF(BJ175=BJ174,BJ175,-1)-$AM175)/10000&lt;0,-1,(IF(BJ175=BJ174,BJ175,-1)-$AM175)/10000)</f>
        <v>-1</v>
      </c>
      <c r="BU175">
        <f>MAX(BL175:BS175)</f>
        <v>-1</v>
      </c>
      <c r="BV175">
        <f>IF(BU175&lt;0,0,1)</f>
        <v>0</v>
      </c>
      <c r="BW175">
        <f>_xlfn.RANK.AVG(BU175,BU175:BU186,0)</f>
        <v>6.5</v>
      </c>
      <c r="BX175">
        <f>IF(BW175&gt;BV172,0,(BV172-BW175)+2)</f>
        <v>0</v>
      </c>
      <c r="BY175">
        <f>IF(BW175&gt;BV172,0,IF(BV172=7,MAX(0,(BV172-BW175-5)),0))</f>
        <v>0</v>
      </c>
      <c r="BZ175">
        <f>IF(BW175&gt;BV172,0,IF(BV172=8,MAX(0,(BV172-BW175-5)),0))</f>
        <v>0</v>
      </c>
      <c r="CA175">
        <f>SUM(BX175:BZ175)</f>
        <v>0</v>
      </c>
    </row>
    <row r="176" spans="1:79">
      <c r="B176" s="94">
        <v>2</v>
      </c>
      <c r="C176" s="38" t="str">
        <f>IF(E176="","",VLOOKUP(E176,'Guests and Para'!$Q$4:$U$33,2,FALSE))</f>
        <v/>
      </c>
      <c r="D176" s="38" t="str">
        <f>IF(E176="","",VLOOKUP(E176,'Guests and Para'!$Q$4:$U$33,3,FALSE))</f>
        <v/>
      </c>
      <c r="E176" s="4"/>
      <c r="F176" s="140"/>
      <c r="G176" s="6"/>
      <c r="H176" s="38" t="str">
        <f>IF(E176="","",VLOOKUP(E176,'Guests and Para'!$Q$4:$U$33,4,FALSE))</f>
        <v/>
      </c>
      <c r="I176" s="38" t="str">
        <f>IF(E176="","",VLOOKUP(E176,'Guests and Para'!$Q$4:$U$33,5,FALSE))</f>
        <v/>
      </c>
      <c r="J176" s="38">
        <f t="shared" ref="J176:J186" si="1110">CA176</f>
        <v>0</v>
      </c>
      <c r="K176" s="94">
        <f t="shared" ref="K176:K186" si="1111">J176</f>
        <v>0</v>
      </c>
      <c r="L176" s="38" t="str">
        <f t="shared" si="1096"/>
        <v/>
      </c>
      <c r="N176" s="8"/>
      <c r="O176" s="8"/>
      <c r="P176" s="8"/>
      <c r="Q176" s="7"/>
      <c r="R176" s="7"/>
      <c r="S176" s="7"/>
      <c r="T176" s="7"/>
      <c r="U176" s="7"/>
      <c r="X176" s="14" t="str">
        <f t="shared" ref="X176:X186" si="1112">IF(E176="","",G176)</f>
        <v/>
      </c>
      <c r="Y176" s="66" t="str">
        <f t="shared" ref="Y176:Y186" si="1113">IF(E176="","",IF(G176="NH","",IF(K176="DQ","",IF(K176="NM","",IF(K176="DNS","",IF(ABS(K176*2/2-K176)&lt;0.001,"","Error"))))))</f>
        <v/>
      </c>
      <c r="Z176" s="38" t="str">
        <f t="shared" ref="Z176:Z186" si="1114">IF(BU176&lt;0,"",BU176)</f>
        <v/>
      </c>
      <c r="AC176">
        <f t="shared" ref="AC176:AC186" si="1115">IF($D176=AC$1,$K176,0)</f>
        <v>0</v>
      </c>
      <c r="AD176">
        <f t="shared" si="1097"/>
        <v>0</v>
      </c>
      <c r="AE176">
        <f t="shared" si="1097"/>
        <v>0</v>
      </c>
      <c r="AF176">
        <f t="shared" si="1097"/>
        <v>0</v>
      </c>
      <c r="AG176">
        <f t="shared" si="1097"/>
        <v>0</v>
      </c>
      <c r="AH176">
        <f t="shared" si="1097"/>
        <v>0</v>
      </c>
      <c r="AI176">
        <f t="shared" si="1097"/>
        <v>0</v>
      </c>
      <c r="AJ176">
        <f t="shared" si="1097"/>
        <v>0</v>
      </c>
      <c r="AL176">
        <f t="shared" si="1098"/>
        <v>-10000</v>
      </c>
      <c r="AM176">
        <f>1+AM175</f>
        <v>2</v>
      </c>
      <c r="AN176">
        <f t="shared" ref="AN176:AN186" si="1116">AL176+AM176</f>
        <v>-9998</v>
      </c>
      <c r="AO176">
        <f t="shared" si="1099"/>
        <v>0</v>
      </c>
      <c r="AP176">
        <f>_xlfn.RANK.AVG(AV176,AV175:AV186,0)</f>
        <v>6.5</v>
      </c>
      <c r="AQ176">
        <f>IF(AP176&gt;AO172,0,(AO172-AP176)+2)</f>
        <v>0</v>
      </c>
      <c r="AR176">
        <f>IF(AP176&gt;AO172,0,IF(AO172=7,MAX(0,(AO172-AP176-5)),0))</f>
        <v>0</v>
      </c>
      <c r="AS176">
        <f>IF(AP176&gt;AO172,0,IF(AO172=8,MAX(0,(AO172-AP176-5)),0))</f>
        <v>0</v>
      </c>
      <c r="AT176">
        <f t="shared" ref="AT176:AT186" si="1117">SUM(AQ176:AS176)</f>
        <v>0</v>
      </c>
      <c r="AV176">
        <f t="shared" si="1100"/>
        <v>-1</v>
      </c>
      <c r="AW176" t="str">
        <f t="shared" ref="AW176:AW186" si="1118">IF(E176="","",G176)</f>
        <v/>
      </c>
      <c r="AX176">
        <f>VLOOKUP(A173,'RAZA field Params'!$AM$5:$AN$11,2,FALSE)</f>
        <v>8</v>
      </c>
      <c r="AY176" t="str">
        <f>IF(E176="","",VLOOKUP(H176,'RAZA field Params'!$B$2:$P$47,AX176,FALSE))</f>
        <v/>
      </c>
      <c r="AZ176" t="str">
        <f>IF(E176="","",VLOOKUP(H176,'RAZA field Params'!$B$2:$P$47,AX176+1,FALSE))</f>
        <v/>
      </c>
      <c r="BA176" t="str">
        <f>IF(E176="","",VLOOKUP(H176,'RAZA field Params'!$B$2:$P$47,AX176+2,FALSE))</f>
        <v/>
      </c>
      <c r="BC176">
        <f t="shared" ref="BC176:BC186" si="1119">IF($D176=BC$1,$AN176,-1)</f>
        <v>-1</v>
      </c>
      <c r="BD176">
        <f t="shared" si="1101"/>
        <v>-1</v>
      </c>
      <c r="BE176">
        <f t="shared" si="1101"/>
        <v>-1</v>
      </c>
      <c r="BF176">
        <f t="shared" si="1101"/>
        <v>-1</v>
      </c>
      <c r="BG176">
        <f t="shared" si="1101"/>
        <v>-1</v>
      </c>
      <c r="BH176">
        <f t="shared" si="1101"/>
        <v>-1</v>
      </c>
      <c r="BI176">
        <f t="shared" si="1101"/>
        <v>-1</v>
      </c>
      <c r="BJ176">
        <f t="shared" si="1101"/>
        <v>-1</v>
      </c>
      <c r="BL176">
        <f t="shared" ref="BL176" si="1120">IF((IF(BC176=BC174,BC176,-1)-$AM176)/10000&lt;0,-1,(IF(BC176=BC174,BC176,-1)-$AM176)/10000)</f>
        <v>-1</v>
      </c>
      <c r="BM176">
        <f t="shared" ref="BM176" si="1121">IF((IF(BD176=BD174,BD176,-1)-$AM176)/10000&lt;0,-1,(IF(BD176=BD174,BD176,-1)-$AM176)/10000)</f>
        <v>-1</v>
      </c>
      <c r="BN176">
        <f t="shared" ref="BN176" si="1122">IF((IF(BE176=BE174,BE176,-1)-$AM176)/10000&lt;0,-1,(IF(BE176=BE174,BE176,-1)-$AM176)/10000)</f>
        <v>-1</v>
      </c>
      <c r="BO176">
        <f t="shared" ref="BO176" si="1123">IF((IF(BF176=BF174,BF176,-1)-$AM176)/10000&lt;0,-1,(IF(BF176=BF174,BF176,-1)-$AM176)/10000)</f>
        <v>-1</v>
      </c>
      <c r="BP176">
        <f t="shared" ref="BP176" si="1124">IF((IF(BG176=BG174,BG176,-1)-$AM176)/10000&lt;0,-1,(IF(BG176=BG174,BG176,-1)-$AM176)/10000)</f>
        <v>-1</v>
      </c>
      <c r="BQ176">
        <f t="shared" ref="BQ176" si="1125">IF((IF(BH176=BH174,BH176,-1)-$AM176)/10000&lt;0,-1,(IF(BH176=BH174,BH176,-1)-$AM176)/10000)</f>
        <v>-1</v>
      </c>
      <c r="BR176">
        <f t="shared" ref="BR176" si="1126">IF((IF(BI176=BI174,BI176,-1)-$AM176)/10000&lt;0,-1,(IF(BI176=BI174,BI176,-1)-$AM176)/10000)</f>
        <v>-1</v>
      </c>
      <c r="BS176">
        <f t="shared" ref="BS176" si="1127">IF((IF(BJ176=BJ174,BJ176,-1)-$AM176)/10000&lt;0,-1,(IF(BJ176=BJ174,BJ176,-1)-$AM176)/10000)</f>
        <v>-1</v>
      </c>
      <c r="BU176">
        <f t="shared" ref="BU176:BU181" si="1128">MAX(BL176:BS176)</f>
        <v>-1</v>
      </c>
      <c r="BV176">
        <f t="shared" ref="BV176:BV186" si="1129">IF(BU176&lt;0,0,1)</f>
        <v>0</v>
      </c>
      <c r="BW176">
        <f>_xlfn.RANK.AVG(BU176,BU175:BU186,0)</f>
        <v>6.5</v>
      </c>
      <c r="BX176">
        <f>IF(BW176&gt;BV172,0,(BV172-BW176)+2)</f>
        <v>0</v>
      </c>
      <c r="BY176">
        <f>IF(BW176&gt;BV172,0,IF(BV172=7,MAX(0,(BV172-BW176-5)),0))</f>
        <v>0</v>
      </c>
      <c r="BZ176">
        <f>IF(BW176&gt;BV172,0,IF(BV172=8,MAX(0,(BV172-BW176-5)),0))</f>
        <v>0</v>
      </c>
      <c r="CA176">
        <f t="shared" ref="CA176:CA184" si="1130">SUM(BX176:BZ176)</f>
        <v>0</v>
      </c>
    </row>
    <row r="177" spans="1:79">
      <c r="B177" s="94">
        <v>3</v>
      </c>
      <c r="C177" s="38" t="str">
        <f>IF(E177="","",VLOOKUP(E177,'Guests and Para'!$Q$4:$U$33,2,FALSE))</f>
        <v/>
      </c>
      <c r="D177" s="38" t="str">
        <f>IF(E177="","",VLOOKUP(E177,'Guests and Para'!$Q$4:$U$33,3,FALSE))</f>
        <v/>
      </c>
      <c r="E177" s="4"/>
      <c r="F177" s="140"/>
      <c r="G177" s="6"/>
      <c r="H177" s="38" t="str">
        <f>IF(E177="","",VLOOKUP(E177,'Guests and Para'!$Q$4:$U$33,4,FALSE))</f>
        <v/>
      </c>
      <c r="I177" s="38" t="str">
        <f>IF(E177="","",VLOOKUP(E177,'Guests and Para'!$Q$4:$U$33,5,FALSE))</f>
        <v/>
      </c>
      <c r="J177" s="38">
        <f t="shared" si="1110"/>
        <v>0</v>
      </c>
      <c r="K177" s="94">
        <f t="shared" si="1111"/>
        <v>0</v>
      </c>
      <c r="L177" s="38" t="str">
        <f t="shared" si="1096"/>
        <v/>
      </c>
      <c r="N177" s="8"/>
      <c r="O177" s="8"/>
      <c r="P177" s="8"/>
      <c r="Q177" s="7"/>
      <c r="R177" s="7"/>
      <c r="S177" s="7"/>
      <c r="T177" s="7"/>
      <c r="U177" s="7"/>
      <c r="X177" s="14" t="str">
        <f t="shared" si="1112"/>
        <v/>
      </c>
      <c r="Y177" s="66" t="str">
        <f t="shared" si="1113"/>
        <v/>
      </c>
      <c r="Z177" s="38" t="str">
        <f t="shared" si="1114"/>
        <v/>
      </c>
      <c r="AC177">
        <f t="shared" si="1115"/>
        <v>0</v>
      </c>
      <c r="AD177">
        <f t="shared" si="1097"/>
        <v>0</v>
      </c>
      <c r="AE177">
        <f t="shared" si="1097"/>
        <v>0</v>
      </c>
      <c r="AF177">
        <f t="shared" si="1097"/>
        <v>0</v>
      </c>
      <c r="AG177">
        <f t="shared" si="1097"/>
        <v>0</v>
      </c>
      <c r="AH177">
        <f t="shared" si="1097"/>
        <v>0</v>
      </c>
      <c r="AI177">
        <f t="shared" si="1097"/>
        <v>0</v>
      </c>
      <c r="AJ177">
        <f t="shared" si="1097"/>
        <v>0</v>
      </c>
      <c r="AL177">
        <f t="shared" si="1098"/>
        <v>-10000</v>
      </c>
      <c r="AM177">
        <f t="shared" ref="AM177:AM186" si="1131">1+AM176</f>
        <v>3</v>
      </c>
      <c r="AN177">
        <f t="shared" si="1116"/>
        <v>-9997</v>
      </c>
      <c r="AO177">
        <f t="shared" si="1099"/>
        <v>0</v>
      </c>
      <c r="AP177">
        <f>_xlfn.RANK.AVG(AV177,AV175:AV186,0)</f>
        <v>6.5</v>
      </c>
      <c r="AQ177">
        <f>IF(AP177&gt;AO172,0,(AO172-AP177)+2)</f>
        <v>0</v>
      </c>
      <c r="AR177">
        <f>IF(AP177&gt;AO172,0,IF(AO172=7,MAX(0,(AO172-AP177-5)),0))</f>
        <v>0</v>
      </c>
      <c r="AS177">
        <f>IF(AP177&gt;AO172,0,IF(AO172=8,MAX(0,(AO172-AP177-5)),0))</f>
        <v>0</v>
      </c>
      <c r="AT177">
        <f t="shared" si="1117"/>
        <v>0</v>
      </c>
      <c r="AV177">
        <f t="shared" si="1100"/>
        <v>-1</v>
      </c>
      <c r="AW177" t="str">
        <f t="shared" si="1118"/>
        <v/>
      </c>
      <c r="AX177">
        <f>VLOOKUP(A173,'RAZA field Params'!$AM$5:$AN$11,2,FALSE)</f>
        <v>8</v>
      </c>
      <c r="AY177" t="str">
        <f>IF(E177="","",VLOOKUP(H177,'RAZA field Params'!$B$2:$P$47,AX177,FALSE))</f>
        <v/>
      </c>
      <c r="AZ177" t="str">
        <f>IF(E177="","",VLOOKUP(H177,'RAZA field Params'!$B$2:$P$47,AX177+1,FALSE))</f>
        <v/>
      </c>
      <c r="BA177" t="str">
        <f>IF(E177="","",VLOOKUP(H177,'RAZA field Params'!$B$2:$P$47,AX177+2,FALSE))</f>
        <v/>
      </c>
      <c r="BC177">
        <f t="shared" si="1119"/>
        <v>-1</v>
      </c>
      <c r="BD177">
        <f t="shared" si="1101"/>
        <v>-1</v>
      </c>
      <c r="BE177">
        <f t="shared" si="1101"/>
        <v>-1</v>
      </c>
      <c r="BF177">
        <f t="shared" si="1101"/>
        <v>-1</v>
      </c>
      <c r="BG177">
        <f t="shared" si="1101"/>
        <v>-1</v>
      </c>
      <c r="BH177">
        <f t="shared" si="1101"/>
        <v>-1</v>
      </c>
      <c r="BI177">
        <f t="shared" si="1101"/>
        <v>-1</v>
      </c>
      <c r="BJ177">
        <f t="shared" si="1101"/>
        <v>-1</v>
      </c>
      <c r="BL177">
        <f t="shared" ref="BL177" si="1132">IF((IF(BC177=BC174,BC177,-1)-$AM177)/10000&lt;0,-1,(IF(BC177=BC174,BC177,-1)-$AM177)/10000)</f>
        <v>-1</v>
      </c>
      <c r="BM177">
        <f t="shared" ref="BM177" si="1133">IF((IF(BD177=BD174,BD177,-1)-$AM177)/10000&lt;0,-1,(IF(BD177=BD174,BD177,-1)-$AM177)/10000)</f>
        <v>-1</v>
      </c>
      <c r="BN177">
        <f t="shared" ref="BN177" si="1134">IF((IF(BE177=BE174,BE177,-1)-$AM177)/10000&lt;0,-1,(IF(BE177=BE174,BE177,-1)-$AM177)/10000)</f>
        <v>-1</v>
      </c>
      <c r="BO177">
        <f t="shared" ref="BO177" si="1135">IF((IF(BF177=BF174,BF177,-1)-$AM177)/10000&lt;0,-1,(IF(BF177=BF174,BF177,-1)-$AM177)/10000)</f>
        <v>-1</v>
      </c>
      <c r="BP177">
        <f t="shared" ref="BP177" si="1136">IF((IF(BG177=BG174,BG177,-1)-$AM177)/10000&lt;0,-1,(IF(BG177=BG174,BG177,-1)-$AM177)/10000)</f>
        <v>-1</v>
      </c>
      <c r="BQ177">
        <f t="shared" ref="BQ177" si="1137">IF((IF(BH177=BH174,BH177,-1)-$AM177)/10000&lt;0,-1,(IF(BH177=BH174,BH177,-1)-$AM177)/10000)</f>
        <v>-1</v>
      </c>
      <c r="BR177">
        <f t="shared" ref="BR177" si="1138">IF((IF(BI177=BI174,BI177,-1)-$AM177)/10000&lt;0,-1,(IF(BI177=BI174,BI177,-1)-$AM177)/10000)</f>
        <v>-1</v>
      </c>
      <c r="BS177">
        <f t="shared" ref="BS177" si="1139">IF((IF(BJ177=BJ174,BJ177,-1)-$AM177)/10000&lt;0,-1,(IF(BJ177=BJ174,BJ177,-1)-$AM177)/10000)</f>
        <v>-1</v>
      </c>
      <c r="BU177">
        <f t="shared" si="1128"/>
        <v>-1</v>
      </c>
      <c r="BV177">
        <f t="shared" si="1129"/>
        <v>0</v>
      </c>
      <c r="BW177">
        <f>_xlfn.RANK.AVG(BU177,BU175:BU186,0)</f>
        <v>6.5</v>
      </c>
      <c r="BX177">
        <f>IF(BW177&gt;BV172,0,(BV172-BW177)+2)</f>
        <v>0</v>
      </c>
      <c r="BY177">
        <f>IF(BW177&gt;BV172,0,IF(BV172=7,MAX(0,(BV172-BW177-5)),0))</f>
        <v>0</v>
      </c>
      <c r="BZ177">
        <f>IF(BW177&gt;BV172,0,IF(BV172=8,MAX(0,(BV172-BW177-5)),0))</f>
        <v>0</v>
      </c>
      <c r="CA177">
        <f t="shared" si="1130"/>
        <v>0</v>
      </c>
    </row>
    <row r="178" spans="1:79">
      <c r="B178" s="94">
        <v>4</v>
      </c>
      <c r="C178" s="38" t="str">
        <f>IF(E178="","",VLOOKUP(E178,'Guests and Para'!$Q$4:$U$33,2,FALSE))</f>
        <v/>
      </c>
      <c r="D178" s="38" t="str">
        <f>IF(E178="","",VLOOKUP(E178,'Guests and Para'!$Q$4:$U$33,3,FALSE))</f>
        <v/>
      </c>
      <c r="E178" s="4"/>
      <c r="F178" s="140"/>
      <c r="G178" s="6"/>
      <c r="H178" s="38" t="str">
        <f>IF(E178="","",VLOOKUP(E178,'Guests and Para'!$Q$4:$U$33,4,FALSE))</f>
        <v/>
      </c>
      <c r="I178" s="38" t="str">
        <f>IF(E178="","",VLOOKUP(E178,'Guests and Para'!$Q$4:$U$33,5,FALSE))</f>
        <v/>
      </c>
      <c r="J178" s="38">
        <f t="shared" si="1110"/>
        <v>0</v>
      </c>
      <c r="K178" s="94">
        <f t="shared" si="1111"/>
        <v>0</v>
      </c>
      <c r="L178" s="38" t="str">
        <f t="shared" si="1096"/>
        <v/>
      </c>
      <c r="N178" s="8"/>
      <c r="O178" s="8"/>
      <c r="P178" s="8"/>
      <c r="Q178" s="7"/>
      <c r="R178" s="7"/>
      <c r="S178" s="7"/>
      <c r="T178" s="7"/>
      <c r="U178" s="7"/>
      <c r="X178" s="14" t="str">
        <f t="shared" si="1112"/>
        <v/>
      </c>
      <c r="Y178" s="66" t="str">
        <f t="shared" si="1113"/>
        <v/>
      </c>
      <c r="Z178" s="38" t="str">
        <f t="shared" si="1114"/>
        <v/>
      </c>
      <c r="AC178">
        <f t="shared" si="1115"/>
        <v>0</v>
      </c>
      <c r="AD178">
        <f t="shared" si="1097"/>
        <v>0</v>
      </c>
      <c r="AE178">
        <f t="shared" si="1097"/>
        <v>0</v>
      </c>
      <c r="AF178">
        <f t="shared" si="1097"/>
        <v>0</v>
      </c>
      <c r="AG178">
        <f t="shared" si="1097"/>
        <v>0</v>
      </c>
      <c r="AH178">
        <f t="shared" si="1097"/>
        <v>0</v>
      </c>
      <c r="AI178">
        <f t="shared" si="1097"/>
        <v>0</v>
      </c>
      <c r="AJ178">
        <f t="shared" si="1097"/>
        <v>0</v>
      </c>
      <c r="AL178">
        <f t="shared" si="1098"/>
        <v>-10000</v>
      </c>
      <c r="AM178">
        <f t="shared" si="1131"/>
        <v>4</v>
      </c>
      <c r="AN178">
        <f t="shared" si="1116"/>
        <v>-9996</v>
      </c>
      <c r="AO178">
        <f t="shared" si="1099"/>
        <v>0</v>
      </c>
      <c r="AP178">
        <f>_xlfn.RANK.AVG(AV178,AV175:AV186,0)</f>
        <v>6.5</v>
      </c>
      <c r="AQ178">
        <f>IF(AP178&gt;AO172,0,(AO172-AP178)+2)</f>
        <v>0</v>
      </c>
      <c r="AR178">
        <f>IF(AP178&gt;AO172,0,IF(AO172=7,MAX(0,(AO172-AP178-5)),0))</f>
        <v>0</v>
      </c>
      <c r="AS178">
        <f>IF(AP178&gt;AO172,0,IF(AO172=8,MAX(0,(AO172-AP178-5)),0))</f>
        <v>0</v>
      </c>
      <c r="AT178">
        <f t="shared" si="1117"/>
        <v>0</v>
      </c>
      <c r="AV178">
        <f t="shared" si="1100"/>
        <v>-1</v>
      </c>
      <c r="AW178" t="str">
        <f t="shared" si="1118"/>
        <v/>
      </c>
      <c r="AX178">
        <f>VLOOKUP(A173,'RAZA field Params'!$AM$5:$AN$11,2,FALSE)</f>
        <v>8</v>
      </c>
      <c r="AY178" t="str">
        <f>IF(E178="","",VLOOKUP(H178,'RAZA field Params'!$B$2:$P$47,AX178,FALSE))</f>
        <v/>
      </c>
      <c r="AZ178" t="str">
        <f>IF(E178="","",VLOOKUP(H178,'RAZA field Params'!$B$2:$P$47,AX178+1,FALSE))</f>
        <v/>
      </c>
      <c r="BA178" t="str">
        <f>IF(E178="","",VLOOKUP(H178,'RAZA field Params'!$B$2:$P$47,AX178+2,FALSE))</f>
        <v/>
      </c>
      <c r="BC178">
        <f t="shared" si="1119"/>
        <v>-1</v>
      </c>
      <c r="BD178">
        <f t="shared" si="1101"/>
        <v>-1</v>
      </c>
      <c r="BE178">
        <f t="shared" si="1101"/>
        <v>-1</v>
      </c>
      <c r="BF178">
        <f t="shared" si="1101"/>
        <v>-1</v>
      </c>
      <c r="BG178">
        <f t="shared" si="1101"/>
        <v>-1</v>
      </c>
      <c r="BH178">
        <f t="shared" si="1101"/>
        <v>-1</v>
      </c>
      <c r="BI178">
        <f t="shared" si="1101"/>
        <v>-1</v>
      </c>
      <c r="BJ178">
        <f t="shared" si="1101"/>
        <v>-1</v>
      </c>
      <c r="BL178">
        <f t="shared" ref="BL178" si="1140">IF((IF(BC178=BC174,BC178,-1)-$AM178)/10000&lt;0,-1,(IF(BC178=BC174,BC178,-1)-$AM178)/10000)</f>
        <v>-1</v>
      </c>
      <c r="BM178">
        <f t="shared" ref="BM178" si="1141">IF((IF(BD178=BD174,BD178,-1)-$AM178)/10000&lt;0,-1,(IF(BD178=BD174,BD178,-1)-$AM178)/10000)</f>
        <v>-1</v>
      </c>
      <c r="BN178">
        <f t="shared" ref="BN178" si="1142">IF((IF(BE178=BE174,BE178,-1)-$AM178)/10000&lt;0,-1,(IF(BE178=BE174,BE178,-1)-$AM178)/10000)</f>
        <v>-1</v>
      </c>
      <c r="BO178">
        <f t="shared" ref="BO178" si="1143">IF((IF(BF178=BF174,BF178,-1)-$AM178)/10000&lt;0,-1,(IF(BF178=BF174,BF178,-1)-$AM178)/10000)</f>
        <v>-1</v>
      </c>
      <c r="BP178">
        <f t="shared" ref="BP178" si="1144">IF((IF(BG178=BG174,BG178,-1)-$AM178)/10000&lt;0,-1,(IF(BG178=BG174,BG178,-1)-$AM178)/10000)</f>
        <v>-1</v>
      </c>
      <c r="BQ178">
        <f t="shared" ref="BQ178" si="1145">IF((IF(BH178=BH174,BH178,-1)-$AM178)/10000&lt;0,-1,(IF(BH178=BH174,BH178,-1)-$AM178)/10000)</f>
        <v>-1</v>
      </c>
      <c r="BR178">
        <f t="shared" ref="BR178" si="1146">IF((IF(BI178=BI174,BI178,-1)-$AM178)/10000&lt;0,-1,(IF(BI178=BI174,BI178,-1)-$AM178)/10000)</f>
        <v>-1</v>
      </c>
      <c r="BS178">
        <f t="shared" ref="BS178" si="1147">IF((IF(BJ178=BJ174,BJ178,-1)-$AM178)/10000&lt;0,-1,(IF(BJ178=BJ174,BJ178,-1)-$AM178)/10000)</f>
        <v>-1</v>
      </c>
      <c r="BU178">
        <f t="shared" si="1128"/>
        <v>-1</v>
      </c>
      <c r="BV178">
        <f t="shared" si="1129"/>
        <v>0</v>
      </c>
      <c r="BW178">
        <f>_xlfn.RANK.AVG(BU178,BU175:BU186,0)</f>
        <v>6.5</v>
      </c>
      <c r="BX178">
        <f>IF(BW178&gt;BV172,0,(BV172-BW178)+2)</f>
        <v>0</v>
      </c>
      <c r="BY178">
        <f>IF(BW178&gt;BV172,0,IF(BV172=7,MAX(0,(BV172-BW178-5)),0))</f>
        <v>0</v>
      </c>
      <c r="BZ178">
        <f>IF(BW178&gt;BV172,0,IF(BV172=8,MAX(0,(BV172-BW178-5)),0))</f>
        <v>0</v>
      </c>
      <c r="CA178">
        <f t="shared" si="1130"/>
        <v>0</v>
      </c>
    </row>
    <row r="179" spans="1:79">
      <c r="B179" s="94">
        <v>5</v>
      </c>
      <c r="C179" s="38" t="str">
        <f>IF(E179="","",VLOOKUP(E179,'Guests and Para'!$Q$4:$U$33,2,FALSE))</f>
        <v/>
      </c>
      <c r="D179" s="38" t="str">
        <f>IF(E179="","",VLOOKUP(E179,'Guests and Para'!$Q$4:$U$33,3,FALSE))</f>
        <v/>
      </c>
      <c r="E179" s="4"/>
      <c r="F179" s="140"/>
      <c r="G179" s="6"/>
      <c r="H179" s="38" t="str">
        <f>IF(E179="","",VLOOKUP(E179,'Guests and Para'!$Q$4:$U$33,4,FALSE))</f>
        <v/>
      </c>
      <c r="I179" s="38" t="str">
        <f>IF(E179="","",VLOOKUP(E179,'Guests and Para'!$Q$4:$U$33,5,FALSE))</f>
        <v/>
      </c>
      <c r="J179" s="38">
        <f t="shared" si="1110"/>
        <v>0</v>
      </c>
      <c r="K179" s="94">
        <f t="shared" si="1111"/>
        <v>0</v>
      </c>
      <c r="L179" s="38" t="str">
        <f t="shared" si="1096"/>
        <v/>
      </c>
      <c r="N179" s="8"/>
      <c r="O179" s="8"/>
      <c r="P179" s="8"/>
      <c r="Q179" s="7"/>
      <c r="R179" s="7"/>
      <c r="S179" s="7"/>
      <c r="T179" s="7"/>
      <c r="U179" s="7"/>
      <c r="X179" s="14" t="str">
        <f t="shared" si="1112"/>
        <v/>
      </c>
      <c r="Y179" s="66" t="str">
        <f t="shared" si="1113"/>
        <v/>
      </c>
      <c r="Z179" s="38" t="str">
        <f t="shared" si="1114"/>
        <v/>
      </c>
      <c r="AC179">
        <f t="shared" si="1115"/>
        <v>0</v>
      </c>
      <c r="AD179">
        <f t="shared" si="1097"/>
        <v>0</v>
      </c>
      <c r="AE179">
        <f t="shared" si="1097"/>
        <v>0</v>
      </c>
      <c r="AF179">
        <f t="shared" si="1097"/>
        <v>0</v>
      </c>
      <c r="AG179">
        <f t="shared" si="1097"/>
        <v>0</v>
      </c>
      <c r="AH179">
        <f t="shared" si="1097"/>
        <v>0</v>
      </c>
      <c r="AI179">
        <f t="shared" si="1097"/>
        <v>0</v>
      </c>
      <c r="AJ179">
        <f t="shared" si="1097"/>
        <v>0</v>
      </c>
      <c r="AL179">
        <f t="shared" si="1098"/>
        <v>-10000</v>
      </c>
      <c r="AM179">
        <f t="shared" si="1131"/>
        <v>5</v>
      </c>
      <c r="AN179">
        <f t="shared" si="1116"/>
        <v>-9995</v>
      </c>
      <c r="AO179">
        <f t="shared" si="1099"/>
        <v>0</v>
      </c>
      <c r="AP179">
        <f>_xlfn.RANK.AVG(AV179,AV175:AV186,0)</f>
        <v>6.5</v>
      </c>
      <c r="AQ179">
        <f>IF(AP179&gt;AO172,0,(AO172-AP179)+2)</f>
        <v>0</v>
      </c>
      <c r="AR179">
        <f>IF(AP179&gt;AO172,0,IF(AO172=7,MAX(0,(AO172-AP179-5)),0))</f>
        <v>0</v>
      </c>
      <c r="AS179">
        <f>IF(AP179&gt;AO172,0,IF(AO172=8,MAX(0,(AO172-AP179-5)),0))</f>
        <v>0</v>
      </c>
      <c r="AT179">
        <f t="shared" si="1117"/>
        <v>0</v>
      </c>
      <c r="AV179">
        <f t="shared" si="1100"/>
        <v>-1</v>
      </c>
      <c r="AW179" t="str">
        <f t="shared" si="1118"/>
        <v/>
      </c>
      <c r="AX179">
        <f>VLOOKUP(A173,'RAZA field Params'!$AM$5:$AN$11,2,FALSE)</f>
        <v>8</v>
      </c>
      <c r="AY179" t="str">
        <f>IF(E179="","",VLOOKUP(H179,'RAZA field Params'!$B$2:$P$47,AX179,FALSE))</f>
        <v/>
      </c>
      <c r="AZ179" t="str">
        <f>IF(E179="","",VLOOKUP(H179,'RAZA field Params'!$B$2:$P$47,AX179+1,FALSE))</f>
        <v/>
      </c>
      <c r="BA179" t="str">
        <f>IF(E179="","",VLOOKUP(H179,'RAZA field Params'!$B$2:$P$47,AX179+2,FALSE))</f>
        <v/>
      </c>
      <c r="BC179">
        <f t="shared" si="1119"/>
        <v>-1</v>
      </c>
      <c r="BD179">
        <f t="shared" si="1101"/>
        <v>-1</v>
      </c>
      <c r="BE179">
        <f t="shared" si="1101"/>
        <v>-1</v>
      </c>
      <c r="BF179">
        <f t="shared" si="1101"/>
        <v>-1</v>
      </c>
      <c r="BG179">
        <f t="shared" si="1101"/>
        <v>-1</v>
      </c>
      <c r="BH179">
        <f t="shared" si="1101"/>
        <v>-1</v>
      </c>
      <c r="BI179">
        <f t="shared" si="1101"/>
        <v>-1</v>
      </c>
      <c r="BJ179">
        <f t="shared" si="1101"/>
        <v>-1</v>
      </c>
      <c r="BL179">
        <f t="shared" ref="BL179" si="1148">IF((IF(BC179=BC174,BC179,-1)-$AM179)/10000&lt;0,-1,(IF(BC179=BC174,BC179,-1)-$AM179)/10000)</f>
        <v>-1</v>
      </c>
      <c r="BM179">
        <f t="shared" ref="BM179" si="1149">IF((IF(BD179=BD174,BD179,-1)-$AM179)/10000&lt;0,-1,(IF(BD179=BD174,BD179,-1)-$AM179)/10000)</f>
        <v>-1</v>
      </c>
      <c r="BN179">
        <f t="shared" ref="BN179" si="1150">IF((IF(BE179=BE174,BE179,-1)-$AM179)/10000&lt;0,-1,(IF(BE179=BE174,BE179,-1)-$AM179)/10000)</f>
        <v>-1</v>
      </c>
      <c r="BO179">
        <f t="shared" ref="BO179" si="1151">IF((IF(BF179=BF174,BF179,-1)-$AM179)/10000&lt;0,-1,(IF(BF179=BF174,BF179,-1)-$AM179)/10000)</f>
        <v>-1</v>
      </c>
      <c r="BP179">
        <f t="shared" ref="BP179" si="1152">IF((IF(BG179=BG174,BG179,-1)-$AM179)/10000&lt;0,-1,(IF(BG179=BG174,BG179,-1)-$AM179)/10000)</f>
        <v>-1</v>
      </c>
      <c r="BQ179">
        <f t="shared" ref="BQ179" si="1153">IF((IF(BH179=BH174,BH179,-1)-$AM179)/10000&lt;0,-1,(IF(BH179=BH174,BH179,-1)-$AM179)/10000)</f>
        <v>-1</v>
      </c>
      <c r="BR179">
        <f t="shared" ref="BR179" si="1154">IF((IF(BI179=BI174,BI179,-1)-$AM179)/10000&lt;0,-1,(IF(BI179=BI174,BI179,-1)-$AM179)/10000)</f>
        <v>-1</v>
      </c>
      <c r="BS179">
        <f t="shared" ref="BS179" si="1155">IF((IF(BJ179=BJ174,BJ179,-1)-$AM179)/10000&lt;0,-1,(IF(BJ179=BJ174,BJ179,-1)-$AM179)/10000)</f>
        <v>-1</v>
      </c>
      <c r="BU179">
        <f t="shared" si="1128"/>
        <v>-1</v>
      </c>
      <c r="BV179">
        <f t="shared" si="1129"/>
        <v>0</v>
      </c>
      <c r="BW179">
        <f>_xlfn.RANK.AVG(BU179,BU175:BU186,0)</f>
        <v>6.5</v>
      </c>
      <c r="BX179">
        <f>IF(BW179&gt;BV172,0,(BV172-BW179)+2)</f>
        <v>0</v>
      </c>
      <c r="BY179">
        <f>IF(BW179&gt;BV172,0,IF(BV172=7,MAX(0,(BV172-BW179-5)),0))</f>
        <v>0</v>
      </c>
      <c r="BZ179">
        <f>IF(BW179&gt;BV172,0,IF(BV172=8,MAX(0,(BV172-BW179-5)),0))</f>
        <v>0</v>
      </c>
      <c r="CA179">
        <f t="shared" si="1130"/>
        <v>0</v>
      </c>
    </row>
    <row r="180" spans="1:79">
      <c r="B180" s="94">
        <v>6</v>
      </c>
      <c r="C180" s="38" t="str">
        <f>IF(E180="","",VLOOKUP(E180,'Guests and Para'!$Q$4:$U$33,2,FALSE))</f>
        <v/>
      </c>
      <c r="D180" s="38" t="str">
        <f>IF(E180="","",VLOOKUP(E180,'Guests and Para'!$Q$4:$U$33,3,FALSE))</f>
        <v/>
      </c>
      <c r="E180" s="4"/>
      <c r="F180" s="140"/>
      <c r="G180" s="6"/>
      <c r="H180" s="38" t="str">
        <f>IF(E180="","",VLOOKUP(E180,'Guests and Para'!$Q$4:$U$33,4,FALSE))</f>
        <v/>
      </c>
      <c r="I180" s="38" t="str">
        <f>IF(E180="","",VLOOKUP(E180,'Guests and Para'!$Q$4:$U$33,5,FALSE))</f>
        <v/>
      </c>
      <c r="J180" s="38">
        <f t="shared" si="1110"/>
        <v>0</v>
      </c>
      <c r="K180" s="94">
        <f t="shared" si="1111"/>
        <v>0</v>
      </c>
      <c r="L180" s="38" t="str">
        <f t="shared" si="1096"/>
        <v/>
      </c>
      <c r="N180" s="8"/>
      <c r="O180" s="8"/>
      <c r="P180" s="8"/>
      <c r="Q180" s="7"/>
      <c r="R180" s="7"/>
      <c r="S180" s="7"/>
      <c r="T180" s="7"/>
      <c r="U180" s="7"/>
      <c r="X180" s="14" t="str">
        <f t="shared" si="1112"/>
        <v/>
      </c>
      <c r="Y180" s="66" t="str">
        <f t="shared" si="1113"/>
        <v/>
      </c>
      <c r="Z180" s="38" t="str">
        <f t="shared" si="1114"/>
        <v/>
      </c>
      <c r="AC180">
        <f t="shared" si="1115"/>
        <v>0</v>
      </c>
      <c r="AD180">
        <f t="shared" si="1097"/>
        <v>0</v>
      </c>
      <c r="AE180">
        <f t="shared" si="1097"/>
        <v>0</v>
      </c>
      <c r="AF180">
        <f t="shared" si="1097"/>
        <v>0</v>
      </c>
      <c r="AG180">
        <f t="shared" si="1097"/>
        <v>0</v>
      </c>
      <c r="AH180">
        <f t="shared" si="1097"/>
        <v>0</v>
      </c>
      <c r="AI180">
        <f t="shared" si="1097"/>
        <v>0</v>
      </c>
      <c r="AJ180">
        <f t="shared" si="1097"/>
        <v>0</v>
      </c>
      <c r="AL180">
        <f t="shared" si="1098"/>
        <v>-10000</v>
      </c>
      <c r="AM180">
        <f t="shared" si="1131"/>
        <v>6</v>
      </c>
      <c r="AN180">
        <f t="shared" si="1116"/>
        <v>-9994</v>
      </c>
      <c r="AO180">
        <f t="shared" si="1099"/>
        <v>0</v>
      </c>
      <c r="AP180">
        <f>_xlfn.RANK.AVG(AV180,AV175:AV186,0)</f>
        <v>6.5</v>
      </c>
      <c r="AQ180">
        <f>IF(AP180&gt;AO172,0,(AO172-AP180)+2)</f>
        <v>0</v>
      </c>
      <c r="AR180">
        <f>IF(AP180&gt;AO172,0,IF(AO172=7,MAX(0,(AO172-AP180-5)),0))</f>
        <v>0</v>
      </c>
      <c r="AS180">
        <f>IF(AP180&gt;AO172,0,IF(AO172=8,MAX(0,(AO172-AP180-5)),0))</f>
        <v>0</v>
      </c>
      <c r="AT180">
        <f t="shared" si="1117"/>
        <v>0</v>
      </c>
      <c r="AV180">
        <f t="shared" si="1100"/>
        <v>-1</v>
      </c>
      <c r="AW180" t="str">
        <f t="shared" si="1118"/>
        <v/>
      </c>
      <c r="AX180">
        <f>VLOOKUP(A173,'RAZA field Params'!$AM$5:$AN$11,2,FALSE)</f>
        <v>8</v>
      </c>
      <c r="AY180" t="str">
        <f>IF(E180="","",VLOOKUP(H180,'RAZA field Params'!$B$2:$P$47,AX180,FALSE))</f>
        <v/>
      </c>
      <c r="AZ180" t="str">
        <f>IF(E180="","",VLOOKUP(H180,'RAZA field Params'!$B$2:$P$47,AX180+1,FALSE))</f>
        <v/>
      </c>
      <c r="BA180" t="str">
        <f>IF(E180="","",VLOOKUP(H180,'RAZA field Params'!$B$2:$P$47,AX180+2,FALSE))</f>
        <v/>
      </c>
      <c r="BC180">
        <f t="shared" si="1119"/>
        <v>-1</v>
      </c>
      <c r="BD180">
        <f t="shared" si="1101"/>
        <v>-1</v>
      </c>
      <c r="BE180">
        <f t="shared" si="1101"/>
        <v>-1</v>
      </c>
      <c r="BF180">
        <f t="shared" si="1101"/>
        <v>-1</v>
      </c>
      <c r="BG180">
        <f t="shared" si="1101"/>
        <v>-1</v>
      </c>
      <c r="BH180">
        <f t="shared" si="1101"/>
        <v>-1</v>
      </c>
      <c r="BI180">
        <f t="shared" si="1101"/>
        <v>-1</v>
      </c>
      <c r="BJ180">
        <f t="shared" si="1101"/>
        <v>-1</v>
      </c>
      <c r="BL180">
        <f t="shared" ref="BL180" si="1156">IF((IF(BC180=BC174,BC180,-1)-$AM180)/10000&lt;0,-1,(IF(BC180=BC174,BC180,-1)-$AM180)/10000)</f>
        <v>-1</v>
      </c>
      <c r="BM180">
        <f t="shared" ref="BM180" si="1157">IF((IF(BD180=BD174,BD180,-1)-$AM180)/10000&lt;0,-1,(IF(BD180=BD174,BD180,-1)-$AM180)/10000)</f>
        <v>-1</v>
      </c>
      <c r="BN180">
        <f t="shared" ref="BN180" si="1158">IF((IF(BE180=BE174,BE180,-1)-$AM180)/10000&lt;0,-1,(IF(BE180=BE174,BE180,-1)-$AM180)/10000)</f>
        <v>-1</v>
      </c>
      <c r="BO180">
        <f t="shared" ref="BO180" si="1159">IF((IF(BF180=BF174,BF180,-1)-$AM180)/10000&lt;0,-1,(IF(BF180=BF174,BF180,-1)-$AM180)/10000)</f>
        <v>-1</v>
      </c>
      <c r="BP180">
        <f t="shared" ref="BP180" si="1160">IF((IF(BG180=BG174,BG180,-1)-$AM180)/10000&lt;0,-1,(IF(BG180=BG174,BG180,-1)-$AM180)/10000)</f>
        <v>-1</v>
      </c>
      <c r="BQ180">
        <f t="shared" ref="BQ180" si="1161">IF((IF(BH180=BH174,BH180,-1)-$AM180)/10000&lt;0,-1,(IF(BH180=BH174,BH180,-1)-$AM180)/10000)</f>
        <v>-1</v>
      </c>
      <c r="BR180">
        <f t="shared" ref="BR180" si="1162">IF((IF(BI180=BI174,BI180,-1)-$AM180)/10000&lt;0,-1,(IF(BI180=BI174,BI180,-1)-$AM180)/10000)</f>
        <v>-1</v>
      </c>
      <c r="BS180">
        <f t="shared" ref="BS180" si="1163">IF((IF(BJ180=BJ174,BJ180,-1)-$AM180)/10000&lt;0,-1,(IF(BJ180=BJ174,BJ180,-1)-$AM180)/10000)</f>
        <v>-1</v>
      </c>
      <c r="BU180">
        <f t="shared" si="1128"/>
        <v>-1</v>
      </c>
      <c r="BV180">
        <f t="shared" si="1129"/>
        <v>0</v>
      </c>
      <c r="BW180">
        <f>_xlfn.RANK.AVG(BU180,BU175:BU186,0)</f>
        <v>6.5</v>
      </c>
      <c r="BX180">
        <f>IF(BW180&gt;BV172,0,(BV172-BW180)+2)</f>
        <v>0</v>
      </c>
      <c r="BY180">
        <f>IF(BW180&gt;BV172,0,IF(BV172=7,MAX(0,(BV172-BW180-5)),0))</f>
        <v>0</v>
      </c>
      <c r="BZ180">
        <f>IF(BW180&gt;BV172,0,IF(BV172=8,MAX(0,(BV172-BW180-5)),0))</f>
        <v>0</v>
      </c>
      <c r="CA180">
        <f t="shared" si="1130"/>
        <v>0</v>
      </c>
    </row>
    <row r="181" spans="1:79">
      <c r="B181" s="94">
        <v>7</v>
      </c>
      <c r="C181" s="38" t="str">
        <f>IF(E181="","",VLOOKUP(E181,'Guests and Para'!$Q$4:$U$33,2,FALSE))</f>
        <v/>
      </c>
      <c r="D181" s="38" t="str">
        <f>IF(E181="","",VLOOKUP(E181,'Guests and Para'!$Q$4:$U$33,3,FALSE))</f>
        <v/>
      </c>
      <c r="E181" s="4"/>
      <c r="F181" s="140"/>
      <c r="G181" s="6"/>
      <c r="H181" s="38" t="str">
        <f>IF(E181="","",VLOOKUP(E181,'Guests and Para'!$Q$4:$U$33,4,FALSE))</f>
        <v/>
      </c>
      <c r="I181" s="38" t="str">
        <f>IF(E181="","",VLOOKUP(E181,'Guests and Para'!$Q$4:$U$33,5,FALSE))</f>
        <v/>
      </c>
      <c r="J181" s="38">
        <f t="shared" si="1110"/>
        <v>0</v>
      </c>
      <c r="K181" s="94">
        <f t="shared" si="1111"/>
        <v>0</v>
      </c>
      <c r="L181" s="38" t="str">
        <f t="shared" si="1096"/>
        <v/>
      </c>
      <c r="N181" s="8"/>
      <c r="O181" s="8"/>
      <c r="P181" s="8"/>
      <c r="Q181" s="7"/>
      <c r="R181" s="7"/>
      <c r="S181" s="7"/>
      <c r="T181" s="7"/>
      <c r="U181" s="7"/>
      <c r="X181" s="14" t="str">
        <f t="shared" si="1112"/>
        <v/>
      </c>
      <c r="Y181" s="66" t="str">
        <f t="shared" si="1113"/>
        <v/>
      </c>
      <c r="Z181" s="38" t="str">
        <f t="shared" si="1114"/>
        <v/>
      </c>
      <c r="AC181">
        <f t="shared" si="1115"/>
        <v>0</v>
      </c>
      <c r="AD181">
        <f t="shared" si="1097"/>
        <v>0</v>
      </c>
      <c r="AE181">
        <f t="shared" si="1097"/>
        <v>0</v>
      </c>
      <c r="AF181">
        <f t="shared" si="1097"/>
        <v>0</v>
      </c>
      <c r="AG181">
        <f t="shared" si="1097"/>
        <v>0</v>
      </c>
      <c r="AH181">
        <f t="shared" si="1097"/>
        <v>0</v>
      </c>
      <c r="AI181">
        <f t="shared" si="1097"/>
        <v>0</v>
      </c>
      <c r="AJ181">
        <f t="shared" si="1097"/>
        <v>0</v>
      </c>
      <c r="AL181">
        <f t="shared" si="1098"/>
        <v>-10000</v>
      </c>
      <c r="AM181">
        <f t="shared" si="1131"/>
        <v>7</v>
      </c>
      <c r="AN181">
        <f t="shared" si="1116"/>
        <v>-9993</v>
      </c>
      <c r="AO181">
        <f t="shared" si="1099"/>
        <v>0</v>
      </c>
      <c r="AP181">
        <f>_xlfn.RANK.AVG(AV181,AV175:AV186,0)</f>
        <v>6.5</v>
      </c>
      <c r="AQ181">
        <f>IF(AP181&gt;AO172,0,(AO172-AP181)+2)</f>
        <v>0</v>
      </c>
      <c r="AR181">
        <f>IF(AP181&gt;AO172,0,IF(AO172=7,MAX(0,(AO172-AP181-5)),0))</f>
        <v>0</v>
      </c>
      <c r="AS181">
        <f>IF(AP181&gt;AO172,0,IF(AO172=8,MAX(0,(AO172-AP181-5)),0))</f>
        <v>0</v>
      </c>
      <c r="AT181">
        <f t="shared" si="1117"/>
        <v>0</v>
      </c>
      <c r="AV181">
        <f t="shared" si="1100"/>
        <v>-1</v>
      </c>
      <c r="AW181" t="str">
        <f t="shared" si="1118"/>
        <v/>
      </c>
      <c r="AX181">
        <f>VLOOKUP(A173,'RAZA field Params'!$AM$5:$AN$11,2,FALSE)</f>
        <v>8</v>
      </c>
      <c r="AY181" t="str">
        <f>IF(E181="","",VLOOKUP(H181,'RAZA field Params'!$B$2:$P$47,AX181,FALSE))</f>
        <v/>
      </c>
      <c r="AZ181" t="str">
        <f>IF(E181="","",VLOOKUP(H181,'RAZA field Params'!$B$2:$P$47,AX181+1,FALSE))</f>
        <v/>
      </c>
      <c r="BA181" t="str">
        <f>IF(E181="","",VLOOKUP(H181,'RAZA field Params'!$B$2:$P$47,AX181+2,FALSE))</f>
        <v/>
      </c>
      <c r="BC181">
        <f t="shared" si="1119"/>
        <v>-1</v>
      </c>
      <c r="BD181">
        <f t="shared" si="1101"/>
        <v>-1</v>
      </c>
      <c r="BE181">
        <f t="shared" si="1101"/>
        <v>-1</v>
      </c>
      <c r="BF181">
        <f t="shared" si="1101"/>
        <v>-1</v>
      </c>
      <c r="BG181">
        <f t="shared" si="1101"/>
        <v>-1</v>
      </c>
      <c r="BH181">
        <f t="shared" si="1101"/>
        <v>-1</v>
      </c>
      <c r="BI181">
        <f t="shared" si="1101"/>
        <v>-1</v>
      </c>
      <c r="BJ181">
        <f t="shared" si="1101"/>
        <v>-1</v>
      </c>
      <c r="BL181">
        <f t="shared" ref="BL181" si="1164">IF((IF(BC181=BC174,BC181,-1)-$AM181)/10000&lt;0,-1,(IF(BC181=BC174,BC181,-1)-$AM181)/10000)</f>
        <v>-1</v>
      </c>
      <c r="BM181">
        <f t="shared" ref="BM181" si="1165">IF((IF(BD181=BD174,BD181,-1)-$AM181)/10000&lt;0,-1,(IF(BD181=BD174,BD181,-1)-$AM181)/10000)</f>
        <v>-1</v>
      </c>
      <c r="BN181">
        <f t="shared" ref="BN181" si="1166">IF((IF(BE181=BE174,BE181,-1)-$AM181)/10000&lt;0,-1,(IF(BE181=BE174,BE181,-1)-$AM181)/10000)</f>
        <v>-1</v>
      </c>
      <c r="BO181">
        <f t="shared" ref="BO181" si="1167">IF((IF(BF181=BF174,BF181,-1)-$AM181)/10000&lt;0,-1,(IF(BF181=BF174,BF181,-1)-$AM181)/10000)</f>
        <v>-1</v>
      </c>
      <c r="BP181">
        <f t="shared" ref="BP181" si="1168">IF((IF(BG181=BG174,BG181,-1)-$AM181)/10000&lt;0,-1,(IF(BG181=BG174,BG181,-1)-$AM181)/10000)</f>
        <v>-1</v>
      </c>
      <c r="BQ181">
        <f t="shared" ref="BQ181" si="1169">IF((IF(BH181=BH174,BH181,-1)-$AM181)/10000&lt;0,-1,(IF(BH181=BH174,BH181,-1)-$AM181)/10000)</f>
        <v>-1</v>
      </c>
      <c r="BR181">
        <f t="shared" ref="BR181" si="1170">IF((IF(BI181=BI174,BI181,-1)-$AM181)/10000&lt;0,-1,(IF(BI181=BI174,BI181,-1)-$AM181)/10000)</f>
        <v>-1</v>
      </c>
      <c r="BS181">
        <f t="shared" ref="BS181" si="1171">IF((IF(BJ181=BJ174,BJ181,-1)-$AM181)/10000&lt;0,-1,(IF(BJ181=BJ174,BJ181,-1)-$AM181)/10000)</f>
        <v>-1</v>
      </c>
      <c r="BU181">
        <f t="shared" si="1128"/>
        <v>-1</v>
      </c>
      <c r="BV181">
        <f t="shared" si="1129"/>
        <v>0</v>
      </c>
      <c r="BW181">
        <f>_xlfn.RANK.AVG(BU181,BU175:BU186,0)</f>
        <v>6.5</v>
      </c>
      <c r="BX181">
        <f>IF(BW181&gt;BV172,0,(BV172-BW181)+2)</f>
        <v>0</v>
      </c>
      <c r="BY181">
        <f>IF(BW181&gt;BV172,0,IF(BV172=7,MAX(0,(BV172-BW181-5)),0))</f>
        <v>0</v>
      </c>
      <c r="BZ181">
        <f>IF(BW181&gt;BV172,0,IF(BV172=8,MAX(0,(BV172-BW181-5)),0))</f>
        <v>0</v>
      </c>
      <c r="CA181">
        <f t="shared" si="1130"/>
        <v>0</v>
      </c>
    </row>
    <row r="182" spans="1:79">
      <c r="B182" s="94">
        <v>8</v>
      </c>
      <c r="C182" s="38" t="str">
        <f>IF(E182="","",VLOOKUP(E182,'Guests and Para'!$Q$4:$U$33,2,FALSE))</f>
        <v/>
      </c>
      <c r="D182" s="38" t="str">
        <f>IF(E182="","",VLOOKUP(E182,'Guests and Para'!$Q$4:$U$33,3,FALSE))</f>
        <v/>
      </c>
      <c r="E182" s="4"/>
      <c r="F182" s="140"/>
      <c r="G182" s="6"/>
      <c r="H182" s="38" t="str">
        <f>IF(E182="","",VLOOKUP(E182,'Guests and Para'!$Q$4:$U$33,4,FALSE))</f>
        <v/>
      </c>
      <c r="I182" s="38" t="str">
        <f>IF(E182="","",VLOOKUP(E182,'Guests and Para'!$Q$4:$U$33,5,FALSE))</f>
        <v/>
      </c>
      <c r="J182" s="38">
        <f t="shared" si="1110"/>
        <v>0</v>
      </c>
      <c r="K182" s="94">
        <f t="shared" si="1111"/>
        <v>0</v>
      </c>
      <c r="L182" s="38" t="str">
        <f>IF(AV182&lt;0,"",AV182)</f>
        <v/>
      </c>
      <c r="N182" s="8"/>
      <c r="O182" s="8"/>
      <c r="P182" s="8"/>
      <c r="Q182" s="7"/>
      <c r="R182" s="7"/>
      <c r="S182" s="7"/>
      <c r="T182" s="7"/>
      <c r="U182" s="7"/>
      <c r="X182" s="14" t="str">
        <f t="shared" si="1112"/>
        <v/>
      </c>
      <c r="Y182" s="66" t="str">
        <f t="shared" si="1113"/>
        <v/>
      </c>
      <c r="Z182" s="38" t="str">
        <f t="shared" si="1114"/>
        <v/>
      </c>
      <c r="AC182">
        <f t="shared" si="1115"/>
        <v>0</v>
      </c>
      <c r="AD182">
        <f t="shared" si="1097"/>
        <v>0</v>
      </c>
      <c r="AE182">
        <f t="shared" si="1097"/>
        <v>0</v>
      </c>
      <c r="AF182">
        <f t="shared" si="1097"/>
        <v>0</v>
      </c>
      <c r="AG182">
        <f t="shared" si="1097"/>
        <v>0</v>
      </c>
      <c r="AH182">
        <f t="shared" si="1097"/>
        <v>0</v>
      </c>
      <c r="AI182">
        <f t="shared" si="1097"/>
        <v>0</v>
      </c>
      <c r="AJ182">
        <f t="shared" si="1097"/>
        <v>0</v>
      </c>
      <c r="AL182">
        <f t="shared" si="1098"/>
        <v>-10000</v>
      </c>
      <c r="AM182">
        <f t="shared" si="1131"/>
        <v>8</v>
      </c>
      <c r="AN182">
        <f t="shared" si="1116"/>
        <v>-9992</v>
      </c>
      <c r="AO182">
        <f t="shared" si="1099"/>
        <v>0</v>
      </c>
      <c r="AP182">
        <f>_xlfn.RANK.AVG(AV182,AV175:AV186,0)</f>
        <v>6.5</v>
      </c>
      <c r="AQ182">
        <f>IF(AP182&gt;AO172,0,(AO172-AP182)+2)</f>
        <v>0</v>
      </c>
      <c r="AR182">
        <f>IF(AP182&gt;AO172,0,IF(AO172=7,MAX(0,(AO172-AP182-5)),0))</f>
        <v>0</v>
      </c>
      <c r="AS182">
        <f>IF(AP182&gt;AO172,0,IF(AO172=8,MAX(0,(AO172-AP182-5)),0))</f>
        <v>0</v>
      </c>
      <c r="AT182">
        <f t="shared" si="1117"/>
        <v>0</v>
      </c>
      <c r="AV182">
        <f t="shared" si="1100"/>
        <v>-1</v>
      </c>
      <c r="AW182" t="str">
        <f t="shared" si="1118"/>
        <v/>
      </c>
      <c r="AX182">
        <f>VLOOKUP(A173,'RAZA field Params'!$AM$5:$AN$11,2,FALSE)</f>
        <v>8</v>
      </c>
      <c r="AY182" t="str">
        <f>IF(E182="","",VLOOKUP(H182,'RAZA field Params'!$B$2:$P$47,AX182,FALSE))</f>
        <v/>
      </c>
      <c r="AZ182" t="str">
        <f>IF(E182="","",VLOOKUP(H182,'RAZA field Params'!$B$2:$P$47,AX182+1,FALSE))</f>
        <v/>
      </c>
      <c r="BA182" t="str">
        <f>IF(E182="","",VLOOKUP(H182,'RAZA field Params'!$B$2:$P$47,AX182+2,FALSE))</f>
        <v/>
      </c>
      <c r="BC182">
        <f t="shared" si="1119"/>
        <v>-1</v>
      </c>
      <c r="BD182">
        <f t="shared" si="1101"/>
        <v>-1</v>
      </c>
      <c r="BE182">
        <f t="shared" si="1101"/>
        <v>-1</v>
      </c>
      <c r="BF182">
        <f t="shared" si="1101"/>
        <v>-1</v>
      </c>
      <c r="BG182">
        <f t="shared" si="1101"/>
        <v>-1</v>
      </c>
      <c r="BH182">
        <f t="shared" si="1101"/>
        <v>-1</v>
      </c>
      <c r="BI182">
        <f t="shared" si="1101"/>
        <v>-1</v>
      </c>
      <c r="BJ182">
        <f t="shared" si="1101"/>
        <v>-1</v>
      </c>
      <c r="BL182">
        <f t="shared" ref="BL182" si="1172">IF((IF(BC182=BC174,BC182,-1)-$AM182)/10000&lt;0,-1,(IF(BC182=BC174,BC182,-1)-$AM182)/10000)</f>
        <v>-1</v>
      </c>
      <c r="BM182">
        <f t="shared" ref="BM182" si="1173">IF((IF(BD182=BD174,BD182,-1)-$AM182)/10000&lt;0,-1,(IF(BD182=BD174,BD182,-1)-$AM182)/10000)</f>
        <v>-1</v>
      </c>
      <c r="BN182">
        <f t="shared" ref="BN182" si="1174">IF((IF(BE182=BE174,BE182,-1)-$AM182)/10000&lt;0,-1,(IF(BE182=BE174,BE182,-1)-$AM182)/10000)</f>
        <v>-1</v>
      </c>
      <c r="BO182">
        <f t="shared" ref="BO182" si="1175">IF((IF(BF182=BF174,BF182,-1)-$AM182)/10000&lt;0,-1,(IF(BF182=BF174,BF182,-1)-$AM182)/10000)</f>
        <v>-1</v>
      </c>
      <c r="BP182">
        <f t="shared" ref="BP182" si="1176">IF((IF(BG182=BG174,BG182,-1)-$AM182)/10000&lt;0,-1,(IF(BG182=BG174,BG182,-1)-$AM182)/10000)</f>
        <v>-1</v>
      </c>
      <c r="BQ182">
        <f t="shared" ref="BQ182" si="1177">IF((IF(BH182=BH174,BH182,-1)-$AM182)/10000&lt;0,-1,(IF(BH182=BH174,BH182,-1)-$AM182)/10000)</f>
        <v>-1</v>
      </c>
      <c r="BR182">
        <f t="shared" ref="BR182" si="1178">IF((IF(BI182=BI174,BI182,-1)-$AM182)/10000&lt;0,-1,(IF(BI182=BI174,BI182,-1)-$AM182)/10000)</f>
        <v>-1</v>
      </c>
      <c r="BS182">
        <f t="shared" ref="BS182" si="1179">IF((IF(BJ182=BJ174,BJ182,-1)-$AM182)/10000&lt;0,-1,(IF(BJ182=BJ174,BJ182,-1)-$AM182)/10000)</f>
        <v>-1</v>
      </c>
      <c r="BU182">
        <f>MAX(BL182:BS182)</f>
        <v>-1</v>
      </c>
      <c r="BV182">
        <f t="shared" si="1129"/>
        <v>0</v>
      </c>
      <c r="BW182">
        <f>_xlfn.RANK.AVG(BU182,BU175:BU186,0)</f>
        <v>6.5</v>
      </c>
      <c r="BX182">
        <f>IF(BW182&gt;BV172,0,(BV172-BW182)+2)</f>
        <v>0</v>
      </c>
      <c r="BY182">
        <f>IF(BW182&gt;BV172,0,IF(BV172=7,MAX(0,(BV172-BW182-5)),0))</f>
        <v>0</v>
      </c>
      <c r="BZ182">
        <f>IF(BW182&gt;BV172,0,IF(BV172=8,MAX(0,(BV172-BW182-5)),0))</f>
        <v>0</v>
      </c>
      <c r="CA182">
        <f t="shared" si="1130"/>
        <v>0</v>
      </c>
    </row>
    <row r="183" spans="1:79">
      <c r="B183" s="94">
        <v>9</v>
      </c>
      <c r="C183" s="38" t="str">
        <f>IF(E183="","",VLOOKUP(E183,'Guests and Para'!$Q$4:$U$33,2,FALSE))</f>
        <v/>
      </c>
      <c r="D183" s="38" t="str">
        <f>IF(E183="","",VLOOKUP(E183,'Guests and Para'!$Q$4:$U$33,3,FALSE))</f>
        <v/>
      </c>
      <c r="E183" s="4"/>
      <c r="F183" s="140"/>
      <c r="G183" s="6"/>
      <c r="H183" s="38" t="str">
        <f>IF(E183="","",VLOOKUP(E183,'Guests and Para'!$Q$4:$U$33,4,FALSE))</f>
        <v/>
      </c>
      <c r="I183" s="38" t="str">
        <f>IF(E183="","",VLOOKUP(E183,'Guests and Para'!$Q$4:$U$33,5,FALSE))</f>
        <v/>
      </c>
      <c r="J183" s="38">
        <f t="shared" si="1110"/>
        <v>0</v>
      </c>
      <c r="K183" s="94">
        <f t="shared" si="1111"/>
        <v>0</v>
      </c>
      <c r="L183" s="38" t="str">
        <f t="shared" ref="L183:L186" si="1180">IF(AV183&lt;0,"",AV183)</f>
        <v/>
      </c>
      <c r="N183" s="8"/>
      <c r="O183" s="8"/>
      <c r="P183" s="8"/>
      <c r="Q183" s="7"/>
      <c r="R183" s="7"/>
      <c r="S183" s="7"/>
      <c r="T183" s="7"/>
      <c r="U183" s="7"/>
      <c r="X183" s="14" t="str">
        <f t="shared" si="1112"/>
        <v/>
      </c>
      <c r="Y183" s="66" t="str">
        <f t="shared" si="1113"/>
        <v/>
      </c>
      <c r="Z183" s="38" t="str">
        <f t="shared" si="1114"/>
        <v/>
      </c>
      <c r="AC183">
        <f t="shared" si="1115"/>
        <v>0</v>
      </c>
      <c r="AD183">
        <f t="shared" si="1097"/>
        <v>0</v>
      </c>
      <c r="AE183">
        <f t="shared" si="1097"/>
        <v>0</v>
      </c>
      <c r="AF183">
        <f t="shared" si="1097"/>
        <v>0</v>
      </c>
      <c r="AG183">
        <f t="shared" si="1097"/>
        <v>0</v>
      </c>
      <c r="AH183">
        <f t="shared" si="1097"/>
        <v>0</v>
      </c>
      <c r="AI183">
        <f t="shared" si="1097"/>
        <v>0</v>
      </c>
      <c r="AJ183">
        <f t="shared" si="1097"/>
        <v>0</v>
      </c>
      <c r="AL183">
        <f t="shared" si="1098"/>
        <v>-10000</v>
      </c>
      <c r="AM183">
        <f t="shared" si="1131"/>
        <v>9</v>
      </c>
      <c r="AN183">
        <f t="shared" si="1116"/>
        <v>-9991</v>
      </c>
      <c r="AO183">
        <f t="shared" si="1099"/>
        <v>0</v>
      </c>
      <c r="AP183">
        <f>_xlfn.RANK.AVG(AV183,AV175:AV186,0)</f>
        <v>6.5</v>
      </c>
      <c r="AQ183">
        <f>IF(AP183&gt;AO172,0,(AO172-AP183)+2)</f>
        <v>0</v>
      </c>
      <c r="AR183">
        <f>IF(AP183&gt;AO172,0,IF(AO172=7,MAX(0,(AO172-AP183-5)),0))</f>
        <v>0</v>
      </c>
      <c r="AS183">
        <f>IF(AP183&gt;AO172,0,IF(AO172=8,MAX(0,(AO172-AP183-5)),0))</f>
        <v>0</v>
      </c>
      <c r="AT183">
        <f t="shared" si="1117"/>
        <v>0</v>
      </c>
      <c r="AV183">
        <f t="shared" si="1100"/>
        <v>-1</v>
      </c>
      <c r="AW183" t="str">
        <f t="shared" si="1118"/>
        <v/>
      </c>
      <c r="AX183">
        <f>VLOOKUP(A173,'RAZA field Params'!$AM$5:$AN$11,2,FALSE)</f>
        <v>8</v>
      </c>
      <c r="AY183" t="str">
        <f>IF(E183="","",VLOOKUP(H183,'RAZA field Params'!$B$2:$P$47,AX183,FALSE))</f>
        <v/>
      </c>
      <c r="AZ183" t="str">
        <f>IF(E183="","",VLOOKUP(H183,'RAZA field Params'!$B$2:$P$47,AX183+1,FALSE))</f>
        <v/>
      </c>
      <c r="BA183" t="str">
        <f>IF(E183="","",VLOOKUP(H183,'RAZA field Params'!$B$2:$P$47,AX183+2,FALSE))</f>
        <v/>
      </c>
      <c r="BC183">
        <f t="shared" si="1119"/>
        <v>-1</v>
      </c>
      <c r="BD183">
        <f t="shared" si="1101"/>
        <v>-1</v>
      </c>
      <c r="BE183">
        <f t="shared" si="1101"/>
        <v>-1</v>
      </c>
      <c r="BF183">
        <f t="shared" si="1101"/>
        <v>-1</v>
      </c>
      <c r="BG183">
        <f t="shared" si="1101"/>
        <v>-1</v>
      </c>
      <c r="BH183">
        <f t="shared" si="1101"/>
        <v>-1</v>
      </c>
      <c r="BI183">
        <f t="shared" si="1101"/>
        <v>-1</v>
      </c>
      <c r="BJ183">
        <f t="shared" si="1101"/>
        <v>-1</v>
      </c>
      <c r="BL183">
        <f>IF((IF(BC183=BC174,BC183,-1)-$AM183)/10000&lt;0,-1,(IF(BC183=BC174,BC183,-1)-$AM183)/10000)</f>
        <v>-1</v>
      </c>
      <c r="BM183">
        <f t="shared" ref="BM183" si="1181">IF((IF(BD183=BD174,BD183,-1)-$AM183)/10000&lt;0,-1,(IF(BD183=BD174,BD183,-1)-$AM183)/10000)</f>
        <v>-1</v>
      </c>
      <c r="BN183">
        <f t="shared" ref="BN183" si="1182">IF((IF(BE183=BE174,BE183,-1)-$AM183)/10000&lt;0,-1,(IF(BE183=BE174,BE183,-1)-$AM183)/10000)</f>
        <v>-1</v>
      </c>
      <c r="BO183">
        <f t="shared" ref="BO183" si="1183">IF((IF(BF183=BF174,BF183,-1)-$AM183)/10000&lt;0,-1,(IF(BF183=BF174,BF183,-1)-$AM183)/10000)</f>
        <v>-1</v>
      </c>
      <c r="BP183">
        <f t="shared" ref="BP183" si="1184">IF((IF(BG183=BG174,BG183,-1)-$AM183)/10000&lt;0,-1,(IF(BG183=BG174,BG183,-1)-$AM183)/10000)</f>
        <v>-1</v>
      </c>
      <c r="BQ183">
        <f t="shared" ref="BQ183" si="1185">IF((IF(BH183=BH174,BH183,-1)-$AM183)/10000&lt;0,-1,(IF(BH183=BH174,BH183,-1)-$AM183)/10000)</f>
        <v>-1</v>
      </c>
      <c r="BR183">
        <f t="shared" ref="BR183" si="1186">IF((IF(BI183=BI174,BI183,-1)-$AM183)/10000&lt;0,-1,(IF(BI183=BI174,BI183,-1)-$AM183)/10000)</f>
        <v>-1</v>
      </c>
      <c r="BS183">
        <f t="shared" ref="BS183" si="1187">IF((IF(BJ183=BJ174,BJ183,-1)-$AM183)/10000&lt;0,-1,(IF(BJ183=BJ174,BJ183,-1)-$AM183)/10000)</f>
        <v>-1</v>
      </c>
      <c r="BU183">
        <f>MAX(BL183:BS183)</f>
        <v>-1</v>
      </c>
      <c r="BV183">
        <f t="shared" si="1129"/>
        <v>0</v>
      </c>
      <c r="BW183">
        <f>_xlfn.RANK.AVG(BU183,BU175:BU186,0)</f>
        <v>6.5</v>
      </c>
      <c r="BX183">
        <f>IF(BW183&gt;BV172,0,(BV172-BW183)+2)</f>
        <v>0</v>
      </c>
      <c r="BY183">
        <f>IF(BW183&gt;BV172,0,IF(BV172=7,MAX(0,(BV172-BW183-5)),0))</f>
        <v>0</v>
      </c>
      <c r="BZ183">
        <f>IF(BW183&gt;BV172,0,IF(BV172=8,MAX(0,(BV172-BW183-5)),0))</f>
        <v>0</v>
      </c>
      <c r="CA183">
        <f t="shared" si="1130"/>
        <v>0</v>
      </c>
    </row>
    <row r="184" spans="1:79">
      <c r="B184" s="94">
        <v>10</v>
      </c>
      <c r="C184" s="38" t="str">
        <f>IF(E184="","",VLOOKUP(E184,'Guests and Para'!$Q$4:$U$33,2,FALSE))</f>
        <v/>
      </c>
      <c r="D184" s="38" t="str">
        <f>IF(E184="","",VLOOKUP(E184,'Guests and Para'!$Q$4:$U$33,3,FALSE))</f>
        <v/>
      </c>
      <c r="E184" s="4"/>
      <c r="F184" s="140"/>
      <c r="G184" s="6"/>
      <c r="H184" s="38" t="str">
        <f>IF(E184="","",VLOOKUP(E184,'Guests and Para'!$Q$4:$U$33,4,FALSE))</f>
        <v/>
      </c>
      <c r="I184" s="38" t="str">
        <f>IF(E184="","",VLOOKUP(E184,'Guests and Para'!$Q$4:$U$33,5,FALSE))</f>
        <v/>
      </c>
      <c r="J184" s="38">
        <f t="shared" si="1110"/>
        <v>0</v>
      </c>
      <c r="K184" s="94">
        <f t="shared" si="1111"/>
        <v>0</v>
      </c>
      <c r="L184" s="38" t="str">
        <f t="shared" si="1180"/>
        <v/>
      </c>
      <c r="N184" s="8"/>
      <c r="O184" s="8"/>
      <c r="P184" s="8"/>
      <c r="Q184" s="7"/>
      <c r="R184" s="7"/>
      <c r="S184" s="7"/>
      <c r="T184" s="7"/>
      <c r="U184" s="7"/>
      <c r="X184" s="14" t="str">
        <f t="shared" si="1112"/>
        <v/>
      </c>
      <c r="Y184" s="66" t="str">
        <f t="shared" si="1113"/>
        <v/>
      </c>
      <c r="Z184" s="38" t="str">
        <f t="shared" si="1114"/>
        <v/>
      </c>
      <c r="AC184">
        <f t="shared" si="1115"/>
        <v>0</v>
      </c>
      <c r="AD184">
        <f t="shared" si="1097"/>
        <v>0</v>
      </c>
      <c r="AE184">
        <f t="shared" si="1097"/>
        <v>0</v>
      </c>
      <c r="AF184">
        <f t="shared" si="1097"/>
        <v>0</v>
      </c>
      <c r="AG184">
        <f t="shared" si="1097"/>
        <v>0</v>
      </c>
      <c r="AH184">
        <f t="shared" si="1097"/>
        <v>0</v>
      </c>
      <c r="AI184">
        <f t="shared" si="1097"/>
        <v>0</v>
      </c>
      <c r="AJ184">
        <f t="shared" si="1097"/>
        <v>0</v>
      </c>
      <c r="AL184">
        <f t="shared" si="1098"/>
        <v>-10000</v>
      </c>
      <c r="AM184">
        <f t="shared" si="1131"/>
        <v>10</v>
      </c>
      <c r="AN184">
        <f t="shared" si="1116"/>
        <v>-9990</v>
      </c>
      <c r="AO184">
        <f t="shared" si="1099"/>
        <v>0</v>
      </c>
      <c r="AP184">
        <f>_xlfn.RANK.AVG(AV184,AV175:AV186,0)</f>
        <v>6.5</v>
      </c>
      <c r="AQ184">
        <f>IF(AP184&gt;AO172,0,(AO172-AP184)+2)</f>
        <v>0</v>
      </c>
      <c r="AR184">
        <f>IF(AP184&gt;AO172,0,IF(AO172=7,MAX(0,(AO172-AP184-5)),0))</f>
        <v>0</v>
      </c>
      <c r="AS184">
        <f>IF(AP184&gt;AO172,0,IF(AO172=8,MAX(0,(AO172-AP184-5)),0))</f>
        <v>0</v>
      </c>
      <c r="AT184">
        <f t="shared" si="1117"/>
        <v>0</v>
      </c>
      <c r="AV184">
        <f t="shared" si="1100"/>
        <v>-1</v>
      </c>
      <c r="AW184" t="str">
        <f t="shared" si="1118"/>
        <v/>
      </c>
      <c r="AX184">
        <f>VLOOKUP(A173,'RAZA field Params'!$AM$5:$AN$11,2,FALSE)</f>
        <v>8</v>
      </c>
      <c r="AY184" t="str">
        <f>IF(E184="","",VLOOKUP(H184,'RAZA field Params'!$B$2:$P$47,AX184,FALSE))</f>
        <v/>
      </c>
      <c r="AZ184" t="str">
        <f>IF(E184="","",VLOOKUP(H184,'RAZA field Params'!$B$2:$P$47,AX184+1,FALSE))</f>
        <v/>
      </c>
      <c r="BA184" t="str">
        <f>IF(E184="","",VLOOKUP(H184,'RAZA field Params'!$B$2:$P$47,AX184+2,FALSE))</f>
        <v/>
      </c>
      <c r="BC184">
        <f t="shared" si="1119"/>
        <v>-1</v>
      </c>
      <c r="BD184">
        <f t="shared" si="1101"/>
        <v>-1</v>
      </c>
      <c r="BE184">
        <f t="shared" si="1101"/>
        <v>-1</v>
      </c>
      <c r="BF184">
        <f t="shared" si="1101"/>
        <v>-1</v>
      </c>
      <c r="BG184">
        <f t="shared" si="1101"/>
        <v>-1</v>
      </c>
      <c r="BH184">
        <f t="shared" si="1101"/>
        <v>-1</v>
      </c>
      <c r="BI184">
        <f t="shared" si="1101"/>
        <v>-1</v>
      </c>
      <c r="BJ184">
        <f t="shared" si="1101"/>
        <v>-1</v>
      </c>
      <c r="BL184">
        <f>IF((IF(BC184=BC174,BC184,-1)-$AM184)/10000&lt;0,-1,(IF(BC184=BC174,BC184,-1)-$AM184)/10000)</f>
        <v>-1</v>
      </c>
      <c r="BM184">
        <f t="shared" ref="BM184" si="1188">IF((IF(BD184=BD174,BD184,-1)-$AM184)/10000&lt;0,-1,(IF(BD184=BD174,BD184,-1)-$AM184)/10000)</f>
        <v>-1</v>
      </c>
      <c r="BN184">
        <f t="shared" ref="BN184" si="1189">IF((IF(BE184=BE174,BE184,-1)-$AM184)/10000&lt;0,-1,(IF(BE184=BE174,BE184,-1)-$AM184)/10000)</f>
        <v>-1</v>
      </c>
      <c r="BO184">
        <f>IF((IF(BF184=BF174,BF184,-1)-$AM184)/10000&lt;0,-1,(IF(BF184=BF174,BF184,-1)-$AM184)/10000)</f>
        <v>-1</v>
      </c>
      <c r="BP184">
        <f t="shared" ref="BP184" si="1190">IF((IF(BG184=BG174,BG184,-1)-$AM184)/10000&lt;0,-1,(IF(BG184=BG174,BG184,-1)-$AM184)/10000)</f>
        <v>-1</v>
      </c>
      <c r="BQ184">
        <f t="shared" ref="BQ184" si="1191">IF((IF(BH184=BH174,BH184,-1)-$AM184)/10000&lt;0,-1,(IF(BH184=BH174,BH184,-1)-$AM184)/10000)</f>
        <v>-1</v>
      </c>
      <c r="BR184">
        <f t="shared" ref="BR184" si="1192">IF((IF(BI184=BI174,BI184,-1)-$AM184)/10000&lt;0,-1,(IF(BI184=BI174,BI184,-1)-$AM184)/10000)</f>
        <v>-1</v>
      </c>
      <c r="BS184">
        <f t="shared" ref="BS184" si="1193">IF((IF(BJ184=BJ174,BJ184,-1)-$AM184)/10000&lt;0,-1,(IF(BJ184=BJ174,BJ184,-1)-$AM184)/10000)</f>
        <v>-1</v>
      </c>
      <c r="BU184">
        <f t="shared" ref="BU184:BU186" si="1194">MAX(BL184:BS184)</f>
        <v>-1</v>
      </c>
      <c r="BV184">
        <f t="shared" si="1129"/>
        <v>0</v>
      </c>
      <c r="BW184">
        <f>_xlfn.RANK.AVG(BU184,BU175:BU186,0)</f>
        <v>6.5</v>
      </c>
      <c r="BX184">
        <f>IF(BW184&gt;BV172,0,(BV172-BW184)+2)</f>
        <v>0</v>
      </c>
      <c r="BY184">
        <f>IF(BW184&gt;BV172,0,IF(BV172=7,MAX(0,(BV172-BW184-5)),0))</f>
        <v>0</v>
      </c>
      <c r="BZ184">
        <f>IF(BW184&gt;BV172,0,IF(BV172=8,MAX(0,(BV172-BW184-5)),0))</f>
        <v>0</v>
      </c>
      <c r="CA184">
        <f t="shared" si="1130"/>
        <v>0</v>
      </c>
    </row>
    <row r="185" spans="1:79">
      <c r="B185" s="94">
        <v>11</v>
      </c>
      <c r="C185" s="38" t="str">
        <f>IF(E185="","",VLOOKUP(E185,'Guests and Para'!$Q$4:$U$33,2,FALSE))</f>
        <v/>
      </c>
      <c r="D185" s="38" t="str">
        <f>IF(E185="","",VLOOKUP(E185,'Guests and Para'!$Q$4:$U$33,3,FALSE))</f>
        <v/>
      </c>
      <c r="E185" s="4"/>
      <c r="F185" s="140"/>
      <c r="G185" s="6"/>
      <c r="H185" s="38" t="str">
        <f>IF(E185="","",VLOOKUP(E185,'Guests and Para'!$Q$4:$U$33,4,FALSE))</f>
        <v/>
      </c>
      <c r="I185" s="38" t="str">
        <f>IF(E185="","",VLOOKUP(E185,'Guests and Para'!$Q$4:$U$33,5,FALSE))</f>
        <v/>
      </c>
      <c r="J185" s="38">
        <f t="shared" si="1110"/>
        <v>0</v>
      </c>
      <c r="K185" s="94">
        <f t="shared" si="1111"/>
        <v>0</v>
      </c>
      <c r="L185" s="38" t="str">
        <f t="shared" si="1180"/>
        <v/>
      </c>
      <c r="N185" s="8"/>
      <c r="O185" s="8"/>
      <c r="P185" s="8"/>
      <c r="Q185" s="7"/>
      <c r="R185" s="7"/>
      <c r="S185" s="7"/>
      <c r="T185" s="7"/>
      <c r="U185" s="7"/>
      <c r="X185" s="14" t="str">
        <f t="shared" si="1112"/>
        <v/>
      </c>
      <c r="Y185" s="66" t="str">
        <f t="shared" si="1113"/>
        <v/>
      </c>
      <c r="Z185" s="38" t="str">
        <f t="shared" si="1114"/>
        <v/>
      </c>
      <c r="AC185">
        <f t="shared" si="1115"/>
        <v>0</v>
      </c>
      <c r="AD185">
        <f t="shared" si="1097"/>
        <v>0</v>
      </c>
      <c r="AE185">
        <f t="shared" si="1097"/>
        <v>0</v>
      </c>
      <c r="AF185">
        <f t="shared" si="1097"/>
        <v>0</v>
      </c>
      <c r="AG185">
        <f t="shared" si="1097"/>
        <v>0</v>
      </c>
      <c r="AH185">
        <f t="shared" si="1097"/>
        <v>0</v>
      </c>
      <c r="AI185">
        <f t="shared" si="1097"/>
        <v>0</v>
      </c>
      <c r="AJ185">
        <f t="shared" si="1097"/>
        <v>0</v>
      </c>
      <c r="AL185">
        <f t="shared" si="1098"/>
        <v>-10000</v>
      </c>
      <c r="AM185">
        <f t="shared" si="1131"/>
        <v>11</v>
      </c>
      <c r="AN185">
        <f t="shared" si="1116"/>
        <v>-9989</v>
      </c>
      <c r="AO185">
        <f t="shared" si="1099"/>
        <v>0</v>
      </c>
      <c r="AP185">
        <f>_xlfn.RANK.AVG(AV185,AV175:AV186,0)</f>
        <v>6.5</v>
      </c>
      <c r="AQ185">
        <f>IF(AP185&gt;AO172,0,(AO172-AP185)+2)</f>
        <v>0</v>
      </c>
      <c r="AR185">
        <f>IF(AP185&gt;AO172,0,IF(AO172=7,MAX(0,(AO172-AP185-5)),0))</f>
        <v>0</v>
      </c>
      <c r="AS185">
        <f>IF(AP185&gt;AO172,0,IF(AO172=8,MAX(0,(AO172-AP185-5)),0))</f>
        <v>0</v>
      </c>
      <c r="AT185">
        <f t="shared" si="1117"/>
        <v>0</v>
      </c>
      <c r="AV185">
        <f>IF(AY185="",-1,IF(AY185&gt;0,FLOOR(AY185*EXP(-EXP(AZ185-BA185*AW185)),1),0))</f>
        <v>-1</v>
      </c>
      <c r="AW185" t="str">
        <f t="shared" si="1118"/>
        <v/>
      </c>
      <c r="AX185">
        <f>VLOOKUP(A173,'RAZA field Params'!$AM$5:$AN$11,2,FALSE)</f>
        <v>8</v>
      </c>
      <c r="AY185" t="str">
        <f>IF(E185="","",VLOOKUP(H185,'RAZA field Params'!$B$2:$P$47,AX185,FALSE))</f>
        <v/>
      </c>
      <c r="AZ185" t="str">
        <f>IF(E185="","",VLOOKUP(H185,'RAZA field Params'!$B$2:$P$47,AX185+1,FALSE))</f>
        <v/>
      </c>
      <c r="BA185" t="str">
        <f>IF(E185="","",VLOOKUP(H185,'RAZA field Params'!$B$2:$P$47,AX185+2,FALSE))</f>
        <v/>
      </c>
      <c r="BC185">
        <f>IF($D185=BC$1,$AN185,-1)</f>
        <v>-1</v>
      </c>
      <c r="BD185">
        <f t="shared" si="1101"/>
        <v>-1</v>
      </c>
      <c r="BE185">
        <f t="shared" si="1101"/>
        <v>-1</v>
      </c>
      <c r="BF185">
        <f t="shared" si="1101"/>
        <v>-1</v>
      </c>
      <c r="BG185">
        <f t="shared" si="1101"/>
        <v>-1</v>
      </c>
      <c r="BH185">
        <f t="shared" si="1101"/>
        <v>-1</v>
      </c>
      <c r="BI185">
        <f t="shared" si="1101"/>
        <v>-1</v>
      </c>
      <c r="BJ185">
        <f t="shared" si="1101"/>
        <v>-1</v>
      </c>
      <c r="BL185">
        <f>IF((IF(BC185=BC174,BC185,-1)-$AM185)/10000&lt;0,-1,(IF(BC185=BC174,BC185,-1)-$AM185)/10000)</f>
        <v>-1</v>
      </c>
      <c r="BM185">
        <f t="shared" ref="BM185" si="1195">IF((IF(BD185=BD174,BD185,-1)-$AM185)/10000&lt;0,-1,(IF(BD185=BD174,BD185,-1)-$AM185)/10000)</f>
        <v>-1</v>
      </c>
      <c r="BN185">
        <f t="shared" ref="BN185" si="1196">IF((IF(BE185=BE174,BE185,-1)-$AM185)/10000&lt;0,-1,(IF(BE185=BE174,BE185,-1)-$AM185)/10000)</f>
        <v>-1</v>
      </c>
      <c r="BO185">
        <f t="shared" ref="BO185" si="1197">IF((IF(BF185=BF174,BF185,-1)-$AM185)/10000&lt;0,-1,(IF(BF185=BF174,BF185,-1)-$AM185)/10000)</f>
        <v>-1</v>
      </c>
      <c r="BP185">
        <f t="shared" ref="BP185" si="1198">IF((IF(BG185=BG174,BG185,-1)-$AM185)/10000&lt;0,-1,(IF(BG185=BG174,BG185,-1)-$AM185)/10000)</f>
        <v>-1</v>
      </c>
      <c r="BQ185">
        <f t="shared" ref="BQ185" si="1199">IF((IF(BH185=BH174,BH185,-1)-$AM185)/10000&lt;0,-1,(IF(BH185=BH174,BH185,-1)-$AM185)/10000)</f>
        <v>-1</v>
      </c>
      <c r="BR185">
        <f t="shared" ref="BR185" si="1200">IF((IF(BI185=BI174,BI185,-1)-$AM185)/10000&lt;0,-1,(IF(BI185=BI174,BI185,-1)-$AM185)/10000)</f>
        <v>-1</v>
      </c>
      <c r="BS185">
        <f t="shared" ref="BS185" si="1201">IF((IF(BJ185=BJ174,BJ185,-1)-$AM185)/10000&lt;0,-1,(IF(BJ185=BJ174,BJ185,-1)-$AM185)/10000)</f>
        <v>-1</v>
      </c>
      <c r="BU185">
        <f t="shared" si="1194"/>
        <v>-1</v>
      </c>
      <c r="BV185">
        <f t="shared" si="1129"/>
        <v>0</v>
      </c>
      <c r="BW185">
        <f>_xlfn.RANK.AVG(BU185,BU175:BU186,0)</f>
        <v>6.5</v>
      </c>
      <c r="BX185">
        <f>IF(BW185&gt;BV172,0,(BV172-BW185)+2)</f>
        <v>0</v>
      </c>
      <c r="BY185">
        <f>IF(BW185&gt;BV172,0,IF(BV172=7,MAX(0,(BV172-BW185-5)),0))</f>
        <v>0</v>
      </c>
      <c r="BZ185">
        <f>IF(BW185&gt;BV172,0,IF(BV172=8,MAX(0,(BV172-BW185-5)),0))</f>
        <v>0</v>
      </c>
      <c r="CA185">
        <f>SUM(BX185:BZ185)</f>
        <v>0</v>
      </c>
    </row>
    <row r="186" spans="1:79">
      <c r="B186" s="94">
        <v>12</v>
      </c>
      <c r="C186" s="38" t="str">
        <f>IF(E186="","",VLOOKUP(E186,'Guests and Para'!$Q$4:$U$33,2,FALSE))</f>
        <v/>
      </c>
      <c r="D186" s="38" t="str">
        <f>IF(E186="","",VLOOKUP(E186,'Guests and Para'!$Q$4:$U$33,3,FALSE))</f>
        <v/>
      </c>
      <c r="E186" s="4"/>
      <c r="F186" s="140"/>
      <c r="G186" s="6"/>
      <c r="H186" s="38" t="str">
        <f>IF(E186="","",VLOOKUP(E186,'Guests and Para'!$Q$4:$U$33,4,FALSE))</f>
        <v/>
      </c>
      <c r="I186" s="38" t="str">
        <f>IF(E186="","",VLOOKUP(E186,'Guests and Para'!$Q$4:$U$33,5,FALSE))</f>
        <v/>
      </c>
      <c r="J186" s="38">
        <f t="shared" si="1110"/>
        <v>0</v>
      </c>
      <c r="K186" s="94">
        <f t="shared" si="1111"/>
        <v>0</v>
      </c>
      <c r="L186" s="38" t="str">
        <f t="shared" si="1180"/>
        <v/>
      </c>
      <c r="N186" s="8"/>
      <c r="O186" s="8"/>
      <c r="P186" s="8"/>
      <c r="Q186" s="7"/>
      <c r="R186" s="7"/>
      <c r="S186" s="7"/>
      <c r="T186" s="7"/>
      <c r="U186" s="7"/>
      <c r="X186" s="14" t="str">
        <f t="shared" si="1112"/>
        <v/>
      </c>
      <c r="Y186" s="66" t="str">
        <f t="shared" si="1113"/>
        <v/>
      </c>
      <c r="Z186" s="38" t="str">
        <f t="shared" si="1114"/>
        <v/>
      </c>
      <c r="AC186">
        <f t="shared" si="1115"/>
        <v>0</v>
      </c>
      <c r="AD186">
        <f t="shared" si="1097"/>
        <v>0</v>
      </c>
      <c r="AE186">
        <f t="shared" si="1097"/>
        <v>0</v>
      </c>
      <c r="AF186">
        <f t="shared" si="1097"/>
        <v>0</v>
      </c>
      <c r="AG186">
        <f t="shared" si="1097"/>
        <v>0</v>
      </c>
      <c r="AH186">
        <f t="shared" si="1097"/>
        <v>0</v>
      </c>
      <c r="AI186">
        <f t="shared" si="1097"/>
        <v>0</v>
      </c>
      <c r="AJ186">
        <f t="shared" si="1097"/>
        <v>0</v>
      </c>
      <c r="AL186">
        <f t="shared" si="1098"/>
        <v>-10000</v>
      </c>
      <c r="AM186">
        <f t="shared" si="1131"/>
        <v>12</v>
      </c>
      <c r="AN186">
        <f t="shared" si="1116"/>
        <v>-9988</v>
      </c>
      <c r="AO186">
        <f t="shared" si="1099"/>
        <v>0</v>
      </c>
      <c r="AP186">
        <f>_xlfn.RANK.AVG(AV186,AV175:AV186,0)</f>
        <v>6.5</v>
      </c>
      <c r="AQ186">
        <f>IF(AP186&gt;AO172,0,(AO172-AP186)+2)</f>
        <v>0</v>
      </c>
      <c r="AR186">
        <f>IF(AP186&gt;AO172,0,IF(AO172=7,MAX(0,(AO172-AP186-5)),0))</f>
        <v>0</v>
      </c>
      <c r="AS186">
        <f>IF(AP186&gt;AO172,0,IF(AO172=8,MAX(0,(AO172-AP186-5)),0))</f>
        <v>0</v>
      </c>
      <c r="AT186">
        <f t="shared" si="1117"/>
        <v>0</v>
      </c>
      <c r="AV186">
        <f t="shared" ref="AV186" si="1202">IF(AY186="",-1,IF(AY186&gt;0,FLOOR(AY186*EXP(-EXP(AZ186-BA186*AW186)),1),0))</f>
        <v>-1</v>
      </c>
      <c r="AW186" t="str">
        <f t="shared" si="1118"/>
        <v/>
      </c>
      <c r="AX186">
        <f>VLOOKUP(A173,'RAZA field Params'!$AM$5:$AN$11,2,FALSE)</f>
        <v>8</v>
      </c>
      <c r="AY186" t="str">
        <f>IF(E186="","",VLOOKUP(H186,'RAZA field Params'!$B$2:$P$47,AX186,FALSE))</f>
        <v/>
      </c>
      <c r="AZ186" t="str">
        <f>IF(E186="","",VLOOKUP(H186,'RAZA field Params'!$B$2:$P$47,AX186+1,FALSE))</f>
        <v/>
      </c>
      <c r="BA186" t="str">
        <f>IF(E186="","",VLOOKUP(H186,'RAZA field Params'!$B$2:$P$47,AX186+2,FALSE))</f>
        <v/>
      </c>
      <c r="BC186">
        <f t="shared" si="1119"/>
        <v>-1</v>
      </c>
      <c r="BD186">
        <f t="shared" si="1101"/>
        <v>-1</v>
      </c>
      <c r="BE186">
        <f t="shared" si="1101"/>
        <v>-1</v>
      </c>
      <c r="BF186">
        <f t="shared" si="1101"/>
        <v>-1</v>
      </c>
      <c r="BG186">
        <f t="shared" si="1101"/>
        <v>-1</v>
      </c>
      <c r="BH186">
        <f t="shared" si="1101"/>
        <v>-1</v>
      </c>
      <c r="BI186">
        <f t="shared" si="1101"/>
        <v>-1</v>
      </c>
      <c r="BJ186">
        <f t="shared" si="1101"/>
        <v>-1</v>
      </c>
      <c r="BL186">
        <f>IF((IF(BC186=BC174,BC186,-1)-$AM186)/10000&lt;0,-1,(IF(BC186=BC174,BC186,-1)-$AM186)/10000)</f>
        <v>-1</v>
      </c>
      <c r="BM186">
        <f t="shared" ref="BM186" si="1203">IF((IF(BD186=BD174,BD186,-1)-$AM186)/10000&lt;0,-1,(IF(BD186=BD174,BD186,-1)-$AM186)/10000)</f>
        <v>-1</v>
      </c>
      <c r="BN186">
        <f t="shared" ref="BN186" si="1204">IF((IF(BE186=BE174,BE186,-1)-$AM186)/10000&lt;0,-1,(IF(BE186=BE174,BE186,-1)-$AM186)/10000)</f>
        <v>-1</v>
      </c>
      <c r="BO186">
        <f t="shared" ref="BO186" si="1205">IF((IF(BF186=BF174,BF186,-1)-$AM186)/10000&lt;0,-1,(IF(BF186=BF174,BF186,-1)-$AM186)/10000)</f>
        <v>-1</v>
      </c>
      <c r="BP186">
        <f t="shared" ref="BP186" si="1206">IF((IF(BG186=BG174,BG186,-1)-$AM186)/10000&lt;0,-1,(IF(BG186=BG174,BG186,-1)-$AM186)/10000)</f>
        <v>-1</v>
      </c>
      <c r="BQ186">
        <f t="shared" ref="BQ186" si="1207">IF((IF(BH186=BH174,BH186,-1)-$AM186)/10000&lt;0,-1,(IF(BH186=BH174,BH186,-1)-$AM186)/10000)</f>
        <v>-1</v>
      </c>
      <c r="BR186">
        <f t="shared" ref="BR186" si="1208">IF((IF(BI186=BI174,BI186,-1)-$AM186)/10000&lt;0,-1,(IF(BI186=BI174,BI186,-1)-$AM186)/10000)</f>
        <v>-1</v>
      </c>
      <c r="BS186">
        <f t="shared" ref="BS186" si="1209">IF((IF(BJ186=BJ174,BJ186,-1)-$AM186)/10000&lt;0,-1,(IF(BJ186=BJ174,BJ186,-1)-$AM186)/10000)</f>
        <v>-1</v>
      </c>
      <c r="BU186">
        <f t="shared" si="1194"/>
        <v>-1</v>
      </c>
      <c r="BV186">
        <f t="shared" si="1129"/>
        <v>0</v>
      </c>
      <c r="BW186">
        <f>_xlfn.RANK.AVG(BU186,BU175:BU186,0)</f>
        <v>6.5</v>
      </c>
      <c r="BX186">
        <f>IF(BW186&gt;BV172,0,(BV172-BW186)+2)</f>
        <v>0</v>
      </c>
      <c r="BY186">
        <f>IF(BW186&gt;BV172,0,IF(BV172=7,MAX(0,(BV172-BW186-5)),0))</f>
        <v>0</v>
      </c>
      <c r="BZ186">
        <f>IF(BW186&gt;BV172,0,IF(BV172=8,MAX(0,(BV172-BW186-5)),0))</f>
        <v>0</v>
      </c>
      <c r="CA186">
        <f t="shared" ref="CA186" si="1210">SUM(BX186:BZ186)</f>
        <v>0</v>
      </c>
    </row>
    <row r="188" spans="1:79">
      <c r="AO188" t="s">
        <v>312</v>
      </c>
      <c r="BC188" s="136" t="str">
        <f>AC$1</f>
        <v>B&amp;R</v>
      </c>
      <c r="BD188" s="136" t="str">
        <f t="shared" ref="BD188" si="1211">AD$1</f>
        <v>Chelt</v>
      </c>
      <c r="BE188" s="136" t="str">
        <f t="shared" ref="BE188" si="1212">AE$1</f>
        <v>D&amp;S</v>
      </c>
      <c r="BF188" s="136" t="str">
        <f t="shared" ref="BF188" si="1213">AF$1</f>
        <v>HereF</v>
      </c>
      <c r="BG188" s="136" t="str">
        <f t="shared" ref="BG188" si="1214">AG$1</f>
        <v>K&amp;S</v>
      </c>
      <c r="BH188" s="136" t="str">
        <f t="shared" ref="BH188" si="1215">AH$1</f>
        <v>Tipton</v>
      </c>
      <c r="BI188" s="136" t="str">
        <f t="shared" ref="BI188" si="1216">AI$1</f>
        <v>Worc</v>
      </c>
      <c r="BJ188" s="136" t="str">
        <f t="shared" ref="BJ188" si="1217">AJ$1</f>
        <v>Yate</v>
      </c>
      <c r="BV188" t="s">
        <v>312</v>
      </c>
    </row>
    <row r="189" spans="1:79">
      <c r="A189" s="62" t="s">
        <v>0</v>
      </c>
      <c r="B189" s="62" t="s">
        <v>0</v>
      </c>
      <c r="C189" s="62" t="s">
        <v>14</v>
      </c>
      <c r="D189" s="62" t="s">
        <v>58</v>
      </c>
      <c r="AO189">
        <f>SUM(AO192:AO199)</f>
        <v>0</v>
      </c>
      <c r="BC189" t="s">
        <v>399</v>
      </c>
      <c r="BL189" t="s">
        <v>401</v>
      </c>
      <c r="BV189">
        <f>SUM(BV192:BV199)</f>
        <v>0</v>
      </c>
    </row>
    <row r="190" spans="1:79">
      <c r="A190" s="3" t="str">
        <f>C189</f>
        <v>JT</v>
      </c>
      <c r="B190" s="37" t="s">
        <v>415</v>
      </c>
      <c r="C190" s="37"/>
      <c r="D190" s="138"/>
      <c r="E190" s="37"/>
      <c r="F190" s="139"/>
      <c r="G190" s="63" t="s">
        <v>77</v>
      </c>
      <c r="H190" s="37" t="s">
        <v>387</v>
      </c>
      <c r="I190" s="37" t="s">
        <v>389</v>
      </c>
      <c r="J190" s="37" t="s">
        <v>79</v>
      </c>
      <c r="K190" s="37" t="s">
        <v>59</v>
      </c>
      <c r="L190" s="37" t="s">
        <v>304</v>
      </c>
      <c r="M190" s="3"/>
      <c r="N190" s="3"/>
      <c r="O190" s="3"/>
      <c r="P190" s="3"/>
      <c r="Q190" s="3"/>
      <c r="R190" s="3"/>
      <c r="S190" s="3"/>
      <c r="T190" s="3"/>
      <c r="U190" s="3"/>
      <c r="V190" s="3"/>
      <c r="W190" s="3"/>
      <c r="X190" s="3" t="s">
        <v>136</v>
      </c>
      <c r="Y190" s="3" t="s">
        <v>236</v>
      </c>
      <c r="Z190" s="37" t="s">
        <v>404</v>
      </c>
      <c r="AA190" s="3"/>
      <c r="AL190" t="s">
        <v>304</v>
      </c>
      <c r="AM190" t="s">
        <v>307</v>
      </c>
      <c r="AN190" s="1" t="s">
        <v>308</v>
      </c>
      <c r="AO190" t="s">
        <v>310</v>
      </c>
      <c r="AP190" t="s">
        <v>313</v>
      </c>
      <c r="AQ190" t="s">
        <v>400</v>
      </c>
      <c r="AR190" t="s">
        <v>400</v>
      </c>
      <c r="AS190" t="s">
        <v>400</v>
      </c>
      <c r="AT190" t="s">
        <v>400</v>
      </c>
      <c r="AV190" t="s">
        <v>304</v>
      </c>
      <c r="AW190" t="s">
        <v>383</v>
      </c>
      <c r="AX190" t="s">
        <v>392</v>
      </c>
      <c r="AY190" t="s">
        <v>304</v>
      </c>
      <c r="AZ190" t="s">
        <v>304</v>
      </c>
      <c r="BA190" t="s">
        <v>304</v>
      </c>
      <c r="BC190" s="136" t="str">
        <f>AC$1</f>
        <v>B&amp;R</v>
      </c>
      <c r="BD190" s="136" t="str">
        <f t="shared" ref="BD190" si="1218">AD$1</f>
        <v>Chelt</v>
      </c>
      <c r="BE190" s="136" t="str">
        <f t="shared" ref="BE190" si="1219">AE$1</f>
        <v>D&amp;S</v>
      </c>
      <c r="BF190" s="136" t="str">
        <f t="shared" ref="BF190" si="1220">AF$1</f>
        <v>HereF</v>
      </c>
      <c r="BG190" s="136" t="str">
        <f t="shared" ref="BG190" si="1221">AG$1</f>
        <v>K&amp;S</v>
      </c>
      <c r="BH190" s="136" t="str">
        <f t="shared" ref="BH190" si="1222">AH$1</f>
        <v>Tipton</v>
      </c>
      <c r="BI190" s="136" t="str">
        <f t="shared" ref="BI190" si="1223">AI$1</f>
        <v>Worc</v>
      </c>
      <c r="BJ190" s="136" t="str">
        <f t="shared" ref="BJ190" si="1224">AJ$1</f>
        <v>Yate</v>
      </c>
      <c r="BL190" s="136" t="str">
        <f>BC190</f>
        <v>B&amp;R</v>
      </c>
      <c r="BM190" s="136" t="str">
        <f t="shared" ref="BM190" si="1225">BD190</f>
        <v>Chelt</v>
      </c>
      <c r="BN190" s="136" t="str">
        <f t="shared" ref="BN190" si="1226">BE190</f>
        <v>D&amp;S</v>
      </c>
      <c r="BO190" s="136" t="str">
        <f t="shared" ref="BO190" si="1227">BF190</f>
        <v>HereF</v>
      </c>
      <c r="BP190" s="136" t="str">
        <f t="shared" ref="BP190" si="1228">BG190</f>
        <v>K&amp;S</v>
      </c>
      <c r="BQ190" s="136" t="str">
        <f t="shared" ref="BQ190" si="1229">BH190</f>
        <v>Tipton</v>
      </c>
      <c r="BR190" s="136" t="str">
        <f t="shared" ref="BR190" si="1230">BI190</f>
        <v>Worc</v>
      </c>
      <c r="BS190" s="136" t="str">
        <f t="shared" ref="BS190" si="1231">BJ190</f>
        <v>Yate</v>
      </c>
      <c r="BU190" t="s">
        <v>402</v>
      </c>
      <c r="BV190" t="s">
        <v>310</v>
      </c>
      <c r="BW190" t="s">
        <v>313</v>
      </c>
      <c r="BX190" t="s">
        <v>403</v>
      </c>
      <c r="BY190" t="s">
        <v>403</v>
      </c>
      <c r="BZ190" t="s">
        <v>403</v>
      </c>
      <c r="CA190" t="s">
        <v>403</v>
      </c>
    </row>
    <row r="191" spans="1:79">
      <c r="A191" s="64" t="s">
        <v>1</v>
      </c>
      <c r="B191" s="37" t="s">
        <v>59</v>
      </c>
      <c r="C191" s="37" t="s">
        <v>60</v>
      </c>
      <c r="D191" s="37" t="s">
        <v>61</v>
      </c>
      <c r="E191" s="37" t="s">
        <v>108</v>
      </c>
      <c r="F191" s="139"/>
      <c r="G191" s="63" t="s">
        <v>99</v>
      </c>
      <c r="H191" s="37" t="s">
        <v>388</v>
      </c>
      <c r="I191" s="37" t="s">
        <v>390</v>
      </c>
      <c r="J191" s="37" t="s">
        <v>80</v>
      </c>
      <c r="K191" s="37" t="s">
        <v>80</v>
      </c>
      <c r="L191" s="37" t="s">
        <v>80</v>
      </c>
      <c r="M191" s="3"/>
      <c r="N191" s="3"/>
      <c r="O191" s="3"/>
      <c r="P191" s="3"/>
      <c r="Q191" s="3"/>
      <c r="R191" s="3"/>
      <c r="S191" s="3"/>
      <c r="T191" s="3"/>
      <c r="U191" s="3"/>
      <c r="V191" s="3"/>
      <c r="W191" s="3"/>
      <c r="X191" s="3" t="s">
        <v>146</v>
      </c>
      <c r="Y191" s="3" t="s">
        <v>237</v>
      </c>
      <c r="Z191" s="37" t="s">
        <v>405</v>
      </c>
      <c r="AA191" s="3"/>
      <c r="AC191" t="str">
        <f>ADMIN2026!$D$12</f>
        <v>B&amp;R</v>
      </c>
      <c r="AD191" t="str">
        <f>ADMIN2026!$D$13</f>
        <v>Chelt</v>
      </c>
      <c r="AE191" t="str">
        <f>ADMIN2026!$D$14</f>
        <v>D&amp;S</v>
      </c>
      <c r="AF191" t="str">
        <f>ADMIN2026!$D$15</f>
        <v>HereF</v>
      </c>
      <c r="AG191" t="str">
        <f>ADMIN2026!$D$16</f>
        <v>K&amp;S</v>
      </c>
      <c r="AH191" t="str">
        <f>ADMIN2026!$D$17</f>
        <v>Tipton</v>
      </c>
      <c r="AI191" t="str">
        <f>ADMIN2026!$D$18</f>
        <v>Worc</v>
      </c>
      <c r="AJ191" t="str">
        <f>ADMIN2026!$D$19</f>
        <v>Yate</v>
      </c>
      <c r="AL191" t="s">
        <v>306</v>
      </c>
      <c r="AM191" t="s">
        <v>296</v>
      </c>
      <c r="AN191" t="s">
        <v>309</v>
      </c>
      <c r="AO191" t="s">
        <v>311</v>
      </c>
      <c r="AP191" t="s">
        <v>325</v>
      </c>
      <c r="AQ191" t="s">
        <v>397</v>
      </c>
      <c r="AR191" t="s">
        <v>394</v>
      </c>
      <c r="AS191" t="s">
        <v>395</v>
      </c>
      <c r="AT191" t="s">
        <v>396</v>
      </c>
      <c r="AV191" t="s">
        <v>305</v>
      </c>
      <c r="AW191" t="s">
        <v>384</v>
      </c>
      <c r="AX191" t="s">
        <v>393</v>
      </c>
      <c r="AY191" t="s">
        <v>328</v>
      </c>
      <c r="AZ191" t="s">
        <v>329</v>
      </c>
      <c r="BA191" t="s">
        <v>330</v>
      </c>
      <c r="BC191" s="135">
        <f>MAX(BC192:BC199)</f>
        <v>-1</v>
      </c>
      <c r="BD191" s="135">
        <f t="shared" ref="BD191:BJ191" si="1232">MAX(BD192:BD199)</f>
        <v>-1</v>
      </c>
      <c r="BE191" s="135">
        <f t="shared" si="1232"/>
        <v>-1</v>
      </c>
      <c r="BF191" s="135">
        <f t="shared" si="1232"/>
        <v>-1</v>
      </c>
      <c r="BG191" s="135">
        <f t="shared" si="1232"/>
        <v>-1</v>
      </c>
      <c r="BH191" s="135">
        <f t="shared" si="1232"/>
        <v>-1</v>
      </c>
      <c r="BI191" s="135">
        <f t="shared" si="1232"/>
        <v>-1</v>
      </c>
      <c r="BJ191" s="135">
        <f t="shared" si="1232"/>
        <v>-1</v>
      </c>
      <c r="BU191" t="s">
        <v>314</v>
      </c>
      <c r="BV191" t="s">
        <v>311</v>
      </c>
      <c r="BW191" t="s">
        <v>325</v>
      </c>
      <c r="BX191" t="s">
        <v>397</v>
      </c>
      <c r="BY191" t="s">
        <v>394</v>
      </c>
      <c r="BZ191" t="s">
        <v>395</v>
      </c>
      <c r="CA191" t="s">
        <v>396</v>
      </c>
    </row>
    <row r="192" spans="1:79">
      <c r="B192" s="94">
        <v>1</v>
      </c>
      <c r="C192" s="38" t="str">
        <f>IF(E192="","",VLOOKUP(E192,'Guests and Para'!$Q$4:$U$33,2,FALSE))</f>
        <v/>
      </c>
      <c r="D192" s="38" t="str">
        <f>IF(E192="","",VLOOKUP(E192,'Guests and Para'!$Q$4:$U$33,3,FALSE))</f>
        <v/>
      </c>
      <c r="E192" s="4"/>
      <c r="F192" s="140"/>
      <c r="G192" s="6"/>
      <c r="H192" s="38" t="str">
        <f>IF(E192="","",VLOOKUP(E192,'Guests and Para'!$Q$4:$U$33,4,FALSE))</f>
        <v/>
      </c>
      <c r="I192" s="38" t="str">
        <f>IF(E192="","",VLOOKUP(E192,'Guests and Para'!$Q$4:$U$33,5,FALSE))</f>
        <v/>
      </c>
      <c r="J192" s="38">
        <f>CA192</f>
        <v>0</v>
      </c>
      <c r="K192" s="94">
        <f>J192</f>
        <v>0</v>
      </c>
      <c r="L192" s="38" t="str">
        <f t="shared" ref="L192:L198" si="1233">IF(AV192&lt;0,"",AV192)</f>
        <v/>
      </c>
      <c r="N192" s="8"/>
      <c r="O192" s="8"/>
      <c r="P192" s="8"/>
      <c r="Q192" s="7"/>
      <c r="R192" s="7"/>
      <c r="S192" s="7"/>
      <c r="T192" s="7"/>
      <c r="U192" s="7"/>
      <c r="X192" s="14" t="str">
        <f>IF(E192="","",G192)</f>
        <v/>
      </c>
      <c r="Y192" s="66" t="str">
        <f>IF(E192="","",IF(G192="NH","",IF(K192="DQ","",IF(K192="NM","",IF(K192="DNS","",IF(ABS(K192*2/2-K192)&lt;0.001,"","Error"))))))</f>
        <v/>
      </c>
      <c r="Z192" s="38" t="str">
        <f>IF(BU192&lt;0,"",BU192)</f>
        <v/>
      </c>
      <c r="AC192">
        <f>IF($D192=AC$1,$K192,0)</f>
        <v>0</v>
      </c>
      <c r="AD192">
        <f t="shared" ref="AD192:AJ203" si="1234">IF($D192=AD$1,$K192,0)</f>
        <v>0</v>
      </c>
      <c r="AE192">
        <f t="shared" si="1234"/>
        <v>0</v>
      </c>
      <c r="AF192">
        <f t="shared" si="1234"/>
        <v>0</v>
      </c>
      <c r="AG192">
        <f t="shared" si="1234"/>
        <v>0</v>
      </c>
      <c r="AH192">
        <f t="shared" si="1234"/>
        <v>0</v>
      </c>
      <c r="AI192">
        <f t="shared" si="1234"/>
        <v>0</v>
      </c>
      <c r="AJ192">
        <f t="shared" si="1234"/>
        <v>0</v>
      </c>
      <c r="AL192">
        <f t="shared" ref="AL192:AL203" si="1235">INT(100*AV192+0.5)*100</f>
        <v>-10000</v>
      </c>
      <c r="AM192">
        <v>1</v>
      </c>
      <c r="AN192">
        <f>AL192+AM192</f>
        <v>-9999</v>
      </c>
      <c r="AO192">
        <f t="shared" ref="AO192:AO203" si="1236">IF(E192="",0,1)</f>
        <v>0</v>
      </c>
      <c r="AP192">
        <f>_xlfn.RANK.AVG(AV192,AV192:AV203,0)</f>
        <v>6.5</v>
      </c>
      <c r="AQ192">
        <f>IF(AP192&gt;AO189,0,(AO189-AP192)+2)</f>
        <v>0</v>
      </c>
      <c r="AR192">
        <f>IF(AP192&gt;AO189,0,IF(AO189=7,MAX(0,(AO189-AP192-5)),0))</f>
        <v>0</v>
      </c>
      <c r="AS192">
        <f>IF(AP192&gt;AO189,0,IF(AO189=8,MAX(0,(AO189-AP192-5)),0))</f>
        <v>0</v>
      </c>
      <c r="AT192">
        <f>SUM(AQ192:AS192)</f>
        <v>0</v>
      </c>
      <c r="AV192">
        <f t="shared" ref="AV192:AV201" si="1237">IF(AY192="",-1,IF(AY192&gt;0,FLOOR(AY192*EXP(-EXP(AZ192-BA192*AW192)),1),0))</f>
        <v>-1</v>
      </c>
      <c r="AW192" t="str">
        <f>IF(E192="","",G192)</f>
        <v/>
      </c>
      <c r="AX192">
        <f>VLOOKUP(A190,'RAZA field Params'!$AM$5:$AN$11,2,FALSE)</f>
        <v>13</v>
      </c>
      <c r="AY192" t="str">
        <f>IF(E192="","",VLOOKUP(H192,'RAZA field Params'!$B$2:$P$47,AX192,FALSE))</f>
        <v/>
      </c>
      <c r="AZ192" t="str">
        <f>IF(E192="","",VLOOKUP(H192,'RAZA field Params'!$B$2:$P$47,AX192+1,FALSE))</f>
        <v/>
      </c>
      <c r="BA192" t="str">
        <f>IF(E192="","",VLOOKUP(H192,'RAZA field Params'!$B$2:$P$47,AX192+2,FALSE))</f>
        <v/>
      </c>
      <c r="BC192">
        <f>IF($D192=BC$1,$AN192,-1)</f>
        <v>-1</v>
      </c>
      <c r="BD192">
        <f t="shared" ref="BD192:BJ203" si="1238">IF($D192=BD$1,$AN192,-1)</f>
        <v>-1</v>
      </c>
      <c r="BE192">
        <f t="shared" si="1238"/>
        <v>-1</v>
      </c>
      <c r="BF192">
        <f t="shared" si="1238"/>
        <v>-1</v>
      </c>
      <c r="BG192">
        <f t="shared" si="1238"/>
        <v>-1</v>
      </c>
      <c r="BH192">
        <f t="shared" si="1238"/>
        <v>-1</v>
      </c>
      <c r="BI192">
        <f t="shared" si="1238"/>
        <v>-1</v>
      </c>
      <c r="BJ192">
        <f t="shared" si="1238"/>
        <v>-1</v>
      </c>
      <c r="BL192">
        <f t="shared" ref="BL192" si="1239">IF((IF(BC192=BC191,BC192,-1)-$AM192)/10000&lt;0,-1,(IF(BC192=BC191,BC192,-1)-$AM192)/10000)</f>
        <v>-1</v>
      </c>
      <c r="BM192">
        <f t="shared" ref="BM192" si="1240">IF((IF(BD192=BD191,BD192,-1)-$AM192)/10000&lt;0,-1,(IF(BD192=BD191,BD192,-1)-$AM192)/10000)</f>
        <v>-1</v>
      </c>
      <c r="BN192">
        <f t="shared" ref="BN192" si="1241">IF((IF(BE192=BE191,BE192,-1)-$AM192)/10000&lt;0,-1,(IF(BE192=BE191,BE192,-1)-$AM192)/10000)</f>
        <v>-1</v>
      </c>
      <c r="BO192">
        <f t="shared" ref="BO192" si="1242">IF((IF(BF192=BF191,BF192,-1)-$AM192)/10000&lt;0,-1,(IF(BF192=BF191,BF192,-1)-$AM192)/10000)</f>
        <v>-1</v>
      </c>
      <c r="BP192">
        <f t="shared" ref="BP192" si="1243">IF((IF(BG192=BG191,BG192,-1)-$AM192)/10000&lt;0,-1,(IF(BG192=BG191,BG192,-1)-$AM192)/10000)</f>
        <v>-1</v>
      </c>
      <c r="BQ192">
        <f t="shared" ref="BQ192" si="1244">IF((IF(BH192=BH191,BH192,-1)-$AM192)/10000&lt;0,-1,(IF(BH192=BH191,BH192,-1)-$AM192)/10000)</f>
        <v>-1</v>
      </c>
      <c r="BR192">
        <f t="shared" ref="BR192" si="1245">IF((IF(BI192=BI191,BI192,-1)-$AM192)/10000&lt;0,-1,(IF(BI192=BI191,BI192,-1)-$AM192)/10000)</f>
        <v>-1</v>
      </c>
      <c r="BS192">
        <f t="shared" ref="BS192" si="1246">IF((IF(BJ192=BJ191,BJ192,-1)-$AM192)/10000&lt;0,-1,(IF(BJ192=BJ191,BJ192,-1)-$AM192)/10000)</f>
        <v>-1</v>
      </c>
      <c r="BU192">
        <f>MAX(BL192:BS192)</f>
        <v>-1</v>
      </c>
      <c r="BV192">
        <f>IF(BU192&lt;0,0,1)</f>
        <v>0</v>
      </c>
      <c r="BW192">
        <f>_xlfn.RANK.AVG(BU192,BU192:BU203,0)</f>
        <v>6.5</v>
      </c>
      <c r="BX192">
        <f>IF(BW192&gt;BV189,0,(BV189-BW192)+2)</f>
        <v>0</v>
      </c>
      <c r="BY192">
        <f>IF(BW192&gt;BV189,0,IF(BV189=7,MAX(0,(BV189-BW192-5)),0))</f>
        <v>0</v>
      </c>
      <c r="BZ192">
        <f>IF(BW192&gt;BV189,0,IF(BV189=8,MAX(0,(BV189-BW192-5)),0))</f>
        <v>0</v>
      </c>
      <c r="CA192">
        <f>SUM(BX192:BZ192)</f>
        <v>0</v>
      </c>
    </row>
    <row r="193" spans="2:79">
      <c r="B193" s="94">
        <v>2</v>
      </c>
      <c r="C193" s="38" t="str">
        <f>IF(E193="","",VLOOKUP(E193,'Guests and Para'!$Q$4:$U$33,2,FALSE))</f>
        <v/>
      </c>
      <c r="D193" s="38" t="str">
        <f>IF(E193="","",VLOOKUP(E193,'Guests and Para'!$Q$4:$U$33,3,FALSE))</f>
        <v/>
      </c>
      <c r="E193" s="4"/>
      <c r="F193" s="140"/>
      <c r="G193" s="6"/>
      <c r="H193" s="38" t="str">
        <f>IF(E193="","",VLOOKUP(E193,'Guests and Para'!$Q$4:$U$33,4,FALSE))</f>
        <v/>
      </c>
      <c r="I193" s="38" t="str">
        <f>IF(E193="","",VLOOKUP(E193,'Guests and Para'!$Q$4:$U$33,5,FALSE))</f>
        <v/>
      </c>
      <c r="J193" s="38">
        <f t="shared" ref="J193:J203" si="1247">CA193</f>
        <v>0</v>
      </c>
      <c r="K193" s="94">
        <f t="shared" ref="K193:K203" si="1248">J193</f>
        <v>0</v>
      </c>
      <c r="L193" s="38" t="str">
        <f t="shared" si="1233"/>
        <v/>
      </c>
      <c r="N193" s="8"/>
      <c r="O193" s="8"/>
      <c r="P193" s="8"/>
      <c r="Q193" s="7"/>
      <c r="R193" s="7"/>
      <c r="S193" s="7"/>
      <c r="T193" s="7"/>
      <c r="U193" s="7"/>
      <c r="X193" s="14" t="str">
        <f t="shared" ref="X193:X203" si="1249">IF(E193="","",G193)</f>
        <v/>
      </c>
      <c r="Y193" s="66" t="str">
        <f t="shared" ref="Y193:Y203" si="1250">IF(E193="","",IF(G193="NH","",IF(K193="DQ","",IF(K193="NM","",IF(K193="DNS","",IF(ABS(K193*2/2-K193)&lt;0.001,"","Error"))))))</f>
        <v/>
      </c>
      <c r="Z193" s="38" t="str">
        <f t="shared" ref="Z193:Z203" si="1251">IF(BU193&lt;0,"",BU193)</f>
        <v/>
      </c>
      <c r="AC193">
        <f t="shared" ref="AC193:AC203" si="1252">IF($D193=AC$1,$K193,0)</f>
        <v>0</v>
      </c>
      <c r="AD193">
        <f t="shared" si="1234"/>
        <v>0</v>
      </c>
      <c r="AE193">
        <f t="shared" si="1234"/>
        <v>0</v>
      </c>
      <c r="AF193">
        <f t="shared" si="1234"/>
        <v>0</v>
      </c>
      <c r="AG193">
        <f t="shared" si="1234"/>
        <v>0</v>
      </c>
      <c r="AH193">
        <f t="shared" si="1234"/>
        <v>0</v>
      </c>
      <c r="AI193">
        <f t="shared" si="1234"/>
        <v>0</v>
      </c>
      <c r="AJ193">
        <f t="shared" si="1234"/>
        <v>0</v>
      </c>
      <c r="AL193">
        <f t="shared" si="1235"/>
        <v>-10000</v>
      </c>
      <c r="AM193">
        <f>1+AM192</f>
        <v>2</v>
      </c>
      <c r="AN193">
        <f t="shared" ref="AN193:AN203" si="1253">AL193+AM193</f>
        <v>-9998</v>
      </c>
      <c r="AO193">
        <f t="shared" si="1236"/>
        <v>0</v>
      </c>
      <c r="AP193">
        <f>_xlfn.RANK.AVG(AV193,AV192:AV203,0)</f>
        <v>6.5</v>
      </c>
      <c r="AQ193">
        <f>IF(AP193&gt;AO189,0,(AO189-AP193)+2)</f>
        <v>0</v>
      </c>
      <c r="AR193">
        <f>IF(AP193&gt;AO189,0,IF(AO189=7,MAX(0,(AO189-AP193-5)),0))</f>
        <v>0</v>
      </c>
      <c r="AS193">
        <f>IF(AP193&gt;AO189,0,IF(AO189=8,MAX(0,(AO189-AP193-5)),0))</f>
        <v>0</v>
      </c>
      <c r="AT193">
        <f t="shared" ref="AT193:AT203" si="1254">SUM(AQ193:AS193)</f>
        <v>0</v>
      </c>
      <c r="AV193">
        <f t="shared" si="1237"/>
        <v>-1</v>
      </c>
      <c r="AW193" t="str">
        <f t="shared" ref="AW193:AW203" si="1255">IF(E193="","",G193)</f>
        <v/>
      </c>
      <c r="AX193">
        <f>VLOOKUP(A190,'RAZA field Params'!$AM$5:$AN$11,2,FALSE)</f>
        <v>13</v>
      </c>
      <c r="AY193" t="str">
        <f>IF(E193="","",VLOOKUP(H193,'RAZA field Params'!$B$2:$P$47,AX193,FALSE))</f>
        <v/>
      </c>
      <c r="AZ193" t="str">
        <f>IF(E193="","",VLOOKUP(H193,'RAZA field Params'!$B$2:$P$47,AX193+1,FALSE))</f>
        <v/>
      </c>
      <c r="BA193" t="str">
        <f>IF(E193="","",VLOOKUP(H193,'RAZA field Params'!$B$2:$P$47,AX193+2,FALSE))</f>
        <v/>
      </c>
      <c r="BC193">
        <f t="shared" ref="BC193:BC203" si="1256">IF($D193=BC$1,$AN193,-1)</f>
        <v>-1</v>
      </c>
      <c r="BD193">
        <f t="shared" si="1238"/>
        <v>-1</v>
      </c>
      <c r="BE193">
        <f t="shared" si="1238"/>
        <v>-1</v>
      </c>
      <c r="BF193">
        <f t="shared" si="1238"/>
        <v>-1</v>
      </c>
      <c r="BG193">
        <f t="shared" si="1238"/>
        <v>-1</v>
      </c>
      <c r="BH193">
        <f t="shared" si="1238"/>
        <v>-1</v>
      </c>
      <c r="BI193">
        <f t="shared" si="1238"/>
        <v>-1</v>
      </c>
      <c r="BJ193">
        <f t="shared" si="1238"/>
        <v>-1</v>
      </c>
      <c r="BL193">
        <f t="shared" ref="BL193" si="1257">IF((IF(BC193=BC191,BC193,-1)-$AM193)/10000&lt;0,-1,(IF(BC193=BC191,BC193,-1)-$AM193)/10000)</f>
        <v>-1</v>
      </c>
      <c r="BM193">
        <f t="shared" ref="BM193" si="1258">IF((IF(BD193=BD191,BD193,-1)-$AM193)/10000&lt;0,-1,(IF(BD193=BD191,BD193,-1)-$AM193)/10000)</f>
        <v>-1</v>
      </c>
      <c r="BN193">
        <f t="shared" ref="BN193" si="1259">IF((IF(BE193=BE191,BE193,-1)-$AM193)/10000&lt;0,-1,(IF(BE193=BE191,BE193,-1)-$AM193)/10000)</f>
        <v>-1</v>
      </c>
      <c r="BO193">
        <f t="shared" ref="BO193" si="1260">IF((IF(BF193=BF191,BF193,-1)-$AM193)/10000&lt;0,-1,(IF(BF193=BF191,BF193,-1)-$AM193)/10000)</f>
        <v>-1</v>
      </c>
      <c r="BP193">
        <f t="shared" ref="BP193" si="1261">IF((IF(BG193=BG191,BG193,-1)-$AM193)/10000&lt;0,-1,(IF(BG193=BG191,BG193,-1)-$AM193)/10000)</f>
        <v>-1</v>
      </c>
      <c r="BQ193">
        <f t="shared" ref="BQ193" si="1262">IF((IF(BH193=BH191,BH193,-1)-$AM193)/10000&lt;0,-1,(IF(BH193=BH191,BH193,-1)-$AM193)/10000)</f>
        <v>-1</v>
      </c>
      <c r="BR193">
        <f t="shared" ref="BR193" si="1263">IF((IF(BI193=BI191,BI193,-1)-$AM193)/10000&lt;0,-1,(IF(BI193=BI191,BI193,-1)-$AM193)/10000)</f>
        <v>-1</v>
      </c>
      <c r="BS193">
        <f t="shared" ref="BS193" si="1264">IF((IF(BJ193=BJ191,BJ193,-1)-$AM193)/10000&lt;0,-1,(IF(BJ193=BJ191,BJ193,-1)-$AM193)/10000)</f>
        <v>-1</v>
      </c>
      <c r="BU193">
        <f t="shared" ref="BU193:BU198" si="1265">MAX(BL193:BS193)</f>
        <v>-1</v>
      </c>
      <c r="BV193">
        <f t="shared" ref="BV193:BV203" si="1266">IF(BU193&lt;0,0,1)</f>
        <v>0</v>
      </c>
      <c r="BW193">
        <f>_xlfn.RANK.AVG(BU193,BU192:BU203,0)</f>
        <v>6.5</v>
      </c>
      <c r="BX193">
        <f>IF(BW193&gt;BV189,0,(BV189-BW193)+2)</f>
        <v>0</v>
      </c>
      <c r="BY193">
        <f>IF(BW193&gt;BV189,0,IF(BV189=7,MAX(0,(BV189-BW193-5)),0))</f>
        <v>0</v>
      </c>
      <c r="BZ193">
        <f>IF(BW193&gt;BV189,0,IF(BV189=8,MAX(0,(BV189-BW193-5)),0))</f>
        <v>0</v>
      </c>
      <c r="CA193">
        <f t="shared" ref="CA193:CA201" si="1267">SUM(BX193:BZ193)</f>
        <v>0</v>
      </c>
    </row>
    <row r="194" spans="2:79">
      <c r="B194" s="94">
        <v>3</v>
      </c>
      <c r="C194" s="38" t="str">
        <f>IF(E194="","",VLOOKUP(E194,'Guests and Para'!$Q$4:$U$33,2,FALSE))</f>
        <v/>
      </c>
      <c r="D194" s="38" t="str">
        <f>IF(E194="","",VLOOKUP(E194,'Guests and Para'!$Q$4:$U$33,3,FALSE))</f>
        <v/>
      </c>
      <c r="E194" s="4"/>
      <c r="F194" s="140"/>
      <c r="G194" s="6"/>
      <c r="H194" s="38" t="str">
        <f>IF(E194="","",VLOOKUP(E194,'Guests and Para'!$Q$4:$U$33,4,FALSE))</f>
        <v/>
      </c>
      <c r="I194" s="38" t="str">
        <f>IF(E194="","",VLOOKUP(E194,'Guests and Para'!$Q$4:$U$33,5,FALSE))</f>
        <v/>
      </c>
      <c r="J194" s="38">
        <f t="shared" si="1247"/>
        <v>0</v>
      </c>
      <c r="K194" s="94">
        <f t="shared" si="1248"/>
        <v>0</v>
      </c>
      <c r="L194" s="38" t="str">
        <f t="shared" si="1233"/>
        <v/>
      </c>
      <c r="N194" s="8"/>
      <c r="O194" s="8"/>
      <c r="P194" s="8"/>
      <c r="Q194" s="7"/>
      <c r="R194" s="7"/>
      <c r="S194" s="7"/>
      <c r="T194" s="7"/>
      <c r="U194" s="7"/>
      <c r="X194" s="14" t="str">
        <f t="shared" si="1249"/>
        <v/>
      </c>
      <c r="Y194" s="66" t="str">
        <f t="shared" si="1250"/>
        <v/>
      </c>
      <c r="Z194" s="38" t="str">
        <f t="shared" si="1251"/>
        <v/>
      </c>
      <c r="AC194">
        <f t="shared" si="1252"/>
        <v>0</v>
      </c>
      <c r="AD194">
        <f t="shared" si="1234"/>
        <v>0</v>
      </c>
      <c r="AE194">
        <f t="shared" si="1234"/>
        <v>0</v>
      </c>
      <c r="AF194">
        <f t="shared" si="1234"/>
        <v>0</v>
      </c>
      <c r="AG194">
        <f t="shared" si="1234"/>
        <v>0</v>
      </c>
      <c r="AH194">
        <f t="shared" si="1234"/>
        <v>0</v>
      </c>
      <c r="AI194">
        <f t="shared" si="1234"/>
        <v>0</v>
      </c>
      <c r="AJ194">
        <f t="shared" si="1234"/>
        <v>0</v>
      </c>
      <c r="AL194">
        <f t="shared" si="1235"/>
        <v>-10000</v>
      </c>
      <c r="AM194">
        <f t="shared" ref="AM194:AM203" si="1268">1+AM193</f>
        <v>3</v>
      </c>
      <c r="AN194">
        <f t="shared" si="1253"/>
        <v>-9997</v>
      </c>
      <c r="AO194">
        <f t="shared" si="1236"/>
        <v>0</v>
      </c>
      <c r="AP194">
        <f>_xlfn.RANK.AVG(AV194,AV192:AV203,0)</f>
        <v>6.5</v>
      </c>
      <c r="AQ194">
        <f>IF(AP194&gt;AO189,0,(AO189-AP194)+2)</f>
        <v>0</v>
      </c>
      <c r="AR194">
        <f>IF(AP194&gt;AO189,0,IF(AO189=7,MAX(0,(AO189-AP194-5)),0))</f>
        <v>0</v>
      </c>
      <c r="AS194">
        <f>IF(AP194&gt;AO189,0,IF(AO189=8,MAX(0,(AO189-AP194-5)),0))</f>
        <v>0</v>
      </c>
      <c r="AT194">
        <f t="shared" si="1254"/>
        <v>0</v>
      </c>
      <c r="AV194">
        <f t="shared" si="1237"/>
        <v>-1</v>
      </c>
      <c r="AW194" t="str">
        <f t="shared" si="1255"/>
        <v/>
      </c>
      <c r="AX194">
        <f>VLOOKUP(A190,'RAZA field Params'!$AM$5:$AN$11,2,FALSE)</f>
        <v>13</v>
      </c>
      <c r="AY194" t="str">
        <f>IF(E194="","",VLOOKUP(H194,'RAZA field Params'!$B$2:$P$47,AX194,FALSE))</f>
        <v/>
      </c>
      <c r="AZ194" t="str">
        <f>IF(E194="","",VLOOKUP(H194,'RAZA field Params'!$B$2:$P$47,AX194+1,FALSE))</f>
        <v/>
      </c>
      <c r="BA194" t="str">
        <f>IF(E194="","",VLOOKUP(H194,'RAZA field Params'!$B$2:$P$47,AX194+2,FALSE))</f>
        <v/>
      </c>
      <c r="BC194">
        <f t="shared" si="1256"/>
        <v>-1</v>
      </c>
      <c r="BD194">
        <f t="shared" si="1238"/>
        <v>-1</v>
      </c>
      <c r="BE194">
        <f t="shared" si="1238"/>
        <v>-1</v>
      </c>
      <c r="BF194">
        <f t="shared" si="1238"/>
        <v>-1</v>
      </c>
      <c r="BG194">
        <f t="shared" si="1238"/>
        <v>-1</v>
      </c>
      <c r="BH194">
        <f t="shared" si="1238"/>
        <v>-1</v>
      </c>
      <c r="BI194">
        <f t="shared" si="1238"/>
        <v>-1</v>
      </c>
      <c r="BJ194">
        <f t="shared" si="1238"/>
        <v>-1</v>
      </c>
      <c r="BL194">
        <f t="shared" ref="BL194" si="1269">IF((IF(BC194=BC191,BC194,-1)-$AM194)/10000&lt;0,-1,(IF(BC194=BC191,BC194,-1)-$AM194)/10000)</f>
        <v>-1</v>
      </c>
      <c r="BM194">
        <f t="shared" ref="BM194" si="1270">IF((IF(BD194=BD191,BD194,-1)-$AM194)/10000&lt;0,-1,(IF(BD194=BD191,BD194,-1)-$AM194)/10000)</f>
        <v>-1</v>
      </c>
      <c r="BN194">
        <f t="shared" ref="BN194" si="1271">IF((IF(BE194=BE191,BE194,-1)-$AM194)/10000&lt;0,-1,(IF(BE194=BE191,BE194,-1)-$AM194)/10000)</f>
        <v>-1</v>
      </c>
      <c r="BO194">
        <f t="shared" ref="BO194" si="1272">IF((IF(BF194=BF191,BF194,-1)-$AM194)/10000&lt;0,-1,(IF(BF194=BF191,BF194,-1)-$AM194)/10000)</f>
        <v>-1</v>
      </c>
      <c r="BP194">
        <f t="shared" ref="BP194" si="1273">IF((IF(BG194=BG191,BG194,-1)-$AM194)/10000&lt;0,-1,(IF(BG194=BG191,BG194,-1)-$AM194)/10000)</f>
        <v>-1</v>
      </c>
      <c r="BQ194">
        <f t="shared" ref="BQ194" si="1274">IF((IF(BH194=BH191,BH194,-1)-$AM194)/10000&lt;0,-1,(IF(BH194=BH191,BH194,-1)-$AM194)/10000)</f>
        <v>-1</v>
      </c>
      <c r="BR194">
        <f t="shared" ref="BR194" si="1275">IF((IF(BI194=BI191,BI194,-1)-$AM194)/10000&lt;0,-1,(IF(BI194=BI191,BI194,-1)-$AM194)/10000)</f>
        <v>-1</v>
      </c>
      <c r="BS194">
        <f t="shared" ref="BS194" si="1276">IF((IF(BJ194=BJ191,BJ194,-1)-$AM194)/10000&lt;0,-1,(IF(BJ194=BJ191,BJ194,-1)-$AM194)/10000)</f>
        <v>-1</v>
      </c>
      <c r="BU194">
        <f t="shared" si="1265"/>
        <v>-1</v>
      </c>
      <c r="BV194">
        <f t="shared" si="1266"/>
        <v>0</v>
      </c>
      <c r="BW194">
        <f>_xlfn.RANK.AVG(BU194,BU192:BU203,0)</f>
        <v>6.5</v>
      </c>
      <c r="BX194">
        <f>IF(BW194&gt;BV189,0,(BV189-BW194)+2)</f>
        <v>0</v>
      </c>
      <c r="BY194">
        <f>IF(BW194&gt;BV189,0,IF(BV189=7,MAX(0,(BV189-BW194-5)),0))</f>
        <v>0</v>
      </c>
      <c r="BZ194">
        <f>IF(BW194&gt;BV189,0,IF(BV189=8,MAX(0,(BV189-BW194-5)),0))</f>
        <v>0</v>
      </c>
      <c r="CA194">
        <f t="shared" si="1267"/>
        <v>0</v>
      </c>
    </row>
    <row r="195" spans="2:79">
      <c r="B195" s="94">
        <v>4</v>
      </c>
      <c r="C195" s="38" t="str">
        <f>IF(E195="","",VLOOKUP(E195,'Guests and Para'!$Q$4:$U$33,2,FALSE))</f>
        <v/>
      </c>
      <c r="D195" s="38" t="str">
        <f>IF(E195="","",VLOOKUP(E195,'Guests and Para'!$Q$4:$U$33,3,FALSE))</f>
        <v/>
      </c>
      <c r="E195" s="4"/>
      <c r="F195" s="140"/>
      <c r="G195" s="6"/>
      <c r="H195" s="38" t="str">
        <f>IF(E195="","",VLOOKUP(E195,'Guests and Para'!$Q$4:$U$33,4,FALSE))</f>
        <v/>
      </c>
      <c r="I195" s="38" t="str">
        <f>IF(E195="","",VLOOKUP(E195,'Guests and Para'!$Q$4:$U$33,5,FALSE))</f>
        <v/>
      </c>
      <c r="J195" s="38">
        <f t="shared" si="1247"/>
        <v>0</v>
      </c>
      <c r="K195" s="94">
        <f t="shared" si="1248"/>
        <v>0</v>
      </c>
      <c r="L195" s="38" t="str">
        <f t="shared" si="1233"/>
        <v/>
      </c>
      <c r="N195" s="8"/>
      <c r="O195" s="8"/>
      <c r="P195" s="8"/>
      <c r="Q195" s="7"/>
      <c r="R195" s="7"/>
      <c r="S195" s="7"/>
      <c r="T195" s="7"/>
      <c r="U195" s="7"/>
      <c r="X195" s="14" t="str">
        <f t="shared" si="1249"/>
        <v/>
      </c>
      <c r="Y195" s="66" t="str">
        <f t="shared" si="1250"/>
        <v/>
      </c>
      <c r="Z195" s="38" t="str">
        <f t="shared" si="1251"/>
        <v/>
      </c>
      <c r="AC195">
        <f t="shared" si="1252"/>
        <v>0</v>
      </c>
      <c r="AD195">
        <f t="shared" si="1234"/>
        <v>0</v>
      </c>
      <c r="AE195">
        <f t="shared" si="1234"/>
        <v>0</v>
      </c>
      <c r="AF195">
        <f t="shared" si="1234"/>
        <v>0</v>
      </c>
      <c r="AG195">
        <f t="shared" si="1234"/>
        <v>0</v>
      </c>
      <c r="AH195">
        <f t="shared" si="1234"/>
        <v>0</v>
      </c>
      <c r="AI195">
        <f t="shared" si="1234"/>
        <v>0</v>
      </c>
      <c r="AJ195">
        <f t="shared" si="1234"/>
        <v>0</v>
      </c>
      <c r="AL195">
        <f t="shared" si="1235"/>
        <v>-10000</v>
      </c>
      <c r="AM195">
        <f t="shared" si="1268"/>
        <v>4</v>
      </c>
      <c r="AN195">
        <f t="shared" si="1253"/>
        <v>-9996</v>
      </c>
      <c r="AO195">
        <f t="shared" si="1236"/>
        <v>0</v>
      </c>
      <c r="AP195">
        <f>_xlfn.RANK.AVG(AV195,AV192:AV203,0)</f>
        <v>6.5</v>
      </c>
      <c r="AQ195">
        <f>IF(AP195&gt;AO189,0,(AO189-AP195)+2)</f>
        <v>0</v>
      </c>
      <c r="AR195">
        <f>IF(AP195&gt;AO189,0,IF(AO189=7,MAX(0,(AO189-AP195-5)),0))</f>
        <v>0</v>
      </c>
      <c r="AS195">
        <f>IF(AP195&gt;AO189,0,IF(AO189=8,MAX(0,(AO189-AP195-5)),0))</f>
        <v>0</v>
      </c>
      <c r="AT195">
        <f t="shared" si="1254"/>
        <v>0</v>
      </c>
      <c r="AV195">
        <f t="shared" si="1237"/>
        <v>-1</v>
      </c>
      <c r="AW195" t="str">
        <f t="shared" si="1255"/>
        <v/>
      </c>
      <c r="AX195">
        <f>VLOOKUP(A190,'RAZA field Params'!$AM$5:$AN$11,2,FALSE)</f>
        <v>13</v>
      </c>
      <c r="AY195" t="str">
        <f>IF(E195="","",VLOOKUP(H195,'RAZA field Params'!$B$2:$P$47,AX195,FALSE))</f>
        <v/>
      </c>
      <c r="AZ195" t="str">
        <f>IF(E195="","",VLOOKUP(H195,'RAZA field Params'!$B$2:$P$47,AX195+1,FALSE))</f>
        <v/>
      </c>
      <c r="BA195" t="str">
        <f>IF(E195="","",VLOOKUP(H195,'RAZA field Params'!$B$2:$P$47,AX195+2,FALSE))</f>
        <v/>
      </c>
      <c r="BC195">
        <f t="shared" si="1256"/>
        <v>-1</v>
      </c>
      <c r="BD195">
        <f t="shared" si="1238"/>
        <v>-1</v>
      </c>
      <c r="BE195">
        <f t="shared" si="1238"/>
        <v>-1</v>
      </c>
      <c r="BF195">
        <f t="shared" si="1238"/>
        <v>-1</v>
      </c>
      <c r="BG195">
        <f t="shared" si="1238"/>
        <v>-1</v>
      </c>
      <c r="BH195">
        <f t="shared" si="1238"/>
        <v>-1</v>
      </c>
      <c r="BI195">
        <f t="shared" si="1238"/>
        <v>-1</v>
      </c>
      <c r="BJ195">
        <f t="shared" si="1238"/>
        <v>-1</v>
      </c>
      <c r="BL195">
        <f t="shared" ref="BL195" si="1277">IF((IF(BC195=BC191,BC195,-1)-$AM195)/10000&lt;0,-1,(IF(BC195=BC191,BC195,-1)-$AM195)/10000)</f>
        <v>-1</v>
      </c>
      <c r="BM195">
        <f t="shared" ref="BM195" si="1278">IF((IF(BD195=BD191,BD195,-1)-$AM195)/10000&lt;0,-1,(IF(BD195=BD191,BD195,-1)-$AM195)/10000)</f>
        <v>-1</v>
      </c>
      <c r="BN195">
        <f t="shared" ref="BN195" si="1279">IF((IF(BE195=BE191,BE195,-1)-$AM195)/10000&lt;0,-1,(IF(BE195=BE191,BE195,-1)-$AM195)/10000)</f>
        <v>-1</v>
      </c>
      <c r="BO195">
        <f t="shared" ref="BO195" si="1280">IF((IF(BF195=BF191,BF195,-1)-$AM195)/10000&lt;0,-1,(IF(BF195=BF191,BF195,-1)-$AM195)/10000)</f>
        <v>-1</v>
      </c>
      <c r="BP195">
        <f t="shared" ref="BP195" si="1281">IF((IF(BG195=BG191,BG195,-1)-$AM195)/10000&lt;0,-1,(IF(BG195=BG191,BG195,-1)-$AM195)/10000)</f>
        <v>-1</v>
      </c>
      <c r="BQ195">
        <f t="shared" ref="BQ195" si="1282">IF((IF(BH195=BH191,BH195,-1)-$AM195)/10000&lt;0,-1,(IF(BH195=BH191,BH195,-1)-$AM195)/10000)</f>
        <v>-1</v>
      </c>
      <c r="BR195">
        <f t="shared" ref="BR195" si="1283">IF((IF(BI195=BI191,BI195,-1)-$AM195)/10000&lt;0,-1,(IF(BI195=BI191,BI195,-1)-$AM195)/10000)</f>
        <v>-1</v>
      </c>
      <c r="BS195">
        <f t="shared" ref="BS195" si="1284">IF((IF(BJ195=BJ191,BJ195,-1)-$AM195)/10000&lt;0,-1,(IF(BJ195=BJ191,BJ195,-1)-$AM195)/10000)</f>
        <v>-1</v>
      </c>
      <c r="BU195">
        <f t="shared" si="1265"/>
        <v>-1</v>
      </c>
      <c r="BV195">
        <f t="shared" si="1266"/>
        <v>0</v>
      </c>
      <c r="BW195">
        <f>_xlfn.RANK.AVG(BU195,BU192:BU203,0)</f>
        <v>6.5</v>
      </c>
      <c r="BX195">
        <f>IF(BW195&gt;BV189,0,(BV189-BW195)+2)</f>
        <v>0</v>
      </c>
      <c r="BY195">
        <f>IF(BW195&gt;BV189,0,IF(BV189=7,MAX(0,(BV189-BW195-5)),0))</f>
        <v>0</v>
      </c>
      <c r="BZ195">
        <f>IF(BW195&gt;BV189,0,IF(BV189=8,MAX(0,(BV189-BW195-5)),0))</f>
        <v>0</v>
      </c>
      <c r="CA195">
        <f t="shared" si="1267"/>
        <v>0</v>
      </c>
    </row>
    <row r="196" spans="2:79">
      <c r="B196" s="94">
        <v>5</v>
      </c>
      <c r="C196" s="38" t="str">
        <f>IF(E196="","",VLOOKUP(E196,'Guests and Para'!$Q$4:$U$33,2,FALSE))</f>
        <v/>
      </c>
      <c r="D196" s="38" t="str">
        <f>IF(E196="","",VLOOKUP(E196,'Guests and Para'!$Q$4:$U$33,3,FALSE))</f>
        <v/>
      </c>
      <c r="E196" s="4"/>
      <c r="F196" s="140"/>
      <c r="G196" s="6"/>
      <c r="H196" s="38" t="str">
        <f>IF(E196="","",VLOOKUP(E196,'Guests and Para'!$Q$4:$U$33,4,FALSE))</f>
        <v/>
      </c>
      <c r="I196" s="38" t="str">
        <f>IF(E196="","",VLOOKUP(E196,'Guests and Para'!$Q$4:$U$33,5,FALSE))</f>
        <v/>
      </c>
      <c r="J196" s="38">
        <f t="shared" si="1247"/>
        <v>0</v>
      </c>
      <c r="K196" s="94">
        <f t="shared" si="1248"/>
        <v>0</v>
      </c>
      <c r="L196" s="38" t="str">
        <f t="shared" si="1233"/>
        <v/>
      </c>
      <c r="N196" s="8"/>
      <c r="O196" s="8"/>
      <c r="P196" s="8"/>
      <c r="Q196" s="7"/>
      <c r="R196" s="7"/>
      <c r="S196" s="7"/>
      <c r="T196" s="7"/>
      <c r="U196" s="7"/>
      <c r="X196" s="14" t="str">
        <f t="shared" si="1249"/>
        <v/>
      </c>
      <c r="Y196" s="66" t="str">
        <f t="shared" si="1250"/>
        <v/>
      </c>
      <c r="Z196" s="38" t="str">
        <f t="shared" si="1251"/>
        <v/>
      </c>
      <c r="AC196">
        <f t="shared" si="1252"/>
        <v>0</v>
      </c>
      <c r="AD196">
        <f t="shared" si="1234"/>
        <v>0</v>
      </c>
      <c r="AE196">
        <f t="shared" si="1234"/>
        <v>0</v>
      </c>
      <c r="AF196">
        <f t="shared" si="1234"/>
        <v>0</v>
      </c>
      <c r="AG196">
        <f t="shared" si="1234"/>
        <v>0</v>
      </c>
      <c r="AH196">
        <f t="shared" si="1234"/>
        <v>0</v>
      </c>
      <c r="AI196">
        <f t="shared" si="1234"/>
        <v>0</v>
      </c>
      <c r="AJ196">
        <f t="shared" si="1234"/>
        <v>0</v>
      </c>
      <c r="AL196">
        <f t="shared" si="1235"/>
        <v>-10000</v>
      </c>
      <c r="AM196">
        <f t="shared" si="1268"/>
        <v>5</v>
      </c>
      <c r="AN196">
        <f t="shared" si="1253"/>
        <v>-9995</v>
      </c>
      <c r="AO196">
        <f t="shared" si="1236"/>
        <v>0</v>
      </c>
      <c r="AP196">
        <f>_xlfn.RANK.AVG(AV196,AV192:AV203,0)</f>
        <v>6.5</v>
      </c>
      <c r="AQ196">
        <f>IF(AP196&gt;AO189,0,(AO189-AP196)+2)</f>
        <v>0</v>
      </c>
      <c r="AR196">
        <f>IF(AP196&gt;AO189,0,IF(AO189=7,MAX(0,(AO189-AP196-5)),0))</f>
        <v>0</v>
      </c>
      <c r="AS196">
        <f>IF(AP196&gt;AO189,0,IF(AO189=8,MAX(0,(AO189-AP196-5)),0))</f>
        <v>0</v>
      </c>
      <c r="AT196">
        <f t="shared" si="1254"/>
        <v>0</v>
      </c>
      <c r="AV196">
        <f t="shared" si="1237"/>
        <v>-1</v>
      </c>
      <c r="AW196" t="str">
        <f t="shared" si="1255"/>
        <v/>
      </c>
      <c r="AX196">
        <f>VLOOKUP(A190,'RAZA field Params'!$AM$5:$AN$11,2,FALSE)</f>
        <v>13</v>
      </c>
      <c r="AY196" t="str">
        <f>IF(E196="","",VLOOKUP(H196,'RAZA field Params'!$B$2:$P$47,AX196,FALSE))</f>
        <v/>
      </c>
      <c r="AZ196" t="str">
        <f>IF(E196="","",VLOOKUP(H196,'RAZA field Params'!$B$2:$P$47,AX196+1,FALSE))</f>
        <v/>
      </c>
      <c r="BA196" t="str">
        <f>IF(E196="","",VLOOKUP(H196,'RAZA field Params'!$B$2:$P$47,AX196+2,FALSE))</f>
        <v/>
      </c>
      <c r="BC196">
        <f t="shared" si="1256"/>
        <v>-1</v>
      </c>
      <c r="BD196">
        <f t="shared" si="1238"/>
        <v>-1</v>
      </c>
      <c r="BE196">
        <f t="shared" si="1238"/>
        <v>-1</v>
      </c>
      <c r="BF196">
        <f t="shared" si="1238"/>
        <v>-1</v>
      </c>
      <c r="BG196">
        <f t="shared" si="1238"/>
        <v>-1</v>
      </c>
      <c r="BH196">
        <f t="shared" si="1238"/>
        <v>-1</v>
      </c>
      <c r="BI196">
        <f t="shared" si="1238"/>
        <v>-1</v>
      </c>
      <c r="BJ196">
        <f t="shared" si="1238"/>
        <v>-1</v>
      </c>
      <c r="BL196">
        <f t="shared" ref="BL196" si="1285">IF((IF(BC196=BC191,BC196,-1)-$AM196)/10000&lt;0,-1,(IF(BC196=BC191,BC196,-1)-$AM196)/10000)</f>
        <v>-1</v>
      </c>
      <c r="BM196">
        <f t="shared" ref="BM196" si="1286">IF((IF(BD196=BD191,BD196,-1)-$AM196)/10000&lt;0,-1,(IF(BD196=BD191,BD196,-1)-$AM196)/10000)</f>
        <v>-1</v>
      </c>
      <c r="BN196">
        <f t="shared" ref="BN196" si="1287">IF((IF(BE196=BE191,BE196,-1)-$AM196)/10000&lt;0,-1,(IF(BE196=BE191,BE196,-1)-$AM196)/10000)</f>
        <v>-1</v>
      </c>
      <c r="BO196">
        <f t="shared" ref="BO196" si="1288">IF((IF(BF196=BF191,BF196,-1)-$AM196)/10000&lt;0,-1,(IF(BF196=BF191,BF196,-1)-$AM196)/10000)</f>
        <v>-1</v>
      </c>
      <c r="BP196">
        <f t="shared" ref="BP196" si="1289">IF((IF(BG196=BG191,BG196,-1)-$AM196)/10000&lt;0,-1,(IF(BG196=BG191,BG196,-1)-$AM196)/10000)</f>
        <v>-1</v>
      </c>
      <c r="BQ196">
        <f t="shared" ref="BQ196" si="1290">IF((IF(BH196=BH191,BH196,-1)-$AM196)/10000&lt;0,-1,(IF(BH196=BH191,BH196,-1)-$AM196)/10000)</f>
        <v>-1</v>
      </c>
      <c r="BR196">
        <f t="shared" ref="BR196" si="1291">IF((IF(BI196=BI191,BI196,-1)-$AM196)/10000&lt;0,-1,(IF(BI196=BI191,BI196,-1)-$AM196)/10000)</f>
        <v>-1</v>
      </c>
      <c r="BS196">
        <f t="shared" ref="BS196" si="1292">IF((IF(BJ196=BJ191,BJ196,-1)-$AM196)/10000&lt;0,-1,(IF(BJ196=BJ191,BJ196,-1)-$AM196)/10000)</f>
        <v>-1</v>
      </c>
      <c r="BU196">
        <f t="shared" si="1265"/>
        <v>-1</v>
      </c>
      <c r="BV196">
        <f t="shared" si="1266"/>
        <v>0</v>
      </c>
      <c r="BW196">
        <f>_xlfn.RANK.AVG(BU196,BU192:BU203,0)</f>
        <v>6.5</v>
      </c>
      <c r="BX196">
        <f>IF(BW196&gt;BV189,0,(BV189-BW196)+2)</f>
        <v>0</v>
      </c>
      <c r="BY196">
        <f>IF(BW196&gt;BV189,0,IF(BV189=7,MAX(0,(BV189-BW196-5)),0))</f>
        <v>0</v>
      </c>
      <c r="BZ196">
        <f>IF(BW196&gt;BV189,0,IF(BV189=8,MAX(0,(BV189-BW196-5)),0))</f>
        <v>0</v>
      </c>
      <c r="CA196">
        <f t="shared" si="1267"/>
        <v>0</v>
      </c>
    </row>
    <row r="197" spans="2:79">
      <c r="B197" s="94">
        <v>6</v>
      </c>
      <c r="C197" s="38" t="str">
        <f>IF(E197="","",VLOOKUP(E197,'Guests and Para'!$Q$4:$U$33,2,FALSE))</f>
        <v/>
      </c>
      <c r="D197" s="38" t="str">
        <f>IF(E197="","",VLOOKUP(E197,'Guests and Para'!$Q$4:$U$33,3,FALSE))</f>
        <v/>
      </c>
      <c r="E197" s="4"/>
      <c r="F197" s="140"/>
      <c r="G197" s="6"/>
      <c r="H197" s="38" t="str">
        <f>IF(E197="","",VLOOKUP(E197,'Guests and Para'!$Q$4:$U$33,4,FALSE))</f>
        <v/>
      </c>
      <c r="I197" s="38" t="str">
        <f>IF(E197="","",VLOOKUP(E197,'Guests and Para'!$Q$4:$U$33,5,FALSE))</f>
        <v/>
      </c>
      <c r="J197" s="38">
        <f t="shared" si="1247"/>
        <v>0</v>
      </c>
      <c r="K197" s="94">
        <f t="shared" si="1248"/>
        <v>0</v>
      </c>
      <c r="L197" s="38" t="str">
        <f t="shared" si="1233"/>
        <v/>
      </c>
      <c r="N197" s="8"/>
      <c r="O197" s="8"/>
      <c r="P197" s="8"/>
      <c r="Q197" s="7"/>
      <c r="R197" s="7"/>
      <c r="S197" s="7"/>
      <c r="T197" s="7"/>
      <c r="U197" s="7"/>
      <c r="X197" s="14" t="str">
        <f t="shared" si="1249"/>
        <v/>
      </c>
      <c r="Y197" s="66" t="str">
        <f t="shared" si="1250"/>
        <v/>
      </c>
      <c r="Z197" s="38" t="str">
        <f t="shared" si="1251"/>
        <v/>
      </c>
      <c r="AC197">
        <f t="shared" si="1252"/>
        <v>0</v>
      </c>
      <c r="AD197">
        <f t="shared" si="1234"/>
        <v>0</v>
      </c>
      <c r="AE197">
        <f t="shared" si="1234"/>
        <v>0</v>
      </c>
      <c r="AF197">
        <f t="shared" si="1234"/>
        <v>0</v>
      </c>
      <c r="AG197">
        <f t="shared" si="1234"/>
        <v>0</v>
      </c>
      <c r="AH197">
        <f t="shared" si="1234"/>
        <v>0</v>
      </c>
      <c r="AI197">
        <f t="shared" si="1234"/>
        <v>0</v>
      </c>
      <c r="AJ197">
        <f t="shared" si="1234"/>
        <v>0</v>
      </c>
      <c r="AL197">
        <f t="shared" si="1235"/>
        <v>-10000</v>
      </c>
      <c r="AM197">
        <f t="shared" si="1268"/>
        <v>6</v>
      </c>
      <c r="AN197">
        <f t="shared" si="1253"/>
        <v>-9994</v>
      </c>
      <c r="AO197">
        <f t="shared" si="1236"/>
        <v>0</v>
      </c>
      <c r="AP197">
        <f>_xlfn.RANK.AVG(AV197,AV192:AV203,0)</f>
        <v>6.5</v>
      </c>
      <c r="AQ197">
        <f>IF(AP197&gt;AO189,0,(AO189-AP197)+2)</f>
        <v>0</v>
      </c>
      <c r="AR197">
        <f>IF(AP197&gt;AO189,0,IF(AO189=7,MAX(0,(AO189-AP197-5)),0))</f>
        <v>0</v>
      </c>
      <c r="AS197">
        <f>IF(AP197&gt;AO189,0,IF(AO189=8,MAX(0,(AO189-AP197-5)),0))</f>
        <v>0</v>
      </c>
      <c r="AT197">
        <f t="shared" si="1254"/>
        <v>0</v>
      </c>
      <c r="AV197">
        <f t="shared" si="1237"/>
        <v>-1</v>
      </c>
      <c r="AW197" t="str">
        <f t="shared" si="1255"/>
        <v/>
      </c>
      <c r="AX197">
        <f>VLOOKUP(A190,'RAZA field Params'!$AM$5:$AN$11,2,FALSE)</f>
        <v>13</v>
      </c>
      <c r="AY197" t="str">
        <f>IF(E197="","",VLOOKUP(H197,'RAZA field Params'!$B$2:$P$47,AX197,FALSE))</f>
        <v/>
      </c>
      <c r="AZ197" t="str">
        <f>IF(E197="","",VLOOKUP(H197,'RAZA field Params'!$B$2:$P$47,AX197+1,FALSE))</f>
        <v/>
      </c>
      <c r="BA197" t="str">
        <f>IF(E197="","",VLOOKUP(H197,'RAZA field Params'!$B$2:$P$47,AX197+2,FALSE))</f>
        <v/>
      </c>
      <c r="BC197">
        <f t="shared" si="1256"/>
        <v>-1</v>
      </c>
      <c r="BD197">
        <f t="shared" si="1238"/>
        <v>-1</v>
      </c>
      <c r="BE197">
        <f t="shared" si="1238"/>
        <v>-1</v>
      </c>
      <c r="BF197">
        <f t="shared" si="1238"/>
        <v>-1</v>
      </c>
      <c r="BG197">
        <f t="shared" si="1238"/>
        <v>-1</v>
      </c>
      <c r="BH197">
        <f t="shared" si="1238"/>
        <v>-1</v>
      </c>
      <c r="BI197">
        <f t="shared" si="1238"/>
        <v>-1</v>
      </c>
      <c r="BJ197">
        <f t="shared" si="1238"/>
        <v>-1</v>
      </c>
      <c r="BL197">
        <f t="shared" ref="BL197" si="1293">IF((IF(BC197=BC191,BC197,-1)-$AM197)/10000&lt;0,-1,(IF(BC197=BC191,BC197,-1)-$AM197)/10000)</f>
        <v>-1</v>
      </c>
      <c r="BM197">
        <f t="shared" ref="BM197" si="1294">IF((IF(BD197=BD191,BD197,-1)-$AM197)/10000&lt;0,-1,(IF(BD197=BD191,BD197,-1)-$AM197)/10000)</f>
        <v>-1</v>
      </c>
      <c r="BN197">
        <f t="shared" ref="BN197" si="1295">IF((IF(BE197=BE191,BE197,-1)-$AM197)/10000&lt;0,-1,(IF(BE197=BE191,BE197,-1)-$AM197)/10000)</f>
        <v>-1</v>
      </c>
      <c r="BO197">
        <f t="shared" ref="BO197" si="1296">IF((IF(BF197=BF191,BF197,-1)-$AM197)/10000&lt;0,-1,(IF(BF197=BF191,BF197,-1)-$AM197)/10000)</f>
        <v>-1</v>
      </c>
      <c r="BP197">
        <f t="shared" ref="BP197" si="1297">IF((IF(BG197=BG191,BG197,-1)-$AM197)/10000&lt;0,-1,(IF(BG197=BG191,BG197,-1)-$AM197)/10000)</f>
        <v>-1</v>
      </c>
      <c r="BQ197">
        <f t="shared" ref="BQ197" si="1298">IF((IF(BH197=BH191,BH197,-1)-$AM197)/10000&lt;0,-1,(IF(BH197=BH191,BH197,-1)-$AM197)/10000)</f>
        <v>-1</v>
      </c>
      <c r="BR197">
        <f t="shared" ref="BR197" si="1299">IF((IF(BI197=BI191,BI197,-1)-$AM197)/10000&lt;0,-1,(IF(BI197=BI191,BI197,-1)-$AM197)/10000)</f>
        <v>-1</v>
      </c>
      <c r="BS197">
        <f t="shared" ref="BS197" si="1300">IF((IF(BJ197=BJ191,BJ197,-1)-$AM197)/10000&lt;0,-1,(IF(BJ197=BJ191,BJ197,-1)-$AM197)/10000)</f>
        <v>-1</v>
      </c>
      <c r="BU197">
        <f t="shared" si="1265"/>
        <v>-1</v>
      </c>
      <c r="BV197">
        <f t="shared" si="1266"/>
        <v>0</v>
      </c>
      <c r="BW197">
        <f>_xlfn.RANK.AVG(BU197,BU192:BU203,0)</f>
        <v>6.5</v>
      </c>
      <c r="BX197">
        <f>IF(BW197&gt;BV189,0,(BV189-BW197)+2)</f>
        <v>0</v>
      </c>
      <c r="BY197">
        <f>IF(BW197&gt;BV189,0,IF(BV189=7,MAX(0,(BV189-BW197-5)),0))</f>
        <v>0</v>
      </c>
      <c r="BZ197">
        <f>IF(BW197&gt;BV189,0,IF(BV189=8,MAX(0,(BV189-BW197-5)),0))</f>
        <v>0</v>
      </c>
      <c r="CA197">
        <f t="shared" si="1267"/>
        <v>0</v>
      </c>
    </row>
    <row r="198" spans="2:79">
      <c r="B198" s="94">
        <v>7</v>
      </c>
      <c r="C198" s="38" t="str">
        <f>IF(E198="","",VLOOKUP(E198,'Guests and Para'!$Q$4:$U$33,2,FALSE))</f>
        <v/>
      </c>
      <c r="D198" s="38" t="str">
        <f>IF(E198="","",VLOOKUP(E198,'Guests and Para'!$Q$4:$U$33,3,FALSE))</f>
        <v/>
      </c>
      <c r="E198" s="4"/>
      <c r="F198" s="140"/>
      <c r="G198" s="6"/>
      <c r="H198" s="38" t="str">
        <f>IF(E198="","",VLOOKUP(E198,'Guests and Para'!$Q$4:$U$33,4,FALSE))</f>
        <v/>
      </c>
      <c r="I198" s="38" t="str">
        <f>IF(E198="","",VLOOKUP(E198,'Guests and Para'!$Q$4:$U$33,5,FALSE))</f>
        <v/>
      </c>
      <c r="J198" s="38">
        <f t="shared" si="1247"/>
        <v>0</v>
      </c>
      <c r="K198" s="94">
        <f t="shared" si="1248"/>
        <v>0</v>
      </c>
      <c r="L198" s="38" t="str">
        <f t="shared" si="1233"/>
        <v/>
      </c>
      <c r="N198" s="8"/>
      <c r="O198" s="8"/>
      <c r="P198" s="8"/>
      <c r="Q198" s="7"/>
      <c r="R198" s="7"/>
      <c r="S198" s="7"/>
      <c r="T198" s="7"/>
      <c r="U198" s="7"/>
      <c r="X198" s="14" t="str">
        <f t="shared" si="1249"/>
        <v/>
      </c>
      <c r="Y198" s="66" t="str">
        <f t="shared" si="1250"/>
        <v/>
      </c>
      <c r="Z198" s="38" t="str">
        <f t="shared" si="1251"/>
        <v/>
      </c>
      <c r="AC198">
        <f t="shared" si="1252"/>
        <v>0</v>
      </c>
      <c r="AD198">
        <f t="shared" si="1234"/>
        <v>0</v>
      </c>
      <c r="AE198">
        <f t="shared" si="1234"/>
        <v>0</v>
      </c>
      <c r="AF198">
        <f t="shared" si="1234"/>
        <v>0</v>
      </c>
      <c r="AG198">
        <f t="shared" si="1234"/>
        <v>0</v>
      </c>
      <c r="AH198">
        <f t="shared" si="1234"/>
        <v>0</v>
      </c>
      <c r="AI198">
        <f t="shared" si="1234"/>
        <v>0</v>
      </c>
      <c r="AJ198">
        <f t="shared" si="1234"/>
        <v>0</v>
      </c>
      <c r="AL198">
        <f t="shared" si="1235"/>
        <v>-10000</v>
      </c>
      <c r="AM198">
        <f t="shared" si="1268"/>
        <v>7</v>
      </c>
      <c r="AN198">
        <f t="shared" si="1253"/>
        <v>-9993</v>
      </c>
      <c r="AO198">
        <f t="shared" si="1236"/>
        <v>0</v>
      </c>
      <c r="AP198">
        <f>_xlfn.RANK.AVG(AV198,AV192:AV203,0)</f>
        <v>6.5</v>
      </c>
      <c r="AQ198">
        <f>IF(AP198&gt;AO189,0,(AO189-AP198)+2)</f>
        <v>0</v>
      </c>
      <c r="AR198">
        <f>IF(AP198&gt;AO189,0,IF(AO189=7,MAX(0,(AO189-AP198-5)),0))</f>
        <v>0</v>
      </c>
      <c r="AS198">
        <f>IF(AP198&gt;AO189,0,IF(AO189=8,MAX(0,(AO189-AP198-5)),0))</f>
        <v>0</v>
      </c>
      <c r="AT198">
        <f t="shared" si="1254"/>
        <v>0</v>
      </c>
      <c r="AV198">
        <f t="shared" si="1237"/>
        <v>-1</v>
      </c>
      <c r="AW198" t="str">
        <f t="shared" si="1255"/>
        <v/>
      </c>
      <c r="AX198">
        <f>VLOOKUP(A190,'RAZA field Params'!$AM$5:$AN$11,2,FALSE)</f>
        <v>13</v>
      </c>
      <c r="AY198" t="str">
        <f>IF(E198="","",VLOOKUP(H198,'RAZA field Params'!$B$2:$P$47,AX198,FALSE))</f>
        <v/>
      </c>
      <c r="AZ198" t="str">
        <f>IF(E198="","",VLOOKUP(H198,'RAZA field Params'!$B$2:$P$47,AX198+1,FALSE))</f>
        <v/>
      </c>
      <c r="BA198" t="str">
        <f>IF(E198="","",VLOOKUP(H198,'RAZA field Params'!$B$2:$P$47,AX198+2,FALSE))</f>
        <v/>
      </c>
      <c r="BC198">
        <f t="shared" si="1256"/>
        <v>-1</v>
      </c>
      <c r="BD198">
        <f t="shared" si="1238"/>
        <v>-1</v>
      </c>
      <c r="BE198">
        <f t="shared" si="1238"/>
        <v>-1</v>
      </c>
      <c r="BF198">
        <f t="shared" si="1238"/>
        <v>-1</v>
      </c>
      <c r="BG198">
        <f t="shared" si="1238"/>
        <v>-1</v>
      </c>
      <c r="BH198">
        <f t="shared" si="1238"/>
        <v>-1</v>
      </c>
      <c r="BI198">
        <f t="shared" si="1238"/>
        <v>-1</v>
      </c>
      <c r="BJ198">
        <f t="shared" si="1238"/>
        <v>-1</v>
      </c>
      <c r="BL198">
        <f t="shared" ref="BL198" si="1301">IF((IF(BC198=BC191,BC198,-1)-$AM198)/10000&lt;0,-1,(IF(BC198=BC191,BC198,-1)-$AM198)/10000)</f>
        <v>-1</v>
      </c>
      <c r="BM198">
        <f t="shared" ref="BM198" si="1302">IF((IF(BD198=BD191,BD198,-1)-$AM198)/10000&lt;0,-1,(IF(BD198=BD191,BD198,-1)-$AM198)/10000)</f>
        <v>-1</v>
      </c>
      <c r="BN198">
        <f t="shared" ref="BN198" si="1303">IF((IF(BE198=BE191,BE198,-1)-$AM198)/10000&lt;0,-1,(IF(BE198=BE191,BE198,-1)-$AM198)/10000)</f>
        <v>-1</v>
      </c>
      <c r="BO198">
        <f t="shared" ref="BO198" si="1304">IF((IF(BF198=BF191,BF198,-1)-$AM198)/10000&lt;0,-1,(IF(BF198=BF191,BF198,-1)-$AM198)/10000)</f>
        <v>-1</v>
      </c>
      <c r="BP198">
        <f t="shared" ref="BP198" si="1305">IF((IF(BG198=BG191,BG198,-1)-$AM198)/10000&lt;0,-1,(IF(BG198=BG191,BG198,-1)-$AM198)/10000)</f>
        <v>-1</v>
      </c>
      <c r="BQ198">
        <f t="shared" ref="BQ198" si="1306">IF((IF(BH198=BH191,BH198,-1)-$AM198)/10000&lt;0,-1,(IF(BH198=BH191,BH198,-1)-$AM198)/10000)</f>
        <v>-1</v>
      </c>
      <c r="BR198">
        <f t="shared" ref="BR198" si="1307">IF((IF(BI198=BI191,BI198,-1)-$AM198)/10000&lt;0,-1,(IF(BI198=BI191,BI198,-1)-$AM198)/10000)</f>
        <v>-1</v>
      </c>
      <c r="BS198">
        <f t="shared" ref="BS198" si="1308">IF((IF(BJ198=BJ191,BJ198,-1)-$AM198)/10000&lt;0,-1,(IF(BJ198=BJ191,BJ198,-1)-$AM198)/10000)</f>
        <v>-1</v>
      </c>
      <c r="BU198">
        <f t="shared" si="1265"/>
        <v>-1</v>
      </c>
      <c r="BV198">
        <f t="shared" si="1266"/>
        <v>0</v>
      </c>
      <c r="BW198">
        <f>_xlfn.RANK.AVG(BU198,BU192:BU203,0)</f>
        <v>6.5</v>
      </c>
      <c r="BX198">
        <f>IF(BW198&gt;BV189,0,(BV189-BW198)+2)</f>
        <v>0</v>
      </c>
      <c r="BY198">
        <f>IF(BW198&gt;BV189,0,IF(BV189=7,MAX(0,(BV189-BW198-5)),0))</f>
        <v>0</v>
      </c>
      <c r="BZ198">
        <f>IF(BW198&gt;BV189,0,IF(BV189=8,MAX(0,(BV189-BW198-5)),0))</f>
        <v>0</v>
      </c>
      <c r="CA198">
        <f t="shared" si="1267"/>
        <v>0</v>
      </c>
    </row>
    <row r="199" spans="2:79">
      <c r="B199" s="94">
        <v>8</v>
      </c>
      <c r="C199" s="38" t="str">
        <f>IF(E199="","",VLOOKUP(E199,'Guests and Para'!$Q$4:$U$33,2,FALSE))</f>
        <v/>
      </c>
      <c r="D199" s="38" t="str">
        <f>IF(E199="","",VLOOKUP(E199,'Guests and Para'!$Q$4:$U$33,3,FALSE))</f>
        <v/>
      </c>
      <c r="E199" s="4"/>
      <c r="F199" s="140"/>
      <c r="G199" s="6"/>
      <c r="H199" s="38" t="str">
        <f>IF(E199="","",VLOOKUP(E199,'Guests and Para'!$Q$4:$U$33,4,FALSE))</f>
        <v/>
      </c>
      <c r="I199" s="38" t="str">
        <f>IF(E199="","",VLOOKUP(E199,'Guests and Para'!$Q$4:$U$33,5,FALSE))</f>
        <v/>
      </c>
      <c r="J199" s="38">
        <f t="shared" si="1247"/>
        <v>0</v>
      </c>
      <c r="K199" s="94">
        <f t="shared" si="1248"/>
        <v>0</v>
      </c>
      <c r="L199" s="38" t="str">
        <f>IF(AV199&lt;0,"",AV199)</f>
        <v/>
      </c>
      <c r="N199" s="8"/>
      <c r="O199" s="8"/>
      <c r="P199" s="8"/>
      <c r="Q199" s="7"/>
      <c r="R199" s="7"/>
      <c r="S199" s="7"/>
      <c r="T199" s="7"/>
      <c r="U199" s="7"/>
      <c r="X199" s="14" t="str">
        <f t="shared" si="1249"/>
        <v/>
      </c>
      <c r="Y199" s="66" t="str">
        <f t="shared" si="1250"/>
        <v/>
      </c>
      <c r="Z199" s="38" t="str">
        <f t="shared" si="1251"/>
        <v/>
      </c>
      <c r="AC199">
        <f t="shared" si="1252"/>
        <v>0</v>
      </c>
      <c r="AD199">
        <f t="shared" si="1234"/>
        <v>0</v>
      </c>
      <c r="AE199">
        <f t="shared" si="1234"/>
        <v>0</v>
      </c>
      <c r="AF199">
        <f t="shared" si="1234"/>
        <v>0</v>
      </c>
      <c r="AG199">
        <f t="shared" si="1234"/>
        <v>0</v>
      </c>
      <c r="AH199">
        <f t="shared" si="1234"/>
        <v>0</v>
      </c>
      <c r="AI199">
        <f t="shared" si="1234"/>
        <v>0</v>
      </c>
      <c r="AJ199">
        <f t="shared" si="1234"/>
        <v>0</v>
      </c>
      <c r="AL199">
        <f t="shared" si="1235"/>
        <v>-10000</v>
      </c>
      <c r="AM199">
        <f t="shared" si="1268"/>
        <v>8</v>
      </c>
      <c r="AN199">
        <f t="shared" si="1253"/>
        <v>-9992</v>
      </c>
      <c r="AO199">
        <f t="shared" si="1236"/>
        <v>0</v>
      </c>
      <c r="AP199">
        <f>_xlfn.RANK.AVG(AV199,AV192:AV203,0)</f>
        <v>6.5</v>
      </c>
      <c r="AQ199">
        <f>IF(AP199&gt;AO189,0,(AO189-AP199)+2)</f>
        <v>0</v>
      </c>
      <c r="AR199">
        <f>IF(AP199&gt;AO189,0,IF(AO189=7,MAX(0,(AO189-AP199-5)),0))</f>
        <v>0</v>
      </c>
      <c r="AS199">
        <f>IF(AP199&gt;AO189,0,IF(AO189=8,MAX(0,(AO189-AP199-5)),0))</f>
        <v>0</v>
      </c>
      <c r="AT199">
        <f t="shared" si="1254"/>
        <v>0</v>
      </c>
      <c r="AV199">
        <f t="shared" si="1237"/>
        <v>-1</v>
      </c>
      <c r="AW199" t="str">
        <f t="shared" si="1255"/>
        <v/>
      </c>
      <c r="AX199">
        <f>VLOOKUP(A190,'RAZA field Params'!$AM$5:$AN$11,2,FALSE)</f>
        <v>13</v>
      </c>
      <c r="AY199" t="str">
        <f>IF(E199="","",VLOOKUP(H199,'RAZA field Params'!$B$2:$P$47,AX199,FALSE))</f>
        <v/>
      </c>
      <c r="AZ199" t="str">
        <f>IF(E199="","",VLOOKUP(H199,'RAZA field Params'!$B$2:$P$47,AX199+1,FALSE))</f>
        <v/>
      </c>
      <c r="BA199" t="str">
        <f>IF(E199="","",VLOOKUP(H199,'RAZA field Params'!$B$2:$P$47,AX199+2,FALSE))</f>
        <v/>
      </c>
      <c r="BC199">
        <f t="shared" si="1256"/>
        <v>-1</v>
      </c>
      <c r="BD199">
        <f t="shared" si="1238"/>
        <v>-1</v>
      </c>
      <c r="BE199">
        <f t="shared" si="1238"/>
        <v>-1</v>
      </c>
      <c r="BF199">
        <f t="shared" si="1238"/>
        <v>-1</v>
      </c>
      <c r="BG199">
        <f t="shared" si="1238"/>
        <v>-1</v>
      </c>
      <c r="BH199">
        <f t="shared" si="1238"/>
        <v>-1</v>
      </c>
      <c r="BI199">
        <f t="shared" si="1238"/>
        <v>-1</v>
      </c>
      <c r="BJ199">
        <f t="shared" si="1238"/>
        <v>-1</v>
      </c>
      <c r="BL199">
        <f t="shared" ref="BL199" si="1309">IF((IF(BC199=BC191,BC199,-1)-$AM199)/10000&lt;0,-1,(IF(BC199=BC191,BC199,-1)-$AM199)/10000)</f>
        <v>-1</v>
      </c>
      <c r="BM199">
        <f t="shared" ref="BM199" si="1310">IF((IF(BD199=BD191,BD199,-1)-$AM199)/10000&lt;0,-1,(IF(BD199=BD191,BD199,-1)-$AM199)/10000)</f>
        <v>-1</v>
      </c>
      <c r="BN199">
        <f t="shared" ref="BN199" si="1311">IF((IF(BE199=BE191,BE199,-1)-$AM199)/10000&lt;0,-1,(IF(BE199=BE191,BE199,-1)-$AM199)/10000)</f>
        <v>-1</v>
      </c>
      <c r="BO199">
        <f t="shared" ref="BO199" si="1312">IF((IF(BF199=BF191,BF199,-1)-$AM199)/10000&lt;0,-1,(IF(BF199=BF191,BF199,-1)-$AM199)/10000)</f>
        <v>-1</v>
      </c>
      <c r="BP199">
        <f t="shared" ref="BP199" si="1313">IF((IF(BG199=BG191,BG199,-1)-$AM199)/10000&lt;0,-1,(IF(BG199=BG191,BG199,-1)-$AM199)/10000)</f>
        <v>-1</v>
      </c>
      <c r="BQ199">
        <f t="shared" ref="BQ199" si="1314">IF((IF(BH199=BH191,BH199,-1)-$AM199)/10000&lt;0,-1,(IF(BH199=BH191,BH199,-1)-$AM199)/10000)</f>
        <v>-1</v>
      </c>
      <c r="BR199">
        <f t="shared" ref="BR199" si="1315">IF((IF(BI199=BI191,BI199,-1)-$AM199)/10000&lt;0,-1,(IF(BI199=BI191,BI199,-1)-$AM199)/10000)</f>
        <v>-1</v>
      </c>
      <c r="BS199">
        <f t="shared" ref="BS199" si="1316">IF((IF(BJ199=BJ191,BJ199,-1)-$AM199)/10000&lt;0,-1,(IF(BJ199=BJ191,BJ199,-1)-$AM199)/10000)</f>
        <v>-1</v>
      </c>
      <c r="BU199">
        <f>MAX(BL199:BS199)</f>
        <v>-1</v>
      </c>
      <c r="BV199">
        <f t="shared" si="1266"/>
        <v>0</v>
      </c>
      <c r="BW199">
        <f>_xlfn.RANK.AVG(BU199,BU192:BU203,0)</f>
        <v>6.5</v>
      </c>
      <c r="BX199">
        <f>IF(BW199&gt;BV189,0,(BV189-BW199)+2)</f>
        <v>0</v>
      </c>
      <c r="BY199">
        <f>IF(BW199&gt;BV189,0,IF(BV189=7,MAX(0,(BV189-BW199-5)),0))</f>
        <v>0</v>
      </c>
      <c r="BZ199">
        <f>IF(BW199&gt;BV189,0,IF(BV189=8,MAX(0,(BV189-BW199-5)),0))</f>
        <v>0</v>
      </c>
      <c r="CA199">
        <f t="shared" si="1267"/>
        <v>0</v>
      </c>
    </row>
    <row r="200" spans="2:79">
      <c r="B200" s="94">
        <v>9</v>
      </c>
      <c r="C200" s="38" t="str">
        <f>IF(E200="","",VLOOKUP(E200,'Guests and Para'!$Q$4:$U$33,2,FALSE))</f>
        <v/>
      </c>
      <c r="D200" s="38" t="str">
        <f>IF(E200="","",VLOOKUP(E200,'Guests and Para'!$Q$4:$U$33,3,FALSE))</f>
        <v/>
      </c>
      <c r="E200" s="4"/>
      <c r="F200" s="140"/>
      <c r="G200" s="6"/>
      <c r="H200" s="38" t="str">
        <f>IF(E200="","",VLOOKUP(E200,'Guests and Para'!$Q$4:$U$33,4,FALSE))</f>
        <v/>
      </c>
      <c r="I200" s="38" t="str">
        <f>IF(E200="","",VLOOKUP(E200,'Guests and Para'!$Q$4:$U$33,5,FALSE))</f>
        <v/>
      </c>
      <c r="J200" s="38">
        <f t="shared" si="1247"/>
        <v>0</v>
      </c>
      <c r="K200" s="94">
        <f t="shared" si="1248"/>
        <v>0</v>
      </c>
      <c r="L200" s="38" t="str">
        <f t="shared" ref="L200:L203" si="1317">IF(AV200&lt;0,"",AV200)</f>
        <v/>
      </c>
      <c r="N200" s="8"/>
      <c r="O200" s="8"/>
      <c r="P200" s="8"/>
      <c r="Q200" s="7"/>
      <c r="R200" s="7"/>
      <c r="S200" s="7"/>
      <c r="T200" s="7"/>
      <c r="U200" s="7"/>
      <c r="X200" s="14" t="str">
        <f t="shared" si="1249"/>
        <v/>
      </c>
      <c r="Y200" s="66" t="str">
        <f t="shared" si="1250"/>
        <v/>
      </c>
      <c r="Z200" s="38" t="str">
        <f t="shared" si="1251"/>
        <v/>
      </c>
      <c r="AC200">
        <f t="shared" si="1252"/>
        <v>0</v>
      </c>
      <c r="AD200">
        <f t="shared" si="1234"/>
        <v>0</v>
      </c>
      <c r="AE200">
        <f t="shared" si="1234"/>
        <v>0</v>
      </c>
      <c r="AF200">
        <f t="shared" si="1234"/>
        <v>0</v>
      </c>
      <c r="AG200">
        <f t="shared" si="1234"/>
        <v>0</v>
      </c>
      <c r="AH200">
        <f t="shared" si="1234"/>
        <v>0</v>
      </c>
      <c r="AI200">
        <f t="shared" si="1234"/>
        <v>0</v>
      </c>
      <c r="AJ200">
        <f t="shared" si="1234"/>
        <v>0</v>
      </c>
      <c r="AL200">
        <f t="shared" si="1235"/>
        <v>-10000</v>
      </c>
      <c r="AM200">
        <f t="shared" si="1268"/>
        <v>9</v>
      </c>
      <c r="AN200">
        <f t="shared" si="1253"/>
        <v>-9991</v>
      </c>
      <c r="AO200">
        <f t="shared" si="1236"/>
        <v>0</v>
      </c>
      <c r="AP200">
        <f>_xlfn.RANK.AVG(AV200,AV192:AV203,0)</f>
        <v>6.5</v>
      </c>
      <c r="AQ200">
        <f>IF(AP200&gt;AO189,0,(AO189-AP200)+2)</f>
        <v>0</v>
      </c>
      <c r="AR200">
        <f>IF(AP200&gt;AO189,0,IF(AO189=7,MAX(0,(AO189-AP200-5)),0))</f>
        <v>0</v>
      </c>
      <c r="AS200">
        <f>IF(AP200&gt;AO189,0,IF(AO189=8,MAX(0,(AO189-AP200-5)),0))</f>
        <v>0</v>
      </c>
      <c r="AT200">
        <f t="shared" si="1254"/>
        <v>0</v>
      </c>
      <c r="AV200">
        <f t="shared" si="1237"/>
        <v>-1</v>
      </c>
      <c r="AW200" t="str">
        <f t="shared" si="1255"/>
        <v/>
      </c>
      <c r="AX200">
        <f>VLOOKUP(A190,'RAZA field Params'!$AM$5:$AN$11,2,FALSE)</f>
        <v>13</v>
      </c>
      <c r="AY200" t="str">
        <f>IF(E200="","",VLOOKUP(H200,'RAZA field Params'!$B$2:$P$47,AX200,FALSE))</f>
        <v/>
      </c>
      <c r="AZ200" t="str">
        <f>IF(E200="","",VLOOKUP(H200,'RAZA field Params'!$B$2:$P$47,AX200+1,FALSE))</f>
        <v/>
      </c>
      <c r="BA200" t="str">
        <f>IF(E200="","",VLOOKUP(H200,'RAZA field Params'!$B$2:$P$47,AX200+2,FALSE))</f>
        <v/>
      </c>
      <c r="BC200">
        <f t="shared" si="1256"/>
        <v>-1</v>
      </c>
      <c r="BD200">
        <f t="shared" si="1238"/>
        <v>-1</v>
      </c>
      <c r="BE200">
        <f t="shared" si="1238"/>
        <v>-1</v>
      </c>
      <c r="BF200">
        <f t="shared" si="1238"/>
        <v>-1</v>
      </c>
      <c r="BG200">
        <f t="shared" si="1238"/>
        <v>-1</v>
      </c>
      <c r="BH200">
        <f t="shared" si="1238"/>
        <v>-1</v>
      </c>
      <c r="BI200">
        <f t="shared" si="1238"/>
        <v>-1</v>
      </c>
      <c r="BJ200">
        <f t="shared" si="1238"/>
        <v>-1</v>
      </c>
      <c r="BL200">
        <f>IF((IF(BC200=BC191,BC200,-1)-$AM200)/10000&lt;0,-1,(IF(BC200=BC191,BC200,-1)-$AM200)/10000)</f>
        <v>-1</v>
      </c>
      <c r="BM200">
        <f t="shared" ref="BM200" si="1318">IF((IF(BD200=BD191,BD200,-1)-$AM200)/10000&lt;0,-1,(IF(BD200=BD191,BD200,-1)-$AM200)/10000)</f>
        <v>-1</v>
      </c>
      <c r="BN200">
        <f t="shared" ref="BN200" si="1319">IF((IF(BE200=BE191,BE200,-1)-$AM200)/10000&lt;0,-1,(IF(BE200=BE191,BE200,-1)-$AM200)/10000)</f>
        <v>-1</v>
      </c>
      <c r="BO200">
        <f t="shared" ref="BO200" si="1320">IF((IF(BF200=BF191,BF200,-1)-$AM200)/10000&lt;0,-1,(IF(BF200=BF191,BF200,-1)-$AM200)/10000)</f>
        <v>-1</v>
      </c>
      <c r="BP200">
        <f t="shared" ref="BP200" si="1321">IF((IF(BG200=BG191,BG200,-1)-$AM200)/10000&lt;0,-1,(IF(BG200=BG191,BG200,-1)-$AM200)/10000)</f>
        <v>-1</v>
      </c>
      <c r="BQ200">
        <f t="shared" ref="BQ200" si="1322">IF((IF(BH200=BH191,BH200,-1)-$AM200)/10000&lt;0,-1,(IF(BH200=BH191,BH200,-1)-$AM200)/10000)</f>
        <v>-1</v>
      </c>
      <c r="BR200">
        <f t="shared" ref="BR200" si="1323">IF((IF(BI200=BI191,BI200,-1)-$AM200)/10000&lt;0,-1,(IF(BI200=BI191,BI200,-1)-$AM200)/10000)</f>
        <v>-1</v>
      </c>
      <c r="BS200">
        <f t="shared" ref="BS200" si="1324">IF((IF(BJ200=BJ191,BJ200,-1)-$AM200)/10000&lt;0,-1,(IF(BJ200=BJ191,BJ200,-1)-$AM200)/10000)</f>
        <v>-1</v>
      </c>
      <c r="BU200">
        <f>MAX(BL200:BS200)</f>
        <v>-1</v>
      </c>
      <c r="BV200">
        <f t="shared" si="1266"/>
        <v>0</v>
      </c>
      <c r="BW200">
        <f>_xlfn.RANK.AVG(BU200,BU192:BU203,0)</f>
        <v>6.5</v>
      </c>
      <c r="BX200">
        <f>IF(BW200&gt;BV189,0,(BV189-BW200)+2)</f>
        <v>0</v>
      </c>
      <c r="BY200">
        <f>IF(BW200&gt;BV189,0,IF(BV189=7,MAX(0,(BV189-BW200-5)),0))</f>
        <v>0</v>
      </c>
      <c r="BZ200">
        <f>IF(BW200&gt;BV189,0,IF(BV189=8,MAX(0,(BV189-BW200-5)),0))</f>
        <v>0</v>
      </c>
      <c r="CA200">
        <f t="shared" si="1267"/>
        <v>0</v>
      </c>
    </row>
    <row r="201" spans="2:79">
      <c r="B201" s="94">
        <v>10</v>
      </c>
      <c r="C201" s="38" t="str">
        <f>IF(E201="","",VLOOKUP(E201,'Guests and Para'!$Q$4:$U$33,2,FALSE))</f>
        <v/>
      </c>
      <c r="D201" s="38" t="str">
        <f>IF(E201="","",VLOOKUP(E201,'Guests and Para'!$Q$4:$U$33,3,FALSE))</f>
        <v/>
      </c>
      <c r="E201" s="4"/>
      <c r="F201" s="140"/>
      <c r="G201" s="6"/>
      <c r="H201" s="38" t="str">
        <f>IF(E201="","",VLOOKUP(E201,'Guests and Para'!$Q$4:$U$33,4,FALSE))</f>
        <v/>
      </c>
      <c r="I201" s="38" t="str">
        <f>IF(E201="","",VLOOKUP(E201,'Guests and Para'!$Q$4:$U$33,5,FALSE))</f>
        <v/>
      </c>
      <c r="J201" s="38">
        <f t="shared" si="1247"/>
        <v>0</v>
      </c>
      <c r="K201" s="94">
        <f t="shared" si="1248"/>
        <v>0</v>
      </c>
      <c r="L201" s="38" t="str">
        <f t="shared" si="1317"/>
        <v/>
      </c>
      <c r="N201" s="8"/>
      <c r="O201" s="8"/>
      <c r="P201" s="8"/>
      <c r="Q201" s="7"/>
      <c r="R201" s="7"/>
      <c r="S201" s="7"/>
      <c r="T201" s="7"/>
      <c r="U201" s="7"/>
      <c r="X201" s="14" t="str">
        <f t="shared" si="1249"/>
        <v/>
      </c>
      <c r="Y201" s="66" t="str">
        <f t="shared" si="1250"/>
        <v/>
      </c>
      <c r="Z201" s="38" t="str">
        <f t="shared" si="1251"/>
        <v/>
      </c>
      <c r="AC201">
        <f t="shared" si="1252"/>
        <v>0</v>
      </c>
      <c r="AD201">
        <f t="shared" si="1234"/>
        <v>0</v>
      </c>
      <c r="AE201">
        <f t="shared" si="1234"/>
        <v>0</v>
      </c>
      <c r="AF201">
        <f t="shared" si="1234"/>
        <v>0</v>
      </c>
      <c r="AG201">
        <f t="shared" si="1234"/>
        <v>0</v>
      </c>
      <c r="AH201">
        <f t="shared" si="1234"/>
        <v>0</v>
      </c>
      <c r="AI201">
        <f t="shared" si="1234"/>
        <v>0</v>
      </c>
      <c r="AJ201">
        <f t="shared" si="1234"/>
        <v>0</v>
      </c>
      <c r="AL201">
        <f t="shared" si="1235"/>
        <v>-10000</v>
      </c>
      <c r="AM201">
        <f t="shared" si="1268"/>
        <v>10</v>
      </c>
      <c r="AN201">
        <f t="shared" si="1253"/>
        <v>-9990</v>
      </c>
      <c r="AO201">
        <f t="shared" si="1236"/>
        <v>0</v>
      </c>
      <c r="AP201">
        <f>_xlfn.RANK.AVG(AV201,AV192:AV203,0)</f>
        <v>6.5</v>
      </c>
      <c r="AQ201">
        <f>IF(AP201&gt;AO189,0,(AO189-AP201)+2)</f>
        <v>0</v>
      </c>
      <c r="AR201">
        <f>IF(AP201&gt;AO189,0,IF(AO189=7,MAX(0,(AO189-AP201-5)),0))</f>
        <v>0</v>
      </c>
      <c r="AS201">
        <f>IF(AP201&gt;AO189,0,IF(AO189=8,MAX(0,(AO189-AP201-5)),0))</f>
        <v>0</v>
      </c>
      <c r="AT201">
        <f t="shared" si="1254"/>
        <v>0</v>
      </c>
      <c r="AV201">
        <f t="shared" si="1237"/>
        <v>-1</v>
      </c>
      <c r="AW201" t="str">
        <f t="shared" si="1255"/>
        <v/>
      </c>
      <c r="AX201">
        <f>VLOOKUP(A190,'RAZA field Params'!$AM$5:$AN$11,2,FALSE)</f>
        <v>13</v>
      </c>
      <c r="AY201" t="str">
        <f>IF(E201="","",VLOOKUP(H201,'RAZA field Params'!$B$2:$P$47,AX201,FALSE))</f>
        <v/>
      </c>
      <c r="AZ201" t="str">
        <f>IF(E201="","",VLOOKUP(H201,'RAZA field Params'!$B$2:$P$47,AX201+1,FALSE))</f>
        <v/>
      </c>
      <c r="BA201" t="str">
        <f>IF(E201="","",VLOOKUP(H201,'RAZA field Params'!$B$2:$P$47,AX201+2,FALSE))</f>
        <v/>
      </c>
      <c r="BC201">
        <f t="shared" si="1256"/>
        <v>-1</v>
      </c>
      <c r="BD201">
        <f t="shared" si="1238"/>
        <v>-1</v>
      </c>
      <c r="BE201">
        <f t="shared" si="1238"/>
        <v>-1</v>
      </c>
      <c r="BF201">
        <f t="shared" si="1238"/>
        <v>-1</v>
      </c>
      <c r="BG201">
        <f t="shared" si="1238"/>
        <v>-1</v>
      </c>
      <c r="BH201">
        <f t="shared" si="1238"/>
        <v>-1</v>
      </c>
      <c r="BI201">
        <f t="shared" si="1238"/>
        <v>-1</v>
      </c>
      <c r="BJ201">
        <f t="shared" si="1238"/>
        <v>-1</v>
      </c>
      <c r="BL201">
        <f>IF((IF(BC201=BC191,BC201,-1)-$AM201)/10000&lt;0,-1,(IF(BC201=BC191,BC201,-1)-$AM201)/10000)</f>
        <v>-1</v>
      </c>
      <c r="BM201">
        <f t="shared" ref="BM201" si="1325">IF((IF(BD201=BD191,BD201,-1)-$AM201)/10000&lt;0,-1,(IF(BD201=BD191,BD201,-1)-$AM201)/10000)</f>
        <v>-1</v>
      </c>
      <c r="BN201">
        <f t="shared" ref="BN201" si="1326">IF((IF(BE201=BE191,BE201,-1)-$AM201)/10000&lt;0,-1,(IF(BE201=BE191,BE201,-1)-$AM201)/10000)</f>
        <v>-1</v>
      </c>
      <c r="BO201">
        <f>IF((IF(BF201=BF191,BF201,-1)-$AM201)/10000&lt;0,-1,(IF(BF201=BF191,BF201,-1)-$AM201)/10000)</f>
        <v>-1</v>
      </c>
      <c r="BP201">
        <f t="shared" ref="BP201" si="1327">IF((IF(BG201=BG191,BG201,-1)-$AM201)/10000&lt;0,-1,(IF(BG201=BG191,BG201,-1)-$AM201)/10000)</f>
        <v>-1</v>
      </c>
      <c r="BQ201">
        <f t="shared" ref="BQ201" si="1328">IF((IF(BH201=BH191,BH201,-1)-$AM201)/10000&lt;0,-1,(IF(BH201=BH191,BH201,-1)-$AM201)/10000)</f>
        <v>-1</v>
      </c>
      <c r="BR201">
        <f t="shared" ref="BR201" si="1329">IF((IF(BI201=BI191,BI201,-1)-$AM201)/10000&lt;0,-1,(IF(BI201=BI191,BI201,-1)-$AM201)/10000)</f>
        <v>-1</v>
      </c>
      <c r="BS201">
        <f t="shared" ref="BS201" si="1330">IF((IF(BJ201=BJ191,BJ201,-1)-$AM201)/10000&lt;0,-1,(IF(BJ201=BJ191,BJ201,-1)-$AM201)/10000)</f>
        <v>-1</v>
      </c>
      <c r="BU201">
        <f t="shared" ref="BU201:BU203" si="1331">MAX(BL201:BS201)</f>
        <v>-1</v>
      </c>
      <c r="BV201">
        <f t="shared" si="1266"/>
        <v>0</v>
      </c>
      <c r="BW201">
        <f>_xlfn.RANK.AVG(BU201,BU192:BU203,0)</f>
        <v>6.5</v>
      </c>
      <c r="BX201">
        <f>IF(BW201&gt;BV189,0,(BV189-BW201)+2)</f>
        <v>0</v>
      </c>
      <c r="BY201">
        <f>IF(BW201&gt;BV189,0,IF(BV189=7,MAX(0,(BV189-BW201-5)),0))</f>
        <v>0</v>
      </c>
      <c r="BZ201">
        <f>IF(BW201&gt;BV189,0,IF(BV189=8,MAX(0,(BV189-BW201-5)),0))</f>
        <v>0</v>
      </c>
      <c r="CA201">
        <f t="shared" si="1267"/>
        <v>0</v>
      </c>
    </row>
    <row r="202" spans="2:79">
      <c r="B202" s="94">
        <v>11</v>
      </c>
      <c r="C202" s="38" t="str">
        <f>IF(E202="","",VLOOKUP(E202,'Guests and Para'!$Q$4:$U$33,2,FALSE))</f>
        <v/>
      </c>
      <c r="D202" s="38" t="str">
        <f>IF(E202="","",VLOOKUP(E202,'Guests and Para'!$Q$4:$U$33,3,FALSE))</f>
        <v/>
      </c>
      <c r="E202" s="4"/>
      <c r="F202" s="140"/>
      <c r="G202" s="6"/>
      <c r="H202" s="38" t="str">
        <f>IF(E202="","",VLOOKUP(E202,'Guests and Para'!$Q$4:$U$33,4,FALSE))</f>
        <v/>
      </c>
      <c r="I202" s="38" t="str">
        <f>IF(E202="","",VLOOKUP(E202,'Guests and Para'!$Q$4:$U$33,5,FALSE))</f>
        <v/>
      </c>
      <c r="J202" s="38">
        <f t="shared" si="1247"/>
        <v>0</v>
      </c>
      <c r="K202" s="94">
        <f t="shared" si="1248"/>
        <v>0</v>
      </c>
      <c r="L202" s="38" t="str">
        <f t="shared" si="1317"/>
        <v/>
      </c>
      <c r="N202" s="8"/>
      <c r="O202" s="8"/>
      <c r="P202" s="8"/>
      <c r="Q202" s="7"/>
      <c r="R202" s="7"/>
      <c r="S202" s="7"/>
      <c r="T202" s="7"/>
      <c r="U202" s="7"/>
      <c r="X202" s="14" t="str">
        <f t="shared" si="1249"/>
        <v/>
      </c>
      <c r="Y202" s="66" t="str">
        <f t="shared" si="1250"/>
        <v/>
      </c>
      <c r="Z202" s="38" t="str">
        <f t="shared" si="1251"/>
        <v/>
      </c>
      <c r="AC202">
        <f t="shared" si="1252"/>
        <v>0</v>
      </c>
      <c r="AD202">
        <f t="shared" si="1234"/>
        <v>0</v>
      </c>
      <c r="AE202">
        <f t="shared" si="1234"/>
        <v>0</v>
      </c>
      <c r="AF202">
        <f t="shared" si="1234"/>
        <v>0</v>
      </c>
      <c r="AG202">
        <f t="shared" si="1234"/>
        <v>0</v>
      </c>
      <c r="AH202">
        <f t="shared" si="1234"/>
        <v>0</v>
      </c>
      <c r="AI202">
        <f t="shared" si="1234"/>
        <v>0</v>
      </c>
      <c r="AJ202">
        <f t="shared" si="1234"/>
        <v>0</v>
      </c>
      <c r="AL202">
        <f t="shared" si="1235"/>
        <v>-10000</v>
      </c>
      <c r="AM202">
        <f t="shared" si="1268"/>
        <v>11</v>
      </c>
      <c r="AN202">
        <f t="shared" si="1253"/>
        <v>-9989</v>
      </c>
      <c r="AO202">
        <f t="shared" si="1236"/>
        <v>0</v>
      </c>
      <c r="AP202">
        <f>_xlfn.RANK.AVG(AV202,AV192:AV203,0)</f>
        <v>6.5</v>
      </c>
      <c r="AQ202">
        <f>IF(AP202&gt;AO189,0,(AO189-AP202)+2)</f>
        <v>0</v>
      </c>
      <c r="AR202">
        <f>IF(AP202&gt;AO189,0,IF(AO189=7,MAX(0,(AO189-AP202-5)),0))</f>
        <v>0</v>
      </c>
      <c r="AS202">
        <f>IF(AP202&gt;AO189,0,IF(AO189=8,MAX(0,(AO189-AP202-5)),0))</f>
        <v>0</v>
      </c>
      <c r="AT202">
        <f t="shared" si="1254"/>
        <v>0</v>
      </c>
      <c r="AV202">
        <f>IF(AY202="",-1,IF(AY202&gt;0,FLOOR(AY202*EXP(-EXP(AZ202-BA202*AW202)),1),0))</f>
        <v>-1</v>
      </c>
      <c r="AW202" t="str">
        <f t="shared" si="1255"/>
        <v/>
      </c>
      <c r="AX202">
        <f>VLOOKUP(A190,'RAZA field Params'!$AM$5:$AN$11,2,FALSE)</f>
        <v>13</v>
      </c>
      <c r="AY202" t="str">
        <f>IF(E202="","",VLOOKUP(H202,'RAZA field Params'!$B$2:$P$47,AX202,FALSE))</f>
        <v/>
      </c>
      <c r="AZ202" t="str">
        <f>IF(E202="","",VLOOKUP(H202,'RAZA field Params'!$B$2:$P$47,AX202+1,FALSE))</f>
        <v/>
      </c>
      <c r="BA202" t="str">
        <f>IF(E202="","",VLOOKUP(H202,'RAZA field Params'!$B$2:$P$47,AX202+2,FALSE))</f>
        <v/>
      </c>
      <c r="BC202">
        <f>IF($D202=BC$1,$AN202,-1)</f>
        <v>-1</v>
      </c>
      <c r="BD202">
        <f t="shared" si="1238"/>
        <v>-1</v>
      </c>
      <c r="BE202">
        <f t="shared" si="1238"/>
        <v>-1</v>
      </c>
      <c r="BF202">
        <f t="shared" si="1238"/>
        <v>-1</v>
      </c>
      <c r="BG202">
        <f t="shared" si="1238"/>
        <v>-1</v>
      </c>
      <c r="BH202">
        <f t="shared" si="1238"/>
        <v>-1</v>
      </c>
      <c r="BI202">
        <f t="shared" si="1238"/>
        <v>-1</v>
      </c>
      <c r="BJ202">
        <f t="shared" si="1238"/>
        <v>-1</v>
      </c>
      <c r="BL202">
        <f>IF((IF(BC202=BC191,BC202,-1)-$AM202)/10000&lt;0,-1,(IF(BC202=BC191,BC202,-1)-$AM202)/10000)</f>
        <v>-1</v>
      </c>
      <c r="BM202">
        <f t="shared" ref="BM202" si="1332">IF((IF(BD202=BD191,BD202,-1)-$AM202)/10000&lt;0,-1,(IF(BD202=BD191,BD202,-1)-$AM202)/10000)</f>
        <v>-1</v>
      </c>
      <c r="BN202">
        <f t="shared" ref="BN202" si="1333">IF((IF(BE202=BE191,BE202,-1)-$AM202)/10000&lt;0,-1,(IF(BE202=BE191,BE202,-1)-$AM202)/10000)</f>
        <v>-1</v>
      </c>
      <c r="BO202">
        <f t="shared" ref="BO202" si="1334">IF((IF(BF202=BF191,BF202,-1)-$AM202)/10000&lt;0,-1,(IF(BF202=BF191,BF202,-1)-$AM202)/10000)</f>
        <v>-1</v>
      </c>
      <c r="BP202">
        <f t="shared" ref="BP202" si="1335">IF((IF(BG202=BG191,BG202,-1)-$AM202)/10000&lt;0,-1,(IF(BG202=BG191,BG202,-1)-$AM202)/10000)</f>
        <v>-1</v>
      </c>
      <c r="BQ202">
        <f t="shared" ref="BQ202" si="1336">IF((IF(BH202=BH191,BH202,-1)-$AM202)/10000&lt;0,-1,(IF(BH202=BH191,BH202,-1)-$AM202)/10000)</f>
        <v>-1</v>
      </c>
      <c r="BR202">
        <f t="shared" ref="BR202" si="1337">IF((IF(BI202=BI191,BI202,-1)-$AM202)/10000&lt;0,-1,(IF(BI202=BI191,BI202,-1)-$AM202)/10000)</f>
        <v>-1</v>
      </c>
      <c r="BS202">
        <f t="shared" ref="BS202" si="1338">IF((IF(BJ202=BJ191,BJ202,-1)-$AM202)/10000&lt;0,-1,(IF(BJ202=BJ191,BJ202,-1)-$AM202)/10000)</f>
        <v>-1</v>
      </c>
      <c r="BU202">
        <f t="shared" si="1331"/>
        <v>-1</v>
      </c>
      <c r="BV202">
        <f t="shared" si="1266"/>
        <v>0</v>
      </c>
      <c r="BW202">
        <f>_xlfn.RANK.AVG(BU202,BU192:BU203,0)</f>
        <v>6.5</v>
      </c>
      <c r="BX202">
        <f>IF(BW202&gt;BV189,0,(BV189-BW202)+2)</f>
        <v>0</v>
      </c>
      <c r="BY202">
        <f>IF(BW202&gt;BV189,0,IF(BV189=7,MAX(0,(BV189-BW202-5)),0))</f>
        <v>0</v>
      </c>
      <c r="BZ202">
        <f>IF(BW202&gt;BV189,0,IF(BV189=8,MAX(0,(BV189-BW202-5)),0))</f>
        <v>0</v>
      </c>
      <c r="CA202">
        <f>SUM(BX202:BZ202)</f>
        <v>0</v>
      </c>
    </row>
    <row r="203" spans="2:79">
      <c r="B203" s="94">
        <v>12</v>
      </c>
      <c r="C203" s="38" t="str">
        <f>IF(E203="","",VLOOKUP(E203,'Guests and Para'!$Q$4:$U$33,2,FALSE))</f>
        <v/>
      </c>
      <c r="D203" s="38" t="str">
        <f>IF(E203="","",VLOOKUP(E203,'Guests and Para'!$Q$4:$U$33,3,FALSE))</f>
        <v/>
      </c>
      <c r="E203" s="4"/>
      <c r="F203" s="140"/>
      <c r="G203" s="6"/>
      <c r="H203" s="38" t="str">
        <f>IF(E203="","",VLOOKUP(E203,'Guests and Para'!$Q$4:$U$33,4,FALSE))</f>
        <v/>
      </c>
      <c r="I203" s="38" t="str">
        <f>IF(E203="","",VLOOKUP(E203,'Guests and Para'!$Q$4:$U$33,5,FALSE))</f>
        <v/>
      </c>
      <c r="J203" s="38">
        <f t="shared" si="1247"/>
        <v>0</v>
      </c>
      <c r="K203" s="94">
        <f t="shared" si="1248"/>
        <v>0</v>
      </c>
      <c r="L203" s="38" t="str">
        <f t="shared" si="1317"/>
        <v/>
      </c>
      <c r="N203" s="8"/>
      <c r="O203" s="8"/>
      <c r="P203" s="8"/>
      <c r="Q203" s="7"/>
      <c r="R203" s="7"/>
      <c r="S203" s="7"/>
      <c r="T203" s="7"/>
      <c r="U203" s="7"/>
      <c r="X203" s="14" t="str">
        <f t="shared" si="1249"/>
        <v/>
      </c>
      <c r="Y203" s="66" t="str">
        <f t="shared" si="1250"/>
        <v/>
      </c>
      <c r="Z203" s="38" t="str">
        <f t="shared" si="1251"/>
        <v/>
      </c>
      <c r="AC203">
        <f t="shared" si="1252"/>
        <v>0</v>
      </c>
      <c r="AD203">
        <f t="shared" si="1234"/>
        <v>0</v>
      </c>
      <c r="AE203">
        <f t="shared" si="1234"/>
        <v>0</v>
      </c>
      <c r="AF203">
        <f t="shared" si="1234"/>
        <v>0</v>
      </c>
      <c r="AG203">
        <f t="shared" si="1234"/>
        <v>0</v>
      </c>
      <c r="AH203">
        <f t="shared" si="1234"/>
        <v>0</v>
      </c>
      <c r="AI203">
        <f t="shared" si="1234"/>
        <v>0</v>
      </c>
      <c r="AJ203">
        <f t="shared" si="1234"/>
        <v>0</v>
      </c>
      <c r="AL203">
        <f t="shared" si="1235"/>
        <v>-10000</v>
      </c>
      <c r="AM203">
        <f t="shared" si="1268"/>
        <v>12</v>
      </c>
      <c r="AN203">
        <f t="shared" si="1253"/>
        <v>-9988</v>
      </c>
      <c r="AO203">
        <f t="shared" si="1236"/>
        <v>0</v>
      </c>
      <c r="AP203">
        <f>_xlfn.RANK.AVG(AV203,AV192:AV203,0)</f>
        <v>6.5</v>
      </c>
      <c r="AQ203">
        <f>IF(AP203&gt;AO189,0,(AO189-AP203)+2)</f>
        <v>0</v>
      </c>
      <c r="AR203">
        <f>IF(AP203&gt;AO189,0,IF(AO189=7,MAX(0,(AO189-AP203-5)),0))</f>
        <v>0</v>
      </c>
      <c r="AS203">
        <f>IF(AP203&gt;AO189,0,IF(AO189=8,MAX(0,(AO189-AP203-5)),0))</f>
        <v>0</v>
      </c>
      <c r="AT203">
        <f t="shared" si="1254"/>
        <v>0</v>
      </c>
      <c r="AV203">
        <f t="shared" ref="AV203" si="1339">IF(AY203="",-1,IF(AY203&gt;0,FLOOR(AY203*EXP(-EXP(AZ203-BA203*AW203)),1),0))</f>
        <v>-1</v>
      </c>
      <c r="AW203" t="str">
        <f t="shared" si="1255"/>
        <v/>
      </c>
      <c r="AX203">
        <f>VLOOKUP(A190,'RAZA field Params'!$AM$5:$AN$11,2,FALSE)</f>
        <v>13</v>
      </c>
      <c r="AY203" t="str">
        <f>IF(E203="","",VLOOKUP(H203,'RAZA field Params'!$B$2:$P$47,AX203,FALSE))</f>
        <v/>
      </c>
      <c r="AZ203" t="str">
        <f>IF(E203="","",VLOOKUP(H203,'RAZA field Params'!$B$2:$P$47,AX203+1,FALSE))</f>
        <v/>
      </c>
      <c r="BA203" t="str">
        <f>IF(E203="","",VLOOKUP(H203,'RAZA field Params'!$B$2:$P$47,AX203+2,FALSE))</f>
        <v/>
      </c>
      <c r="BC203">
        <f t="shared" si="1256"/>
        <v>-1</v>
      </c>
      <c r="BD203">
        <f t="shared" si="1238"/>
        <v>-1</v>
      </c>
      <c r="BE203">
        <f t="shared" si="1238"/>
        <v>-1</v>
      </c>
      <c r="BF203">
        <f t="shared" si="1238"/>
        <v>-1</v>
      </c>
      <c r="BG203">
        <f t="shared" si="1238"/>
        <v>-1</v>
      </c>
      <c r="BH203">
        <f t="shared" si="1238"/>
        <v>-1</v>
      </c>
      <c r="BI203">
        <f t="shared" si="1238"/>
        <v>-1</v>
      </c>
      <c r="BJ203">
        <f t="shared" si="1238"/>
        <v>-1</v>
      </c>
      <c r="BL203">
        <f>IF((IF(BC203=BC191,BC203,-1)-$AM203)/10000&lt;0,-1,(IF(BC203=BC191,BC203,-1)-$AM203)/10000)</f>
        <v>-1</v>
      </c>
      <c r="BM203">
        <f t="shared" ref="BM203" si="1340">IF((IF(BD203=BD191,BD203,-1)-$AM203)/10000&lt;0,-1,(IF(BD203=BD191,BD203,-1)-$AM203)/10000)</f>
        <v>-1</v>
      </c>
      <c r="BN203">
        <f t="shared" ref="BN203" si="1341">IF((IF(BE203=BE191,BE203,-1)-$AM203)/10000&lt;0,-1,(IF(BE203=BE191,BE203,-1)-$AM203)/10000)</f>
        <v>-1</v>
      </c>
      <c r="BO203">
        <f t="shared" ref="BO203" si="1342">IF((IF(BF203=BF191,BF203,-1)-$AM203)/10000&lt;0,-1,(IF(BF203=BF191,BF203,-1)-$AM203)/10000)</f>
        <v>-1</v>
      </c>
      <c r="BP203">
        <f t="shared" ref="BP203" si="1343">IF((IF(BG203=BG191,BG203,-1)-$AM203)/10000&lt;0,-1,(IF(BG203=BG191,BG203,-1)-$AM203)/10000)</f>
        <v>-1</v>
      </c>
      <c r="BQ203">
        <f t="shared" ref="BQ203" si="1344">IF((IF(BH203=BH191,BH203,-1)-$AM203)/10000&lt;0,-1,(IF(BH203=BH191,BH203,-1)-$AM203)/10000)</f>
        <v>-1</v>
      </c>
      <c r="BR203">
        <f t="shared" ref="BR203" si="1345">IF((IF(BI203=BI191,BI203,-1)-$AM203)/10000&lt;0,-1,(IF(BI203=BI191,BI203,-1)-$AM203)/10000)</f>
        <v>-1</v>
      </c>
      <c r="BS203">
        <f t="shared" ref="BS203" si="1346">IF((IF(BJ203=BJ191,BJ203,-1)-$AM203)/10000&lt;0,-1,(IF(BJ203=BJ191,BJ203,-1)-$AM203)/10000)</f>
        <v>-1</v>
      </c>
      <c r="BU203">
        <f t="shared" si="1331"/>
        <v>-1</v>
      </c>
      <c r="BV203">
        <f t="shared" si="1266"/>
        <v>0</v>
      </c>
      <c r="BW203">
        <f>_xlfn.RANK.AVG(BU203,BU192:BU203,0)</f>
        <v>6.5</v>
      </c>
      <c r="BX203">
        <f>IF(BW203&gt;BV189,0,(BV189-BW203)+2)</f>
        <v>0</v>
      </c>
      <c r="BY203">
        <f>IF(BW203&gt;BV189,0,IF(BV189=7,MAX(0,(BV189-BW203-5)),0))</f>
        <v>0</v>
      </c>
      <c r="BZ203">
        <f>IF(BW203&gt;BV189,0,IF(BV189=8,MAX(0,(BV189-BW203-5)),0))</f>
        <v>0</v>
      </c>
      <c r="CA203">
        <f t="shared" ref="CA203" si="1347">SUM(BX203:BZ203)</f>
        <v>0</v>
      </c>
    </row>
  </sheetData>
  <sheetProtection algorithmName="SHA-512" hashValue="AwpU0//tILkjPHeoYUiRB7LmvLJ/c0Qatattz1Up2URCY5xmc/a5A4MOM4uzGW3NW3qVixM3Bj05gbsf8MIuuw==" saltValue="VsWMv4iI1W+IcUBL3gLpXg==" spinCount="100000" sheet="1" objects="1" scenario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7A75-E7FD-4530-8337-A96640D4CB80}">
  <dimension ref="A1:CA203"/>
  <sheetViews>
    <sheetView zoomScale="80" zoomScaleNormal="80" workbookViewId="0">
      <selection activeCell="E56" sqref="E56:G56"/>
    </sheetView>
  </sheetViews>
  <sheetFormatPr defaultRowHeight="14.4"/>
  <cols>
    <col min="3" max="3" width="20.88671875" customWidth="1"/>
    <col min="4" max="4" width="10.33203125" customWidth="1"/>
    <col min="5" max="5" width="11.44140625" customWidth="1"/>
    <col min="6" max="6" width="12.88671875" customWidth="1"/>
    <col min="7" max="7" width="12.5546875" style="14" customWidth="1"/>
    <col min="8" max="9" width="9.109375" customWidth="1"/>
    <col min="13" max="18" width="9.109375" hidden="1" customWidth="1"/>
    <col min="19" max="19" width="10.44140625" hidden="1" customWidth="1"/>
    <col min="20" max="21" width="9.109375" hidden="1" customWidth="1"/>
    <col min="22" max="22" width="9.6640625" hidden="1" customWidth="1"/>
    <col min="23" max="23" width="10.5546875" hidden="1" customWidth="1"/>
    <col min="24" max="24" width="11.88671875" customWidth="1"/>
    <col min="26" max="26" width="10.33203125" customWidth="1"/>
    <col min="40" max="40" width="10" customWidth="1"/>
    <col min="49" max="49" width="12" bestFit="1" customWidth="1"/>
  </cols>
  <sheetData>
    <row r="1" spans="1:79">
      <c r="A1" t="s">
        <v>411</v>
      </c>
      <c r="AA1" s="60" t="s">
        <v>81</v>
      </c>
      <c r="AB1" s="60"/>
      <c r="AC1" s="61" t="str">
        <f>ADMIN2026!$D$12</f>
        <v>B&amp;R</v>
      </c>
      <c r="AD1" s="61" t="str">
        <f>ADMIN2026!$D$13</f>
        <v>Chelt</v>
      </c>
      <c r="AE1" s="61" t="str">
        <f>ADMIN2026!$D$14</f>
        <v>D&amp;S</v>
      </c>
      <c r="AF1" s="61" t="str">
        <f>ADMIN2026!$D$15</f>
        <v>HereF</v>
      </c>
      <c r="AG1" s="61" t="str">
        <f>ADMIN2026!$D$16</f>
        <v>K&amp;S</v>
      </c>
      <c r="AH1" s="61" t="str">
        <f>ADMIN2026!$D$17</f>
        <v>Tipton</v>
      </c>
      <c r="AI1" s="61" t="str">
        <f>ADMIN2026!$D$18</f>
        <v>Worc</v>
      </c>
      <c r="AJ1" s="61" t="str">
        <f>ADMIN2026!$D$19</f>
        <v>Yate</v>
      </c>
      <c r="AO1" t="s">
        <v>312</v>
      </c>
      <c r="BC1" s="136" t="str">
        <f>AC$1</f>
        <v>B&amp;R</v>
      </c>
      <c r="BD1" s="136" t="str">
        <f t="shared" ref="BD1:BJ1" si="0">AD$1</f>
        <v>Chelt</v>
      </c>
      <c r="BE1" s="136" t="str">
        <f t="shared" si="0"/>
        <v>D&amp;S</v>
      </c>
      <c r="BF1" s="136" t="str">
        <f t="shared" si="0"/>
        <v>HereF</v>
      </c>
      <c r="BG1" s="136" t="str">
        <f t="shared" si="0"/>
        <v>K&amp;S</v>
      </c>
      <c r="BH1" s="136" t="str">
        <f t="shared" si="0"/>
        <v>Tipton</v>
      </c>
      <c r="BI1" s="136" t="str">
        <f t="shared" si="0"/>
        <v>Worc</v>
      </c>
      <c r="BJ1" s="136" t="str">
        <f t="shared" si="0"/>
        <v>Yate</v>
      </c>
      <c r="BV1" t="s">
        <v>312</v>
      </c>
    </row>
    <row r="2" spans="1:79">
      <c r="A2" s="62" t="s">
        <v>0</v>
      </c>
      <c r="B2" s="62" t="s">
        <v>0</v>
      </c>
      <c r="C2" s="62">
        <v>100</v>
      </c>
      <c r="D2" s="62" t="s">
        <v>58</v>
      </c>
      <c r="AA2" s="60" t="s">
        <v>82</v>
      </c>
      <c r="AB2" s="60"/>
      <c r="AC2" s="61">
        <f>SUM(AC4:AC203)</f>
        <v>0</v>
      </c>
      <c r="AD2" s="61">
        <f t="shared" ref="AD2:AJ2" si="1">SUM(AD4:AD203)</f>
        <v>0</v>
      </c>
      <c r="AE2" s="61">
        <f t="shared" si="1"/>
        <v>0</v>
      </c>
      <c r="AF2" s="61">
        <f t="shared" si="1"/>
        <v>0</v>
      </c>
      <c r="AG2" s="61">
        <f t="shared" si="1"/>
        <v>0</v>
      </c>
      <c r="AH2" s="61">
        <f t="shared" si="1"/>
        <v>0</v>
      </c>
      <c r="AI2" s="61">
        <f t="shared" si="1"/>
        <v>0</v>
      </c>
      <c r="AJ2" s="61">
        <f t="shared" si="1"/>
        <v>0</v>
      </c>
      <c r="AO2">
        <f>SUM(AO5:AO12)</f>
        <v>0</v>
      </c>
      <c r="BC2" t="s">
        <v>399</v>
      </c>
      <c r="BL2" t="s">
        <v>401</v>
      </c>
      <c r="BV2">
        <f>SUM(BV5:BV12)</f>
        <v>0</v>
      </c>
    </row>
    <row r="3" spans="1:79">
      <c r="A3" s="3">
        <f>C2</f>
        <v>100</v>
      </c>
      <c r="B3" s="37" t="s">
        <v>415</v>
      </c>
      <c r="C3" s="37" t="s">
        <v>62</v>
      </c>
      <c r="D3" s="5"/>
      <c r="E3" s="37" t="s">
        <v>63</v>
      </c>
      <c r="F3" s="37" t="s">
        <v>76</v>
      </c>
      <c r="G3" s="63" t="s">
        <v>77</v>
      </c>
      <c r="H3" s="37" t="s">
        <v>387</v>
      </c>
      <c r="I3" s="37" t="s">
        <v>389</v>
      </c>
      <c r="J3" s="37" t="s">
        <v>79</v>
      </c>
      <c r="K3" s="37" t="s">
        <v>59</v>
      </c>
      <c r="L3" s="37" t="s">
        <v>304</v>
      </c>
      <c r="M3" s="3" t="s">
        <v>132</v>
      </c>
      <c r="N3" s="3" t="s">
        <v>132</v>
      </c>
      <c r="O3" s="3" t="s">
        <v>133</v>
      </c>
      <c r="P3" s="3" t="s">
        <v>193</v>
      </c>
      <c r="Q3" s="3" t="s">
        <v>137</v>
      </c>
      <c r="R3" s="3" t="s">
        <v>192</v>
      </c>
      <c r="S3" s="3" t="s">
        <v>134</v>
      </c>
      <c r="T3" s="3" t="s">
        <v>135</v>
      </c>
      <c r="U3" s="3" t="s">
        <v>194</v>
      </c>
      <c r="V3" s="3" t="s">
        <v>195</v>
      </c>
      <c r="W3" s="3" t="s">
        <v>197</v>
      </c>
      <c r="X3" s="3" t="s">
        <v>136</v>
      </c>
      <c r="Y3" s="3" t="s">
        <v>236</v>
      </c>
      <c r="Z3" s="37" t="s">
        <v>404</v>
      </c>
      <c r="AA3" s="3"/>
      <c r="AL3" t="s">
        <v>304</v>
      </c>
      <c r="AM3" t="s">
        <v>307</v>
      </c>
      <c r="AN3" s="1" t="s">
        <v>308</v>
      </c>
      <c r="AO3" t="s">
        <v>310</v>
      </c>
      <c r="AP3" t="s">
        <v>313</v>
      </c>
      <c r="AQ3" t="s">
        <v>400</v>
      </c>
      <c r="AR3" t="s">
        <v>400</v>
      </c>
      <c r="AS3" t="s">
        <v>400</v>
      </c>
      <c r="AT3" t="s">
        <v>400</v>
      </c>
      <c r="AV3" t="s">
        <v>304</v>
      </c>
      <c r="AW3" t="s">
        <v>383</v>
      </c>
      <c r="AX3" t="s">
        <v>392</v>
      </c>
      <c r="AY3" t="s">
        <v>304</v>
      </c>
      <c r="AZ3" t="s">
        <v>304</v>
      </c>
      <c r="BA3" t="s">
        <v>304</v>
      </c>
      <c r="BC3" s="136" t="str">
        <f>AC$1</f>
        <v>B&amp;R</v>
      </c>
      <c r="BD3" s="136" t="str">
        <f t="shared" ref="BD3:BJ3" si="2">AD$1</f>
        <v>Chelt</v>
      </c>
      <c r="BE3" s="136" t="str">
        <f t="shared" si="2"/>
        <v>D&amp;S</v>
      </c>
      <c r="BF3" s="136" t="str">
        <f t="shared" si="2"/>
        <v>HereF</v>
      </c>
      <c r="BG3" s="136" t="str">
        <f t="shared" si="2"/>
        <v>K&amp;S</v>
      </c>
      <c r="BH3" s="136" t="str">
        <f t="shared" si="2"/>
        <v>Tipton</v>
      </c>
      <c r="BI3" s="136" t="str">
        <f t="shared" si="2"/>
        <v>Worc</v>
      </c>
      <c r="BJ3" s="136" t="str">
        <f t="shared" si="2"/>
        <v>Yate</v>
      </c>
      <c r="BL3" s="136" t="str">
        <f>BC3</f>
        <v>B&amp;R</v>
      </c>
      <c r="BM3" s="136" t="str">
        <f t="shared" ref="BM3:BS3" si="3">BD3</f>
        <v>Chelt</v>
      </c>
      <c r="BN3" s="136" t="str">
        <f t="shared" si="3"/>
        <v>D&amp;S</v>
      </c>
      <c r="BO3" s="136" t="str">
        <f t="shared" si="3"/>
        <v>HereF</v>
      </c>
      <c r="BP3" s="136" t="str">
        <f t="shared" si="3"/>
        <v>K&amp;S</v>
      </c>
      <c r="BQ3" s="136" t="str">
        <f t="shared" si="3"/>
        <v>Tipton</v>
      </c>
      <c r="BR3" s="136" t="str">
        <f t="shared" si="3"/>
        <v>Worc</v>
      </c>
      <c r="BS3" s="136" t="str">
        <f t="shared" si="3"/>
        <v>Yate</v>
      </c>
      <c r="BU3" t="s">
        <v>402</v>
      </c>
      <c r="BV3" t="s">
        <v>310</v>
      </c>
      <c r="BW3" t="s">
        <v>313</v>
      </c>
      <c r="BX3" t="s">
        <v>403</v>
      </c>
      <c r="BY3" t="s">
        <v>403</v>
      </c>
      <c r="BZ3" t="s">
        <v>403</v>
      </c>
      <c r="CA3" t="s">
        <v>403</v>
      </c>
    </row>
    <row r="4" spans="1:79">
      <c r="A4" s="64" t="s">
        <v>27</v>
      </c>
      <c r="B4" s="37" t="s">
        <v>59</v>
      </c>
      <c r="C4" s="37" t="s">
        <v>60</v>
      </c>
      <c r="D4" s="37" t="s">
        <v>61</v>
      </c>
      <c r="E4" s="37" t="s">
        <v>108</v>
      </c>
      <c r="F4" s="37" t="s">
        <v>78</v>
      </c>
      <c r="G4" s="63" t="s">
        <v>99</v>
      </c>
      <c r="H4" s="37" t="s">
        <v>388</v>
      </c>
      <c r="I4" s="37" t="s">
        <v>390</v>
      </c>
      <c r="J4" s="37" t="s">
        <v>80</v>
      </c>
      <c r="K4" s="37" t="s">
        <v>80</v>
      </c>
      <c r="L4" s="37" t="s">
        <v>80</v>
      </c>
      <c r="M4" s="3" t="s">
        <v>192</v>
      </c>
      <c r="N4" s="3" t="s">
        <v>130</v>
      </c>
      <c r="O4" s="3" t="s">
        <v>130</v>
      </c>
      <c r="P4" s="3" t="s">
        <v>130</v>
      </c>
      <c r="Q4" s="3" t="s">
        <v>131</v>
      </c>
      <c r="R4" s="3" t="s">
        <v>131</v>
      </c>
      <c r="S4" s="3" t="s">
        <v>131</v>
      </c>
      <c r="T4" s="3" t="s">
        <v>131</v>
      </c>
      <c r="U4" s="3" t="s">
        <v>131</v>
      </c>
      <c r="V4" s="3" t="s">
        <v>196</v>
      </c>
      <c r="W4" s="3" t="s">
        <v>196</v>
      </c>
      <c r="X4" s="3" t="s">
        <v>146</v>
      </c>
      <c r="Y4" s="3" t="s">
        <v>237</v>
      </c>
      <c r="Z4" s="37" t="s">
        <v>405</v>
      </c>
      <c r="AA4" s="3"/>
      <c r="AC4" t="str">
        <f>ADMIN2026!$D$12</f>
        <v>B&amp;R</v>
      </c>
      <c r="AD4" t="str">
        <f>ADMIN2026!$D$13</f>
        <v>Chelt</v>
      </c>
      <c r="AE4" t="str">
        <f>ADMIN2026!$D$14</f>
        <v>D&amp;S</v>
      </c>
      <c r="AF4" t="str">
        <f>ADMIN2026!$D$15</f>
        <v>HereF</v>
      </c>
      <c r="AG4" t="str">
        <f>ADMIN2026!$D$16</f>
        <v>K&amp;S</v>
      </c>
      <c r="AH4" t="str">
        <f>ADMIN2026!$D$17</f>
        <v>Tipton</v>
      </c>
      <c r="AI4" t="str">
        <f>ADMIN2026!$D$18</f>
        <v>Worc</v>
      </c>
      <c r="AJ4" t="str">
        <f>ADMIN2026!$D$19</f>
        <v>Yate</v>
      </c>
      <c r="AL4" t="s">
        <v>306</v>
      </c>
      <c r="AM4" t="s">
        <v>296</v>
      </c>
      <c r="AN4" t="s">
        <v>309</v>
      </c>
      <c r="AO4" t="s">
        <v>311</v>
      </c>
      <c r="AP4" t="s">
        <v>325</v>
      </c>
      <c r="AQ4" t="s">
        <v>397</v>
      </c>
      <c r="AR4" t="s">
        <v>394</v>
      </c>
      <c r="AS4" t="s">
        <v>395</v>
      </c>
      <c r="AT4" t="s">
        <v>396</v>
      </c>
      <c r="AV4" t="s">
        <v>305</v>
      </c>
      <c r="AW4" t="s">
        <v>384</v>
      </c>
      <c r="AX4" t="s">
        <v>393</v>
      </c>
      <c r="AY4" t="s">
        <v>328</v>
      </c>
      <c r="AZ4" t="s">
        <v>329</v>
      </c>
      <c r="BA4" t="s">
        <v>330</v>
      </c>
      <c r="BC4" s="135">
        <f>MAX(BC5:BC12)</f>
        <v>-1</v>
      </c>
      <c r="BD4" s="135">
        <f t="shared" ref="BD4:BJ4" si="4">MAX(BD5:BD12)</f>
        <v>-1</v>
      </c>
      <c r="BE4" s="135">
        <f t="shared" si="4"/>
        <v>-1</v>
      </c>
      <c r="BF4" s="135">
        <f t="shared" si="4"/>
        <v>-1</v>
      </c>
      <c r="BG4" s="135">
        <f t="shared" si="4"/>
        <v>-1</v>
      </c>
      <c r="BH4" s="135">
        <f t="shared" si="4"/>
        <v>-1</v>
      </c>
      <c r="BI4" s="135">
        <f t="shared" si="4"/>
        <v>-1</v>
      </c>
      <c r="BJ4" s="135">
        <f t="shared" si="4"/>
        <v>-1</v>
      </c>
      <c r="BU4" t="s">
        <v>314</v>
      </c>
      <c r="BV4" t="s">
        <v>311</v>
      </c>
      <c r="BW4" t="s">
        <v>325</v>
      </c>
      <c r="BX4" t="s">
        <v>397</v>
      </c>
      <c r="BY4" t="s">
        <v>394</v>
      </c>
      <c r="BZ4" t="s">
        <v>395</v>
      </c>
      <c r="CA4" t="s">
        <v>396</v>
      </c>
    </row>
    <row r="5" spans="1:79">
      <c r="B5" s="94">
        <v>1</v>
      </c>
      <c r="C5" s="38" t="str">
        <f>IF(E5="","",VLOOKUP(E5,'Guests and Para'!$Q$4:$U$33,2,FALSE))</f>
        <v/>
      </c>
      <c r="D5" s="38" t="str">
        <f>IF(E5="","",VLOOKUP(E5,'Guests and Para'!$Q$4:$U$33,3,FALSE))</f>
        <v/>
      </c>
      <c r="E5" s="4"/>
      <c r="F5" s="4"/>
      <c r="G5" s="6"/>
      <c r="H5" s="38" t="str">
        <f>IF(E5="","",VLOOKUP(E5,'Guests and Para'!$Q$4:$U$33,4,FALSE))</f>
        <v/>
      </c>
      <c r="I5" s="38" t="str">
        <f>IF(E5="","",VLOOKUP(E5,'Guests and Para'!$Q$4:$U$33,5,FALSE))</f>
        <v/>
      </c>
      <c r="J5" s="38">
        <f>CA5</f>
        <v>0</v>
      </c>
      <c r="K5" s="94">
        <f>J5</f>
        <v>0</v>
      </c>
      <c r="L5" s="38" t="str">
        <f t="shared" ref="L5:L11" si="5">IF(AV5&lt;0,"",AV5)</f>
        <v/>
      </c>
      <c r="M5">
        <f>INT(G5/10)</f>
        <v>0</v>
      </c>
      <c r="N5" s="8">
        <f>INT(G5)-10*M5</f>
        <v>0</v>
      </c>
      <c r="O5" s="8">
        <f t="shared" ref="O5:O16" si="6">INT((INT(10*(G5-N5-10*M5)+0.001))/1)</f>
        <v>0</v>
      </c>
      <c r="P5" s="8">
        <f>INT(100*(G5-N5-10*M5-O5/10)+0.5)</f>
        <v>0</v>
      </c>
      <c r="Q5" s="7">
        <f>F5</f>
        <v>0</v>
      </c>
      <c r="R5" s="7">
        <f>M5</f>
        <v>0</v>
      </c>
      <c r="S5" s="7">
        <f>N5</f>
        <v>0</v>
      </c>
      <c r="T5" s="7">
        <f>O5</f>
        <v>0</v>
      </c>
      <c r="U5" s="7">
        <f>P5</f>
        <v>0</v>
      </c>
      <c r="V5" t="str">
        <f>IF(G5="DQ","DQ",IF(G5="NT","NT",IF(G5="DNF","DNF",IF(G5="DNS","DNS",IF(D5="","",IF(F5="",IF(M5&gt;0,CONCATENATE(R5,S5,".",T5),CONCATENATE(S5,".",T5)),CONCATENATE(Q5,":",R5,S5,".",T5)))))))</f>
        <v/>
      </c>
      <c r="W5" t="str">
        <f>IF(G5="DQ","DQ",IF(G5="NT","NT",IF(G5="DNF","DNF",IF(G5="DNS","DNS",IF(D5="","",IF(F5="",IF(M5&gt;0,CONCATENATE(R5,S5,".",T5,U5),CONCATENATE(S5,".",T5,U5)),CONCATENATE(Q5,":",R5,S5,".",T5,U5)))))))</f>
        <v/>
      </c>
      <c r="X5" t="str">
        <f>IF(ADMIN2026!$G$8="Photo-finish timing",W5,V5)</f>
        <v/>
      </c>
      <c r="Y5" s="66" t="str">
        <f>IF(E5="","",IF(ADMIN2026!$G$8=ADMIN2026!$D$8,"",IF(P5&gt;0.5,"error 1/100th entry noted","")))</f>
        <v/>
      </c>
      <c r="Z5" s="38" t="str">
        <f>IF(BU5&lt;0,"",BU5)</f>
        <v/>
      </c>
      <c r="AC5">
        <f>IF($D5=AC$1,$K5,0)</f>
        <v>0</v>
      </c>
      <c r="AD5">
        <f t="shared" ref="AD5:AJ16" si="7">IF($D5=AD$1,$K5,0)</f>
        <v>0</v>
      </c>
      <c r="AE5">
        <f t="shared" si="7"/>
        <v>0</v>
      </c>
      <c r="AF5">
        <f t="shared" si="7"/>
        <v>0</v>
      </c>
      <c r="AG5">
        <f t="shared" si="7"/>
        <v>0</v>
      </c>
      <c r="AH5">
        <f t="shared" si="7"/>
        <v>0</v>
      </c>
      <c r="AI5">
        <f t="shared" si="7"/>
        <v>0</v>
      </c>
      <c r="AJ5">
        <f t="shared" si="7"/>
        <v>0</v>
      </c>
      <c r="AL5">
        <f t="shared" ref="AL5:AL16" si="8">INT(100*AV5+0.5)*100</f>
        <v>-10000</v>
      </c>
      <c r="AM5">
        <v>1</v>
      </c>
      <c r="AN5">
        <f>AL5+AM5</f>
        <v>-9999</v>
      </c>
      <c r="AO5">
        <f t="shared" ref="AO5:AO16" si="9">IF(E5="",0,1)</f>
        <v>0</v>
      </c>
      <c r="AP5">
        <f>_xlfn.RANK.AVG(AV5,AV5:AV16,0)</f>
        <v>6.5</v>
      </c>
      <c r="AQ5">
        <f>IF(AP5&gt;AO2,0,(AO2-AP5)+2)</f>
        <v>0</v>
      </c>
      <c r="AR5">
        <f>IF(AP5&gt;AO2,0,IF(AO2=7,MAX(0,(AO2-AP5-5)),0))</f>
        <v>0</v>
      </c>
      <c r="AS5">
        <f>IF(AP5&gt;AO2,0,IF(AO2=8,MAX(0,(AO2-AP5-5)),0))</f>
        <v>0</v>
      </c>
      <c r="AT5">
        <f>SUM(AQ5:AS5)</f>
        <v>0</v>
      </c>
      <c r="AV5">
        <f t="shared" ref="AV5:AV16" si="10">IF(AY5="",-1,IF(AY5&gt;0,FLOOR(AY5*EXP(-EXP(AZ5-BA5*AW5)),1),0))</f>
        <v>-1</v>
      </c>
      <c r="AW5" t="str">
        <f>IF(E5="","",IF(A3=3000,(1/((13/7.5)*(60*F5+G5))),(1/((1/1)*(60*F5+G5)))))</f>
        <v/>
      </c>
      <c r="AX5">
        <f>VLOOKUP(A3,'RAZA track Params'!$AM$5:$AN$11,2,FALSE)</f>
        <v>3</v>
      </c>
      <c r="AY5" t="str">
        <f>IF(E5="","",VLOOKUP(H5,'RAZA track Params'!$B$28:$AE$53,AX5,FALSE))</f>
        <v/>
      </c>
      <c r="AZ5" t="str">
        <f>IF(E5="","",VLOOKUP(H5,'RAZA track Params'!$B$28:$AE$53,AX5+1,FALSE))</f>
        <v/>
      </c>
      <c r="BA5" t="str">
        <f>IF(E5="","",VLOOKUP(H5,'RAZA track Params'!$B$28:$AE$53,AX5+2,FALSE))</f>
        <v/>
      </c>
      <c r="BC5">
        <f>IF($D5=BC$1,$AN5,-1)</f>
        <v>-1</v>
      </c>
      <c r="BD5">
        <f t="shared" ref="BD5:BJ16" si="11">IF($D5=BD$1,$AN5,-1)</f>
        <v>-1</v>
      </c>
      <c r="BE5">
        <f t="shared" si="11"/>
        <v>-1</v>
      </c>
      <c r="BF5">
        <f t="shared" si="11"/>
        <v>-1</v>
      </c>
      <c r="BG5">
        <f t="shared" si="11"/>
        <v>-1</v>
      </c>
      <c r="BH5">
        <f t="shared" si="11"/>
        <v>-1</v>
      </c>
      <c r="BI5">
        <f t="shared" si="11"/>
        <v>-1</v>
      </c>
      <c r="BJ5">
        <f t="shared" si="11"/>
        <v>-1</v>
      </c>
      <c r="BL5">
        <f t="shared" ref="BL5:BS5" si="12">IF((IF(BC5=BC4,BC5,-1)-$AM5)/10000&lt;0,-1,(IF(BC5=BC4,BC5,-1)-$AM5)/10000)</f>
        <v>-1</v>
      </c>
      <c r="BM5">
        <f t="shared" si="12"/>
        <v>-1</v>
      </c>
      <c r="BN5">
        <f t="shared" si="12"/>
        <v>-1</v>
      </c>
      <c r="BO5">
        <f t="shared" si="12"/>
        <v>-1</v>
      </c>
      <c r="BP5">
        <f t="shared" si="12"/>
        <v>-1</v>
      </c>
      <c r="BQ5">
        <f t="shared" si="12"/>
        <v>-1</v>
      </c>
      <c r="BR5">
        <f t="shared" si="12"/>
        <v>-1</v>
      </c>
      <c r="BS5">
        <f t="shared" si="12"/>
        <v>-1</v>
      </c>
      <c r="BU5">
        <f>MAX(BL5:BS5)</f>
        <v>-1</v>
      </c>
      <c r="BV5">
        <f>IF(BU5&lt;0,0,1)</f>
        <v>0</v>
      </c>
      <c r="BW5">
        <f>_xlfn.RANK.AVG(BU5,BU5:BU16,0)</f>
        <v>6.5</v>
      </c>
      <c r="BX5">
        <f>IF(BW5&gt;BV2,0,(BV2-BW5)+2)</f>
        <v>0</v>
      </c>
      <c r="BY5">
        <f>IF(BW5&gt;BV2,0,IF(BV2=7,MAX(0,(BV2-BW5-5)),0))</f>
        <v>0</v>
      </c>
      <c r="BZ5">
        <f>IF(BW5&gt;BV2,0,IF(BV2=8,MAX(0,(BV2-BW5-5)),0))</f>
        <v>0</v>
      </c>
      <c r="CA5">
        <f>SUM(BX5:BZ5)</f>
        <v>0</v>
      </c>
    </row>
    <row r="6" spans="1:79">
      <c r="B6" s="94">
        <v>2</v>
      </c>
      <c r="C6" s="38" t="str">
        <f>IF(E6="","",VLOOKUP(E6,'Guests and Para'!$Q$4:$U$33,2,FALSE))</f>
        <v/>
      </c>
      <c r="D6" s="38" t="str">
        <f>IF(E6="","",VLOOKUP(E6,'Guests and Para'!$Q$4:$U$33,3,FALSE))</f>
        <v/>
      </c>
      <c r="E6" s="4"/>
      <c r="F6" s="4"/>
      <c r="G6" s="6"/>
      <c r="H6" s="38" t="str">
        <f>IF(E6="","",VLOOKUP(E6,'Guests and Para'!$Q$4:$U$33,4,FALSE))</f>
        <v/>
      </c>
      <c r="I6" s="38" t="str">
        <f>IF(E6="","",VLOOKUP(E6,'Guests and Para'!$Q$4:$U$33,5,FALSE))</f>
        <v/>
      </c>
      <c r="J6" s="38">
        <f t="shared" ref="J6:J16" si="13">CA6</f>
        <v>0</v>
      </c>
      <c r="K6" s="94">
        <f t="shared" ref="K6:K16" si="14">J6</f>
        <v>0</v>
      </c>
      <c r="L6" s="38" t="str">
        <f t="shared" si="5"/>
        <v/>
      </c>
      <c r="M6">
        <f t="shared" ref="M6:M16" si="15">INT(G6/10)</f>
        <v>0</v>
      </c>
      <c r="N6" s="8">
        <f t="shared" ref="N6:N16" si="16">INT(G6)-10*M6</f>
        <v>0</v>
      </c>
      <c r="O6" s="8">
        <f t="shared" si="6"/>
        <v>0</v>
      </c>
      <c r="P6" s="8">
        <f t="shared" ref="P6:P16" si="17">INT(100*(G6-N6-10*M6-O6/10)+0.5)</f>
        <v>0</v>
      </c>
      <c r="Q6" s="7">
        <f t="shared" ref="Q6:Q16" si="18">F6</f>
        <v>0</v>
      </c>
      <c r="R6" s="7">
        <f t="shared" ref="R6:U16" si="19">M6</f>
        <v>0</v>
      </c>
      <c r="S6" s="7">
        <f t="shared" si="19"/>
        <v>0</v>
      </c>
      <c r="T6" s="7">
        <f t="shared" si="19"/>
        <v>0</v>
      </c>
      <c r="U6" s="7">
        <f t="shared" si="19"/>
        <v>0</v>
      </c>
      <c r="V6" t="str">
        <f t="shared" ref="V6:V16" si="20">IF(G6="DQ","DQ",IF(G6="NT","NT",IF(G6="DNF","DNF",IF(G6="DNS","DNS",IF(D6="","",IF(F6="",IF(M6&gt;0,CONCATENATE(R6,S6,".",T6),CONCATENATE(S6,".",T6)),CONCATENATE(Q6,":",R6,S6,".",T6)))))))</f>
        <v/>
      </c>
      <c r="W6" t="str">
        <f t="shared" ref="W6:W16" si="21">IF(G6="DQ","DQ",IF(G6="NT","NT",IF(G6="DNF","DNF",IF(G6="DNS","DNS",IF(D6="","",IF(F6="",IF(M6&gt;0,CONCATENATE(R6,S6,".",T6,U6),CONCATENATE(S6,".",T6,U6)),CONCATENATE(Q6,":",R6,S6,".",T6,U6)))))))</f>
        <v/>
      </c>
      <c r="X6" t="str">
        <f>IF(ADMIN2026!$G$8="Photo-finish timing",W6,V6)</f>
        <v/>
      </c>
      <c r="Y6" s="66" t="str">
        <f>IF(E6="","",IF(ADMIN2026!$G$8=ADMIN2026!$D$8,"",IF(P6&gt;0.5,"error 1/100th entry noted","")))</f>
        <v/>
      </c>
      <c r="Z6" s="38" t="str">
        <f t="shared" ref="Z6:Z16" si="22">IF(BU6&lt;0,"",BU6)</f>
        <v/>
      </c>
      <c r="AC6">
        <f t="shared" ref="AC6:AC16" si="23">IF($D6=AC$1,$K6,0)</f>
        <v>0</v>
      </c>
      <c r="AD6">
        <f t="shared" si="7"/>
        <v>0</v>
      </c>
      <c r="AE6">
        <f t="shared" si="7"/>
        <v>0</v>
      </c>
      <c r="AF6">
        <f t="shared" si="7"/>
        <v>0</v>
      </c>
      <c r="AG6">
        <f t="shared" si="7"/>
        <v>0</v>
      </c>
      <c r="AH6">
        <f t="shared" si="7"/>
        <v>0</v>
      </c>
      <c r="AI6">
        <f t="shared" si="7"/>
        <v>0</v>
      </c>
      <c r="AJ6">
        <f t="shared" si="7"/>
        <v>0</v>
      </c>
      <c r="AL6">
        <f t="shared" si="8"/>
        <v>-10000</v>
      </c>
      <c r="AM6">
        <f>1+AM5</f>
        <v>2</v>
      </c>
      <c r="AN6">
        <f t="shared" ref="AN6:AN16" si="24">AL6+AM6</f>
        <v>-9998</v>
      </c>
      <c r="AO6">
        <f t="shared" si="9"/>
        <v>0</v>
      </c>
      <c r="AP6">
        <f>_xlfn.RANK.AVG(AV6,AV5:AV16,0)</f>
        <v>6.5</v>
      </c>
      <c r="AQ6">
        <f>IF(AP6&gt;AO2,0,(AO2-AP6)+2)</f>
        <v>0</v>
      </c>
      <c r="AR6">
        <f>IF(AP6&gt;AO2,0,IF(AO2=7,MAX(0,(AO2-AP6-5)),0))</f>
        <v>0</v>
      </c>
      <c r="AS6">
        <f>IF(AP6&gt;AO2,0,IF(AO2=8,MAX(0,(AO2-AP6-5)),0))</f>
        <v>0</v>
      </c>
      <c r="AT6">
        <f t="shared" ref="AT6:AT16" si="25">SUM(AQ6:AS6)</f>
        <v>0</v>
      </c>
      <c r="AV6">
        <f t="shared" si="10"/>
        <v>-1</v>
      </c>
      <c r="AW6" t="str">
        <f>IF(E6="","",IF(A3=3000,(1/((13/7.5)*(60*F6+G6))),(1/((1/1)*(60*F6+G6)))))</f>
        <v/>
      </c>
      <c r="AX6">
        <f>VLOOKUP(A3,'RAZA track Params'!$AM$5:$AN$11,2,FALSE)</f>
        <v>3</v>
      </c>
      <c r="AY6" t="str">
        <f>IF(E6="","",VLOOKUP(H6,'RAZA track Params'!$B$28:$AE$53,AX6,FALSE))</f>
        <v/>
      </c>
      <c r="AZ6" t="str">
        <f>IF(E6="","",VLOOKUP(H6,'RAZA track Params'!$B$28:$AE$53,AX6+1,FALSE))</f>
        <v/>
      </c>
      <c r="BA6" t="str">
        <f>IF(E6="","",VLOOKUP(H6,'RAZA track Params'!$B$28:$AE$53,AX6+2,FALSE))</f>
        <v/>
      </c>
      <c r="BC6">
        <f t="shared" ref="BC6:BC16" si="26">IF($D6=BC$1,$AN6,-1)</f>
        <v>-1</v>
      </c>
      <c r="BD6">
        <f t="shared" si="11"/>
        <v>-1</v>
      </c>
      <c r="BE6">
        <f t="shared" si="11"/>
        <v>-1</v>
      </c>
      <c r="BF6">
        <f t="shared" si="11"/>
        <v>-1</v>
      </c>
      <c r="BG6">
        <f t="shared" si="11"/>
        <v>-1</v>
      </c>
      <c r="BH6">
        <f t="shared" si="11"/>
        <v>-1</v>
      </c>
      <c r="BI6">
        <f t="shared" si="11"/>
        <v>-1</v>
      </c>
      <c r="BJ6">
        <f t="shared" si="11"/>
        <v>-1</v>
      </c>
      <c r="BL6">
        <f t="shared" ref="BL6:BS6" si="27">IF((IF(BC6=BC4,BC6,-1)-$AM6)/10000&lt;0,-1,(IF(BC6=BC4,BC6,-1)-$AM6)/10000)</f>
        <v>-1</v>
      </c>
      <c r="BM6">
        <f t="shared" si="27"/>
        <v>-1</v>
      </c>
      <c r="BN6">
        <f t="shared" si="27"/>
        <v>-1</v>
      </c>
      <c r="BO6">
        <f t="shared" si="27"/>
        <v>-1</v>
      </c>
      <c r="BP6">
        <f t="shared" si="27"/>
        <v>-1</v>
      </c>
      <c r="BQ6">
        <f t="shared" si="27"/>
        <v>-1</v>
      </c>
      <c r="BR6">
        <f t="shared" si="27"/>
        <v>-1</v>
      </c>
      <c r="BS6">
        <f t="shared" si="27"/>
        <v>-1</v>
      </c>
      <c r="BU6">
        <f t="shared" ref="BU6:BU11" si="28">MAX(BL6:BS6)</f>
        <v>-1</v>
      </c>
      <c r="BV6">
        <f t="shared" ref="BV6:BV16" si="29">IF(BU6&lt;0,0,1)</f>
        <v>0</v>
      </c>
      <c r="BW6">
        <f>_xlfn.RANK.AVG(BU6,BU5:BU16,0)</f>
        <v>6.5</v>
      </c>
      <c r="BX6">
        <f>IF(BW6&gt;BV2,0,(BV2-BW6)+2)</f>
        <v>0</v>
      </c>
      <c r="BY6">
        <f>IF(BW6&gt;BV2,0,IF(BV2=7,MAX(0,(BV2-BW6-5)),0))</f>
        <v>0</v>
      </c>
      <c r="BZ6">
        <f>IF(BW6&gt;BV2,0,IF(BV2=8,MAX(0,(BV2-BW6-5)),0))</f>
        <v>0</v>
      </c>
      <c r="CA6">
        <f t="shared" ref="CA6:CA16" si="30">SUM(BX6:BZ6)</f>
        <v>0</v>
      </c>
    </row>
    <row r="7" spans="1:79">
      <c r="B7" s="94">
        <v>3</v>
      </c>
      <c r="C7" s="38" t="str">
        <f>IF(E7="","",VLOOKUP(E7,'Guests and Para'!$Q$4:$U$33,2,FALSE))</f>
        <v/>
      </c>
      <c r="D7" s="38" t="str">
        <f>IF(E7="","",VLOOKUP(E7,'Guests and Para'!$Q$4:$U$33,3,FALSE))</f>
        <v/>
      </c>
      <c r="E7" s="4"/>
      <c r="F7" s="4"/>
      <c r="G7" s="6"/>
      <c r="H7" s="38" t="str">
        <f>IF(E7="","",VLOOKUP(E7,'Guests and Para'!$Q$4:$U$33,4,FALSE))</f>
        <v/>
      </c>
      <c r="I7" s="38" t="str">
        <f>IF(E7="","",VLOOKUP(E7,'Guests and Para'!$Q$4:$U$33,5,FALSE))</f>
        <v/>
      </c>
      <c r="J7" s="38">
        <f t="shared" si="13"/>
        <v>0</v>
      </c>
      <c r="K7" s="94">
        <f t="shared" si="14"/>
        <v>0</v>
      </c>
      <c r="L7" s="38" t="str">
        <f t="shared" si="5"/>
        <v/>
      </c>
      <c r="M7">
        <f t="shared" si="15"/>
        <v>0</v>
      </c>
      <c r="N7" s="8">
        <f t="shared" si="16"/>
        <v>0</v>
      </c>
      <c r="O7" s="8">
        <f t="shared" si="6"/>
        <v>0</v>
      </c>
      <c r="P7" s="8">
        <f t="shared" si="17"/>
        <v>0</v>
      </c>
      <c r="Q7" s="7">
        <f t="shared" si="18"/>
        <v>0</v>
      </c>
      <c r="R7" s="7">
        <f t="shared" si="19"/>
        <v>0</v>
      </c>
      <c r="S7" s="7">
        <f t="shared" si="19"/>
        <v>0</v>
      </c>
      <c r="T7" s="7">
        <f t="shared" si="19"/>
        <v>0</v>
      </c>
      <c r="U7" s="7">
        <f t="shared" si="19"/>
        <v>0</v>
      </c>
      <c r="V7" t="str">
        <f t="shared" si="20"/>
        <v/>
      </c>
      <c r="W7" t="str">
        <f t="shared" si="21"/>
        <v/>
      </c>
      <c r="X7" t="str">
        <f>IF(ADMIN2026!$G$8="Photo-finish timing",W7,V7)</f>
        <v/>
      </c>
      <c r="Y7" s="66" t="str">
        <f>IF(E7="","",IF(ADMIN2026!$G$8=ADMIN2026!$D$8,"",IF(P7&gt;0.5,"error 1/100th entry noted","")))</f>
        <v/>
      </c>
      <c r="Z7" s="38" t="str">
        <f t="shared" si="22"/>
        <v/>
      </c>
      <c r="AC7">
        <f t="shared" si="23"/>
        <v>0</v>
      </c>
      <c r="AD7">
        <f t="shared" si="7"/>
        <v>0</v>
      </c>
      <c r="AE7">
        <f t="shared" si="7"/>
        <v>0</v>
      </c>
      <c r="AF7">
        <f t="shared" si="7"/>
        <v>0</v>
      </c>
      <c r="AG7">
        <f t="shared" si="7"/>
        <v>0</v>
      </c>
      <c r="AH7">
        <f t="shared" si="7"/>
        <v>0</v>
      </c>
      <c r="AI7">
        <f t="shared" si="7"/>
        <v>0</v>
      </c>
      <c r="AJ7">
        <f t="shared" si="7"/>
        <v>0</v>
      </c>
      <c r="AL7">
        <f t="shared" si="8"/>
        <v>-10000</v>
      </c>
      <c r="AM7">
        <f t="shared" ref="AM7:AM16" si="31">1+AM6</f>
        <v>3</v>
      </c>
      <c r="AN7">
        <f t="shared" si="24"/>
        <v>-9997</v>
      </c>
      <c r="AO7">
        <f t="shared" si="9"/>
        <v>0</v>
      </c>
      <c r="AP7">
        <f>_xlfn.RANK.AVG(AV7,AV5:AV16,0)</f>
        <v>6.5</v>
      </c>
      <c r="AQ7">
        <f>IF(AP7&gt;AO2,0,(AO2-AP7)+2)</f>
        <v>0</v>
      </c>
      <c r="AR7">
        <f>IF(AP7&gt;AO2,0,IF(AO2=7,MAX(0,(AO2-AP7-5)),0))</f>
        <v>0</v>
      </c>
      <c r="AS7">
        <f>IF(AP7&gt;AO2,0,IF(AO2=8,MAX(0,(AO2-AP7-5)),0))</f>
        <v>0</v>
      </c>
      <c r="AT7">
        <f t="shared" si="25"/>
        <v>0</v>
      </c>
      <c r="AV7">
        <f t="shared" si="10"/>
        <v>-1</v>
      </c>
      <c r="AW7" t="str">
        <f>IF(E7="","",IF(A3=3000,(1/((13/7.5)*(60*F7+G7))),(1/((1/1)*(60*F7+G7)))))</f>
        <v/>
      </c>
      <c r="AX7">
        <f>VLOOKUP(A3,'RAZA track Params'!$AM$5:$AN$11,2,FALSE)</f>
        <v>3</v>
      </c>
      <c r="AY7" t="str">
        <f>IF(E7="","",VLOOKUP(H7,'RAZA track Params'!$B$28:$AE$53,AX7,FALSE))</f>
        <v/>
      </c>
      <c r="AZ7" t="str">
        <f>IF(E7="","",VLOOKUP(H7,'RAZA track Params'!$B$28:$AE$53,AX7+1,FALSE))</f>
        <v/>
      </c>
      <c r="BA7" t="str">
        <f>IF(E7="","",VLOOKUP(H7,'RAZA track Params'!$B$28:$AE$53,AX7+2,FALSE))</f>
        <v/>
      </c>
      <c r="BC7">
        <f t="shared" si="26"/>
        <v>-1</v>
      </c>
      <c r="BD7">
        <f t="shared" si="11"/>
        <v>-1</v>
      </c>
      <c r="BE7">
        <f t="shared" si="11"/>
        <v>-1</v>
      </c>
      <c r="BF7">
        <f t="shared" si="11"/>
        <v>-1</v>
      </c>
      <c r="BG7">
        <f t="shared" si="11"/>
        <v>-1</v>
      </c>
      <c r="BH7">
        <f t="shared" si="11"/>
        <v>-1</v>
      </c>
      <c r="BI7">
        <f t="shared" si="11"/>
        <v>-1</v>
      </c>
      <c r="BJ7">
        <f t="shared" si="11"/>
        <v>-1</v>
      </c>
      <c r="BL7">
        <f t="shared" ref="BL7:BS7" si="32">IF((IF(BC7=BC4,BC7,-1)-$AM7)/10000&lt;0,-1,(IF(BC7=BC4,BC7,-1)-$AM7)/10000)</f>
        <v>-1</v>
      </c>
      <c r="BM7">
        <f t="shared" si="32"/>
        <v>-1</v>
      </c>
      <c r="BN7">
        <f t="shared" si="32"/>
        <v>-1</v>
      </c>
      <c r="BO7">
        <f t="shared" si="32"/>
        <v>-1</v>
      </c>
      <c r="BP7">
        <f t="shared" si="32"/>
        <v>-1</v>
      </c>
      <c r="BQ7">
        <f t="shared" si="32"/>
        <v>-1</v>
      </c>
      <c r="BR7">
        <f t="shared" si="32"/>
        <v>-1</v>
      </c>
      <c r="BS7">
        <f t="shared" si="32"/>
        <v>-1</v>
      </c>
      <c r="BU7">
        <f t="shared" si="28"/>
        <v>-1</v>
      </c>
      <c r="BV7">
        <f t="shared" si="29"/>
        <v>0</v>
      </c>
      <c r="BW7">
        <f>_xlfn.RANK.AVG(BU7,BU5:BU16,0)</f>
        <v>6.5</v>
      </c>
      <c r="BX7">
        <f>IF(BW7&gt;BV2,0,(BV2-BW7)+2)</f>
        <v>0</v>
      </c>
      <c r="BY7">
        <f>IF(BW7&gt;BV2,0,IF(BV2=7,MAX(0,(BV2-BW7-5)),0))</f>
        <v>0</v>
      </c>
      <c r="BZ7">
        <f>IF(BW7&gt;BV2,0,IF(BV2=8,MAX(0,(BV2-BW7-5)),0))</f>
        <v>0</v>
      </c>
      <c r="CA7">
        <f t="shared" si="30"/>
        <v>0</v>
      </c>
    </row>
    <row r="8" spans="1:79">
      <c r="B8" s="94">
        <v>4</v>
      </c>
      <c r="C8" s="38" t="str">
        <f>IF(E8="","",VLOOKUP(E8,'Guests and Para'!$Q$4:$U$33,2,FALSE))</f>
        <v/>
      </c>
      <c r="D8" s="38" t="str">
        <f>IF(E8="","",VLOOKUP(E8,'Guests and Para'!$Q$4:$U$33,3,FALSE))</f>
        <v/>
      </c>
      <c r="E8" s="4"/>
      <c r="F8" s="4"/>
      <c r="G8" s="6"/>
      <c r="H8" s="38" t="str">
        <f>IF(E8="","",VLOOKUP(E8,'Guests and Para'!$Q$4:$U$33,4,FALSE))</f>
        <v/>
      </c>
      <c r="I8" s="38" t="str">
        <f>IF(E8="","",VLOOKUP(E8,'Guests and Para'!$Q$4:$U$33,5,FALSE))</f>
        <v/>
      </c>
      <c r="J8" s="38">
        <f t="shared" si="13"/>
        <v>0</v>
      </c>
      <c r="K8" s="94">
        <f t="shared" si="14"/>
        <v>0</v>
      </c>
      <c r="L8" s="38" t="str">
        <f t="shared" si="5"/>
        <v/>
      </c>
      <c r="M8">
        <f t="shared" si="15"/>
        <v>0</v>
      </c>
      <c r="N8" s="8">
        <f t="shared" si="16"/>
        <v>0</v>
      </c>
      <c r="O8" s="8">
        <f t="shared" si="6"/>
        <v>0</v>
      </c>
      <c r="P8" s="8">
        <f t="shared" si="17"/>
        <v>0</v>
      </c>
      <c r="Q8" s="7">
        <f t="shared" si="18"/>
        <v>0</v>
      </c>
      <c r="R8" s="7">
        <f t="shared" si="19"/>
        <v>0</v>
      </c>
      <c r="S8" s="7">
        <f t="shared" si="19"/>
        <v>0</v>
      </c>
      <c r="T8" s="7">
        <f t="shared" si="19"/>
        <v>0</v>
      </c>
      <c r="U8" s="7">
        <f t="shared" si="19"/>
        <v>0</v>
      </c>
      <c r="V8" t="str">
        <f t="shared" si="20"/>
        <v/>
      </c>
      <c r="W8" t="str">
        <f t="shared" si="21"/>
        <v/>
      </c>
      <c r="X8" t="str">
        <f>IF(ADMIN2026!$G$8="Photo-finish timing",W8,V8)</f>
        <v/>
      </c>
      <c r="Y8" s="66" t="str">
        <f>IF(E8="","",IF(ADMIN2026!$G$8=ADMIN2026!$D$8,"",IF(P8&gt;0.5,"error 1/100th entry noted","")))</f>
        <v/>
      </c>
      <c r="Z8" s="38" t="str">
        <f t="shared" si="22"/>
        <v/>
      </c>
      <c r="AC8">
        <f t="shared" si="23"/>
        <v>0</v>
      </c>
      <c r="AD8">
        <f t="shared" si="7"/>
        <v>0</v>
      </c>
      <c r="AE8">
        <f t="shared" si="7"/>
        <v>0</v>
      </c>
      <c r="AF8">
        <f t="shared" si="7"/>
        <v>0</v>
      </c>
      <c r="AG8">
        <f t="shared" si="7"/>
        <v>0</v>
      </c>
      <c r="AH8">
        <f t="shared" si="7"/>
        <v>0</v>
      </c>
      <c r="AI8">
        <f t="shared" si="7"/>
        <v>0</v>
      </c>
      <c r="AJ8">
        <f t="shared" si="7"/>
        <v>0</v>
      </c>
      <c r="AL8">
        <f t="shared" si="8"/>
        <v>-10000</v>
      </c>
      <c r="AM8">
        <f t="shared" si="31"/>
        <v>4</v>
      </c>
      <c r="AN8">
        <f t="shared" si="24"/>
        <v>-9996</v>
      </c>
      <c r="AO8">
        <f t="shared" si="9"/>
        <v>0</v>
      </c>
      <c r="AP8">
        <f>_xlfn.RANK.AVG(AV8,AV5:AV16,0)</f>
        <v>6.5</v>
      </c>
      <c r="AQ8">
        <f>IF(AP8&gt;AO2,0,(AO2-AP8)+2)</f>
        <v>0</v>
      </c>
      <c r="AR8">
        <f>IF(AP8&gt;AO2,0,IF(AO2=7,MAX(0,(AO2-AP8-5)),0))</f>
        <v>0</v>
      </c>
      <c r="AS8">
        <f>IF(AP8&gt;AO2,0,IF(AO2=8,MAX(0,(AO2-AP8-5)),0))</f>
        <v>0</v>
      </c>
      <c r="AT8">
        <f t="shared" si="25"/>
        <v>0</v>
      </c>
      <c r="AV8">
        <f t="shared" si="10"/>
        <v>-1</v>
      </c>
      <c r="AW8" t="str">
        <f>IF(E8="","",IF(A3=3000,(1/((13/7.5)*(60*F8+G8))),(1/((1/1)*(60*F8+G8)))))</f>
        <v/>
      </c>
      <c r="AX8">
        <f>VLOOKUP(A3,'RAZA track Params'!$AM$5:$AN$11,2,FALSE)</f>
        <v>3</v>
      </c>
      <c r="AY8" t="str">
        <f>IF(E8="","",VLOOKUP(H8,'RAZA track Params'!$B$28:$AE$53,AX8,FALSE))</f>
        <v/>
      </c>
      <c r="AZ8" t="str">
        <f>IF(E8="","",VLOOKUP(H8,'RAZA track Params'!$B$28:$AE$53,AX8+1,FALSE))</f>
        <v/>
      </c>
      <c r="BA8" t="str">
        <f>IF(E8="","",VLOOKUP(H8,'RAZA track Params'!$B$28:$AE$53,AX8+2,FALSE))</f>
        <v/>
      </c>
      <c r="BC8">
        <f t="shared" si="26"/>
        <v>-1</v>
      </c>
      <c r="BD8">
        <f t="shared" si="11"/>
        <v>-1</v>
      </c>
      <c r="BE8">
        <f t="shared" si="11"/>
        <v>-1</v>
      </c>
      <c r="BF8">
        <f t="shared" si="11"/>
        <v>-1</v>
      </c>
      <c r="BG8">
        <f t="shared" si="11"/>
        <v>-1</v>
      </c>
      <c r="BH8">
        <f t="shared" si="11"/>
        <v>-1</v>
      </c>
      <c r="BI8">
        <f t="shared" si="11"/>
        <v>-1</v>
      </c>
      <c r="BJ8">
        <f t="shared" si="11"/>
        <v>-1</v>
      </c>
      <c r="BL8">
        <f t="shared" ref="BL8:BS8" si="33">IF((IF(BC8=BC4,BC8,-1)-$AM8)/10000&lt;0,-1,(IF(BC8=BC4,BC8,-1)-$AM8)/10000)</f>
        <v>-1</v>
      </c>
      <c r="BM8">
        <f t="shared" si="33"/>
        <v>-1</v>
      </c>
      <c r="BN8">
        <f t="shared" si="33"/>
        <v>-1</v>
      </c>
      <c r="BO8">
        <f t="shared" si="33"/>
        <v>-1</v>
      </c>
      <c r="BP8">
        <f t="shared" si="33"/>
        <v>-1</v>
      </c>
      <c r="BQ8">
        <f t="shared" si="33"/>
        <v>-1</v>
      </c>
      <c r="BR8">
        <f t="shared" si="33"/>
        <v>-1</v>
      </c>
      <c r="BS8">
        <f t="shared" si="33"/>
        <v>-1</v>
      </c>
      <c r="BU8">
        <f t="shared" si="28"/>
        <v>-1</v>
      </c>
      <c r="BV8">
        <f t="shared" si="29"/>
        <v>0</v>
      </c>
      <c r="BW8">
        <f>_xlfn.RANK.AVG(BU8,BU5:BU16,0)</f>
        <v>6.5</v>
      </c>
      <c r="BX8">
        <f>IF(BW8&gt;BV2,0,(BV2-BW8)+2)</f>
        <v>0</v>
      </c>
      <c r="BY8">
        <f>IF(BW8&gt;BV2,0,IF(BV2=7,MAX(0,(BV2-BW8-5)),0))</f>
        <v>0</v>
      </c>
      <c r="BZ8">
        <f>IF(BW8&gt;BV2,0,IF(BV2=8,MAX(0,(BV2-BW8-5)),0))</f>
        <v>0</v>
      </c>
      <c r="CA8">
        <f t="shared" si="30"/>
        <v>0</v>
      </c>
    </row>
    <row r="9" spans="1:79">
      <c r="B9" s="94">
        <v>5</v>
      </c>
      <c r="C9" s="38" t="str">
        <f>IF(E9="","",VLOOKUP(E9,'Guests and Para'!$Q$4:$U$33,2,FALSE))</f>
        <v/>
      </c>
      <c r="D9" s="38" t="str">
        <f>IF(E9="","",VLOOKUP(E9,'Guests and Para'!$Q$4:$U$33,3,FALSE))</f>
        <v/>
      </c>
      <c r="E9" s="4"/>
      <c r="F9" s="4"/>
      <c r="G9" s="6"/>
      <c r="H9" s="38" t="str">
        <f>IF(E9="","",VLOOKUP(E9,'Guests and Para'!$Q$4:$U$33,4,FALSE))</f>
        <v/>
      </c>
      <c r="I9" s="38" t="str">
        <f>IF(E9="","",VLOOKUP(E9,'Guests and Para'!$Q$4:$U$33,5,FALSE))</f>
        <v/>
      </c>
      <c r="J9" s="38">
        <f t="shared" si="13"/>
        <v>0</v>
      </c>
      <c r="K9" s="94">
        <f t="shared" si="14"/>
        <v>0</v>
      </c>
      <c r="L9" s="38" t="str">
        <f t="shared" si="5"/>
        <v/>
      </c>
      <c r="M9">
        <f t="shared" si="15"/>
        <v>0</v>
      </c>
      <c r="N9" s="8">
        <f t="shared" si="16"/>
        <v>0</v>
      </c>
      <c r="O9" s="8">
        <f t="shared" si="6"/>
        <v>0</v>
      </c>
      <c r="P9" s="8">
        <f t="shared" si="17"/>
        <v>0</v>
      </c>
      <c r="Q9" s="7">
        <f t="shared" si="18"/>
        <v>0</v>
      </c>
      <c r="R9" s="7">
        <f t="shared" si="19"/>
        <v>0</v>
      </c>
      <c r="S9" s="7">
        <f t="shared" si="19"/>
        <v>0</v>
      </c>
      <c r="T9" s="7">
        <f t="shared" si="19"/>
        <v>0</v>
      </c>
      <c r="U9" s="7">
        <f t="shared" si="19"/>
        <v>0</v>
      </c>
      <c r="V9" t="str">
        <f t="shared" si="20"/>
        <v/>
      </c>
      <c r="W9" t="str">
        <f t="shared" si="21"/>
        <v/>
      </c>
      <c r="X9" t="str">
        <f>IF(ADMIN2026!$G$8="Photo-finish timing",W9,V9)</f>
        <v/>
      </c>
      <c r="Y9" s="66" t="str">
        <f>IF(E9="","",IF(ADMIN2026!$G$8=ADMIN2026!$D$8,"",IF(P9&gt;0.5,"error 1/100th entry noted","")))</f>
        <v/>
      </c>
      <c r="Z9" s="38" t="str">
        <f t="shared" si="22"/>
        <v/>
      </c>
      <c r="AC9">
        <f t="shared" si="23"/>
        <v>0</v>
      </c>
      <c r="AD9">
        <f t="shared" si="7"/>
        <v>0</v>
      </c>
      <c r="AE9">
        <f t="shared" si="7"/>
        <v>0</v>
      </c>
      <c r="AF9">
        <f t="shared" si="7"/>
        <v>0</v>
      </c>
      <c r="AG9">
        <f t="shared" si="7"/>
        <v>0</v>
      </c>
      <c r="AH9">
        <f t="shared" si="7"/>
        <v>0</v>
      </c>
      <c r="AI9">
        <f t="shared" si="7"/>
        <v>0</v>
      </c>
      <c r="AJ9">
        <f t="shared" si="7"/>
        <v>0</v>
      </c>
      <c r="AL9">
        <f t="shared" si="8"/>
        <v>-10000</v>
      </c>
      <c r="AM9">
        <f t="shared" si="31"/>
        <v>5</v>
      </c>
      <c r="AN9">
        <f t="shared" si="24"/>
        <v>-9995</v>
      </c>
      <c r="AO9">
        <f t="shared" si="9"/>
        <v>0</v>
      </c>
      <c r="AP9">
        <f>_xlfn.RANK.AVG(AV9,AV5:AV16,0)</f>
        <v>6.5</v>
      </c>
      <c r="AQ9">
        <f>IF(AP9&gt;AO2,0,(AO2-AP9)+2)</f>
        <v>0</v>
      </c>
      <c r="AR9">
        <f>IF(AP9&gt;AO2,0,IF(AO2=7,MAX(0,(AO2-AP9-5)),0))</f>
        <v>0</v>
      </c>
      <c r="AS9">
        <f>IF(AP9&gt;AO2,0,IF(AO2=8,MAX(0,(AO2-AP9-5)),0))</f>
        <v>0</v>
      </c>
      <c r="AT9">
        <f t="shared" si="25"/>
        <v>0</v>
      </c>
      <c r="AV9">
        <f t="shared" si="10"/>
        <v>-1</v>
      </c>
      <c r="AW9" t="str">
        <f>IF(E9="","",IF(A3=3000,(1/((13/7.5)*(60*F9+G9))),(1/((1/1)*(60*F9+G9)))))</f>
        <v/>
      </c>
      <c r="AX9">
        <f>VLOOKUP(A3,'RAZA track Params'!$AM$5:$AN$11,2,FALSE)</f>
        <v>3</v>
      </c>
      <c r="AY9" t="str">
        <f>IF(E9="","",VLOOKUP(H9,'RAZA track Params'!$B$28:$AE$53,AX9,FALSE))</f>
        <v/>
      </c>
      <c r="AZ9" t="str">
        <f>IF(E9="","",VLOOKUP(H9,'RAZA track Params'!$B$28:$AE$53,AX9+1,FALSE))</f>
        <v/>
      </c>
      <c r="BA9" t="str">
        <f>IF(E9="","",VLOOKUP(H9,'RAZA track Params'!$B$28:$AE$53,AX9+2,FALSE))</f>
        <v/>
      </c>
      <c r="BC9">
        <f t="shared" si="26"/>
        <v>-1</v>
      </c>
      <c r="BD9">
        <f t="shared" si="11"/>
        <v>-1</v>
      </c>
      <c r="BE9">
        <f t="shared" si="11"/>
        <v>-1</v>
      </c>
      <c r="BF9">
        <f t="shared" si="11"/>
        <v>-1</v>
      </c>
      <c r="BG9">
        <f t="shared" si="11"/>
        <v>-1</v>
      </c>
      <c r="BH9">
        <f t="shared" si="11"/>
        <v>-1</v>
      </c>
      <c r="BI9">
        <f t="shared" si="11"/>
        <v>-1</v>
      </c>
      <c r="BJ9">
        <f t="shared" si="11"/>
        <v>-1</v>
      </c>
      <c r="BL9">
        <f t="shared" ref="BL9:BS9" si="34">IF((IF(BC9=BC4,BC9,-1)-$AM9)/10000&lt;0,-1,(IF(BC9=BC4,BC9,-1)-$AM9)/10000)</f>
        <v>-1</v>
      </c>
      <c r="BM9">
        <f t="shared" si="34"/>
        <v>-1</v>
      </c>
      <c r="BN9">
        <f t="shared" si="34"/>
        <v>-1</v>
      </c>
      <c r="BO9">
        <f t="shared" si="34"/>
        <v>-1</v>
      </c>
      <c r="BP9">
        <f t="shared" si="34"/>
        <v>-1</v>
      </c>
      <c r="BQ9">
        <f t="shared" si="34"/>
        <v>-1</v>
      </c>
      <c r="BR9">
        <f t="shared" si="34"/>
        <v>-1</v>
      </c>
      <c r="BS9">
        <f t="shared" si="34"/>
        <v>-1</v>
      </c>
      <c r="BU9">
        <f t="shared" si="28"/>
        <v>-1</v>
      </c>
      <c r="BV9">
        <f t="shared" si="29"/>
        <v>0</v>
      </c>
      <c r="BW9">
        <f>_xlfn.RANK.AVG(BU9,BU5:BU16,0)</f>
        <v>6.5</v>
      </c>
      <c r="BX9">
        <f>IF(BW9&gt;BV2,0,(BV2-BW9)+2)</f>
        <v>0</v>
      </c>
      <c r="BY9">
        <f>IF(BW9&gt;BV2,0,IF(BV2=7,MAX(0,(BV2-BW9-5)),0))</f>
        <v>0</v>
      </c>
      <c r="BZ9">
        <f>IF(BW9&gt;BV2,0,IF(BV2=8,MAX(0,(BV2-BW9-5)),0))</f>
        <v>0</v>
      </c>
      <c r="CA9">
        <f t="shared" si="30"/>
        <v>0</v>
      </c>
    </row>
    <row r="10" spans="1:79">
      <c r="B10" s="94">
        <v>6</v>
      </c>
      <c r="C10" s="38" t="str">
        <f>IF(E10="","",VLOOKUP(E10,'Guests and Para'!$Q$4:$U$33,2,FALSE))</f>
        <v/>
      </c>
      <c r="D10" s="38" t="str">
        <f>IF(E10="","",VLOOKUP(E10,'Guests and Para'!$Q$4:$U$33,3,FALSE))</f>
        <v/>
      </c>
      <c r="E10" s="4"/>
      <c r="F10" s="4"/>
      <c r="G10" s="6"/>
      <c r="H10" s="38" t="str">
        <f>IF(E10="","",VLOOKUP(E10,'Guests and Para'!$Q$4:$U$33,4,FALSE))</f>
        <v/>
      </c>
      <c r="I10" s="38" t="str">
        <f>IF(E10="","",VLOOKUP(E10,'Guests and Para'!$Q$4:$U$33,5,FALSE))</f>
        <v/>
      </c>
      <c r="J10" s="38">
        <f t="shared" si="13"/>
        <v>0</v>
      </c>
      <c r="K10" s="94">
        <f t="shared" si="14"/>
        <v>0</v>
      </c>
      <c r="L10" s="38" t="str">
        <f t="shared" si="5"/>
        <v/>
      </c>
      <c r="M10">
        <f t="shared" si="15"/>
        <v>0</v>
      </c>
      <c r="N10" s="8">
        <f t="shared" si="16"/>
        <v>0</v>
      </c>
      <c r="O10" s="8">
        <f t="shared" si="6"/>
        <v>0</v>
      </c>
      <c r="P10" s="8">
        <f t="shared" si="17"/>
        <v>0</v>
      </c>
      <c r="Q10" s="7">
        <f t="shared" si="18"/>
        <v>0</v>
      </c>
      <c r="R10" s="7">
        <f t="shared" si="19"/>
        <v>0</v>
      </c>
      <c r="S10" s="7">
        <f t="shared" si="19"/>
        <v>0</v>
      </c>
      <c r="T10" s="7">
        <f t="shared" si="19"/>
        <v>0</v>
      </c>
      <c r="U10" s="7">
        <f t="shared" si="19"/>
        <v>0</v>
      </c>
      <c r="V10" t="str">
        <f t="shared" si="20"/>
        <v/>
      </c>
      <c r="W10" t="str">
        <f t="shared" si="21"/>
        <v/>
      </c>
      <c r="X10" t="str">
        <f>IF(ADMIN2026!$G$8="Photo-finish timing",W10,V10)</f>
        <v/>
      </c>
      <c r="Y10" s="66" t="str">
        <f>IF(E10="","",IF(ADMIN2026!$G$8=ADMIN2026!$D$8,"",IF(P10&gt;0.5,"error 1/100th entry noted","")))</f>
        <v/>
      </c>
      <c r="Z10" s="38" t="str">
        <f t="shared" si="22"/>
        <v/>
      </c>
      <c r="AC10">
        <f t="shared" si="23"/>
        <v>0</v>
      </c>
      <c r="AD10">
        <f t="shared" si="7"/>
        <v>0</v>
      </c>
      <c r="AE10">
        <f t="shared" si="7"/>
        <v>0</v>
      </c>
      <c r="AF10">
        <f t="shared" si="7"/>
        <v>0</v>
      </c>
      <c r="AG10">
        <f t="shared" si="7"/>
        <v>0</v>
      </c>
      <c r="AH10">
        <f t="shared" si="7"/>
        <v>0</v>
      </c>
      <c r="AI10">
        <f t="shared" si="7"/>
        <v>0</v>
      </c>
      <c r="AJ10">
        <f t="shared" si="7"/>
        <v>0</v>
      </c>
      <c r="AL10">
        <f t="shared" si="8"/>
        <v>-10000</v>
      </c>
      <c r="AM10">
        <f t="shared" si="31"/>
        <v>6</v>
      </c>
      <c r="AN10">
        <f t="shared" si="24"/>
        <v>-9994</v>
      </c>
      <c r="AO10">
        <f t="shared" si="9"/>
        <v>0</v>
      </c>
      <c r="AP10">
        <f>_xlfn.RANK.AVG(AV10,AV5:AV16,0)</f>
        <v>6.5</v>
      </c>
      <c r="AQ10">
        <f>IF(AP10&gt;AO2,0,(AO2-AP10)+2)</f>
        <v>0</v>
      </c>
      <c r="AR10">
        <f>IF(AP10&gt;AO2,0,IF(AO2=7,MAX(0,(AO2-AP10-5)),0))</f>
        <v>0</v>
      </c>
      <c r="AS10">
        <f>IF(AP10&gt;AO2,0,IF(AO2=8,MAX(0,(AO2-AP10-5)),0))</f>
        <v>0</v>
      </c>
      <c r="AT10">
        <f t="shared" si="25"/>
        <v>0</v>
      </c>
      <c r="AV10">
        <f t="shared" si="10"/>
        <v>-1</v>
      </c>
      <c r="AW10" t="str">
        <f>IF(E10="","",IF(A3=3000,(1/((13/7.5)*(60*F10+G10))),(1/((1/1)*(60*F10+G10)))))</f>
        <v/>
      </c>
      <c r="AX10">
        <f>VLOOKUP(A3,'RAZA track Params'!$AM$5:$AN$11,2,FALSE)</f>
        <v>3</v>
      </c>
      <c r="AY10" t="str">
        <f>IF(E10="","",VLOOKUP(H10,'RAZA track Params'!$B$28:$AE$53,AX10,FALSE))</f>
        <v/>
      </c>
      <c r="AZ10" t="str">
        <f>IF(E10="","",VLOOKUP(H10,'RAZA track Params'!$B$28:$AE$53,AX10+1,FALSE))</f>
        <v/>
      </c>
      <c r="BA10" t="str">
        <f>IF(E10="","",VLOOKUP(H10,'RAZA track Params'!$B$28:$AE$53,AX10+2,FALSE))</f>
        <v/>
      </c>
      <c r="BC10">
        <f t="shared" si="26"/>
        <v>-1</v>
      </c>
      <c r="BD10">
        <f t="shared" si="11"/>
        <v>-1</v>
      </c>
      <c r="BE10">
        <f t="shared" si="11"/>
        <v>-1</v>
      </c>
      <c r="BF10">
        <f t="shared" si="11"/>
        <v>-1</v>
      </c>
      <c r="BG10">
        <f t="shared" si="11"/>
        <v>-1</v>
      </c>
      <c r="BH10">
        <f t="shared" si="11"/>
        <v>-1</v>
      </c>
      <c r="BI10">
        <f t="shared" si="11"/>
        <v>-1</v>
      </c>
      <c r="BJ10">
        <f t="shared" si="11"/>
        <v>-1</v>
      </c>
      <c r="BL10">
        <f t="shared" ref="BL10:BS10" si="35">IF((IF(BC10=BC4,BC10,-1)-$AM10)/10000&lt;0,-1,(IF(BC10=BC4,BC10,-1)-$AM10)/10000)</f>
        <v>-1</v>
      </c>
      <c r="BM10">
        <f t="shared" si="35"/>
        <v>-1</v>
      </c>
      <c r="BN10">
        <f t="shared" si="35"/>
        <v>-1</v>
      </c>
      <c r="BO10">
        <f t="shared" si="35"/>
        <v>-1</v>
      </c>
      <c r="BP10">
        <f t="shared" si="35"/>
        <v>-1</v>
      </c>
      <c r="BQ10">
        <f t="shared" si="35"/>
        <v>-1</v>
      </c>
      <c r="BR10">
        <f t="shared" si="35"/>
        <v>-1</v>
      </c>
      <c r="BS10">
        <f t="shared" si="35"/>
        <v>-1</v>
      </c>
      <c r="BU10">
        <f t="shared" si="28"/>
        <v>-1</v>
      </c>
      <c r="BV10">
        <f t="shared" si="29"/>
        <v>0</v>
      </c>
      <c r="BW10">
        <f>_xlfn.RANK.AVG(BU10,BU5:BU16,0)</f>
        <v>6.5</v>
      </c>
      <c r="BX10">
        <f>IF(BW10&gt;BV2,0,(BV2-BW10)+2)</f>
        <v>0</v>
      </c>
      <c r="BY10">
        <f>IF(BW10&gt;BV2,0,IF(BV2=7,MAX(0,(BV2-BW10-5)),0))</f>
        <v>0</v>
      </c>
      <c r="BZ10">
        <f>IF(BW10&gt;BV2,0,IF(BV2=8,MAX(0,(BV2-BW10-5)),0))</f>
        <v>0</v>
      </c>
      <c r="CA10">
        <f t="shared" si="30"/>
        <v>0</v>
      </c>
    </row>
    <row r="11" spans="1:79">
      <c r="B11" s="94">
        <v>7</v>
      </c>
      <c r="C11" s="38" t="str">
        <f>IF(E11="","",VLOOKUP(E11,'Guests and Para'!$Q$4:$U$33,2,FALSE))</f>
        <v/>
      </c>
      <c r="D11" s="38" t="str">
        <f>IF(E11="","",VLOOKUP(E11,'Guests and Para'!$Q$4:$U$33,3,FALSE))</f>
        <v/>
      </c>
      <c r="E11" s="4"/>
      <c r="F11" s="4"/>
      <c r="G11" s="6"/>
      <c r="H11" s="38" t="str">
        <f>IF(E11="","",VLOOKUP(E11,'Guests and Para'!$Q$4:$U$33,4,FALSE))</f>
        <v/>
      </c>
      <c r="I11" s="38" t="str">
        <f>IF(E11="","",VLOOKUP(E11,'Guests and Para'!$Q$4:$U$33,5,FALSE))</f>
        <v/>
      </c>
      <c r="J11" s="38">
        <f t="shared" si="13"/>
        <v>0</v>
      </c>
      <c r="K11" s="94">
        <f t="shared" si="14"/>
        <v>0</v>
      </c>
      <c r="L11" s="38" t="str">
        <f t="shared" si="5"/>
        <v/>
      </c>
      <c r="M11">
        <f t="shared" si="15"/>
        <v>0</v>
      </c>
      <c r="N11" s="8">
        <f t="shared" si="16"/>
        <v>0</v>
      </c>
      <c r="O11" s="8">
        <f t="shared" si="6"/>
        <v>0</v>
      </c>
      <c r="P11" s="8">
        <f t="shared" si="17"/>
        <v>0</v>
      </c>
      <c r="Q11" s="7">
        <f t="shared" si="18"/>
        <v>0</v>
      </c>
      <c r="R11" s="7">
        <f t="shared" si="19"/>
        <v>0</v>
      </c>
      <c r="S11" s="7">
        <f t="shared" si="19"/>
        <v>0</v>
      </c>
      <c r="T11" s="7">
        <f t="shared" si="19"/>
        <v>0</v>
      </c>
      <c r="U11" s="7">
        <f t="shared" si="19"/>
        <v>0</v>
      </c>
      <c r="V11" t="str">
        <f t="shared" si="20"/>
        <v/>
      </c>
      <c r="W11" t="str">
        <f t="shared" si="21"/>
        <v/>
      </c>
      <c r="X11" t="str">
        <f>IF(ADMIN2026!$G$8="Photo-finish timing",W11,V11)</f>
        <v/>
      </c>
      <c r="Y11" s="66" t="str">
        <f>IF(E11="","",IF(ADMIN2026!$G$8=ADMIN2026!$D$8,"",IF(P11&gt;0.5,"error 1/100th entry noted","")))</f>
        <v/>
      </c>
      <c r="Z11" s="38" t="str">
        <f t="shared" si="22"/>
        <v/>
      </c>
      <c r="AC11">
        <f t="shared" si="23"/>
        <v>0</v>
      </c>
      <c r="AD11">
        <f t="shared" si="7"/>
        <v>0</v>
      </c>
      <c r="AE11">
        <f t="shared" si="7"/>
        <v>0</v>
      </c>
      <c r="AF11">
        <f t="shared" si="7"/>
        <v>0</v>
      </c>
      <c r="AG11">
        <f t="shared" si="7"/>
        <v>0</v>
      </c>
      <c r="AH11">
        <f t="shared" si="7"/>
        <v>0</v>
      </c>
      <c r="AI11">
        <f t="shared" si="7"/>
        <v>0</v>
      </c>
      <c r="AJ11">
        <f t="shared" si="7"/>
        <v>0</v>
      </c>
      <c r="AL11">
        <f t="shared" si="8"/>
        <v>-10000</v>
      </c>
      <c r="AM11">
        <f t="shared" si="31"/>
        <v>7</v>
      </c>
      <c r="AN11">
        <f t="shared" si="24"/>
        <v>-9993</v>
      </c>
      <c r="AO11">
        <f t="shared" si="9"/>
        <v>0</v>
      </c>
      <c r="AP11">
        <f>_xlfn.RANK.AVG(AV11,AV5:AV16,0)</f>
        <v>6.5</v>
      </c>
      <c r="AQ11">
        <f>IF(AP11&gt;AO2,0,(AO2-AP11)+2)</f>
        <v>0</v>
      </c>
      <c r="AR11">
        <f>IF(AP11&gt;AO2,0,IF(AO2=7,MAX(0,(AO2-AP11-5)),0))</f>
        <v>0</v>
      </c>
      <c r="AS11">
        <f>IF(AP11&gt;AO2,0,IF(AO2=8,MAX(0,(AO2-AP11-5)),0))</f>
        <v>0</v>
      </c>
      <c r="AT11">
        <f t="shared" si="25"/>
        <v>0</v>
      </c>
      <c r="AV11">
        <f t="shared" si="10"/>
        <v>-1</v>
      </c>
      <c r="AW11" t="str">
        <f>IF(E11="","",IF(A3=3000,(1/((13/7.5)*(60*F11+G11))),(1/((1/1)*(60*F11+G11)))))</f>
        <v/>
      </c>
      <c r="AX11">
        <f>VLOOKUP(A3,'RAZA track Params'!$AM$5:$AN$11,2,FALSE)</f>
        <v>3</v>
      </c>
      <c r="AY11" t="str">
        <f>IF(E11="","",VLOOKUP(H11,'RAZA track Params'!$B$28:$AE$53,AX11,FALSE))</f>
        <v/>
      </c>
      <c r="AZ11" t="str">
        <f>IF(E11="","",VLOOKUP(H11,'RAZA track Params'!$B$28:$AE$53,AX11+1,FALSE))</f>
        <v/>
      </c>
      <c r="BA11" t="str">
        <f>IF(E11="","",VLOOKUP(H11,'RAZA track Params'!$B$28:$AE$53,AX11+2,FALSE))</f>
        <v/>
      </c>
      <c r="BC11">
        <f t="shared" si="26"/>
        <v>-1</v>
      </c>
      <c r="BD11">
        <f t="shared" si="11"/>
        <v>-1</v>
      </c>
      <c r="BE11">
        <f t="shared" si="11"/>
        <v>-1</v>
      </c>
      <c r="BF11">
        <f t="shared" si="11"/>
        <v>-1</v>
      </c>
      <c r="BG11">
        <f t="shared" si="11"/>
        <v>-1</v>
      </c>
      <c r="BH11">
        <f t="shared" si="11"/>
        <v>-1</v>
      </c>
      <c r="BI11">
        <f t="shared" si="11"/>
        <v>-1</v>
      </c>
      <c r="BJ11">
        <f t="shared" si="11"/>
        <v>-1</v>
      </c>
      <c r="BL11">
        <f t="shared" ref="BL11:BS11" si="36">IF((IF(BC11=BC4,BC11,-1)-$AM11)/10000&lt;0,-1,(IF(BC11=BC4,BC11,-1)-$AM11)/10000)</f>
        <v>-1</v>
      </c>
      <c r="BM11">
        <f t="shared" si="36"/>
        <v>-1</v>
      </c>
      <c r="BN11">
        <f t="shared" si="36"/>
        <v>-1</v>
      </c>
      <c r="BO11">
        <f t="shared" si="36"/>
        <v>-1</v>
      </c>
      <c r="BP11">
        <f t="shared" si="36"/>
        <v>-1</v>
      </c>
      <c r="BQ11">
        <f t="shared" si="36"/>
        <v>-1</v>
      </c>
      <c r="BR11">
        <f t="shared" si="36"/>
        <v>-1</v>
      </c>
      <c r="BS11">
        <f t="shared" si="36"/>
        <v>-1</v>
      </c>
      <c r="BU11">
        <f t="shared" si="28"/>
        <v>-1</v>
      </c>
      <c r="BV11">
        <f t="shared" si="29"/>
        <v>0</v>
      </c>
      <c r="BW11">
        <f>_xlfn.RANK.AVG(BU11,BU5:BU16,0)</f>
        <v>6.5</v>
      </c>
      <c r="BX11">
        <f>IF(BW11&gt;BV2,0,(BV2-BW11)+2)</f>
        <v>0</v>
      </c>
      <c r="BY11">
        <f>IF(BW11&gt;BV2,0,IF(BV2=7,MAX(0,(BV2-BW11-5)),0))</f>
        <v>0</v>
      </c>
      <c r="BZ11">
        <f>IF(BW11&gt;BV2,0,IF(BV2=8,MAX(0,(BV2-BW11-5)),0))</f>
        <v>0</v>
      </c>
      <c r="CA11">
        <f t="shared" si="30"/>
        <v>0</v>
      </c>
    </row>
    <row r="12" spans="1:79">
      <c r="B12" s="94">
        <v>8</v>
      </c>
      <c r="C12" s="38" t="str">
        <f>IF(E12="","",VLOOKUP(E12,'Guests and Para'!$Q$4:$U$33,2,FALSE))</f>
        <v/>
      </c>
      <c r="D12" s="38" t="str">
        <f>IF(E12="","",VLOOKUP(E12,'Guests and Para'!$Q$4:$U$33,3,FALSE))</f>
        <v/>
      </c>
      <c r="E12" s="4"/>
      <c r="F12" s="4"/>
      <c r="G12" s="6"/>
      <c r="H12" s="38" t="str">
        <f>IF(E12="","",VLOOKUP(E12,'Guests and Para'!$Q$4:$U$33,4,FALSE))</f>
        <v/>
      </c>
      <c r="I12" s="38" t="str">
        <f>IF(E12="","",VLOOKUP(E12,'Guests and Para'!$Q$4:$U$33,5,FALSE))</f>
        <v/>
      </c>
      <c r="J12" s="38">
        <f t="shared" si="13"/>
        <v>0</v>
      </c>
      <c r="K12" s="94">
        <f t="shared" si="14"/>
        <v>0</v>
      </c>
      <c r="L12" s="38" t="str">
        <f>IF(AV12&lt;0,"",AV12)</f>
        <v/>
      </c>
      <c r="M12">
        <f t="shared" si="15"/>
        <v>0</v>
      </c>
      <c r="N12" s="8">
        <f t="shared" si="16"/>
        <v>0</v>
      </c>
      <c r="O12" s="8">
        <f t="shared" si="6"/>
        <v>0</v>
      </c>
      <c r="P12" s="8">
        <f t="shared" si="17"/>
        <v>0</v>
      </c>
      <c r="Q12" s="7">
        <f t="shared" si="18"/>
        <v>0</v>
      </c>
      <c r="R12" s="7">
        <f t="shared" si="19"/>
        <v>0</v>
      </c>
      <c r="S12" s="7">
        <f t="shared" si="19"/>
        <v>0</v>
      </c>
      <c r="T12" s="7">
        <f t="shared" si="19"/>
        <v>0</v>
      </c>
      <c r="U12" s="7">
        <f t="shared" si="19"/>
        <v>0</v>
      </c>
      <c r="V12" t="str">
        <f t="shared" si="20"/>
        <v/>
      </c>
      <c r="W12" t="str">
        <f t="shared" si="21"/>
        <v/>
      </c>
      <c r="X12" t="str">
        <f>IF(ADMIN2026!$G$8="Photo-finish timing",W12,V12)</f>
        <v/>
      </c>
      <c r="Y12" s="66" t="str">
        <f>IF(E12="","",IF(ADMIN2026!$G$8=ADMIN2026!$D$8,"",IF(P12&gt;0.5,"error 1/100th entry noted","")))</f>
        <v/>
      </c>
      <c r="Z12" s="38" t="str">
        <f t="shared" si="22"/>
        <v/>
      </c>
      <c r="AC12">
        <f t="shared" si="23"/>
        <v>0</v>
      </c>
      <c r="AD12">
        <f t="shared" si="7"/>
        <v>0</v>
      </c>
      <c r="AE12">
        <f t="shared" si="7"/>
        <v>0</v>
      </c>
      <c r="AF12">
        <f t="shared" si="7"/>
        <v>0</v>
      </c>
      <c r="AG12">
        <f t="shared" si="7"/>
        <v>0</v>
      </c>
      <c r="AH12">
        <f t="shared" si="7"/>
        <v>0</v>
      </c>
      <c r="AI12">
        <f t="shared" si="7"/>
        <v>0</v>
      </c>
      <c r="AJ12">
        <f t="shared" si="7"/>
        <v>0</v>
      </c>
      <c r="AL12">
        <f t="shared" si="8"/>
        <v>-10000</v>
      </c>
      <c r="AM12">
        <f t="shared" si="31"/>
        <v>8</v>
      </c>
      <c r="AN12">
        <f t="shared" si="24"/>
        <v>-9992</v>
      </c>
      <c r="AO12">
        <f t="shared" si="9"/>
        <v>0</v>
      </c>
      <c r="AP12">
        <f>_xlfn.RANK.AVG(AV12,AV5:AV16,0)</f>
        <v>6.5</v>
      </c>
      <c r="AQ12">
        <f>IF(AP12&gt;AO2,0,(AO2-AP12)+2)</f>
        <v>0</v>
      </c>
      <c r="AR12">
        <f>IF(AP12&gt;AO2,0,IF(AO2=7,MAX(0,(AO2-AP12-5)),0))</f>
        <v>0</v>
      </c>
      <c r="AS12">
        <f>IF(AP12&gt;AO2,0,IF(AO2=8,MAX(0,(AO2-AP12-5)),0))</f>
        <v>0</v>
      </c>
      <c r="AT12">
        <f t="shared" si="25"/>
        <v>0</v>
      </c>
      <c r="AV12">
        <f t="shared" si="10"/>
        <v>-1</v>
      </c>
      <c r="AW12" t="str">
        <f>IF(E12="","",IF(A3=3000,(1/((13/7.5)*(60*F12+G12))),(1/((1/1)*(60*F12+G12)))))</f>
        <v/>
      </c>
      <c r="AX12">
        <f>VLOOKUP(A3,'RAZA track Params'!$AM$5:$AN$11,2,FALSE)</f>
        <v>3</v>
      </c>
      <c r="AY12" t="str">
        <f>IF(E12="","",VLOOKUP(H12,'RAZA track Params'!$B$28:$AE$53,AX12,FALSE))</f>
        <v/>
      </c>
      <c r="AZ12" t="str">
        <f>IF(E12="","",VLOOKUP(H12,'RAZA track Params'!$B$28:$AE$53,AX12+1,FALSE))</f>
        <v/>
      </c>
      <c r="BA12" t="str">
        <f>IF(E12="","",VLOOKUP(H12,'RAZA track Params'!$B$28:$AE$53,AX12+2,FALSE))</f>
        <v/>
      </c>
      <c r="BC12">
        <f t="shared" si="26"/>
        <v>-1</v>
      </c>
      <c r="BD12">
        <f t="shared" si="11"/>
        <v>-1</v>
      </c>
      <c r="BE12">
        <f t="shared" si="11"/>
        <v>-1</v>
      </c>
      <c r="BF12">
        <f t="shared" si="11"/>
        <v>-1</v>
      </c>
      <c r="BG12">
        <f t="shared" si="11"/>
        <v>-1</v>
      </c>
      <c r="BH12">
        <f t="shared" si="11"/>
        <v>-1</v>
      </c>
      <c r="BI12">
        <f t="shared" si="11"/>
        <v>-1</v>
      </c>
      <c r="BJ12">
        <f t="shared" si="11"/>
        <v>-1</v>
      </c>
      <c r="BL12">
        <f t="shared" ref="BL12:BS12" si="37">IF((IF(BC12=BC4,BC12,-1)-$AM12)/10000&lt;0,-1,(IF(BC12=BC4,BC12,-1)-$AM12)/10000)</f>
        <v>-1</v>
      </c>
      <c r="BM12">
        <f t="shared" si="37"/>
        <v>-1</v>
      </c>
      <c r="BN12">
        <f t="shared" si="37"/>
        <v>-1</v>
      </c>
      <c r="BO12">
        <f t="shared" si="37"/>
        <v>-1</v>
      </c>
      <c r="BP12">
        <f t="shared" si="37"/>
        <v>-1</v>
      </c>
      <c r="BQ12">
        <f t="shared" si="37"/>
        <v>-1</v>
      </c>
      <c r="BR12">
        <f t="shared" si="37"/>
        <v>-1</v>
      </c>
      <c r="BS12">
        <f t="shared" si="37"/>
        <v>-1</v>
      </c>
      <c r="BU12">
        <f>MAX(BL12:BS12)</f>
        <v>-1</v>
      </c>
      <c r="BV12">
        <f t="shared" si="29"/>
        <v>0</v>
      </c>
      <c r="BW12">
        <f>_xlfn.RANK.AVG(BU12,BU5:BU16,0)</f>
        <v>6.5</v>
      </c>
      <c r="BX12">
        <f>IF(BW12&gt;BV2,0,(BV2-BW12)+2)</f>
        <v>0</v>
      </c>
      <c r="BY12">
        <f>IF(BW12&gt;BV2,0,IF(BV2=7,MAX(0,(BV2-BW12-5)),0))</f>
        <v>0</v>
      </c>
      <c r="BZ12">
        <f>IF(BW12&gt;BV2,0,IF(BV2=8,MAX(0,(BV2-BW12-5)),0))</f>
        <v>0</v>
      </c>
      <c r="CA12">
        <f t="shared" si="30"/>
        <v>0</v>
      </c>
    </row>
    <row r="13" spans="1:79">
      <c r="B13" s="94">
        <v>9</v>
      </c>
      <c r="C13" s="38" t="str">
        <f>IF(E13="","",VLOOKUP(E13,'Guests and Para'!$Q$4:$U$33,2,FALSE))</f>
        <v/>
      </c>
      <c r="D13" s="38" t="str">
        <f>IF(E13="","",VLOOKUP(E13,'Guests and Para'!$Q$4:$U$33,3,FALSE))</f>
        <v/>
      </c>
      <c r="E13" s="4"/>
      <c r="F13" s="4"/>
      <c r="G13" s="6"/>
      <c r="H13" s="38" t="str">
        <f>IF(E13="","",VLOOKUP(E13,'Guests and Para'!$Q$4:$U$33,4,FALSE))</f>
        <v/>
      </c>
      <c r="I13" s="38" t="str">
        <f>IF(E13="","",VLOOKUP(E13,'Guests and Para'!$Q$4:$U$33,5,FALSE))</f>
        <v/>
      </c>
      <c r="J13" s="38">
        <f t="shared" si="13"/>
        <v>0</v>
      </c>
      <c r="K13" s="94">
        <f t="shared" si="14"/>
        <v>0</v>
      </c>
      <c r="L13" s="38" t="str">
        <f t="shared" ref="L13:L16" si="38">IF(AV13&lt;0,"",AV13)</f>
        <v/>
      </c>
      <c r="M13">
        <f t="shared" si="15"/>
        <v>0</v>
      </c>
      <c r="N13" s="8">
        <f t="shared" si="16"/>
        <v>0</v>
      </c>
      <c r="O13" s="8">
        <f t="shared" si="6"/>
        <v>0</v>
      </c>
      <c r="P13" s="8">
        <f t="shared" si="17"/>
        <v>0</v>
      </c>
      <c r="Q13" s="7">
        <f t="shared" si="18"/>
        <v>0</v>
      </c>
      <c r="R13" s="7">
        <f t="shared" si="19"/>
        <v>0</v>
      </c>
      <c r="S13" s="7">
        <f t="shared" si="19"/>
        <v>0</v>
      </c>
      <c r="T13" s="7">
        <f t="shared" si="19"/>
        <v>0</v>
      </c>
      <c r="U13" s="7">
        <f t="shared" si="19"/>
        <v>0</v>
      </c>
      <c r="V13" t="str">
        <f t="shared" si="20"/>
        <v/>
      </c>
      <c r="W13" t="str">
        <f t="shared" si="21"/>
        <v/>
      </c>
      <c r="X13" t="str">
        <f>IF(ADMIN2026!$G$8="Photo-finish timing",W13,V13)</f>
        <v/>
      </c>
      <c r="Y13" s="66" t="str">
        <f>IF(E13="","",IF(ADMIN2026!$G$8=ADMIN2026!$D$8,"",IF(P13&gt;0.5,"error 1/100th entry noted","")))</f>
        <v/>
      </c>
      <c r="Z13" s="38" t="str">
        <f t="shared" si="22"/>
        <v/>
      </c>
      <c r="AC13">
        <f t="shared" si="23"/>
        <v>0</v>
      </c>
      <c r="AD13">
        <f t="shared" si="7"/>
        <v>0</v>
      </c>
      <c r="AE13">
        <f t="shared" si="7"/>
        <v>0</v>
      </c>
      <c r="AF13">
        <f t="shared" si="7"/>
        <v>0</v>
      </c>
      <c r="AG13">
        <f t="shared" si="7"/>
        <v>0</v>
      </c>
      <c r="AH13">
        <f t="shared" si="7"/>
        <v>0</v>
      </c>
      <c r="AI13">
        <f t="shared" si="7"/>
        <v>0</v>
      </c>
      <c r="AJ13">
        <f t="shared" si="7"/>
        <v>0</v>
      </c>
      <c r="AL13">
        <f t="shared" si="8"/>
        <v>-10000</v>
      </c>
      <c r="AM13">
        <f t="shared" si="31"/>
        <v>9</v>
      </c>
      <c r="AN13">
        <f t="shared" si="24"/>
        <v>-9991</v>
      </c>
      <c r="AO13">
        <f t="shared" si="9"/>
        <v>0</v>
      </c>
      <c r="AP13">
        <f>_xlfn.RANK.AVG(AV13,AV5:AV16,0)</f>
        <v>6.5</v>
      </c>
      <c r="AQ13">
        <f>IF(AP13&gt;AO2,0,(AO2-AP13)+2)</f>
        <v>0</v>
      </c>
      <c r="AR13">
        <f>IF(AP13&gt;AO2,0,IF(AO2=7,MAX(0,(AO2-AP13-5)),0))</f>
        <v>0</v>
      </c>
      <c r="AS13">
        <f>IF(AP13&gt;AO2,0,IF(AO2=8,MAX(0,(AO2-AP13-5)),0))</f>
        <v>0</v>
      </c>
      <c r="AT13">
        <f t="shared" si="25"/>
        <v>0</v>
      </c>
      <c r="AV13">
        <f t="shared" si="10"/>
        <v>-1</v>
      </c>
      <c r="AW13" t="str">
        <f>IF(E13="","",IF(A3=3000,(1/((13/7.5)*(60*F13+G13))),(1/((1/1)*(60*F13+G13)))))</f>
        <v/>
      </c>
      <c r="AX13">
        <f>VLOOKUP(A3,'RAZA track Params'!$AM$5:$AN$11,2,FALSE)</f>
        <v>3</v>
      </c>
      <c r="AY13" t="str">
        <f>IF(E13="","",VLOOKUP(H13,'RAZA track Params'!$B$28:$AE$53,AX13,FALSE))</f>
        <v/>
      </c>
      <c r="AZ13" t="str">
        <f>IF(E13="","",VLOOKUP(H13,'RAZA track Params'!$B$28:$AE$53,AX13+1,FALSE))</f>
        <v/>
      </c>
      <c r="BA13" t="str">
        <f>IF(E13="","",VLOOKUP(H13,'RAZA track Params'!$B$28:$AE$53,AX13+2,FALSE))</f>
        <v/>
      </c>
      <c r="BC13">
        <f t="shared" si="26"/>
        <v>-1</v>
      </c>
      <c r="BD13">
        <f t="shared" si="11"/>
        <v>-1</v>
      </c>
      <c r="BE13">
        <f t="shared" si="11"/>
        <v>-1</v>
      </c>
      <c r="BF13">
        <f t="shared" si="11"/>
        <v>-1</v>
      </c>
      <c r="BG13">
        <f t="shared" si="11"/>
        <v>-1</v>
      </c>
      <c r="BH13">
        <f t="shared" si="11"/>
        <v>-1</v>
      </c>
      <c r="BI13">
        <f t="shared" si="11"/>
        <v>-1</v>
      </c>
      <c r="BJ13">
        <f t="shared" si="11"/>
        <v>-1</v>
      </c>
      <c r="BL13">
        <f>IF((IF(BC13=BC4,BC13,-1)-$AM13)/10000&lt;0,-1,(IF(BC13=BC4,BC13,-1)-$AM13)/10000)</f>
        <v>-1</v>
      </c>
      <c r="BM13">
        <f t="shared" ref="BM13:BS13" si="39">IF((IF(BD13=BD4,BD13,-1)-$AM13)/10000&lt;0,-1,(IF(BD13=BD4,BD13,-1)-$AM13)/10000)</f>
        <v>-1</v>
      </c>
      <c r="BN13">
        <f t="shared" si="39"/>
        <v>-1</v>
      </c>
      <c r="BO13">
        <f t="shared" si="39"/>
        <v>-1</v>
      </c>
      <c r="BP13">
        <f t="shared" si="39"/>
        <v>-1</v>
      </c>
      <c r="BQ13">
        <f t="shared" si="39"/>
        <v>-1</v>
      </c>
      <c r="BR13">
        <f t="shared" si="39"/>
        <v>-1</v>
      </c>
      <c r="BS13">
        <f t="shared" si="39"/>
        <v>-1</v>
      </c>
      <c r="BU13">
        <f>MAX(BL13:BS13)</f>
        <v>-1</v>
      </c>
      <c r="BV13">
        <f t="shared" si="29"/>
        <v>0</v>
      </c>
      <c r="BW13">
        <f>_xlfn.RANK.AVG(BU13,BU5:BU16,0)</f>
        <v>6.5</v>
      </c>
      <c r="BX13">
        <f>IF(BW13&gt;BV2,0,(BV2-BW13)+2)</f>
        <v>0</v>
      </c>
      <c r="BY13">
        <f>IF(BW13&gt;BV2,0,IF(BV2=7,MAX(0,(BV2-BW13-5)),0))</f>
        <v>0</v>
      </c>
      <c r="BZ13">
        <f>IF(BW13&gt;BV2,0,IF(BV2=8,MAX(0,(BV2-BW13-5)),0))</f>
        <v>0</v>
      </c>
      <c r="CA13">
        <f t="shared" si="30"/>
        <v>0</v>
      </c>
    </row>
    <row r="14" spans="1:79">
      <c r="B14" s="94">
        <v>10</v>
      </c>
      <c r="C14" s="38" t="str">
        <f>IF(E14="","",VLOOKUP(E14,'Guests and Para'!$Q$4:$U$33,2,FALSE))</f>
        <v/>
      </c>
      <c r="D14" s="38" t="str">
        <f>IF(E14="","",VLOOKUP(E14,'Guests and Para'!$Q$4:$U$33,3,FALSE))</f>
        <v/>
      </c>
      <c r="E14" s="4"/>
      <c r="F14" s="4"/>
      <c r="G14" s="6"/>
      <c r="H14" s="38" t="str">
        <f>IF(E14="","",VLOOKUP(E14,'Guests and Para'!$Q$4:$U$33,4,FALSE))</f>
        <v/>
      </c>
      <c r="I14" s="38" t="str">
        <f>IF(E14="","",VLOOKUP(E14,'Guests and Para'!$Q$4:$U$33,5,FALSE))</f>
        <v/>
      </c>
      <c r="J14" s="38">
        <f t="shared" si="13"/>
        <v>0</v>
      </c>
      <c r="K14" s="94">
        <f t="shared" si="14"/>
        <v>0</v>
      </c>
      <c r="L14" s="38" t="str">
        <f t="shared" si="38"/>
        <v/>
      </c>
      <c r="M14">
        <f t="shared" si="15"/>
        <v>0</v>
      </c>
      <c r="N14" s="8">
        <f t="shared" si="16"/>
        <v>0</v>
      </c>
      <c r="O14" s="8">
        <f t="shared" si="6"/>
        <v>0</v>
      </c>
      <c r="P14" s="8">
        <f t="shared" si="17"/>
        <v>0</v>
      </c>
      <c r="Q14" s="7">
        <f t="shared" si="18"/>
        <v>0</v>
      </c>
      <c r="R14" s="7">
        <f t="shared" si="19"/>
        <v>0</v>
      </c>
      <c r="S14" s="7">
        <f t="shared" si="19"/>
        <v>0</v>
      </c>
      <c r="T14" s="7">
        <f t="shared" si="19"/>
        <v>0</v>
      </c>
      <c r="U14" s="7">
        <f t="shared" si="19"/>
        <v>0</v>
      </c>
      <c r="V14" t="str">
        <f t="shared" si="20"/>
        <v/>
      </c>
      <c r="W14" t="str">
        <f t="shared" si="21"/>
        <v/>
      </c>
      <c r="X14" t="str">
        <f>IF(ADMIN2026!$G$8="Photo-finish timing",W14,V14)</f>
        <v/>
      </c>
      <c r="Y14" s="66" t="str">
        <f>IF(E14="","",IF(ADMIN2026!$G$8=ADMIN2026!$D$8,"",IF(P14&gt;0.5,"error 1/100th entry noted","")))</f>
        <v/>
      </c>
      <c r="Z14" s="38" t="str">
        <f t="shared" si="22"/>
        <v/>
      </c>
      <c r="AC14">
        <f t="shared" si="23"/>
        <v>0</v>
      </c>
      <c r="AD14">
        <f t="shared" si="7"/>
        <v>0</v>
      </c>
      <c r="AE14">
        <f t="shared" si="7"/>
        <v>0</v>
      </c>
      <c r="AF14">
        <f t="shared" si="7"/>
        <v>0</v>
      </c>
      <c r="AG14">
        <f t="shared" si="7"/>
        <v>0</v>
      </c>
      <c r="AH14">
        <f t="shared" si="7"/>
        <v>0</v>
      </c>
      <c r="AI14">
        <f t="shared" si="7"/>
        <v>0</v>
      </c>
      <c r="AJ14">
        <f t="shared" si="7"/>
        <v>0</v>
      </c>
      <c r="AL14">
        <f t="shared" si="8"/>
        <v>-10000</v>
      </c>
      <c r="AM14">
        <f t="shared" si="31"/>
        <v>10</v>
      </c>
      <c r="AN14">
        <f t="shared" si="24"/>
        <v>-9990</v>
      </c>
      <c r="AO14">
        <f t="shared" si="9"/>
        <v>0</v>
      </c>
      <c r="AP14">
        <f>_xlfn.RANK.AVG(AV14,AV5:AV16,0)</f>
        <v>6.5</v>
      </c>
      <c r="AQ14">
        <f>IF(AP14&gt;AO2,0,(AO2-AP14)+2)</f>
        <v>0</v>
      </c>
      <c r="AR14">
        <f>IF(AP14&gt;AO2,0,IF(AO2=7,MAX(0,(AO2-AP14-5)),0))</f>
        <v>0</v>
      </c>
      <c r="AS14">
        <f>IF(AP14&gt;AO2,0,IF(AO2=8,MAX(0,(AO2-AP14-5)),0))</f>
        <v>0</v>
      </c>
      <c r="AT14">
        <f t="shared" si="25"/>
        <v>0</v>
      </c>
      <c r="AV14">
        <f t="shared" si="10"/>
        <v>-1</v>
      </c>
      <c r="AW14" t="str">
        <f>IF(E14="","",IF(A3=3000,(1/((13/7.5)*(60*F14+G14))),(1/((1/1)*(60*F14+G14)))))</f>
        <v/>
      </c>
      <c r="AX14">
        <f>VLOOKUP(A3,'RAZA track Params'!$AM$5:$AN$11,2,FALSE)</f>
        <v>3</v>
      </c>
      <c r="AY14" t="str">
        <f>IF(E14="","",VLOOKUP(H14,'RAZA track Params'!$B$28:$AE$53,AX14,FALSE))</f>
        <v/>
      </c>
      <c r="AZ14" t="str">
        <f>IF(E14="","",VLOOKUP(H14,'RAZA track Params'!$B$28:$AE$53,AX14+1,FALSE))</f>
        <v/>
      </c>
      <c r="BA14" t="str">
        <f>IF(E14="","",VLOOKUP(H14,'RAZA track Params'!$B$28:$AE$53,AX14+2,FALSE))</f>
        <v/>
      </c>
      <c r="BC14">
        <f t="shared" si="26"/>
        <v>-1</v>
      </c>
      <c r="BD14">
        <f t="shared" si="11"/>
        <v>-1</v>
      </c>
      <c r="BE14">
        <f t="shared" si="11"/>
        <v>-1</v>
      </c>
      <c r="BF14">
        <f t="shared" si="11"/>
        <v>-1</v>
      </c>
      <c r="BG14">
        <f t="shared" si="11"/>
        <v>-1</v>
      </c>
      <c r="BH14">
        <f t="shared" si="11"/>
        <v>-1</v>
      </c>
      <c r="BI14">
        <f t="shared" si="11"/>
        <v>-1</v>
      </c>
      <c r="BJ14">
        <f t="shared" si="11"/>
        <v>-1</v>
      </c>
      <c r="BL14">
        <f>IF((IF(BC14=BC4,BC14,-1)-$AM14)/10000&lt;0,-1,(IF(BC14=BC4,BC14,-1)-$AM14)/10000)</f>
        <v>-1</v>
      </c>
      <c r="BM14">
        <f t="shared" ref="BM14:BS14" si="40">IF((IF(BD14=BD4,BD14,-1)-$AM14)/10000&lt;0,-1,(IF(BD14=BD4,BD14,-1)-$AM14)/10000)</f>
        <v>-1</v>
      </c>
      <c r="BN14">
        <f t="shared" si="40"/>
        <v>-1</v>
      </c>
      <c r="BO14">
        <f>IF((IF(BF14=BF4,BF14,-1)-$AM14)/10000&lt;0,-1,(IF(BF14=BF4,BF14,-1)-$AM14)/10000)</f>
        <v>-1</v>
      </c>
      <c r="BP14">
        <f t="shared" si="40"/>
        <v>-1</v>
      </c>
      <c r="BQ14">
        <f t="shared" si="40"/>
        <v>-1</v>
      </c>
      <c r="BR14">
        <f t="shared" si="40"/>
        <v>-1</v>
      </c>
      <c r="BS14">
        <f t="shared" si="40"/>
        <v>-1</v>
      </c>
      <c r="BU14">
        <f t="shared" ref="BU14:BU16" si="41">MAX(BL14:BS14)</f>
        <v>-1</v>
      </c>
      <c r="BV14">
        <f t="shared" si="29"/>
        <v>0</v>
      </c>
      <c r="BW14">
        <f>_xlfn.RANK.AVG(BU14,BU5:BU16,0)</f>
        <v>6.5</v>
      </c>
      <c r="BX14">
        <f>IF(BW14&gt;BV2,0,(BV2-BW14)+2)</f>
        <v>0</v>
      </c>
      <c r="BY14">
        <f>IF(BW14&gt;BV2,0,IF(BV2=7,MAX(0,(BV2-BW14-5)),0))</f>
        <v>0</v>
      </c>
      <c r="BZ14">
        <f>IF(BW14&gt;BV2,0,IF(BV2=8,MAX(0,(BV2-BW14-5)),0))</f>
        <v>0</v>
      </c>
      <c r="CA14">
        <f t="shared" si="30"/>
        <v>0</v>
      </c>
    </row>
    <row r="15" spans="1:79">
      <c r="B15" s="94">
        <v>11</v>
      </c>
      <c r="C15" s="38" t="str">
        <f>IF(E15="","",VLOOKUP(E15,'Guests and Para'!$Q$4:$U$33,2,FALSE))</f>
        <v/>
      </c>
      <c r="D15" s="38" t="str">
        <f>IF(E15="","",VLOOKUP(E15,'Guests and Para'!$Q$4:$U$33,3,FALSE))</f>
        <v/>
      </c>
      <c r="E15" s="4"/>
      <c r="F15" s="4"/>
      <c r="G15" s="6"/>
      <c r="H15" s="38" t="str">
        <f>IF(E15="","",VLOOKUP(E15,'Guests and Para'!$Q$4:$U$33,4,FALSE))</f>
        <v/>
      </c>
      <c r="I15" s="38" t="str">
        <f>IF(E15="","",VLOOKUP(E15,'Guests and Para'!$Q$4:$U$33,5,FALSE))</f>
        <v/>
      </c>
      <c r="J15" s="38">
        <f t="shared" si="13"/>
        <v>0</v>
      </c>
      <c r="K15" s="94">
        <f t="shared" si="14"/>
        <v>0</v>
      </c>
      <c r="L15" s="38" t="str">
        <f t="shared" si="38"/>
        <v/>
      </c>
      <c r="M15">
        <f t="shared" si="15"/>
        <v>0</v>
      </c>
      <c r="N15" s="8">
        <f t="shared" si="16"/>
        <v>0</v>
      </c>
      <c r="O15" s="8">
        <f t="shared" si="6"/>
        <v>0</v>
      </c>
      <c r="P15" s="8">
        <f t="shared" si="17"/>
        <v>0</v>
      </c>
      <c r="Q15" s="7">
        <f t="shared" si="18"/>
        <v>0</v>
      </c>
      <c r="R15" s="7">
        <f t="shared" si="19"/>
        <v>0</v>
      </c>
      <c r="S15" s="7">
        <f t="shared" si="19"/>
        <v>0</v>
      </c>
      <c r="T15" s="7">
        <f t="shared" si="19"/>
        <v>0</v>
      </c>
      <c r="U15" s="7">
        <f t="shared" si="19"/>
        <v>0</v>
      </c>
      <c r="V15" t="str">
        <f t="shared" si="20"/>
        <v/>
      </c>
      <c r="W15" t="str">
        <f t="shared" si="21"/>
        <v/>
      </c>
      <c r="X15" t="str">
        <f>IF(ADMIN2026!$G$8="Photo-finish timing",W15,V15)</f>
        <v/>
      </c>
      <c r="Y15" s="66" t="str">
        <f>IF(E15="","",IF(ADMIN2026!$G$8=ADMIN2026!$D$8,"",IF(P15&gt;0.5,"error 1/100th entry noted","")))</f>
        <v/>
      </c>
      <c r="Z15" s="38" t="str">
        <f t="shared" si="22"/>
        <v/>
      </c>
      <c r="AC15">
        <f t="shared" si="23"/>
        <v>0</v>
      </c>
      <c r="AD15">
        <f t="shared" si="7"/>
        <v>0</v>
      </c>
      <c r="AE15">
        <f t="shared" si="7"/>
        <v>0</v>
      </c>
      <c r="AF15">
        <f t="shared" si="7"/>
        <v>0</v>
      </c>
      <c r="AG15">
        <f t="shared" si="7"/>
        <v>0</v>
      </c>
      <c r="AH15">
        <f t="shared" si="7"/>
        <v>0</v>
      </c>
      <c r="AI15">
        <f t="shared" si="7"/>
        <v>0</v>
      </c>
      <c r="AJ15">
        <f t="shared" si="7"/>
        <v>0</v>
      </c>
      <c r="AL15">
        <f t="shared" si="8"/>
        <v>-10000</v>
      </c>
      <c r="AM15">
        <f t="shared" si="31"/>
        <v>11</v>
      </c>
      <c r="AN15">
        <f t="shared" si="24"/>
        <v>-9989</v>
      </c>
      <c r="AO15">
        <f t="shared" si="9"/>
        <v>0</v>
      </c>
      <c r="AP15">
        <f>_xlfn.RANK.AVG(AV15,AV5:AV16,0)</f>
        <v>6.5</v>
      </c>
      <c r="AQ15">
        <f>IF(AP15&gt;AO2,0,(AO2-AP15)+2)</f>
        <v>0</v>
      </c>
      <c r="AR15">
        <f>IF(AP15&gt;AO2,0,IF(AO2=7,MAX(0,(AO2-AP15-5)),0))</f>
        <v>0</v>
      </c>
      <c r="AS15">
        <f>IF(AP15&gt;AO2,0,IF(AO2=8,MAX(0,(AO2-AP15-5)),0))</f>
        <v>0</v>
      </c>
      <c r="AT15">
        <f t="shared" si="25"/>
        <v>0</v>
      </c>
      <c r="AV15">
        <f>IF(AY15="",-1,IF(AY15&gt;0,FLOOR(AY15*EXP(-EXP(AZ15-BA15*AW15)),1),0))</f>
        <v>-1</v>
      </c>
      <c r="AW15" t="str">
        <f>IF(E15="","",IF(A3=3000,(1/((13/7.5)*(60*F15+G15))),(1/((1/1)*(60*F15+G15)))))</f>
        <v/>
      </c>
      <c r="AX15">
        <f>VLOOKUP(A3,'RAZA track Params'!$AM$5:$AN$11,2,FALSE)</f>
        <v>3</v>
      </c>
      <c r="AY15" t="str">
        <f>IF(E15="","",VLOOKUP(H15,'RAZA track Params'!$B$28:$AE$53,AX15,FALSE))</f>
        <v/>
      </c>
      <c r="AZ15" t="str">
        <f>IF(E15="","",VLOOKUP(H15,'RAZA track Params'!$B$28:$AE$53,AX15+1,FALSE))</f>
        <v/>
      </c>
      <c r="BA15" t="str">
        <f>IF(E15="","",VLOOKUP(H15,'RAZA track Params'!$B$28:$AE$53,AX15+2,FALSE))</f>
        <v/>
      </c>
      <c r="BC15">
        <f>IF($D15=BC$1,$AN15,-1)</f>
        <v>-1</v>
      </c>
      <c r="BD15">
        <f t="shared" si="11"/>
        <v>-1</v>
      </c>
      <c r="BE15">
        <f t="shared" si="11"/>
        <v>-1</v>
      </c>
      <c r="BF15">
        <f t="shared" si="11"/>
        <v>-1</v>
      </c>
      <c r="BG15">
        <f t="shared" si="11"/>
        <v>-1</v>
      </c>
      <c r="BH15">
        <f t="shared" si="11"/>
        <v>-1</v>
      </c>
      <c r="BI15">
        <f t="shared" si="11"/>
        <v>-1</v>
      </c>
      <c r="BJ15">
        <f t="shared" si="11"/>
        <v>-1</v>
      </c>
      <c r="BL15">
        <f>IF((IF(BC15=BC4,BC15,-1)-$AM15)/10000&lt;0,-1,(IF(BC15=BC4,BC15,-1)-$AM15)/10000)</f>
        <v>-1</v>
      </c>
      <c r="BM15">
        <f t="shared" ref="BM15:BS15" si="42">IF((IF(BD15=BD4,BD15,-1)-$AM15)/10000&lt;0,-1,(IF(BD15=BD4,BD15,-1)-$AM15)/10000)</f>
        <v>-1</v>
      </c>
      <c r="BN15">
        <f t="shared" si="42"/>
        <v>-1</v>
      </c>
      <c r="BO15">
        <f t="shared" si="42"/>
        <v>-1</v>
      </c>
      <c r="BP15">
        <f t="shared" si="42"/>
        <v>-1</v>
      </c>
      <c r="BQ15">
        <f t="shared" si="42"/>
        <v>-1</v>
      </c>
      <c r="BR15">
        <f t="shared" si="42"/>
        <v>-1</v>
      </c>
      <c r="BS15">
        <f t="shared" si="42"/>
        <v>-1</v>
      </c>
      <c r="BU15">
        <f t="shared" si="41"/>
        <v>-1</v>
      </c>
      <c r="BV15">
        <f t="shared" si="29"/>
        <v>0</v>
      </c>
      <c r="BW15">
        <f>_xlfn.RANK.AVG(BU15,BU5:BU16,0)</f>
        <v>6.5</v>
      </c>
      <c r="BX15">
        <f>IF(BW15&gt;BV2,0,(BV2-BW15)+2)</f>
        <v>0</v>
      </c>
      <c r="BY15">
        <f>IF(BW15&gt;BV2,0,IF(BV2=7,MAX(0,(BV2-BW15-5)),0))</f>
        <v>0</v>
      </c>
      <c r="BZ15">
        <f>IF(BW15&gt;BV2,0,IF(BV2=8,MAX(0,(BV2-BW15-5)),0))</f>
        <v>0</v>
      </c>
      <c r="CA15">
        <f>SUM(BX15:BZ15)</f>
        <v>0</v>
      </c>
    </row>
    <row r="16" spans="1:79">
      <c r="B16" s="94">
        <v>12</v>
      </c>
      <c r="C16" s="38" t="str">
        <f>IF(E16="","",VLOOKUP(E16,'Guests and Para'!$Q$4:$U$33,2,FALSE))</f>
        <v/>
      </c>
      <c r="D16" s="38" t="str">
        <f>IF(E16="","",VLOOKUP(E16,'Guests and Para'!$Q$4:$U$33,3,FALSE))</f>
        <v/>
      </c>
      <c r="E16" s="4"/>
      <c r="F16" s="4"/>
      <c r="G16" s="6"/>
      <c r="H16" s="38" t="str">
        <f>IF(E16="","",VLOOKUP(E16,'Guests and Para'!$Q$4:$U$33,4,FALSE))</f>
        <v/>
      </c>
      <c r="I16" s="38" t="str">
        <f>IF(E16="","",VLOOKUP(E16,'Guests and Para'!$Q$4:$U$33,5,FALSE))</f>
        <v/>
      </c>
      <c r="J16" s="38">
        <f t="shared" si="13"/>
        <v>0</v>
      </c>
      <c r="K16" s="94">
        <f t="shared" si="14"/>
        <v>0</v>
      </c>
      <c r="L16" s="38" t="str">
        <f t="shared" si="38"/>
        <v/>
      </c>
      <c r="M16">
        <f t="shared" si="15"/>
        <v>0</v>
      </c>
      <c r="N16" s="8">
        <f t="shared" si="16"/>
        <v>0</v>
      </c>
      <c r="O16" s="8">
        <f t="shared" si="6"/>
        <v>0</v>
      </c>
      <c r="P16" s="8">
        <f t="shared" si="17"/>
        <v>0</v>
      </c>
      <c r="Q16" s="7">
        <f t="shared" si="18"/>
        <v>0</v>
      </c>
      <c r="R16" s="7">
        <f t="shared" si="19"/>
        <v>0</v>
      </c>
      <c r="S16" s="7">
        <f t="shared" si="19"/>
        <v>0</v>
      </c>
      <c r="T16" s="7">
        <f t="shared" si="19"/>
        <v>0</v>
      </c>
      <c r="U16" s="7">
        <f t="shared" si="19"/>
        <v>0</v>
      </c>
      <c r="V16" t="str">
        <f t="shared" si="20"/>
        <v/>
      </c>
      <c r="W16" t="str">
        <f t="shared" si="21"/>
        <v/>
      </c>
      <c r="X16" t="str">
        <f>IF(ADMIN2026!$G$8="Photo-finish timing",W16,V16)</f>
        <v/>
      </c>
      <c r="Y16" s="66" t="str">
        <f>IF(E16="","",IF(ADMIN2026!$G$8=ADMIN2026!$D$8,"",IF(P16&gt;0.5,"error 1/100th entry noted","")))</f>
        <v/>
      </c>
      <c r="Z16" s="38" t="str">
        <f t="shared" si="22"/>
        <v/>
      </c>
      <c r="AC16">
        <f t="shared" si="23"/>
        <v>0</v>
      </c>
      <c r="AD16">
        <f t="shared" si="7"/>
        <v>0</v>
      </c>
      <c r="AE16">
        <f t="shared" si="7"/>
        <v>0</v>
      </c>
      <c r="AF16">
        <f t="shared" si="7"/>
        <v>0</v>
      </c>
      <c r="AG16">
        <f t="shared" si="7"/>
        <v>0</v>
      </c>
      <c r="AH16">
        <f t="shared" si="7"/>
        <v>0</v>
      </c>
      <c r="AI16">
        <f t="shared" si="7"/>
        <v>0</v>
      </c>
      <c r="AJ16">
        <f t="shared" si="7"/>
        <v>0</v>
      </c>
      <c r="AL16">
        <f t="shared" si="8"/>
        <v>-10000</v>
      </c>
      <c r="AM16">
        <f t="shared" si="31"/>
        <v>12</v>
      </c>
      <c r="AN16">
        <f t="shared" si="24"/>
        <v>-9988</v>
      </c>
      <c r="AO16">
        <f t="shared" si="9"/>
        <v>0</v>
      </c>
      <c r="AP16">
        <f>_xlfn.RANK.AVG(AV16,AV5:AV16,0)</f>
        <v>6.5</v>
      </c>
      <c r="AQ16">
        <f>IF(AP16&gt;AO2,0,(AO2-AP16)+2)</f>
        <v>0</v>
      </c>
      <c r="AR16">
        <f>IF(AP16&gt;AO2,0,IF(AO2=7,MAX(0,(AO2-AP16-5)),0))</f>
        <v>0</v>
      </c>
      <c r="AS16">
        <f>IF(AP16&gt;AO2,0,IF(AO2=8,MAX(0,(AO2-AP16-5)),0))</f>
        <v>0</v>
      </c>
      <c r="AT16">
        <f t="shared" si="25"/>
        <v>0</v>
      </c>
      <c r="AV16">
        <f t="shared" si="10"/>
        <v>-1</v>
      </c>
      <c r="AW16" t="str">
        <f>IF(E16="","",IF(A3=3000,(1/((13/7.5)*(60*F16+G16))),(1/((1/1)*(60*F16+G16)))))</f>
        <v/>
      </c>
      <c r="AX16">
        <f>VLOOKUP(A3,'RAZA track Params'!$AM$5:$AN$11,2,FALSE)</f>
        <v>3</v>
      </c>
      <c r="AY16" t="str">
        <f>IF(E16="","",VLOOKUP(H16,'RAZA track Params'!$B$28:$AE$53,AX16,FALSE))</f>
        <v/>
      </c>
      <c r="AZ16" t="str">
        <f>IF(E16="","",VLOOKUP(H16,'RAZA track Params'!$B$28:$AE$53,AX16+1,FALSE))</f>
        <v/>
      </c>
      <c r="BA16" t="str">
        <f>IF(E16="","",VLOOKUP(H16,'RAZA track Params'!$B$28:$AE$53,AX16+2,FALSE))</f>
        <v/>
      </c>
      <c r="BC16">
        <f t="shared" si="26"/>
        <v>-1</v>
      </c>
      <c r="BD16">
        <f t="shared" si="11"/>
        <v>-1</v>
      </c>
      <c r="BE16">
        <f t="shared" si="11"/>
        <v>-1</v>
      </c>
      <c r="BF16">
        <f t="shared" si="11"/>
        <v>-1</v>
      </c>
      <c r="BG16">
        <f t="shared" si="11"/>
        <v>-1</v>
      </c>
      <c r="BH16">
        <f t="shared" si="11"/>
        <v>-1</v>
      </c>
      <c r="BI16">
        <f t="shared" si="11"/>
        <v>-1</v>
      </c>
      <c r="BJ16">
        <f t="shared" si="11"/>
        <v>-1</v>
      </c>
      <c r="BL16">
        <f>IF((IF(BC16=BC4,BC16,-1)-$AM16)/10000&lt;0,-1,(IF(BC16=BC4,BC16,-1)-$AM16)/10000)</f>
        <v>-1</v>
      </c>
      <c r="BM16">
        <f t="shared" ref="BM16:BS16" si="43">IF((IF(BD16=BD4,BD16,-1)-$AM16)/10000&lt;0,-1,(IF(BD16=BD4,BD16,-1)-$AM16)/10000)</f>
        <v>-1</v>
      </c>
      <c r="BN16">
        <f t="shared" si="43"/>
        <v>-1</v>
      </c>
      <c r="BO16">
        <f t="shared" si="43"/>
        <v>-1</v>
      </c>
      <c r="BP16">
        <f t="shared" si="43"/>
        <v>-1</v>
      </c>
      <c r="BQ16">
        <f t="shared" si="43"/>
        <v>-1</v>
      </c>
      <c r="BR16">
        <f t="shared" si="43"/>
        <v>-1</v>
      </c>
      <c r="BS16">
        <f t="shared" si="43"/>
        <v>-1</v>
      </c>
      <c r="BU16">
        <f t="shared" si="41"/>
        <v>-1</v>
      </c>
      <c r="BV16">
        <f t="shared" si="29"/>
        <v>0</v>
      </c>
      <c r="BW16">
        <f>_xlfn.RANK.AVG(BU16,BU5:BU16,0)</f>
        <v>6.5</v>
      </c>
      <c r="BX16">
        <f>IF(BW16&gt;BV2,0,(BV2-BW16)+2)</f>
        <v>0</v>
      </c>
      <c r="BY16">
        <f>IF(BW16&gt;BV2,0,IF(BV2=7,MAX(0,(BV2-BW16-5)),0))</f>
        <v>0</v>
      </c>
      <c r="BZ16">
        <f>IF(BW16&gt;BV2,0,IF(BV2=8,MAX(0,(BV2-BW16-5)),0))</f>
        <v>0</v>
      </c>
      <c r="CA16">
        <f t="shared" si="30"/>
        <v>0</v>
      </c>
    </row>
    <row r="18" spans="1:79">
      <c r="AO18" t="s">
        <v>312</v>
      </c>
      <c r="BV18" t="s">
        <v>312</v>
      </c>
    </row>
    <row r="19" spans="1:79">
      <c r="A19" s="62" t="s">
        <v>0</v>
      </c>
      <c r="B19" s="62" t="s">
        <v>0</v>
      </c>
      <c r="C19" s="62">
        <v>200</v>
      </c>
      <c r="D19" s="62" t="s">
        <v>58</v>
      </c>
      <c r="E19" s="3"/>
      <c r="F19" s="3"/>
      <c r="G19" s="67"/>
      <c r="J19" s="3"/>
      <c r="K19" s="3"/>
      <c r="L19" s="3"/>
      <c r="M19" s="3"/>
      <c r="N19" s="3"/>
      <c r="O19" s="3"/>
      <c r="P19" s="3"/>
      <c r="Q19" s="3"/>
      <c r="R19" s="3"/>
      <c r="S19" s="3"/>
      <c r="T19" s="3"/>
      <c r="U19" s="3"/>
      <c r="V19" s="3"/>
      <c r="W19" s="3"/>
      <c r="X19" s="3"/>
      <c r="Y19" s="3"/>
      <c r="Z19" s="3"/>
      <c r="AA19" s="3"/>
      <c r="AO19">
        <f>SUM(AO22:AO29)</f>
        <v>0</v>
      </c>
      <c r="BC19" t="s">
        <v>399</v>
      </c>
      <c r="BL19" t="s">
        <v>401</v>
      </c>
      <c r="BV19">
        <f>SUM(BV22:BV29)</f>
        <v>0</v>
      </c>
    </row>
    <row r="20" spans="1:79">
      <c r="A20" s="3">
        <f>C19</f>
        <v>200</v>
      </c>
      <c r="B20" s="37" t="s">
        <v>415</v>
      </c>
      <c r="C20" s="37" t="s">
        <v>62</v>
      </c>
      <c r="D20" s="5"/>
      <c r="E20" s="37" t="s">
        <v>63</v>
      </c>
      <c r="F20" s="37" t="s">
        <v>76</v>
      </c>
      <c r="G20" s="63" t="s">
        <v>77</v>
      </c>
      <c r="H20" s="37" t="s">
        <v>387</v>
      </c>
      <c r="I20" s="37" t="s">
        <v>389</v>
      </c>
      <c r="J20" s="37" t="s">
        <v>79</v>
      </c>
      <c r="K20" s="37" t="s">
        <v>59</v>
      </c>
      <c r="L20" s="37" t="s">
        <v>304</v>
      </c>
      <c r="M20" s="3" t="s">
        <v>132</v>
      </c>
      <c r="N20" s="3" t="s">
        <v>132</v>
      </c>
      <c r="O20" s="3" t="s">
        <v>133</v>
      </c>
      <c r="P20" s="3" t="s">
        <v>193</v>
      </c>
      <c r="Q20" s="3" t="s">
        <v>137</v>
      </c>
      <c r="R20" s="3" t="s">
        <v>192</v>
      </c>
      <c r="S20" s="3" t="s">
        <v>134</v>
      </c>
      <c r="T20" s="3" t="s">
        <v>135</v>
      </c>
      <c r="U20" s="3" t="s">
        <v>194</v>
      </c>
      <c r="V20" s="3" t="s">
        <v>195</v>
      </c>
      <c r="W20" s="3" t="s">
        <v>197</v>
      </c>
      <c r="X20" s="3" t="s">
        <v>136</v>
      </c>
      <c r="Y20" s="3" t="s">
        <v>236</v>
      </c>
      <c r="Z20" s="37" t="s">
        <v>404</v>
      </c>
      <c r="AA20" s="3"/>
      <c r="AL20" t="s">
        <v>304</v>
      </c>
      <c r="AM20" t="s">
        <v>307</v>
      </c>
      <c r="AN20" s="1" t="s">
        <v>308</v>
      </c>
      <c r="AO20" t="s">
        <v>310</v>
      </c>
      <c r="AP20" t="s">
        <v>313</v>
      </c>
      <c r="AQ20" t="s">
        <v>400</v>
      </c>
      <c r="AR20" t="s">
        <v>400</v>
      </c>
      <c r="AS20" t="s">
        <v>400</v>
      </c>
      <c r="AT20" t="s">
        <v>400</v>
      </c>
      <c r="AV20" t="s">
        <v>304</v>
      </c>
      <c r="AW20" t="s">
        <v>383</v>
      </c>
      <c r="AX20" t="s">
        <v>392</v>
      </c>
      <c r="AY20" t="s">
        <v>304</v>
      </c>
      <c r="AZ20" t="s">
        <v>304</v>
      </c>
      <c r="BA20" t="s">
        <v>304</v>
      </c>
      <c r="BC20" s="136" t="str">
        <f>AC$1</f>
        <v>B&amp;R</v>
      </c>
      <c r="BD20" s="136" t="str">
        <f t="shared" ref="BD20:BJ20" si="44">AD$1</f>
        <v>Chelt</v>
      </c>
      <c r="BE20" s="136" t="str">
        <f t="shared" si="44"/>
        <v>D&amp;S</v>
      </c>
      <c r="BF20" s="136" t="str">
        <f t="shared" si="44"/>
        <v>HereF</v>
      </c>
      <c r="BG20" s="136" t="str">
        <f t="shared" si="44"/>
        <v>K&amp;S</v>
      </c>
      <c r="BH20" s="136" t="str">
        <f t="shared" si="44"/>
        <v>Tipton</v>
      </c>
      <c r="BI20" s="136" t="str">
        <f t="shared" si="44"/>
        <v>Worc</v>
      </c>
      <c r="BJ20" s="136" t="str">
        <f t="shared" si="44"/>
        <v>Yate</v>
      </c>
      <c r="BL20" s="136" t="str">
        <f>BC20</f>
        <v>B&amp;R</v>
      </c>
      <c r="BM20" s="136" t="str">
        <f t="shared" ref="BM20:BS20" si="45">BD20</f>
        <v>Chelt</v>
      </c>
      <c r="BN20" s="136" t="str">
        <f t="shared" si="45"/>
        <v>D&amp;S</v>
      </c>
      <c r="BO20" s="136" t="str">
        <f t="shared" si="45"/>
        <v>HereF</v>
      </c>
      <c r="BP20" s="136" t="str">
        <f t="shared" si="45"/>
        <v>K&amp;S</v>
      </c>
      <c r="BQ20" s="136" t="str">
        <f t="shared" si="45"/>
        <v>Tipton</v>
      </c>
      <c r="BR20" s="136" t="str">
        <f t="shared" si="45"/>
        <v>Worc</v>
      </c>
      <c r="BS20" s="136" t="str">
        <f t="shared" si="45"/>
        <v>Yate</v>
      </c>
      <c r="BU20" t="s">
        <v>402</v>
      </c>
      <c r="BV20" t="s">
        <v>310</v>
      </c>
      <c r="BW20" t="s">
        <v>313</v>
      </c>
      <c r="BX20" t="s">
        <v>403</v>
      </c>
      <c r="BY20" t="s">
        <v>403</v>
      </c>
      <c r="BZ20" t="s">
        <v>403</v>
      </c>
      <c r="CA20" t="s">
        <v>403</v>
      </c>
    </row>
    <row r="21" spans="1:79">
      <c r="A21" s="64" t="str">
        <f>$A$4</f>
        <v>WOMEN</v>
      </c>
      <c r="B21" s="37" t="s">
        <v>59</v>
      </c>
      <c r="C21" s="37" t="s">
        <v>60</v>
      </c>
      <c r="D21" s="37" t="s">
        <v>61</v>
      </c>
      <c r="E21" s="37" t="s">
        <v>108</v>
      </c>
      <c r="F21" s="37" t="s">
        <v>78</v>
      </c>
      <c r="G21" s="63" t="s">
        <v>99</v>
      </c>
      <c r="H21" s="37" t="s">
        <v>388</v>
      </c>
      <c r="I21" s="37" t="s">
        <v>390</v>
      </c>
      <c r="J21" s="37" t="s">
        <v>80</v>
      </c>
      <c r="K21" s="37" t="s">
        <v>80</v>
      </c>
      <c r="L21" s="37" t="s">
        <v>80</v>
      </c>
      <c r="M21" s="3" t="s">
        <v>192</v>
      </c>
      <c r="N21" s="3" t="s">
        <v>130</v>
      </c>
      <c r="O21" s="3" t="s">
        <v>130</v>
      </c>
      <c r="P21" s="3" t="s">
        <v>130</v>
      </c>
      <c r="Q21" s="3" t="s">
        <v>131</v>
      </c>
      <c r="R21" s="3" t="s">
        <v>131</v>
      </c>
      <c r="S21" s="3" t="s">
        <v>131</v>
      </c>
      <c r="T21" s="3" t="s">
        <v>131</v>
      </c>
      <c r="U21" s="3" t="s">
        <v>131</v>
      </c>
      <c r="V21" s="3" t="s">
        <v>196</v>
      </c>
      <c r="W21" s="3" t="s">
        <v>196</v>
      </c>
      <c r="X21" s="3" t="s">
        <v>146</v>
      </c>
      <c r="Y21" s="3" t="s">
        <v>237</v>
      </c>
      <c r="Z21" s="37" t="s">
        <v>405</v>
      </c>
      <c r="AA21" s="3"/>
      <c r="AC21" t="str">
        <f>ADMIN2026!$D$12</f>
        <v>B&amp;R</v>
      </c>
      <c r="AD21" t="str">
        <f>ADMIN2026!$D$13</f>
        <v>Chelt</v>
      </c>
      <c r="AE21" t="str">
        <f>ADMIN2026!$D$14</f>
        <v>D&amp;S</v>
      </c>
      <c r="AF21" t="str">
        <f>ADMIN2026!$D$15</f>
        <v>HereF</v>
      </c>
      <c r="AG21" t="str">
        <f>ADMIN2026!$D$16</f>
        <v>K&amp;S</v>
      </c>
      <c r="AH21" t="str">
        <f>ADMIN2026!$D$17</f>
        <v>Tipton</v>
      </c>
      <c r="AI21" t="str">
        <f>ADMIN2026!$D$18</f>
        <v>Worc</v>
      </c>
      <c r="AJ21" t="str">
        <f>ADMIN2026!$D$19</f>
        <v>Yate</v>
      </c>
      <c r="AL21" t="s">
        <v>306</v>
      </c>
      <c r="AM21" t="s">
        <v>296</v>
      </c>
      <c r="AN21" t="s">
        <v>309</v>
      </c>
      <c r="AO21" t="s">
        <v>311</v>
      </c>
      <c r="AP21" t="s">
        <v>325</v>
      </c>
      <c r="AQ21" t="s">
        <v>397</v>
      </c>
      <c r="AR21" t="s">
        <v>394</v>
      </c>
      <c r="AS21" t="s">
        <v>395</v>
      </c>
      <c r="AT21" t="s">
        <v>396</v>
      </c>
      <c r="AV21" t="s">
        <v>305</v>
      </c>
      <c r="AW21" t="s">
        <v>384</v>
      </c>
      <c r="AX21" t="s">
        <v>393</v>
      </c>
      <c r="AY21" t="s">
        <v>328</v>
      </c>
      <c r="AZ21" t="s">
        <v>329</v>
      </c>
      <c r="BA21" t="s">
        <v>330</v>
      </c>
      <c r="BC21" s="135">
        <f>MAX(BC22:BC29)</f>
        <v>-1</v>
      </c>
      <c r="BD21" s="135">
        <f t="shared" ref="BD21:BJ21" si="46">MAX(BD22:BD29)</f>
        <v>-1</v>
      </c>
      <c r="BE21" s="135">
        <f t="shared" si="46"/>
        <v>-1</v>
      </c>
      <c r="BF21" s="135">
        <f t="shared" si="46"/>
        <v>-1</v>
      </c>
      <c r="BG21" s="135">
        <f t="shared" si="46"/>
        <v>-1</v>
      </c>
      <c r="BH21" s="135">
        <f t="shared" si="46"/>
        <v>-1</v>
      </c>
      <c r="BI21" s="135">
        <f t="shared" si="46"/>
        <v>-1</v>
      </c>
      <c r="BJ21" s="135">
        <f t="shared" si="46"/>
        <v>-1</v>
      </c>
      <c r="BU21" t="s">
        <v>314</v>
      </c>
      <c r="BV21" t="s">
        <v>311</v>
      </c>
      <c r="BW21" t="s">
        <v>325</v>
      </c>
      <c r="BX21" t="s">
        <v>397</v>
      </c>
      <c r="BY21" t="s">
        <v>394</v>
      </c>
      <c r="BZ21" t="s">
        <v>395</v>
      </c>
      <c r="CA21" t="s">
        <v>396</v>
      </c>
    </row>
    <row r="22" spans="1:79">
      <c r="B22" s="94">
        <v>1</v>
      </c>
      <c r="C22" s="38" t="str">
        <f>IF(E22="","",VLOOKUP(E22,'Guests and Para'!$Q$4:$U$33,2,FALSE))</f>
        <v/>
      </c>
      <c r="D22" s="38" t="str">
        <f>IF(E22="","",VLOOKUP(E22,'Guests and Para'!$Q$4:$U$33,3,FALSE))</f>
        <v/>
      </c>
      <c r="E22" s="4"/>
      <c r="F22" s="4"/>
      <c r="G22" s="6"/>
      <c r="H22" s="38" t="str">
        <f>IF(E22="","",VLOOKUP(E22,'Guests and Para'!$Q$4:$U$33,4,FALSE))</f>
        <v/>
      </c>
      <c r="I22" s="38" t="str">
        <f>IF(E22="","",VLOOKUP(E22,'Guests and Para'!$Q$4:$U$33,5,FALSE))</f>
        <v/>
      </c>
      <c r="J22" s="38">
        <f>CA22</f>
        <v>0</v>
      </c>
      <c r="K22" s="94">
        <f>J22</f>
        <v>0</v>
      </c>
      <c r="L22" s="38" t="str">
        <f t="shared" ref="L22:L28" si="47">IF(AV22&lt;0,"",AV22)</f>
        <v/>
      </c>
      <c r="M22">
        <f>INT(G22/10)</f>
        <v>0</v>
      </c>
      <c r="N22" s="8">
        <f>INT(G22)-10*M22</f>
        <v>0</v>
      </c>
      <c r="O22" s="8">
        <f t="shared" ref="O22:O33" si="48">INT((INT(10*(G22-N22-10*M22)+0.001))/1)</f>
        <v>0</v>
      </c>
      <c r="P22" s="8">
        <f>INT(100*(G22-N22-10*M22-O22/10)+0.5)</f>
        <v>0</v>
      </c>
      <c r="Q22" s="7">
        <f>F22</f>
        <v>0</v>
      </c>
      <c r="R22" s="7">
        <f>M22</f>
        <v>0</v>
      </c>
      <c r="S22" s="7">
        <f>N22</f>
        <v>0</v>
      </c>
      <c r="T22" s="7">
        <f>O22</f>
        <v>0</v>
      </c>
      <c r="U22" s="7">
        <f>P22</f>
        <v>0</v>
      </c>
      <c r="V22" t="str">
        <f>IF(G22="DQ","DQ",IF(G22="NT","NT",IF(G22="DNF","DNF",IF(G22="DNS","DNS",IF(D22="","",IF(F22="",IF(M22&gt;0,CONCATENATE(R22,S22,".",T22),CONCATENATE(S22,".",T22)),CONCATENATE(Q22,":",R22,S22,".",T22)))))))</f>
        <v/>
      </c>
      <c r="W22" t="str">
        <f>IF(G22="DQ","DQ",IF(G22="NT","NT",IF(G22="DNF","DNF",IF(G22="DNS","DNS",IF(D22="","",IF(F22="",IF(M22&gt;0,CONCATENATE(R22,S22,".",T22,U22),CONCATENATE(S22,".",T22,U22)),CONCATENATE(Q22,":",R22,S22,".",T22,U22)))))))</f>
        <v/>
      </c>
      <c r="X22" t="str">
        <f>IF(ADMIN2026!$G$8="Photo-finish timing",W22,V22)</f>
        <v/>
      </c>
      <c r="Y22" s="66" t="str">
        <f>IF(E22="","",IF(ADMIN2026!$G$8=ADMIN2026!$D$8,"",IF(P22&gt;0.5,"error 1/100th entry noted","")))</f>
        <v/>
      </c>
      <c r="Z22" s="38" t="str">
        <f>IF(BU22&lt;0,"",BU22)</f>
        <v/>
      </c>
      <c r="AC22">
        <f>IF($D22=AC$1,$K22,0)</f>
        <v>0</v>
      </c>
      <c r="AD22">
        <f t="shared" ref="AD22:AJ33" si="49">IF($D22=AD$1,$K22,0)</f>
        <v>0</v>
      </c>
      <c r="AE22">
        <f t="shared" si="49"/>
        <v>0</v>
      </c>
      <c r="AF22">
        <f t="shared" si="49"/>
        <v>0</v>
      </c>
      <c r="AG22">
        <f t="shared" si="49"/>
        <v>0</v>
      </c>
      <c r="AH22">
        <f t="shared" si="49"/>
        <v>0</v>
      </c>
      <c r="AI22">
        <f t="shared" si="49"/>
        <v>0</v>
      </c>
      <c r="AJ22">
        <f t="shared" si="49"/>
        <v>0</v>
      </c>
      <c r="AL22">
        <f t="shared" ref="AL22:AL33" si="50">INT(100*AV22+0.5)*100</f>
        <v>-10000</v>
      </c>
      <c r="AM22">
        <v>1</v>
      </c>
      <c r="AN22">
        <f>AL22+AM22</f>
        <v>-9999</v>
      </c>
      <c r="AO22">
        <f t="shared" ref="AO22:AO33" si="51">IF(E22="",0,1)</f>
        <v>0</v>
      </c>
      <c r="AP22">
        <f>_xlfn.RANK.AVG(AV22,AV22:AV33,0)</f>
        <v>6.5</v>
      </c>
      <c r="AQ22">
        <f>IF(AP22&gt;AO19,0,(AO19-AP22)+2)</f>
        <v>0</v>
      </c>
      <c r="AR22">
        <f>IF(AP22&gt;AO19,0,IF(AO19=7,MAX(0,(AO19-AP22-5)),0))</f>
        <v>0</v>
      </c>
      <c r="AS22">
        <f>IF(AP22&gt;AO19,0,IF(AO19=8,MAX(0,(AO19-AP22-5)),0))</f>
        <v>0</v>
      </c>
      <c r="AT22">
        <f>SUM(AQ22:AS22)</f>
        <v>0</v>
      </c>
      <c r="AV22">
        <f t="shared" ref="AV22:AV31" si="52">IF(AY22="",-1,IF(AY22&gt;0,FLOOR(AY22*EXP(-EXP(AZ22-BA22*AW22)),1),0))</f>
        <v>-1</v>
      </c>
      <c r="AW22" t="str">
        <f>IF(E22="","",IF(A20=3000,(1/((13/7.5)*(60*F22+G22))),(1/((1/1)*(60*F22+G22)))))</f>
        <v/>
      </c>
      <c r="AX22">
        <f>VLOOKUP(A20,'RAZA track Params'!$AM$5:$AN$11,2,FALSE)</f>
        <v>8</v>
      </c>
      <c r="AY22" t="str">
        <f>IF(E22="","",VLOOKUP(H22,'RAZA track Params'!$B$28:$AE$53,AX22,FALSE))</f>
        <v/>
      </c>
      <c r="AZ22" t="str">
        <f>IF(E22="","",VLOOKUP(H22,'RAZA track Params'!$B$28:$AE$53,AX22+1,FALSE))</f>
        <v/>
      </c>
      <c r="BA22" t="str">
        <f>IF(E22="","",VLOOKUP(H22,'RAZA track Params'!$B$28:$AE$53,AX22+2,FALSE))</f>
        <v/>
      </c>
      <c r="BC22">
        <f>IF($D22=BC$1,$AN22,-1)</f>
        <v>-1</v>
      </c>
      <c r="BD22">
        <f t="shared" ref="BD22:BJ33" si="53">IF($D22=BD$1,$AN22,-1)</f>
        <v>-1</v>
      </c>
      <c r="BE22">
        <f t="shared" si="53"/>
        <v>-1</v>
      </c>
      <c r="BF22">
        <f t="shared" si="53"/>
        <v>-1</v>
      </c>
      <c r="BG22">
        <f t="shared" si="53"/>
        <v>-1</v>
      </c>
      <c r="BH22">
        <f t="shared" si="53"/>
        <v>-1</v>
      </c>
      <c r="BI22">
        <f t="shared" si="53"/>
        <v>-1</v>
      </c>
      <c r="BJ22">
        <f t="shared" si="53"/>
        <v>-1</v>
      </c>
      <c r="BL22">
        <f t="shared" ref="BL22:BS22" si="54">IF((IF(BC22=BC21,BC22,-1)-$AM22)/10000&lt;0,-1,(IF(BC22=BC21,BC22,-1)-$AM22)/10000)</f>
        <v>-1</v>
      </c>
      <c r="BM22">
        <f t="shared" si="54"/>
        <v>-1</v>
      </c>
      <c r="BN22">
        <f t="shared" si="54"/>
        <v>-1</v>
      </c>
      <c r="BO22">
        <f t="shared" si="54"/>
        <v>-1</v>
      </c>
      <c r="BP22">
        <f t="shared" si="54"/>
        <v>-1</v>
      </c>
      <c r="BQ22">
        <f t="shared" si="54"/>
        <v>-1</v>
      </c>
      <c r="BR22">
        <f t="shared" si="54"/>
        <v>-1</v>
      </c>
      <c r="BS22">
        <f t="shared" si="54"/>
        <v>-1</v>
      </c>
      <c r="BU22">
        <f>MAX(BL22:BS22)</f>
        <v>-1</v>
      </c>
      <c r="BV22">
        <f>IF(BU22&lt;0,0,1)</f>
        <v>0</v>
      </c>
      <c r="BW22">
        <f>_xlfn.RANK.AVG(BU22,BU22:BU33,0)</f>
        <v>6.5</v>
      </c>
      <c r="BX22">
        <f>IF(BW22&gt;BV19,0,(BV19-BW22)+2)</f>
        <v>0</v>
      </c>
      <c r="BY22">
        <f>IF(BW22&gt;BV19,0,IF(BV19=7,MAX(0,(BV19-BW22-5)),0))</f>
        <v>0</v>
      </c>
      <c r="BZ22">
        <f>IF(BW22&gt;BV19,0,IF(BV19=8,MAX(0,(BV19-BW22-5)),0))</f>
        <v>0</v>
      </c>
      <c r="CA22">
        <f>SUM(BX22:BZ22)</f>
        <v>0</v>
      </c>
    </row>
    <row r="23" spans="1:79">
      <c r="B23" s="94">
        <v>2</v>
      </c>
      <c r="C23" s="38" t="str">
        <f>IF(E23="","",VLOOKUP(E23,'Guests and Para'!$Q$4:$U$33,2,FALSE))</f>
        <v/>
      </c>
      <c r="D23" s="38" t="str">
        <f>IF(E23="","",VLOOKUP(E23,'Guests and Para'!$Q$4:$U$33,3,FALSE))</f>
        <v/>
      </c>
      <c r="E23" s="4"/>
      <c r="F23" s="4"/>
      <c r="G23" s="6"/>
      <c r="H23" s="38" t="str">
        <f>IF(E23="","",VLOOKUP(E23,'Guests and Para'!$Q$4:$U$33,4,FALSE))</f>
        <v/>
      </c>
      <c r="I23" s="38" t="str">
        <f>IF(E23="","",VLOOKUP(E23,'Guests and Para'!$Q$4:$U$33,5,FALSE))</f>
        <v/>
      </c>
      <c r="J23" s="38">
        <f t="shared" ref="J23:J33" si="55">CA23</f>
        <v>0</v>
      </c>
      <c r="K23" s="94">
        <f t="shared" ref="K23:K33" si="56">J23</f>
        <v>0</v>
      </c>
      <c r="L23" s="38" t="str">
        <f t="shared" si="47"/>
        <v/>
      </c>
      <c r="M23">
        <f t="shared" ref="M23:M33" si="57">INT(G23/10)</f>
        <v>0</v>
      </c>
      <c r="N23" s="8">
        <f t="shared" ref="N23:N33" si="58">INT(G23)-10*M23</f>
        <v>0</v>
      </c>
      <c r="O23" s="8">
        <f t="shared" si="48"/>
        <v>0</v>
      </c>
      <c r="P23" s="8">
        <f t="shared" ref="P23:P33" si="59">INT(100*(G23-N23-10*M23-O23/10)+0.5)</f>
        <v>0</v>
      </c>
      <c r="Q23" s="7">
        <f t="shared" ref="Q23:Q33" si="60">F23</f>
        <v>0</v>
      </c>
      <c r="R23" s="7">
        <f t="shared" ref="R23:U33" si="61">M23</f>
        <v>0</v>
      </c>
      <c r="S23" s="7">
        <f t="shared" si="61"/>
        <v>0</v>
      </c>
      <c r="T23" s="7">
        <f t="shared" si="61"/>
        <v>0</v>
      </c>
      <c r="U23" s="7">
        <f t="shared" si="61"/>
        <v>0</v>
      </c>
      <c r="V23" t="str">
        <f t="shared" ref="V23:V33" si="62">IF(G23="DQ","DQ",IF(G23="NT","NT",IF(G23="DNF","DNF",IF(G23="DNS","DNS",IF(D23="","",IF(F23="",IF(M23&gt;0,CONCATENATE(R23,S23,".",T23),CONCATENATE(S23,".",T23)),CONCATENATE(Q23,":",R23,S23,".",T23)))))))</f>
        <v/>
      </c>
      <c r="W23" t="str">
        <f t="shared" ref="W23:W33" si="63">IF(G23="DQ","DQ",IF(G23="NT","NT",IF(G23="DNF","DNF",IF(G23="DNS","DNS",IF(D23="","",IF(F23="",IF(M23&gt;0,CONCATENATE(R23,S23,".",T23,U23),CONCATENATE(S23,".",T23,U23)),CONCATENATE(Q23,":",R23,S23,".",T23,U23)))))))</f>
        <v/>
      </c>
      <c r="X23" t="str">
        <f>IF(ADMIN2026!$G$8="Photo-finish timing",W23,V23)</f>
        <v/>
      </c>
      <c r="Y23" s="66" t="str">
        <f>IF(E23="","",IF(ADMIN2026!$G$8=ADMIN2026!$D$8,"",IF(P23&gt;0.5,"error 1/100th entry noted","")))</f>
        <v/>
      </c>
      <c r="Z23" s="38" t="str">
        <f t="shared" ref="Z23:Z33" si="64">IF(BU23&lt;0,"",BU23)</f>
        <v/>
      </c>
      <c r="AC23">
        <f t="shared" ref="AC23:AC33" si="65">IF($D23=AC$1,$K23,0)</f>
        <v>0</v>
      </c>
      <c r="AD23">
        <f t="shared" si="49"/>
        <v>0</v>
      </c>
      <c r="AE23">
        <f t="shared" si="49"/>
        <v>0</v>
      </c>
      <c r="AF23">
        <f t="shared" si="49"/>
        <v>0</v>
      </c>
      <c r="AG23">
        <f t="shared" si="49"/>
        <v>0</v>
      </c>
      <c r="AH23">
        <f t="shared" si="49"/>
        <v>0</v>
      </c>
      <c r="AI23">
        <f t="shared" si="49"/>
        <v>0</v>
      </c>
      <c r="AJ23">
        <f t="shared" si="49"/>
        <v>0</v>
      </c>
      <c r="AL23">
        <f t="shared" si="50"/>
        <v>-10000</v>
      </c>
      <c r="AM23">
        <f>1+AM22</f>
        <v>2</v>
      </c>
      <c r="AN23">
        <f t="shared" ref="AN23:AN33" si="66">AL23+AM23</f>
        <v>-9998</v>
      </c>
      <c r="AO23">
        <f t="shared" si="51"/>
        <v>0</v>
      </c>
      <c r="AP23">
        <f>_xlfn.RANK.AVG(AV23,AV22:AV33,0)</f>
        <v>6.5</v>
      </c>
      <c r="AQ23">
        <f>IF(AP23&gt;AO19,0,(AO19-AP23)+2)</f>
        <v>0</v>
      </c>
      <c r="AR23">
        <f>IF(AP23&gt;AO19,0,IF(AO19=7,MAX(0,(AO19-AP23-5)),0))</f>
        <v>0</v>
      </c>
      <c r="AS23">
        <f>IF(AP23&gt;AO19,0,IF(AO19=8,MAX(0,(AO19-AP23-5)),0))</f>
        <v>0</v>
      </c>
      <c r="AT23">
        <f t="shared" ref="AT23:AT33" si="67">SUM(AQ23:AS23)</f>
        <v>0</v>
      </c>
      <c r="AV23">
        <f t="shared" si="52"/>
        <v>-1</v>
      </c>
      <c r="AW23" t="str">
        <f>IF(E23="","",IF(A20=3000,(1/((13/7.5)*(60*F23+G23))),(1/((1/1)*(60*F23+G23)))))</f>
        <v/>
      </c>
      <c r="AX23">
        <f>VLOOKUP(A20,'RAZA track Params'!$AM$5:$AN$11,2,FALSE)</f>
        <v>8</v>
      </c>
      <c r="AY23" t="str">
        <f>IF(E23="","",VLOOKUP(H23,'RAZA track Params'!$B$28:$AE$53,AX23,FALSE))</f>
        <v/>
      </c>
      <c r="AZ23" t="str">
        <f>IF(E23="","",VLOOKUP(H23,'RAZA track Params'!$B$28:$AE$53,AX23+1,FALSE))</f>
        <v/>
      </c>
      <c r="BA23" t="str">
        <f>IF(E23="","",VLOOKUP(H23,'RAZA track Params'!$B$28:$AE$53,AX23+2,FALSE))</f>
        <v/>
      </c>
      <c r="BC23">
        <f t="shared" ref="BC23:BC33" si="68">IF($D23=BC$1,$AN23,-1)</f>
        <v>-1</v>
      </c>
      <c r="BD23">
        <f t="shared" si="53"/>
        <v>-1</v>
      </c>
      <c r="BE23">
        <f t="shared" si="53"/>
        <v>-1</v>
      </c>
      <c r="BF23">
        <f t="shared" si="53"/>
        <v>-1</v>
      </c>
      <c r="BG23">
        <f t="shared" si="53"/>
        <v>-1</v>
      </c>
      <c r="BH23">
        <f t="shared" si="53"/>
        <v>-1</v>
      </c>
      <c r="BI23">
        <f t="shared" si="53"/>
        <v>-1</v>
      </c>
      <c r="BJ23">
        <f t="shared" si="53"/>
        <v>-1</v>
      </c>
      <c r="BL23">
        <f t="shared" ref="BL23:BS23" si="69">IF((IF(BC23=BC21,BC23,-1)-$AM23)/10000&lt;0,-1,(IF(BC23=BC21,BC23,-1)-$AM23)/10000)</f>
        <v>-1</v>
      </c>
      <c r="BM23">
        <f t="shared" si="69"/>
        <v>-1</v>
      </c>
      <c r="BN23">
        <f t="shared" si="69"/>
        <v>-1</v>
      </c>
      <c r="BO23">
        <f t="shared" si="69"/>
        <v>-1</v>
      </c>
      <c r="BP23">
        <f t="shared" si="69"/>
        <v>-1</v>
      </c>
      <c r="BQ23">
        <f t="shared" si="69"/>
        <v>-1</v>
      </c>
      <c r="BR23">
        <f t="shared" si="69"/>
        <v>-1</v>
      </c>
      <c r="BS23">
        <f t="shared" si="69"/>
        <v>-1</v>
      </c>
      <c r="BU23">
        <f t="shared" ref="BU23:BU28" si="70">MAX(BL23:BS23)</f>
        <v>-1</v>
      </c>
      <c r="BV23">
        <f t="shared" ref="BV23:BV33" si="71">IF(BU23&lt;0,0,1)</f>
        <v>0</v>
      </c>
      <c r="BW23">
        <f>_xlfn.RANK.AVG(BU23,BU22:BU33,0)</f>
        <v>6.5</v>
      </c>
      <c r="BX23">
        <f>IF(BW23&gt;BV19,0,(BV19-BW23)+2)</f>
        <v>0</v>
      </c>
      <c r="BY23">
        <f>IF(BW23&gt;BV19,0,IF(BV19=7,MAX(0,(BV19-BW23-5)),0))</f>
        <v>0</v>
      </c>
      <c r="BZ23">
        <f>IF(BW23&gt;BV19,0,IF(BV19=8,MAX(0,(BV19-BW23-5)),0))</f>
        <v>0</v>
      </c>
      <c r="CA23">
        <f t="shared" ref="CA23:CA31" si="72">SUM(BX23:BZ23)</f>
        <v>0</v>
      </c>
    </row>
    <row r="24" spans="1:79">
      <c r="B24" s="94">
        <v>3</v>
      </c>
      <c r="C24" s="38" t="str">
        <f>IF(E24="","",VLOOKUP(E24,'Guests and Para'!$Q$4:$U$33,2,FALSE))</f>
        <v/>
      </c>
      <c r="D24" s="38" t="str">
        <f>IF(E24="","",VLOOKUP(E24,'Guests and Para'!$Q$4:$U$33,3,FALSE))</f>
        <v/>
      </c>
      <c r="E24" s="4"/>
      <c r="F24" s="4"/>
      <c r="G24" s="6"/>
      <c r="H24" s="38" t="str">
        <f>IF(E24="","",VLOOKUP(E24,'Guests and Para'!$Q$4:$U$33,4,FALSE))</f>
        <v/>
      </c>
      <c r="I24" s="38" t="str">
        <f>IF(E24="","",VLOOKUP(E24,'Guests and Para'!$Q$4:$U$33,5,FALSE))</f>
        <v/>
      </c>
      <c r="J24" s="38">
        <f t="shared" si="55"/>
        <v>0</v>
      </c>
      <c r="K24" s="94">
        <f t="shared" si="56"/>
        <v>0</v>
      </c>
      <c r="L24" s="38" t="str">
        <f t="shared" si="47"/>
        <v/>
      </c>
      <c r="M24">
        <f t="shared" si="57"/>
        <v>0</v>
      </c>
      <c r="N24" s="8">
        <f t="shared" si="58"/>
        <v>0</v>
      </c>
      <c r="O24" s="8">
        <f t="shared" si="48"/>
        <v>0</v>
      </c>
      <c r="P24" s="8">
        <f t="shared" si="59"/>
        <v>0</v>
      </c>
      <c r="Q24" s="7">
        <f t="shared" si="60"/>
        <v>0</v>
      </c>
      <c r="R24" s="7">
        <f t="shared" si="61"/>
        <v>0</v>
      </c>
      <c r="S24" s="7">
        <f t="shared" si="61"/>
        <v>0</v>
      </c>
      <c r="T24" s="7">
        <f t="shared" si="61"/>
        <v>0</v>
      </c>
      <c r="U24" s="7">
        <f t="shared" si="61"/>
        <v>0</v>
      </c>
      <c r="V24" t="str">
        <f t="shared" si="62"/>
        <v/>
      </c>
      <c r="W24" t="str">
        <f t="shared" si="63"/>
        <v/>
      </c>
      <c r="X24" t="str">
        <f>IF(ADMIN2026!$G$8="Photo-finish timing",W24,V24)</f>
        <v/>
      </c>
      <c r="Y24" s="66" t="str">
        <f>IF(E24="","",IF(ADMIN2026!$G$8=ADMIN2026!$D$8,"",IF(P24&gt;0.5,"error 1/100th entry noted","")))</f>
        <v/>
      </c>
      <c r="Z24" s="38" t="str">
        <f t="shared" si="64"/>
        <v/>
      </c>
      <c r="AC24">
        <f t="shared" si="65"/>
        <v>0</v>
      </c>
      <c r="AD24">
        <f t="shared" si="49"/>
        <v>0</v>
      </c>
      <c r="AE24">
        <f t="shared" si="49"/>
        <v>0</v>
      </c>
      <c r="AF24">
        <f t="shared" si="49"/>
        <v>0</v>
      </c>
      <c r="AG24">
        <f t="shared" si="49"/>
        <v>0</v>
      </c>
      <c r="AH24">
        <f t="shared" si="49"/>
        <v>0</v>
      </c>
      <c r="AI24">
        <f t="shared" si="49"/>
        <v>0</v>
      </c>
      <c r="AJ24">
        <f t="shared" si="49"/>
        <v>0</v>
      </c>
      <c r="AL24">
        <f t="shared" si="50"/>
        <v>-10000</v>
      </c>
      <c r="AM24">
        <f t="shared" ref="AM24:AM33" si="73">1+AM23</f>
        <v>3</v>
      </c>
      <c r="AN24">
        <f t="shared" si="66"/>
        <v>-9997</v>
      </c>
      <c r="AO24">
        <f t="shared" si="51"/>
        <v>0</v>
      </c>
      <c r="AP24">
        <f>_xlfn.RANK.AVG(AV24,AV22:AV33,0)</f>
        <v>6.5</v>
      </c>
      <c r="AQ24">
        <f>IF(AP24&gt;AO19,0,(AO19-AP24)+2)</f>
        <v>0</v>
      </c>
      <c r="AR24">
        <f>IF(AP24&gt;AO19,0,IF(AO19=7,MAX(0,(AO19-AP24-5)),0))</f>
        <v>0</v>
      </c>
      <c r="AS24">
        <f>IF(AP24&gt;AO19,0,IF(AO19=8,MAX(0,(AO19-AP24-5)),0))</f>
        <v>0</v>
      </c>
      <c r="AT24">
        <f t="shared" si="67"/>
        <v>0</v>
      </c>
      <c r="AV24">
        <f t="shared" si="52"/>
        <v>-1</v>
      </c>
      <c r="AW24" t="str">
        <f>IF(E24="","",IF(A20=3000,(1/((13/7.5)*(60*F24+G24))),(1/((1/1)*(60*F24+G24)))))</f>
        <v/>
      </c>
      <c r="AX24">
        <f>VLOOKUP(A20,'RAZA track Params'!$AM$5:$AN$11,2,FALSE)</f>
        <v>8</v>
      </c>
      <c r="AY24" t="str">
        <f>IF(E24="","",VLOOKUP(H24,'RAZA track Params'!$B$28:$AE$53,AX24,FALSE))</f>
        <v/>
      </c>
      <c r="AZ24" t="str">
        <f>IF(E24="","",VLOOKUP(H24,'RAZA track Params'!$B$28:$AE$53,AX24+1,FALSE))</f>
        <v/>
      </c>
      <c r="BA24" t="str">
        <f>IF(E24="","",VLOOKUP(H24,'RAZA track Params'!$B$28:$AE$53,AX24+2,FALSE))</f>
        <v/>
      </c>
      <c r="BC24">
        <f t="shared" si="68"/>
        <v>-1</v>
      </c>
      <c r="BD24">
        <f t="shared" si="53"/>
        <v>-1</v>
      </c>
      <c r="BE24">
        <f t="shared" si="53"/>
        <v>-1</v>
      </c>
      <c r="BF24">
        <f t="shared" si="53"/>
        <v>-1</v>
      </c>
      <c r="BG24">
        <f t="shared" si="53"/>
        <v>-1</v>
      </c>
      <c r="BH24">
        <f t="shared" si="53"/>
        <v>-1</v>
      </c>
      <c r="BI24">
        <f t="shared" si="53"/>
        <v>-1</v>
      </c>
      <c r="BJ24">
        <f t="shared" si="53"/>
        <v>-1</v>
      </c>
      <c r="BL24">
        <f t="shared" ref="BL24:BS24" si="74">IF((IF(BC24=BC21,BC24,-1)-$AM24)/10000&lt;0,-1,(IF(BC24=BC21,BC24,-1)-$AM24)/10000)</f>
        <v>-1</v>
      </c>
      <c r="BM24">
        <f t="shared" si="74"/>
        <v>-1</v>
      </c>
      <c r="BN24">
        <f t="shared" si="74"/>
        <v>-1</v>
      </c>
      <c r="BO24">
        <f t="shared" si="74"/>
        <v>-1</v>
      </c>
      <c r="BP24">
        <f t="shared" si="74"/>
        <v>-1</v>
      </c>
      <c r="BQ24">
        <f t="shared" si="74"/>
        <v>-1</v>
      </c>
      <c r="BR24">
        <f t="shared" si="74"/>
        <v>-1</v>
      </c>
      <c r="BS24">
        <f t="shared" si="74"/>
        <v>-1</v>
      </c>
      <c r="BU24">
        <f t="shared" si="70"/>
        <v>-1</v>
      </c>
      <c r="BV24">
        <f t="shared" si="71"/>
        <v>0</v>
      </c>
      <c r="BW24">
        <f>_xlfn.RANK.AVG(BU24,BU22:BU33,0)</f>
        <v>6.5</v>
      </c>
      <c r="BX24">
        <f>IF(BW24&gt;BV19,0,(BV19-BW24)+2)</f>
        <v>0</v>
      </c>
      <c r="BY24">
        <f>IF(BW24&gt;BV19,0,IF(BV19=7,MAX(0,(BV19-BW24-5)),0))</f>
        <v>0</v>
      </c>
      <c r="BZ24">
        <f>IF(BW24&gt;BV19,0,IF(BV19=8,MAX(0,(BV19-BW24-5)),0))</f>
        <v>0</v>
      </c>
      <c r="CA24">
        <f t="shared" si="72"/>
        <v>0</v>
      </c>
    </row>
    <row r="25" spans="1:79">
      <c r="B25" s="94">
        <v>4</v>
      </c>
      <c r="C25" s="38" t="str">
        <f>IF(E25="","",VLOOKUP(E25,'Guests and Para'!$Q$4:$U$33,2,FALSE))</f>
        <v/>
      </c>
      <c r="D25" s="38" t="str">
        <f>IF(E25="","",VLOOKUP(E25,'Guests and Para'!$Q$4:$U$33,3,FALSE))</f>
        <v/>
      </c>
      <c r="E25" s="4"/>
      <c r="F25" s="4"/>
      <c r="G25" s="6"/>
      <c r="H25" s="38" t="str">
        <f>IF(E25="","",VLOOKUP(E25,'Guests and Para'!$Q$4:$U$33,4,FALSE))</f>
        <v/>
      </c>
      <c r="I25" s="38" t="str">
        <f>IF(E25="","",VLOOKUP(E25,'Guests and Para'!$Q$4:$U$33,5,FALSE))</f>
        <v/>
      </c>
      <c r="J25" s="38">
        <f t="shared" si="55"/>
        <v>0</v>
      </c>
      <c r="K25" s="94">
        <f t="shared" si="56"/>
        <v>0</v>
      </c>
      <c r="L25" s="38" t="str">
        <f t="shared" si="47"/>
        <v/>
      </c>
      <c r="M25">
        <f t="shared" si="57"/>
        <v>0</v>
      </c>
      <c r="N25" s="8">
        <f t="shared" si="58"/>
        <v>0</v>
      </c>
      <c r="O25" s="8">
        <f t="shared" si="48"/>
        <v>0</v>
      </c>
      <c r="P25" s="8">
        <f t="shared" si="59"/>
        <v>0</v>
      </c>
      <c r="Q25" s="7">
        <f t="shared" si="60"/>
        <v>0</v>
      </c>
      <c r="R25" s="7">
        <f t="shared" si="61"/>
        <v>0</v>
      </c>
      <c r="S25" s="7">
        <f t="shared" si="61"/>
        <v>0</v>
      </c>
      <c r="T25" s="7">
        <f t="shared" si="61"/>
        <v>0</v>
      </c>
      <c r="U25" s="7">
        <f t="shared" si="61"/>
        <v>0</v>
      </c>
      <c r="V25" t="str">
        <f t="shared" si="62"/>
        <v/>
      </c>
      <c r="W25" t="str">
        <f t="shared" si="63"/>
        <v/>
      </c>
      <c r="X25" t="str">
        <f>IF(ADMIN2026!$G$8="Photo-finish timing",W25,V25)</f>
        <v/>
      </c>
      <c r="Y25" s="66" t="str">
        <f>IF(E25="","",IF(ADMIN2026!$G$8=ADMIN2026!$D$8,"",IF(P25&gt;0.5,"error 1/100th entry noted","")))</f>
        <v/>
      </c>
      <c r="Z25" s="38" t="str">
        <f t="shared" si="64"/>
        <v/>
      </c>
      <c r="AC25">
        <f t="shared" si="65"/>
        <v>0</v>
      </c>
      <c r="AD25">
        <f t="shared" si="49"/>
        <v>0</v>
      </c>
      <c r="AE25">
        <f t="shared" si="49"/>
        <v>0</v>
      </c>
      <c r="AF25">
        <f t="shared" si="49"/>
        <v>0</v>
      </c>
      <c r="AG25">
        <f t="shared" si="49"/>
        <v>0</v>
      </c>
      <c r="AH25">
        <f t="shared" si="49"/>
        <v>0</v>
      </c>
      <c r="AI25">
        <f t="shared" si="49"/>
        <v>0</v>
      </c>
      <c r="AJ25">
        <f t="shared" si="49"/>
        <v>0</v>
      </c>
      <c r="AL25">
        <f t="shared" si="50"/>
        <v>-10000</v>
      </c>
      <c r="AM25">
        <f t="shared" si="73"/>
        <v>4</v>
      </c>
      <c r="AN25">
        <f t="shared" si="66"/>
        <v>-9996</v>
      </c>
      <c r="AO25">
        <f t="shared" si="51"/>
        <v>0</v>
      </c>
      <c r="AP25">
        <f>_xlfn.RANK.AVG(AV25,AV22:AV33,0)</f>
        <v>6.5</v>
      </c>
      <c r="AQ25">
        <f>IF(AP25&gt;AO19,0,(AO19-AP25)+2)</f>
        <v>0</v>
      </c>
      <c r="AR25">
        <f>IF(AP25&gt;AO19,0,IF(AO19=7,MAX(0,(AO19-AP25-5)),0))</f>
        <v>0</v>
      </c>
      <c r="AS25">
        <f>IF(AP25&gt;AO19,0,IF(AO19=8,MAX(0,(AO19-AP25-5)),0))</f>
        <v>0</v>
      </c>
      <c r="AT25">
        <f t="shared" si="67"/>
        <v>0</v>
      </c>
      <c r="AV25">
        <f t="shared" si="52"/>
        <v>-1</v>
      </c>
      <c r="AW25" t="str">
        <f>IF(E25="","",IF(A20=3000,(1/((13/7.5)*(60*F25+G25))),(1/((1/1)*(60*F25+G25)))))</f>
        <v/>
      </c>
      <c r="AX25">
        <f>VLOOKUP(A20,'RAZA track Params'!$AM$5:$AN$11,2,FALSE)</f>
        <v>8</v>
      </c>
      <c r="AY25" t="str">
        <f>IF(E25="","",VLOOKUP(H25,'RAZA track Params'!$B$28:$AE$53,AX25,FALSE))</f>
        <v/>
      </c>
      <c r="AZ25" t="str">
        <f>IF(E25="","",VLOOKUP(H25,'RAZA track Params'!$B$28:$AE$53,AX25+1,FALSE))</f>
        <v/>
      </c>
      <c r="BA25" t="str">
        <f>IF(E25="","",VLOOKUP(H25,'RAZA track Params'!$B$28:$AE$53,AX25+2,FALSE))</f>
        <v/>
      </c>
      <c r="BC25">
        <f t="shared" si="68"/>
        <v>-1</v>
      </c>
      <c r="BD25">
        <f t="shared" si="53"/>
        <v>-1</v>
      </c>
      <c r="BE25">
        <f t="shared" si="53"/>
        <v>-1</v>
      </c>
      <c r="BF25">
        <f t="shared" si="53"/>
        <v>-1</v>
      </c>
      <c r="BG25">
        <f t="shared" si="53"/>
        <v>-1</v>
      </c>
      <c r="BH25">
        <f t="shared" si="53"/>
        <v>-1</v>
      </c>
      <c r="BI25">
        <f t="shared" si="53"/>
        <v>-1</v>
      </c>
      <c r="BJ25">
        <f t="shared" si="53"/>
        <v>-1</v>
      </c>
      <c r="BL25">
        <f t="shared" ref="BL25:BS25" si="75">IF((IF(BC25=BC21,BC25,-1)-$AM25)/10000&lt;0,-1,(IF(BC25=BC21,BC25,-1)-$AM25)/10000)</f>
        <v>-1</v>
      </c>
      <c r="BM25">
        <f t="shared" si="75"/>
        <v>-1</v>
      </c>
      <c r="BN25">
        <f t="shared" si="75"/>
        <v>-1</v>
      </c>
      <c r="BO25">
        <f t="shared" si="75"/>
        <v>-1</v>
      </c>
      <c r="BP25">
        <f t="shared" si="75"/>
        <v>-1</v>
      </c>
      <c r="BQ25">
        <f t="shared" si="75"/>
        <v>-1</v>
      </c>
      <c r="BR25">
        <f t="shared" si="75"/>
        <v>-1</v>
      </c>
      <c r="BS25">
        <f t="shared" si="75"/>
        <v>-1</v>
      </c>
      <c r="BU25">
        <f t="shared" si="70"/>
        <v>-1</v>
      </c>
      <c r="BV25">
        <f t="shared" si="71"/>
        <v>0</v>
      </c>
      <c r="BW25">
        <f>_xlfn.RANK.AVG(BU25,BU22:BU33,0)</f>
        <v>6.5</v>
      </c>
      <c r="BX25">
        <f>IF(BW25&gt;BV19,0,(BV19-BW25)+2)</f>
        <v>0</v>
      </c>
      <c r="BY25">
        <f>IF(BW25&gt;BV19,0,IF(BV19=7,MAX(0,(BV19-BW25-5)),0))</f>
        <v>0</v>
      </c>
      <c r="BZ25">
        <f>IF(BW25&gt;BV19,0,IF(BV19=8,MAX(0,(BV19-BW25-5)),0))</f>
        <v>0</v>
      </c>
      <c r="CA25">
        <f t="shared" si="72"/>
        <v>0</v>
      </c>
    </row>
    <row r="26" spans="1:79">
      <c r="B26" s="94">
        <v>5</v>
      </c>
      <c r="C26" s="38" t="str">
        <f>IF(E26="","",VLOOKUP(E26,'Guests and Para'!$Q$4:$U$33,2,FALSE))</f>
        <v/>
      </c>
      <c r="D26" s="38" t="str">
        <f>IF(E26="","",VLOOKUP(E26,'Guests and Para'!$Q$4:$U$33,3,FALSE))</f>
        <v/>
      </c>
      <c r="E26" s="4"/>
      <c r="F26" s="4"/>
      <c r="G26" s="6"/>
      <c r="H26" s="38" t="str">
        <f>IF(E26="","",VLOOKUP(E26,'Guests and Para'!$Q$4:$U$33,4,FALSE))</f>
        <v/>
      </c>
      <c r="I26" s="38" t="str">
        <f>IF(E26="","",VLOOKUP(E26,'Guests and Para'!$Q$4:$U$33,5,FALSE))</f>
        <v/>
      </c>
      <c r="J26" s="38">
        <f t="shared" si="55"/>
        <v>0</v>
      </c>
      <c r="K26" s="94">
        <f t="shared" si="56"/>
        <v>0</v>
      </c>
      <c r="L26" s="38" t="str">
        <f t="shared" si="47"/>
        <v/>
      </c>
      <c r="M26">
        <f t="shared" si="57"/>
        <v>0</v>
      </c>
      <c r="N26" s="8">
        <f t="shared" si="58"/>
        <v>0</v>
      </c>
      <c r="O26" s="8">
        <f t="shared" si="48"/>
        <v>0</v>
      </c>
      <c r="P26" s="8">
        <f t="shared" si="59"/>
        <v>0</v>
      </c>
      <c r="Q26" s="7">
        <f t="shared" si="60"/>
        <v>0</v>
      </c>
      <c r="R26" s="7">
        <f t="shared" si="61"/>
        <v>0</v>
      </c>
      <c r="S26" s="7">
        <f t="shared" si="61"/>
        <v>0</v>
      </c>
      <c r="T26" s="7">
        <f t="shared" si="61"/>
        <v>0</v>
      </c>
      <c r="U26" s="7">
        <f t="shared" si="61"/>
        <v>0</v>
      </c>
      <c r="V26" t="str">
        <f t="shared" si="62"/>
        <v/>
      </c>
      <c r="W26" t="str">
        <f t="shared" si="63"/>
        <v/>
      </c>
      <c r="X26" t="str">
        <f>IF(ADMIN2026!$G$8="Photo-finish timing",W26,V26)</f>
        <v/>
      </c>
      <c r="Y26" s="66" t="str">
        <f>IF(E26="","",IF(ADMIN2026!$G$8=ADMIN2026!$D$8,"",IF(P26&gt;0.5,"error 1/100th entry noted","")))</f>
        <v/>
      </c>
      <c r="Z26" s="38" t="str">
        <f t="shared" si="64"/>
        <v/>
      </c>
      <c r="AC26">
        <f t="shared" si="65"/>
        <v>0</v>
      </c>
      <c r="AD26">
        <f t="shared" si="49"/>
        <v>0</v>
      </c>
      <c r="AE26">
        <f t="shared" si="49"/>
        <v>0</v>
      </c>
      <c r="AF26">
        <f t="shared" si="49"/>
        <v>0</v>
      </c>
      <c r="AG26">
        <f t="shared" si="49"/>
        <v>0</v>
      </c>
      <c r="AH26">
        <f t="shared" si="49"/>
        <v>0</v>
      </c>
      <c r="AI26">
        <f t="shared" si="49"/>
        <v>0</v>
      </c>
      <c r="AJ26">
        <f t="shared" si="49"/>
        <v>0</v>
      </c>
      <c r="AL26">
        <f t="shared" si="50"/>
        <v>-10000</v>
      </c>
      <c r="AM26">
        <f t="shared" si="73"/>
        <v>5</v>
      </c>
      <c r="AN26">
        <f t="shared" si="66"/>
        <v>-9995</v>
      </c>
      <c r="AO26">
        <f t="shared" si="51"/>
        <v>0</v>
      </c>
      <c r="AP26">
        <f>_xlfn.RANK.AVG(AV26,AV22:AV33,0)</f>
        <v>6.5</v>
      </c>
      <c r="AQ26">
        <f>IF(AP26&gt;AO19,0,(AO19-AP26)+2)</f>
        <v>0</v>
      </c>
      <c r="AR26">
        <f>IF(AP26&gt;AO19,0,IF(AO19=7,MAX(0,(AO19-AP26-5)),0))</f>
        <v>0</v>
      </c>
      <c r="AS26">
        <f>IF(AP26&gt;AO19,0,IF(AO19=8,MAX(0,(AO19-AP26-5)),0))</f>
        <v>0</v>
      </c>
      <c r="AT26">
        <f t="shared" si="67"/>
        <v>0</v>
      </c>
      <c r="AV26">
        <f t="shared" si="52"/>
        <v>-1</v>
      </c>
      <c r="AW26" t="str">
        <f>IF(E26="","",IF(A20=3000,(1/((13/7.5)*(60*F26+G26))),(1/((1/1)*(60*F26+G26)))))</f>
        <v/>
      </c>
      <c r="AX26">
        <f>VLOOKUP(A20,'RAZA track Params'!$AM$5:$AN$11,2,FALSE)</f>
        <v>8</v>
      </c>
      <c r="AY26" t="str">
        <f>IF(E26="","",VLOOKUP(H26,'RAZA track Params'!$B$28:$AE$53,AX26,FALSE))</f>
        <v/>
      </c>
      <c r="AZ26" t="str">
        <f>IF(E26="","",VLOOKUP(H26,'RAZA track Params'!$B$28:$AE$53,AX26+1,FALSE))</f>
        <v/>
      </c>
      <c r="BA26" t="str">
        <f>IF(E26="","",VLOOKUP(H26,'RAZA track Params'!$B$28:$AE$53,AX26+2,FALSE))</f>
        <v/>
      </c>
      <c r="BC26">
        <f t="shared" si="68"/>
        <v>-1</v>
      </c>
      <c r="BD26">
        <f t="shared" si="53"/>
        <v>-1</v>
      </c>
      <c r="BE26">
        <f t="shared" si="53"/>
        <v>-1</v>
      </c>
      <c r="BF26">
        <f t="shared" si="53"/>
        <v>-1</v>
      </c>
      <c r="BG26">
        <f t="shared" si="53"/>
        <v>-1</v>
      </c>
      <c r="BH26">
        <f t="shared" si="53"/>
        <v>-1</v>
      </c>
      <c r="BI26">
        <f t="shared" si="53"/>
        <v>-1</v>
      </c>
      <c r="BJ26">
        <f t="shared" si="53"/>
        <v>-1</v>
      </c>
      <c r="BL26">
        <f t="shared" ref="BL26:BS26" si="76">IF((IF(BC26=BC21,BC26,-1)-$AM26)/10000&lt;0,-1,(IF(BC26=BC21,BC26,-1)-$AM26)/10000)</f>
        <v>-1</v>
      </c>
      <c r="BM26">
        <f t="shared" si="76"/>
        <v>-1</v>
      </c>
      <c r="BN26">
        <f t="shared" si="76"/>
        <v>-1</v>
      </c>
      <c r="BO26">
        <f t="shared" si="76"/>
        <v>-1</v>
      </c>
      <c r="BP26">
        <f t="shared" si="76"/>
        <v>-1</v>
      </c>
      <c r="BQ26">
        <f t="shared" si="76"/>
        <v>-1</v>
      </c>
      <c r="BR26">
        <f t="shared" si="76"/>
        <v>-1</v>
      </c>
      <c r="BS26">
        <f t="shared" si="76"/>
        <v>-1</v>
      </c>
      <c r="BU26">
        <f t="shared" si="70"/>
        <v>-1</v>
      </c>
      <c r="BV26">
        <f t="shared" si="71"/>
        <v>0</v>
      </c>
      <c r="BW26">
        <f>_xlfn.RANK.AVG(BU26,BU22:BU33,0)</f>
        <v>6.5</v>
      </c>
      <c r="BX26">
        <f>IF(BW26&gt;BV19,0,(BV19-BW26)+2)</f>
        <v>0</v>
      </c>
      <c r="BY26">
        <f>IF(BW26&gt;BV19,0,IF(BV19=7,MAX(0,(BV19-BW26-5)),0))</f>
        <v>0</v>
      </c>
      <c r="BZ26">
        <f>IF(BW26&gt;BV19,0,IF(BV19=8,MAX(0,(BV19-BW26-5)),0))</f>
        <v>0</v>
      </c>
      <c r="CA26">
        <f t="shared" si="72"/>
        <v>0</v>
      </c>
    </row>
    <row r="27" spans="1:79">
      <c r="B27" s="94">
        <v>6</v>
      </c>
      <c r="C27" s="38" t="str">
        <f>IF(E27="","",VLOOKUP(E27,'Guests and Para'!$Q$4:$U$33,2,FALSE))</f>
        <v/>
      </c>
      <c r="D27" s="38" t="str">
        <f>IF(E27="","",VLOOKUP(E27,'Guests and Para'!$Q$4:$U$33,3,FALSE))</f>
        <v/>
      </c>
      <c r="E27" s="4"/>
      <c r="F27" s="4"/>
      <c r="G27" s="6"/>
      <c r="H27" s="38" t="str">
        <f>IF(E27="","",VLOOKUP(E27,'Guests and Para'!$Q$4:$U$33,4,FALSE))</f>
        <v/>
      </c>
      <c r="I27" s="38" t="str">
        <f>IF(E27="","",VLOOKUP(E27,'Guests and Para'!$Q$4:$U$33,5,FALSE))</f>
        <v/>
      </c>
      <c r="J27" s="38">
        <f t="shared" si="55"/>
        <v>0</v>
      </c>
      <c r="K27" s="94">
        <f t="shared" si="56"/>
        <v>0</v>
      </c>
      <c r="L27" s="38" t="str">
        <f t="shared" si="47"/>
        <v/>
      </c>
      <c r="M27">
        <f t="shared" si="57"/>
        <v>0</v>
      </c>
      <c r="N27" s="8">
        <f t="shared" si="58"/>
        <v>0</v>
      </c>
      <c r="O27" s="8">
        <f t="shared" si="48"/>
        <v>0</v>
      </c>
      <c r="P27" s="8">
        <f t="shared" si="59"/>
        <v>0</v>
      </c>
      <c r="Q27" s="7">
        <f t="shared" si="60"/>
        <v>0</v>
      </c>
      <c r="R27" s="7">
        <f t="shared" si="61"/>
        <v>0</v>
      </c>
      <c r="S27" s="7">
        <f t="shared" si="61"/>
        <v>0</v>
      </c>
      <c r="T27" s="7">
        <f t="shared" si="61"/>
        <v>0</v>
      </c>
      <c r="U27" s="7">
        <f t="shared" si="61"/>
        <v>0</v>
      </c>
      <c r="V27" t="str">
        <f t="shared" si="62"/>
        <v/>
      </c>
      <c r="W27" t="str">
        <f t="shared" si="63"/>
        <v/>
      </c>
      <c r="X27" t="str">
        <f>IF(ADMIN2026!$G$8="Photo-finish timing",W27,V27)</f>
        <v/>
      </c>
      <c r="Y27" s="66" t="str">
        <f>IF(E27="","",IF(ADMIN2026!$G$8=ADMIN2026!$D$8,"",IF(P27&gt;0.5,"error 1/100th entry noted","")))</f>
        <v/>
      </c>
      <c r="Z27" s="38" t="str">
        <f t="shared" si="64"/>
        <v/>
      </c>
      <c r="AC27">
        <f t="shared" si="65"/>
        <v>0</v>
      </c>
      <c r="AD27">
        <f t="shared" si="49"/>
        <v>0</v>
      </c>
      <c r="AE27">
        <f t="shared" si="49"/>
        <v>0</v>
      </c>
      <c r="AF27">
        <f t="shared" si="49"/>
        <v>0</v>
      </c>
      <c r="AG27">
        <f t="shared" si="49"/>
        <v>0</v>
      </c>
      <c r="AH27">
        <f t="shared" si="49"/>
        <v>0</v>
      </c>
      <c r="AI27">
        <f t="shared" si="49"/>
        <v>0</v>
      </c>
      <c r="AJ27">
        <f t="shared" si="49"/>
        <v>0</v>
      </c>
      <c r="AL27">
        <f t="shared" si="50"/>
        <v>-10000</v>
      </c>
      <c r="AM27">
        <f t="shared" si="73"/>
        <v>6</v>
      </c>
      <c r="AN27">
        <f t="shared" si="66"/>
        <v>-9994</v>
      </c>
      <c r="AO27">
        <f t="shared" si="51"/>
        <v>0</v>
      </c>
      <c r="AP27">
        <f>_xlfn.RANK.AVG(AV27,AV22:AV33,0)</f>
        <v>6.5</v>
      </c>
      <c r="AQ27">
        <f>IF(AP27&gt;AO19,0,(AO19-AP27)+2)</f>
        <v>0</v>
      </c>
      <c r="AR27">
        <f>IF(AP27&gt;AO19,0,IF(AO19=7,MAX(0,(AO19-AP27-5)),0))</f>
        <v>0</v>
      </c>
      <c r="AS27">
        <f>IF(AP27&gt;AO19,0,IF(AO19=8,MAX(0,(AO19-AP27-5)),0))</f>
        <v>0</v>
      </c>
      <c r="AT27">
        <f t="shared" si="67"/>
        <v>0</v>
      </c>
      <c r="AV27">
        <f t="shared" si="52"/>
        <v>-1</v>
      </c>
      <c r="AW27" t="str">
        <f>IF(E27="","",IF(A20=3000,(1/((13/7.5)*(60*F27+G27))),(1/((1/1)*(60*F27+G27)))))</f>
        <v/>
      </c>
      <c r="AX27">
        <f>VLOOKUP(A20,'RAZA track Params'!$AM$5:$AN$11,2,FALSE)</f>
        <v>8</v>
      </c>
      <c r="AY27" t="str">
        <f>IF(E27="","",VLOOKUP(H27,'RAZA track Params'!$B$28:$AE$53,AX27,FALSE))</f>
        <v/>
      </c>
      <c r="AZ27" t="str">
        <f>IF(E27="","",VLOOKUP(H27,'RAZA track Params'!$B$28:$AE$53,AX27+1,FALSE))</f>
        <v/>
      </c>
      <c r="BA27" t="str">
        <f>IF(E27="","",VLOOKUP(H27,'RAZA track Params'!$B$28:$AE$53,AX27+2,FALSE))</f>
        <v/>
      </c>
      <c r="BC27">
        <f t="shared" si="68"/>
        <v>-1</v>
      </c>
      <c r="BD27">
        <f t="shared" si="53"/>
        <v>-1</v>
      </c>
      <c r="BE27">
        <f t="shared" si="53"/>
        <v>-1</v>
      </c>
      <c r="BF27">
        <f t="shared" si="53"/>
        <v>-1</v>
      </c>
      <c r="BG27">
        <f t="shared" si="53"/>
        <v>-1</v>
      </c>
      <c r="BH27">
        <f t="shared" si="53"/>
        <v>-1</v>
      </c>
      <c r="BI27">
        <f t="shared" si="53"/>
        <v>-1</v>
      </c>
      <c r="BJ27">
        <f t="shared" si="53"/>
        <v>-1</v>
      </c>
      <c r="BL27">
        <f t="shared" ref="BL27:BS27" si="77">IF((IF(BC27=BC21,BC27,-1)-$AM27)/10000&lt;0,-1,(IF(BC27=BC21,BC27,-1)-$AM27)/10000)</f>
        <v>-1</v>
      </c>
      <c r="BM27">
        <f t="shared" si="77"/>
        <v>-1</v>
      </c>
      <c r="BN27">
        <f t="shared" si="77"/>
        <v>-1</v>
      </c>
      <c r="BO27">
        <f t="shared" si="77"/>
        <v>-1</v>
      </c>
      <c r="BP27">
        <f t="shared" si="77"/>
        <v>-1</v>
      </c>
      <c r="BQ27">
        <f t="shared" si="77"/>
        <v>-1</v>
      </c>
      <c r="BR27">
        <f t="shared" si="77"/>
        <v>-1</v>
      </c>
      <c r="BS27">
        <f t="shared" si="77"/>
        <v>-1</v>
      </c>
      <c r="BU27">
        <f t="shared" si="70"/>
        <v>-1</v>
      </c>
      <c r="BV27">
        <f t="shared" si="71"/>
        <v>0</v>
      </c>
      <c r="BW27">
        <f>_xlfn.RANK.AVG(BU27,BU22:BU33,0)</f>
        <v>6.5</v>
      </c>
      <c r="BX27">
        <f>IF(BW27&gt;BV19,0,(BV19-BW27)+2)</f>
        <v>0</v>
      </c>
      <c r="BY27">
        <f>IF(BW27&gt;BV19,0,IF(BV19=7,MAX(0,(BV19-BW27-5)),0))</f>
        <v>0</v>
      </c>
      <c r="BZ27">
        <f>IF(BW27&gt;BV19,0,IF(BV19=8,MAX(0,(BV19-BW27-5)),0))</f>
        <v>0</v>
      </c>
      <c r="CA27">
        <f t="shared" si="72"/>
        <v>0</v>
      </c>
    </row>
    <row r="28" spans="1:79">
      <c r="B28" s="94">
        <v>7</v>
      </c>
      <c r="C28" s="38" t="str">
        <f>IF(E28="","",VLOOKUP(E28,'Guests and Para'!$Q$4:$U$33,2,FALSE))</f>
        <v/>
      </c>
      <c r="D28" s="38" t="str">
        <f>IF(E28="","",VLOOKUP(E28,'Guests and Para'!$Q$4:$U$33,3,FALSE))</f>
        <v/>
      </c>
      <c r="E28" s="4"/>
      <c r="F28" s="4"/>
      <c r="G28" s="6"/>
      <c r="H28" s="38" t="str">
        <f>IF(E28="","",VLOOKUP(E28,'Guests and Para'!$Q$4:$U$33,4,FALSE))</f>
        <v/>
      </c>
      <c r="I28" s="38" t="str">
        <f>IF(E28="","",VLOOKUP(E28,'Guests and Para'!$Q$4:$U$33,5,FALSE))</f>
        <v/>
      </c>
      <c r="J28" s="38">
        <f t="shared" si="55"/>
        <v>0</v>
      </c>
      <c r="K28" s="94">
        <f t="shared" si="56"/>
        <v>0</v>
      </c>
      <c r="L28" s="38" t="str">
        <f t="shared" si="47"/>
        <v/>
      </c>
      <c r="M28">
        <f t="shared" si="57"/>
        <v>0</v>
      </c>
      <c r="N28" s="8">
        <f t="shared" si="58"/>
        <v>0</v>
      </c>
      <c r="O28" s="8">
        <f t="shared" si="48"/>
        <v>0</v>
      </c>
      <c r="P28" s="8">
        <f t="shared" si="59"/>
        <v>0</v>
      </c>
      <c r="Q28" s="7">
        <f t="shared" si="60"/>
        <v>0</v>
      </c>
      <c r="R28" s="7">
        <f t="shared" si="61"/>
        <v>0</v>
      </c>
      <c r="S28" s="7">
        <f t="shared" si="61"/>
        <v>0</v>
      </c>
      <c r="T28" s="7">
        <f t="shared" si="61"/>
        <v>0</v>
      </c>
      <c r="U28" s="7">
        <f t="shared" si="61"/>
        <v>0</v>
      </c>
      <c r="V28" t="str">
        <f t="shared" si="62"/>
        <v/>
      </c>
      <c r="W28" t="str">
        <f t="shared" si="63"/>
        <v/>
      </c>
      <c r="X28" t="str">
        <f>IF(ADMIN2026!$G$8="Photo-finish timing",W28,V28)</f>
        <v/>
      </c>
      <c r="Y28" s="66" t="str">
        <f>IF(E28="","",IF(ADMIN2026!$G$8=ADMIN2026!$D$8,"",IF(P28&gt;0.5,"error 1/100th entry noted","")))</f>
        <v/>
      </c>
      <c r="Z28" s="38" t="str">
        <f t="shared" si="64"/>
        <v/>
      </c>
      <c r="AC28">
        <f t="shared" si="65"/>
        <v>0</v>
      </c>
      <c r="AD28">
        <f t="shared" si="49"/>
        <v>0</v>
      </c>
      <c r="AE28">
        <f t="shared" si="49"/>
        <v>0</v>
      </c>
      <c r="AF28">
        <f t="shared" si="49"/>
        <v>0</v>
      </c>
      <c r="AG28">
        <f t="shared" si="49"/>
        <v>0</v>
      </c>
      <c r="AH28">
        <f t="shared" si="49"/>
        <v>0</v>
      </c>
      <c r="AI28">
        <f t="shared" si="49"/>
        <v>0</v>
      </c>
      <c r="AJ28">
        <f t="shared" si="49"/>
        <v>0</v>
      </c>
      <c r="AL28">
        <f t="shared" si="50"/>
        <v>-10000</v>
      </c>
      <c r="AM28">
        <f t="shared" si="73"/>
        <v>7</v>
      </c>
      <c r="AN28">
        <f t="shared" si="66"/>
        <v>-9993</v>
      </c>
      <c r="AO28">
        <f t="shared" si="51"/>
        <v>0</v>
      </c>
      <c r="AP28">
        <f>_xlfn.RANK.AVG(AV28,AV22:AV33,0)</f>
        <v>6.5</v>
      </c>
      <c r="AQ28">
        <f>IF(AP28&gt;AO19,0,(AO19-AP28)+2)</f>
        <v>0</v>
      </c>
      <c r="AR28">
        <f>IF(AP28&gt;AO19,0,IF(AO19=7,MAX(0,(AO19-AP28-5)),0))</f>
        <v>0</v>
      </c>
      <c r="AS28">
        <f>IF(AP28&gt;AO19,0,IF(AO19=8,MAX(0,(AO19-AP28-5)),0))</f>
        <v>0</v>
      </c>
      <c r="AT28">
        <f t="shared" si="67"/>
        <v>0</v>
      </c>
      <c r="AV28">
        <f t="shared" si="52"/>
        <v>-1</v>
      </c>
      <c r="AW28" t="str">
        <f>IF(E28="","",IF(A20=3000,(1/((13/7.5)*(60*F28+G28))),(1/((1/1)*(60*F28+G28)))))</f>
        <v/>
      </c>
      <c r="AX28">
        <f>VLOOKUP(A20,'RAZA track Params'!$AM$5:$AN$11,2,FALSE)</f>
        <v>8</v>
      </c>
      <c r="AY28" t="str">
        <f>IF(E28="","",VLOOKUP(H28,'RAZA track Params'!$B$28:$AE$53,AX28,FALSE))</f>
        <v/>
      </c>
      <c r="AZ28" t="str">
        <f>IF(E28="","",VLOOKUP(H28,'RAZA track Params'!$B$28:$AE$53,AX28+1,FALSE))</f>
        <v/>
      </c>
      <c r="BA28" t="str">
        <f>IF(E28="","",VLOOKUP(H28,'RAZA track Params'!$B$28:$AE$53,AX28+2,FALSE))</f>
        <v/>
      </c>
      <c r="BC28">
        <f t="shared" si="68"/>
        <v>-1</v>
      </c>
      <c r="BD28">
        <f t="shared" si="53"/>
        <v>-1</v>
      </c>
      <c r="BE28">
        <f t="shared" si="53"/>
        <v>-1</v>
      </c>
      <c r="BF28">
        <f t="shared" si="53"/>
        <v>-1</v>
      </c>
      <c r="BG28">
        <f t="shared" si="53"/>
        <v>-1</v>
      </c>
      <c r="BH28">
        <f t="shared" si="53"/>
        <v>-1</v>
      </c>
      <c r="BI28">
        <f t="shared" si="53"/>
        <v>-1</v>
      </c>
      <c r="BJ28">
        <f t="shared" si="53"/>
        <v>-1</v>
      </c>
      <c r="BL28">
        <f t="shared" ref="BL28:BS28" si="78">IF((IF(BC28=BC21,BC28,-1)-$AM28)/10000&lt;0,-1,(IF(BC28=BC21,BC28,-1)-$AM28)/10000)</f>
        <v>-1</v>
      </c>
      <c r="BM28">
        <f t="shared" si="78"/>
        <v>-1</v>
      </c>
      <c r="BN28">
        <f t="shared" si="78"/>
        <v>-1</v>
      </c>
      <c r="BO28">
        <f t="shared" si="78"/>
        <v>-1</v>
      </c>
      <c r="BP28">
        <f t="shared" si="78"/>
        <v>-1</v>
      </c>
      <c r="BQ28">
        <f t="shared" si="78"/>
        <v>-1</v>
      </c>
      <c r="BR28">
        <f t="shared" si="78"/>
        <v>-1</v>
      </c>
      <c r="BS28">
        <f t="shared" si="78"/>
        <v>-1</v>
      </c>
      <c r="BU28">
        <f t="shared" si="70"/>
        <v>-1</v>
      </c>
      <c r="BV28">
        <f t="shared" si="71"/>
        <v>0</v>
      </c>
      <c r="BW28">
        <f>_xlfn.RANK.AVG(BU28,BU22:BU33,0)</f>
        <v>6.5</v>
      </c>
      <c r="BX28">
        <f>IF(BW28&gt;BV19,0,(BV19-BW28)+2)</f>
        <v>0</v>
      </c>
      <c r="BY28">
        <f>IF(BW28&gt;BV19,0,IF(BV19=7,MAX(0,(BV19-BW28-5)),0))</f>
        <v>0</v>
      </c>
      <c r="BZ28">
        <f>IF(BW28&gt;BV19,0,IF(BV19=8,MAX(0,(BV19-BW28-5)),0))</f>
        <v>0</v>
      </c>
      <c r="CA28">
        <f t="shared" si="72"/>
        <v>0</v>
      </c>
    </row>
    <row r="29" spans="1:79">
      <c r="B29" s="94">
        <v>8</v>
      </c>
      <c r="C29" s="38" t="str">
        <f>IF(E29="","",VLOOKUP(E29,'Guests and Para'!$Q$4:$U$33,2,FALSE))</f>
        <v/>
      </c>
      <c r="D29" s="38" t="str">
        <f>IF(E29="","",VLOOKUP(E29,'Guests and Para'!$Q$4:$U$33,3,FALSE))</f>
        <v/>
      </c>
      <c r="E29" s="4"/>
      <c r="F29" s="4"/>
      <c r="G29" s="6"/>
      <c r="H29" s="38" t="str">
        <f>IF(E29="","",VLOOKUP(E29,'Guests and Para'!$Q$4:$U$33,4,FALSE))</f>
        <v/>
      </c>
      <c r="I29" s="38" t="str">
        <f>IF(E29="","",VLOOKUP(E29,'Guests and Para'!$Q$4:$U$33,5,FALSE))</f>
        <v/>
      </c>
      <c r="J29" s="38">
        <f t="shared" si="55"/>
        <v>0</v>
      </c>
      <c r="K29" s="94">
        <f t="shared" si="56"/>
        <v>0</v>
      </c>
      <c r="L29" s="38" t="str">
        <f>IF(AV29&lt;0,"",AV29)</f>
        <v/>
      </c>
      <c r="M29">
        <f t="shared" si="57"/>
        <v>0</v>
      </c>
      <c r="N29" s="8">
        <f t="shared" si="58"/>
        <v>0</v>
      </c>
      <c r="O29" s="8">
        <f t="shared" si="48"/>
        <v>0</v>
      </c>
      <c r="P29" s="8">
        <f t="shared" si="59"/>
        <v>0</v>
      </c>
      <c r="Q29" s="7">
        <f t="shared" si="60"/>
        <v>0</v>
      </c>
      <c r="R29" s="7">
        <f t="shared" si="61"/>
        <v>0</v>
      </c>
      <c r="S29" s="7">
        <f t="shared" si="61"/>
        <v>0</v>
      </c>
      <c r="T29" s="7">
        <f t="shared" si="61"/>
        <v>0</v>
      </c>
      <c r="U29" s="7">
        <f t="shared" si="61"/>
        <v>0</v>
      </c>
      <c r="V29" t="str">
        <f t="shared" si="62"/>
        <v/>
      </c>
      <c r="W29" t="str">
        <f t="shared" si="63"/>
        <v/>
      </c>
      <c r="X29" t="str">
        <f>IF(ADMIN2026!$G$8="Photo-finish timing",W29,V29)</f>
        <v/>
      </c>
      <c r="Y29" s="66" t="str">
        <f>IF(E29="","",IF(ADMIN2026!$G$8=ADMIN2026!$D$8,"",IF(P29&gt;0.5,"error 1/100th entry noted","")))</f>
        <v/>
      </c>
      <c r="Z29" s="38" t="str">
        <f t="shared" si="64"/>
        <v/>
      </c>
      <c r="AC29">
        <f t="shared" si="65"/>
        <v>0</v>
      </c>
      <c r="AD29">
        <f t="shared" si="49"/>
        <v>0</v>
      </c>
      <c r="AE29">
        <f t="shared" si="49"/>
        <v>0</v>
      </c>
      <c r="AF29">
        <f t="shared" si="49"/>
        <v>0</v>
      </c>
      <c r="AG29">
        <f t="shared" si="49"/>
        <v>0</v>
      </c>
      <c r="AH29">
        <f t="shared" si="49"/>
        <v>0</v>
      </c>
      <c r="AI29">
        <f t="shared" si="49"/>
        <v>0</v>
      </c>
      <c r="AJ29">
        <f t="shared" si="49"/>
        <v>0</v>
      </c>
      <c r="AL29">
        <f t="shared" si="50"/>
        <v>-10000</v>
      </c>
      <c r="AM29">
        <f t="shared" si="73"/>
        <v>8</v>
      </c>
      <c r="AN29">
        <f t="shared" si="66"/>
        <v>-9992</v>
      </c>
      <c r="AO29">
        <f t="shared" si="51"/>
        <v>0</v>
      </c>
      <c r="AP29">
        <f>_xlfn.RANK.AVG(AV29,AV22:AV33,0)</f>
        <v>6.5</v>
      </c>
      <c r="AQ29">
        <f>IF(AP29&gt;AO19,0,(AO19-AP29)+2)</f>
        <v>0</v>
      </c>
      <c r="AR29">
        <f>IF(AP29&gt;AO19,0,IF(AO19=7,MAX(0,(AO19-AP29-5)),0))</f>
        <v>0</v>
      </c>
      <c r="AS29">
        <f>IF(AP29&gt;AO19,0,IF(AO19=8,MAX(0,(AO19-AP29-5)),0))</f>
        <v>0</v>
      </c>
      <c r="AT29">
        <f t="shared" si="67"/>
        <v>0</v>
      </c>
      <c r="AV29">
        <f t="shared" si="52"/>
        <v>-1</v>
      </c>
      <c r="AW29" t="str">
        <f>IF(E29="","",IF(A20=3000,(1/((13/7.5)*(60*F29+G29))),(1/((1/1)*(60*F29+G29)))))</f>
        <v/>
      </c>
      <c r="AX29">
        <f>VLOOKUP(A20,'RAZA track Params'!$AM$5:$AN$11,2,FALSE)</f>
        <v>8</v>
      </c>
      <c r="AY29" t="str">
        <f>IF(E29="","",VLOOKUP(H29,'RAZA track Params'!$B$28:$AE$53,AX29,FALSE))</f>
        <v/>
      </c>
      <c r="AZ29" t="str">
        <f>IF(E29="","",VLOOKUP(H29,'RAZA track Params'!$B$28:$AE$53,AX29+1,FALSE))</f>
        <v/>
      </c>
      <c r="BA29" t="str">
        <f>IF(E29="","",VLOOKUP(H29,'RAZA track Params'!$B$28:$AE$53,AX29+2,FALSE))</f>
        <v/>
      </c>
      <c r="BC29">
        <f t="shared" si="68"/>
        <v>-1</v>
      </c>
      <c r="BD29">
        <f t="shared" si="53"/>
        <v>-1</v>
      </c>
      <c r="BE29">
        <f t="shared" si="53"/>
        <v>-1</v>
      </c>
      <c r="BF29">
        <f t="shared" si="53"/>
        <v>-1</v>
      </c>
      <c r="BG29">
        <f t="shared" si="53"/>
        <v>-1</v>
      </c>
      <c r="BH29">
        <f t="shared" si="53"/>
        <v>-1</v>
      </c>
      <c r="BI29">
        <f t="shared" si="53"/>
        <v>-1</v>
      </c>
      <c r="BJ29">
        <f t="shared" si="53"/>
        <v>-1</v>
      </c>
      <c r="BL29">
        <f t="shared" ref="BL29:BS29" si="79">IF((IF(BC29=BC21,BC29,-1)-$AM29)/10000&lt;0,-1,(IF(BC29=BC21,BC29,-1)-$AM29)/10000)</f>
        <v>-1</v>
      </c>
      <c r="BM29">
        <f t="shared" si="79"/>
        <v>-1</v>
      </c>
      <c r="BN29">
        <f t="shared" si="79"/>
        <v>-1</v>
      </c>
      <c r="BO29">
        <f t="shared" si="79"/>
        <v>-1</v>
      </c>
      <c r="BP29">
        <f t="shared" si="79"/>
        <v>-1</v>
      </c>
      <c r="BQ29">
        <f t="shared" si="79"/>
        <v>-1</v>
      </c>
      <c r="BR29">
        <f t="shared" si="79"/>
        <v>-1</v>
      </c>
      <c r="BS29">
        <f t="shared" si="79"/>
        <v>-1</v>
      </c>
      <c r="BU29">
        <f>MAX(BL29:BS29)</f>
        <v>-1</v>
      </c>
      <c r="BV29">
        <f t="shared" si="71"/>
        <v>0</v>
      </c>
      <c r="BW29">
        <f>_xlfn.RANK.AVG(BU29,BU22:BU33,0)</f>
        <v>6.5</v>
      </c>
      <c r="BX29">
        <f>IF(BW29&gt;BV19,0,(BV19-BW29)+2)</f>
        <v>0</v>
      </c>
      <c r="BY29">
        <f>IF(BW29&gt;BV19,0,IF(BV19=7,MAX(0,(BV19-BW29-5)),0))</f>
        <v>0</v>
      </c>
      <c r="BZ29">
        <f>IF(BW29&gt;BV19,0,IF(BV19=8,MAX(0,(BV19-BW29-5)),0))</f>
        <v>0</v>
      </c>
      <c r="CA29">
        <f t="shared" si="72"/>
        <v>0</v>
      </c>
    </row>
    <row r="30" spans="1:79">
      <c r="B30" s="94">
        <v>9</v>
      </c>
      <c r="C30" s="38" t="str">
        <f>IF(E30="","",VLOOKUP(E30,'Guests and Para'!$Q$4:$U$33,2,FALSE))</f>
        <v/>
      </c>
      <c r="D30" s="38" t="str">
        <f>IF(E30="","",VLOOKUP(E30,'Guests and Para'!$Q$4:$U$33,3,FALSE))</f>
        <v/>
      </c>
      <c r="E30" s="4"/>
      <c r="F30" s="4"/>
      <c r="G30" s="6"/>
      <c r="H30" s="38" t="str">
        <f>IF(E30="","",VLOOKUP(E30,'Guests and Para'!$Q$4:$U$33,4,FALSE))</f>
        <v/>
      </c>
      <c r="I30" s="38" t="str">
        <f>IF(E30="","",VLOOKUP(E30,'Guests and Para'!$Q$4:$U$33,5,FALSE))</f>
        <v/>
      </c>
      <c r="J30" s="38">
        <f t="shared" si="55"/>
        <v>0</v>
      </c>
      <c r="K30" s="94">
        <f t="shared" si="56"/>
        <v>0</v>
      </c>
      <c r="L30" s="38" t="str">
        <f t="shared" ref="L30:L33" si="80">IF(AV30&lt;0,"",AV30)</f>
        <v/>
      </c>
      <c r="M30">
        <f t="shared" si="57"/>
        <v>0</v>
      </c>
      <c r="N30" s="8">
        <f t="shared" si="58"/>
        <v>0</v>
      </c>
      <c r="O30" s="8">
        <f t="shared" si="48"/>
        <v>0</v>
      </c>
      <c r="P30" s="8">
        <f t="shared" si="59"/>
        <v>0</v>
      </c>
      <c r="Q30" s="7">
        <f t="shared" si="60"/>
        <v>0</v>
      </c>
      <c r="R30" s="7">
        <f t="shared" si="61"/>
        <v>0</v>
      </c>
      <c r="S30" s="7">
        <f t="shared" si="61"/>
        <v>0</v>
      </c>
      <c r="T30" s="7">
        <f t="shared" si="61"/>
        <v>0</v>
      </c>
      <c r="U30" s="7">
        <f t="shared" si="61"/>
        <v>0</v>
      </c>
      <c r="V30" t="str">
        <f t="shared" si="62"/>
        <v/>
      </c>
      <c r="W30" t="str">
        <f t="shared" si="63"/>
        <v/>
      </c>
      <c r="X30" t="str">
        <f>IF(ADMIN2026!$G$8="Photo-finish timing",W30,V30)</f>
        <v/>
      </c>
      <c r="Y30" s="66" t="str">
        <f>IF(E30="","",IF(ADMIN2026!$G$8=ADMIN2026!$D$8,"",IF(P30&gt;0.5,"error 1/100th entry noted","")))</f>
        <v/>
      </c>
      <c r="Z30" s="38" t="str">
        <f t="shared" si="64"/>
        <v/>
      </c>
      <c r="AC30">
        <f t="shared" si="65"/>
        <v>0</v>
      </c>
      <c r="AD30">
        <f t="shared" si="49"/>
        <v>0</v>
      </c>
      <c r="AE30">
        <f t="shared" si="49"/>
        <v>0</v>
      </c>
      <c r="AF30">
        <f t="shared" si="49"/>
        <v>0</v>
      </c>
      <c r="AG30">
        <f t="shared" si="49"/>
        <v>0</v>
      </c>
      <c r="AH30">
        <f t="shared" si="49"/>
        <v>0</v>
      </c>
      <c r="AI30">
        <f t="shared" si="49"/>
        <v>0</v>
      </c>
      <c r="AJ30">
        <f t="shared" si="49"/>
        <v>0</v>
      </c>
      <c r="AL30">
        <f t="shared" si="50"/>
        <v>-10000</v>
      </c>
      <c r="AM30">
        <f t="shared" si="73"/>
        <v>9</v>
      </c>
      <c r="AN30">
        <f t="shared" si="66"/>
        <v>-9991</v>
      </c>
      <c r="AO30">
        <f t="shared" si="51"/>
        <v>0</v>
      </c>
      <c r="AP30">
        <f>_xlfn.RANK.AVG(AV30,AV22:AV33,0)</f>
        <v>6.5</v>
      </c>
      <c r="AQ30">
        <f>IF(AP30&gt;AO19,0,(AO19-AP30)+2)</f>
        <v>0</v>
      </c>
      <c r="AR30">
        <f>IF(AP30&gt;AO19,0,IF(AO19=7,MAX(0,(AO19-AP30-5)),0))</f>
        <v>0</v>
      </c>
      <c r="AS30">
        <f>IF(AP30&gt;AO19,0,IF(AO19=8,MAX(0,(AO19-AP30-5)),0))</f>
        <v>0</v>
      </c>
      <c r="AT30">
        <f t="shared" si="67"/>
        <v>0</v>
      </c>
      <c r="AV30">
        <f t="shared" si="52"/>
        <v>-1</v>
      </c>
      <c r="AW30" t="str">
        <f>IF(E30="","",IF(A20=3000,(1/((13/7.5)*(60*F30+G30))),(1/((1/1)*(60*F30+G30)))))</f>
        <v/>
      </c>
      <c r="AX30">
        <f>VLOOKUP(A20,'RAZA track Params'!$AM$5:$AN$11,2,FALSE)</f>
        <v>8</v>
      </c>
      <c r="AY30" t="str">
        <f>IF(E30="","",VLOOKUP(H30,'RAZA track Params'!$B$28:$AE$53,AX30,FALSE))</f>
        <v/>
      </c>
      <c r="AZ30" t="str">
        <f>IF(E30="","",VLOOKUP(H30,'RAZA track Params'!$B$28:$AE$53,AX30+1,FALSE))</f>
        <v/>
      </c>
      <c r="BA30" t="str">
        <f>IF(E30="","",VLOOKUP(H30,'RAZA track Params'!$B$28:$AE$53,AX30+2,FALSE))</f>
        <v/>
      </c>
      <c r="BC30">
        <f t="shared" si="68"/>
        <v>-1</v>
      </c>
      <c r="BD30">
        <f t="shared" si="53"/>
        <v>-1</v>
      </c>
      <c r="BE30">
        <f t="shared" si="53"/>
        <v>-1</v>
      </c>
      <c r="BF30">
        <f t="shared" si="53"/>
        <v>-1</v>
      </c>
      <c r="BG30">
        <f t="shared" si="53"/>
        <v>-1</v>
      </c>
      <c r="BH30">
        <f t="shared" si="53"/>
        <v>-1</v>
      </c>
      <c r="BI30">
        <f t="shared" si="53"/>
        <v>-1</v>
      </c>
      <c r="BJ30">
        <f t="shared" si="53"/>
        <v>-1</v>
      </c>
      <c r="BL30">
        <f>IF((IF(BC30=BC21,BC30,-1)-$AM30)/10000&lt;0,-1,(IF(BC30=BC21,BC30,-1)-$AM30)/10000)</f>
        <v>-1</v>
      </c>
      <c r="BM30">
        <f t="shared" ref="BM30:BS30" si="81">IF((IF(BD30=BD21,BD30,-1)-$AM30)/10000&lt;0,-1,(IF(BD30=BD21,BD30,-1)-$AM30)/10000)</f>
        <v>-1</v>
      </c>
      <c r="BN30">
        <f t="shared" si="81"/>
        <v>-1</v>
      </c>
      <c r="BO30">
        <f t="shared" si="81"/>
        <v>-1</v>
      </c>
      <c r="BP30">
        <f t="shared" si="81"/>
        <v>-1</v>
      </c>
      <c r="BQ30">
        <f t="shared" si="81"/>
        <v>-1</v>
      </c>
      <c r="BR30">
        <f t="shared" si="81"/>
        <v>-1</v>
      </c>
      <c r="BS30">
        <f t="shared" si="81"/>
        <v>-1</v>
      </c>
      <c r="BU30">
        <f>MAX(BL30:BS30)</f>
        <v>-1</v>
      </c>
      <c r="BV30">
        <f t="shared" si="71"/>
        <v>0</v>
      </c>
      <c r="BW30">
        <f>_xlfn.RANK.AVG(BU30,BU22:BU33,0)</f>
        <v>6.5</v>
      </c>
      <c r="BX30">
        <f>IF(BW30&gt;BV19,0,(BV19-BW30)+2)</f>
        <v>0</v>
      </c>
      <c r="BY30">
        <f>IF(BW30&gt;BV19,0,IF(BV19=7,MAX(0,(BV19-BW30-5)),0))</f>
        <v>0</v>
      </c>
      <c r="BZ30">
        <f>IF(BW30&gt;BV19,0,IF(BV19=8,MAX(0,(BV19-BW30-5)),0))</f>
        <v>0</v>
      </c>
      <c r="CA30">
        <f t="shared" si="72"/>
        <v>0</v>
      </c>
    </row>
    <row r="31" spans="1:79">
      <c r="B31" s="94">
        <v>10</v>
      </c>
      <c r="C31" s="38" t="str">
        <f>IF(E31="","",VLOOKUP(E31,'Guests and Para'!$Q$4:$U$33,2,FALSE))</f>
        <v/>
      </c>
      <c r="D31" s="38" t="str">
        <f>IF(E31="","",VLOOKUP(E31,'Guests and Para'!$Q$4:$U$33,3,FALSE))</f>
        <v/>
      </c>
      <c r="E31" s="4"/>
      <c r="F31" s="4"/>
      <c r="G31" s="6"/>
      <c r="H31" s="38" t="str">
        <f>IF(E31="","",VLOOKUP(E31,'Guests and Para'!$Q$4:$U$33,4,FALSE))</f>
        <v/>
      </c>
      <c r="I31" s="38" t="str">
        <f>IF(E31="","",VLOOKUP(E31,'Guests and Para'!$Q$4:$U$33,5,FALSE))</f>
        <v/>
      </c>
      <c r="J31" s="38">
        <f t="shared" si="55"/>
        <v>0</v>
      </c>
      <c r="K31" s="94">
        <f t="shared" si="56"/>
        <v>0</v>
      </c>
      <c r="L31" s="38" t="str">
        <f t="shared" si="80"/>
        <v/>
      </c>
      <c r="M31">
        <f t="shared" si="57"/>
        <v>0</v>
      </c>
      <c r="N31" s="8">
        <f t="shared" si="58"/>
        <v>0</v>
      </c>
      <c r="O31" s="8">
        <f t="shared" si="48"/>
        <v>0</v>
      </c>
      <c r="P31" s="8">
        <f t="shared" si="59"/>
        <v>0</v>
      </c>
      <c r="Q31" s="7">
        <f t="shared" si="60"/>
        <v>0</v>
      </c>
      <c r="R31" s="7">
        <f t="shared" si="61"/>
        <v>0</v>
      </c>
      <c r="S31" s="7">
        <f t="shared" si="61"/>
        <v>0</v>
      </c>
      <c r="T31" s="7">
        <f t="shared" si="61"/>
        <v>0</v>
      </c>
      <c r="U31" s="7">
        <f t="shared" si="61"/>
        <v>0</v>
      </c>
      <c r="V31" t="str">
        <f t="shared" si="62"/>
        <v/>
      </c>
      <c r="W31" t="str">
        <f t="shared" si="63"/>
        <v/>
      </c>
      <c r="X31" t="str">
        <f>IF(ADMIN2026!$G$8="Photo-finish timing",W31,V31)</f>
        <v/>
      </c>
      <c r="Y31" s="66" t="str">
        <f>IF(E31="","",IF(ADMIN2026!$G$8=ADMIN2026!$D$8,"",IF(P31&gt;0.5,"error 1/100th entry noted","")))</f>
        <v/>
      </c>
      <c r="Z31" s="38" t="str">
        <f t="shared" si="64"/>
        <v/>
      </c>
      <c r="AC31">
        <f t="shared" si="65"/>
        <v>0</v>
      </c>
      <c r="AD31">
        <f t="shared" si="49"/>
        <v>0</v>
      </c>
      <c r="AE31">
        <f t="shared" si="49"/>
        <v>0</v>
      </c>
      <c r="AF31">
        <f t="shared" si="49"/>
        <v>0</v>
      </c>
      <c r="AG31">
        <f t="shared" si="49"/>
        <v>0</v>
      </c>
      <c r="AH31">
        <f t="shared" si="49"/>
        <v>0</v>
      </c>
      <c r="AI31">
        <f t="shared" si="49"/>
        <v>0</v>
      </c>
      <c r="AJ31">
        <f t="shared" si="49"/>
        <v>0</v>
      </c>
      <c r="AL31">
        <f t="shared" si="50"/>
        <v>-10000</v>
      </c>
      <c r="AM31">
        <f t="shared" si="73"/>
        <v>10</v>
      </c>
      <c r="AN31">
        <f t="shared" si="66"/>
        <v>-9990</v>
      </c>
      <c r="AO31">
        <f t="shared" si="51"/>
        <v>0</v>
      </c>
      <c r="AP31">
        <f>_xlfn.RANK.AVG(AV31,AV22:AV33,0)</f>
        <v>6.5</v>
      </c>
      <c r="AQ31">
        <f>IF(AP31&gt;AO19,0,(AO19-AP31)+2)</f>
        <v>0</v>
      </c>
      <c r="AR31">
        <f>IF(AP31&gt;AO19,0,IF(AO19=7,MAX(0,(AO19-AP31-5)),0))</f>
        <v>0</v>
      </c>
      <c r="AS31">
        <f>IF(AP31&gt;AO19,0,IF(AO19=8,MAX(0,(AO19-AP31-5)),0))</f>
        <v>0</v>
      </c>
      <c r="AT31">
        <f t="shared" si="67"/>
        <v>0</v>
      </c>
      <c r="AV31">
        <f t="shared" si="52"/>
        <v>-1</v>
      </c>
      <c r="AW31" t="str">
        <f>IF(E31="","",IF(A20=3000,(1/((13/7.5)*(60*F31+G31))),(1/((1/1)*(60*F31+G31)))))</f>
        <v/>
      </c>
      <c r="AX31">
        <f>VLOOKUP(A20,'RAZA track Params'!$AM$5:$AN$11,2,FALSE)</f>
        <v>8</v>
      </c>
      <c r="AY31" t="str">
        <f>IF(E31="","",VLOOKUP(H31,'RAZA track Params'!$B$28:$AE$53,AX31,FALSE))</f>
        <v/>
      </c>
      <c r="AZ31" t="str">
        <f>IF(E31="","",VLOOKUP(H31,'RAZA track Params'!$B$28:$AE$53,AX31+1,FALSE))</f>
        <v/>
      </c>
      <c r="BA31" t="str">
        <f>IF(E31="","",VLOOKUP(H31,'RAZA track Params'!$B$28:$AE$53,AX31+2,FALSE))</f>
        <v/>
      </c>
      <c r="BC31">
        <f t="shared" si="68"/>
        <v>-1</v>
      </c>
      <c r="BD31">
        <f t="shared" si="53"/>
        <v>-1</v>
      </c>
      <c r="BE31">
        <f t="shared" si="53"/>
        <v>-1</v>
      </c>
      <c r="BF31">
        <f t="shared" si="53"/>
        <v>-1</v>
      </c>
      <c r="BG31">
        <f t="shared" si="53"/>
        <v>-1</v>
      </c>
      <c r="BH31">
        <f t="shared" si="53"/>
        <v>-1</v>
      </c>
      <c r="BI31">
        <f t="shared" si="53"/>
        <v>-1</v>
      </c>
      <c r="BJ31">
        <f t="shared" si="53"/>
        <v>-1</v>
      </c>
      <c r="BL31">
        <f>IF((IF(BC31=BC21,BC31,-1)-$AM31)/10000&lt;0,-1,(IF(BC31=BC21,BC31,-1)-$AM31)/10000)</f>
        <v>-1</v>
      </c>
      <c r="BM31">
        <f t="shared" ref="BM31:BN31" si="82">IF((IF(BD31=BD21,BD31,-1)-$AM31)/10000&lt;0,-1,(IF(BD31=BD21,BD31,-1)-$AM31)/10000)</f>
        <v>-1</v>
      </c>
      <c r="BN31">
        <f t="shared" si="82"/>
        <v>-1</v>
      </c>
      <c r="BO31">
        <f>IF((IF(BF31=BF21,BF31,-1)-$AM31)/10000&lt;0,-1,(IF(BF31=BF21,BF31,-1)-$AM31)/10000)</f>
        <v>-1</v>
      </c>
      <c r="BP31">
        <f t="shared" ref="BP31:BS31" si="83">IF((IF(BG31=BG21,BG31,-1)-$AM31)/10000&lt;0,-1,(IF(BG31=BG21,BG31,-1)-$AM31)/10000)</f>
        <v>-1</v>
      </c>
      <c r="BQ31">
        <f t="shared" si="83"/>
        <v>-1</v>
      </c>
      <c r="BR31">
        <f t="shared" si="83"/>
        <v>-1</v>
      </c>
      <c r="BS31">
        <f t="shared" si="83"/>
        <v>-1</v>
      </c>
      <c r="BU31">
        <f t="shared" ref="BU31:BU33" si="84">MAX(BL31:BS31)</f>
        <v>-1</v>
      </c>
      <c r="BV31">
        <f t="shared" si="71"/>
        <v>0</v>
      </c>
      <c r="BW31">
        <f>_xlfn.RANK.AVG(BU31,BU22:BU33,0)</f>
        <v>6.5</v>
      </c>
      <c r="BX31">
        <f>IF(BW31&gt;BV19,0,(BV19-BW31)+2)</f>
        <v>0</v>
      </c>
      <c r="BY31">
        <f>IF(BW31&gt;BV19,0,IF(BV19=7,MAX(0,(BV19-BW31-5)),0))</f>
        <v>0</v>
      </c>
      <c r="BZ31">
        <f>IF(BW31&gt;BV19,0,IF(BV19=8,MAX(0,(BV19-BW31-5)),0))</f>
        <v>0</v>
      </c>
      <c r="CA31">
        <f t="shared" si="72"/>
        <v>0</v>
      </c>
    </row>
    <row r="32" spans="1:79">
      <c r="B32" s="94">
        <v>11</v>
      </c>
      <c r="C32" s="38" t="str">
        <f>IF(E32="","",VLOOKUP(E32,'Guests and Para'!$Q$4:$U$33,2,FALSE))</f>
        <v/>
      </c>
      <c r="D32" s="38" t="str">
        <f>IF(E32="","",VLOOKUP(E32,'Guests and Para'!$Q$4:$U$33,3,FALSE))</f>
        <v/>
      </c>
      <c r="E32" s="4"/>
      <c r="F32" s="4"/>
      <c r="G32" s="6"/>
      <c r="H32" s="38" t="str">
        <f>IF(E32="","",VLOOKUP(E32,'Guests and Para'!$Q$4:$U$33,4,FALSE))</f>
        <v/>
      </c>
      <c r="I32" s="38" t="str">
        <f>IF(E32="","",VLOOKUP(E32,'Guests and Para'!$Q$4:$U$33,5,FALSE))</f>
        <v/>
      </c>
      <c r="J32" s="38">
        <f t="shared" si="55"/>
        <v>0</v>
      </c>
      <c r="K32" s="94">
        <f t="shared" si="56"/>
        <v>0</v>
      </c>
      <c r="L32" s="38" t="str">
        <f t="shared" si="80"/>
        <v/>
      </c>
      <c r="M32">
        <f t="shared" si="57"/>
        <v>0</v>
      </c>
      <c r="N32" s="8">
        <f t="shared" si="58"/>
        <v>0</v>
      </c>
      <c r="O32" s="8">
        <f t="shared" si="48"/>
        <v>0</v>
      </c>
      <c r="P32" s="8">
        <f t="shared" si="59"/>
        <v>0</v>
      </c>
      <c r="Q32" s="7">
        <f t="shared" si="60"/>
        <v>0</v>
      </c>
      <c r="R32" s="7">
        <f t="shared" si="61"/>
        <v>0</v>
      </c>
      <c r="S32" s="7">
        <f t="shared" si="61"/>
        <v>0</v>
      </c>
      <c r="T32" s="7">
        <f t="shared" si="61"/>
        <v>0</v>
      </c>
      <c r="U32" s="7">
        <f t="shared" si="61"/>
        <v>0</v>
      </c>
      <c r="V32" t="str">
        <f t="shared" si="62"/>
        <v/>
      </c>
      <c r="W32" t="str">
        <f t="shared" si="63"/>
        <v/>
      </c>
      <c r="X32" t="str">
        <f>IF(ADMIN2026!$G$8="Photo-finish timing",W32,V32)</f>
        <v/>
      </c>
      <c r="Y32" s="66" t="str">
        <f>IF(E32="","",IF(ADMIN2026!$G$8=ADMIN2026!$D$8,"",IF(P32&gt;0.5,"error 1/100th entry noted","")))</f>
        <v/>
      </c>
      <c r="Z32" s="38" t="str">
        <f t="shared" si="64"/>
        <v/>
      </c>
      <c r="AC32">
        <f t="shared" si="65"/>
        <v>0</v>
      </c>
      <c r="AD32">
        <f t="shared" si="49"/>
        <v>0</v>
      </c>
      <c r="AE32">
        <f t="shared" si="49"/>
        <v>0</v>
      </c>
      <c r="AF32">
        <f t="shared" si="49"/>
        <v>0</v>
      </c>
      <c r="AG32">
        <f t="shared" si="49"/>
        <v>0</v>
      </c>
      <c r="AH32">
        <f t="shared" si="49"/>
        <v>0</v>
      </c>
      <c r="AI32">
        <f t="shared" si="49"/>
        <v>0</v>
      </c>
      <c r="AJ32">
        <f t="shared" si="49"/>
        <v>0</v>
      </c>
      <c r="AL32">
        <f t="shared" si="50"/>
        <v>-10000</v>
      </c>
      <c r="AM32">
        <f t="shared" si="73"/>
        <v>11</v>
      </c>
      <c r="AN32">
        <f t="shared" si="66"/>
        <v>-9989</v>
      </c>
      <c r="AO32">
        <f t="shared" si="51"/>
        <v>0</v>
      </c>
      <c r="AP32">
        <f>_xlfn.RANK.AVG(AV32,AV22:AV33,0)</f>
        <v>6.5</v>
      </c>
      <c r="AQ32">
        <f>IF(AP32&gt;AO19,0,(AO19-AP32)+2)</f>
        <v>0</v>
      </c>
      <c r="AR32">
        <f>IF(AP32&gt;AO19,0,IF(AO19=7,MAX(0,(AO19-AP32-5)),0))</f>
        <v>0</v>
      </c>
      <c r="AS32">
        <f>IF(AP32&gt;AO19,0,IF(AO19=8,MAX(0,(AO19-AP32-5)),0))</f>
        <v>0</v>
      </c>
      <c r="AT32">
        <f t="shared" si="67"/>
        <v>0</v>
      </c>
      <c r="AV32">
        <f>IF(AY32="",-1,IF(AY32&gt;0,FLOOR(AY32*EXP(-EXP(AZ32-BA32*AW32)),1),0))</f>
        <v>-1</v>
      </c>
      <c r="AW32" t="str">
        <f>IF(E32="","",IF(A20=3000,(1/((13/7.5)*(60*F32+G32))),(1/((1/1)*(60*F32+G32)))))</f>
        <v/>
      </c>
      <c r="AX32">
        <f>VLOOKUP(A20,'RAZA track Params'!$AM$5:$AN$11,2,FALSE)</f>
        <v>8</v>
      </c>
      <c r="AY32" t="str">
        <f>IF(E32="","",VLOOKUP(H32,'RAZA track Params'!$B$28:$AE$53,AX32,FALSE))</f>
        <v/>
      </c>
      <c r="AZ32" t="str">
        <f>IF(E32="","",VLOOKUP(H32,'RAZA track Params'!$B$28:$AE$53,AX32+1,FALSE))</f>
        <v/>
      </c>
      <c r="BA32" t="str">
        <f>IF(E32="","",VLOOKUP(H32,'RAZA track Params'!$B$28:$AE$53,AX32+2,FALSE))</f>
        <v/>
      </c>
      <c r="BC32">
        <f>IF($D32=BC$1,$AN32,-1)</f>
        <v>-1</v>
      </c>
      <c r="BD32">
        <f t="shared" si="53"/>
        <v>-1</v>
      </c>
      <c r="BE32">
        <f t="shared" si="53"/>
        <v>-1</v>
      </c>
      <c r="BF32">
        <f t="shared" si="53"/>
        <v>-1</v>
      </c>
      <c r="BG32">
        <f t="shared" si="53"/>
        <v>-1</v>
      </c>
      <c r="BH32">
        <f t="shared" si="53"/>
        <v>-1</v>
      </c>
      <c r="BI32">
        <f t="shared" si="53"/>
        <v>-1</v>
      </c>
      <c r="BJ32">
        <f t="shared" si="53"/>
        <v>-1</v>
      </c>
      <c r="BL32">
        <f>IF((IF(BC32=BC21,BC32,-1)-$AM32)/10000&lt;0,-1,(IF(BC32=BC21,BC32,-1)-$AM32)/10000)</f>
        <v>-1</v>
      </c>
      <c r="BM32">
        <f t="shared" ref="BM32:BS32" si="85">IF((IF(BD32=BD21,BD32,-1)-$AM32)/10000&lt;0,-1,(IF(BD32=BD21,BD32,-1)-$AM32)/10000)</f>
        <v>-1</v>
      </c>
      <c r="BN32">
        <f t="shared" si="85"/>
        <v>-1</v>
      </c>
      <c r="BO32">
        <f t="shared" si="85"/>
        <v>-1</v>
      </c>
      <c r="BP32">
        <f t="shared" si="85"/>
        <v>-1</v>
      </c>
      <c r="BQ32">
        <f t="shared" si="85"/>
        <v>-1</v>
      </c>
      <c r="BR32">
        <f t="shared" si="85"/>
        <v>-1</v>
      </c>
      <c r="BS32">
        <f t="shared" si="85"/>
        <v>-1</v>
      </c>
      <c r="BU32">
        <f t="shared" si="84"/>
        <v>-1</v>
      </c>
      <c r="BV32">
        <f t="shared" si="71"/>
        <v>0</v>
      </c>
      <c r="BW32">
        <f>_xlfn.RANK.AVG(BU32,BU22:BU33,0)</f>
        <v>6.5</v>
      </c>
      <c r="BX32">
        <f>IF(BW32&gt;BV19,0,(BV19-BW32)+2)</f>
        <v>0</v>
      </c>
      <c r="BY32">
        <f>IF(BW32&gt;BV19,0,IF(BV19=7,MAX(0,(BV19-BW32-5)),0))</f>
        <v>0</v>
      </c>
      <c r="BZ32">
        <f>IF(BW32&gt;BV19,0,IF(BV19=8,MAX(0,(BV19-BW32-5)),0))</f>
        <v>0</v>
      </c>
      <c r="CA32">
        <f>SUM(BX32:BZ32)</f>
        <v>0</v>
      </c>
    </row>
    <row r="33" spans="1:79">
      <c r="B33" s="94">
        <v>12</v>
      </c>
      <c r="C33" s="38" t="str">
        <f>IF(E33="","",VLOOKUP(E33,'Guests and Para'!$Q$4:$U$33,2,FALSE))</f>
        <v/>
      </c>
      <c r="D33" s="38" t="str">
        <f>IF(E33="","",VLOOKUP(E33,'Guests and Para'!$Q$4:$U$33,3,FALSE))</f>
        <v/>
      </c>
      <c r="E33" s="4"/>
      <c r="F33" s="4"/>
      <c r="G33" s="6"/>
      <c r="H33" s="38" t="str">
        <f>IF(E33="","",VLOOKUP(E33,'Guests and Para'!$Q$4:$U$33,4,FALSE))</f>
        <v/>
      </c>
      <c r="I33" s="38" t="str">
        <f>IF(E33="","",VLOOKUP(E33,'Guests and Para'!$Q$4:$U$33,5,FALSE))</f>
        <v/>
      </c>
      <c r="J33" s="38">
        <f t="shared" si="55"/>
        <v>0</v>
      </c>
      <c r="K33" s="94">
        <f t="shared" si="56"/>
        <v>0</v>
      </c>
      <c r="L33" s="38" t="str">
        <f t="shared" si="80"/>
        <v/>
      </c>
      <c r="M33">
        <f t="shared" si="57"/>
        <v>0</v>
      </c>
      <c r="N33" s="8">
        <f t="shared" si="58"/>
        <v>0</v>
      </c>
      <c r="O33" s="8">
        <f t="shared" si="48"/>
        <v>0</v>
      </c>
      <c r="P33" s="8">
        <f t="shared" si="59"/>
        <v>0</v>
      </c>
      <c r="Q33" s="7">
        <f t="shared" si="60"/>
        <v>0</v>
      </c>
      <c r="R33" s="7">
        <f t="shared" si="61"/>
        <v>0</v>
      </c>
      <c r="S33" s="7">
        <f t="shared" si="61"/>
        <v>0</v>
      </c>
      <c r="T33" s="7">
        <f t="shared" si="61"/>
        <v>0</v>
      </c>
      <c r="U33" s="7">
        <f t="shared" si="61"/>
        <v>0</v>
      </c>
      <c r="V33" t="str">
        <f t="shared" si="62"/>
        <v/>
      </c>
      <c r="W33" t="str">
        <f t="shared" si="63"/>
        <v/>
      </c>
      <c r="X33" t="str">
        <f>IF(ADMIN2026!$G$8="Photo-finish timing",W33,V33)</f>
        <v/>
      </c>
      <c r="Y33" s="66" t="str">
        <f>IF(E33="","",IF(ADMIN2026!$G$8=ADMIN2026!$D$8,"",IF(P33&gt;0.5,"error 1/100th entry noted","")))</f>
        <v/>
      </c>
      <c r="Z33" s="38" t="str">
        <f t="shared" si="64"/>
        <v/>
      </c>
      <c r="AC33">
        <f t="shared" si="65"/>
        <v>0</v>
      </c>
      <c r="AD33">
        <f t="shared" si="49"/>
        <v>0</v>
      </c>
      <c r="AE33">
        <f t="shared" si="49"/>
        <v>0</v>
      </c>
      <c r="AF33">
        <f t="shared" si="49"/>
        <v>0</v>
      </c>
      <c r="AG33">
        <f t="shared" si="49"/>
        <v>0</v>
      </c>
      <c r="AH33">
        <f t="shared" si="49"/>
        <v>0</v>
      </c>
      <c r="AI33">
        <f t="shared" si="49"/>
        <v>0</v>
      </c>
      <c r="AJ33">
        <f t="shared" si="49"/>
        <v>0</v>
      </c>
      <c r="AL33">
        <f t="shared" si="50"/>
        <v>-10000</v>
      </c>
      <c r="AM33">
        <f t="shared" si="73"/>
        <v>12</v>
      </c>
      <c r="AN33">
        <f t="shared" si="66"/>
        <v>-9988</v>
      </c>
      <c r="AO33">
        <f t="shared" si="51"/>
        <v>0</v>
      </c>
      <c r="AP33">
        <f>_xlfn.RANK.AVG(AV33,AV22:AV33,0)</f>
        <v>6.5</v>
      </c>
      <c r="AQ33">
        <f>IF(AP33&gt;AO19,0,(AO19-AP33)+2)</f>
        <v>0</v>
      </c>
      <c r="AR33">
        <f>IF(AP33&gt;AO19,0,IF(AO19=7,MAX(0,(AO19-AP33-5)),0))</f>
        <v>0</v>
      </c>
      <c r="AS33">
        <f>IF(AP33&gt;AO19,0,IF(AO19=8,MAX(0,(AO19-AP33-5)),0))</f>
        <v>0</v>
      </c>
      <c r="AT33">
        <f t="shared" si="67"/>
        <v>0</v>
      </c>
      <c r="AV33">
        <f t="shared" ref="AV33" si="86">IF(AY33="",-1,IF(AY33&gt;0,FLOOR(AY33*EXP(-EXP(AZ33-BA33*AW33)),1),0))</f>
        <v>-1</v>
      </c>
      <c r="AW33" t="str">
        <f>IF(E33="","",IF(A20=3000,(1/((13/7.5)*(60*F33+G33))),(1/((1/1)*(60*F33+G33)))))</f>
        <v/>
      </c>
      <c r="AX33">
        <f>VLOOKUP(A20,'RAZA track Params'!$AM$5:$AN$11,2,FALSE)</f>
        <v>8</v>
      </c>
      <c r="AY33" t="str">
        <f>IF(E33="","",VLOOKUP(H33,'RAZA track Params'!$B$28:$AE$53,AX33,FALSE))</f>
        <v/>
      </c>
      <c r="AZ33" t="str">
        <f>IF(E33="","",VLOOKUP(H33,'RAZA track Params'!$B$28:$AE$53,AX33+1,FALSE))</f>
        <v/>
      </c>
      <c r="BA33" t="str">
        <f>IF(E33="","",VLOOKUP(H33,'RAZA track Params'!$B$28:$AE$53,AX33+2,FALSE))</f>
        <v/>
      </c>
      <c r="BC33">
        <f t="shared" si="68"/>
        <v>-1</v>
      </c>
      <c r="BD33">
        <f t="shared" si="53"/>
        <v>-1</v>
      </c>
      <c r="BE33">
        <f t="shared" si="53"/>
        <v>-1</v>
      </c>
      <c r="BF33">
        <f t="shared" si="53"/>
        <v>-1</v>
      </c>
      <c r="BG33">
        <f t="shared" si="53"/>
        <v>-1</v>
      </c>
      <c r="BH33">
        <f t="shared" si="53"/>
        <v>-1</v>
      </c>
      <c r="BI33">
        <f t="shared" si="53"/>
        <v>-1</v>
      </c>
      <c r="BJ33">
        <f t="shared" si="53"/>
        <v>-1</v>
      </c>
      <c r="BL33">
        <f>IF((IF(BC33=BC21,BC33,-1)-$AM33)/10000&lt;0,-1,(IF(BC33=BC21,BC33,-1)-$AM33)/10000)</f>
        <v>-1</v>
      </c>
      <c r="BM33">
        <f t="shared" ref="BM33:BS33" si="87">IF((IF(BD33=BD21,BD33,-1)-$AM33)/10000&lt;0,-1,(IF(BD33=BD21,BD33,-1)-$AM33)/10000)</f>
        <v>-1</v>
      </c>
      <c r="BN33">
        <f t="shared" si="87"/>
        <v>-1</v>
      </c>
      <c r="BO33">
        <f t="shared" si="87"/>
        <v>-1</v>
      </c>
      <c r="BP33">
        <f t="shared" si="87"/>
        <v>-1</v>
      </c>
      <c r="BQ33">
        <f t="shared" si="87"/>
        <v>-1</v>
      </c>
      <c r="BR33">
        <f t="shared" si="87"/>
        <v>-1</v>
      </c>
      <c r="BS33">
        <f t="shared" si="87"/>
        <v>-1</v>
      </c>
      <c r="BU33">
        <f t="shared" si="84"/>
        <v>-1</v>
      </c>
      <c r="BV33">
        <f t="shared" si="71"/>
        <v>0</v>
      </c>
      <c r="BW33">
        <f>_xlfn.RANK.AVG(BU33,BU22:BU33,0)</f>
        <v>6.5</v>
      </c>
      <c r="BX33">
        <f>IF(BW33&gt;BV19,0,(BV19-BW33)+2)</f>
        <v>0</v>
      </c>
      <c r="BY33">
        <f>IF(BW33&gt;BV19,0,IF(BV19=7,MAX(0,(BV19-BW33-5)),0))</f>
        <v>0</v>
      </c>
      <c r="BZ33">
        <f>IF(BW33&gt;BV19,0,IF(BV19=8,MAX(0,(BV19-BW33-5)),0))</f>
        <v>0</v>
      </c>
      <c r="CA33">
        <f t="shared" ref="CA33" si="88">SUM(BX33:BZ33)</f>
        <v>0</v>
      </c>
    </row>
    <row r="35" spans="1:79">
      <c r="AO35" t="s">
        <v>312</v>
      </c>
      <c r="BV35" t="s">
        <v>312</v>
      </c>
    </row>
    <row r="36" spans="1:79">
      <c r="A36" s="62" t="s">
        <v>0</v>
      </c>
      <c r="B36" s="62" t="s">
        <v>0</v>
      </c>
      <c r="C36" s="62">
        <v>400</v>
      </c>
      <c r="D36" s="62" t="s">
        <v>58</v>
      </c>
      <c r="E36" s="3"/>
      <c r="F36" s="3"/>
      <c r="G36" s="67"/>
      <c r="J36" s="3"/>
      <c r="K36" s="3"/>
      <c r="L36" s="3"/>
      <c r="M36" s="3"/>
      <c r="N36" s="3"/>
      <c r="O36" s="3"/>
      <c r="P36" s="3"/>
      <c r="Q36" s="3"/>
      <c r="R36" s="3"/>
      <c r="S36" s="3"/>
      <c r="T36" s="3"/>
      <c r="U36" s="3"/>
      <c r="V36" s="3"/>
      <c r="W36" s="3"/>
      <c r="X36" s="3"/>
      <c r="Y36" s="3"/>
      <c r="Z36" s="3"/>
      <c r="AA36" s="3"/>
      <c r="AO36">
        <f>SUM(AO39:AO46)</f>
        <v>0</v>
      </c>
      <c r="BC36" t="s">
        <v>399</v>
      </c>
      <c r="BL36" t="s">
        <v>401</v>
      </c>
      <c r="BV36">
        <f>SUM(BV39:BV46)</f>
        <v>0</v>
      </c>
    </row>
    <row r="37" spans="1:79">
      <c r="A37" s="3">
        <f>C36</f>
        <v>400</v>
      </c>
      <c r="B37" s="37" t="s">
        <v>415</v>
      </c>
      <c r="C37" s="37"/>
      <c r="D37" s="37"/>
      <c r="E37" s="37"/>
      <c r="F37" s="37" t="s">
        <v>76</v>
      </c>
      <c r="G37" s="63" t="s">
        <v>77</v>
      </c>
      <c r="H37" s="37" t="s">
        <v>387</v>
      </c>
      <c r="I37" s="37" t="s">
        <v>389</v>
      </c>
      <c r="J37" s="37" t="s">
        <v>79</v>
      </c>
      <c r="K37" s="37" t="s">
        <v>59</v>
      </c>
      <c r="L37" s="37" t="s">
        <v>304</v>
      </c>
      <c r="M37" s="3" t="s">
        <v>132</v>
      </c>
      <c r="N37" s="3" t="s">
        <v>132</v>
      </c>
      <c r="O37" s="3" t="s">
        <v>133</v>
      </c>
      <c r="P37" s="3" t="s">
        <v>193</v>
      </c>
      <c r="Q37" s="3" t="s">
        <v>137</v>
      </c>
      <c r="R37" s="3" t="s">
        <v>192</v>
      </c>
      <c r="S37" s="3" t="s">
        <v>134</v>
      </c>
      <c r="T37" s="3" t="s">
        <v>135</v>
      </c>
      <c r="U37" s="3" t="s">
        <v>194</v>
      </c>
      <c r="V37" s="3" t="s">
        <v>195</v>
      </c>
      <c r="W37" s="3" t="s">
        <v>197</v>
      </c>
      <c r="X37" s="3" t="s">
        <v>136</v>
      </c>
      <c r="Y37" s="3" t="s">
        <v>236</v>
      </c>
      <c r="Z37" s="37" t="s">
        <v>404</v>
      </c>
      <c r="AA37" s="3"/>
      <c r="AL37" t="s">
        <v>304</v>
      </c>
      <c r="AM37" t="s">
        <v>307</v>
      </c>
      <c r="AN37" s="1" t="s">
        <v>308</v>
      </c>
      <c r="AO37" t="s">
        <v>310</v>
      </c>
      <c r="AP37" t="s">
        <v>313</v>
      </c>
      <c r="AQ37" t="s">
        <v>400</v>
      </c>
      <c r="AR37" t="s">
        <v>400</v>
      </c>
      <c r="AS37" t="s">
        <v>400</v>
      </c>
      <c r="AT37" t="s">
        <v>400</v>
      </c>
      <c r="AV37" t="s">
        <v>304</v>
      </c>
      <c r="AW37" t="s">
        <v>383</v>
      </c>
      <c r="AX37" t="s">
        <v>392</v>
      </c>
      <c r="AY37" t="s">
        <v>304</v>
      </c>
      <c r="AZ37" t="s">
        <v>304</v>
      </c>
      <c r="BA37" t="s">
        <v>304</v>
      </c>
      <c r="BC37" s="136" t="str">
        <f>AC$1</f>
        <v>B&amp;R</v>
      </c>
      <c r="BD37" s="136" t="str">
        <f t="shared" ref="BD37:BJ37" si="89">AD$1</f>
        <v>Chelt</v>
      </c>
      <c r="BE37" s="136" t="str">
        <f t="shared" si="89"/>
        <v>D&amp;S</v>
      </c>
      <c r="BF37" s="136" t="str">
        <f t="shared" si="89"/>
        <v>HereF</v>
      </c>
      <c r="BG37" s="136" t="str">
        <f t="shared" si="89"/>
        <v>K&amp;S</v>
      </c>
      <c r="BH37" s="136" t="str">
        <f t="shared" si="89"/>
        <v>Tipton</v>
      </c>
      <c r="BI37" s="136" t="str">
        <f t="shared" si="89"/>
        <v>Worc</v>
      </c>
      <c r="BJ37" s="136" t="str">
        <f t="shared" si="89"/>
        <v>Yate</v>
      </c>
      <c r="BL37" s="136" t="str">
        <f>BC37</f>
        <v>B&amp;R</v>
      </c>
      <c r="BM37" s="136" t="str">
        <f t="shared" ref="BM37:BS37" si="90">BD37</f>
        <v>Chelt</v>
      </c>
      <c r="BN37" s="136" t="str">
        <f t="shared" si="90"/>
        <v>D&amp;S</v>
      </c>
      <c r="BO37" s="136" t="str">
        <f t="shared" si="90"/>
        <v>HereF</v>
      </c>
      <c r="BP37" s="136" t="str">
        <f t="shared" si="90"/>
        <v>K&amp;S</v>
      </c>
      <c r="BQ37" s="136" t="str">
        <f t="shared" si="90"/>
        <v>Tipton</v>
      </c>
      <c r="BR37" s="136" t="str">
        <f t="shared" si="90"/>
        <v>Worc</v>
      </c>
      <c r="BS37" s="136" t="str">
        <f t="shared" si="90"/>
        <v>Yate</v>
      </c>
      <c r="BU37" t="s">
        <v>402</v>
      </c>
      <c r="BV37" t="s">
        <v>310</v>
      </c>
      <c r="BW37" t="s">
        <v>313</v>
      </c>
      <c r="BX37" t="s">
        <v>403</v>
      </c>
      <c r="BY37" t="s">
        <v>403</v>
      </c>
      <c r="BZ37" t="s">
        <v>403</v>
      </c>
      <c r="CA37" t="s">
        <v>403</v>
      </c>
    </row>
    <row r="38" spans="1:79">
      <c r="A38" s="64" t="str">
        <f>$A$4</f>
        <v>WOMEN</v>
      </c>
      <c r="B38" s="37" t="s">
        <v>59</v>
      </c>
      <c r="C38" s="37" t="s">
        <v>60</v>
      </c>
      <c r="D38" s="37" t="s">
        <v>61</v>
      </c>
      <c r="E38" s="37" t="s">
        <v>108</v>
      </c>
      <c r="F38" s="37" t="s">
        <v>78</v>
      </c>
      <c r="G38" s="63" t="s">
        <v>99</v>
      </c>
      <c r="H38" s="37" t="s">
        <v>388</v>
      </c>
      <c r="I38" s="37" t="s">
        <v>390</v>
      </c>
      <c r="J38" s="37" t="s">
        <v>80</v>
      </c>
      <c r="K38" s="37" t="s">
        <v>80</v>
      </c>
      <c r="L38" s="37" t="s">
        <v>80</v>
      </c>
      <c r="M38" s="3" t="s">
        <v>192</v>
      </c>
      <c r="N38" s="3" t="s">
        <v>130</v>
      </c>
      <c r="O38" s="3" t="s">
        <v>130</v>
      </c>
      <c r="P38" s="3" t="s">
        <v>130</v>
      </c>
      <c r="Q38" s="3" t="s">
        <v>131</v>
      </c>
      <c r="R38" s="3" t="s">
        <v>131</v>
      </c>
      <c r="S38" s="3" t="s">
        <v>131</v>
      </c>
      <c r="T38" s="3" t="s">
        <v>131</v>
      </c>
      <c r="U38" s="3" t="s">
        <v>131</v>
      </c>
      <c r="V38" s="3" t="s">
        <v>196</v>
      </c>
      <c r="W38" s="3" t="s">
        <v>196</v>
      </c>
      <c r="X38" s="3" t="s">
        <v>146</v>
      </c>
      <c r="Y38" s="3" t="s">
        <v>237</v>
      </c>
      <c r="Z38" s="37" t="s">
        <v>405</v>
      </c>
      <c r="AA38" s="3"/>
      <c r="AC38" t="str">
        <f>ADMIN2026!$D$12</f>
        <v>B&amp;R</v>
      </c>
      <c r="AD38" t="str">
        <f>ADMIN2026!$D$13</f>
        <v>Chelt</v>
      </c>
      <c r="AE38" t="str">
        <f>ADMIN2026!$D$14</f>
        <v>D&amp;S</v>
      </c>
      <c r="AF38" t="str">
        <f>ADMIN2026!$D$15</f>
        <v>HereF</v>
      </c>
      <c r="AG38" t="str">
        <f>ADMIN2026!$D$16</f>
        <v>K&amp;S</v>
      </c>
      <c r="AH38" t="str">
        <f>ADMIN2026!$D$17</f>
        <v>Tipton</v>
      </c>
      <c r="AI38" t="str">
        <f>ADMIN2026!$D$18</f>
        <v>Worc</v>
      </c>
      <c r="AJ38" t="str">
        <f>ADMIN2026!$D$19</f>
        <v>Yate</v>
      </c>
      <c r="AL38" t="s">
        <v>306</v>
      </c>
      <c r="AM38" t="s">
        <v>296</v>
      </c>
      <c r="AN38" t="s">
        <v>309</v>
      </c>
      <c r="AO38" t="s">
        <v>311</v>
      </c>
      <c r="AP38" t="s">
        <v>325</v>
      </c>
      <c r="AQ38" t="s">
        <v>397</v>
      </c>
      <c r="AR38" t="s">
        <v>394</v>
      </c>
      <c r="AS38" t="s">
        <v>395</v>
      </c>
      <c r="AT38" t="s">
        <v>396</v>
      </c>
      <c r="AV38" t="s">
        <v>305</v>
      </c>
      <c r="AW38" t="s">
        <v>384</v>
      </c>
      <c r="AX38" t="s">
        <v>393</v>
      </c>
      <c r="AY38" t="s">
        <v>328</v>
      </c>
      <c r="AZ38" t="s">
        <v>329</v>
      </c>
      <c r="BA38" t="s">
        <v>330</v>
      </c>
      <c r="BC38" s="135">
        <f>MAX(BC39:BC46)</f>
        <v>-1</v>
      </c>
      <c r="BD38" s="135">
        <f t="shared" ref="BD38:BJ38" si="91">MAX(BD39:BD46)</f>
        <v>-1</v>
      </c>
      <c r="BE38" s="135">
        <f t="shared" si="91"/>
        <v>-1</v>
      </c>
      <c r="BF38" s="135">
        <f t="shared" si="91"/>
        <v>-1</v>
      </c>
      <c r="BG38" s="135">
        <f t="shared" si="91"/>
        <v>-1</v>
      </c>
      <c r="BH38" s="135">
        <f t="shared" si="91"/>
        <v>-1</v>
      </c>
      <c r="BI38" s="135">
        <f t="shared" si="91"/>
        <v>-1</v>
      </c>
      <c r="BJ38" s="135">
        <f t="shared" si="91"/>
        <v>-1</v>
      </c>
      <c r="BU38" t="s">
        <v>314</v>
      </c>
      <c r="BV38" t="s">
        <v>311</v>
      </c>
      <c r="BW38" t="s">
        <v>325</v>
      </c>
      <c r="BX38" t="s">
        <v>397</v>
      </c>
      <c r="BY38" t="s">
        <v>394</v>
      </c>
      <c r="BZ38" t="s">
        <v>395</v>
      </c>
      <c r="CA38" t="s">
        <v>396</v>
      </c>
    </row>
    <row r="39" spans="1:79">
      <c r="B39" s="94">
        <v>1</v>
      </c>
      <c r="C39" s="38" t="str">
        <f>IF(E39="","",VLOOKUP(E39,'Guests and Para'!$Q$4:$U$33,2,FALSE))</f>
        <v/>
      </c>
      <c r="D39" s="38" t="str">
        <f>IF(E39="","",VLOOKUP(E39,'Guests and Para'!$Q$4:$U$33,3,FALSE))</f>
        <v/>
      </c>
      <c r="E39" s="4"/>
      <c r="F39" s="4"/>
      <c r="G39" s="6"/>
      <c r="H39" s="38" t="str">
        <f>IF(E39="","",VLOOKUP(E39,'Guests and Para'!$Q$4:$U$33,4,FALSE))</f>
        <v/>
      </c>
      <c r="I39" s="38" t="str">
        <f>IF(E39="","",VLOOKUP(E39,'Guests and Para'!$Q$4:$U$33,5,FALSE))</f>
        <v/>
      </c>
      <c r="J39" s="38">
        <f>CA39</f>
        <v>0</v>
      </c>
      <c r="K39" s="94">
        <f>J39</f>
        <v>0</v>
      </c>
      <c r="L39" s="38" t="str">
        <f t="shared" ref="L39:L45" si="92">IF(AV39&lt;0,"",AV39)</f>
        <v/>
      </c>
      <c r="M39">
        <f>INT(G39/10)</f>
        <v>0</v>
      </c>
      <c r="N39" s="8">
        <f>INT(G39)-10*M39</f>
        <v>0</v>
      </c>
      <c r="O39" s="8">
        <f t="shared" ref="O39:O50" si="93">INT((INT(10*(G39-N39-10*M39)+0.001))/1)</f>
        <v>0</v>
      </c>
      <c r="P39" s="8">
        <f>INT(100*(G39-N39-10*M39-O39/10)+0.5)</f>
        <v>0</v>
      </c>
      <c r="Q39" s="7">
        <f>F39</f>
        <v>0</v>
      </c>
      <c r="R39" s="7">
        <f>M39</f>
        <v>0</v>
      </c>
      <c r="S39" s="7">
        <f>N39</f>
        <v>0</v>
      </c>
      <c r="T39" s="7">
        <f>O39</f>
        <v>0</v>
      </c>
      <c r="U39" s="7">
        <f>P39</f>
        <v>0</v>
      </c>
      <c r="V39" t="str">
        <f>IF(G39="DQ","DQ",IF(G39="NT","NT",IF(G39="DNF","DNF",IF(G39="DNS","DNS",IF(D39="","",IF(F39="",IF(M39&gt;0,CONCATENATE(R39,S39,".",T39),CONCATENATE(S39,".",T39)),CONCATENATE(Q39,":",R39,S39,".",T39)))))))</f>
        <v/>
      </c>
      <c r="W39" t="str">
        <f>IF(G39="DQ","DQ",IF(G39="NT","NT",IF(G39="DNF","DNF",IF(G39="DNS","DNS",IF(D39="","",IF(F39="",IF(M39&gt;0,CONCATENATE(R39,S39,".",T39,U39),CONCATENATE(S39,".",T39,U39)),CONCATENATE(Q39,":",R39,S39,".",T39,U39)))))))</f>
        <v/>
      </c>
      <c r="X39" t="str">
        <f>IF(ADMIN2026!$G$8="Photo-finish timing",W39,V39)</f>
        <v/>
      </c>
      <c r="Y39" s="66" t="str">
        <f>IF(E39="","",IF(ADMIN2026!$G$8=ADMIN2026!$D$8,"",IF(P39&gt;0.5,"error 1/100th entry noted","")))</f>
        <v/>
      </c>
      <c r="Z39" s="38" t="str">
        <f>IF(BU39&lt;0,"",BU39)</f>
        <v/>
      </c>
      <c r="AC39">
        <f>IF($D39=AC$1,$K39,0)</f>
        <v>0</v>
      </c>
      <c r="AD39">
        <f t="shared" ref="AD39:AJ50" si="94">IF($D39=AD$1,$K39,0)</f>
        <v>0</v>
      </c>
      <c r="AE39">
        <f t="shared" si="94"/>
        <v>0</v>
      </c>
      <c r="AF39">
        <f t="shared" si="94"/>
        <v>0</v>
      </c>
      <c r="AG39">
        <f t="shared" si="94"/>
        <v>0</v>
      </c>
      <c r="AH39">
        <f t="shared" si="94"/>
        <v>0</v>
      </c>
      <c r="AI39">
        <f t="shared" si="94"/>
        <v>0</v>
      </c>
      <c r="AJ39">
        <f t="shared" si="94"/>
        <v>0</v>
      </c>
      <c r="AL39">
        <f t="shared" ref="AL39:AL50" si="95">INT(100*AV39+0.5)*100</f>
        <v>-10000</v>
      </c>
      <c r="AM39">
        <v>1</v>
      </c>
      <c r="AN39">
        <f>AL39+AM39</f>
        <v>-9999</v>
      </c>
      <c r="AO39">
        <f t="shared" ref="AO39:AO50" si="96">IF(E39="",0,1)</f>
        <v>0</v>
      </c>
      <c r="AP39">
        <f>_xlfn.RANK.AVG(AV39,AV39:AV50,0)</f>
        <v>6.5</v>
      </c>
      <c r="AQ39">
        <f>IF(AP39&gt;AO36,0,(AO36-AP39)+2)</f>
        <v>0</v>
      </c>
      <c r="AR39">
        <f>IF(AP39&gt;AO36,0,IF(AO36=7,MAX(0,(AO36-AP39-5)),0))</f>
        <v>0</v>
      </c>
      <c r="AS39">
        <f>IF(AP39&gt;AO36,0,IF(AO36=8,MAX(0,(AO36-AP39-5)),0))</f>
        <v>0</v>
      </c>
      <c r="AT39">
        <f>SUM(AQ39:AS39)</f>
        <v>0</v>
      </c>
      <c r="AV39">
        <f t="shared" ref="AV39:AV48" si="97">IF(AY39="",-1,IF(AY39&gt;0,FLOOR(AY39*EXP(-EXP(AZ39-BA39*AW39)),1),0))</f>
        <v>-1</v>
      </c>
      <c r="AW39" t="str">
        <f>IF(E39="","",IF(A37=3000,(1/((13/7.5)*(60*F39+G39))),(1/((1/1)*(60*F39+G39)))))</f>
        <v/>
      </c>
      <c r="AX39">
        <f>VLOOKUP(A37,'RAZA track Params'!$AM$5:$AN$11,2,FALSE)</f>
        <v>13</v>
      </c>
      <c r="AY39" t="str">
        <f>IF(E39="","",VLOOKUP(H39,'RAZA track Params'!$B$28:$AE$53,AX39,FALSE))</f>
        <v/>
      </c>
      <c r="AZ39" t="str">
        <f>IF(E39="","",VLOOKUP(H39,'RAZA track Params'!$B$28:$AE$53,AX39+1,FALSE))</f>
        <v/>
      </c>
      <c r="BA39" t="str">
        <f>IF(E39="","",VLOOKUP(H39,'RAZA track Params'!$B$28:$AE$53,AX39+2,FALSE))</f>
        <v/>
      </c>
      <c r="BC39">
        <f>IF($D39=BC$1,$AN39,-1)</f>
        <v>-1</v>
      </c>
      <c r="BD39">
        <f t="shared" ref="BD39:BJ50" si="98">IF($D39=BD$1,$AN39,-1)</f>
        <v>-1</v>
      </c>
      <c r="BE39">
        <f t="shared" si="98"/>
        <v>-1</v>
      </c>
      <c r="BF39">
        <f t="shared" si="98"/>
        <v>-1</v>
      </c>
      <c r="BG39">
        <f t="shared" si="98"/>
        <v>-1</v>
      </c>
      <c r="BH39">
        <f t="shared" si="98"/>
        <v>-1</v>
      </c>
      <c r="BI39">
        <f t="shared" si="98"/>
        <v>-1</v>
      </c>
      <c r="BJ39">
        <f t="shared" si="98"/>
        <v>-1</v>
      </c>
      <c r="BL39">
        <f t="shared" ref="BL39:BS39" si="99">IF((IF(BC39=BC38,BC39,-1)-$AM39)/10000&lt;0,-1,(IF(BC39=BC38,BC39,-1)-$AM39)/10000)</f>
        <v>-1</v>
      </c>
      <c r="BM39">
        <f t="shared" si="99"/>
        <v>-1</v>
      </c>
      <c r="BN39">
        <f t="shared" si="99"/>
        <v>-1</v>
      </c>
      <c r="BO39">
        <f t="shared" si="99"/>
        <v>-1</v>
      </c>
      <c r="BP39">
        <f t="shared" si="99"/>
        <v>-1</v>
      </c>
      <c r="BQ39">
        <f t="shared" si="99"/>
        <v>-1</v>
      </c>
      <c r="BR39">
        <f t="shared" si="99"/>
        <v>-1</v>
      </c>
      <c r="BS39">
        <f t="shared" si="99"/>
        <v>-1</v>
      </c>
      <c r="BU39">
        <f>MAX(BL39:BS39)</f>
        <v>-1</v>
      </c>
      <c r="BV39">
        <f>IF(BU39&lt;0,0,1)</f>
        <v>0</v>
      </c>
      <c r="BW39">
        <f>_xlfn.RANK.AVG(BU39,BU39:BU50,0)</f>
        <v>6.5</v>
      </c>
      <c r="BX39">
        <f>IF(BW39&gt;BV36,0,(BV36-BW39)+2)</f>
        <v>0</v>
      </c>
      <c r="BY39">
        <f>IF(BW39&gt;BV36,0,IF(BV36=7,MAX(0,(BV36-BW39-5)),0))</f>
        <v>0</v>
      </c>
      <c r="BZ39">
        <f>IF(BW39&gt;BV36,0,IF(BV36=8,MAX(0,(BV36-BW39-5)),0))</f>
        <v>0</v>
      </c>
      <c r="CA39">
        <f>SUM(BX39:BZ39)</f>
        <v>0</v>
      </c>
    </row>
    <row r="40" spans="1:79">
      <c r="B40" s="94">
        <v>2</v>
      </c>
      <c r="C40" s="38" t="str">
        <f>IF(E40="","",VLOOKUP(E40,'Guests and Para'!$Q$4:$U$33,2,FALSE))</f>
        <v/>
      </c>
      <c r="D40" s="38" t="str">
        <f>IF(E40="","",VLOOKUP(E40,'Guests and Para'!$Q$4:$U$33,3,FALSE))</f>
        <v/>
      </c>
      <c r="E40" s="4"/>
      <c r="F40" s="4"/>
      <c r="G40" s="6"/>
      <c r="H40" s="38" t="str">
        <f>IF(E40="","",VLOOKUP(E40,'Guests and Para'!$Q$4:$U$33,4,FALSE))</f>
        <v/>
      </c>
      <c r="I40" s="38" t="str">
        <f>IF(E40="","",VLOOKUP(E40,'Guests and Para'!$Q$4:$U$33,5,FALSE))</f>
        <v/>
      </c>
      <c r="J40" s="38">
        <f t="shared" ref="J40:J50" si="100">CA40</f>
        <v>0</v>
      </c>
      <c r="K40" s="94">
        <f t="shared" ref="K40:K50" si="101">J40</f>
        <v>0</v>
      </c>
      <c r="L40" s="38" t="str">
        <f t="shared" si="92"/>
        <v/>
      </c>
      <c r="M40">
        <f t="shared" ref="M40:M50" si="102">INT(G40/10)</f>
        <v>0</v>
      </c>
      <c r="N40" s="8">
        <f t="shared" ref="N40:N50" si="103">INT(G40)-10*M40</f>
        <v>0</v>
      </c>
      <c r="O40" s="8">
        <f t="shared" si="93"/>
        <v>0</v>
      </c>
      <c r="P40" s="8">
        <f t="shared" ref="P40:P50" si="104">INT(100*(G40-N40-10*M40-O40/10)+0.5)</f>
        <v>0</v>
      </c>
      <c r="Q40" s="7">
        <f t="shared" ref="Q40:Q50" si="105">F40</f>
        <v>0</v>
      </c>
      <c r="R40" s="7">
        <f t="shared" ref="R40:U50" si="106">M40</f>
        <v>0</v>
      </c>
      <c r="S40" s="7">
        <f t="shared" si="106"/>
        <v>0</v>
      </c>
      <c r="T40" s="7">
        <f t="shared" si="106"/>
        <v>0</v>
      </c>
      <c r="U40" s="7">
        <f t="shared" si="106"/>
        <v>0</v>
      </c>
      <c r="V40" t="str">
        <f t="shared" ref="V40:V50" si="107">IF(G40="DQ","DQ",IF(G40="NT","NT",IF(G40="DNF","DNF",IF(G40="DNS","DNS",IF(D40="","",IF(F40="",IF(M40&gt;0,CONCATENATE(R40,S40,".",T40),CONCATENATE(S40,".",T40)),CONCATENATE(Q40,":",R40,S40,".",T40)))))))</f>
        <v/>
      </c>
      <c r="W40" t="str">
        <f t="shared" ref="W40:W50" si="108">IF(G40="DQ","DQ",IF(G40="NT","NT",IF(G40="DNF","DNF",IF(G40="DNS","DNS",IF(D40="","",IF(F40="",IF(M40&gt;0,CONCATENATE(R40,S40,".",T40,U40),CONCATENATE(S40,".",T40,U40)),CONCATENATE(Q40,":",R40,S40,".",T40,U40)))))))</f>
        <v/>
      </c>
      <c r="X40" t="str">
        <f>IF(ADMIN2026!$G$8="Photo-finish timing",W40,V40)</f>
        <v/>
      </c>
      <c r="Y40" s="66" t="str">
        <f>IF(E40="","",IF(ADMIN2026!$G$8=ADMIN2026!$D$8,"",IF(P40&gt;0.5,"error 1/100th entry noted","")))</f>
        <v/>
      </c>
      <c r="Z40" s="38" t="str">
        <f t="shared" ref="Z40:Z50" si="109">IF(BU40&lt;0,"",BU40)</f>
        <v/>
      </c>
      <c r="AC40">
        <f t="shared" ref="AC40:AC50" si="110">IF($D40=AC$1,$K40,0)</f>
        <v>0</v>
      </c>
      <c r="AD40">
        <f t="shared" si="94"/>
        <v>0</v>
      </c>
      <c r="AE40">
        <f t="shared" si="94"/>
        <v>0</v>
      </c>
      <c r="AF40">
        <f t="shared" si="94"/>
        <v>0</v>
      </c>
      <c r="AG40">
        <f t="shared" si="94"/>
        <v>0</v>
      </c>
      <c r="AH40">
        <f t="shared" si="94"/>
        <v>0</v>
      </c>
      <c r="AI40">
        <f t="shared" si="94"/>
        <v>0</v>
      </c>
      <c r="AJ40">
        <f t="shared" si="94"/>
        <v>0</v>
      </c>
      <c r="AL40">
        <f t="shared" si="95"/>
        <v>-10000</v>
      </c>
      <c r="AM40">
        <f>1+AM39</f>
        <v>2</v>
      </c>
      <c r="AN40">
        <f t="shared" ref="AN40:AN50" si="111">AL40+AM40</f>
        <v>-9998</v>
      </c>
      <c r="AO40">
        <f t="shared" si="96"/>
        <v>0</v>
      </c>
      <c r="AP40">
        <f>_xlfn.RANK.AVG(AV40,AV39:AV50,0)</f>
        <v>6.5</v>
      </c>
      <c r="AQ40">
        <f>IF(AP40&gt;AO36,0,(AO36-AP40)+2)</f>
        <v>0</v>
      </c>
      <c r="AR40">
        <f>IF(AP40&gt;AO36,0,IF(AO36=7,MAX(0,(AO36-AP40-5)),0))</f>
        <v>0</v>
      </c>
      <c r="AS40">
        <f>IF(AP40&gt;AO36,0,IF(AO36=8,MAX(0,(AO36-AP40-5)),0))</f>
        <v>0</v>
      </c>
      <c r="AT40">
        <f t="shared" ref="AT40:AT50" si="112">SUM(AQ40:AS40)</f>
        <v>0</v>
      </c>
      <c r="AV40">
        <f t="shared" si="97"/>
        <v>-1</v>
      </c>
      <c r="AW40" t="str">
        <f>IF(E40="","",IF(A37=3000,(1/((13/7.5)*(60*F40+G40))),(1/((1/1)*(60*F40+G40)))))</f>
        <v/>
      </c>
      <c r="AX40">
        <f>VLOOKUP(A37,'RAZA track Params'!$AM$5:$AN$11,2,FALSE)</f>
        <v>13</v>
      </c>
      <c r="AY40" t="str">
        <f>IF(E40="","",VLOOKUP(H40,'RAZA track Params'!$B$28:$AE$53,AX40,FALSE))</f>
        <v/>
      </c>
      <c r="AZ40" t="str">
        <f>IF(E40="","",VLOOKUP(H40,'RAZA track Params'!$B$28:$AE$53,AX40+1,FALSE))</f>
        <v/>
      </c>
      <c r="BA40" t="str">
        <f>IF(E40="","",VLOOKUP(H40,'RAZA track Params'!$B$28:$AE$53,AX40+2,FALSE))</f>
        <v/>
      </c>
      <c r="BC40">
        <f t="shared" ref="BC40:BC50" si="113">IF($D40=BC$1,$AN40,-1)</f>
        <v>-1</v>
      </c>
      <c r="BD40">
        <f t="shared" si="98"/>
        <v>-1</v>
      </c>
      <c r="BE40">
        <f t="shared" si="98"/>
        <v>-1</v>
      </c>
      <c r="BF40">
        <f t="shared" si="98"/>
        <v>-1</v>
      </c>
      <c r="BG40">
        <f t="shared" si="98"/>
        <v>-1</v>
      </c>
      <c r="BH40">
        <f t="shared" si="98"/>
        <v>-1</v>
      </c>
      <c r="BI40">
        <f t="shared" si="98"/>
        <v>-1</v>
      </c>
      <c r="BJ40">
        <f t="shared" si="98"/>
        <v>-1</v>
      </c>
      <c r="BL40">
        <f t="shared" ref="BL40:BS40" si="114">IF((IF(BC40=BC38,BC40,-1)-$AM40)/10000&lt;0,-1,(IF(BC40=BC38,BC40,-1)-$AM40)/10000)</f>
        <v>-1</v>
      </c>
      <c r="BM40">
        <f t="shared" si="114"/>
        <v>-1</v>
      </c>
      <c r="BN40">
        <f t="shared" si="114"/>
        <v>-1</v>
      </c>
      <c r="BO40">
        <f t="shared" si="114"/>
        <v>-1</v>
      </c>
      <c r="BP40">
        <f t="shared" si="114"/>
        <v>-1</v>
      </c>
      <c r="BQ40">
        <f t="shared" si="114"/>
        <v>-1</v>
      </c>
      <c r="BR40">
        <f t="shared" si="114"/>
        <v>-1</v>
      </c>
      <c r="BS40">
        <f t="shared" si="114"/>
        <v>-1</v>
      </c>
      <c r="BU40">
        <f t="shared" ref="BU40:BU45" si="115">MAX(BL40:BS40)</f>
        <v>-1</v>
      </c>
      <c r="BV40">
        <f t="shared" ref="BV40:BV50" si="116">IF(BU40&lt;0,0,1)</f>
        <v>0</v>
      </c>
      <c r="BW40">
        <f>_xlfn.RANK.AVG(BU40,BU39:BU50,0)</f>
        <v>6.5</v>
      </c>
      <c r="BX40">
        <f>IF(BW40&gt;BV36,0,(BV36-BW40)+2)</f>
        <v>0</v>
      </c>
      <c r="BY40">
        <f>IF(BW40&gt;BV36,0,IF(BV36=7,MAX(0,(BV36-BW40-5)),0))</f>
        <v>0</v>
      </c>
      <c r="BZ40">
        <f>IF(BW40&gt;BV36,0,IF(BV36=8,MAX(0,(BV36-BW40-5)),0))</f>
        <v>0</v>
      </c>
      <c r="CA40">
        <f t="shared" ref="CA40:CA48" si="117">SUM(BX40:BZ40)</f>
        <v>0</v>
      </c>
    </row>
    <row r="41" spans="1:79">
      <c r="B41" s="94">
        <v>3</v>
      </c>
      <c r="C41" s="38" t="str">
        <f>IF(E41="","",VLOOKUP(E41,'Guests and Para'!$Q$4:$U$33,2,FALSE))</f>
        <v/>
      </c>
      <c r="D41" s="38" t="str">
        <f>IF(E41="","",VLOOKUP(E41,'Guests and Para'!$Q$4:$U$33,3,FALSE))</f>
        <v/>
      </c>
      <c r="E41" s="4"/>
      <c r="F41" s="4"/>
      <c r="G41" s="6"/>
      <c r="H41" s="38" t="str">
        <f>IF(E41="","",VLOOKUP(E41,'Guests and Para'!$Q$4:$U$33,4,FALSE))</f>
        <v/>
      </c>
      <c r="I41" s="38" t="str">
        <f>IF(E41="","",VLOOKUP(E41,'Guests and Para'!$Q$4:$U$33,5,FALSE))</f>
        <v/>
      </c>
      <c r="J41" s="38">
        <f t="shared" si="100"/>
        <v>0</v>
      </c>
      <c r="K41" s="94">
        <f t="shared" si="101"/>
        <v>0</v>
      </c>
      <c r="L41" s="38" t="str">
        <f t="shared" si="92"/>
        <v/>
      </c>
      <c r="M41">
        <f t="shared" si="102"/>
        <v>0</v>
      </c>
      <c r="N41" s="8">
        <f t="shared" si="103"/>
        <v>0</v>
      </c>
      <c r="O41" s="8">
        <f t="shared" si="93"/>
        <v>0</v>
      </c>
      <c r="P41" s="8">
        <f t="shared" si="104"/>
        <v>0</v>
      </c>
      <c r="Q41" s="7">
        <f t="shared" si="105"/>
        <v>0</v>
      </c>
      <c r="R41" s="7">
        <f t="shared" si="106"/>
        <v>0</v>
      </c>
      <c r="S41" s="7">
        <f t="shared" si="106"/>
        <v>0</v>
      </c>
      <c r="T41" s="7">
        <f t="shared" si="106"/>
        <v>0</v>
      </c>
      <c r="U41" s="7">
        <f t="shared" si="106"/>
        <v>0</v>
      </c>
      <c r="V41" t="str">
        <f t="shared" si="107"/>
        <v/>
      </c>
      <c r="W41" t="str">
        <f t="shared" si="108"/>
        <v/>
      </c>
      <c r="X41" t="str">
        <f>IF(ADMIN2026!$G$8="Photo-finish timing",W41,V41)</f>
        <v/>
      </c>
      <c r="Y41" s="66" t="str">
        <f>IF(E41="","",IF(ADMIN2026!$G$8=ADMIN2026!$D$8,"",IF(P41&gt;0.5,"error 1/100th entry noted","")))</f>
        <v/>
      </c>
      <c r="Z41" s="38" t="str">
        <f t="shared" si="109"/>
        <v/>
      </c>
      <c r="AC41">
        <f t="shared" si="110"/>
        <v>0</v>
      </c>
      <c r="AD41">
        <f t="shared" si="94"/>
        <v>0</v>
      </c>
      <c r="AE41">
        <f t="shared" si="94"/>
        <v>0</v>
      </c>
      <c r="AF41">
        <f t="shared" si="94"/>
        <v>0</v>
      </c>
      <c r="AG41">
        <f t="shared" si="94"/>
        <v>0</v>
      </c>
      <c r="AH41">
        <f t="shared" si="94"/>
        <v>0</v>
      </c>
      <c r="AI41">
        <f t="shared" si="94"/>
        <v>0</v>
      </c>
      <c r="AJ41">
        <f t="shared" si="94"/>
        <v>0</v>
      </c>
      <c r="AL41">
        <f t="shared" si="95"/>
        <v>-10000</v>
      </c>
      <c r="AM41">
        <f t="shared" ref="AM41:AM50" si="118">1+AM40</f>
        <v>3</v>
      </c>
      <c r="AN41">
        <f t="shared" si="111"/>
        <v>-9997</v>
      </c>
      <c r="AO41">
        <f t="shared" si="96"/>
        <v>0</v>
      </c>
      <c r="AP41">
        <f>_xlfn.RANK.AVG(AV41,AV39:AV50,0)</f>
        <v>6.5</v>
      </c>
      <c r="AQ41">
        <f>IF(AP41&gt;AO36,0,(AO36-AP41)+2)</f>
        <v>0</v>
      </c>
      <c r="AR41">
        <f>IF(AP41&gt;AO36,0,IF(AO36=7,MAX(0,(AO36-AP41-5)),0))</f>
        <v>0</v>
      </c>
      <c r="AS41">
        <f>IF(AP41&gt;AO36,0,IF(AO36=8,MAX(0,(AO36-AP41-5)),0))</f>
        <v>0</v>
      </c>
      <c r="AT41">
        <f t="shared" si="112"/>
        <v>0</v>
      </c>
      <c r="AV41">
        <f t="shared" si="97"/>
        <v>-1</v>
      </c>
      <c r="AW41" t="str">
        <f>IF(E41="","",IF(A37=3000,(1/((13/7.5)*(60*F41+G41))),(1/((1/1)*(60*F41+G41)))))</f>
        <v/>
      </c>
      <c r="AX41">
        <f>VLOOKUP(A37,'RAZA track Params'!$AM$5:$AN$11,2,FALSE)</f>
        <v>13</v>
      </c>
      <c r="AY41" t="str">
        <f>IF(E41="","",VLOOKUP(H41,'RAZA track Params'!$B$28:$AE$53,AX41,FALSE))</f>
        <v/>
      </c>
      <c r="AZ41" t="str">
        <f>IF(E41="","",VLOOKUP(H41,'RAZA track Params'!$B$28:$AE$53,AX41+1,FALSE))</f>
        <v/>
      </c>
      <c r="BA41" t="str">
        <f>IF(E41="","",VLOOKUP(H41,'RAZA track Params'!$B$28:$AE$53,AX41+2,FALSE))</f>
        <v/>
      </c>
      <c r="BC41">
        <f t="shared" si="113"/>
        <v>-1</v>
      </c>
      <c r="BD41">
        <f t="shared" si="98"/>
        <v>-1</v>
      </c>
      <c r="BE41">
        <f t="shared" si="98"/>
        <v>-1</v>
      </c>
      <c r="BF41">
        <f t="shared" si="98"/>
        <v>-1</v>
      </c>
      <c r="BG41">
        <f t="shared" si="98"/>
        <v>-1</v>
      </c>
      <c r="BH41">
        <f t="shared" si="98"/>
        <v>-1</v>
      </c>
      <c r="BI41">
        <f t="shared" si="98"/>
        <v>-1</v>
      </c>
      <c r="BJ41">
        <f t="shared" si="98"/>
        <v>-1</v>
      </c>
      <c r="BL41">
        <f t="shared" ref="BL41:BS41" si="119">IF((IF(BC41=BC38,BC41,-1)-$AM41)/10000&lt;0,-1,(IF(BC41=BC38,BC41,-1)-$AM41)/10000)</f>
        <v>-1</v>
      </c>
      <c r="BM41">
        <f t="shared" si="119"/>
        <v>-1</v>
      </c>
      <c r="BN41">
        <f t="shared" si="119"/>
        <v>-1</v>
      </c>
      <c r="BO41">
        <f t="shared" si="119"/>
        <v>-1</v>
      </c>
      <c r="BP41">
        <f t="shared" si="119"/>
        <v>-1</v>
      </c>
      <c r="BQ41">
        <f t="shared" si="119"/>
        <v>-1</v>
      </c>
      <c r="BR41">
        <f t="shared" si="119"/>
        <v>-1</v>
      </c>
      <c r="BS41">
        <f t="shared" si="119"/>
        <v>-1</v>
      </c>
      <c r="BU41">
        <f t="shared" si="115"/>
        <v>-1</v>
      </c>
      <c r="BV41">
        <f t="shared" si="116"/>
        <v>0</v>
      </c>
      <c r="BW41">
        <f>_xlfn.RANK.AVG(BU41,BU39:BU50,0)</f>
        <v>6.5</v>
      </c>
      <c r="BX41">
        <f>IF(BW41&gt;BV36,0,(BV36-BW41)+2)</f>
        <v>0</v>
      </c>
      <c r="BY41">
        <f>IF(BW41&gt;BV36,0,IF(BV36=7,MAX(0,(BV36-BW41-5)),0))</f>
        <v>0</v>
      </c>
      <c r="BZ41">
        <f>IF(BW41&gt;BV36,0,IF(BV36=8,MAX(0,(BV36-BW41-5)),0))</f>
        <v>0</v>
      </c>
      <c r="CA41">
        <f t="shared" si="117"/>
        <v>0</v>
      </c>
    </row>
    <row r="42" spans="1:79">
      <c r="B42" s="94">
        <v>4</v>
      </c>
      <c r="C42" s="38" t="str">
        <f>IF(E42="","",VLOOKUP(E42,'Guests and Para'!$Q$4:$U$33,2,FALSE))</f>
        <v/>
      </c>
      <c r="D42" s="38" t="str">
        <f>IF(E42="","",VLOOKUP(E42,'Guests and Para'!$Q$4:$U$33,3,FALSE))</f>
        <v/>
      </c>
      <c r="E42" s="4"/>
      <c r="F42" s="4"/>
      <c r="G42" s="6"/>
      <c r="H42" s="38" t="str">
        <f>IF(E42="","",VLOOKUP(E42,'Guests and Para'!$Q$4:$U$33,4,FALSE))</f>
        <v/>
      </c>
      <c r="I42" s="38" t="str">
        <f>IF(E42="","",VLOOKUP(E42,'Guests and Para'!$Q$4:$U$33,5,FALSE))</f>
        <v/>
      </c>
      <c r="J42" s="38">
        <f t="shared" si="100"/>
        <v>0</v>
      </c>
      <c r="K42" s="94">
        <f t="shared" si="101"/>
        <v>0</v>
      </c>
      <c r="L42" s="38" t="str">
        <f t="shared" si="92"/>
        <v/>
      </c>
      <c r="M42">
        <f t="shared" si="102"/>
        <v>0</v>
      </c>
      <c r="N42" s="8">
        <f t="shared" si="103"/>
        <v>0</v>
      </c>
      <c r="O42" s="8">
        <f t="shared" si="93"/>
        <v>0</v>
      </c>
      <c r="P42" s="8">
        <f t="shared" si="104"/>
        <v>0</v>
      </c>
      <c r="Q42" s="7">
        <f t="shared" si="105"/>
        <v>0</v>
      </c>
      <c r="R42" s="7">
        <f t="shared" si="106"/>
        <v>0</v>
      </c>
      <c r="S42" s="7">
        <f t="shared" si="106"/>
        <v>0</v>
      </c>
      <c r="T42" s="7">
        <f t="shared" si="106"/>
        <v>0</v>
      </c>
      <c r="U42" s="7">
        <f t="shared" si="106"/>
        <v>0</v>
      </c>
      <c r="V42" t="str">
        <f t="shared" si="107"/>
        <v/>
      </c>
      <c r="W42" t="str">
        <f t="shared" si="108"/>
        <v/>
      </c>
      <c r="X42" t="str">
        <f>IF(ADMIN2026!$G$8="Photo-finish timing",W42,V42)</f>
        <v/>
      </c>
      <c r="Y42" s="66" t="str">
        <f>IF(E42="","",IF(ADMIN2026!$G$8=ADMIN2026!$D$8,"",IF(P42&gt;0.5,"error 1/100th entry noted","")))</f>
        <v/>
      </c>
      <c r="Z42" s="38" t="str">
        <f t="shared" si="109"/>
        <v/>
      </c>
      <c r="AC42">
        <f t="shared" si="110"/>
        <v>0</v>
      </c>
      <c r="AD42">
        <f t="shared" si="94"/>
        <v>0</v>
      </c>
      <c r="AE42">
        <f t="shared" si="94"/>
        <v>0</v>
      </c>
      <c r="AF42">
        <f t="shared" si="94"/>
        <v>0</v>
      </c>
      <c r="AG42">
        <f t="shared" si="94"/>
        <v>0</v>
      </c>
      <c r="AH42">
        <f t="shared" si="94"/>
        <v>0</v>
      </c>
      <c r="AI42">
        <f t="shared" si="94"/>
        <v>0</v>
      </c>
      <c r="AJ42">
        <f t="shared" si="94"/>
        <v>0</v>
      </c>
      <c r="AL42">
        <f t="shared" si="95"/>
        <v>-10000</v>
      </c>
      <c r="AM42">
        <f t="shared" si="118"/>
        <v>4</v>
      </c>
      <c r="AN42">
        <f t="shared" si="111"/>
        <v>-9996</v>
      </c>
      <c r="AO42">
        <f t="shared" si="96"/>
        <v>0</v>
      </c>
      <c r="AP42">
        <f>_xlfn.RANK.AVG(AV42,AV39:AV50,0)</f>
        <v>6.5</v>
      </c>
      <c r="AQ42">
        <f>IF(AP42&gt;AO36,0,(AO36-AP42)+2)</f>
        <v>0</v>
      </c>
      <c r="AR42">
        <f>IF(AP42&gt;AO36,0,IF(AO36=7,MAX(0,(AO36-AP42-5)),0))</f>
        <v>0</v>
      </c>
      <c r="AS42">
        <f>IF(AP42&gt;AO36,0,IF(AO36=8,MAX(0,(AO36-AP42-5)),0))</f>
        <v>0</v>
      </c>
      <c r="AT42">
        <f t="shared" si="112"/>
        <v>0</v>
      </c>
      <c r="AV42">
        <f t="shared" si="97"/>
        <v>-1</v>
      </c>
      <c r="AW42" t="str">
        <f>IF(E42="","",IF(A37=3000,(1/((13/7.5)*(60*F42+G42))),(1/((1/1)*(60*F42+G42)))))</f>
        <v/>
      </c>
      <c r="AX42">
        <f>VLOOKUP(A37,'RAZA track Params'!$AM$5:$AN$11,2,FALSE)</f>
        <v>13</v>
      </c>
      <c r="AY42" t="str">
        <f>IF(E42="","",VLOOKUP(H42,'RAZA track Params'!$B$28:$AE$53,AX42,FALSE))</f>
        <v/>
      </c>
      <c r="AZ42" t="str">
        <f>IF(E42="","",VLOOKUP(H42,'RAZA track Params'!$B$28:$AE$53,AX42+1,FALSE))</f>
        <v/>
      </c>
      <c r="BA42" t="str">
        <f>IF(E42="","",VLOOKUP(H42,'RAZA track Params'!$B$28:$AE$53,AX42+2,FALSE))</f>
        <v/>
      </c>
      <c r="BC42">
        <f t="shared" si="113"/>
        <v>-1</v>
      </c>
      <c r="BD42">
        <f t="shared" si="98"/>
        <v>-1</v>
      </c>
      <c r="BE42">
        <f t="shared" si="98"/>
        <v>-1</v>
      </c>
      <c r="BF42">
        <f t="shared" si="98"/>
        <v>-1</v>
      </c>
      <c r="BG42">
        <f t="shared" si="98"/>
        <v>-1</v>
      </c>
      <c r="BH42">
        <f t="shared" si="98"/>
        <v>-1</v>
      </c>
      <c r="BI42">
        <f t="shared" si="98"/>
        <v>-1</v>
      </c>
      <c r="BJ42">
        <f t="shared" si="98"/>
        <v>-1</v>
      </c>
      <c r="BL42">
        <f t="shared" ref="BL42:BS42" si="120">IF((IF(BC42=BC38,BC42,-1)-$AM42)/10000&lt;0,-1,(IF(BC42=BC38,BC42,-1)-$AM42)/10000)</f>
        <v>-1</v>
      </c>
      <c r="BM42">
        <f t="shared" si="120"/>
        <v>-1</v>
      </c>
      <c r="BN42">
        <f t="shared" si="120"/>
        <v>-1</v>
      </c>
      <c r="BO42">
        <f t="shared" si="120"/>
        <v>-1</v>
      </c>
      <c r="BP42">
        <f t="shared" si="120"/>
        <v>-1</v>
      </c>
      <c r="BQ42">
        <f t="shared" si="120"/>
        <v>-1</v>
      </c>
      <c r="BR42">
        <f t="shared" si="120"/>
        <v>-1</v>
      </c>
      <c r="BS42">
        <f t="shared" si="120"/>
        <v>-1</v>
      </c>
      <c r="BU42">
        <f t="shared" si="115"/>
        <v>-1</v>
      </c>
      <c r="BV42">
        <f t="shared" si="116"/>
        <v>0</v>
      </c>
      <c r="BW42">
        <f>_xlfn.RANK.AVG(BU42,BU39:BU50,0)</f>
        <v>6.5</v>
      </c>
      <c r="BX42">
        <f>IF(BW42&gt;BV36,0,(BV36-BW42)+2)</f>
        <v>0</v>
      </c>
      <c r="BY42">
        <f>IF(BW42&gt;BV36,0,IF(BV36=7,MAX(0,(BV36-BW42-5)),0))</f>
        <v>0</v>
      </c>
      <c r="BZ42">
        <f>IF(BW42&gt;BV36,0,IF(BV36=8,MAX(0,(BV36-BW42-5)),0))</f>
        <v>0</v>
      </c>
      <c r="CA42">
        <f t="shared" si="117"/>
        <v>0</v>
      </c>
    </row>
    <row r="43" spans="1:79">
      <c r="B43" s="94">
        <v>5</v>
      </c>
      <c r="C43" s="38" t="str">
        <f>IF(E43="","",VLOOKUP(E43,'Guests and Para'!$Q$4:$U$33,2,FALSE))</f>
        <v/>
      </c>
      <c r="D43" s="38" t="str">
        <f>IF(E43="","",VLOOKUP(E43,'Guests and Para'!$Q$4:$U$33,3,FALSE))</f>
        <v/>
      </c>
      <c r="E43" s="4"/>
      <c r="F43" s="4"/>
      <c r="G43" s="6"/>
      <c r="H43" s="38" t="str">
        <f>IF(E43="","",VLOOKUP(E43,'Guests and Para'!$Q$4:$U$33,4,FALSE))</f>
        <v/>
      </c>
      <c r="I43" s="38" t="str">
        <f>IF(E43="","",VLOOKUP(E43,'Guests and Para'!$Q$4:$U$33,5,FALSE))</f>
        <v/>
      </c>
      <c r="J43" s="38">
        <f t="shared" si="100"/>
        <v>0</v>
      </c>
      <c r="K43" s="94">
        <f t="shared" si="101"/>
        <v>0</v>
      </c>
      <c r="L43" s="38" t="str">
        <f t="shared" si="92"/>
        <v/>
      </c>
      <c r="M43">
        <f t="shared" si="102"/>
        <v>0</v>
      </c>
      <c r="N43" s="8">
        <f t="shared" si="103"/>
        <v>0</v>
      </c>
      <c r="O43" s="8">
        <f t="shared" si="93"/>
        <v>0</v>
      </c>
      <c r="P43" s="8">
        <f t="shared" si="104"/>
        <v>0</v>
      </c>
      <c r="Q43" s="7">
        <f t="shared" si="105"/>
        <v>0</v>
      </c>
      <c r="R43" s="7">
        <f t="shared" si="106"/>
        <v>0</v>
      </c>
      <c r="S43" s="7">
        <f t="shared" si="106"/>
        <v>0</v>
      </c>
      <c r="T43" s="7">
        <f t="shared" si="106"/>
        <v>0</v>
      </c>
      <c r="U43" s="7">
        <f t="shared" si="106"/>
        <v>0</v>
      </c>
      <c r="V43" t="str">
        <f t="shared" si="107"/>
        <v/>
      </c>
      <c r="W43" t="str">
        <f t="shared" si="108"/>
        <v/>
      </c>
      <c r="X43" t="str">
        <f>IF(ADMIN2026!$G$8="Photo-finish timing",W43,V43)</f>
        <v/>
      </c>
      <c r="Y43" s="66" t="str">
        <f>IF(E43="","",IF(ADMIN2026!$G$8=ADMIN2026!$D$8,"",IF(P43&gt;0.5,"error 1/100th entry noted","")))</f>
        <v/>
      </c>
      <c r="Z43" s="38" t="str">
        <f t="shared" si="109"/>
        <v/>
      </c>
      <c r="AC43">
        <f t="shared" si="110"/>
        <v>0</v>
      </c>
      <c r="AD43">
        <f t="shared" si="94"/>
        <v>0</v>
      </c>
      <c r="AE43">
        <f t="shared" si="94"/>
        <v>0</v>
      </c>
      <c r="AF43">
        <f t="shared" si="94"/>
        <v>0</v>
      </c>
      <c r="AG43">
        <f t="shared" si="94"/>
        <v>0</v>
      </c>
      <c r="AH43">
        <f t="shared" si="94"/>
        <v>0</v>
      </c>
      <c r="AI43">
        <f t="shared" si="94"/>
        <v>0</v>
      </c>
      <c r="AJ43">
        <f t="shared" si="94"/>
        <v>0</v>
      </c>
      <c r="AL43">
        <f t="shared" si="95"/>
        <v>-10000</v>
      </c>
      <c r="AM43">
        <f t="shared" si="118"/>
        <v>5</v>
      </c>
      <c r="AN43">
        <f t="shared" si="111"/>
        <v>-9995</v>
      </c>
      <c r="AO43">
        <f t="shared" si="96"/>
        <v>0</v>
      </c>
      <c r="AP43">
        <f>_xlfn.RANK.AVG(AV43,AV39:AV50,0)</f>
        <v>6.5</v>
      </c>
      <c r="AQ43">
        <f>IF(AP43&gt;AO36,0,(AO36-AP43)+2)</f>
        <v>0</v>
      </c>
      <c r="AR43">
        <f>IF(AP43&gt;AO36,0,IF(AO36=7,MAX(0,(AO36-AP43-5)),0))</f>
        <v>0</v>
      </c>
      <c r="AS43">
        <f>IF(AP43&gt;AO36,0,IF(AO36=8,MAX(0,(AO36-AP43-5)),0))</f>
        <v>0</v>
      </c>
      <c r="AT43">
        <f t="shared" si="112"/>
        <v>0</v>
      </c>
      <c r="AV43">
        <f t="shared" si="97"/>
        <v>-1</v>
      </c>
      <c r="AW43" t="str">
        <f>IF(E43="","",IF(A37=3000,(1/((13/7.5)*(60*F43+G43))),(1/((1/1)*(60*F43+G43)))))</f>
        <v/>
      </c>
      <c r="AX43">
        <f>VLOOKUP(A37,'RAZA track Params'!$AM$5:$AN$11,2,FALSE)</f>
        <v>13</v>
      </c>
      <c r="AY43" t="str">
        <f>IF(E43="","",VLOOKUP(H43,'RAZA track Params'!$B$28:$AE$53,AX43,FALSE))</f>
        <v/>
      </c>
      <c r="AZ43" t="str">
        <f>IF(E43="","",VLOOKUP(H43,'RAZA track Params'!$B$28:$AE$53,AX43+1,FALSE))</f>
        <v/>
      </c>
      <c r="BA43" t="str">
        <f>IF(E43="","",VLOOKUP(H43,'RAZA track Params'!$B$28:$AE$53,AX43+2,FALSE))</f>
        <v/>
      </c>
      <c r="BC43">
        <f t="shared" si="113"/>
        <v>-1</v>
      </c>
      <c r="BD43">
        <f t="shared" si="98"/>
        <v>-1</v>
      </c>
      <c r="BE43">
        <f t="shared" si="98"/>
        <v>-1</v>
      </c>
      <c r="BF43">
        <f t="shared" si="98"/>
        <v>-1</v>
      </c>
      <c r="BG43">
        <f t="shared" si="98"/>
        <v>-1</v>
      </c>
      <c r="BH43">
        <f t="shared" si="98"/>
        <v>-1</v>
      </c>
      <c r="BI43">
        <f t="shared" si="98"/>
        <v>-1</v>
      </c>
      <c r="BJ43">
        <f t="shared" si="98"/>
        <v>-1</v>
      </c>
      <c r="BL43">
        <f t="shared" ref="BL43:BS43" si="121">IF((IF(BC43=BC38,BC43,-1)-$AM43)/10000&lt;0,-1,(IF(BC43=BC38,BC43,-1)-$AM43)/10000)</f>
        <v>-1</v>
      </c>
      <c r="BM43">
        <f t="shared" si="121"/>
        <v>-1</v>
      </c>
      <c r="BN43">
        <f t="shared" si="121"/>
        <v>-1</v>
      </c>
      <c r="BO43">
        <f t="shared" si="121"/>
        <v>-1</v>
      </c>
      <c r="BP43">
        <f t="shared" si="121"/>
        <v>-1</v>
      </c>
      <c r="BQ43">
        <f t="shared" si="121"/>
        <v>-1</v>
      </c>
      <c r="BR43">
        <f t="shared" si="121"/>
        <v>-1</v>
      </c>
      <c r="BS43">
        <f t="shared" si="121"/>
        <v>-1</v>
      </c>
      <c r="BU43">
        <f t="shared" si="115"/>
        <v>-1</v>
      </c>
      <c r="BV43">
        <f t="shared" si="116"/>
        <v>0</v>
      </c>
      <c r="BW43">
        <f>_xlfn.RANK.AVG(BU43,BU39:BU50,0)</f>
        <v>6.5</v>
      </c>
      <c r="BX43">
        <f>IF(BW43&gt;BV36,0,(BV36-BW43)+2)</f>
        <v>0</v>
      </c>
      <c r="BY43">
        <f>IF(BW43&gt;BV36,0,IF(BV36=7,MAX(0,(BV36-BW43-5)),0))</f>
        <v>0</v>
      </c>
      <c r="BZ43">
        <f>IF(BW43&gt;BV36,0,IF(BV36=8,MAX(0,(BV36-BW43-5)),0))</f>
        <v>0</v>
      </c>
      <c r="CA43">
        <f t="shared" si="117"/>
        <v>0</v>
      </c>
    </row>
    <row r="44" spans="1:79">
      <c r="B44" s="94">
        <v>6</v>
      </c>
      <c r="C44" s="38" t="str">
        <f>IF(E44="","",VLOOKUP(E44,'Guests and Para'!$Q$4:$U$33,2,FALSE))</f>
        <v/>
      </c>
      <c r="D44" s="38" t="str">
        <f>IF(E44="","",VLOOKUP(E44,'Guests and Para'!$Q$4:$U$33,3,FALSE))</f>
        <v/>
      </c>
      <c r="E44" s="4"/>
      <c r="F44" s="4"/>
      <c r="G44" s="6"/>
      <c r="H44" s="38" t="str">
        <f>IF(E44="","",VLOOKUP(E44,'Guests and Para'!$Q$4:$U$33,4,FALSE))</f>
        <v/>
      </c>
      <c r="I44" s="38" t="str">
        <f>IF(E44="","",VLOOKUP(E44,'Guests and Para'!$Q$4:$U$33,5,FALSE))</f>
        <v/>
      </c>
      <c r="J44" s="38">
        <f t="shared" si="100"/>
        <v>0</v>
      </c>
      <c r="K44" s="94">
        <f t="shared" si="101"/>
        <v>0</v>
      </c>
      <c r="L44" s="38" t="str">
        <f t="shared" si="92"/>
        <v/>
      </c>
      <c r="M44">
        <f t="shared" si="102"/>
        <v>0</v>
      </c>
      <c r="N44" s="8">
        <f t="shared" si="103"/>
        <v>0</v>
      </c>
      <c r="O44" s="8">
        <f t="shared" si="93"/>
        <v>0</v>
      </c>
      <c r="P44" s="8">
        <f t="shared" si="104"/>
        <v>0</v>
      </c>
      <c r="Q44" s="7">
        <f t="shared" si="105"/>
        <v>0</v>
      </c>
      <c r="R44" s="7">
        <f t="shared" si="106"/>
        <v>0</v>
      </c>
      <c r="S44" s="7">
        <f t="shared" si="106"/>
        <v>0</v>
      </c>
      <c r="T44" s="7">
        <f t="shared" si="106"/>
        <v>0</v>
      </c>
      <c r="U44" s="7">
        <f t="shared" si="106"/>
        <v>0</v>
      </c>
      <c r="V44" t="str">
        <f t="shared" si="107"/>
        <v/>
      </c>
      <c r="W44" t="str">
        <f t="shared" si="108"/>
        <v/>
      </c>
      <c r="X44" t="str">
        <f>IF(ADMIN2026!$G$8="Photo-finish timing",W44,V44)</f>
        <v/>
      </c>
      <c r="Y44" s="66" t="str">
        <f>IF(E44="","",IF(ADMIN2026!$G$8=ADMIN2026!$D$8,"",IF(P44&gt;0.5,"error 1/100th entry noted","")))</f>
        <v/>
      </c>
      <c r="Z44" s="38" t="str">
        <f t="shared" si="109"/>
        <v/>
      </c>
      <c r="AC44">
        <f t="shared" si="110"/>
        <v>0</v>
      </c>
      <c r="AD44">
        <f t="shared" si="94"/>
        <v>0</v>
      </c>
      <c r="AE44">
        <f t="shared" si="94"/>
        <v>0</v>
      </c>
      <c r="AF44">
        <f t="shared" si="94"/>
        <v>0</v>
      </c>
      <c r="AG44">
        <f t="shared" si="94"/>
        <v>0</v>
      </c>
      <c r="AH44">
        <f t="shared" si="94"/>
        <v>0</v>
      </c>
      <c r="AI44">
        <f t="shared" si="94"/>
        <v>0</v>
      </c>
      <c r="AJ44">
        <f t="shared" si="94"/>
        <v>0</v>
      </c>
      <c r="AL44">
        <f t="shared" si="95"/>
        <v>-10000</v>
      </c>
      <c r="AM44">
        <f t="shared" si="118"/>
        <v>6</v>
      </c>
      <c r="AN44">
        <f t="shared" si="111"/>
        <v>-9994</v>
      </c>
      <c r="AO44">
        <f t="shared" si="96"/>
        <v>0</v>
      </c>
      <c r="AP44">
        <f>_xlfn.RANK.AVG(AV44,AV39:AV50,0)</f>
        <v>6.5</v>
      </c>
      <c r="AQ44">
        <f>IF(AP44&gt;AO36,0,(AO36-AP44)+2)</f>
        <v>0</v>
      </c>
      <c r="AR44">
        <f>IF(AP44&gt;AO36,0,IF(AO36=7,MAX(0,(AO36-AP44-5)),0))</f>
        <v>0</v>
      </c>
      <c r="AS44">
        <f>IF(AP44&gt;AO36,0,IF(AO36=8,MAX(0,(AO36-AP44-5)),0))</f>
        <v>0</v>
      </c>
      <c r="AT44">
        <f t="shared" si="112"/>
        <v>0</v>
      </c>
      <c r="AV44">
        <f t="shared" si="97"/>
        <v>-1</v>
      </c>
      <c r="AW44" t="str">
        <f>IF(E44="","",IF(A37=3000,(1/((13/7.5)*(60*F44+G44))),(1/((1/1)*(60*F44+G44)))))</f>
        <v/>
      </c>
      <c r="AX44">
        <f>VLOOKUP(A37,'RAZA track Params'!$AM$5:$AN$11,2,FALSE)</f>
        <v>13</v>
      </c>
      <c r="AY44" t="str">
        <f>IF(E44="","",VLOOKUP(H44,'RAZA track Params'!$B$28:$AE$53,AX44,FALSE))</f>
        <v/>
      </c>
      <c r="AZ44" t="str">
        <f>IF(E44="","",VLOOKUP(H44,'RAZA track Params'!$B$28:$AE$53,AX44+1,FALSE))</f>
        <v/>
      </c>
      <c r="BA44" t="str">
        <f>IF(E44="","",VLOOKUP(H44,'RAZA track Params'!$B$28:$AE$53,AX44+2,FALSE))</f>
        <v/>
      </c>
      <c r="BC44">
        <f t="shared" si="113"/>
        <v>-1</v>
      </c>
      <c r="BD44">
        <f t="shared" si="98"/>
        <v>-1</v>
      </c>
      <c r="BE44">
        <f t="shared" si="98"/>
        <v>-1</v>
      </c>
      <c r="BF44">
        <f t="shared" si="98"/>
        <v>-1</v>
      </c>
      <c r="BG44">
        <f t="shared" si="98"/>
        <v>-1</v>
      </c>
      <c r="BH44">
        <f t="shared" si="98"/>
        <v>-1</v>
      </c>
      <c r="BI44">
        <f t="shared" si="98"/>
        <v>-1</v>
      </c>
      <c r="BJ44">
        <f t="shared" si="98"/>
        <v>-1</v>
      </c>
      <c r="BL44">
        <f t="shared" ref="BL44:BS44" si="122">IF((IF(BC44=BC38,BC44,-1)-$AM44)/10000&lt;0,-1,(IF(BC44=BC38,BC44,-1)-$AM44)/10000)</f>
        <v>-1</v>
      </c>
      <c r="BM44">
        <f t="shared" si="122"/>
        <v>-1</v>
      </c>
      <c r="BN44">
        <f t="shared" si="122"/>
        <v>-1</v>
      </c>
      <c r="BO44">
        <f t="shared" si="122"/>
        <v>-1</v>
      </c>
      <c r="BP44">
        <f t="shared" si="122"/>
        <v>-1</v>
      </c>
      <c r="BQ44">
        <f t="shared" si="122"/>
        <v>-1</v>
      </c>
      <c r="BR44">
        <f t="shared" si="122"/>
        <v>-1</v>
      </c>
      <c r="BS44">
        <f t="shared" si="122"/>
        <v>-1</v>
      </c>
      <c r="BU44">
        <f t="shared" si="115"/>
        <v>-1</v>
      </c>
      <c r="BV44">
        <f t="shared" si="116"/>
        <v>0</v>
      </c>
      <c r="BW44">
        <f>_xlfn.RANK.AVG(BU44,BU39:BU50,0)</f>
        <v>6.5</v>
      </c>
      <c r="BX44">
        <f>IF(BW44&gt;BV36,0,(BV36-BW44)+2)</f>
        <v>0</v>
      </c>
      <c r="BY44">
        <f>IF(BW44&gt;BV36,0,IF(BV36=7,MAX(0,(BV36-BW44-5)),0))</f>
        <v>0</v>
      </c>
      <c r="BZ44">
        <f>IF(BW44&gt;BV36,0,IF(BV36=8,MAX(0,(BV36-BW44-5)),0))</f>
        <v>0</v>
      </c>
      <c r="CA44">
        <f t="shared" si="117"/>
        <v>0</v>
      </c>
    </row>
    <row r="45" spans="1:79">
      <c r="B45" s="94">
        <v>7</v>
      </c>
      <c r="C45" s="38" t="str">
        <f>IF(E45="","",VLOOKUP(E45,'Guests and Para'!$Q$4:$U$33,2,FALSE))</f>
        <v/>
      </c>
      <c r="D45" s="38" t="str">
        <f>IF(E45="","",VLOOKUP(E45,'Guests and Para'!$Q$4:$U$33,3,FALSE))</f>
        <v/>
      </c>
      <c r="E45" s="4"/>
      <c r="F45" s="4"/>
      <c r="G45" s="6"/>
      <c r="H45" s="38" t="str">
        <f>IF(E45="","",VLOOKUP(E45,'Guests and Para'!$Q$4:$U$33,4,FALSE))</f>
        <v/>
      </c>
      <c r="I45" s="38" t="str">
        <f>IF(E45="","",VLOOKUP(E45,'Guests and Para'!$Q$4:$U$33,5,FALSE))</f>
        <v/>
      </c>
      <c r="J45" s="38">
        <f t="shared" si="100"/>
        <v>0</v>
      </c>
      <c r="K45" s="94">
        <f t="shared" si="101"/>
        <v>0</v>
      </c>
      <c r="L45" s="38" t="str">
        <f t="shared" si="92"/>
        <v/>
      </c>
      <c r="M45">
        <f t="shared" si="102"/>
        <v>0</v>
      </c>
      <c r="N45" s="8">
        <f t="shared" si="103"/>
        <v>0</v>
      </c>
      <c r="O45" s="8">
        <f t="shared" si="93"/>
        <v>0</v>
      </c>
      <c r="P45" s="8">
        <f t="shared" si="104"/>
        <v>0</v>
      </c>
      <c r="Q45" s="7">
        <f t="shared" si="105"/>
        <v>0</v>
      </c>
      <c r="R45" s="7">
        <f t="shared" si="106"/>
        <v>0</v>
      </c>
      <c r="S45" s="7">
        <f t="shared" si="106"/>
        <v>0</v>
      </c>
      <c r="T45" s="7">
        <f t="shared" si="106"/>
        <v>0</v>
      </c>
      <c r="U45" s="7">
        <f t="shared" si="106"/>
        <v>0</v>
      </c>
      <c r="V45" t="str">
        <f t="shared" si="107"/>
        <v/>
      </c>
      <c r="W45" t="str">
        <f t="shared" si="108"/>
        <v/>
      </c>
      <c r="X45" t="str">
        <f>IF(ADMIN2026!$G$8="Photo-finish timing",W45,V45)</f>
        <v/>
      </c>
      <c r="Y45" s="66" t="str">
        <f>IF(E45="","",IF(ADMIN2026!$G$8=ADMIN2026!$D$8,"",IF(P45&gt;0.5,"error 1/100th entry noted","")))</f>
        <v/>
      </c>
      <c r="Z45" s="38" t="str">
        <f t="shared" si="109"/>
        <v/>
      </c>
      <c r="AC45">
        <f t="shared" si="110"/>
        <v>0</v>
      </c>
      <c r="AD45">
        <f t="shared" si="94"/>
        <v>0</v>
      </c>
      <c r="AE45">
        <f t="shared" si="94"/>
        <v>0</v>
      </c>
      <c r="AF45">
        <f t="shared" si="94"/>
        <v>0</v>
      </c>
      <c r="AG45">
        <f t="shared" si="94"/>
        <v>0</v>
      </c>
      <c r="AH45">
        <f t="shared" si="94"/>
        <v>0</v>
      </c>
      <c r="AI45">
        <f t="shared" si="94"/>
        <v>0</v>
      </c>
      <c r="AJ45">
        <f t="shared" si="94"/>
        <v>0</v>
      </c>
      <c r="AL45">
        <f t="shared" si="95"/>
        <v>-10000</v>
      </c>
      <c r="AM45">
        <f t="shared" si="118"/>
        <v>7</v>
      </c>
      <c r="AN45">
        <f t="shared" si="111"/>
        <v>-9993</v>
      </c>
      <c r="AO45">
        <f t="shared" si="96"/>
        <v>0</v>
      </c>
      <c r="AP45">
        <f>_xlfn.RANK.AVG(AV45,AV39:AV50,0)</f>
        <v>6.5</v>
      </c>
      <c r="AQ45">
        <f>IF(AP45&gt;AO36,0,(AO36-AP45)+2)</f>
        <v>0</v>
      </c>
      <c r="AR45">
        <f>IF(AP45&gt;AO36,0,IF(AO36=7,MAX(0,(AO36-AP45-5)),0))</f>
        <v>0</v>
      </c>
      <c r="AS45">
        <f>IF(AP45&gt;AO36,0,IF(AO36=8,MAX(0,(AO36-AP45-5)),0))</f>
        <v>0</v>
      </c>
      <c r="AT45">
        <f t="shared" si="112"/>
        <v>0</v>
      </c>
      <c r="AV45">
        <f t="shared" si="97"/>
        <v>-1</v>
      </c>
      <c r="AW45" t="str">
        <f>IF(E45="","",IF(A37=3000,(1/((13/7.5)*(60*F45+G45))),(1/((1/1)*(60*F45+G45)))))</f>
        <v/>
      </c>
      <c r="AX45">
        <f>VLOOKUP(A37,'RAZA track Params'!$AM$5:$AN$11,2,FALSE)</f>
        <v>13</v>
      </c>
      <c r="AY45" t="str">
        <f>IF(E45="","",VLOOKUP(H45,'RAZA track Params'!$B$28:$AE$53,AX45,FALSE))</f>
        <v/>
      </c>
      <c r="AZ45" t="str">
        <f>IF(E45="","",VLOOKUP(H45,'RAZA track Params'!$B$28:$AE$53,AX45+1,FALSE))</f>
        <v/>
      </c>
      <c r="BA45" t="str">
        <f>IF(E45="","",VLOOKUP(H45,'RAZA track Params'!$B$28:$AE$53,AX45+2,FALSE))</f>
        <v/>
      </c>
      <c r="BC45">
        <f t="shared" si="113"/>
        <v>-1</v>
      </c>
      <c r="BD45">
        <f t="shared" si="98"/>
        <v>-1</v>
      </c>
      <c r="BE45">
        <f t="shared" si="98"/>
        <v>-1</v>
      </c>
      <c r="BF45">
        <f t="shared" si="98"/>
        <v>-1</v>
      </c>
      <c r="BG45">
        <f t="shared" si="98"/>
        <v>-1</v>
      </c>
      <c r="BH45">
        <f t="shared" si="98"/>
        <v>-1</v>
      </c>
      <c r="BI45">
        <f t="shared" si="98"/>
        <v>-1</v>
      </c>
      <c r="BJ45">
        <f t="shared" si="98"/>
        <v>-1</v>
      </c>
      <c r="BL45">
        <f t="shared" ref="BL45:BS45" si="123">IF((IF(BC45=BC38,BC45,-1)-$AM45)/10000&lt;0,-1,(IF(BC45=BC38,BC45,-1)-$AM45)/10000)</f>
        <v>-1</v>
      </c>
      <c r="BM45">
        <f t="shared" si="123"/>
        <v>-1</v>
      </c>
      <c r="BN45">
        <f t="shared" si="123"/>
        <v>-1</v>
      </c>
      <c r="BO45">
        <f t="shared" si="123"/>
        <v>-1</v>
      </c>
      <c r="BP45">
        <f t="shared" si="123"/>
        <v>-1</v>
      </c>
      <c r="BQ45">
        <f t="shared" si="123"/>
        <v>-1</v>
      </c>
      <c r="BR45">
        <f t="shared" si="123"/>
        <v>-1</v>
      </c>
      <c r="BS45">
        <f t="shared" si="123"/>
        <v>-1</v>
      </c>
      <c r="BU45">
        <f t="shared" si="115"/>
        <v>-1</v>
      </c>
      <c r="BV45">
        <f t="shared" si="116"/>
        <v>0</v>
      </c>
      <c r="BW45">
        <f>_xlfn.RANK.AVG(BU45,BU39:BU50,0)</f>
        <v>6.5</v>
      </c>
      <c r="BX45">
        <f>IF(BW45&gt;BV36,0,(BV36-BW45)+2)</f>
        <v>0</v>
      </c>
      <c r="BY45">
        <f>IF(BW45&gt;BV36,0,IF(BV36=7,MAX(0,(BV36-BW45-5)),0))</f>
        <v>0</v>
      </c>
      <c r="BZ45">
        <f>IF(BW45&gt;BV36,0,IF(BV36=8,MAX(0,(BV36-BW45-5)),0))</f>
        <v>0</v>
      </c>
      <c r="CA45">
        <f t="shared" si="117"/>
        <v>0</v>
      </c>
    </row>
    <row r="46" spans="1:79">
      <c r="B46" s="94">
        <v>8</v>
      </c>
      <c r="C46" s="38" t="str">
        <f>IF(E46="","",VLOOKUP(E46,'Guests and Para'!$Q$4:$U$33,2,FALSE))</f>
        <v/>
      </c>
      <c r="D46" s="38" t="str">
        <f>IF(E46="","",VLOOKUP(E46,'Guests and Para'!$Q$4:$U$33,3,FALSE))</f>
        <v/>
      </c>
      <c r="E46" s="4"/>
      <c r="F46" s="4"/>
      <c r="G46" s="6"/>
      <c r="H46" s="38" t="str">
        <f>IF(E46="","",VLOOKUP(E46,'Guests and Para'!$Q$4:$U$33,4,FALSE))</f>
        <v/>
      </c>
      <c r="I46" s="38" t="str">
        <f>IF(E46="","",VLOOKUP(E46,'Guests and Para'!$Q$4:$U$33,5,FALSE))</f>
        <v/>
      </c>
      <c r="J46" s="38">
        <f t="shared" si="100"/>
        <v>0</v>
      </c>
      <c r="K46" s="94">
        <f t="shared" si="101"/>
        <v>0</v>
      </c>
      <c r="L46" s="38" t="str">
        <f>IF(AV46&lt;0,"",AV46)</f>
        <v/>
      </c>
      <c r="M46">
        <f t="shared" si="102"/>
        <v>0</v>
      </c>
      <c r="N46" s="8">
        <f t="shared" si="103"/>
        <v>0</v>
      </c>
      <c r="O46" s="8">
        <f t="shared" si="93"/>
        <v>0</v>
      </c>
      <c r="P46" s="8">
        <f t="shared" si="104"/>
        <v>0</v>
      </c>
      <c r="Q46" s="7">
        <f t="shared" si="105"/>
        <v>0</v>
      </c>
      <c r="R46" s="7">
        <f t="shared" si="106"/>
        <v>0</v>
      </c>
      <c r="S46" s="7">
        <f t="shared" si="106"/>
        <v>0</v>
      </c>
      <c r="T46" s="7">
        <f t="shared" si="106"/>
        <v>0</v>
      </c>
      <c r="U46" s="7">
        <f t="shared" si="106"/>
        <v>0</v>
      </c>
      <c r="V46" t="str">
        <f t="shared" si="107"/>
        <v/>
      </c>
      <c r="W46" t="str">
        <f t="shared" si="108"/>
        <v/>
      </c>
      <c r="X46" t="str">
        <f>IF(ADMIN2026!$G$8="Photo-finish timing",W46,V46)</f>
        <v/>
      </c>
      <c r="Y46" s="66" t="str">
        <f>IF(E46="","",IF(ADMIN2026!$G$8=ADMIN2026!$D$8,"",IF(P46&gt;0.5,"error 1/100th entry noted","")))</f>
        <v/>
      </c>
      <c r="Z46" s="38" t="str">
        <f t="shared" si="109"/>
        <v/>
      </c>
      <c r="AC46">
        <f t="shared" si="110"/>
        <v>0</v>
      </c>
      <c r="AD46">
        <f t="shared" si="94"/>
        <v>0</v>
      </c>
      <c r="AE46">
        <f t="shared" si="94"/>
        <v>0</v>
      </c>
      <c r="AF46">
        <f t="shared" si="94"/>
        <v>0</v>
      </c>
      <c r="AG46">
        <f t="shared" si="94"/>
        <v>0</v>
      </c>
      <c r="AH46">
        <f t="shared" si="94"/>
        <v>0</v>
      </c>
      <c r="AI46">
        <f t="shared" si="94"/>
        <v>0</v>
      </c>
      <c r="AJ46">
        <f t="shared" si="94"/>
        <v>0</v>
      </c>
      <c r="AL46">
        <f t="shared" si="95"/>
        <v>-10000</v>
      </c>
      <c r="AM46">
        <f t="shared" si="118"/>
        <v>8</v>
      </c>
      <c r="AN46">
        <f t="shared" si="111"/>
        <v>-9992</v>
      </c>
      <c r="AO46">
        <f t="shared" si="96"/>
        <v>0</v>
      </c>
      <c r="AP46">
        <f>_xlfn.RANK.AVG(AV46,AV39:AV50,0)</f>
        <v>6.5</v>
      </c>
      <c r="AQ46">
        <f>IF(AP46&gt;AO36,0,(AO36-AP46)+2)</f>
        <v>0</v>
      </c>
      <c r="AR46">
        <f>IF(AP46&gt;AO36,0,IF(AO36=7,MAX(0,(AO36-AP46-5)),0))</f>
        <v>0</v>
      </c>
      <c r="AS46">
        <f>IF(AP46&gt;AO36,0,IF(AO36=8,MAX(0,(AO36-AP46-5)),0))</f>
        <v>0</v>
      </c>
      <c r="AT46">
        <f t="shared" si="112"/>
        <v>0</v>
      </c>
      <c r="AV46">
        <f t="shared" si="97"/>
        <v>-1</v>
      </c>
      <c r="AW46" t="str">
        <f>IF(E46="","",IF(A37=3000,(1/((13/7.5)*(60*F46+G46))),(1/((1/1)*(60*F46+G46)))))</f>
        <v/>
      </c>
      <c r="AX46">
        <f>VLOOKUP(A37,'RAZA track Params'!$AM$5:$AN$11,2,FALSE)</f>
        <v>13</v>
      </c>
      <c r="AY46" t="str">
        <f>IF(E46="","",VLOOKUP(H46,'RAZA track Params'!$B$28:$AE$53,AX46,FALSE))</f>
        <v/>
      </c>
      <c r="AZ46" t="str">
        <f>IF(E46="","",VLOOKUP(H46,'RAZA track Params'!$B$28:$AE$53,AX46+1,FALSE))</f>
        <v/>
      </c>
      <c r="BA46" t="str">
        <f>IF(E46="","",VLOOKUP(H46,'RAZA track Params'!$B$28:$AE$53,AX46+2,FALSE))</f>
        <v/>
      </c>
      <c r="BC46">
        <f t="shared" si="113"/>
        <v>-1</v>
      </c>
      <c r="BD46">
        <f t="shared" si="98"/>
        <v>-1</v>
      </c>
      <c r="BE46">
        <f t="shared" si="98"/>
        <v>-1</v>
      </c>
      <c r="BF46">
        <f t="shared" si="98"/>
        <v>-1</v>
      </c>
      <c r="BG46">
        <f t="shared" si="98"/>
        <v>-1</v>
      </c>
      <c r="BH46">
        <f t="shared" si="98"/>
        <v>-1</v>
      </c>
      <c r="BI46">
        <f t="shared" si="98"/>
        <v>-1</v>
      </c>
      <c r="BJ46">
        <f t="shared" si="98"/>
        <v>-1</v>
      </c>
      <c r="BL46">
        <f t="shared" ref="BL46:BS46" si="124">IF((IF(BC46=BC38,BC46,-1)-$AM46)/10000&lt;0,-1,(IF(BC46=BC38,BC46,-1)-$AM46)/10000)</f>
        <v>-1</v>
      </c>
      <c r="BM46">
        <f t="shared" si="124"/>
        <v>-1</v>
      </c>
      <c r="BN46">
        <f t="shared" si="124"/>
        <v>-1</v>
      </c>
      <c r="BO46">
        <f t="shared" si="124"/>
        <v>-1</v>
      </c>
      <c r="BP46">
        <f t="shared" si="124"/>
        <v>-1</v>
      </c>
      <c r="BQ46">
        <f t="shared" si="124"/>
        <v>-1</v>
      </c>
      <c r="BR46">
        <f t="shared" si="124"/>
        <v>-1</v>
      </c>
      <c r="BS46">
        <f t="shared" si="124"/>
        <v>-1</v>
      </c>
      <c r="BU46">
        <f>MAX(BL46:BS46)</f>
        <v>-1</v>
      </c>
      <c r="BV46">
        <f t="shared" si="116"/>
        <v>0</v>
      </c>
      <c r="BW46">
        <f>_xlfn.RANK.AVG(BU46,BU39:BU50,0)</f>
        <v>6.5</v>
      </c>
      <c r="BX46">
        <f>IF(BW46&gt;BV36,0,(BV36-BW46)+2)</f>
        <v>0</v>
      </c>
      <c r="BY46">
        <f>IF(BW46&gt;BV36,0,IF(BV36=7,MAX(0,(BV36-BW46-5)),0))</f>
        <v>0</v>
      </c>
      <c r="BZ46">
        <f>IF(BW46&gt;BV36,0,IF(BV36=8,MAX(0,(BV36-BW46-5)),0))</f>
        <v>0</v>
      </c>
      <c r="CA46">
        <f t="shared" si="117"/>
        <v>0</v>
      </c>
    </row>
    <row r="47" spans="1:79">
      <c r="B47" s="94">
        <v>9</v>
      </c>
      <c r="C47" s="38" t="str">
        <f>IF(E47="","",VLOOKUP(E47,'Guests and Para'!$Q$4:$U$33,2,FALSE))</f>
        <v/>
      </c>
      <c r="D47" s="38" t="str">
        <f>IF(E47="","",VLOOKUP(E47,'Guests and Para'!$Q$4:$U$33,3,FALSE))</f>
        <v/>
      </c>
      <c r="E47" s="4"/>
      <c r="F47" s="4"/>
      <c r="G47" s="6"/>
      <c r="H47" s="38" t="str">
        <f>IF(E47="","",VLOOKUP(E47,'Guests and Para'!$Q$4:$U$33,4,FALSE))</f>
        <v/>
      </c>
      <c r="I47" s="38" t="str">
        <f>IF(E47="","",VLOOKUP(E47,'Guests and Para'!$Q$4:$U$33,5,FALSE))</f>
        <v/>
      </c>
      <c r="J47" s="38">
        <f t="shared" si="100"/>
        <v>0</v>
      </c>
      <c r="K47" s="94">
        <f t="shared" si="101"/>
        <v>0</v>
      </c>
      <c r="L47" s="38" t="str">
        <f t="shared" ref="L47:L50" si="125">IF(AV47&lt;0,"",AV47)</f>
        <v/>
      </c>
      <c r="M47">
        <f t="shared" si="102"/>
        <v>0</v>
      </c>
      <c r="N47" s="8">
        <f t="shared" si="103"/>
        <v>0</v>
      </c>
      <c r="O47" s="8">
        <f t="shared" si="93"/>
        <v>0</v>
      </c>
      <c r="P47" s="8">
        <f t="shared" si="104"/>
        <v>0</v>
      </c>
      <c r="Q47" s="7">
        <f t="shared" si="105"/>
        <v>0</v>
      </c>
      <c r="R47" s="7">
        <f t="shared" si="106"/>
        <v>0</v>
      </c>
      <c r="S47" s="7">
        <f t="shared" si="106"/>
        <v>0</v>
      </c>
      <c r="T47" s="7">
        <f t="shared" si="106"/>
        <v>0</v>
      </c>
      <c r="U47" s="7">
        <f t="shared" si="106"/>
        <v>0</v>
      </c>
      <c r="V47" t="str">
        <f t="shared" si="107"/>
        <v/>
      </c>
      <c r="W47" t="str">
        <f t="shared" si="108"/>
        <v/>
      </c>
      <c r="X47" t="str">
        <f>IF(ADMIN2026!$G$8="Photo-finish timing",W47,V47)</f>
        <v/>
      </c>
      <c r="Y47" s="66" t="str">
        <f>IF(E47="","",IF(ADMIN2026!$G$8=ADMIN2026!$D$8,"",IF(P47&gt;0.5,"error 1/100th entry noted","")))</f>
        <v/>
      </c>
      <c r="Z47" s="38" t="str">
        <f t="shared" si="109"/>
        <v/>
      </c>
      <c r="AC47">
        <f t="shared" si="110"/>
        <v>0</v>
      </c>
      <c r="AD47">
        <f t="shared" si="94"/>
        <v>0</v>
      </c>
      <c r="AE47">
        <f t="shared" si="94"/>
        <v>0</v>
      </c>
      <c r="AF47">
        <f t="shared" si="94"/>
        <v>0</v>
      </c>
      <c r="AG47">
        <f t="shared" si="94"/>
        <v>0</v>
      </c>
      <c r="AH47">
        <f t="shared" si="94"/>
        <v>0</v>
      </c>
      <c r="AI47">
        <f t="shared" si="94"/>
        <v>0</v>
      </c>
      <c r="AJ47">
        <f t="shared" si="94"/>
        <v>0</v>
      </c>
      <c r="AL47">
        <f t="shared" si="95"/>
        <v>-10000</v>
      </c>
      <c r="AM47">
        <f t="shared" si="118"/>
        <v>9</v>
      </c>
      <c r="AN47">
        <f t="shared" si="111"/>
        <v>-9991</v>
      </c>
      <c r="AO47">
        <f t="shared" si="96"/>
        <v>0</v>
      </c>
      <c r="AP47">
        <f>_xlfn.RANK.AVG(AV47,AV39:AV50,0)</f>
        <v>6.5</v>
      </c>
      <c r="AQ47">
        <f>IF(AP47&gt;AO36,0,(AO36-AP47)+2)</f>
        <v>0</v>
      </c>
      <c r="AR47">
        <f>IF(AP47&gt;AO36,0,IF(AO36=7,MAX(0,(AO36-AP47-5)),0))</f>
        <v>0</v>
      </c>
      <c r="AS47">
        <f>IF(AP47&gt;AO36,0,IF(AO36=8,MAX(0,(AO36-AP47-5)),0))</f>
        <v>0</v>
      </c>
      <c r="AT47">
        <f t="shared" si="112"/>
        <v>0</v>
      </c>
      <c r="AV47">
        <f t="shared" si="97"/>
        <v>-1</v>
      </c>
      <c r="AW47" t="str">
        <f>IF(E47="","",IF(A37=3000,(1/((13/7.5)*(60*F47+G47))),(1/((1/1)*(60*F47+G47)))))</f>
        <v/>
      </c>
      <c r="AX47">
        <f>VLOOKUP(A37,'RAZA track Params'!$AM$5:$AN$11,2,FALSE)</f>
        <v>13</v>
      </c>
      <c r="AY47" t="str">
        <f>IF(E47="","",VLOOKUP(H47,'RAZA track Params'!$B$28:$AE$53,AX47,FALSE))</f>
        <v/>
      </c>
      <c r="AZ47" t="str">
        <f>IF(E47="","",VLOOKUP(H47,'RAZA track Params'!$B$28:$AE$53,AX47+1,FALSE))</f>
        <v/>
      </c>
      <c r="BA47" t="str">
        <f>IF(E47="","",VLOOKUP(H47,'RAZA track Params'!$B$28:$AE$53,AX47+2,FALSE))</f>
        <v/>
      </c>
      <c r="BC47">
        <f t="shared" si="113"/>
        <v>-1</v>
      </c>
      <c r="BD47">
        <f t="shared" si="98"/>
        <v>-1</v>
      </c>
      <c r="BE47">
        <f t="shared" si="98"/>
        <v>-1</v>
      </c>
      <c r="BF47">
        <f t="shared" si="98"/>
        <v>-1</v>
      </c>
      <c r="BG47">
        <f t="shared" si="98"/>
        <v>-1</v>
      </c>
      <c r="BH47">
        <f t="shared" si="98"/>
        <v>-1</v>
      </c>
      <c r="BI47">
        <f t="shared" si="98"/>
        <v>-1</v>
      </c>
      <c r="BJ47">
        <f t="shared" si="98"/>
        <v>-1</v>
      </c>
      <c r="BL47">
        <f>IF((IF(BC47=BC38,BC47,-1)-$AM47)/10000&lt;0,-1,(IF(BC47=BC38,BC47,-1)-$AM47)/10000)</f>
        <v>-1</v>
      </c>
      <c r="BM47">
        <f t="shared" ref="BM47:BS47" si="126">IF((IF(BD47=BD38,BD47,-1)-$AM47)/10000&lt;0,-1,(IF(BD47=BD38,BD47,-1)-$AM47)/10000)</f>
        <v>-1</v>
      </c>
      <c r="BN47">
        <f t="shared" si="126"/>
        <v>-1</v>
      </c>
      <c r="BO47">
        <f t="shared" si="126"/>
        <v>-1</v>
      </c>
      <c r="BP47">
        <f t="shared" si="126"/>
        <v>-1</v>
      </c>
      <c r="BQ47">
        <f t="shared" si="126"/>
        <v>-1</v>
      </c>
      <c r="BR47">
        <f t="shared" si="126"/>
        <v>-1</v>
      </c>
      <c r="BS47">
        <f t="shared" si="126"/>
        <v>-1</v>
      </c>
      <c r="BU47">
        <f>MAX(BL47:BS47)</f>
        <v>-1</v>
      </c>
      <c r="BV47">
        <f t="shared" si="116"/>
        <v>0</v>
      </c>
      <c r="BW47">
        <f>_xlfn.RANK.AVG(BU47,BU39:BU50,0)</f>
        <v>6.5</v>
      </c>
      <c r="BX47">
        <f>IF(BW47&gt;BV36,0,(BV36-BW47)+2)</f>
        <v>0</v>
      </c>
      <c r="BY47">
        <f>IF(BW47&gt;BV36,0,IF(BV36=7,MAX(0,(BV36-BW47-5)),0))</f>
        <v>0</v>
      </c>
      <c r="BZ47">
        <f>IF(BW47&gt;BV36,0,IF(BV36=8,MAX(0,(BV36-BW47-5)),0))</f>
        <v>0</v>
      </c>
      <c r="CA47">
        <f t="shared" si="117"/>
        <v>0</v>
      </c>
    </row>
    <row r="48" spans="1:79">
      <c r="B48" s="94">
        <v>10</v>
      </c>
      <c r="C48" s="38" t="str">
        <f>IF(E48="","",VLOOKUP(E48,'Guests and Para'!$Q$4:$U$33,2,FALSE))</f>
        <v/>
      </c>
      <c r="D48" s="38" t="str">
        <f>IF(E48="","",VLOOKUP(E48,'Guests and Para'!$Q$4:$U$33,3,FALSE))</f>
        <v/>
      </c>
      <c r="E48" s="4"/>
      <c r="F48" s="4"/>
      <c r="G48" s="6"/>
      <c r="H48" s="38" t="str">
        <f>IF(E48="","",VLOOKUP(E48,'Guests and Para'!$Q$4:$U$33,4,FALSE))</f>
        <v/>
      </c>
      <c r="I48" s="38" t="str">
        <f>IF(E48="","",VLOOKUP(E48,'Guests and Para'!$Q$4:$U$33,5,FALSE))</f>
        <v/>
      </c>
      <c r="J48" s="38">
        <f t="shared" si="100"/>
        <v>0</v>
      </c>
      <c r="K48" s="94">
        <f t="shared" si="101"/>
        <v>0</v>
      </c>
      <c r="L48" s="38" t="str">
        <f t="shared" si="125"/>
        <v/>
      </c>
      <c r="M48">
        <f t="shared" si="102"/>
        <v>0</v>
      </c>
      <c r="N48" s="8">
        <f t="shared" si="103"/>
        <v>0</v>
      </c>
      <c r="O48" s="8">
        <f t="shared" si="93"/>
        <v>0</v>
      </c>
      <c r="P48" s="8">
        <f t="shared" si="104"/>
        <v>0</v>
      </c>
      <c r="Q48" s="7">
        <f t="shared" si="105"/>
        <v>0</v>
      </c>
      <c r="R48" s="7">
        <f t="shared" si="106"/>
        <v>0</v>
      </c>
      <c r="S48" s="7">
        <f t="shared" si="106"/>
        <v>0</v>
      </c>
      <c r="T48" s="7">
        <f t="shared" si="106"/>
        <v>0</v>
      </c>
      <c r="U48" s="7">
        <f t="shared" si="106"/>
        <v>0</v>
      </c>
      <c r="V48" t="str">
        <f t="shared" si="107"/>
        <v/>
      </c>
      <c r="W48" t="str">
        <f t="shared" si="108"/>
        <v/>
      </c>
      <c r="X48" t="str">
        <f>IF(ADMIN2026!$G$8="Photo-finish timing",W48,V48)</f>
        <v/>
      </c>
      <c r="Y48" s="66" t="str">
        <f>IF(E48="","",IF(ADMIN2026!$G$8=ADMIN2026!$D$8,"",IF(P48&gt;0.5,"error 1/100th entry noted","")))</f>
        <v/>
      </c>
      <c r="Z48" s="38" t="str">
        <f t="shared" si="109"/>
        <v/>
      </c>
      <c r="AC48">
        <f t="shared" si="110"/>
        <v>0</v>
      </c>
      <c r="AD48">
        <f t="shared" si="94"/>
        <v>0</v>
      </c>
      <c r="AE48">
        <f t="shared" si="94"/>
        <v>0</v>
      </c>
      <c r="AF48">
        <f t="shared" si="94"/>
        <v>0</v>
      </c>
      <c r="AG48">
        <f t="shared" si="94"/>
        <v>0</v>
      </c>
      <c r="AH48">
        <f t="shared" si="94"/>
        <v>0</v>
      </c>
      <c r="AI48">
        <f t="shared" si="94"/>
        <v>0</v>
      </c>
      <c r="AJ48">
        <f t="shared" si="94"/>
        <v>0</v>
      </c>
      <c r="AL48">
        <f t="shared" si="95"/>
        <v>-10000</v>
      </c>
      <c r="AM48">
        <f t="shared" si="118"/>
        <v>10</v>
      </c>
      <c r="AN48">
        <f t="shared" si="111"/>
        <v>-9990</v>
      </c>
      <c r="AO48">
        <f t="shared" si="96"/>
        <v>0</v>
      </c>
      <c r="AP48">
        <f>_xlfn.RANK.AVG(AV48,AV39:AV50,0)</f>
        <v>6.5</v>
      </c>
      <c r="AQ48">
        <f>IF(AP48&gt;AO36,0,(AO36-AP48)+2)</f>
        <v>0</v>
      </c>
      <c r="AR48">
        <f>IF(AP48&gt;AO36,0,IF(AO36=7,MAX(0,(AO36-AP48-5)),0))</f>
        <v>0</v>
      </c>
      <c r="AS48">
        <f>IF(AP48&gt;AO36,0,IF(AO36=8,MAX(0,(AO36-AP48-5)),0))</f>
        <v>0</v>
      </c>
      <c r="AT48">
        <f t="shared" si="112"/>
        <v>0</v>
      </c>
      <c r="AV48">
        <f t="shared" si="97"/>
        <v>-1</v>
      </c>
      <c r="AW48" t="str">
        <f>IF(E48="","",IF(A37=3000,(1/((13/7.5)*(60*F48+G48))),(1/((1/1)*(60*F48+G48)))))</f>
        <v/>
      </c>
      <c r="AX48">
        <f>VLOOKUP(A37,'RAZA track Params'!$AM$5:$AN$11,2,FALSE)</f>
        <v>13</v>
      </c>
      <c r="AY48" t="str">
        <f>IF(E48="","",VLOOKUP(H48,'RAZA track Params'!$B$28:$AE$53,AX48,FALSE))</f>
        <v/>
      </c>
      <c r="AZ48" t="str">
        <f>IF(E48="","",VLOOKUP(H48,'RAZA track Params'!$B$28:$AE$53,AX48+1,FALSE))</f>
        <v/>
      </c>
      <c r="BA48" t="str">
        <f>IF(E48="","",VLOOKUP(H48,'RAZA track Params'!$B$28:$AE$53,AX48+2,FALSE))</f>
        <v/>
      </c>
      <c r="BC48">
        <f t="shared" si="113"/>
        <v>-1</v>
      </c>
      <c r="BD48">
        <f t="shared" si="98"/>
        <v>-1</v>
      </c>
      <c r="BE48">
        <f t="shared" si="98"/>
        <v>-1</v>
      </c>
      <c r="BF48">
        <f t="shared" si="98"/>
        <v>-1</v>
      </c>
      <c r="BG48">
        <f t="shared" si="98"/>
        <v>-1</v>
      </c>
      <c r="BH48">
        <f t="shared" si="98"/>
        <v>-1</v>
      </c>
      <c r="BI48">
        <f t="shared" si="98"/>
        <v>-1</v>
      </c>
      <c r="BJ48">
        <f t="shared" si="98"/>
        <v>-1</v>
      </c>
      <c r="BL48">
        <f>IF((IF(BC48=BC38,BC48,-1)-$AM48)/10000&lt;0,-1,(IF(BC48=BC38,BC48,-1)-$AM48)/10000)</f>
        <v>-1</v>
      </c>
      <c r="BM48">
        <f t="shared" ref="BM48:BN48" si="127">IF((IF(BD48=BD38,BD48,-1)-$AM48)/10000&lt;0,-1,(IF(BD48=BD38,BD48,-1)-$AM48)/10000)</f>
        <v>-1</v>
      </c>
      <c r="BN48">
        <f t="shared" si="127"/>
        <v>-1</v>
      </c>
      <c r="BO48">
        <f>IF((IF(BF48=BF38,BF48,-1)-$AM48)/10000&lt;0,-1,(IF(BF48=BF38,BF48,-1)-$AM48)/10000)</f>
        <v>-1</v>
      </c>
      <c r="BP48">
        <f t="shared" ref="BP48:BS48" si="128">IF((IF(BG48=BG38,BG48,-1)-$AM48)/10000&lt;0,-1,(IF(BG48=BG38,BG48,-1)-$AM48)/10000)</f>
        <v>-1</v>
      </c>
      <c r="BQ48">
        <f t="shared" si="128"/>
        <v>-1</v>
      </c>
      <c r="BR48">
        <f t="shared" si="128"/>
        <v>-1</v>
      </c>
      <c r="BS48">
        <f t="shared" si="128"/>
        <v>-1</v>
      </c>
      <c r="BU48">
        <f t="shared" ref="BU48:BU50" si="129">MAX(BL48:BS48)</f>
        <v>-1</v>
      </c>
      <c r="BV48">
        <f t="shared" si="116"/>
        <v>0</v>
      </c>
      <c r="BW48">
        <f>_xlfn.RANK.AVG(BU48,BU39:BU50,0)</f>
        <v>6.5</v>
      </c>
      <c r="BX48">
        <f>IF(BW48&gt;BV36,0,(BV36-BW48)+2)</f>
        <v>0</v>
      </c>
      <c r="BY48">
        <f>IF(BW48&gt;BV36,0,IF(BV36=7,MAX(0,(BV36-BW48-5)),0))</f>
        <v>0</v>
      </c>
      <c r="BZ48">
        <f>IF(BW48&gt;BV36,0,IF(BV36=8,MAX(0,(BV36-BW48-5)),0))</f>
        <v>0</v>
      </c>
      <c r="CA48">
        <f t="shared" si="117"/>
        <v>0</v>
      </c>
    </row>
    <row r="49" spans="1:79">
      <c r="B49" s="94">
        <v>11</v>
      </c>
      <c r="C49" s="38" t="str">
        <f>IF(E49="","",VLOOKUP(E49,'Guests and Para'!$Q$4:$U$33,2,FALSE))</f>
        <v/>
      </c>
      <c r="D49" s="38" t="str">
        <f>IF(E49="","",VLOOKUP(E49,'Guests and Para'!$Q$4:$U$33,3,FALSE))</f>
        <v/>
      </c>
      <c r="E49" s="4"/>
      <c r="F49" s="4"/>
      <c r="G49" s="6"/>
      <c r="H49" s="38" t="str">
        <f>IF(E49="","",VLOOKUP(E49,'Guests and Para'!$Q$4:$U$33,4,FALSE))</f>
        <v/>
      </c>
      <c r="I49" s="38" t="str">
        <f>IF(E49="","",VLOOKUP(E49,'Guests and Para'!$Q$4:$U$33,5,FALSE))</f>
        <v/>
      </c>
      <c r="J49" s="38">
        <f t="shared" si="100"/>
        <v>0</v>
      </c>
      <c r="K49" s="94">
        <f t="shared" si="101"/>
        <v>0</v>
      </c>
      <c r="L49" s="38" t="str">
        <f t="shared" si="125"/>
        <v/>
      </c>
      <c r="M49">
        <f t="shared" si="102"/>
        <v>0</v>
      </c>
      <c r="N49" s="8">
        <f t="shared" si="103"/>
        <v>0</v>
      </c>
      <c r="O49" s="8">
        <f t="shared" si="93"/>
        <v>0</v>
      </c>
      <c r="P49" s="8">
        <f t="shared" si="104"/>
        <v>0</v>
      </c>
      <c r="Q49" s="7">
        <f t="shared" si="105"/>
        <v>0</v>
      </c>
      <c r="R49" s="7">
        <f t="shared" si="106"/>
        <v>0</v>
      </c>
      <c r="S49" s="7">
        <f t="shared" si="106"/>
        <v>0</v>
      </c>
      <c r="T49" s="7">
        <f t="shared" si="106"/>
        <v>0</v>
      </c>
      <c r="U49" s="7">
        <f t="shared" si="106"/>
        <v>0</v>
      </c>
      <c r="V49" t="str">
        <f t="shared" si="107"/>
        <v/>
      </c>
      <c r="W49" t="str">
        <f t="shared" si="108"/>
        <v/>
      </c>
      <c r="X49" t="str">
        <f>IF(ADMIN2026!$G$8="Photo-finish timing",W49,V49)</f>
        <v/>
      </c>
      <c r="Y49" s="66" t="str">
        <f>IF(E49="","",IF(ADMIN2026!$G$8=ADMIN2026!$D$8,"",IF(P49&gt;0.5,"error 1/100th entry noted","")))</f>
        <v/>
      </c>
      <c r="Z49" s="38" t="str">
        <f t="shared" si="109"/>
        <v/>
      </c>
      <c r="AC49">
        <f t="shared" si="110"/>
        <v>0</v>
      </c>
      <c r="AD49">
        <f t="shared" si="94"/>
        <v>0</v>
      </c>
      <c r="AE49">
        <f t="shared" si="94"/>
        <v>0</v>
      </c>
      <c r="AF49">
        <f t="shared" si="94"/>
        <v>0</v>
      </c>
      <c r="AG49">
        <f t="shared" si="94"/>
        <v>0</v>
      </c>
      <c r="AH49">
        <f t="shared" si="94"/>
        <v>0</v>
      </c>
      <c r="AI49">
        <f t="shared" si="94"/>
        <v>0</v>
      </c>
      <c r="AJ49">
        <f t="shared" si="94"/>
        <v>0</v>
      </c>
      <c r="AL49">
        <f t="shared" si="95"/>
        <v>-10000</v>
      </c>
      <c r="AM49">
        <f t="shared" si="118"/>
        <v>11</v>
      </c>
      <c r="AN49">
        <f t="shared" si="111"/>
        <v>-9989</v>
      </c>
      <c r="AO49">
        <f t="shared" si="96"/>
        <v>0</v>
      </c>
      <c r="AP49">
        <f>_xlfn.RANK.AVG(AV49,AV39:AV50,0)</f>
        <v>6.5</v>
      </c>
      <c r="AQ49">
        <f>IF(AP49&gt;AO36,0,(AO36-AP49)+2)</f>
        <v>0</v>
      </c>
      <c r="AR49">
        <f>IF(AP49&gt;AO36,0,IF(AO36=7,MAX(0,(AO36-AP49-5)),0))</f>
        <v>0</v>
      </c>
      <c r="AS49">
        <f>IF(AP49&gt;AO36,0,IF(AO36=8,MAX(0,(AO36-AP49-5)),0))</f>
        <v>0</v>
      </c>
      <c r="AT49">
        <f t="shared" si="112"/>
        <v>0</v>
      </c>
      <c r="AV49">
        <f>IF(AY49="",-1,IF(AY49&gt;0,FLOOR(AY49*EXP(-EXP(AZ49-BA49*AW49)),1),0))</f>
        <v>-1</v>
      </c>
      <c r="AW49" t="str">
        <f>IF(E49="","",IF(A37=3000,(1/((13/7.5)*(60*F49+G49))),(1/((1/1)*(60*F49+G49)))))</f>
        <v/>
      </c>
      <c r="AX49">
        <f>VLOOKUP(A37,'RAZA track Params'!$AM$5:$AN$11,2,FALSE)</f>
        <v>13</v>
      </c>
      <c r="AY49" t="str">
        <f>IF(E49="","",VLOOKUP(H49,'RAZA track Params'!$B$28:$AE$53,AX49,FALSE))</f>
        <v/>
      </c>
      <c r="AZ49" t="str">
        <f>IF(E49="","",VLOOKUP(H49,'RAZA track Params'!$B$28:$AE$53,AX49+1,FALSE))</f>
        <v/>
      </c>
      <c r="BA49" t="str">
        <f>IF(E49="","",VLOOKUP(H49,'RAZA track Params'!$B$28:$AE$53,AX49+2,FALSE))</f>
        <v/>
      </c>
      <c r="BC49">
        <f>IF($D49=BC$1,$AN49,-1)</f>
        <v>-1</v>
      </c>
      <c r="BD49">
        <f t="shared" si="98"/>
        <v>-1</v>
      </c>
      <c r="BE49">
        <f t="shared" si="98"/>
        <v>-1</v>
      </c>
      <c r="BF49">
        <f t="shared" si="98"/>
        <v>-1</v>
      </c>
      <c r="BG49">
        <f t="shared" si="98"/>
        <v>-1</v>
      </c>
      <c r="BH49">
        <f t="shared" si="98"/>
        <v>-1</v>
      </c>
      <c r="BI49">
        <f t="shared" si="98"/>
        <v>-1</v>
      </c>
      <c r="BJ49">
        <f t="shared" si="98"/>
        <v>-1</v>
      </c>
      <c r="BL49">
        <f>IF((IF(BC49=BC38,BC49,-1)-$AM49)/10000&lt;0,-1,(IF(BC49=BC38,BC49,-1)-$AM49)/10000)</f>
        <v>-1</v>
      </c>
      <c r="BM49">
        <f t="shared" ref="BM49:BS49" si="130">IF((IF(BD49=BD38,BD49,-1)-$AM49)/10000&lt;0,-1,(IF(BD49=BD38,BD49,-1)-$AM49)/10000)</f>
        <v>-1</v>
      </c>
      <c r="BN49">
        <f t="shared" si="130"/>
        <v>-1</v>
      </c>
      <c r="BO49">
        <f t="shared" si="130"/>
        <v>-1</v>
      </c>
      <c r="BP49">
        <f t="shared" si="130"/>
        <v>-1</v>
      </c>
      <c r="BQ49">
        <f t="shared" si="130"/>
        <v>-1</v>
      </c>
      <c r="BR49">
        <f t="shared" si="130"/>
        <v>-1</v>
      </c>
      <c r="BS49">
        <f t="shared" si="130"/>
        <v>-1</v>
      </c>
      <c r="BU49">
        <f t="shared" si="129"/>
        <v>-1</v>
      </c>
      <c r="BV49">
        <f t="shared" si="116"/>
        <v>0</v>
      </c>
      <c r="BW49">
        <f>_xlfn.RANK.AVG(BU49,BU39:BU50,0)</f>
        <v>6.5</v>
      </c>
      <c r="BX49">
        <f>IF(BW49&gt;BV36,0,(BV36-BW49)+2)</f>
        <v>0</v>
      </c>
      <c r="BY49">
        <f>IF(BW49&gt;BV36,0,IF(BV36=7,MAX(0,(BV36-BW49-5)),0))</f>
        <v>0</v>
      </c>
      <c r="BZ49">
        <f>IF(BW49&gt;BV36,0,IF(BV36=8,MAX(0,(BV36-BW49-5)),0))</f>
        <v>0</v>
      </c>
      <c r="CA49">
        <f>SUM(BX49:BZ49)</f>
        <v>0</v>
      </c>
    </row>
    <row r="50" spans="1:79">
      <c r="B50" s="94">
        <v>12</v>
      </c>
      <c r="C50" s="38" t="str">
        <f>IF(E50="","",VLOOKUP(E50,'Guests and Para'!$Q$4:$U$33,2,FALSE))</f>
        <v/>
      </c>
      <c r="D50" s="38" t="str">
        <f>IF(E50="","",VLOOKUP(E50,'Guests and Para'!$Q$4:$U$33,3,FALSE))</f>
        <v/>
      </c>
      <c r="E50" s="4"/>
      <c r="F50" s="4"/>
      <c r="G50" s="6"/>
      <c r="H50" s="38" t="str">
        <f>IF(E50="","",VLOOKUP(E50,'Guests and Para'!$Q$4:$U$33,4,FALSE))</f>
        <v/>
      </c>
      <c r="I50" s="38" t="str">
        <f>IF(E50="","",VLOOKUP(E50,'Guests and Para'!$Q$4:$U$33,5,FALSE))</f>
        <v/>
      </c>
      <c r="J50" s="38">
        <f t="shared" si="100"/>
        <v>0</v>
      </c>
      <c r="K50" s="94">
        <f t="shared" si="101"/>
        <v>0</v>
      </c>
      <c r="L50" s="38" t="str">
        <f t="shared" si="125"/>
        <v/>
      </c>
      <c r="M50">
        <f t="shared" si="102"/>
        <v>0</v>
      </c>
      <c r="N50" s="8">
        <f t="shared" si="103"/>
        <v>0</v>
      </c>
      <c r="O50" s="8">
        <f t="shared" si="93"/>
        <v>0</v>
      </c>
      <c r="P50" s="8">
        <f t="shared" si="104"/>
        <v>0</v>
      </c>
      <c r="Q50" s="7">
        <f t="shared" si="105"/>
        <v>0</v>
      </c>
      <c r="R50" s="7">
        <f t="shared" si="106"/>
        <v>0</v>
      </c>
      <c r="S50" s="7">
        <f t="shared" si="106"/>
        <v>0</v>
      </c>
      <c r="T50" s="7">
        <f t="shared" si="106"/>
        <v>0</v>
      </c>
      <c r="U50" s="7">
        <f t="shared" si="106"/>
        <v>0</v>
      </c>
      <c r="V50" t="str">
        <f t="shared" si="107"/>
        <v/>
      </c>
      <c r="W50" t="str">
        <f t="shared" si="108"/>
        <v/>
      </c>
      <c r="X50" t="str">
        <f>IF(ADMIN2026!$G$8="Photo-finish timing",W50,V50)</f>
        <v/>
      </c>
      <c r="Y50" s="66" t="str">
        <f>IF(E50="","",IF(ADMIN2026!$G$8=ADMIN2026!$D$8,"",IF(P50&gt;0.5,"error 1/100th entry noted","")))</f>
        <v/>
      </c>
      <c r="Z50" s="38" t="str">
        <f t="shared" si="109"/>
        <v/>
      </c>
      <c r="AC50">
        <f t="shared" si="110"/>
        <v>0</v>
      </c>
      <c r="AD50">
        <f t="shared" si="94"/>
        <v>0</v>
      </c>
      <c r="AE50">
        <f t="shared" si="94"/>
        <v>0</v>
      </c>
      <c r="AF50">
        <f t="shared" si="94"/>
        <v>0</v>
      </c>
      <c r="AG50">
        <f t="shared" si="94"/>
        <v>0</v>
      </c>
      <c r="AH50">
        <f t="shared" si="94"/>
        <v>0</v>
      </c>
      <c r="AI50">
        <f t="shared" si="94"/>
        <v>0</v>
      </c>
      <c r="AJ50">
        <f t="shared" si="94"/>
        <v>0</v>
      </c>
      <c r="AL50">
        <f t="shared" si="95"/>
        <v>-10000</v>
      </c>
      <c r="AM50">
        <f t="shared" si="118"/>
        <v>12</v>
      </c>
      <c r="AN50">
        <f t="shared" si="111"/>
        <v>-9988</v>
      </c>
      <c r="AO50">
        <f t="shared" si="96"/>
        <v>0</v>
      </c>
      <c r="AP50">
        <f>_xlfn.RANK.AVG(AV50,AV39:AV50,0)</f>
        <v>6.5</v>
      </c>
      <c r="AQ50">
        <f>IF(AP50&gt;AO36,0,(AO36-AP50)+2)</f>
        <v>0</v>
      </c>
      <c r="AR50">
        <f>IF(AP50&gt;AO36,0,IF(AO36=7,MAX(0,(AO36-AP50-5)),0))</f>
        <v>0</v>
      </c>
      <c r="AS50">
        <f>IF(AP50&gt;AO36,0,IF(AO36=8,MAX(0,(AO36-AP50-5)),0))</f>
        <v>0</v>
      </c>
      <c r="AT50">
        <f t="shared" si="112"/>
        <v>0</v>
      </c>
      <c r="AV50">
        <f t="shared" ref="AV50" si="131">IF(AY50="",-1,IF(AY50&gt;0,FLOOR(AY50*EXP(-EXP(AZ50-BA50*AW50)),1),0))</f>
        <v>-1</v>
      </c>
      <c r="AW50" t="str">
        <f>IF(E50="","",IF(A37=3000,(1/((13/7.5)*(60*F50+G50))),(1/((1/1)*(60*F50+G50)))))</f>
        <v/>
      </c>
      <c r="AX50">
        <f>VLOOKUP(A37,'RAZA track Params'!$AM$5:$AN$11,2,FALSE)</f>
        <v>13</v>
      </c>
      <c r="AY50" t="str">
        <f>IF(E50="","",VLOOKUP(H50,'RAZA track Params'!$B$28:$AE$53,AX50,FALSE))</f>
        <v/>
      </c>
      <c r="AZ50" t="str">
        <f>IF(E50="","",VLOOKUP(H50,'RAZA track Params'!$B$28:$AE$53,AX50+1,FALSE))</f>
        <v/>
      </c>
      <c r="BA50" t="str">
        <f>IF(E50="","",VLOOKUP(H50,'RAZA track Params'!$B$28:$AE$53,AX50+2,FALSE))</f>
        <v/>
      </c>
      <c r="BC50">
        <f t="shared" si="113"/>
        <v>-1</v>
      </c>
      <c r="BD50">
        <f t="shared" si="98"/>
        <v>-1</v>
      </c>
      <c r="BE50">
        <f t="shared" si="98"/>
        <v>-1</v>
      </c>
      <c r="BF50">
        <f t="shared" si="98"/>
        <v>-1</v>
      </c>
      <c r="BG50">
        <f t="shared" si="98"/>
        <v>-1</v>
      </c>
      <c r="BH50">
        <f t="shared" si="98"/>
        <v>-1</v>
      </c>
      <c r="BI50">
        <f t="shared" si="98"/>
        <v>-1</v>
      </c>
      <c r="BJ50">
        <f t="shared" si="98"/>
        <v>-1</v>
      </c>
      <c r="BL50">
        <f>IF((IF(BC50=BC38,BC50,-1)-$AM50)/10000&lt;0,-1,(IF(BC50=BC38,BC50,-1)-$AM50)/10000)</f>
        <v>-1</v>
      </c>
      <c r="BM50">
        <f t="shared" ref="BM50:BS50" si="132">IF((IF(BD50=BD38,BD50,-1)-$AM50)/10000&lt;0,-1,(IF(BD50=BD38,BD50,-1)-$AM50)/10000)</f>
        <v>-1</v>
      </c>
      <c r="BN50">
        <f t="shared" si="132"/>
        <v>-1</v>
      </c>
      <c r="BO50">
        <f t="shared" si="132"/>
        <v>-1</v>
      </c>
      <c r="BP50">
        <f t="shared" si="132"/>
        <v>-1</v>
      </c>
      <c r="BQ50">
        <f t="shared" si="132"/>
        <v>-1</v>
      </c>
      <c r="BR50">
        <f t="shared" si="132"/>
        <v>-1</v>
      </c>
      <c r="BS50">
        <f t="shared" si="132"/>
        <v>-1</v>
      </c>
      <c r="BU50">
        <f t="shared" si="129"/>
        <v>-1</v>
      </c>
      <c r="BV50">
        <f t="shared" si="116"/>
        <v>0</v>
      </c>
      <c r="BW50">
        <f>_xlfn.RANK.AVG(BU50,BU39:BU50,0)</f>
        <v>6.5</v>
      </c>
      <c r="BX50">
        <f>IF(BW50&gt;BV36,0,(BV36-BW50)+2)</f>
        <v>0</v>
      </c>
      <c r="BY50">
        <f>IF(BW50&gt;BV36,0,IF(BV36=7,MAX(0,(BV36-BW50-5)),0))</f>
        <v>0</v>
      </c>
      <c r="BZ50">
        <f>IF(BW50&gt;BV36,0,IF(BV36=8,MAX(0,(BV36-BW50-5)),0))</f>
        <v>0</v>
      </c>
      <c r="CA50">
        <f t="shared" ref="CA50" si="133">SUM(BX50:BZ50)</f>
        <v>0</v>
      </c>
    </row>
    <row r="52" spans="1:79">
      <c r="AO52" t="s">
        <v>312</v>
      </c>
      <c r="BV52" t="s">
        <v>312</v>
      </c>
    </row>
    <row r="53" spans="1:79">
      <c r="A53" s="62" t="s">
        <v>0</v>
      </c>
      <c r="B53" s="62" t="s">
        <v>0</v>
      </c>
      <c r="C53" s="62">
        <v>800</v>
      </c>
      <c r="D53" s="62" t="s">
        <v>58</v>
      </c>
      <c r="E53" s="3"/>
      <c r="F53" s="3"/>
      <c r="G53" s="67"/>
      <c r="J53" s="3"/>
      <c r="K53" s="3"/>
      <c r="L53" s="3"/>
      <c r="M53" s="3"/>
      <c r="N53" s="3"/>
      <c r="O53" s="3"/>
      <c r="P53" s="3"/>
      <c r="Q53" s="3"/>
      <c r="R53" s="3"/>
      <c r="S53" s="3"/>
      <c r="T53" s="3"/>
      <c r="U53" s="3"/>
      <c r="V53" s="3"/>
      <c r="W53" s="3"/>
      <c r="X53" s="3"/>
      <c r="Y53" s="3"/>
      <c r="Z53" s="3"/>
      <c r="AA53" s="3"/>
      <c r="AO53">
        <f>SUM(AO56:AO63)</f>
        <v>0</v>
      </c>
      <c r="BC53" t="s">
        <v>399</v>
      </c>
      <c r="BL53" t="s">
        <v>401</v>
      </c>
      <c r="BV53">
        <f>SUM(BV56:BV63)</f>
        <v>0</v>
      </c>
    </row>
    <row r="54" spans="1:79">
      <c r="A54" s="3">
        <f>C53</f>
        <v>800</v>
      </c>
      <c r="B54" s="37" t="s">
        <v>415</v>
      </c>
      <c r="C54" s="37"/>
      <c r="D54" s="37"/>
      <c r="E54" s="37"/>
      <c r="F54" s="37" t="s">
        <v>76</v>
      </c>
      <c r="G54" s="63" t="s">
        <v>77</v>
      </c>
      <c r="H54" s="37" t="s">
        <v>387</v>
      </c>
      <c r="I54" s="37" t="s">
        <v>389</v>
      </c>
      <c r="J54" s="37" t="s">
        <v>79</v>
      </c>
      <c r="K54" s="37" t="s">
        <v>59</v>
      </c>
      <c r="L54" s="37" t="s">
        <v>304</v>
      </c>
      <c r="M54" s="3" t="s">
        <v>132</v>
      </c>
      <c r="N54" s="3" t="s">
        <v>132</v>
      </c>
      <c r="O54" s="3" t="s">
        <v>133</v>
      </c>
      <c r="P54" s="3" t="s">
        <v>193</v>
      </c>
      <c r="Q54" s="3" t="s">
        <v>137</v>
      </c>
      <c r="R54" s="3" t="s">
        <v>192</v>
      </c>
      <c r="S54" s="3" t="s">
        <v>134</v>
      </c>
      <c r="T54" s="3" t="s">
        <v>135</v>
      </c>
      <c r="U54" s="3" t="s">
        <v>194</v>
      </c>
      <c r="V54" s="3" t="s">
        <v>195</v>
      </c>
      <c r="W54" s="3" t="s">
        <v>197</v>
      </c>
      <c r="X54" s="3" t="s">
        <v>136</v>
      </c>
      <c r="Y54" s="3" t="s">
        <v>236</v>
      </c>
      <c r="Z54" s="37" t="s">
        <v>404</v>
      </c>
      <c r="AA54" s="3"/>
      <c r="AL54" t="s">
        <v>304</v>
      </c>
      <c r="AM54" t="s">
        <v>307</v>
      </c>
      <c r="AN54" s="1" t="s">
        <v>308</v>
      </c>
      <c r="AO54" t="s">
        <v>310</v>
      </c>
      <c r="AP54" t="s">
        <v>313</v>
      </c>
      <c r="AQ54" t="s">
        <v>400</v>
      </c>
      <c r="AR54" t="s">
        <v>400</v>
      </c>
      <c r="AS54" t="s">
        <v>400</v>
      </c>
      <c r="AT54" t="s">
        <v>400</v>
      </c>
      <c r="AV54" t="s">
        <v>304</v>
      </c>
      <c r="AW54" t="s">
        <v>383</v>
      </c>
      <c r="AX54" t="s">
        <v>392</v>
      </c>
      <c r="AY54" t="s">
        <v>304</v>
      </c>
      <c r="AZ54" t="s">
        <v>304</v>
      </c>
      <c r="BA54" t="s">
        <v>304</v>
      </c>
      <c r="BC54" s="136" t="str">
        <f>AC$1</f>
        <v>B&amp;R</v>
      </c>
      <c r="BD54" s="136" t="str">
        <f t="shared" ref="BD54:BJ54" si="134">AD$1</f>
        <v>Chelt</v>
      </c>
      <c r="BE54" s="136" t="str">
        <f t="shared" si="134"/>
        <v>D&amp;S</v>
      </c>
      <c r="BF54" s="136" t="str">
        <f t="shared" si="134"/>
        <v>HereF</v>
      </c>
      <c r="BG54" s="136" t="str">
        <f t="shared" si="134"/>
        <v>K&amp;S</v>
      </c>
      <c r="BH54" s="136" t="str">
        <f t="shared" si="134"/>
        <v>Tipton</v>
      </c>
      <c r="BI54" s="136" t="str">
        <f t="shared" si="134"/>
        <v>Worc</v>
      </c>
      <c r="BJ54" s="136" t="str">
        <f t="shared" si="134"/>
        <v>Yate</v>
      </c>
      <c r="BL54" s="136" t="str">
        <f>BC54</f>
        <v>B&amp;R</v>
      </c>
      <c r="BM54" s="136" t="str">
        <f t="shared" ref="BM54:BS54" si="135">BD54</f>
        <v>Chelt</v>
      </c>
      <c r="BN54" s="136" t="str">
        <f t="shared" si="135"/>
        <v>D&amp;S</v>
      </c>
      <c r="BO54" s="136" t="str">
        <f t="shared" si="135"/>
        <v>HereF</v>
      </c>
      <c r="BP54" s="136" t="str">
        <f t="shared" si="135"/>
        <v>K&amp;S</v>
      </c>
      <c r="BQ54" s="136" t="str">
        <f t="shared" si="135"/>
        <v>Tipton</v>
      </c>
      <c r="BR54" s="136" t="str">
        <f t="shared" si="135"/>
        <v>Worc</v>
      </c>
      <c r="BS54" s="136" t="str">
        <f t="shared" si="135"/>
        <v>Yate</v>
      </c>
      <c r="BU54" t="s">
        <v>402</v>
      </c>
      <c r="BV54" t="s">
        <v>310</v>
      </c>
      <c r="BW54" t="s">
        <v>313</v>
      </c>
      <c r="BX54" t="s">
        <v>403</v>
      </c>
      <c r="BY54" t="s">
        <v>403</v>
      </c>
      <c r="BZ54" t="s">
        <v>403</v>
      </c>
      <c r="CA54" t="s">
        <v>403</v>
      </c>
    </row>
    <row r="55" spans="1:79">
      <c r="A55" s="64" t="str">
        <f>$A$4</f>
        <v>WOMEN</v>
      </c>
      <c r="B55" s="37" t="s">
        <v>59</v>
      </c>
      <c r="C55" s="37" t="s">
        <v>60</v>
      </c>
      <c r="D55" s="37" t="s">
        <v>61</v>
      </c>
      <c r="E55" s="37" t="s">
        <v>108</v>
      </c>
      <c r="F55" s="37" t="s">
        <v>78</v>
      </c>
      <c r="G55" s="63" t="s">
        <v>99</v>
      </c>
      <c r="H55" s="37" t="s">
        <v>388</v>
      </c>
      <c r="I55" s="37" t="s">
        <v>390</v>
      </c>
      <c r="J55" s="37" t="s">
        <v>80</v>
      </c>
      <c r="K55" s="37" t="s">
        <v>80</v>
      </c>
      <c r="L55" s="37" t="s">
        <v>80</v>
      </c>
      <c r="M55" s="3" t="s">
        <v>192</v>
      </c>
      <c r="N55" s="3" t="s">
        <v>130</v>
      </c>
      <c r="O55" s="3" t="s">
        <v>130</v>
      </c>
      <c r="P55" s="3" t="s">
        <v>130</v>
      </c>
      <c r="Q55" s="3" t="s">
        <v>131</v>
      </c>
      <c r="R55" s="3" t="s">
        <v>131</v>
      </c>
      <c r="S55" s="3" t="s">
        <v>131</v>
      </c>
      <c r="T55" s="3" t="s">
        <v>131</v>
      </c>
      <c r="U55" s="3" t="s">
        <v>131</v>
      </c>
      <c r="V55" s="3" t="s">
        <v>196</v>
      </c>
      <c r="W55" s="3" t="s">
        <v>196</v>
      </c>
      <c r="X55" s="3" t="s">
        <v>146</v>
      </c>
      <c r="Y55" s="3" t="s">
        <v>237</v>
      </c>
      <c r="Z55" s="37" t="s">
        <v>405</v>
      </c>
      <c r="AA55" s="3"/>
      <c r="AC55" t="str">
        <f>ADMIN2026!$D$12</f>
        <v>B&amp;R</v>
      </c>
      <c r="AD55" t="str">
        <f>ADMIN2026!$D$13</f>
        <v>Chelt</v>
      </c>
      <c r="AE55" t="str">
        <f>ADMIN2026!$D$14</f>
        <v>D&amp;S</v>
      </c>
      <c r="AF55" t="str">
        <f>ADMIN2026!$D$15</f>
        <v>HereF</v>
      </c>
      <c r="AG55" t="str">
        <f>ADMIN2026!$D$16</f>
        <v>K&amp;S</v>
      </c>
      <c r="AH55" t="str">
        <f>ADMIN2026!$D$17</f>
        <v>Tipton</v>
      </c>
      <c r="AI55" t="str">
        <f>ADMIN2026!$D$18</f>
        <v>Worc</v>
      </c>
      <c r="AJ55" t="str">
        <f>ADMIN2026!$D$19</f>
        <v>Yate</v>
      </c>
      <c r="AL55" t="s">
        <v>306</v>
      </c>
      <c r="AM55" t="s">
        <v>296</v>
      </c>
      <c r="AN55" t="s">
        <v>309</v>
      </c>
      <c r="AO55" t="s">
        <v>311</v>
      </c>
      <c r="AP55" t="s">
        <v>325</v>
      </c>
      <c r="AQ55" t="s">
        <v>397</v>
      </c>
      <c r="AR55" t="s">
        <v>394</v>
      </c>
      <c r="AS55" t="s">
        <v>395</v>
      </c>
      <c r="AT55" t="s">
        <v>396</v>
      </c>
      <c r="AV55" t="s">
        <v>305</v>
      </c>
      <c r="AW55" t="s">
        <v>384</v>
      </c>
      <c r="AX55" t="s">
        <v>393</v>
      </c>
      <c r="AY55" t="s">
        <v>328</v>
      </c>
      <c r="AZ55" t="s">
        <v>329</v>
      </c>
      <c r="BA55" t="s">
        <v>330</v>
      </c>
      <c r="BC55" s="135">
        <f>MAX(BC56:BC63)</f>
        <v>-1</v>
      </c>
      <c r="BD55" s="135">
        <f t="shared" ref="BD55:BJ55" si="136">MAX(BD56:BD63)</f>
        <v>-1</v>
      </c>
      <c r="BE55" s="135">
        <f t="shared" si="136"/>
        <v>-1</v>
      </c>
      <c r="BF55" s="135">
        <f t="shared" si="136"/>
        <v>-1</v>
      </c>
      <c r="BG55" s="135">
        <f t="shared" si="136"/>
        <v>-1</v>
      </c>
      <c r="BH55" s="135">
        <f t="shared" si="136"/>
        <v>-1</v>
      </c>
      <c r="BI55" s="135">
        <f t="shared" si="136"/>
        <v>-1</v>
      </c>
      <c r="BJ55" s="135">
        <f t="shared" si="136"/>
        <v>-1</v>
      </c>
      <c r="BU55" t="s">
        <v>314</v>
      </c>
      <c r="BV55" t="s">
        <v>311</v>
      </c>
      <c r="BW55" t="s">
        <v>325</v>
      </c>
      <c r="BX55" t="s">
        <v>397</v>
      </c>
      <c r="BY55" t="s">
        <v>394</v>
      </c>
      <c r="BZ55" t="s">
        <v>395</v>
      </c>
      <c r="CA55" t="s">
        <v>396</v>
      </c>
    </row>
    <row r="56" spans="1:79">
      <c r="B56" s="94">
        <v>1</v>
      </c>
      <c r="C56" s="38" t="str">
        <f>IF(E56="","",VLOOKUP(E56,'Guests and Para'!$Q$4:$U$33,2,FALSE))</f>
        <v/>
      </c>
      <c r="D56" s="38" t="str">
        <f>IF(E56="","",VLOOKUP(E56,'Guests and Para'!$Q$4:$U$33,3,FALSE))</f>
        <v/>
      </c>
      <c r="E56" s="4"/>
      <c r="F56" s="4"/>
      <c r="G56" s="6"/>
      <c r="H56" s="38" t="str">
        <f>IF(E56="","",VLOOKUP(E56,'Guests and Para'!$Q$4:$U$33,4,FALSE))</f>
        <v/>
      </c>
      <c r="I56" s="38" t="str">
        <f>IF(E56="","",VLOOKUP(E56,'Guests and Para'!$Q$4:$U$33,5,FALSE))</f>
        <v/>
      </c>
      <c r="J56" s="38">
        <f>CA56</f>
        <v>0</v>
      </c>
      <c r="K56" s="94">
        <f>J56</f>
        <v>0</v>
      </c>
      <c r="L56" s="38" t="str">
        <f t="shared" ref="L56:L62" si="137">IF(AV56&lt;0,"",AV56)</f>
        <v/>
      </c>
      <c r="M56">
        <f>INT(G56/10)</f>
        <v>0</v>
      </c>
      <c r="N56" s="8">
        <f>INT(G56)-10*M56</f>
        <v>0</v>
      </c>
      <c r="O56" s="8">
        <f t="shared" ref="O56:O67" si="138">INT((INT(10*(G56-N56-10*M56)+0.001))/1)</f>
        <v>0</v>
      </c>
      <c r="P56" s="8">
        <f>INT(100*(G56-N56-10*M56-O56/10)+0.5)</f>
        <v>0</v>
      </c>
      <c r="Q56" s="7">
        <f>F56</f>
        <v>0</v>
      </c>
      <c r="R56" s="7">
        <f>M56</f>
        <v>0</v>
      </c>
      <c r="S56" s="7">
        <f>N56</f>
        <v>0</v>
      </c>
      <c r="T56" s="7">
        <f>O56</f>
        <v>0</v>
      </c>
      <c r="U56" s="7">
        <f>P56</f>
        <v>0</v>
      </c>
      <c r="V56" t="str">
        <f>IF(G56="DQ","DQ",IF(G56="NT","NT",IF(G56="DNF","DNF",IF(G56="DNS","DNS",IF(D56="","",IF(F56="",IF(M56&gt;0,CONCATENATE(R56,S56,".",T56),CONCATENATE(S56,".",T56)),CONCATENATE(Q56,":",R56,S56,".",T56)))))))</f>
        <v/>
      </c>
      <c r="W56" t="str">
        <f>IF(G56="DQ","DQ",IF(G56="NT","NT",IF(G56="DNF","DNF",IF(G56="DNS","DNS",IF(D56="","",IF(F56="",IF(M56&gt;0,CONCATENATE(R56,S56,".",T56,U56),CONCATENATE(S56,".",T56,U56)),CONCATENATE(Q56,":",R56,S56,".",T56,U56)))))))</f>
        <v/>
      </c>
      <c r="X56" t="str">
        <f>IF(ADMIN2026!$G$8="Photo-finish timing",W56,V56)</f>
        <v/>
      </c>
      <c r="Y56" s="66" t="str">
        <f>IF(E56="","",IF(ADMIN2026!$G$8=ADMIN2026!$D$8,"",IF(P56&gt;0.5,"error 1/100th entry noted","")))</f>
        <v/>
      </c>
      <c r="Z56" s="38" t="str">
        <f>IF(BU56&lt;0,"",BU56)</f>
        <v/>
      </c>
      <c r="AC56">
        <f>IF($D56=AC$1,$K56,0)</f>
        <v>0</v>
      </c>
      <c r="AD56">
        <f t="shared" ref="AD56:AJ67" si="139">IF($D56=AD$1,$K56,0)</f>
        <v>0</v>
      </c>
      <c r="AE56">
        <f t="shared" si="139"/>
        <v>0</v>
      </c>
      <c r="AF56">
        <f t="shared" si="139"/>
        <v>0</v>
      </c>
      <c r="AG56">
        <f t="shared" si="139"/>
        <v>0</v>
      </c>
      <c r="AH56">
        <f t="shared" si="139"/>
        <v>0</v>
      </c>
      <c r="AI56">
        <f t="shared" si="139"/>
        <v>0</v>
      </c>
      <c r="AJ56">
        <f t="shared" si="139"/>
        <v>0</v>
      </c>
      <c r="AL56">
        <f t="shared" ref="AL56:AL67" si="140">INT(100*AV56+0.5)*100</f>
        <v>-10000</v>
      </c>
      <c r="AM56">
        <v>1</v>
      </c>
      <c r="AN56">
        <f>AL56+AM56</f>
        <v>-9999</v>
      </c>
      <c r="AO56">
        <f t="shared" ref="AO56:AO67" si="141">IF(E56="",0,1)</f>
        <v>0</v>
      </c>
      <c r="AP56">
        <f>_xlfn.RANK.AVG(AV56,AV56:AV67,0)</f>
        <v>6.5</v>
      </c>
      <c r="AQ56">
        <f>IF(AP56&gt;AO53,0,(AO53-AP56)+2)</f>
        <v>0</v>
      </c>
      <c r="AR56">
        <f>IF(AP56&gt;AO53,0,IF(AO53=7,MAX(0,(AO53-AP56-5)),0))</f>
        <v>0</v>
      </c>
      <c r="AS56">
        <f>IF(AP56&gt;AO53,0,IF(AO53=8,MAX(0,(AO53-AP56-5)),0))</f>
        <v>0</v>
      </c>
      <c r="AT56">
        <f>SUM(AQ56:AS56)</f>
        <v>0</v>
      </c>
      <c r="AV56">
        <f t="shared" ref="AV56:AV65" si="142">IF(AY56="",-1,IF(AY56&gt;0,FLOOR(AY56*EXP(-EXP(AZ56-BA56*AW56)),1),0))</f>
        <v>-1</v>
      </c>
      <c r="AW56" t="str">
        <f>IF(E56="","",IF(A54=3000,(1/((13/7.5)*(60*F56+G56))),(1/((1/1)*(60*F56+G56)))))</f>
        <v/>
      </c>
      <c r="AX56">
        <f>VLOOKUP(A54,'RAZA track Params'!$AM$5:$AN$11,2,FALSE)</f>
        <v>18</v>
      </c>
      <c r="AY56" t="str">
        <f>IF(E56="","",VLOOKUP(H56,'RAZA track Params'!$B$28:$AE$53,AX56,FALSE))</f>
        <v/>
      </c>
      <c r="AZ56" t="str">
        <f>IF(E56="","",VLOOKUP(H56,'RAZA track Params'!$B$28:$AE$53,AX56+1,FALSE))</f>
        <v/>
      </c>
      <c r="BA56" t="str">
        <f>IF(E56="","",VLOOKUP(H56,'RAZA track Params'!$B$28:$AE$53,AX56+2,FALSE))</f>
        <v/>
      </c>
      <c r="BC56">
        <f>IF($D56=BC$1,$AN56,-1)</f>
        <v>-1</v>
      </c>
      <c r="BD56">
        <f t="shared" ref="BD56:BJ67" si="143">IF($D56=BD$1,$AN56,-1)</f>
        <v>-1</v>
      </c>
      <c r="BE56">
        <f t="shared" si="143"/>
        <v>-1</v>
      </c>
      <c r="BF56">
        <f t="shared" si="143"/>
        <v>-1</v>
      </c>
      <c r="BG56">
        <f t="shared" si="143"/>
        <v>-1</v>
      </c>
      <c r="BH56">
        <f t="shared" si="143"/>
        <v>-1</v>
      </c>
      <c r="BI56">
        <f t="shared" si="143"/>
        <v>-1</v>
      </c>
      <c r="BJ56">
        <f t="shared" si="143"/>
        <v>-1</v>
      </c>
      <c r="BL56">
        <f t="shared" ref="BL56:BS56" si="144">IF((IF(BC56=BC55,BC56,-1)-$AM56)/10000&lt;0,-1,(IF(BC56=BC55,BC56,-1)-$AM56)/10000)</f>
        <v>-1</v>
      </c>
      <c r="BM56">
        <f t="shared" si="144"/>
        <v>-1</v>
      </c>
      <c r="BN56">
        <f t="shared" si="144"/>
        <v>-1</v>
      </c>
      <c r="BO56">
        <f t="shared" si="144"/>
        <v>-1</v>
      </c>
      <c r="BP56">
        <f t="shared" si="144"/>
        <v>-1</v>
      </c>
      <c r="BQ56">
        <f t="shared" si="144"/>
        <v>-1</v>
      </c>
      <c r="BR56">
        <f t="shared" si="144"/>
        <v>-1</v>
      </c>
      <c r="BS56">
        <f t="shared" si="144"/>
        <v>-1</v>
      </c>
      <c r="BU56">
        <f>MAX(BL56:BS56)</f>
        <v>-1</v>
      </c>
      <c r="BV56">
        <f>IF(BU56&lt;0,0,1)</f>
        <v>0</v>
      </c>
      <c r="BW56">
        <f>_xlfn.RANK.AVG(BU56,BU56:BU67,0)</f>
        <v>6.5</v>
      </c>
      <c r="BX56">
        <f>IF(BW56&gt;BV53,0,(BV53-BW56)+2)</f>
        <v>0</v>
      </c>
      <c r="BY56">
        <f>IF(BW56&gt;BV53,0,IF(BV53=7,MAX(0,(BV53-BW56-5)),0))</f>
        <v>0</v>
      </c>
      <c r="BZ56">
        <f>IF(BW56&gt;BV53,0,IF(BV53=8,MAX(0,(BV53-BW56-5)),0))</f>
        <v>0</v>
      </c>
      <c r="CA56">
        <f>SUM(BX56:BZ56)</f>
        <v>0</v>
      </c>
    </row>
    <row r="57" spans="1:79">
      <c r="B57" s="94">
        <v>2</v>
      </c>
      <c r="C57" s="38" t="str">
        <f>IF(E57="","",VLOOKUP(E57,'Guests and Para'!$Q$4:$U$33,2,FALSE))</f>
        <v/>
      </c>
      <c r="D57" s="38" t="str">
        <f>IF(E57="","",VLOOKUP(E57,'Guests and Para'!$Q$4:$U$33,3,FALSE))</f>
        <v/>
      </c>
      <c r="E57" s="4"/>
      <c r="F57" s="4"/>
      <c r="G57" s="6"/>
      <c r="H57" s="38" t="str">
        <f>IF(E57="","",VLOOKUP(E57,'Guests and Para'!$Q$4:$U$33,4,FALSE))</f>
        <v/>
      </c>
      <c r="I57" s="38" t="str">
        <f>IF(E57="","",VLOOKUP(E57,'Guests and Para'!$Q$4:$U$33,5,FALSE))</f>
        <v/>
      </c>
      <c r="J57" s="38">
        <f t="shared" ref="J57:J67" si="145">CA57</f>
        <v>0</v>
      </c>
      <c r="K57" s="94">
        <f t="shared" ref="K57:K67" si="146">J57</f>
        <v>0</v>
      </c>
      <c r="L57" s="38" t="str">
        <f t="shared" si="137"/>
        <v/>
      </c>
      <c r="M57">
        <f t="shared" ref="M57:M67" si="147">INT(G57/10)</f>
        <v>0</v>
      </c>
      <c r="N57" s="8">
        <f t="shared" ref="N57:N67" si="148">INT(G57)-10*M57</f>
        <v>0</v>
      </c>
      <c r="O57" s="8">
        <f t="shared" si="138"/>
        <v>0</v>
      </c>
      <c r="P57" s="8">
        <f t="shared" ref="P57:P67" si="149">INT(100*(G57-N57-10*M57-O57/10)+0.5)</f>
        <v>0</v>
      </c>
      <c r="Q57" s="7">
        <f t="shared" ref="Q57:Q67" si="150">F57</f>
        <v>0</v>
      </c>
      <c r="R57" s="7">
        <f t="shared" ref="R57:U67" si="151">M57</f>
        <v>0</v>
      </c>
      <c r="S57" s="7">
        <f t="shared" si="151"/>
        <v>0</v>
      </c>
      <c r="T57" s="7">
        <f t="shared" si="151"/>
        <v>0</v>
      </c>
      <c r="U57" s="7">
        <f t="shared" si="151"/>
        <v>0</v>
      </c>
      <c r="V57" t="str">
        <f t="shared" ref="V57:V67" si="152">IF(G57="DQ","DQ",IF(G57="NT","NT",IF(G57="DNF","DNF",IF(G57="DNS","DNS",IF(D57="","",IF(F57="",IF(M57&gt;0,CONCATENATE(R57,S57,".",T57),CONCATENATE(S57,".",T57)),CONCATENATE(Q57,":",R57,S57,".",T57)))))))</f>
        <v/>
      </c>
      <c r="W57" t="str">
        <f t="shared" ref="W57:W67" si="153">IF(G57="DQ","DQ",IF(G57="NT","NT",IF(G57="DNF","DNF",IF(G57="DNS","DNS",IF(D57="","",IF(F57="",IF(M57&gt;0,CONCATENATE(R57,S57,".",T57,U57),CONCATENATE(S57,".",T57,U57)),CONCATENATE(Q57,":",R57,S57,".",T57,U57)))))))</f>
        <v/>
      </c>
      <c r="X57" t="str">
        <f>IF(ADMIN2026!$G$8="Photo-finish timing",W57,V57)</f>
        <v/>
      </c>
      <c r="Y57" s="66" t="str">
        <f>IF(E57="","",IF(ADMIN2026!$G$8=ADMIN2026!$D$8,"",IF(P57&gt;0.5,"error 1/100th entry noted","")))</f>
        <v/>
      </c>
      <c r="Z57" s="38" t="str">
        <f t="shared" ref="Z57:Z67" si="154">IF(BU57&lt;0,"",BU57)</f>
        <v/>
      </c>
      <c r="AC57">
        <f t="shared" ref="AC57:AC67" si="155">IF($D57=AC$1,$K57,0)</f>
        <v>0</v>
      </c>
      <c r="AD57">
        <f t="shared" si="139"/>
        <v>0</v>
      </c>
      <c r="AE57">
        <f t="shared" si="139"/>
        <v>0</v>
      </c>
      <c r="AF57">
        <f t="shared" si="139"/>
        <v>0</v>
      </c>
      <c r="AG57">
        <f t="shared" si="139"/>
        <v>0</v>
      </c>
      <c r="AH57">
        <f t="shared" si="139"/>
        <v>0</v>
      </c>
      <c r="AI57">
        <f t="shared" si="139"/>
        <v>0</v>
      </c>
      <c r="AJ57">
        <f t="shared" si="139"/>
        <v>0</v>
      </c>
      <c r="AL57">
        <f t="shared" si="140"/>
        <v>-10000</v>
      </c>
      <c r="AM57">
        <f>1+AM56</f>
        <v>2</v>
      </c>
      <c r="AN57">
        <f t="shared" ref="AN57:AN67" si="156">AL57+AM57</f>
        <v>-9998</v>
      </c>
      <c r="AO57">
        <f t="shared" si="141"/>
        <v>0</v>
      </c>
      <c r="AP57">
        <f>_xlfn.RANK.AVG(AV57,AV56:AV67,0)</f>
        <v>6.5</v>
      </c>
      <c r="AQ57">
        <f>IF(AP57&gt;AO53,0,(AO53-AP57)+2)</f>
        <v>0</v>
      </c>
      <c r="AR57">
        <f>IF(AP57&gt;AO53,0,IF(AO53=7,MAX(0,(AO53-AP57-5)),0))</f>
        <v>0</v>
      </c>
      <c r="AS57">
        <f>IF(AP57&gt;AO53,0,IF(AO53=8,MAX(0,(AO53-AP57-5)),0))</f>
        <v>0</v>
      </c>
      <c r="AT57">
        <f t="shared" ref="AT57:AT67" si="157">SUM(AQ57:AS57)</f>
        <v>0</v>
      </c>
      <c r="AV57">
        <f t="shared" si="142"/>
        <v>-1</v>
      </c>
      <c r="AW57" t="str">
        <f>IF(E57="","",IF(A54=3000,(1/((13/7.5)*(60*F57+G57))),(1/((1/1)*(60*F57+G57)))))</f>
        <v/>
      </c>
      <c r="AX57">
        <f>VLOOKUP(A54,'RAZA track Params'!$AM$5:$AN$11,2,FALSE)</f>
        <v>18</v>
      </c>
      <c r="AY57" t="str">
        <f>IF(E57="","",VLOOKUP(H57,'RAZA track Params'!$B$28:$AE$53,AX57,FALSE))</f>
        <v/>
      </c>
      <c r="AZ57" t="str">
        <f>IF(E57="","",VLOOKUP(H57,'RAZA track Params'!$B$28:$AE$53,AX57+1,FALSE))</f>
        <v/>
      </c>
      <c r="BA57" t="str">
        <f>IF(E57="","",VLOOKUP(H57,'RAZA track Params'!$B$28:$AE$53,AX57+2,FALSE))</f>
        <v/>
      </c>
      <c r="BC57">
        <f t="shared" ref="BC57:BC67" si="158">IF($D57=BC$1,$AN57,-1)</f>
        <v>-1</v>
      </c>
      <c r="BD57">
        <f t="shared" si="143"/>
        <v>-1</v>
      </c>
      <c r="BE57">
        <f t="shared" si="143"/>
        <v>-1</v>
      </c>
      <c r="BF57">
        <f t="shared" si="143"/>
        <v>-1</v>
      </c>
      <c r="BG57">
        <f t="shared" si="143"/>
        <v>-1</v>
      </c>
      <c r="BH57">
        <f t="shared" si="143"/>
        <v>-1</v>
      </c>
      <c r="BI57">
        <f t="shared" si="143"/>
        <v>-1</v>
      </c>
      <c r="BJ57">
        <f t="shared" si="143"/>
        <v>-1</v>
      </c>
      <c r="BL57">
        <f t="shared" ref="BL57:BS57" si="159">IF((IF(BC57=BC55,BC57,-1)-$AM57)/10000&lt;0,-1,(IF(BC57=BC55,BC57,-1)-$AM57)/10000)</f>
        <v>-1</v>
      </c>
      <c r="BM57">
        <f t="shared" si="159"/>
        <v>-1</v>
      </c>
      <c r="BN57">
        <f t="shared" si="159"/>
        <v>-1</v>
      </c>
      <c r="BO57">
        <f t="shared" si="159"/>
        <v>-1</v>
      </c>
      <c r="BP57">
        <f t="shared" si="159"/>
        <v>-1</v>
      </c>
      <c r="BQ57">
        <f t="shared" si="159"/>
        <v>-1</v>
      </c>
      <c r="BR57">
        <f t="shared" si="159"/>
        <v>-1</v>
      </c>
      <c r="BS57">
        <f t="shared" si="159"/>
        <v>-1</v>
      </c>
      <c r="BU57">
        <f t="shared" ref="BU57:BU62" si="160">MAX(BL57:BS57)</f>
        <v>-1</v>
      </c>
      <c r="BV57">
        <f t="shared" ref="BV57:BV67" si="161">IF(BU57&lt;0,0,1)</f>
        <v>0</v>
      </c>
      <c r="BW57">
        <f>_xlfn.RANK.AVG(BU57,BU56:BU67,0)</f>
        <v>6.5</v>
      </c>
      <c r="BX57">
        <f>IF(BW57&gt;BV53,0,(BV53-BW57)+2)</f>
        <v>0</v>
      </c>
      <c r="BY57">
        <f>IF(BW57&gt;BV53,0,IF(BV53=7,MAX(0,(BV53-BW57-5)),0))</f>
        <v>0</v>
      </c>
      <c r="BZ57">
        <f>IF(BW57&gt;BV53,0,IF(BV53=8,MAX(0,(BV53-BW57-5)),0))</f>
        <v>0</v>
      </c>
      <c r="CA57">
        <f t="shared" ref="CA57:CA65" si="162">SUM(BX57:BZ57)</f>
        <v>0</v>
      </c>
    </row>
    <row r="58" spans="1:79">
      <c r="B58" s="94">
        <v>3</v>
      </c>
      <c r="C58" s="38" t="str">
        <f>IF(E58="","",VLOOKUP(E58,'Guests and Para'!$Q$4:$U$33,2,FALSE))</f>
        <v/>
      </c>
      <c r="D58" s="38" t="str">
        <f>IF(E58="","",VLOOKUP(E58,'Guests and Para'!$Q$4:$U$33,3,FALSE))</f>
        <v/>
      </c>
      <c r="E58" s="4"/>
      <c r="F58" s="4"/>
      <c r="G58" s="6"/>
      <c r="H58" s="38" t="str">
        <f>IF(E58="","",VLOOKUP(E58,'Guests and Para'!$Q$4:$U$33,4,FALSE))</f>
        <v/>
      </c>
      <c r="I58" s="38" t="str">
        <f>IF(E58="","",VLOOKUP(E58,'Guests and Para'!$Q$4:$U$33,5,FALSE))</f>
        <v/>
      </c>
      <c r="J58" s="38">
        <f t="shared" si="145"/>
        <v>0</v>
      </c>
      <c r="K58" s="94">
        <f t="shared" si="146"/>
        <v>0</v>
      </c>
      <c r="L58" s="38" t="str">
        <f t="shared" si="137"/>
        <v/>
      </c>
      <c r="M58">
        <f t="shared" si="147"/>
        <v>0</v>
      </c>
      <c r="N58" s="8">
        <f t="shared" si="148"/>
        <v>0</v>
      </c>
      <c r="O58" s="8">
        <f t="shared" si="138"/>
        <v>0</v>
      </c>
      <c r="P58" s="8">
        <f t="shared" si="149"/>
        <v>0</v>
      </c>
      <c r="Q58" s="7">
        <f t="shared" si="150"/>
        <v>0</v>
      </c>
      <c r="R58" s="7">
        <f t="shared" si="151"/>
        <v>0</v>
      </c>
      <c r="S58" s="7">
        <f t="shared" si="151"/>
        <v>0</v>
      </c>
      <c r="T58" s="7">
        <f t="shared" si="151"/>
        <v>0</v>
      </c>
      <c r="U58" s="7">
        <f t="shared" si="151"/>
        <v>0</v>
      </c>
      <c r="V58" t="str">
        <f t="shared" si="152"/>
        <v/>
      </c>
      <c r="W58" t="str">
        <f t="shared" si="153"/>
        <v/>
      </c>
      <c r="X58" t="str">
        <f>IF(ADMIN2026!$G$8="Photo-finish timing",W58,V58)</f>
        <v/>
      </c>
      <c r="Y58" s="66" t="str">
        <f>IF(E58="","",IF(ADMIN2026!$G$8=ADMIN2026!$D$8,"",IF(P58&gt;0.5,"error 1/100th entry noted","")))</f>
        <v/>
      </c>
      <c r="Z58" s="38" t="str">
        <f t="shared" si="154"/>
        <v/>
      </c>
      <c r="AC58">
        <f t="shared" si="155"/>
        <v>0</v>
      </c>
      <c r="AD58">
        <f t="shared" si="139"/>
        <v>0</v>
      </c>
      <c r="AE58">
        <f t="shared" si="139"/>
        <v>0</v>
      </c>
      <c r="AF58">
        <f t="shared" si="139"/>
        <v>0</v>
      </c>
      <c r="AG58">
        <f t="shared" si="139"/>
        <v>0</v>
      </c>
      <c r="AH58">
        <f t="shared" si="139"/>
        <v>0</v>
      </c>
      <c r="AI58">
        <f t="shared" si="139"/>
        <v>0</v>
      </c>
      <c r="AJ58">
        <f t="shared" si="139"/>
        <v>0</v>
      </c>
      <c r="AL58">
        <f t="shared" si="140"/>
        <v>-10000</v>
      </c>
      <c r="AM58">
        <f t="shared" ref="AM58:AM67" si="163">1+AM57</f>
        <v>3</v>
      </c>
      <c r="AN58">
        <f t="shared" si="156"/>
        <v>-9997</v>
      </c>
      <c r="AO58">
        <f t="shared" si="141"/>
        <v>0</v>
      </c>
      <c r="AP58">
        <f>_xlfn.RANK.AVG(AV58,AV56:AV67,0)</f>
        <v>6.5</v>
      </c>
      <c r="AQ58">
        <f>IF(AP58&gt;AO53,0,(AO53-AP58)+2)</f>
        <v>0</v>
      </c>
      <c r="AR58">
        <f>IF(AP58&gt;AO53,0,IF(AO53=7,MAX(0,(AO53-AP58-5)),0))</f>
        <v>0</v>
      </c>
      <c r="AS58">
        <f>IF(AP58&gt;AO53,0,IF(AO53=8,MAX(0,(AO53-AP58-5)),0))</f>
        <v>0</v>
      </c>
      <c r="AT58">
        <f t="shared" si="157"/>
        <v>0</v>
      </c>
      <c r="AV58">
        <f t="shared" si="142"/>
        <v>-1</v>
      </c>
      <c r="AW58" t="str">
        <f>IF(E58="","",IF(A54=3000,(1/((13/7.5)*(60*F58+G58))),(1/((1/1)*(60*F58+G58)))))</f>
        <v/>
      </c>
      <c r="AX58">
        <f>VLOOKUP(A54,'RAZA track Params'!$AM$5:$AN$11,2,FALSE)</f>
        <v>18</v>
      </c>
      <c r="AY58" t="str">
        <f>IF(E58="","",VLOOKUP(H58,'RAZA track Params'!$B$28:$AE$53,AX58,FALSE))</f>
        <v/>
      </c>
      <c r="AZ58" t="str">
        <f>IF(E58="","",VLOOKUP(H58,'RAZA track Params'!$B$28:$AE$53,AX58+1,FALSE))</f>
        <v/>
      </c>
      <c r="BA58" t="str">
        <f>IF(E58="","",VLOOKUP(H58,'RAZA track Params'!$B$28:$AE$53,AX58+2,FALSE))</f>
        <v/>
      </c>
      <c r="BC58">
        <f t="shared" si="158"/>
        <v>-1</v>
      </c>
      <c r="BD58">
        <f t="shared" si="143"/>
        <v>-1</v>
      </c>
      <c r="BE58">
        <f t="shared" si="143"/>
        <v>-1</v>
      </c>
      <c r="BF58">
        <f t="shared" si="143"/>
        <v>-1</v>
      </c>
      <c r="BG58">
        <f t="shared" si="143"/>
        <v>-1</v>
      </c>
      <c r="BH58">
        <f t="shared" si="143"/>
        <v>-1</v>
      </c>
      <c r="BI58">
        <f t="shared" si="143"/>
        <v>-1</v>
      </c>
      <c r="BJ58">
        <f t="shared" si="143"/>
        <v>-1</v>
      </c>
      <c r="BL58">
        <f t="shared" ref="BL58:BS58" si="164">IF((IF(BC58=BC55,BC58,-1)-$AM58)/10000&lt;0,-1,(IF(BC58=BC55,BC58,-1)-$AM58)/10000)</f>
        <v>-1</v>
      </c>
      <c r="BM58">
        <f t="shared" si="164"/>
        <v>-1</v>
      </c>
      <c r="BN58">
        <f t="shared" si="164"/>
        <v>-1</v>
      </c>
      <c r="BO58">
        <f t="shared" si="164"/>
        <v>-1</v>
      </c>
      <c r="BP58">
        <f t="shared" si="164"/>
        <v>-1</v>
      </c>
      <c r="BQ58">
        <f t="shared" si="164"/>
        <v>-1</v>
      </c>
      <c r="BR58">
        <f t="shared" si="164"/>
        <v>-1</v>
      </c>
      <c r="BS58">
        <f t="shared" si="164"/>
        <v>-1</v>
      </c>
      <c r="BU58">
        <f t="shared" si="160"/>
        <v>-1</v>
      </c>
      <c r="BV58">
        <f t="shared" si="161"/>
        <v>0</v>
      </c>
      <c r="BW58">
        <f>_xlfn.RANK.AVG(BU58,BU56:BU67,0)</f>
        <v>6.5</v>
      </c>
      <c r="BX58">
        <f>IF(BW58&gt;BV53,0,(BV53-BW58)+2)</f>
        <v>0</v>
      </c>
      <c r="BY58">
        <f>IF(BW58&gt;BV53,0,IF(BV53=7,MAX(0,(BV53-BW58-5)),0))</f>
        <v>0</v>
      </c>
      <c r="BZ58">
        <f>IF(BW58&gt;BV53,0,IF(BV53=8,MAX(0,(BV53-BW58-5)),0))</f>
        <v>0</v>
      </c>
      <c r="CA58">
        <f t="shared" si="162"/>
        <v>0</v>
      </c>
    </row>
    <row r="59" spans="1:79">
      <c r="B59" s="94">
        <v>4</v>
      </c>
      <c r="C59" s="38" t="str">
        <f>IF(E59="","",VLOOKUP(E59,'Guests and Para'!$Q$4:$U$33,2,FALSE))</f>
        <v/>
      </c>
      <c r="D59" s="38" t="str">
        <f>IF(E59="","",VLOOKUP(E59,'Guests and Para'!$Q$4:$U$33,3,FALSE))</f>
        <v/>
      </c>
      <c r="E59" s="4"/>
      <c r="F59" s="4"/>
      <c r="G59" s="6"/>
      <c r="H59" s="38" t="str">
        <f>IF(E59="","",VLOOKUP(E59,'Guests and Para'!$Q$4:$U$33,4,FALSE))</f>
        <v/>
      </c>
      <c r="I59" s="38" t="str">
        <f>IF(E59="","",VLOOKUP(E59,'Guests and Para'!$Q$4:$U$33,5,FALSE))</f>
        <v/>
      </c>
      <c r="J59" s="38">
        <f t="shared" si="145"/>
        <v>0</v>
      </c>
      <c r="K59" s="94">
        <f t="shared" si="146"/>
        <v>0</v>
      </c>
      <c r="L59" s="38" t="str">
        <f t="shared" si="137"/>
        <v/>
      </c>
      <c r="M59">
        <f t="shared" si="147"/>
        <v>0</v>
      </c>
      <c r="N59" s="8">
        <f t="shared" si="148"/>
        <v>0</v>
      </c>
      <c r="O59" s="8">
        <f t="shared" si="138"/>
        <v>0</v>
      </c>
      <c r="P59" s="8">
        <f t="shared" si="149"/>
        <v>0</v>
      </c>
      <c r="Q59" s="7">
        <f t="shared" si="150"/>
        <v>0</v>
      </c>
      <c r="R59" s="7">
        <f t="shared" si="151"/>
        <v>0</v>
      </c>
      <c r="S59" s="7">
        <f t="shared" si="151"/>
        <v>0</v>
      </c>
      <c r="T59" s="7">
        <f t="shared" si="151"/>
        <v>0</v>
      </c>
      <c r="U59" s="7">
        <f t="shared" si="151"/>
        <v>0</v>
      </c>
      <c r="V59" t="str">
        <f t="shared" si="152"/>
        <v/>
      </c>
      <c r="W59" t="str">
        <f t="shared" si="153"/>
        <v/>
      </c>
      <c r="X59" t="str">
        <f>IF(ADMIN2026!$G$8="Photo-finish timing",W59,V59)</f>
        <v/>
      </c>
      <c r="Y59" s="66" t="str">
        <f>IF(E59="","",IF(ADMIN2026!$G$8=ADMIN2026!$D$8,"",IF(P59&gt;0.5,"error 1/100th entry noted","")))</f>
        <v/>
      </c>
      <c r="Z59" s="38" t="str">
        <f t="shared" si="154"/>
        <v/>
      </c>
      <c r="AC59">
        <f t="shared" si="155"/>
        <v>0</v>
      </c>
      <c r="AD59">
        <f t="shared" si="139"/>
        <v>0</v>
      </c>
      <c r="AE59">
        <f t="shared" si="139"/>
        <v>0</v>
      </c>
      <c r="AF59">
        <f t="shared" si="139"/>
        <v>0</v>
      </c>
      <c r="AG59">
        <f t="shared" si="139"/>
        <v>0</v>
      </c>
      <c r="AH59">
        <f t="shared" si="139"/>
        <v>0</v>
      </c>
      <c r="AI59">
        <f t="shared" si="139"/>
        <v>0</v>
      </c>
      <c r="AJ59">
        <f t="shared" si="139"/>
        <v>0</v>
      </c>
      <c r="AL59">
        <f t="shared" si="140"/>
        <v>-10000</v>
      </c>
      <c r="AM59">
        <f t="shared" si="163"/>
        <v>4</v>
      </c>
      <c r="AN59">
        <f t="shared" si="156"/>
        <v>-9996</v>
      </c>
      <c r="AO59">
        <f t="shared" si="141"/>
        <v>0</v>
      </c>
      <c r="AP59">
        <f>_xlfn.RANK.AVG(AV59,AV56:AV67,0)</f>
        <v>6.5</v>
      </c>
      <c r="AQ59">
        <f>IF(AP59&gt;AO53,0,(AO53-AP59)+2)</f>
        <v>0</v>
      </c>
      <c r="AR59">
        <f>IF(AP59&gt;AO53,0,IF(AO53=7,MAX(0,(AO53-AP59-5)),0))</f>
        <v>0</v>
      </c>
      <c r="AS59">
        <f>IF(AP59&gt;AO53,0,IF(AO53=8,MAX(0,(AO53-AP59-5)),0))</f>
        <v>0</v>
      </c>
      <c r="AT59">
        <f t="shared" si="157"/>
        <v>0</v>
      </c>
      <c r="AV59">
        <f t="shared" si="142"/>
        <v>-1</v>
      </c>
      <c r="AW59" t="str">
        <f>IF(E59="","",IF(A54=3000,(1/((13/7.5)*(60*F59+G59))),(1/((1/1)*(60*F59+G59)))))</f>
        <v/>
      </c>
      <c r="AX59">
        <f>VLOOKUP(A54,'RAZA track Params'!$AM$5:$AN$11,2,FALSE)</f>
        <v>18</v>
      </c>
      <c r="AY59" t="str">
        <f>IF(E59="","",VLOOKUP(H59,'RAZA track Params'!$B$28:$AE$53,AX59,FALSE))</f>
        <v/>
      </c>
      <c r="AZ59" t="str">
        <f>IF(E59="","",VLOOKUP(H59,'RAZA track Params'!$B$28:$AE$53,AX59+1,FALSE))</f>
        <v/>
      </c>
      <c r="BA59" t="str">
        <f>IF(E59="","",VLOOKUP(H59,'RAZA track Params'!$B$28:$AE$53,AX59+2,FALSE))</f>
        <v/>
      </c>
      <c r="BC59">
        <f t="shared" si="158"/>
        <v>-1</v>
      </c>
      <c r="BD59">
        <f t="shared" si="143"/>
        <v>-1</v>
      </c>
      <c r="BE59">
        <f t="shared" si="143"/>
        <v>-1</v>
      </c>
      <c r="BF59">
        <f t="shared" si="143"/>
        <v>-1</v>
      </c>
      <c r="BG59">
        <f t="shared" si="143"/>
        <v>-1</v>
      </c>
      <c r="BH59">
        <f t="shared" si="143"/>
        <v>-1</v>
      </c>
      <c r="BI59">
        <f t="shared" si="143"/>
        <v>-1</v>
      </c>
      <c r="BJ59">
        <f t="shared" si="143"/>
        <v>-1</v>
      </c>
      <c r="BL59">
        <f t="shared" ref="BL59:BS59" si="165">IF((IF(BC59=BC55,BC59,-1)-$AM59)/10000&lt;0,-1,(IF(BC59=BC55,BC59,-1)-$AM59)/10000)</f>
        <v>-1</v>
      </c>
      <c r="BM59">
        <f t="shared" si="165"/>
        <v>-1</v>
      </c>
      <c r="BN59">
        <f t="shared" si="165"/>
        <v>-1</v>
      </c>
      <c r="BO59">
        <f t="shared" si="165"/>
        <v>-1</v>
      </c>
      <c r="BP59">
        <f t="shared" si="165"/>
        <v>-1</v>
      </c>
      <c r="BQ59">
        <f t="shared" si="165"/>
        <v>-1</v>
      </c>
      <c r="BR59">
        <f t="shared" si="165"/>
        <v>-1</v>
      </c>
      <c r="BS59">
        <f t="shared" si="165"/>
        <v>-1</v>
      </c>
      <c r="BU59">
        <f t="shared" si="160"/>
        <v>-1</v>
      </c>
      <c r="BV59">
        <f t="shared" si="161"/>
        <v>0</v>
      </c>
      <c r="BW59">
        <f>_xlfn.RANK.AVG(BU59,BU56:BU67,0)</f>
        <v>6.5</v>
      </c>
      <c r="BX59">
        <f>IF(BW59&gt;BV53,0,(BV53-BW59)+2)</f>
        <v>0</v>
      </c>
      <c r="BY59">
        <f>IF(BW59&gt;BV53,0,IF(BV53=7,MAX(0,(BV53-BW59-5)),0))</f>
        <v>0</v>
      </c>
      <c r="BZ59">
        <f>IF(BW59&gt;BV53,0,IF(BV53=8,MAX(0,(BV53-BW59-5)),0))</f>
        <v>0</v>
      </c>
      <c r="CA59">
        <f t="shared" si="162"/>
        <v>0</v>
      </c>
    </row>
    <row r="60" spans="1:79">
      <c r="B60" s="94">
        <v>5</v>
      </c>
      <c r="C60" s="38" t="str">
        <f>IF(E60="","",VLOOKUP(E60,'Guests and Para'!$Q$4:$U$33,2,FALSE))</f>
        <v/>
      </c>
      <c r="D60" s="38" t="str">
        <f>IF(E60="","",VLOOKUP(E60,'Guests and Para'!$Q$4:$U$33,3,FALSE))</f>
        <v/>
      </c>
      <c r="E60" s="4"/>
      <c r="F60" s="4"/>
      <c r="G60" s="6"/>
      <c r="H60" s="38" t="str">
        <f>IF(E60="","",VLOOKUP(E60,'Guests and Para'!$Q$4:$U$33,4,FALSE))</f>
        <v/>
      </c>
      <c r="I60" s="38" t="str">
        <f>IF(E60="","",VLOOKUP(E60,'Guests and Para'!$Q$4:$U$33,5,FALSE))</f>
        <v/>
      </c>
      <c r="J60" s="38">
        <f t="shared" si="145"/>
        <v>0</v>
      </c>
      <c r="K60" s="94">
        <f t="shared" si="146"/>
        <v>0</v>
      </c>
      <c r="L60" s="38" t="str">
        <f t="shared" si="137"/>
        <v/>
      </c>
      <c r="M60">
        <f t="shared" si="147"/>
        <v>0</v>
      </c>
      <c r="N60" s="8">
        <f t="shared" si="148"/>
        <v>0</v>
      </c>
      <c r="O60" s="8">
        <f t="shared" si="138"/>
        <v>0</v>
      </c>
      <c r="P60" s="8">
        <f t="shared" si="149"/>
        <v>0</v>
      </c>
      <c r="Q60" s="7">
        <f t="shared" si="150"/>
        <v>0</v>
      </c>
      <c r="R60" s="7">
        <f t="shared" si="151"/>
        <v>0</v>
      </c>
      <c r="S60" s="7">
        <f t="shared" si="151"/>
        <v>0</v>
      </c>
      <c r="T60" s="7">
        <f t="shared" si="151"/>
        <v>0</v>
      </c>
      <c r="U60" s="7">
        <f t="shared" si="151"/>
        <v>0</v>
      </c>
      <c r="V60" t="str">
        <f t="shared" si="152"/>
        <v/>
      </c>
      <c r="W60" t="str">
        <f t="shared" si="153"/>
        <v/>
      </c>
      <c r="X60" t="str">
        <f>IF(ADMIN2026!$G$8="Photo-finish timing",W60,V60)</f>
        <v/>
      </c>
      <c r="Y60" s="66" t="str">
        <f>IF(E60="","",IF(ADMIN2026!$G$8=ADMIN2026!$D$8,"",IF(P60&gt;0.5,"error 1/100th entry noted","")))</f>
        <v/>
      </c>
      <c r="Z60" s="38" t="str">
        <f t="shared" si="154"/>
        <v/>
      </c>
      <c r="AC60">
        <f t="shared" si="155"/>
        <v>0</v>
      </c>
      <c r="AD60">
        <f t="shared" si="139"/>
        <v>0</v>
      </c>
      <c r="AE60">
        <f t="shared" si="139"/>
        <v>0</v>
      </c>
      <c r="AF60">
        <f t="shared" si="139"/>
        <v>0</v>
      </c>
      <c r="AG60">
        <f t="shared" si="139"/>
        <v>0</v>
      </c>
      <c r="AH60">
        <f t="shared" si="139"/>
        <v>0</v>
      </c>
      <c r="AI60">
        <f t="shared" si="139"/>
        <v>0</v>
      </c>
      <c r="AJ60">
        <f t="shared" si="139"/>
        <v>0</v>
      </c>
      <c r="AL60">
        <f t="shared" si="140"/>
        <v>-10000</v>
      </c>
      <c r="AM60">
        <f t="shared" si="163"/>
        <v>5</v>
      </c>
      <c r="AN60">
        <f t="shared" si="156"/>
        <v>-9995</v>
      </c>
      <c r="AO60">
        <f t="shared" si="141"/>
        <v>0</v>
      </c>
      <c r="AP60">
        <f>_xlfn.RANK.AVG(AV60,AV56:AV67,0)</f>
        <v>6.5</v>
      </c>
      <c r="AQ60">
        <f>IF(AP60&gt;AO53,0,(AO53-AP60)+2)</f>
        <v>0</v>
      </c>
      <c r="AR60">
        <f>IF(AP60&gt;AO53,0,IF(AO53=7,MAX(0,(AO53-AP60-5)),0))</f>
        <v>0</v>
      </c>
      <c r="AS60">
        <f>IF(AP60&gt;AO53,0,IF(AO53=8,MAX(0,(AO53-AP60-5)),0))</f>
        <v>0</v>
      </c>
      <c r="AT60">
        <f t="shared" si="157"/>
        <v>0</v>
      </c>
      <c r="AV60">
        <f t="shared" si="142"/>
        <v>-1</v>
      </c>
      <c r="AW60" t="str">
        <f>IF(E60="","",IF(A54=3000,(1/((13/7.5)*(60*F60+G60))),(1/((1/1)*(60*F60+G60)))))</f>
        <v/>
      </c>
      <c r="AX60">
        <f>VLOOKUP(A54,'RAZA track Params'!$AM$5:$AN$11,2,FALSE)</f>
        <v>18</v>
      </c>
      <c r="AY60" t="str">
        <f>IF(E60="","",VLOOKUP(H60,'RAZA track Params'!$B$28:$AE$53,AX60,FALSE))</f>
        <v/>
      </c>
      <c r="AZ60" t="str">
        <f>IF(E60="","",VLOOKUP(H60,'RAZA track Params'!$B$28:$AE$53,AX60+1,FALSE))</f>
        <v/>
      </c>
      <c r="BA60" t="str">
        <f>IF(E60="","",VLOOKUP(H60,'RAZA track Params'!$B$28:$AE$53,AX60+2,FALSE))</f>
        <v/>
      </c>
      <c r="BC60">
        <f t="shared" si="158"/>
        <v>-1</v>
      </c>
      <c r="BD60">
        <f t="shared" si="143"/>
        <v>-1</v>
      </c>
      <c r="BE60">
        <f t="shared" si="143"/>
        <v>-1</v>
      </c>
      <c r="BF60">
        <f t="shared" si="143"/>
        <v>-1</v>
      </c>
      <c r="BG60">
        <f t="shared" si="143"/>
        <v>-1</v>
      </c>
      <c r="BH60">
        <f t="shared" si="143"/>
        <v>-1</v>
      </c>
      <c r="BI60">
        <f t="shared" si="143"/>
        <v>-1</v>
      </c>
      <c r="BJ60">
        <f t="shared" si="143"/>
        <v>-1</v>
      </c>
      <c r="BL60">
        <f t="shared" ref="BL60:BS60" si="166">IF((IF(BC60=BC55,BC60,-1)-$AM60)/10000&lt;0,-1,(IF(BC60=BC55,BC60,-1)-$AM60)/10000)</f>
        <v>-1</v>
      </c>
      <c r="BM60">
        <f t="shared" si="166"/>
        <v>-1</v>
      </c>
      <c r="BN60">
        <f t="shared" si="166"/>
        <v>-1</v>
      </c>
      <c r="BO60">
        <f t="shared" si="166"/>
        <v>-1</v>
      </c>
      <c r="BP60">
        <f t="shared" si="166"/>
        <v>-1</v>
      </c>
      <c r="BQ60">
        <f t="shared" si="166"/>
        <v>-1</v>
      </c>
      <c r="BR60">
        <f t="shared" si="166"/>
        <v>-1</v>
      </c>
      <c r="BS60">
        <f t="shared" si="166"/>
        <v>-1</v>
      </c>
      <c r="BU60">
        <f t="shared" si="160"/>
        <v>-1</v>
      </c>
      <c r="BV60">
        <f t="shared" si="161"/>
        <v>0</v>
      </c>
      <c r="BW60">
        <f>_xlfn.RANK.AVG(BU60,BU56:BU67,0)</f>
        <v>6.5</v>
      </c>
      <c r="BX60">
        <f>IF(BW60&gt;BV53,0,(BV53-BW60)+2)</f>
        <v>0</v>
      </c>
      <c r="BY60">
        <f>IF(BW60&gt;BV53,0,IF(BV53=7,MAX(0,(BV53-BW60-5)),0))</f>
        <v>0</v>
      </c>
      <c r="BZ60">
        <f>IF(BW60&gt;BV53,0,IF(BV53=8,MAX(0,(BV53-BW60-5)),0))</f>
        <v>0</v>
      </c>
      <c r="CA60">
        <f t="shared" si="162"/>
        <v>0</v>
      </c>
    </row>
    <row r="61" spans="1:79">
      <c r="B61" s="94">
        <v>6</v>
      </c>
      <c r="C61" s="38" t="str">
        <f>IF(E61="","",VLOOKUP(E61,'Guests and Para'!$Q$4:$U$33,2,FALSE))</f>
        <v/>
      </c>
      <c r="D61" s="38" t="str">
        <f>IF(E61="","",VLOOKUP(E61,'Guests and Para'!$Q$4:$U$33,3,FALSE))</f>
        <v/>
      </c>
      <c r="E61" s="4"/>
      <c r="F61" s="4"/>
      <c r="G61" s="6"/>
      <c r="H61" s="38" t="str">
        <f>IF(E61="","",VLOOKUP(E61,'Guests and Para'!$Q$4:$U$33,4,FALSE))</f>
        <v/>
      </c>
      <c r="I61" s="38" t="str">
        <f>IF(E61="","",VLOOKUP(E61,'Guests and Para'!$Q$4:$U$33,5,FALSE))</f>
        <v/>
      </c>
      <c r="J61" s="38">
        <f t="shared" si="145"/>
        <v>0</v>
      </c>
      <c r="K61" s="94">
        <f t="shared" si="146"/>
        <v>0</v>
      </c>
      <c r="L61" s="38" t="str">
        <f t="shared" si="137"/>
        <v/>
      </c>
      <c r="M61">
        <f t="shared" si="147"/>
        <v>0</v>
      </c>
      <c r="N61" s="8">
        <f t="shared" si="148"/>
        <v>0</v>
      </c>
      <c r="O61" s="8">
        <f t="shared" si="138"/>
        <v>0</v>
      </c>
      <c r="P61" s="8">
        <f t="shared" si="149"/>
        <v>0</v>
      </c>
      <c r="Q61" s="7">
        <f t="shared" si="150"/>
        <v>0</v>
      </c>
      <c r="R61" s="7">
        <f t="shared" si="151"/>
        <v>0</v>
      </c>
      <c r="S61" s="7">
        <f t="shared" si="151"/>
        <v>0</v>
      </c>
      <c r="T61" s="7">
        <f t="shared" si="151"/>
        <v>0</v>
      </c>
      <c r="U61" s="7">
        <f t="shared" si="151"/>
        <v>0</v>
      </c>
      <c r="V61" t="str">
        <f t="shared" si="152"/>
        <v/>
      </c>
      <c r="W61" t="str">
        <f t="shared" si="153"/>
        <v/>
      </c>
      <c r="X61" t="str">
        <f>IF(ADMIN2026!$G$8="Photo-finish timing",W61,V61)</f>
        <v/>
      </c>
      <c r="Y61" s="66" t="str">
        <f>IF(E61="","",IF(ADMIN2026!$G$8=ADMIN2026!$D$8,"",IF(P61&gt;0.5,"error 1/100th entry noted","")))</f>
        <v/>
      </c>
      <c r="Z61" s="38" t="str">
        <f t="shared" si="154"/>
        <v/>
      </c>
      <c r="AC61">
        <f t="shared" si="155"/>
        <v>0</v>
      </c>
      <c r="AD61">
        <f t="shared" si="139"/>
        <v>0</v>
      </c>
      <c r="AE61">
        <f t="shared" si="139"/>
        <v>0</v>
      </c>
      <c r="AF61">
        <f t="shared" si="139"/>
        <v>0</v>
      </c>
      <c r="AG61">
        <f t="shared" si="139"/>
        <v>0</v>
      </c>
      <c r="AH61">
        <f t="shared" si="139"/>
        <v>0</v>
      </c>
      <c r="AI61">
        <f t="shared" si="139"/>
        <v>0</v>
      </c>
      <c r="AJ61">
        <f t="shared" si="139"/>
        <v>0</v>
      </c>
      <c r="AL61">
        <f t="shared" si="140"/>
        <v>-10000</v>
      </c>
      <c r="AM61">
        <f t="shared" si="163"/>
        <v>6</v>
      </c>
      <c r="AN61">
        <f t="shared" si="156"/>
        <v>-9994</v>
      </c>
      <c r="AO61">
        <f t="shared" si="141"/>
        <v>0</v>
      </c>
      <c r="AP61">
        <f>_xlfn.RANK.AVG(AV61,AV56:AV67,0)</f>
        <v>6.5</v>
      </c>
      <c r="AQ61">
        <f>IF(AP61&gt;AO53,0,(AO53-AP61)+2)</f>
        <v>0</v>
      </c>
      <c r="AR61">
        <f>IF(AP61&gt;AO53,0,IF(AO53=7,MAX(0,(AO53-AP61-5)),0))</f>
        <v>0</v>
      </c>
      <c r="AS61">
        <f>IF(AP61&gt;AO53,0,IF(AO53=8,MAX(0,(AO53-AP61-5)),0))</f>
        <v>0</v>
      </c>
      <c r="AT61">
        <f t="shared" si="157"/>
        <v>0</v>
      </c>
      <c r="AV61">
        <f t="shared" si="142"/>
        <v>-1</v>
      </c>
      <c r="AW61" t="str">
        <f>IF(E61="","",IF(A54=3000,(1/((13/7.5)*(60*F61+G61))),(1/((1/1)*(60*F61+G61)))))</f>
        <v/>
      </c>
      <c r="AX61">
        <f>VLOOKUP(A54,'RAZA track Params'!$AM$5:$AN$11,2,FALSE)</f>
        <v>18</v>
      </c>
      <c r="AY61" t="str">
        <f>IF(E61="","",VLOOKUP(H61,'RAZA track Params'!$B$28:$AE$53,AX61,FALSE))</f>
        <v/>
      </c>
      <c r="AZ61" t="str">
        <f>IF(E61="","",VLOOKUP(H61,'RAZA track Params'!$B$28:$AE$53,AX61+1,FALSE))</f>
        <v/>
      </c>
      <c r="BA61" t="str">
        <f>IF(E61="","",VLOOKUP(H61,'RAZA track Params'!$B$28:$AE$53,AX61+2,FALSE))</f>
        <v/>
      </c>
      <c r="BC61">
        <f t="shared" si="158"/>
        <v>-1</v>
      </c>
      <c r="BD61">
        <f t="shared" si="143"/>
        <v>-1</v>
      </c>
      <c r="BE61">
        <f t="shared" si="143"/>
        <v>-1</v>
      </c>
      <c r="BF61">
        <f t="shared" si="143"/>
        <v>-1</v>
      </c>
      <c r="BG61">
        <f t="shared" si="143"/>
        <v>-1</v>
      </c>
      <c r="BH61">
        <f t="shared" si="143"/>
        <v>-1</v>
      </c>
      <c r="BI61">
        <f t="shared" si="143"/>
        <v>-1</v>
      </c>
      <c r="BJ61">
        <f t="shared" si="143"/>
        <v>-1</v>
      </c>
      <c r="BL61">
        <f t="shared" ref="BL61:BS61" si="167">IF((IF(BC61=BC55,BC61,-1)-$AM61)/10000&lt;0,-1,(IF(BC61=BC55,BC61,-1)-$AM61)/10000)</f>
        <v>-1</v>
      </c>
      <c r="BM61">
        <f t="shared" si="167"/>
        <v>-1</v>
      </c>
      <c r="BN61">
        <f t="shared" si="167"/>
        <v>-1</v>
      </c>
      <c r="BO61">
        <f t="shared" si="167"/>
        <v>-1</v>
      </c>
      <c r="BP61">
        <f t="shared" si="167"/>
        <v>-1</v>
      </c>
      <c r="BQ61">
        <f t="shared" si="167"/>
        <v>-1</v>
      </c>
      <c r="BR61">
        <f t="shared" si="167"/>
        <v>-1</v>
      </c>
      <c r="BS61">
        <f t="shared" si="167"/>
        <v>-1</v>
      </c>
      <c r="BU61">
        <f t="shared" si="160"/>
        <v>-1</v>
      </c>
      <c r="BV61">
        <f t="shared" si="161"/>
        <v>0</v>
      </c>
      <c r="BW61">
        <f>_xlfn.RANK.AVG(BU61,BU56:BU67,0)</f>
        <v>6.5</v>
      </c>
      <c r="BX61">
        <f>IF(BW61&gt;BV53,0,(BV53-BW61)+2)</f>
        <v>0</v>
      </c>
      <c r="BY61">
        <f>IF(BW61&gt;BV53,0,IF(BV53=7,MAX(0,(BV53-BW61-5)),0))</f>
        <v>0</v>
      </c>
      <c r="BZ61">
        <f>IF(BW61&gt;BV53,0,IF(BV53=8,MAX(0,(BV53-BW61-5)),0))</f>
        <v>0</v>
      </c>
      <c r="CA61">
        <f t="shared" si="162"/>
        <v>0</v>
      </c>
    </row>
    <row r="62" spans="1:79">
      <c r="B62" s="94">
        <v>7</v>
      </c>
      <c r="C62" s="38" t="str">
        <f>IF(E62="","",VLOOKUP(E62,'Guests and Para'!$Q$4:$U$33,2,FALSE))</f>
        <v/>
      </c>
      <c r="D62" s="38" t="str">
        <f>IF(E62="","",VLOOKUP(E62,'Guests and Para'!$Q$4:$U$33,3,FALSE))</f>
        <v/>
      </c>
      <c r="E62" s="4"/>
      <c r="F62" s="4"/>
      <c r="G62" s="6"/>
      <c r="H62" s="38" t="str">
        <f>IF(E62="","",VLOOKUP(E62,'Guests and Para'!$Q$4:$U$33,4,FALSE))</f>
        <v/>
      </c>
      <c r="I62" s="38" t="str">
        <f>IF(E62="","",VLOOKUP(E62,'Guests and Para'!$Q$4:$U$33,5,FALSE))</f>
        <v/>
      </c>
      <c r="J62" s="38">
        <f t="shared" si="145"/>
        <v>0</v>
      </c>
      <c r="K62" s="94">
        <f t="shared" si="146"/>
        <v>0</v>
      </c>
      <c r="L62" s="38" t="str">
        <f t="shared" si="137"/>
        <v/>
      </c>
      <c r="M62">
        <f t="shared" si="147"/>
        <v>0</v>
      </c>
      <c r="N62" s="8">
        <f t="shared" si="148"/>
        <v>0</v>
      </c>
      <c r="O62" s="8">
        <f t="shared" si="138"/>
        <v>0</v>
      </c>
      <c r="P62" s="8">
        <f t="shared" si="149"/>
        <v>0</v>
      </c>
      <c r="Q62" s="7">
        <f t="shared" si="150"/>
        <v>0</v>
      </c>
      <c r="R62" s="7">
        <f t="shared" si="151"/>
        <v>0</v>
      </c>
      <c r="S62" s="7">
        <f t="shared" si="151"/>
        <v>0</v>
      </c>
      <c r="T62" s="7">
        <f t="shared" si="151"/>
        <v>0</v>
      </c>
      <c r="U62" s="7">
        <f t="shared" si="151"/>
        <v>0</v>
      </c>
      <c r="V62" t="str">
        <f t="shared" si="152"/>
        <v/>
      </c>
      <c r="W62" t="str">
        <f t="shared" si="153"/>
        <v/>
      </c>
      <c r="X62" t="str">
        <f>IF(ADMIN2026!$G$8="Photo-finish timing",W62,V62)</f>
        <v/>
      </c>
      <c r="Y62" s="66" t="str">
        <f>IF(E62="","",IF(ADMIN2026!$G$8=ADMIN2026!$D$8,"",IF(P62&gt;0.5,"error 1/100th entry noted","")))</f>
        <v/>
      </c>
      <c r="Z62" s="38" t="str">
        <f t="shared" si="154"/>
        <v/>
      </c>
      <c r="AC62">
        <f t="shared" si="155"/>
        <v>0</v>
      </c>
      <c r="AD62">
        <f t="shared" si="139"/>
        <v>0</v>
      </c>
      <c r="AE62">
        <f t="shared" si="139"/>
        <v>0</v>
      </c>
      <c r="AF62">
        <f t="shared" si="139"/>
        <v>0</v>
      </c>
      <c r="AG62">
        <f t="shared" si="139"/>
        <v>0</v>
      </c>
      <c r="AH62">
        <f t="shared" si="139"/>
        <v>0</v>
      </c>
      <c r="AI62">
        <f t="shared" si="139"/>
        <v>0</v>
      </c>
      <c r="AJ62">
        <f t="shared" si="139"/>
        <v>0</v>
      </c>
      <c r="AL62">
        <f t="shared" si="140"/>
        <v>-10000</v>
      </c>
      <c r="AM62">
        <f t="shared" si="163"/>
        <v>7</v>
      </c>
      <c r="AN62">
        <f t="shared" si="156"/>
        <v>-9993</v>
      </c>
      <c r="AO62">
        <f t="shared" si="141"/>
        <v>0</v>
      </c>
      <c r="AP62">
        <f>_xlfn.RANK.AVG(AV62,AV56:AV67,0)</f>
        <v>6.5</v>
      </c>
      <c r="AQ62">
        <f>IF(AP62&gt;AO53,0,(AO53-AP62)+2)</f>
        <v>0</v>
      </c>
      <c r="AR62">
        <f>IF(AP62&gt;AO53,0,IF(AO53=7,MAX(0,(AO53-AP62-5)),0))</f>
        <v>0</v>
      </c>
      <c r="AS62">
        <f>IF(AP62&gt;AO53,0,IF(AO53=8,MAX(0,(AO53-AP62-5)),0))</f>
        <v>0</v>
      </c>
      <c r="AT62">
        <f t="shared" si="157"/>
        <v>0</v>
      </c>
      <c r="AV62">
        <f t="shared" si="142"/>
        <v>-1</v>
      </c>
      <c r="AW62" t="str">
        <f>IF(E62="","",IF(A54=3000,(1/((13/7.5)*(60*F62+G62))),(1/((1/1)*(60*F62+G62)))))</f>
        <v/>
      </c>
      <c r="AX62">
        <f>VLOOKUP(A54,'RAZA track Params'!$AM$5:$AN$11,2,FALSE)</f>
        <v>18</v>
      </c>
      <c r="AY62" t="str">
        <f>IF(E62="","",VLOOKUP(H62,'RAZA track Params'!$B$28:$AE$53,AX62,FALSE))</f>
        <v/>
      </c>
      <c r="AZ62" t="str">
        <f>IF(E62="","",VLOOKUP(H62,'RAZA track Params'!$B$28:$AE$53,AX62+1,FALSE))</f>
        <v/>
      </c>
      <c r="BA62" t="str">
        <f>IF(E62="","",VLOOKUP(H62,'RAZA track Params'!$B$28:$AE$53,AX62+2,FALSE))</f>
        <v/>
      </c>
      <c r="BC62">
        <f t="shared" si="158"/>
        <v>-1</v>
      </c>
      <c r="BD62">
        <f t="shared" si="143"/>
        <v>-1</v>
      </c>
      <c r="BE62">
        <f t="shared" si="143"/>
        <v>-1</v>
      </c>
      <c r="BF62">
        <f t="shared" si="143"/>
        <v>-1</v>
      </c>
      <c r="BG62">
        <f t="shared" si="143"/>
        <v>-1</v>
      </c>
      <c r="BH62">
        <f t="shared" si="143"/>
        <v>-1</v>
      </c>
      <c r="BI62">
        <f t="shared" si="143"/>
        <v>-1</v>
      </c>
      <c r="BJ62">
        <f t="shared" si="143"/>
        <v>-1</v>
      </c>
      <c r="BL62">
        <f t="shared" ref="BL62:BS62" si="168">IF((IF(BC62=BC55,BC62,-1)-$AM62)/10000&lt;0,-1,(IF(BC62=BC55,BC62,-1)-$AM62)/10000)</f>
        <v>-1</v>
      </c>
      <c r="BM62">
        <f t="shared" si="168"/>
        <v>-1</v>
      </c>
      <c r="BN62">
        <f t="shared" si="168"/>
        <v>-1</v>
      </c>
      <c r="BO62">
        <f t="shared" si="168"/>
        <v>-1</v>
      </c>
      <c r="BP62">
        <f t="shared" si="168"/>
        <v>-1</v>
      </c>
      <c r="BQ62">
        <f t="shared" si="168"/>
        <v>-1</v>
      </c>
      <c r="BR62">
        <f t="shared" si="168"/>
        <v>-1</v>
      </c>
      <c r="BS62">
        <f t="shared" si="168"/>
        <v>-1</v>
      </c>
      <c r="BU62">
        <f t="shared" si="160"/>
        <v>-1</v>
      </c>
      <c r="BV62">
        <f t="shared" si="161"/>
        <v>0</v>
      </c>
      <c r="BW62">
        <f>_xlfn.RANK.AVG(BU62,BU56:BU67,0)</f>
        <v>6.5</v>
      </c>
      <c r="BX62">
        <f>IF(BW62&gt;BV53,0,(BV53-BW62)+2)</f>
        <v>0</v>
      </c>
      <c r="BY62">
        <f>IF(BW62&gt;BV53,0,IF(BV53=7,MAX(0,(BV53-BW62-5)),0))</f>
        <v>0</v>
      </c>
      <c r="BZ62">
        <f>IF(BW62&gt;BV53,0,IF(BV53=8,MAX(0,(BV53-BW62-5)),0))</f>
        <v>0</v>
      </c>
      <c r="CA62">
        <f t="shared" si="162"/>
        <v>0</v>
      </c>
    </row>
    <row r="63" spans="1:79">
      <c r="B63" s="94">
        <v>8</v>
      </c>
      <c r="C63" s="38" t="str">
        <f>IF(E63="","",VLOOKUP(E63,'Guests and Para'!$Q$4:$U$33,2,FALSE))</f>
        <v/>
      </c>
      <c r="D63" s="38" t="str">
        <f>IF(E63="","",VLOOKUP(E63,'Guests and Para'!$Q$4:$U$33,3,FALSE))</f>
        <v/>
      </c>
      <c r="E63" s="4"/>
      <c r="F63" s="4"/>
      <c r="G63" s="6"/>
      <c r="H63" s="38" t="str">
        <f>IF(E63="","",VLOOKUP(E63,'Guests and Para'!$Q$4:$U$33,4,FALSE))</f>
        <v/>
      </c>
      <c r="I63" s="38" t="str">
        <f>IF(E63="","",VLOOKUP(E63,'Guests and Para'!$Q$4:$U$33,5,FALSE))</f>
        <v/>
      </c>
      <c r="J63" s="38">
        <f t="shared" si="145"/>
        <v>0</v>
      </c>
      <c r="K63" s="94">
        <f t="shared" si="146"/>
        <v>0</v>
      </c>
      <c r="L63" s="38" t="str">
        <f>IF(AV63&lt;0,"",AV63)</f>
        <v/>
      </c>
      <c r="M63">
        <f t="shared" si="147"/>
        <v>0</v>
      </c>
      <c r="N63" s="8">
        <f t="shared" si="148"/>
        <v>0</v>
      </c>
      <c r="O63" s="8">
        <f t="shared" si="138"/>
        <v>0</v>
      </c>
      <c r="P63" s="8">
        <f t="shared" si="149"/>
        <v>0</v>
      </c>
      <c r="Q63" s="7">
        <f t="shared" si="150"/>
        <v>0</v>
      </c>
      <c r="R63" s="7">
        <f t="shared" si="151"/>
        <v>0</v>
      </c>
      <c r="S63" s="7">
        <f t="shared" si="151"/>
        <v>0</v>
      </c>
      <c r="T63" s="7">
        <f t="shared" si="151"/>
        <v>0</v>
      </c>
      <c r="U63" s="7">
        <f t="shared" si="151"/>
        <v>0</v>
      </c>
      <c r="V63" t="str">
        <f t="shared" si="152"/>
        <v/>
      </c>
      <c r="W63" t="str">
        <f t="shared" si="153"/>
        <v/>
      </c>
      <c r="X63" t="str">
        <f>IF(ADMIN2026!$G$8="Photo-finish timing",W63,V63)</f>
        <v/>
      </c>
      <c r="Y63" s="66" t="str">
        <f>IF(E63="","",IF(ADMIN2026!$G$8=ADMIN2026!$D$8,"",IF(P63&gt;0.5,"error 1/100th entry noted","")))</f>
        <v/>
      </c>
      <c r="Z63" s="38" t="str">
        <f t="shared" si="154"/>
        <v/>
      </c>
      <c r="AC63">
        <f t="shared" si="155"/>
        <v>0</v>
      </c>
      <c r="AD63">
        <f t="shared" si="139"/>
        <v>0</v>
      </c>
      <c r="AE63">
        <f t="shared" si="139"/>
        <v>0</v>
      </c>
      <c r="AF63">
        <f t="shared" si="139"/>
        <v>0</v>
      </c>
      <c r="AG63">
        <f t="shared" si="139"/>
        <v>0</v>
      </c>
      <c r="AH63">
        <f t="shared" si="139"/>
        <v>0</v>
      </c>
      <c r="AI63">
        <f t="shared" si="139"/>
        <v>0</v>
      </c>
      <c r="AJ63">
        <f t="shared" si="139"/>
        <v>0</v>
      </c>
      <c r="AL63">
        <f t="shared" si="140"/>
        <v>-10000</v>
      </c>
      <c r="AM63">
        <f t="shared" si="163"/>
        <v>8</v>
      </c>
      <c r="AN63">
        <f t="shared" si="156"/>
        <v>-9992</v>
      </c>
      <c r="AO63">
        <f t="shared" si="141"/>
        <v>0</v>
      </c>
      <c r="AP63">
        <f>_xlfn.RANK.AVG(AV63,AV56:AV67,0)</f>
        <v>6.5</v>
      </c>
      <c r="AQ63">
        <f>IF(AP63&gt;AO53,0,(AO53-AP63)+2)</f>
        <v>0</v>
      </c>
      <c r="AR63">
        <f>IF(AP63&gt;AO53,0,IF(AO53=7,MAX(0,(AO53-AP63-5)),0))</f>
        <v>0</v>
      </c>
      <c r="AS63">
        <f>IF(AP63&gt;AO53,0,IF(AO53=8,MAX(0,(AO53-AP63-5)),0))</f>
        <v>0</v>
      </c>
      <c r="AT63">
        <f t="shared" si="157"/>
        <v>0</v>
      </c>
      <c r="AV63">
        <f t="shared" si="142"/>
        <v>-1</v>
      </c>
      <c r="AW63" t="str">
        <f>IF(E63="","",IF(A54=3000,(1/((13/7.5)*(60*F63+G63))),(1/((1/1)*(60*F63+G63)))))</f>
        <v/>
      </c>
      <c r="AX63">
        <f>VLOOKUP(A54,'RAZA track Params'!$AM$5:$AN$11,2,FALSE)</f>
        <v>18</v>
      </c>
      <c r="AY63" t="str">
        <f>IF(E63="","",VLOOKUP(H63,'RAZA track Params'!$B$28:$AE$53,AX63,FALSE))</f>
        <v/>
      </c>
      <c r="AZ63" t="str">
        <f>IF(E63="","",VLOOKUP(H63,'RAZA track Params'!$B$28:$AE$53,AX63+1,FALSE))</f>
        <v/>
      </c>
      <c r="BA63" t="str">
        <f>IF(E63="","",VLOOKUP(H63,'RAZA track Params'!$B$28:$AE$53,AX63+2,FALSE))</f>
        <v/>
      </c>
      <c r="BC63">
        <f t="shared" si="158"/>
        <v>-1</v>
      </c>
      <c r="BD63">
        <f t="shared" si="143"/>
        <v>-1</v>
      </c>
      <c r="BE63">
        <f t="shared" si="143"/>
        <v>-1</v>
      </c>
      <c r="BF63">
        <f t="shared" si="143"/>
        <v>-1</v>
      </c>
      <c r="BG63">
        <f t="shared" si="143"/>
        <v>-1</v>
      </c>
      <c r="BH63">
        <f t="shared" si="143"/>
        <v>-1</v>
      </c>
      <c r="BI63">
        <f t="shared" si="143"/>
        <v>-1</v>
      </c>
      <c r="BJ63">
        <f t="shared" si="143"/>
        <v>-1</v>
      </c>
      <c r="BL63">
        <f t="shared" ref="BL63:BS63" si="169">IF((IF(BC63=BC55,BC63,-1)-$AM63)/10000&lt;0,-1,(IF(BC63=BC55,BC63,-1)-$AM63)/10000)</f>
        <v>-1</v>
      </c>
      <c r="BM63">
        <f t="shared" si="169"/>
        <v>-1</v>
      </c>
      <c r="BN63">
        <f t="shared" si="169"/>
        <v>-1</v>
      </c>
      <c r="BO63">
        <f t="shared" si="169"/>
        <v>-1</v>
      </c>
      <c r="BP63">
        <f t="shared" si="169"/>
        <v>-1</v>
      </c>
      <c r="BQ63">
        <f t="shared" si="169"/>
        <v>-1</v>
      </c>
      <c r="BR63">
        <f t="shared" si="169"/>
        <v>-1</v>
      </c>
      <c r="BS63">
        <f t="shared" si="169"/>
        <v>-1</v>
      </c>
      <c r="BU63">
        <f>MAX(BL63:BS63)</f>
        <v>-1</v>
      </c>
      <c r="BV63">
        <f t="shared" si="161"/>
        <v>0</v>
      </c>
      <c r="BW63">
        <f>_xlfn.RANK.AVG(BU63,BU56:BU67,0)</f>
        <v>6.5</v>
      </c>
      <c r="BX63">
        <f>IF(BW63&gt;BV53,0,(BV53-BW63)+2)</f>
        <v>0</v>
      </c>
      <c r="BY63">
        <f>IF(BW63&gt;BV53,0,IF(BV53=7,MAX(0,(BV53-BW63-5)),0))</f>
        <v>0</v>
      </c>
      <c r="BZ63">
        <f>IF(BW63&gt;BV53,0,IF(BV53=8,MAX(0,(BV53-BW63-5)),0))</f>
        <v>0</v>
      </c>
      <c r="CA63">
        <f t="shared" si="162"/>
        <v>0</v>
      </c>
    </row>
    <row r="64" spans="1:79">
      <c r="B64" s="94">
        <v>9</v>
      </c>
      <c r="C64" s="38" t="str">
        <f>IF(E64="","",VLOOKUP(E64,'Guests and Para'!$Q$4:$U$33,2,FALSE))</f>
        <v/>
      </c>
      <c r="D64" s="38" t="str">
        <f>IF(E64="","",VLOOKUP(E64,'Guests and Para'!$Q$4:$U$33,3,FALSE))</f>
        <v/>
      </c>
      <c r="E64" s="4"/>
      <c r="F64" s="4"/>
      <c r="G64" s="6"/>
      <c r="H64" s="38" t="str">
        <f>IF(E64="","",VLOOKUP(E64,'Guests and Para'!$Q$4:$U$33,4,FALSE))</f>
        <v/>
      </c>
      <c r="I64" s="38" t="str">
        <f>IF(E64="","",VLOOKUP(E64,'Guests and Para'!$Q$4:$U$33,5,FALSE))</f>
        <v/>
      </c>
      <c r="J64" s="38">
        <f t="shared" si="145"/>
        <v>0</v>
      </c>
      <c r="K64" s="94">
        <f t="shared" si="146"/>
        <v>0</v>
      </c>
      <c r="L64" s="38" t="str">
        <f t="shared" ref="L64:L67" si="170">IF(AV64&lt;0,"",AV64)</f>
        <v/>
      </c>
      <c r="M64">
        <f t="shared" si="147"/>
        <v>0</v>
      </c>
      <c r="N64" s="8">
        <f t="shared" si="148"/>
        <v>0</v>
      </c>
      <c r="O64" s="8">
        <f t="shared" si="138"/>
        <v>0</v>
      </c>
      <c r="P64" s="8">
        <f t="shared" si="149"/>
        <v>0</v>
      </c>
      <c r="Q64" s="7">
        <f t="shared" si="150"/>
        <v>0</v>
      </c>
      <c r="R64" s="7">
        <f t="shared" si="151"/>
        <v>0</v>
      </c>
      <c r="S64" s="7">
        <f t="shared" si="151"/>
        <v>0</v>
      </c>
      <c r="T64" s="7">
        <f t="shared" si="151"/>
        <v>0</v>
      </c>
      <c r="U64" s="7">
        <f t="shared" si="151"/>
        <v>0</v>
      </c>
      <c r="V64" t="str">
        <f t="shared" si="152"/>
        <v/>
      </c>
      <c r="W64" t="str">
        <f t="shared" si="153"/>
        <v/>
      </c>
      <c r="X64" t="str">
        <f>IF(ADMIN2026!$G$8="Photo-finish timing",W64,V64)</f>
        <v/>
      </c>
      <c r="Y64" s="66" t="str">
        <f>IF(E64="","",IF(ADMIN2026!$G$8=ADMIN2026!$D$8,"",IF(P64&gt;0.5,"error 1/100th entry noted","")))</f>
        <v/>
      </c>
      <c r="Z64" s="38" t="str">
        <f t="shared" si="154"/>
        <v/>
      </c>
      <c r="AC64">
        <f t="shared" si="155"/>
        <v>0</v>
      </c>
      <c r="AD64">
        <f t="shared" si="139"/>
        <v>0</v>
      </c>
      <c r="AE64">
        <f t="shared" si="139"/>
        <v>0</v>
      </c>
      <c r="AF64">
        <f t="shared" si="139"/>
        <v>0</v>
      </c>
      <c r="AG64">
        <f t="shared" si="139"/>
        <v>0</v>
      </c>
      <c r="AH64">
        <f t="shared" si="139"/>
        <v>0</v>
      </c>
      <c r="AI64">
        <f t="shared" si="139"/>
        <v>0</v>
      </c>
      <c r="AJ64">
        <f t="shared" si="139"/>
        <v>0</v>
      </c>
      <c r="AL64">
        <f t="shared" si="140"/>
        <v>-10000</v>
      </c>
      <c r="AM64">
        <f t="shared" si="163"/>
        <v>9</v>
      </c>
      <c r="AN64">
        <f t="shared" si="156"/>
        <v>-9991</v>
      </c>
      <c r="AO64">
        <f t="shared" si="141"/>
        <v>0</v>
      </c>
      <c r="AP64">
        <f>_xlfn.RANK.AVG(AV64,AV56:AV67,0)</f>
        <v>6.5</v>
      </c>
      <c r="AQ64">
        <f>IF(AP64&gt;AO53,0,(AO53-AP64)+2)</f>
        <v>0</v>
      </c>
      <c r="AR64">
        <f>IF(AP64&gt;AO53,0,IF(AO53=7,MAX(0,(AO53-AP64-5)),0))</f>
        <v>0</v>
      </c>
      <c r="AS64">
        <f>IF(AP64&gt;AO53,0,IF(AO53=8,MAX(0,(AO53-AP64-5)),0))</f>
        <v>0</v>
      </c>
      <c r="AT64">
        <f t="shared" si="157"/>
        <v>0</v>
      </c>
      <c r="AV64">
        <f t="shared" si="142"/>
        <v>-1</v>
      </c>
      <c r="AW64" t="str">
        <f>IF(E64="","",IF(A54=3000,(1/((13/7.5)*(60*F64+G64))),(1/((1/1)*(60*F64+G64)))))</f>
        <v/>
      </c>
      <c r="AX64">
        <f>VLOOKUP(A54,'RAZA track Params'!$AM$5:$AN$11,2,FALSE)</f>
        <v>18</v>
      </c>
      <c r="AY64" t="str">
        <f>IF(E64="","",VLOOKUP(H64,'RAZA track Params'!$B$28:$AE$53,AX64,FALSE))</f>
        <v/>
      </c>
      <c r="AZ64" t="str">
        <f>IF(E64="","",VLOOKUP(H64,'RAZA track Params'!$B$28:$AE$53,AX64+1,FALSE))</f>
        <v/>
      </c>
      <c r="BA64" t="str">
        <f>IF(E64="","",VLOOKUP(H64,'RAZA track Params'!$B$28:$AE$53,AX64+2,FALSE))</f>
        <v/>
      </c>
      <c r="BC64">
        <f t="shared" si="158"/>
        <v>-1</v>
      </c>
      <c r="BD64">
        <f t="shared" si="143"/>
        <v>-1</v>
      </c>
      <c r="BE64">
        <f t="shared" si="143"/>
        <v>-1</v>
      </c>
      <c r="BF64">
        <f t="shared" si="143"/>
        <v>-1</v>
      </c>
      <c r="BG64">
        <f t="shared" si="143"/>
        <v>-1</v>
      </c>
      <c r="BH64">
        <f t="shared" si="143"/>
        <v>-1</v>
      </c>
      <c r="BI64">
        <f t="shared" si="143"/>
        <v>-1</v>
      </c>
      <c r="BJ64">
        <f t="shared" si="143"/>
        <v>-1</v>
      </c>
      <c r="BL64">
        <f>IF((IF(BC64=BC55,BC64,-1)-$AM64)/10000&lt;0,-1,(IF(BC64=BC55,BC64,-1)-$AM64)/10000)</f>
        <v>-1</v>
      </c>
      <c r="BM64">
        <f t="shared" ref="BM64:BS64" si="171">IF((IF(BD64=BD55,BD64,-1)-$AM64)/10000&lt;0,-1,(IF(BD64=BD55,BD64,-1)-$AM64)/10000)</f>
        <v>-1</v>
      </c>
      <c r="BN64">
        <f t="shared" si="171"/>
        <v>-1</v>
      </c>
      <c r="BO64">
        <f t="shared" si="171"/>
        <v>-1</v>
      </c>
      <c r="BP64">
        <f t="shared" si="171"/>
        <v>-1</v>
      </c>
      <c r="BQ64">
        <f t="shared" si="171"/>
        <v>-1</v>
      </c>
      <c r="BR64">
        <f t="shared" si="171"/>
        <v>-1</v>
      </c>
      <c r="BS64">
        <f t="shared" si="171"/>
        <v>-1</v>
      </c>
      <c r="BU64">
        <f>MAX(BL64:BS64)</f>
        <v>-1</v>
      </c>
      <c r="BV64">
        <f t="shared" si="161"/>
        <v>0</v>
      </c>
      <c r="BW64">
        <f>_xlfn.RANK.AVG(BU64,BU56:BU67,0)</f>
        <v>6.5</v>
      </c>
      <c r="BX64">
        <f>IF(BW64&gt;BV53,0,(BV53-BW64)+2)</f>
        <v>0</v>
      </c>
      <c r="BY64">
        <f>IF(BW64&gt;BV53,0,IF(BV53=7,MAX(0,(BV53-BW64-5)),0))</f>
        <v>0</v>
      </c>
      <c r="BZ64">
        <f>IF(BW64&gt;BV53,0,IF(BV53=8,MAX(0,(BV53-BW64-5)),0))</f>
        <v>0</v>
      </c>
      <c r="CA64">
        <f t="shared" si="162"/>
        <v>0</v>
      </c>
    </row>
    <row r="65" spans="1:79">
      <c r="B65" s="94">
        <v>10</v>
      </c>
      <c r="C65" s="38" t="str">
        <f>IF(E65="","",VLOOKUP(E65,'Guests and Para'!$Q$4:$U$33,2,FALSE))</f>
        <v/>
      </c>
      <c r="D65" s="38" t="str">
        <f>IF(E65="","",VLOOKUP(E65,'Guests and Para'!$Q$4:$U$33,3,FALSE))</f>
        <v/>
      </c>
      <c r="E65" s="4"/>
      <c r="F65" s="4"/>
      <c r="G65" s="6"/>
      <c r="H65" s="38" t="str">
        <f>IF(E65="","",VLOOKUP(E65,'Guests and Para'!$Q$4:$U$33,4,FALSE))</f>
        <v/>
      </c>
      <c r="I65" s="38" t="str">
        <f>IF(E65="","",VLOOKUP(E65,'Guests and Para'!$Q$4:$U$33,5,FALSE))</f>
        <v/>
      </c>
      <c r="J65" s="38">
        <f t="shared" si="145"/>
        <v>0</v>
      </c>
      <c r="K65" s="94">
        <f t="shared" si="146"/>
        <v>0</v>
      </c>
      <c r="L65" s="38" t="str">
        <f t="shared" si="170"/>
        <v/>
      </c>
      <c r="M65">
        <f t="shared" si="147"/>
        <v>0</v>
      </c>
      <c r="N65" s="8">
        <f t="shared" si="148"/>
        <v>0</v>
      </c>
      <c r="O65" s="8">
        <f t="shared" si="138"/>
        <v>0</v>
      </c>
      <c r="P65" s="8">
        <f t="shared" si="149"/>
        <v>0</v>
      </c>
      <c r="Q65" s="7">
        <f t="shared" si="150"/>
        <v>0</v>
      </c>
      <c r="R65" s="7">
        <f t="shared" si="151"/>
        <v>0</v>
      </c>
      <c r="S65" s="7">
        <f t="shared" si="151"/>
        <v>0</v>
      </c>
      <c r="T65" s="7">
        <f t="shared" si="151"/>
        <v>0</v>
      </c>
      <c r="U65" s="7">
        <f t="shared" si="151"/>
        <v>0</v>
      </c>
      <c r="V65" t="str">
        <f t="shared" si="152"/>
        <v/>
      </c>
      <c r="W65" t="str">
        <f t="shared" si="153"/>
        <v/>
      </c>
      <c r="X65" t="str">
        <f>IF(ADMIN2026!$G$8="Photo-finish timing",W65,V65)</f>
        <v/>
      </c>
      <c r="Y65" s="66" t="str">
        <f>IF(E65="","",IF(ADMIN2026!$G$8=ADMIN2026!$D$8,"",IF(P65&gt;0.5,"error 1/100th entry noted","")))</f>
        <v/>
      </c>
      <c r="Z65" s="38" t="str">
        <f t="shared" si="154"/>
        <v/>
      </c>
      <c r="AC65">
        <f t="shared" si="155"/>
        <v>0</v>
      </c>
      <c r="AD65">
        <f t="shared" si="139"/>
        <v>0</v>
      </c>
      <c r="AE65">
        <f t="shared" si="139"/>
        <v>0</v>
      </c>
      <c r="AF65">
        <f t="shared" si="139"/>
        <v>0</v>
      </c>
      <c r="AG65">
        <f t="shared" si="139"/>
        <v>0</v>
      </c>
      <c r="AH65">
        <f t="shared" si="139"/>
        <v>0</v>
      </c>
      <c r="AI65">
        <f t="shared" si="139"/>
        <v>0</v>
      </c>
      <c r="AJ65">
        <f t="shared" si="139"/>
        <v>0</v>
      </c>
      <c r="AL65">
        <f t="shared" si="140"/>
        <v>-10000</v>
      </c>
      <c r="AM65">
        <f t="shared" si="163"/>
        <v>10</v>
      </c>
      <c r="AN65">
        <f t="shared" si="156"/>
        <v>-9990</v>
      </c>
      <c r="AO65">
        <f t="shared" si="141"/>
        <v>0</v>
      </c>
      <c r="AP65">
        <f>_xlfn.RANK.AVG(AV65,AV56:AV67,0)</f>
        <v>6.5</v>
      </c>
      <c r="AQ65">
        <f>IF(AP65&gt;AO53,0,(AO53-AP65)+2)</f>
        <v>0</v>
      </c>
      <c r="AR65">
        <f>IF(AP65&gt;AO53,0,IF(AO53=7,MAX(0,(AO53-AP65-5)),0))</f>
        <v>0</v>
      </c>
      <c r="AS65">
        <f>IF(AP65&gt;AO53,0,IF(AO53=8,MAX(0,(AO53-AP65-5)),0))</f>
        <v>0</v>
      </c>
      <c r="AT65">
        <f t="shared" si="157"/>
        <v>0</v>
      </c>
      <c r="AV65">
        <f t="shared" si="142"/>
        <v>-1</v>
      </c>
      <c r="AW65" t="str">
        <f>IF(E65="","",IF(A54=3000,(1/((13/7.5)*(60*F65+G65))),(1/((1/1)*(60*F65+G65)))))</f>
        <v/>
      </c>
      <c r="AX65">
        <f>VLOOKUP(A54,'RAZA track Params'!$AM$5:$AN$11,2,FALSE)</f>
        <v>18</v>
      </c>
      <c r="AY65" t="str">
        <f>IF(E65="","",VLOOKUP(H65,'RAZA track Params'!$B$28:$AE$53,AX65,FALSE))</f>
        <v/>
      </c>
      <c r="AZ65" t="str">
        <f>IF(E65="","",VLOOKUP(H65,'RAZA track Params'!$B$28:$AE$53,AX65+1,FALSE))</f>
        <v/>
      </c>
      <c r="BA65" t="str">
        <f>IF(E65="","",VLOOKUP(H65,'RAZA track Params'!$B$28:$AE$53,AX65+2,FALSE))</f>
        <v/>
      </c>
      <c r="BC65">
        <f t="shared" si="158"/>
        <v>-1</v>
      </c>
      <c r="BD65">
        <f t="shared" si="143"/>
        <v>-1</v>
      </c>
      <c r="BE65">
        <f t="shared" si="143"/>
        <v>-1</v>
      </c>
      <c r="BF65">
        <f t="shared" si="143"/>
        <v>-1</v>
      </c>
      <c r="BG65">
        <f t="shared" si="143"/>
        <v>-1</v>
      </c>
      <c r="BH65">
        <f t="shared" si="143"/>
        <v>-1</v>
      </c>
      <c r="BI65">
        <f t="shared" si="143"/>
        <v>-1</v>
      </c>
      <c r="BJ65">
        <f t="shared" si="143"/>
        <v>-1</v>
      </c>
      <c r="BL65">
        <f>IF((IF(BC65=BC55,BC65,-1)-$AM65)/10000&lt;0,-1,(IF(BC65=BC55,BC65,-1)-$AM65)/10000)</f>
        <v>-1</v>
      </c>
      <c r="BM65">
        <f t="shared" ref="BM65:BN65" si="172">IF((IF(BD65=BD55,BD65,-1)-$AM65)/10000&lt;0,-1,(IF(BD65=BD55,BD65,-1)-$AM65)/10000)</f>
        <v>-1</v>
      </c>
      <c r="BN65">
        <f t="shared" si="172"/>
        <v>-1</v>
      </c>
      <c r="BO65">
        <f>IF((IF(BF65=BF55,BF65,-1)-$AM65)/10000&lt;0,-1,(IF(BF65=BF55,BF65,-1)-$AM65)/10000)</f>
        <v>-1</v>
      </c>
      <c r="BP65">
        <f t="shared" ref="BP65:BS65" si="173">IF((IF(BG65=BG55,BG65,-1)-$AM65)/10000&lt;0,-1,(IF(BG65=BG55,BG65,-1)-$AM65)/10000)</f>
        <v>-1</v>
      </c>
      <c r="BQ65">
        <f t="shared" si="173"/>
        <v>-1</v>
      </c>
      <c r="BR65">
        <f t="shared" si="173"/>
        <v>-1</v>
      </c>
      <c r="BS65">
        <f t="shared" si="173"/>
        <v>-1</v>
      </c>
      <c r="BU65">
        <f t="shared" ref="BU65:BU67" si="174">MAX(BL65:BS65)</f>
        <v>-1</v>
      </c>
      <c r="BV65">
        <f t="shared" si="161"/>
        <v>0</v>
      </c>
      <c r="BW65">
        <f>_xlfn.RANK.AVG(BU65,BU56:BU67,0)</f>
        <v>6.5</v>
      </c>
      <c r="BX65">
        <f>IF(BW65&gt;BV53,0,(BV53-BW65)+2)</f>
        <v>0</v>
      </c>
      <c r="BY65">
        <f>IF(BW65&gt;BV53,0,IF(BV53=7,MAX(0,(BV53-BW65-5)),0))</f>
        <v>0</v>
      </c>
      <c r="BZ65">
        <f>IF(BW65&gt;BV53,0,IF(BV53=8,MAX(0,(BV53-BW65-5)),0))</f>
        <v>0</v>
      </c>
      <c r="CA65">
        <f t="shared" si="162"/>
        <v>0</v>
      </c>
    </row>
    <row r="66" spans="1:79">
      <c r="B66" s="94">
        <v>11</v>
      </c>
      <c r="C66" s="38" t="str">
        <f>IF(E66="","",VLOOKUP(E66,'Guests and Para'!$Q$4:$U$33,2,FALSE))</f>
        <v/>
      </c>
      <c r="D66" s="38" t="str">
        <f>IF(E66="","",VLOOKUP(E66,'Guests and Para'!$Q$4:$U$33,3,FALSE))</f>
        <v/>
      </c>
      <c r="E66" s="4"/>
      <c r="F66" s="4"/>
      <c r="G66" s="6"/>
      <c r="H66" s="38" t="str">
        <f>IF(E66="","",VLOOKUP(E66,'Guests and Para'!$Q$4:$U$33,4,FALSE))</f>
        <v/>
      </c>
      <c r="I66" s="38" t="str">
        <f>IF(E66="","",VLOOKUP(E66,'Guests and Para'!$Q$4:$U$33,5,FALSE))</f>
        <v/>
      </c>
      <c r="J66" s="38">
        <f t="shared" si="145"/>
        <v>0</v>
      </c>
      <c r="K66" s="94">
        <f t="shared" si="146"/>
        <v>0</v>
      </c>
      <c r="L66" s="38" t="str">
        <f t="shared" si="170"/>
        <v/>
      </c>
      <c r="M66">
        <f t="shared" si="147"/>
        <v>0</v>
      </c>
      <c r="N66" s="8">
        <f t="shared" si="148"/>
        <v>0</v>
      </c>
      <c r="O66" s="8">
        <f t="shared" si="138"/>
        <v>0</v>
      </c>
      <c r="P66" s="8">
        <f t="shared" si="149"/>
        <v>0</v>
      </c>
      <c r="Q66" s="7">
        <f t="shared" si="150"/>
        <v>0</v>
      </c>
      <c r="R66" s="7">
        <f t="shared" si="151"/>
        <v>0</v>
      </c>
      <c r="S66" s="7">
        <f t="shared" si="151"/>
        <v>0</v>
      </c>
      <c r="T66" s="7">
        <f t="shared" si="151"/>
        <v>0</v>
      </c>
      <c r="U66" s="7">
        <f t="shared" si="151"/>
        <v>0</v>
      </c>
      <c r="V66" t="str">
        <f t="shared" si="152"/>
        <v/>
      </c>
      <c r="W66" t="str">
        <f t="shared" si="153"/>
        <v/>
      </c>
      <c r="X66" t="str">
        <f>IF(ADMIN2026!$G$8="Photo-finish timing",W66,V66)</f>
        <v/>
      </c>
      <c r="Y66" s="66" t="str">
        <f>IF(E66="","",IF(ADMIN2026!$G$8=ADMIN2026!$D$8,"",IF(P66&gt;0.5,"error 1/100th entry noted","")))</f>
        <v/>
      </c>
      <c r="Z66" s="38" t="str">
        <f t="shared" si="154"/>
        <v/>
      </c>
      <c r="AC66">
        <f t="shared" si="155"/>
        <v>0</v>
      </c>
      <c r="AD66">
        <f t="shared" si="139"/>
        <v>0</v>
      </c>
      <c r="AE66">
        <f t="shared" si="139"/>
        <v>0</v>
      </c>
      <c r="AF66">
        <f t="shared" si="139"/>
        <v>0</v>
      </c>
      <c r="AG66">
        <f t="shared" si="139"/>
        <v>0</v>
      </c>
      <c r="AH66">
        <f t="shared" si="139"/>
        <v>0</v>
      </c>
      <c r="AI66">
        <f t="shared" si="139"/>
        <v>0</v>
      </c>
      <c r="AJ66">
        <f t="shared" si="139"/>
        <v>0</v>
      </c>
      <c r="AL66">
        <f t="shared" si="140"/>
        <v>-10000</v>
      </c>
      <c r="AM66">
        <f t="shared" si="163"/>
        <v>11</v>
      </c>
      <c r="AN66">
        <f t="shared" si="156"/>
        <v>-9989</v>
      </c>
      <c r="AO66">
        <f t="shared" si="141"/>
        <v>0</v>
      </c>
      <c r="AP66">
        <f>_xlfn.RANK.AVG(AV66,AV56:AV67,0)</f>
        <v>6.5</v>
      </c>
      <c r="AQ66">
        <f>IF(AP66&gt;AO53,0,(AO53-AP66)+2)</f>
        <v>0</v>
      </c>
      <c r="AR66">
        <f>IF(AP66&gt;AO53,0,IF(AO53=7,MAX(0,(AO53-AP66-5)),0))</f>
        <v>0</v>
      </c>
      <c r="AS66">
        <f>IF(AP66&gt;AO53,0,IF(AO53=8,MAX(0,(AO53-AP66-5)),0))</f>
        <v>0</v>
      </c>
      <c r="AT66">
        <f t="shared" si="157"/>
        <v>0</v>
      </c>
      <c r="AV66">
        <f>IF(AY66="",-1,IF(AY66&gt;0,FLOOR(AY66*EXP(-EXP(AZ66-BA66*AW66)),1),0))</f>
        <v>-1</v>
      </c>
      <c r="AW66" t="str">
        <f>IF(E66="","",IF(A54=3000,(1/((13/7.5)*(60*F66+G66))),(1/((1/1)*(60*F66+G66)))))</f>
        <v/>
      </c>
      <c r="AX66">
        <f>VLOOKUP(A54,'RAZA track Params'!$AM$5:$AN$11,2,FALSE)</f>
        <v>18</v>
      </c>
      <c r="AY66" t="str">
        <f>IF(E66="","",VLOOKUP(H66,'RAZA track Params'!$B$28:$AE$53,AX66,FALSE))</f>
        <v/>
      </c>
      <c r="AZ66" t="str">
        <f>IF(E66="","",VLOOKUP(H66,'RAZA track Params'!$B$28:$AE$53,AX66+1,FALSE))</f>
        <v/>
      </c>
      <c r="BA66" t="str">
        <f>IF(E66="","",VLOOKUP(H66,'RAZA track Params'!$B$28:$AE$53,AX66+2,FALSE))</f>
        <v/>
      </c>
      <c r="BC66">
        <f>IF($D66=BC$1,$AN66,-1)</f>
        <v>-1</v>
      </c>
      <c r="BD66">
        <f t="shared" si="143"/>
        <v>-1</v>
      </c>
      <c r="BE66">
        <f t="shared" si="143"/>
        <v>-1</v>
      </c>
      <c r="BF66">
        <f t="shared" si="143"/>
        <v>-1</v>
      </c>
      <c r="BG66">
        <f t="shared" si="143"/>
        <v>-1</v>
      </c>
      <c r="BH66">
        <f t="shared" si="143"/>
        <v>-1</v>
      </c>
      <c r="BI66">
        <f t="shared" si="143"/>
        <v>-1</v>
      </c>
      <c r="BJ66">
        <f t="shared" si="143"/>
        <v>-1</v>
      </c>
      <c r="BL66">
        <f>IF((IF(BC66=BC55,BC66,-1)-$AM66)/10000&lt;0,-1,(IF(BC66=BC55,BC66,-1)-$AM66)/10000)</f>
        <v>-1</v>
      </c>
      <c r="BM66">
        <f t="shared" ref="BM66:BS66" si="175">IF((IF(BD66=BD55,BD66,-1)-$AM66)/10000&lt;0,-1,(IF(BD66=BD55,BD66,-1)-$AM66)/10000)</f>
        <v>-1</v>
      </c>
      <c r="BN66">
        <f t="shared" si="175"/>
        <v>-1</v>
      </c>
      <c r="BO66">
        <f t="shared" si="175"/>
        <v>-1</v>
      </c>
      <c r="BP66">
        <f t="shared" si="175"/>
        <v>-1</v>
      </c>
      <c r="BQ66">
        <f t="shared" si="175"/>
        <v>-1</v>
      </c>
      <c r="BR66">
        <f t="shared" si="175"/>
        <v>-1</v>
      </c>
      <c r="BS66">
        <f t="shared" si="175"/>
        <v>-1</v>
      </c>
      <c r="BU66">
        <f t="shared" si="174"/>
        <v>-1</v>
      </c>
      <c r="BV66">
        <f t="shared" si="161"/>
        <v>0</v>
      </c>
      <c r="BW66">
        <f>_xlfn.RANK.AVG(BU66,BU56:BU67,0)</f>
        <v>6.5</v>
      </c>
      <c r="BX66">
        <f>IF(BW66&gt;BV53,0,(BV53-BW66)+2)</f>
        <v>0</v>
      </c>
      <c r="BY66">
        <f>IF(BW66&gt;BV53,0,IF(BV53=7,MAX(0,(BV53-BW66-5)),0))</f>
        <v>0</v>
      </c>
      <c r="BZ66">
        <f>IF(BW66&gt;BV53,0,IF(BV53=8,MAX(0,(BV53-BW66-5)),0))</f>
        <v>0</v>
      </c>
      <c r="CA66">
        <f>SUM(BX66:BZ66)</f>
        <v>0</v>
      </c>
    </row>
    <row r="67" spans="1:79">
      <c r="B67" s="94">
        <v>12</v>
      </c>
      <c r="C67" s="38" t="str">
        <f>IF(E67="","",VLOOKUP(E67,'Guests and Para'!$Q$4:$U$33,2,FALSE))</f>
        <v/>
      </c>
      <c r="D67" s="38" t="str">
        <f>IF(E67="","",VLOOKUP(E67,'Guests and Para'!$Q$4:$U$33,3,FALSE))</f>
        <v/>
      </c>
      <c r="E67" s="4"/>
      <c r="F67" s="4"/>
      <c r="G67" s="6"/>
      <c r="H67" s="38" t="str">
        <f>IF(E67="","",VLOOKUP(E67,'Guests and Para'!$Q$4:$U$33,4,FALSE))</f>
        <v/>
      </c>
      <c r="I67" s="38" t="str">
        <f>IF(E67="","",VLOOKUP(E67,'Guests and Para'!$Q$4:$U$33,5,FALSE))</f>
        <v/>
      </c>
      <c r="J67" s="38">
        <f t="shared" si="145"/>
        <v>0</v>
      </c>
      <c r="K67" s="94">
        <f t="shared" si="146"/>
        <v>0</v>
      </c>
      <c r="L67" s="38" t="str">
        <f t="shared" si="170"/>
        <v/>
      </c>
      <c r="M67">
        <f t="shared" si="147"/>
        <v>0</v>
      </c>
      <c r="N67" s="8">
        <f t="shared" si="148"/>
        <v>0</v>
      </c>
      <c r="O67" s="8">
        <f t="shared" si="138"/>
        <v>0</v>
      </c>
      <c r="P67" s="8">
        <f t="shared" si="149"/>
        <v>0</v>
      </c>
      <c r="Q67" s="7">
        <f t="shared" si="150"/>
        <v>0</v>
      </c>
      <c r="R67" s="7">
        <f t="shared" si="151"/>
        <v>0</v>
      </c>
      <c r="S67" s="7">
        <f t="shared" si="151"/>
        <v>0</v>
      </c>
      <c r="T67" s="7">
        <f t="shared" si="151"/>
        <v>0</v>
      </c>
      <c r="U67" s="7">
        <f t="shared" si="151"/>
        <v>0</v>
      </c>
      <c r="V67" t="str">
        <f t="shared" si="152"/>
        <v/>
      </c>
      <c r="W67" t="str">
        <f t="shared" si="153"/>
        <v/>
      </c>
      <c r="X67" t="str">
        <f>IF(ADMIN2026!$G$8="Photo-finish timing",W67,V67)</f>
        <v/>
      </c>
      <c r="Y67" s="66" t="str">
        <f>IF(E67="","",IF(ADMIN2026!$G$8=ADMIN2026!$D$8,"",IF(P67&gt;0.5,"error 1/100th entry noted","")))</f>
        <v/>
      </c>
      <c r="Z67" s="38" t="str">
        <f t="shared" si="154"/>
        <v/>
      </c>
      <c r="AC67">
        <f t="shared" si="155"/>
        <v>0</v>
      </c>
      <c r="AD67">
        <f t="shared" si="139"/>
        <v>0</v>
      </c>
      <c r="AE67">
        <f t="shared" si="139"/>
        <v>0</v>
      </c>
      <c r="AF67">
        <f t="shared" si="139"/>
        <v>0</v>
      </c>
      <c r="AG67">
        <f t="shared" si="139"/>
        <v>0</v>
      </c>
      <c r="AH67">
        <f t="shared" si="139"/>
        <v>0</v>
      </c>
      <c r="AI67">
        <f t="shared" si="139"/>
        <v>0</v>
      </c>
      <c r="AJ67">
        <f t="shared" si="139"/>
        <v>0</v>
      </c>
      <c r="AL67">
        <f t="shared" si="140"/>
        <v>-10000</v>
      </c>
      <c r="AM67">
        <f t="shared" si="163"/>
        <v>12</v>
      </c>
      <c r="AN67">
        <f t="shared" si="156"/>
        <v>-9988</v>
      </c>
      <c r="AO67">
        <f t="shared" si="141"/>
        <v>0</v>
      </c>
      <c r="AP67">
        <f>_xlfn.RANK.AVG(AV67,AV56:AV67,0)</f>
        <v>6.5</v>
      </c>
      <c r="AQ67">
        <f>IF(AP67&gt;AO53,0,(AO53-AP67)+2)</f>
        <v>0</v>
      </c>
      <c r="AR67">
        <f>IF(AP67&gt;AO53,0,IF(AO53=7,MAX(0,(AO53-AP67-5)),0))</f>
        <v>0</v>
      </c>
      <c r="AS67">
        <f>IF(AP67&gt;AO53,0,IF(AO53=8,MAX(0,(AO53-AP67-5)),0))</f>
        <v>0</v>
      </c>
      <c r="AT67">
        <f t="shared" si="157"/>
        <v>0</v>
      </c>
      <c r="AV67">
        <f t="shared" ref="AV67" si="176">IF(AY67="",-1,IF(AY67&gt;0,FLOOR(AY67*EXP(-EXP(AZ67-BA67*AW67)),1),0))</f>
        <v>-1</v>
      </c>
      <c r="AW67" t="str">
        <f>IF(E67="","",IF(A54=3000,(1/((13/7.5)*(60*F67+G67))),(1/((1/1)*(60*F67+G67)))))</f>
        <v/>
      </c>
      <c r="AX67">
        <f>VLOOKUP(A54,'RAZA track Params'!$AM$5:$AN$11,2,FALSE)</f>
        <v>18</v>
      </c>
      <c r="AY67" t="str">
        <f>IF(E67="","",VLOOKUP(H67,'RAZA track Params'!$B$28:$AE$53,AX67,FALSE))</f>
        <v/>
      </c>
      <c r="AZ67" t="str">
        <f>IF(E67="","",VLOOKUP(H67,'RAZA track Params'!$B$28:$AE$53,AX67+1,FALSE))</f>
        <v/>
      </c>
      <c r="BA67" t="str">
        <f>IF(E67="","",VLOOKUP(H67,'RAZA track Params'!$B$28:$AE$53,AX67+2,FALSE))</f>
        <v/>
      </c>
      <c r="BC67">
        <f t="shared" si="158"/>
        <v>-1</v>
      </c>
      <c r="BD67">
        <f t="shared" si="143"/>
        <v>-1</v>
      </c>
      <c r="BE67">
        <f t="shared" si="143"/>
        <v>-1</v>
      </c>
      <c r="BF67">
        <f t="shared" si="143"/>
        <v>-1</v>
      </c>
      <c r="BG67">
        <f t="shared" si="143"/>
        <v>-1</v>
      </c>
      <c r="BH67">
        <f t="shared" si="143"/>
        <v>-1</v>
      </c>
      <c r="BI67">
        <f t="shared" si="143"/>
        <v>-1</v>
      </c>
      <c r="BJ67">
        <f t="shared" si="143"/>
        <v>-1</v>
      </c>
      <c r="BL67">
        <f>IF((IF(BC67=BC55,BC67,-1)-$AM67)/10000&lt;0,-1,(IF(BC67=BC55,BC67,-1)-$AM67)/10000)</f>
        <v>-1</v>
      </c>
      <c r="BM67">
        <f t="shared" ref="BM67:BS67" si="177">IF((IF(BD67=BD55,BD67,-1)-$AM67)/10000&lt;0,-1,(IF(BD67=BD55,BD67,-1)-$AM67)/10000)</f>
        <v>-1</v>
      </c>
      <c r="BN67">
        <f t="shared" si="177"/>
        <v>-1</v>
      </c>
      <c r="BO67">
        <f t="shared" si="177"/>
        <v>-1</v>
      </c>
      <c r="BP67">
        <f t="shared" si="177"/>
        <v>-1</v>
      </c>
      <c r="BQ67">
        <f t="shared" si="177"/>
        <v>-1</v>
      </c>
      <c r="BR67">
        <f t="shared" si="177"/>
        <v>-1</v>
      </c>
      <c r="BS67">
        <f t="shared" si="177"/>
        <v>-1</v>
      </c>
      <c r="BU67">
        <f t="shared" si="174"/>
        <v>-1</v>
      </c>
      <c r="BV67">
        <f t="shared" si="161"/>
        <v>0</v>
      </c>
      <c r="BW67">
        <f>_xlfn.RANK.AVG(BU67,BU56:BU67,0)</f>
        <v>6.5</v>
      </c>
      <c r="BX67">
        <f>IF(BW67&gt;BV53,0,(BV53-BW67)+2)</f>
        <v>0</v>
      </c>
      <c r="BY67">
        <f>IF(BW67&gt;BV53,0,IF(BV53=7,MAX(0,(BV53-BW67-5)),0))</f>
        <v>0</v>
      </c>
      <c r="BZ67">
        <f>IF(BW67&gt;BV53,0,IF(BV53=8,MAX(0,(BV53-BW67-5)),0))</f>
        <v>0</v>
      </c>
      <c r="CA67">
        <f t="shared" ref="CA67" si="178">SUM(BX67:BZ67)</f>
        <v>0</v>
      </c>
    </row>
    <row r="69" spans="1:79">
      <c r="AO69" t="s">
        <v>312</v>
      </c>
      <c r="BV69" t="s">
        <v>312</v>
      </c>
    </row>
    <row r="70" spans="1:79">
      <c r="A70" s="62" t="s">
        <v>0</v>
      </c>
      <c r="B70" s="62" t="s">
        <v>0</v>
      </c>
      <c r="C70" s="62">
        <v>1500</v>
      </c>
      <c r="D70" s="62" t="s">
        <v>58</v>
      </c>
      <c r="E70" s="3"/>
      <c r="F70" s="3"/>
      <c r="G70" s="67"/>
      <c r="J70" s="3"/>
      <c r="K70" s="3"/>
      <c r="L70" s="3"/>
      <c r="M70" s="3"/>
      <c r="N70" s="3"/>
      <c r="O70" s="3"/>
      <c r="P70" s="3"/>
      <c r="Q70" s="3"/>
      <c r="R70" s="3"/>
      <c r="S70" s="3"/>
      <c r="T70" s="3"/>
      <c r="U70" s="3"/>
      <c r="V70" s="3"/>
      <c r="W70" s="3"/>
      <c r="X70" s="3"/>
      <c r="Y70" s="3"/>
      <c r="Z70" s="3"/>
      <c r="AA70" s="3"/>
      <c r="AO70">
        <f>SUM(AO73:AO80)</f>
        <v>0</v>
      </c>
      <c r="BC70" t="s">
        <v>399</v>
      </c>
      <c r="BL70" t="s">
        <v>401</v>
      </c>
      <c r="BV70">
        <f>SUM(BV73:BV80)</f>
        <v>0</v>
      </c>
    </row>
    <row r="71" spans="1:79">
      <c r="A71" s="3">
        <f>C70</f>
        <v>1500</v>
      </c>
      <c r="B71" s="37" t="s">
        <v>415</v>
      </c>
      <c r="C71" s="37"/>
      <c r="D71" s="138"/>
      <c r="E71" s="37"/>
      <c r="F71" s="37" t="s">
        <v>76</v>
      </c>
      <c r="G71" s="63" t="s">
        <v>77</v>
      </c>
      <c r="H71" s="37" t="s">
        <v>387</v>
      </c>
      <c r="I71" s="37" t="s">
        <v>389</v>
      </c>
      <c r="J71" s="37" t="s">
        <v>79</v>
      </c>
      <c r="K71" s="37" t="s">
        <v>59</v>
      </c>
      <c r="L71" s="37" t="s">
        <v>304</v>
      </c>
      <c r="M71" s="3" t="s">
        <v>132</v>
      </c>
      <c r="N71" s="3" t="s">
        <v>132</v>
      </c>
      <c r="O71" s="3" t="s">
        <v>133</v>
      </c>
      <c r="P71" s="3" t="s">
        <v>193</v>
      </c>
      <c r="Q71" s="3" t="s">
        <v>137</v>
      </c>
      <c r="R71" s="3" t="s">
        <v>192</v>
      </c>
      <c r="S71" s="3" t="s">
        <v>134</v>
      </c>
      <c r="T71" s="3" t="s">
        <v>135</v>
      </c>
      <c r="U71" s="3" t="s">
        <v>194</v>
      </c>
      <c r="V71" s="3" t="s">
        <v>195</v>
      </c>
      <c r="W71" s="3" t="s">
        <v>197</v>
      </c>
      <c r="X71" s="3" t="s">
        <v>136</v>
      </c>
      <c r="Y71" s="3" t="s">
        <v>236</v>
      </c>
      <c r="Z71" s="37" t="s">
        <v>404</v>
      </c>
      <c r="AA71" s="3"/>
      <c r="AL71" t="s">
        <v>304</v>
      </c>
      <c r="AM71" t="s">
        <v>307</v>
      </c>
      <c r="AN71" s="1" t="s">
        <v>308</v>
      </c>
      <c r="AO71" t="s">
        <v>310</v>
      </c>
      <c r="AP71" t="s">
        <v>313</v>
      </c>
      <c r="AQ71" t="s">
        <v>400</v>
      </c>
      <c r="AR71" t="s">
        <v>400</v>
      </c>
      <c r="AS71" t="s">
        <v>400</v>
      </c>
      <c r="AT71" t="s">
        <v>400</v>
      </c>
      <c r="AV71" t="s">
        <v>304</v>
      </c>
      <c r="AW71" t="s">
        <v>383</v>
      </c>
      <c r="AX71" t="s">
        <v>392</v>
      </c>
      <c r="AY71" t="s">
        <v>304</v>
      </c>
      <c r="AZ71" t="s">
        <v>304</v>
      </c>
      <c r="BA71" t="s">
        <v>304</v>
      </c>
      <c r="BC71" s="136" t="str">
        <f>AC$1</f>
        <v>B&amp;R</v>
      </c>
      <c r="BD71" s="136" t="str">
        <f t="shared" ref="BD71:BJ71" si="179">AD$1</f>
        <v>Chelt</v>
      </c>
      <c r="BE71" s="136" t="str">
        <f t="shared" si="179"/>
        <v>D&amp;S</v>
      </c>
      <c r="BF71" s="136" t="str">
        <f t="shared" si="179"/>
        <v>HereF</v>
      </c>
      <c r="BG71" s="136" t="str">
        <f t="shared" si="179"/>
        <v>K&amp;S</v>
      </c>
      <c r="BH71" s="136" t="str">
        <f t="shared" si="179"/>
        <v>Tipton</v>
      </c>
      <c r="BI71" s="136" t="str">
        <f t="shared" si="179"/>
        <v>Worc</v>
      </c>
      <c r="BJ71" s="136" t="str">
        <f t="shared" si="179"/>
        <v>Yate</v>
      </c>
      <c r="BL71" s="136" t="str">
        <f>BC71</f>
        <v>B&amp;R</v>
      </c>
      <c r="BM71" s="136" t="str">
        <f t="shared" ref="BM71:BS71" si="180">BD71</f>
        <v>Chelt</v>
      </c>
      <c r="BN71" s="136" t="str">
        <f t="shared" si="180"/>
        <v>D&amp;S</v>
      </c>
      <c r="BO71" s="136" t="str">
        <f t="shared" si="180"/>
        <v>HereF</v>
      </c>
      <c r="BP71" s="136" t="str">
        <f t="shared" si="180"/>
        <v>K&amp;S</v>
      </c>
      <c r="BQ71" s="136" t="str">
        <f t="shared" si="180"/>
        <v>Tipton</v>
      </c>
      <c r="BR71" s="136" t="str">
        <f t="shared" si="180"/>
        <v>Worc</v>
      </c>
      <c r="BS71" s="136" t="str">
        <f t="shared" si="180"/>
        <v>Yate</v>
      </c>
      <c r="BU71" t="s">
        <v>402</v>
      </c>
      <c r="BV71" t="s">
        <v>310</v>
      </c>
      <c r="BW71" t="s">
        <v>313</v>
      </c>
      <c r="BX71" t="s">
        <v>403</v>
      </c>
      <c r="BY71" t="s">
        <v>403</v>
      </c>
      <c r="BZ71" t="s">
        <v>403</v>
      </c>
      <c r="CA71" t="s">
        <v>403</v>
      </c>
    </row>
    <row r="72" spans="1:79">
      <c r="A72" s="64" t="str">
        <f>$A$4</f>
        <v>WOMEN</v>
      </c>
      <c r="B72" s="37" t="s">
        <v>59</v>
      </c>
      <c r="C72" s="37" t="s">
        <v>60</v>
      </c>
      <c r="D72" s="37" t="s">
        <v>61</v>
      </c>
      <c r="E72" s="37" t="s">
        <v>108</v>
      </c>
      <c r="F72" s="37" t="s">
        <v>78</v>
      </c>
      <c r="G72" s="63" t="s">
        <v>99</v>
      </c>
      <c r="H72" s="37" t="s">
        <v>388</v>
      </c>
      <c r="I72" s="37" t="s">
        <v>390</v>
      </c>
      <c r="J72" s="37" t="s">
        <v>80</v>
      </c>
      <c r="K72" s="37" t="s">
        <v>80</v>
      </c>
      <c r="L72" s="37" t="s">
        <v>80</v>
      </c>
      <c r="M72" s="3" t="s">
        <v>192</v>
      </c>
      <c r="N72" s="3" t="s">
        <v>130</v>
      </c>
      <c r="O72" s="3" t="s">
        <v>130</v>
      </c>
      <c r="P72" s="3" t="s">
        <v>130</v>
      </c>
      <c r="Q72" s="3" t="s">
        <v>131</v>
      </c>
      <c r="R72" s="3" t="s">
        <v>131</v>
      </c>
      <c r="S72" s="3" t="s">
        <v>131</v>
      </c>
      <c r="T72" s="3" t="s">
        <v>131</v>
      </c>
      <c r="U72" s="3" t="s">
        <v>131</v>
      </c>
      <c r="V72" s="3" t="s">
        <v>196</v>
      </c>
      <c r="W72" s="3" t="s">
        <v>196</v>
      </c>
      <c r="X72" s="3" t="s">
        <v>146</v>
      </c>
      <c r="Y72" s="3" t="s">
        <v>237</v>
      </c>
      <c r="Z72" s="37" t="s">
        <v>405</v>
      </c>
      <c r="AA72" s="3"/>
      <c r="AC72" t="str">
        <f>ADMIN2026!$D$12</f>
        <v>B&amp;R</v>
      </c>
      <c r="AD72" t="str">
        <f>ADMIN2026!$D$13</f>
        <v>Chelt</v>
      </c>
      <c r="AE72" t="str">
        <f>ADMIN2026!$D$14</f>
        <v>D&amp;S</v>
      </c>
      <c r="AF72" t="str">
        <f>ADMIN2026!$D$15</f>
        <v>HereF</v>
      </c>
      <c r="AG72" t="str">
        <f>ADMIN2026!$D$16</f>
        <v>K&amp;S</v>
      </c>
      <c r="AH72" t="str">
        <f>ADMIN2026!$D$17</f>
        <v>Tipton</v>
      </c>
      <c r="AI72" t="str">
        <f>ADMIN2026!$D$18</f>
        <v>Worc</v>
      </c>
      <c r="AJ72" t="str">
        <f>ADMIN2026!$D$19</f>
        <v>Yate</v>
      </c>
      <c r="AL72" t="s">
        <v>306</v>
      </c>
      <c r="AM72" t="s">
        <v>296</v>
      </c>
      <c r="AN72" t="s">
        <v>309</v>
      </c>
      <c r="AO72" t="s">
        <v>311</v>
      </c>
      <c r="AP72" t="s">
        <v>325</v>
      </c>
      <c r="AQ72" t="s">
        <v>397</v>
      </c>
      <c r="AR72" t="s">
        <v>394</v>
      </c>
      <c r="AS72" t="s">
        <v>395</v>
      </c>
      <c r="AT72" t="s">
        <v>396</v>
      </c>
      <c r="AV72" t="s">
        <v>305</v>
      </c>
      <c r="AW72" t="s">
        <v>384</v>
      </c>
      <c r="AX72" t="s">
        <v>393</v>
      </c>
      <c r="AY72" t="s">
        <v>328</v>
      </c>
      <c r="AZ72" t="s">
        <v>329</v>
      </c>
      <c r="BA72" t="s">
        <v>330</v>
      </c>
      <c r="BC72" s="135">
        <f>MAX(BC73:BC80)</f>
        <v>-1</v>
      </c>
      <c r="BD72" s="135">
        <f t="shared" ref="BD72:BJ72" si="181">MAX(BD73:BD80)</f>
        <v>-1</v>
      </c>
      <c r="BE72" s="135">
        <f t="shared" si="181"/>
        <v>-1</v>
      </c>
      <c r="BF72" s="135">
        <f t="shared" si="181"/>
        <v>-1</v>
      </c>
      <c r="BG72" s="135">
        <f t="shared" si="181"/>
        <v>-1</v>
      </c>
      <c r="BH72" s="135">
        <f t="shared" si="181"/>
        <v>-1</v>
      </c>
      <c r="BI72" s="135">
        <f t="shared" si="181"/>
        <v>-1</v>
      </c>
      <c r="BJ72" s="135">
        <f t="shared" si="181"/>
        <v>-1</v>
      </c>
      <c r="BU72" t="s">
        <v>314</v>
      </c>
      <c r="BV72" t="s">
        <v>311</v>
      </c>
      <c r="BW72" t="s">
        <v>325</v>
      </c>
      <c r="BX72" t="s">
        <v>397</v>
      </c>
      <c r="BY72" t="s">
        <v>394</v>
      </c>
      <c r="BZ72" t="s">
        <v>395</v>
      </c>
      <c r="CA72" t="s">
        <v>396</v>
      </c>
    </row>
    <row r="73" spans="1:79">
      <c r="B73" s="94">
        <v>1</v>
      </c>
      <c r="C73" s="38" t="str">
        <f>IF(E73="","",VLOOKUP(E73,'Guests and Para'!$Q$4:$U$33,2,FALSE))</f>
        <v/>
      </c>
      <c r="D73" s="38" t="str">
        <f>IF(E73="","",VLOOKUP(E73,'Guests and Para'!$Q$4:$U$33,3,FALSE))</f>
        <v/>
      </c>
      <c r="E73" s="4"/>
      <c r="F73" s="4"/>
      <c r="G73" s="6"/>
      <c r="H73" s="38" t="str">
        <f>IF(E73="","",VLOOKUP(E73,'Guests and Para'!$Q$4:$U$33,4,FALSE))</f>
        <v/>
      </c>
      <c r="I73" s="38" t="str">
        <f>IF(E73="","",VLOOKUP(E73,'Guests and Para'!$Q$4:$U$33,5,FALSE))</f>
        <v/>
      </c>
      <c r="J73" s="38">
        <f>CA73</f>
        <v>0</v>
      </c>
      <c r="K73" s="94">
        <f>J73</f>
        <v>0</v>
      </c>
      <c r="L73" s="38" t="str">
        <f t="shared" ref="L73:L79" si="182">IF(AV73&lt;0,"",AV73)</f>
        <v/>
      </c>
      <c r="M73">
        <f>INT(G73/10)</f>
        <v>0</v>
      </c>
      <c r="N73" s="8">
        <f>INT(G73)-10*M73</f>
        <v>0</v>
      </c>
      <c r="O73" s="8">
        <f t="shared" ref="O73:O84" si="183">INT((INT(10*(G73-N73-10*M73)+0.001))/1)</f>
        <v>0</v>
      </c>
      <c r="P73" s="8">
        <f>INT(100*(G73-N73-10*M73-O73/10)+0.5)</f>
        <v>0</v>
      </c>
      <c r="Q73" s="7">
        <f>F73</f>
        <v>0</v>
      </c>
      <c r="R73" s="7">
        <f>M73</f>
        <v>0</v>
      </c>
      <c r="S73" s="7">
        <f>N73</f>
        <v>0</v>
      </c>
      <c r="T73" s="7">
        <f>O73</f>
        <v>0</v>
      </c>
      <c r="U73" s="7">
        <f>P73</f>
        <v>0</v>
      </c>
      <c r="V73" t="str">
        <f>IF(G73="DQ","DQ",IF(G73="NT","NT",IF(G73="DNF","DNF",IF(G73="DNS","DNS",IF(D73="","",IF(F73="",IF(M73&gt;0,CONCATENATE(R73,S73,".",T73),CONCATENATE(S73,".",T73)),CONCATENATE(Q73,":",R73,S73,".",T73)))))))</f>
        <v/>
      </c>
      <c r="W73" t="str">
        <f>IF(G73="DQ","DQ",IF(G73="NT","NT",IF(G73="DNF","DNF",IF(G73="DNS","DNS",IF(D73="","",IF(F73="",IF(M73&gt;0,CONCATENATE(R73,S73,".",T73,U73),CONCATENATE(S73,".",T73,U73)),CONCATENATE(Q73,":",R73,S73,".",T73,U73)))))))</f>
        <v/>
      </c>
      <c r="X73" t="str">
        <f>IF(ADMIN2026!$G$8="Photo-finish timing",W73,V73)</f>
        <v/>
      </c>
      <c r="Y73" s="66" t="str">
        <f>IF(E73="","",IF(ADMIN2026!$G$8=ADMIN2026!$D$8,"",IF(P73&gt;0.5,"error 1/100th entry noted","")))</f>
        <v/>
      </c>
      <c r="Z73" s="38" t="str">
        <f>IF(BU73&lt;0,"",BU73)</f>
        <v/>
      </c>
      <c r="AC73">
        <f>IF($D73=AC$1,$K73,0)</f>
        <v>0</v>
      </c>
      <c r="AD73">
        <f t="shared" ref="AD73:AJ84" si="184">IF($D73=AD$1,$K73,0)</f>
        <v>0</v>
      </c>
      <c r="AE73">
        <f t="shared" si="184"/>
        <v>0</v>
      </c>
      <c r="AF73">
        <f t="shared" si="184"/>
        <v>0</v>
      </c>
      <c r="AG73">
        <f t="shared" si="184"/>
        <v>0</v>
      </c>
      <c r="AH73">
        <f t="shared" si="184"/>
        <v>0</v>
      </c>
      <c r="AI73">
        <f t="shared" si="184"/>
        <v>0</v>
      </c>
      <c r="AJ73">
        <f t="shared" si="184"/>
        <v>0</v>
      </c>
      <c r="AL73">
        <f t="shared" ref="AL73:AL84" si="185">INT(100*AV73+0.5)*100</f>
        <v>-10000</v>
      </c>
      <c r="AM73">
        <v>1</v>
      </c>
      <c r="AN73">
        <f>AL73+AM73</f>
        <v>-9999</v>
      </c>
      <c r="AO73">
        <f t="shared" ref="AO73:AO84" si="186">IF(E73="",0,1)</f>
        <v>0</v>
      </c>
      <c r="AP73">
        <f>_xlfn.RANK.AVG(AV73,AV73:AV84,0)</f>
        <v>6.5</v>
      </c>
      <c r="AQ73">
        <f>IF(AP73&gt;AO70,0,(AO70-AP73)+2)</f>
        <v>0</v>
      </c>
      <c r="AR73">
        <f>IF(AP73&gt;AO70,0,IF(AO70=7,MAX(0,(AO70-AP73-5)),0))</f>
        <v>0</v>
      </c>
      <c r="AS73">
        <f>IF(AP73&gt;AO70,0,IF(AO70=8,MAX(0,(AO70-AP73-5)),0))</f>
        <v>0</v>
      </c>
      <c r="AT73">
        <f>SUM(AQ73:AS73)</f>
        <v>0</v>
      </c>
      <c r="AV73">
        <f t="shared" ref="AV73:AV82" si="187">IF(AY73="",-1,IF(AY73&gt;0,FLOOR(AY73*EXP(-EXP(AZ73-BA73*AW73)),1),0))</f>
        <v>-1</v>
      </c>
      <c r="AW73" t="str">
        <f>IF(E73="","",IF(A71=3000,(1/((13/7.5)*(60*F73+G73))),(1/((1/1)*(60*F73+G73)))))</f>
        <v/>
      </c>
      <c r="AX73">
        <f>VLOOKUP(A71,'RAZA track Params'!$AM$5:$AN$11,2,FALSE)</f>
        <v>23</v>
      </c>
      <c r="AY73" t="str">
        <f>IF(E73="","",VLOOKUP(H73,'RAZA track Params'!$B$28:$AE$53,AX73,FALSE))</f>
        <v/>
      </c>
      <c r="AZ73" t="str">
        <f>IF(E73="","",VLOOKUP(H73,'RAZA track Params'!$B$28:$AE$53,AX73+1,FALSE))</f>
        <v/>
      </c>
      <c r="BA73" t="str">
        <f>IF(E73="","",VLOOKUP(H73,'RAZA track Params'!$B$28:$AE$53,AX73+2,FALSE))</f>
        <v/>
      </c>
      <c r="BC73">
        <f>IF($D73=BC$1,$AN73,-1)</f>
        <v>-1</v>
      </c>
      <c r="BD73">
        <f t="shared" ref="BD73:BJ84" si="188">IF($D73=BD$1,$AN73,-1)</f>
        <v>-1</v>
      </c>
      <c r="BE73">
        <f t="shared" si="188"/>
        <v>-1</v>
      </c>
      <c r="BF73">
        <f t="shared" si="188"/>
        <v>-1</v>
      </c>
      <c r="BG73">
        <f t="shared" si="188"/>
        <v>-1</v>
      </c>
      <c r="BH73">
        <f t="shared" si="188"/>
        <v>-1</v>
      </c>
      <c r="BI73">
        <f t="shared" si="188"/>
        <v>-1</v>
      </c>
      <c r="BJ73">
        <f t="shared" si="188"/>
        <v>-1</v>
      </c>
      <c r="BL73">
        <f t="shared" ref="BL73:BS73" si="189">IF((IF(BC73=BC72,BC73,-1)-$AM73)/10000&lt;0,-1,(IF(BC73=BC72,BC73,-1)-$AM73)/10000)</f>
        <v>-1</v>
      </c>
      <c r="BM73">
        <f t="shared" si="189"/>
        <v>-1</v>
      </c>
      <c r="BN73">
        <f t="shared" si="189"/>
        <v>-1</v>
      </c>
      <c r="BO73">
        <f t="shared" si="189"/>
        <v>-1</v>
      </c>
      <c r="BP73">
        <f t="shared" si="189"/>
        <v>-1</v>
      </c>
      <c r="BQ73">
        <f t="shared" si="189"/>
        <v>-1</v>
      </c>
      <c r="BR73">
        <f t="shared" si="189"/>
        <v>-1</v>
      </c>
      <c r="BS73">
        <f t="shared" si="189"/>
        <v>-1</v>
      </c>
      <c r="BU73">
        <f>MAX(BL73:BS73)</f>
        <v>-1</v>
      </c>
      <c r="BV73">
        <f>IF(BU73&lt;0,0,1)</f>
        <v>0</v>
      </c>
      <c r="BW73">
        <f>_xlfn.RANK.AVG(BU73,BU73:BU84,0)</f>
        <v>6.5</v>
      </c>
      <c r="BX73">
        <f>IF(BW73&gt;BV70,0,(BV70-BW73)+2)</f>
        <v>0</v>
      </c>
      <c r="BY73">
        <f>IF(BW73&gt;BV70,0,IF(BV70=7,MAX(0,(BV70-BW73-5)),0))</f>
        <v>0</v>
      </c>
      <c r="BZ73">
        <f>IF(BW73&gt;BV70,0,IF(BV70=8,MAX(0,(BV70-BW73-5)),0))</f>
        <v>0</v>
      </c>
      <c r="CA73">
        <f>SUM(BX73:BZ73)</f>
        <v>0</v>
      </c>
    </row>
    <row r="74" spans="1:79">
      <c r="B74" s="94">
        <v>2</v>
      </c>
      <c r="C74" s="38" t="str">
        <f>IF(E74="","",VLOOKUP(E74,'Guests and Para'!$Q$4:$U$33,2,FALSE))</f>
        <v/>
      </c>
      <c r="D74" s="38" t="str">
        <f>IF(E74="","",VLOOKUP(E74,'Guests and Para'!$Q$4:$U$33,3,FALSE))</f>
        <v/>
      </c>
      <c r="E74" s="4"/>
      <c r="F74" s="4"/>
      <c r="G74" s="6"/>
      <c r="H74" s="38" t="str">
        <f>IF(E74="","",VLOOKUP(E74,'Guests and Para'!$Q$4:$U$33,4,FALSE))</f>
        <v/>
      </c>
      <c r="I74" s="38" t="str">
        <f>IF(E74="","",VLOOKUP(E74,'Guests and Para'!$Q$4:$U$33,5,FALSE))</f>
        <v/>
      </c>
      <c r="J74" s="38">
        <f t="shared" ref="J74:J84" si="190">CA74</f>
        <v>0</v>
      </c>
      <c r="K74" s="94">
        <f t="shared" ref="K74:K84" si="191">J74</f>
        <v>0</v>
      </c>
      <c r="L74" s="38" t="str">
        <f t="shared" si="182"/>
        <v/>
      </c>
      <c r="M74">
        <f t="shared" ref="M74:M84" si="192">INT(G74/10)</f>
        <v>0</v>
      </c>
      <c r="N74" s="8">
        <f t="shared" ref="N74:N84" si="193">INT(G74)-10*M74</f>
        <v>0</v>
      </c>
      <c r="O74" s="8">
        <f t="shared" si="183"/>
        <v>0</v>
      </c>
      <c r="P74" s="8">
        <f t="shared" ref="P74:P84" si="194">INT(100*(G74-N74-10*M74-O74/10)+0.5)</f>
        <v>0</v>
      </c>
      <c r="Q74" s="7">
        <f t="shared" ref="Q74:Q84" si="195">F74</f>
        <v>0</v>
      </c>
      <c r="R74" s="7">
        <f t="shared" ref="R74:U84" si="196">M74</f>
        <v>0</v>
      </c>
      <c r="S74" s="7">
        <f t="shared" si="196"/>
        <v>0</v>
      </c>
      <c r="T74" s="7">
        <f t="shared" si="196"/>
        <v>0</v>
      </c>
      <c r="U74" s="7">
        <f t="shared" si="196"/>
        <v>0</v>
      </c>
      <c r="V74" t="str">
        <f t="shared" ref="V74:V84" si="197">IF(G74="DQ","DQ",IF(G74="NT","NT",IF(G74="DNF","DNF",IF(G74="DNS","DNS",IF(D74="","",IF(F74="",IF(M74&gt;0,CONCATENATE(R74,S74,".",T74),CONCATENATE(S74,".",T74)),CONCATENATE(Q74,":",R74,S74,".",T74)))))))</f>
        <v/>
      </c>
      <c r="W74" t="str">
        <f t="shared" ref="W74:W84" si="198">IF(G74="DQ","DQ",IF(G74="NT","NT",IF(G74="DNF","DNF",IF(G74="DNS","DNS",IF(D74="","",IF(F74="",IF(M74&gt;0,CONCATENATE(R74,S74,".",T74,U74),CONCATENATE(S74,".",T74,U74)),CONCATENATE(Q74,":",R74,S74,".",T74,U74)))))))</f>
        <v/>
      </c>
      <c r="X74" t="str">
        <f>IF(ADMIN2026!$G$8="Photo-finish timing",W74,V74)</f>
        <v/>
      </c>
      <c r="Y74" s="66" t="str">
        <f>IF(E74="","",IF(ADMIN2026!$G$8=ADMIN2026!$D$8,"",IF(P74&gt;0.5,"error 1/100th entry noted","")))</f>
        <v/>
      </c>
      <c r="Z74" s="38" t="str">
        <f t="shared" ref="Z74:Z84" si="199">IF(BU74&lt;0,"",BU74)</f>
        <v/>
      </c>
      <c r="AC74">
        <f t="shared" ref="AC74:AC84" si="200">IF($D74=AC$1,$K74,0)</f>
        <v>0</v>
      </c>
      <c r="AD74">
        <f t="shared" si="184"/>
        <v>0</v>
      </c>
      <c r="AE74">
        <f t="shared" si="184"/>
        <v>0</v>
      </c>
      <c r="AF74">
        <f t="shared" si="184"/>
        <v>0</v>
      </c>
      <c r="AG74">
        <f t="shared" si="184"/>
        <v>0</v>
      </c>
      <c r="AH74">
        <f t="shared" si="184"/>
        <v>0</v>
      </c>
      <c r="AI74">
        <f t="shared" si="184"/>
        <v>0</v>
      </c>
      <c r="AJ74">
        <f t="shared" si="184"/>
        <v>0</v>
      </c>
      <c r="AL74">
        <f t="shared" si="185"/>
        <v>-10000</v>
      </c>
      <c r="AM74">
        <f>1+AM73</f>
        <v>2</v>
      </c>
      <c r="AN74">
        <f t="shared" ref="AN74:AN84" si="201">AL74+AM74</f>
        <v>-9998</v>
      </c>
      <c r="AO74">
        <f t="shared" si="186"/>
        <v>0</v>
      </c>
      <c r="AP74">
        <f>_xlfn.RANK.AVG(AV74,AV73:AV84,0)</f>
        <v>6.5</v>
      </c>
      <c r="AQ74">
        <f>IF(AP74&gt;AO70,0,(AO70-AP74)+2)</f>
        <v>0</v>
      </c>
      <c r="AR74">
        <f>IF(AP74&gt;AO70,0,IF(AO70=7,MAX(0,(AO70-AP74-5)),0))</f>
        <v>0</v>
      </c>
      <c r="AS74">
        <f>IF(AP74&gt;AO70,0,IF(AO70=8,MAX(0,(AO70-AP74-5)),0))</f>
        <v>0</v>
      </c>
      <c r="AT74">
        <f t="shared" ref="AT74:AT84" si="202">SUM(AQ74:AS74)</f>
        <v>0</v>
      </c>
      <c r="AV74">
        <f t="shared" si="187"/>
        <v>-1</v>
      </c>
      <c r="AW74" t="str">
        <f>IF(E74="","",IF(A71=3000,(1/((13/7.5)*(60*F74+G74))),(1/((1/1)*(60*F74+G74)))))</f>
        <v/>
      </c>
      <c r="AX74">
        <f>VLOOKUP(A71,'RAZA track Params'!$AM$5:$AN$11,2,FALSE)</f>
        <v>23</v>
      </c>
      <c r="AY74" t="str">
        <f>IF(E74="","",VLOOKUP(H74,'RAZA track Params'!$B$28:$AE$53,AX74,FALSE))</f>
        <v/>
      </c>
      <c r="AZ74" t="str">
        <f>IF(E74="","",VLOOKUP(H74,'RAZA track Params'!$B$28:$AE$53,AX74+1,FALSE))</f>
        <v/>
      </c>
      <c r="BA74" t="str">
        <f>IF(E74="","",VLOOKUP(H74,'RAZA track Params'!$B$28:$AE$53,AX74+2,FALSE))</f>
        <v/>
      </c>
      <c r="BC74">
        <f t="shared" ref="BC74:BC84" si="203">IF($D74=BC$1,$AN74,-1)</f>
        <v>-1</v>
      </c>
      <c r="BD74">
        <f t="shared" si="188"/>
        <v>-1</v>
      </c>
      <c r="BE74">
        <f t="shared" si="188"/>
        <v>-1</v>
      </c>
      <c r="BF74">
        <f t="shared" si="188"/>
        <v>-1</v>
      </c>
      <c r="BG74">
        <f t="shared" si="188"/>
        <v>-1</v>
      </c>
      <c r="BH74">
        <f t="shared" si="188"/>
        <v>-1</v>
      </c>
      <c r="BI74">
        <f t="shared" si="188"/>
        <v>-1</v>
      </c>
      <c r="BJ74">
        <f t="shared" si="188"/>
        <v>-1</v>
      </c>
      <c r="BL74">
        <f t="shared" ref="BL74:BS74" si="204">IF((IF(BC74=BC72,BC74,-1)-$AM74)/10000&lt;0,-1,(IF(BC74=BC72,BC74,-1)-$AM74)/10000)</f>
        <v>-1</v>
      </c>
      <c r="BM74">
        <f t="shared" si="204"/>
        <v>-1</v>
      </c>
      <c r="BN74">
        <f t="shared" si="204"/>
        <v>-1</v>
      </c>
      <c r="BO74">
        <f t="shared" si="204"/>
        <v>-1</v>
      </c>
      <c r="BP74">
        <f t="shared" si="204"/>
        <v>-1</v>
      </c>
      <c r="BQ74">
        <f t="shared" si="204"/>
        <v>-1</v>
      </c>
      <c r="BR74">
        <f t="shared" si="204"/>
        <v>-1</v>
      </c>
      <c r="BS74">
        <f t="shared" si="204"/>
        <v>-1</v>
      </c>
      <c r="BU74">
        <f t="shared" ref="BU74:BU79" si="205">MAX(BL74:BS74)</f>
        <v>-1</v>
      </c>
      <c r="BV74">
        <f t="shared" ref="BV74:BV84" si="206">IF(BU74&lt;0,0,1)</f>
        <v>0</v>
      </c>
      <c r="BW74">
        <f>_xlfn.RANK.AVG(BU74,BU73:BU84,0)</f>
        <v>6.5</v>
      </c>
      <c r="BX74">
        <f>IF(BW74&gt;BV70,0,(BV70-BW74)+2)</f>
        <v>0</v>
      </c>
      <c r="BY74">
        <f>IF(BW74&gt;BV70,0,IF(BV70=7,MAX(0,(BV70-BW74-5)),0))</f>
        <v>0</v>
      </c>
      <c r="BZ74">
        <f>IF(BW74&gt;BV70,0,IF(BV70=8,MAX(0,(BV70-BW74-5)),0))</f>
        <v>0</v>
      </c>
      <c r="CA74">
        <f t="shared" ref="CA74:CA82" si="207">SUM(BX74:BZ74)</f>
        <v>0</v>
      </c>
    </row>
    <row r="75" spans="1:79">
      <c r="B75" s="94">
        <v>3</v>
      </c>
      <c r="C75" s="38" t="str">
        <f>IF(E75="","",VLOOKUP(E75,'Guests and Para'!$Q$4:$U$33,2,FALSE))</f>
        <v/>
      </c>
      <c r="D75" s="38" t="str">
        <f>IF(E75="","",VLOOKUP(E75,'Guests and Para'!$Q$4:$U$33,3,FALSE))</f>
        <v/>
      </c>
      <c r="E75" s="4"/>
      <c r="F75" s="4"/>
      <c r="G75" s="6"/>
      <c r="H75" s="38" t="str">
        <f>IF(E75="","",VLOOKUP(E75,'Guests and Para'!$Q$4:$U$33,4,FALSE))</f>
        <v/>
      </c>
      <c r="I75" s="38" t="str">
        <f>IF(E75="","",VLOOKUP(E75,'Guests and Para'!$Q$4:$U$33,5,FALSE))</f>
        <v/>
      </c>
      <c r="J75" s="38">
        <f t="shared" si="190"/>
        <v>0</v>
      </c>
      <c r="K75" s="94">
        <f t="shared" si="191"/>
        <v>0</v>
      </c>
      <c r="L75" s="38" t="str">
        <f t="shared" si="182"/>
        <v/>
      </c>
      <c r="M75">
        <f t="shared" si="192"/>
        <v>0</v>
      </c>
      <c r="N75" s="8">
        <f t="shared" si="193"/>
        <v>0</v>
      </c>
      <c r="O75" s="8">
        <f t="shared" si="183"/>
        <v>0</v>
      </c>
      <c r="P75" s="8">
        <f t="shared" si="194"/>
        <v>0</v>
      </c>
      <c r="Q75" s="7">
        <f t="shared" si="195"/>
        <v>0</v>
      </c>
      <c r="R75" s="7">
        <f t="shared" si="196"/>
        <v>0</v>
      </c>
      <c r="S75" s="7">
        <f t="shared" si="196"/>
        <v>0</v>
      </c>
      <c r="T75" s="7">
        <f t="shared" si="196"/>
        <v>0</v>
      </c>
      <c r="U75" s="7">
        <f t="shared" si="196"/>
        <v>0</v>
      </c>
      <c r="V75" t="str">
        <f t="shared" si="197"/>
        <v/>
      </c>
      <c r="W75" t="str">
        <f t="shared" si="198"/>
        <v/>
      </c>
      <c r="X75" t="str">
        <f>IF(ADMIN2026!$G$8="Photo-finish timing",W75,V75)</f>
        <v/>
      </c>
      <c r="Y75" s="66" t="str">
        <f>IF(E75="","",IF(ADMIN2026!$G$8=ADMIN2026!$D$8,"",IF(P75&gt;0.5,"error 1/100th entry noted","")))</f>
        <v/>
      </c>
      <c r="Z75" s="38" t="str">
        <f t="shared" si="199"/>
        <v/>
      </c>
      <c r="AC75">
        <f t="shared" si="200"/>
        <v>0</v>
      </c>
      <c r="AD75">
        <f t="shared" si="184"/>
        <v>0</v>
      </c>
      <c r="AE75">
        <f t="shared" si="184"/>
        <v>0</v>
      </c>
      <c r="AF75">
        <f t="shared" si="184"/>
        <v>0</v>
      </c>
      <c r="AG75">
        <f t="shared" si="184"/>
        <v>0</v>
      </c>
      <c r="AH75">
        <f t="shared" si="184"/>
        <v>0</v>
      </c>
      <c r="AI75">
        <f t="shared" si="184"/>
        <v>0</v>
      </c>
      <c r="AJ75">
        <f t="shared" si="184"/>
        <v>0</v>
      </c>
      <c r="AL75">
        <f t="shared" si="185"/>
        <v>-10000</v>
      </c>
      <c r="AM75">
        <f t="shared" ref="AM75:AM84" si="208">1+AM74</f>
        <v>3</v>
      </c>
      <c r="AN75">
        <f t="shared" si="201"/>
        <v>-9997</v>
      </c>
      <c r="AO75">
        <f t="shared" si="186"/>
        <v>0</v>
      </c>
      <c r="AP75">
        <f>_xlfn.RANK.AVG(AV75,AV73:AV84,0)</f>
        <v>6.5</v>
      </c>
      <c r="AQ75">
        <f>IF(AP75&gt;AO70,0,(AO70-AP75)+2)</f>
        <v>0</v>
      </c>
      <c r="AR75">
        <f>IF(AP75&gt;AO70,0,IF(AO70=7,MAX(0,(AO70-AP75-5)),0))</f>
        <v>0</v>
      </c>
      <c r="AS75">
        <f>IF(AP75&gt;AO70,0,IF(AO70=8,MAX(0,(AO70-AP75-5)),0))</f>
        <v>0</v>
      </c>
      <c r="AT75">
        <f t="shared" si="202"/>
        <v>0</v>
      </c>
      <c r="AV75">
        <f t="shared" si="187"/>
        <v>-1</v>
      </c>
      <c r="AW75" t="str">
        <f>IF(E75="","",IF(A71=3000,(1/((13/7.5)*(60*F75+G75))),(1/((1/1)*(60*F75+G75)))))</f>
        <v/>
      </c>
      <c r="AX75">
        <f>VLOOKUP(A71,'RAZA track Params'!$AM$5:$AN$11,2,FALSE)</f>
        <v>23</v>
      </c>
      <c r="AY75" t="str">
        <f>IF(E75="","",VLOOKUP(H75,'RAZA track Params'!$B$28:$AE$53,AX75,FALSE))</f>
        <v/>
      </c>
      <c r="AZ75" t="str">
        <f>IF(E75="","",VLOOKUP(H75,'RAZA track Params'!$B$28:$AE$53,AX75+1,FALSE))</f>
        <v/>
      </c>
      <c r="BA75" t="str">
        <f>IF(E75="","",VLOOKUP(H75,'RAZA track Params'!$B$28:$AE$53,AX75+2,FALSE))</f>
        <v/>
      </c>
      <c r="BC75">
        <f t="shared" si="203"/>
        <v>-1</v>
      </c>
      <c r="BD75">
        <f t="shared" si="188"/>
        <v>-1</v>
      </c>
      <c r="BE75">
        <f t="shared" si="188"/>
        <v>-1</v>
      </c>
      <c r="BF75">
        <f t="shared" si="188"/>
        <v>-1</v>
      </c>
      <c r="BG75">
        <f t="shared" si="188"/>
        <v>-1</v>
      </c>
      <c r="BH75">
        <f t="shared" si="188"/>
        <v>-1</v>
      </c>
      <c r="BI75">
        <f t="shared" si="188"/>
        <v>-1</v>
      </c>
      <c r="BJ75">
        <f t="shared" si="188"/>
        <v>-1</v>
      </c>
      <c r="BL75">
        <f t="shared" ref="BL75:BS75" si="209">IF((IF(BC75=BC72,BC75,-1)-$AM75)/10000&lt;0,-1,(IF(BC75=BC72,BC75,-1)-$AM75)/10000)</f>
        <v>-1</v>
      </c>
      <c r="BM75">
        <f t="shared" si="209"/>
        <v>-1</v>
      </c>
      <c r="BN75">
        <f t="shared" si="209"/>
        <v>-1</v>
      </c>
      <c r="BO75">
        <f t="shared" si="209"/>
        <v>-1</v>
      </c>
      <c r="BP75">
        <f t="shared" si="209"/>
        <v>-1</v>
      </c>
      <c r="BQ75">
        <f t="shared" si="209"/>
        <v>-1</v>
      </c>
      <c r="BR75">
        <f t="shared" si="209"/>
        <v>-1</v>
      </c>
      <c r="BS75">
        <f t="shared" si="209"/>
        <v>-1</v>
      </c>
      <c r="BU75">
        <f t="shared" si="205"/>
        <v>-1</v>
      </c>
      <c r="BV75">
        <f t="shared" si="206"/>
        <v>0</v>
      </c>
      <c r="BW75">
        <f>_xlfn.RANK.AVG(BU75,BU73:BU84,0)</f>
        <v>6.5</v>
      </c>
      <c r="BX75">
        <f>IF(BW75&gt;BV70,0,(BV70-BW75)+2)</f>
        <v>0</v>
      </c>
      <c r="BY75">
        <f>IF(BW75&gt;BV70,0,IF(BV70=7,MAX(0,(BV70-BW75-5)),0))</f>
        <v>0</v>
      </c>
      <c r="BZ75">
        <f>IF(BW75&gt;BV70,0,IF(BV70=8,MAX(0,(BV70-BW75-5)),0))</f>
        <v>0</v>
      </c>
      <c r="CA75">
        <f t="shared" si="207"/>
        <v>0</v>
      </c>
    </row>
    <row r="76" spans="1:79">
      <c r="B76" s="94">
        <v>4</v>
      </c>
      <c r="C76" s="38" t="str">
        <f>IF(E76="","",VLOOKUP(E76,'Guests and Para'!$Q$4:$U$33,2,FALSE))</f>
        <v/>
      </c>
      <c r="D76" s="38" t="str">
        <f>IF(E76="","",VLOOKUP(E76,'Guests and Para'!$Q$4:$U$33,3,FALSE))</f>
        <v/>
      </c>
      <c r="E76" s="4"/>
      <c r="F76" s="4"/>
      <c r="G76" s="6"/>
      <c r="H76" s="38" t="str">
        <f>IF(E76="","",VLOOKUP(E76,'Guests and Para'!$Q$4:$U$33,4,FALSE))</f>
        <v/>
      </c>
      <c r="I76" s="38" t="str">
        <f>IF(E76="","",VLOOKUP(E76,'Guests and Para'!$Q$4:$U$33,5,FALSE))</f>
        <v/>
      </c>
      <c r="J76" s="38">
        <f t="shared" si="190"/>
        <v>0</v>
      </c>
      <c r="K76" s="94">
        <f t="shared" si="191"/>
        <v>0</v>
      </c>
      <c r="L76" s="38" t="str">
        <f t="shared" si="182"/>
        <v/>
      </c>
      <c r="M76">
        <f t="shared" si="192"/>
        <v>0</v>
      </c>
      <c r="N76" s="8">
        <f t="shared" si="193"/>
        <v>0</v>
      </c>
      <c r="O76" s="8">
        <f t="shared" si="183"/>
        <v>0</v>
      </c>
      <c r="P76" s="8">
        <f t="shared" si="194"/>
        <v>0</v>
      </c>
      <c r="Q76" s="7">
        <f t="shared" si="195"/>
        <v>0</v>
      </c>
      <c r="R76" s="7">
        <f t="shared" si="196"/>
        <v>0</v>
      </c>
      <c r="S76" s="7">
        <f t="shared" si="196"/>
        <v>0</v>
      </c>
      <c r="T76" s="7">
        <f t="shared" si="196"/>
        <v>0</v>
      </c>
      <c r="U76" s="7">
        <f t="shared" si="196"/>
        <v>0</v>
      </c>
      <c r="V76" t="str">
        <f t="shared" si="197"/>
        <v/>
      </c>
      <c r="W76" t="str">
        <f t="shared" si="198"/>
        <v/>
      </c>
      <c r="X76" t="str">
        <f>IF(ADMIN2026!$G$8="Photo-finish timing",W76,V76)</f>
        <v/>
      </c>
      <c r="Y76" s="66" t="str">
        <f>IF(E76="","",IF(ADMIN2026!$G$8=ADMIN2026!$D$8,"",IF(P76&gt;0.5,"error 1/100th entry noted","")))</f>
        <v/>
      </c>
      <c r="Z76" s="38" t="str">
        <f t="shared" si="199"/>
        <v/>
      </c>
      <c r="AC76">
        <f t="shared" si="200"/>
        <v>0</v>
      </c>
      <c r="AD76">
        <f t="shared" si="184"/>
        <v>0</v>
      </c>
      <c r="AE76">
        <f t="shared" si="184"/>
        <v>0</v>
      </c>
      <c r="AF76">
        <f t="shared" si="184"/>
        <v>0</v>
      </c>
      <c r="AG76">
        <f t="shared" si="184"/>
        <v>0</v>
      </c>
      <c r="AH76">
        <f t="shared" si="184"/>
        <v>0</v>
      </c>
      <c r="AI76">
        <f t="shared" si="184"/>
        <v>0</v>
      </c>
      <c r="AJ76">
        <f t="shared" si="184"/>
        <v>0</v>
      </c>
      <c r="AL76">
        <f t="shared" si="185"/>
        <v>-10000</v>
      </c>
      <c r="AM76">
        <f t="shared" si="208"/>
        <v>4</v>
      </c>
      <c r="AN76">
        <f t="shared" si="201"/>
        <v>-9996</v>
      </c>
      <c r="AO76">
        <f t="shared" si="186"/>
        <v>0</v>
      </c>
      <c r="AP76">
        <f>_xlfn.RANK.AVG(AV76,AV73:AV84,0)</f>
        <v>6.5</v>
      </c>
      <c r="AQ76">
        <f>IF(AP76&gt;AO70,0,(AO70-AP76)+2)</f>
        <v>0</v>
      </c>
      <c r="AR76">
        <f>IF(AP76&gt;AO70,0,IF(AO70=7,MAX(0,(AO70-AP76-5)),0))</f>
        <v>0</v>
      </c>
      <c r="AS76">
        <f>IF(AP76&gt;AO70,0,IF(AO70=8,MAX(0,(AO70-AP76-5)),0))</f>
        <v>0</v>
      </c>
      <c r="AT76">
        <f t="shared" si="202"/>
        <v>0</v>
      </c>
      <c r="AV76">
        <f t="shared" si="187"/>
        <v>-1</v>
      </c>
      <c r="AW76" t="str">
        <f>IF(E76="","",IF(A71=3000,(1/((13/7.5)*(60*F76+G76))),(1/((1/1)*(60*F76+G76)))))</f>
        <v/>
      </c>
      <c r="AX76">
        <f>VLOOKUP(A71,'RAZA track Params'!$AM$5:$AN$11,2,FALSE)</f>
        <v>23</v>
      </c>
      <c r="AY76" t="str">
        <f>IF(E76="","",VLOOKUP(H76,'RAZA track Params'!$B$28:$AE$53,AX76,FALSE))</f>
        <v/>
      </c>
      <c r="AZ76" t="str">
        <f>IF(E76="","",VLOOKUP(H76,'RAZA track Params'!$B$28:$AE$53,AX76+1,FALSE))</f>
        <v/>
      </c>
      <c r="BA76" t="str">
        <f>IF(E76="","",VLOOKUP(H76,'RAZA track Params'!$B$28:$AE$53,AX76+2,FALSE))</f>
        <v/>
      </c>
      <c r="BC76">
        <f t="shared" si="203"/>
        <v>-1</v>
      </c>
      <c r="BD76">
        <f t="shared" si="188"/>
        <v>-1</v>
      </c>
      <c r="BE76">
        <f t="shared" si="188"/>
        <v>-1</v>
      </c>
      <c r="BF76">
        <f t="shared" si="188"/>
        <v>-1</v>
      </c>
      <c r="BG76">
        <f t="shared" si="188"/>
        <v>-1</v>
      </c>
      <c r="BH76">
        <f t="shared" si="188"/>
        <v>-1</v>
      </c>
      <c r="BI76">
        <f t="shared" si="188"/>
        <v>-1</v>
      </c>
      <c r="BJ76">
        <f t="shared" si="188"/>
        <v>-1</v>
      </c>
      <c r="BL76">
        <f t="shared" ref="BL76:BS76" si="210">IF((IF(BC76=BC72,BC76,-1)-$AM76)/10000&lt;0,-1,(IF(BC76=BC72,BC76,-1)-$AM76)/10000)</f>
        <v>-1</v>
      </c>
      <c r="BM76">
        <f t="shared" si="210"/>
        <v>-1</v>
      </c>
      <c r="BN76">
        <f t="shared" si="210"/>
        <v>-1</v>
      </c>
      <c r="BO76">
        <f t="shared" si="210"/>
        <v>-1</v>
      </c>
      <c r="BP76">
        <f t="shared" si="210"/>
        <v>-1</v>
      </c>
      <c r="BQ76">
        <f t="shared" si="210"/>
        <v>-1</v>
      </c>
      <c r="BR76">
        <f t="shared" si="210"/>
        <v>-1</v>
      </c>
      <c r="BS76">
        <f t="shared" si="210"/>
        <v>-1</v>
      </c>
      <c r="BU76">
        <f t="shared" si="205"/>
        <v>-1</v>
      </c>
      <c r="BV76">
        <f t="shared" si="206"/>
        <v>0</v>
      </c>
      <c r="BW76">
        <f>_xlfn.RANK.AVG(BU76,BU73:BU84,0)</f>
        <v>6.5</v>
      </c>
      <c r="BX76">
        <f>IF(BW76&gt;BV70,0,(BV70-BW76)+2)</f>
        <v>0</v>
      </c>
      <c r="BY76">
        <f>IF(BW76&gt;BV70,0,IF(BV70=7,MAX(0,(BV70-BW76-5)),0))</f>
        <v>0</v>
      </c>
      <c r="BZ76">
        <f>IF(BW76&gt;BV70,0,IF(BV70=8,MAX(0,(BV70-BW76-5)),0))</f>
        <v>0</v>
      </c>
      <c r="CA76">
        <f t="shared" si="207"/>
        <v>0</v>
      </c>
    </row>
    <row r="77" spans="1:79">
      <c r="B77" s="94">
        <v>5</v>
      </c>
      <c r="C77" s="38" t="str">
        <f>IF(E77="","",VLOOKUP(E77,'Guests and Para'!$Q$4:$U$33,2,FALSE))</f>
        <v/>
      </c>
      <c r="D77" s="38" t="str">
        <f>IF(E77="","",VLOOKUP(E77,'Guests and Para'!$Q$4:$U$33,3,FALSE))</f>
        <v/>
      </c>
      <c r="E77" s="4"/>
      <c r="F77" s="4"/>
      <c r="G77" s="6"/>
      <c r="H77" s="38" t="str">
        <f>IF(E77="","",VLOOKUP(E77,'Guests and Para'!$Q$4:$U$33,4,FALSE))</f>
        <v/>
      </c>
      <c r="I77" s="38" t="str">
        <f>IF(E77="","",VLOOKUP(E77,'Guests and Para'!$Q$4:$U$33,5,FALSE))</f>
        <v/>
      </c>
      <c r="J77" s="38">
        <f t="shared" si="190"/>
        <v>0</v>
      </c>
      <c r="K77" s="94">
        <f t="shared" si="191"/>
        <v>0</v>
      </c>
      <c r="L77" s="38" t="str">
        <f t="shared" si="182"/>
        <v/>
      </c>
      <c r="M77">
        <f t="shared" si="192"/>
        <v>0</v>
      </c>
      <c r="N77" s="8">
        <f t="shared" si="193"/>
        <v>0</v>
      </c>
      <c r="O77" s="8">
        <f t="shared" si="183"/>
        <v>0</v>
      </c>
      <c r="P77" s="8">
        <f t="shared" si="194"/>
        <v>0</v>
      </c>
      <c r="Q77" s="7">
        <f t="shared" si="195"/>
        <v>0</v>
      </c>
      <c r="R77" s="7">
        <f t="shared" si="196"/>
        <v>0</v>
      </c>
      <c r="S77" s="7">
        <f t="shared" si="196"/>
        <v>0</v>
      </c>
      <c r="T77" s="7">
        <f t="shared" si="196"/>
        <v>0</v>
      </c>
      <c r="U77" s="7">
        <f t="shared" si="196"/>
        <v>0</v>
      </c>
      <c r="V77" t="str">
        <f t="shared" si="197"/>
        <v/>
      </c>
      <c r="W77" t="str">
        <f t="shared" si="198"/>
        <v/>
      </c>
      <c r="X77" t="str">
        <f>IF(ADMIN2026!$G$8="Photo-finish timing",W77,V77)</f>
        <v/>
      </c>
      <c r="Y77" s="66" t="str">
        <f>IF(E77="","",IF(ADMIN2026!$G$8=ADMIN2026!$D$8,"",IF(P77&gt;0.5,"error 1/100th entry noted","")))</f>
        <v/>
      </c>
      <c r="Z77" s="38" t="str">
        <f t="shared" si="199"/>
        <v/>
      </c>
      <c r="AC77">
        <f t="shared" si="200"/>
        <v>0</v>
      </c>
      <c r="AD77">
        <f t="shared" si="184"/>
        <v>0</v>
      </c>
      <c r="AE77">
        <f t="shared" si="184"/>
        <v>0</v>
      </c>
      <c r="AF77">
        <f t="shared" si="184"/>
        <v>0</v>
      </c>
      <c r="AG77">
        <f t="shared" si="184"/>
        <v>0</v>
      </c>
      <c r="AH77">
        <f t="shared" si="184"/>
        <v>0</v>
      </c>
      <c r="AI77">
        <f t="shared" si="184"/>
        <v>0</v>
      </c>
      <c r="AJ77">
        <f t="shared" si="184"/>
        <v>0</v>
      </c>
      <c r="AL77">
        <f t="shared" si="185"/>
        <v>-10000</v>
      </c>
      <c r="AM77">
        <f t="shared" si="208"/>
        <v>5</v>
      </c>
      <c r="AN77">
        <f t="shared" si="201"/>
        <v>-9995</v>
      </c>
      <c r="AO77">
        <f t="shared" si="186"/>
        <v>0</v>
      </c>
      <c r="AP77">
        <f>_xlfn.RANK.AVG(AV77,AV73:AV84,0)</f>
        <v>6.5</v>
      </c>
      <c r="AQ77">
        <f>IF(AP77&gt;AO70,0,(AO70-AP77)+2)</f>
        <v>0</v>
      </c>
      <c r="AR77">
        <f>IF(AP77&gt;AO70,0,IF(AO70=7,MAX(0,(AO70-AP77-5)),0))</f>
        <v>0</v>
      </c>
      <c r="AS77">
        <f>IF(AP77&gt;AO70,0,IF(AO70=8,MAX(0,(AO70-AP77-5)),0))</f>
        <v>0</v>
      </c>
      <c r="AT77">
        <f t="shared" si="202"/>
        <v>0</v>
      </c>
      <c r="AV77">
        <f t="shared" si="187"/>
        <v>-1</v>
      </c>
      <c r="AW77" t="str">
        <f>IF(E77="","",IF(A71=3000,(1/((13/7.5)*(60*F77+G77))),(1/((1/1)*(60*F77+G77)))))</f>
        <v/>
      </c>
      <c r="AX77">
        <f>VLOOKUP(A71,'RAZA track Params'!$AM$5:$AN$11,2,FALSE)</f>
        <v>23</v>
      </c>
      <c r="AY77" t="str">
        <f>IF(E77="","",VLOOKUP(H77,'RAZA track Params'!$B$28:$AE$53,AX77,FALSE))</f>
        <v/>
      </c>
      <c r="AZ77" t="str">
        <f>IF(E77="","",VLOOKUP(H77,'RAZA track Params'!$B$28:$AE$53,AX77+1,FALSE))</f>
        <v/>
      </c>
      <c r="BA77" t="str">
        <f>IF(E77="","",VLOOKUP(H77,'RAZA track Params'!$B$28:$AE$53,AX77+2,FALSE))</f>
        <v/>
      </c>
      <c r="BC77">
        <f t="shared" si="203"/>
        <v>-1</v>
      </c>
      <c r="BD77">
        <f t="shared" si="188"/>
        <v>-1</v>
      </c>
      <c r="BE77">
        <f t="shared" si="188"/>
        <v>-1</v>
      </c>
      <c r="BF77">
        <f t="shared" si="188"/>
        <v>-1</v>
      </c>
      <c r="BG77">
        <f t="shared" si="188"/>
        <v>-1</v>
      </c>
      <c r="BH77">
        <f t="shared" si="188"/>
        <v>-1</v>
      </c>
      <c r="BI77">
        <f t="shared" si="188"/>
        <v>-1</v>
      </c>
      <c r="BJ77">
        <f t="shared" si="188"/>
        <v>-1</v>
      </c>
      <c r="BL77">
        <f t="shared" ref="BL77:BS77" si="211">IF((IF(BC77=BC72,BC77,-1)-$AM77)/10000&lt;0,-1,(IF(BC77=BC72,BC77,-1)-$AM77)/10000)</f>
        <v>-1</v>
      </c>
      <c r="BM77">
        <f t="shared" si="211"/>
        <v>-1</v>
      </c>
      <c r="BN77">
        <f t="shared" si="211"/>
        <v>-1</v>
      </c>
      <c r="BO77">
        <f t="shared" si="211"/>
        <v>-1</v>
      </c>
      <c r="BP77">
        <f t="shared" si="211"/>
        <v>-1</v>
      </c>
      <c r="BQ77">
        <f t="shared" si="211"/>
        <v>-1</v>
      </c>
      <c r="BR77">
        <f t="shared" si="211"/>
        <v>-1</v>
      </c>
      <c r="BS77">
        <f t="shared" si="211"/>
        <v>-1</v>
      </c>
      <c r="BU77">
        <f t="shared" si="205"/>
        <v>-1</v>
      </c>
      <c r="BV77">
        <f t="shared" si="206"/>
        <v>0</v>
      </c>
      <c r="BW77">
        <f>_xlfn.RANK.AVG(BU77,BU73:BU84,0)</f>
        <v>6.5</v>
      </c>
      <c r="BX77">
        <f>IF(BW77&gt;BV70,0,(BV70-BW77)+2)</f>
        <v>0</v>
      </c>
      <c r="BY77">
        <f>IF(BW77&gt;BV70,0,IF(BV70=7,MAX(0,(BV70-BW77-5)),0))</f>
        <v>0</v>
      </c>
      <c r="BZ77">
        <f>IF(BW77&gt;BV70,0,IF(BV70=8,MAX(0,(BV70-BW77-5)),0))</f>
        <v>0</v>
      </c>
      <c r="CA77">
        <f t="shared" si="207"/>
        <v>0</v>
      </c>
    </row>
    <row r="78" spans="1:79">
      <c r="B78" s="94">
        <v>6</v>
      </c>
      <c r="C78" s="38" t="str">
        <f>IF(E78="","",VLOOKUP(E78,'Guests and Para'!$Q$4:$U$33,2,FALSE))</f>
        <v/>
      </c>
      <c r="D78" s="38" t="str">
        <f>IF(E78="","",VLOOKUP(E78,'Guests and Para'!$Q$4:$U$33,3,FALSE))</f>
        <v/>
      </c>
      <c r="E78" s="4"/>
      <c r="F78" s="4"/>
      <c r="G78" s="6"/>
      <c r="H78" s="38" t="str">
        <f>IF(E78="","",VLOOKUP(E78,'Guests and Para'!$Q$4:$U$33,4,FALSE))</f>
        <v/>
      </c>
      <c r="I78" s="38" t="str">
        <f>IF(E78="","",VLOOKUP(E78,'Guests and Para'!$Q$4:$U$33,5,FALSE))</f>
        <v/>
      </c>
      <c r="J78" s="38">
        <f t="shared" si="190"/>
        <v>0</v>
      </c>
      <c r="K78" s="94">
        <f t="shared" si="191"/>
        <v>0</v>
      </c>
      <c r="L78" s="38" t="str">
        <f t="shared" si="182"/>
        <v/>
      </c>
      <c r="M78">
        <f t="shared" si="192"/>
        <v>0</v>
      </c>
      <c r="N78" s="8">
        <f t="shared" si="193"/>
        <v>0</v>
      </c>
      <c r="O78" s="8">
        <f t="shared" si="183"/>
        <v>0</v>
      </c>
      <c r="P78" s="8">
        <f t="shared" si="194"/>
        <v>0</v>
      </c>
      <c r="Q78" s="7">
        <f t="shared" si="195"/>
        <v>0</v>
      </c>
      <c r="R78" s="7">
        <f t="shared" si="196"/>
        <v>0</v>
      </c>
      <c r="S78" s="7">
        <f t="shared" si="196"/>
        <v>0</v>
      </c>
      <c r="T78" s="7">
        <f t="shared" si="196"/>
        <v>0</v>
      </c>
      <c r="U78" s="7">
        <f t="shared" si="196"/>
        <v>0</v>
      </c>
      <c r="V78" t="str">
        <f t="shared" si="197"/>
        <v/>
      </c>
      <c r="W78" t="str">
        <f t="shared" si="198"/>
        <v/>
      </c>
      <c r="X78" t="str">
        <f>IF(ADMIN2026!$G$8="Photo-finish timing",W78,V78)</f>
        <v/>
      </c>
      <c r="Y78" s="66" t="str">
        <f>IF(E78="","",IF(ADMIN2026!$G$8=ADMIN2026!$D$8,"",IF(P78&gt;0.5,"error 1/100th entry noted","")))</f>
        <v/>
      </c>
      <c r="Z78" s="38" t="str">
        <f t="shared" si="199"/>
        <v/>
      </c>
      <c r="AC78">
        <f t="shared" si="200"/>
        <v>0</v>
      </c>
      <c r="AD78">
        <f t="shared" si="184"/>
        <v>0</v>
      </c>
      <c r="AE78">
        <f t="shared" si="184"/>
        <v>0</v>
      </c>
      <c r="AF78">
        <f t="shared" si="184"/>
        <v>0</v>
      </c>
      <c r="AG78">
        <f t="shared" si="184"/>
        <v>0</v>
      </c>
      <c r="AH78">
        <f t="shared" si="184"/>
        <v>0</v>
      </c>
      <c r="AI78">
        <f t="shared" si="184"/>
        <v>0</v>
      </c>
      <c r="AJ78">
        <f t="shared" si="184"/>
        <v>0</v>
      </c>
      <c r="AL78">
        <f t="shared" si="185"/>
        <v>-10000</v>
      </c>
      <c r="AM78">
        <f t="shared" si="208"/>
        <v>6</v>
      </c>
      <c r="AN78">
        <f t="shared" si="201"/>
        <v>-9994</v>
      </c>
      <c r="AO78">
        <f t="shared" si="186"/>
        <v>0</v>
      </c>
      <c r="AP78">
        <f>_xlfn.RANK.AVG(AV78,AV73:AV84,0)</f>
        <v>6.5</v>
      </c>
      <c r="AQ78">
        <f>IF(AP78&gt;AO70,0,(AO70-AP78)+2)</f>
        <v>0</v>
      </c>
      <c r="AR78">
        <f>IF(AP78&gt;AO70,0,IF(AO70=7,MAX(0,(AO70-AP78-5)),0))</f>
        <v>0</v>
      </c>
      <c r="AS78">
        <f>IF(AP78&gt;AO70,0,IF(AO70=8,MAX(0,(AO70-AP78-5)),0))</f>
        <v>0</v>
      </c>
      <c r="AT78">
        <f t="shared" si="202"/>
        <v>0</v>
      </c>
      <c r="AV78">
        <f t="shared" si="187"/>
        <v>-1</v>
      </c>
      <c r="AW78" t="str">
        <f>IF(E78="","",IF(A71=3000,(1/((13/7.5)*(60*F78+G78))),(1/((1/1)*(60*F78+G78)))))</f>
        <v/>
      </c>
      <c r="AX78">
        <f>VLOOKUP(A71,'RAZA track Params'!$AM$5:$AN$11,2,FALSE)</f>
        <v>23</v>
      </c>
      <c r="AY78" t="str">
        <f>IF(E78="","",VLOOKUP(H78,'RAZA track Params'!$B$28:$AE$53,AX78,FALSE))</f>
        <v/>
      </c>
      <c r="AZ78" t="str">
        <f>IF(E78="","",VLOOKUP(H78,'RAZA track Params'!$B$28:$AE$53,AX78+1,FALSE))</f>
        <v/>
      </c>
      <c r="BA78" t="str">
        <f>IF(E78="","",VLOOKUP(H78,'RAZA track Params'!$B$28:$AE$53,AX78+2,FALSE))</f>
        <v/>
      </c>
      <c r="BC78">
        <f t="shared" si="203"/>
        <v>-1</v>
      </c>
      <c r="BD78">
        <f t="shared" si="188"/>
        <v>-1</v>
      </c>
      <c r="BE78">
        <f t="shared" si="188"/>
        <v>-1</v>
      </c>
      <c r="BF78">
        <f t="shared" si="188"/>
        <v>-1</v>
      </c>
      <c r="BG78">
        <f t="shared" si="188"/>
        <v>-1</v>
      </c>
      <c r="BH78">
        <f t="shared" si="188"/>
        <v>-1</v>
      </c>
      <c r="BI78">
        <f t="shared" si="188"/>
        <v>-1</v>
      </c>
      <c r="BJ78">
        <f t="shared" si="188"/>
        <v>-1</v>
      </c>
      <c r="BL78">
        <f t="shared" ref="BL78:BS78" si="212">IF((IF(BC78=BC72,BC78,-1)-$AM78)/10000&lt;0,-1,(IF(BC78=BC72,BC78,-1)-$AM78)/10000)</f>
        <v>-1</v>
      </c>
      <c r="BM78">
        <f t="shared" si="212"/>
        <v>-1</v>
      </c>
      <c r="BN78">
        <f t="shared" si="212"/>
        <v>-1</v>
      </c>
      <c r="BO78">
        <f t="shared" si="212"/>
        <v>-1</v>
      </c>
      <c r="BP78">
        <f t="shared" si="212"/>
        <v>-1</v>
      </c>
      <c r="BQ78">
        <f t="shared" si="212"/>
        <v>-1</v>
      </c>
      <c r="BR78">
        <f t="shared" si="212"/>
        <v>-1</v>
      </c>
      <c r="BS78">
        <f t="shared" si="212"/>
        <v>-1</v>
      </c>
      <c r="BU78">
        <f t="shared" si="205"/>
        <v>-1</v>
      </c>
      <c r="BV78">
        <f t="shared" si="206"/>
        <v>0</v>
      </c>
      <c r="BW78">
        <f>_xlfn.RANK.AVG(BU78,BU73:BU84,0)</f>
        <v>6.5</v>
      </c>
      <c r="BX78">
        <f>IF(BW78&gt;BV70,0,(BV70-BW78)+2)</f>
        <v>0</v>
      </c>
      <c r="BY78">
        <f>IF(BW78&gt;BV70,0,IF(BV70=7,MAX(0,(BV70-BW78-5)),0))</f>
        <v>0</v>
      </c>
      <c r="BZ78">
        <f>IF(BW78&gt;BV70,0,IF(BV70=8,MAX(0,(BV70-BW78-5)),0))</f>
        <v>0</v>
      </c>
      <c r="CA78">
        <f t="shared" si="207"/>
        <v>0</v>
      </c>
    </row>
    <row r="79" spans="1:79">
      <c r="B79" s="94">
        <v>7</v>
      </c>
      <c r="C79" s="38" t="str">
        <f>IF(E79="","",VLOOKUP(E79,'Guests and Para'!$Q$4:$U$33,2,FALSE))</f>
        <v/>
      </c>
      <c r="D79" s="38" t="str">
        <f>IF(E79="","",VLOOKUP(E79,'Guests and Para'!$Q$4:$U$33,3,FALSE))</f>
        <v/>
      </c>
      <c r="E79" s="4"/>
      <c r="F79" s="4"/>
      <c r="G79" s="6"/>
      <c r="H79" s="38" t="str">
        <f>IF(E79="","",VLOOKUP(E79,'Guests and Para'!$Q$4:$U$33,4,FALSE))</f>
        <v/>
      </c>
      <c r="I79" s="38" t="str">
        <f>IF(E79="","",VLOOKUP(E79,'Guests and Para'!$Q$4:$U$33,5,FALSE))</f>
        <v/>
      </c>
      <c r="J79" s="38">
        <f t="shared" si="190"/>
        <v>0</v>
      </c>
      <c r="K79" s="94">
        <f t="shared" si="191"/>
        <v>0</v>
      </c>
      <c r="L79" s="38" t="str">
        <f t="shared" si="182"/>
        <v/>
      </c>
      <c r="M79">
        <f t="shared" si="192"/>
        <v>0</v>
      </c>
      <c r="N79" s="8">
        <f t="shared" si="193"/>
        <v>0</v>
      </c>
      <c r="O79" s="8">
        <f t="shared" si="183"/>
        <v>0</v>
      </c>
      <c r="P79" s="8">
        <f t="shared" si="194"/>
        <v>0</v>
      </c>
      <c r="Q79" s="7">
        <f t="shared" si="195"/>
        <v>0</v>
      </c>
      <c r="R79" s="7">
        <f t="shared" si="196"/>
        <v>0</v>
      </c>
      <c r="S79" s="7">
        <f t="shared" si="196"/>
        <v>0</v>
      </c>
      <c r="T79" s="7">
        <f t="shared" si="196"/>
        <v>0</v>
      </c>
      <c r="U79" s="7">
        <f t="shared" si="196"/>
        <v>0</v>
      </c>
      <c r="V79" t="str">
        <f t="shared" si="197"/>
        <v/>
      </c>
      <c r="W79" t="str">
        <f t="shared" si="198"/>
        <v/>
      </c>
      <c r="X79" t="str">
        <f>IF(ADMIN2026!$G$8="Photo-finish timing",W79,V79)</f>
        <v/>
      </c>
      <c r="Y79" s="66" t="str">
        <f>IF(E79="","",IF(ADMIN2026!$G$8=ADMIN2026!$D$8,"",IF(P79&gt;0.5,"error 1/100th entry noted","")))</f>
        <v/>
      </c>
      <c r="Z79" s="38" t="str">
        <f t="shared" si="199"/>
        <v/>
      </c>
      <c r="AC79">
        <f t="shared" si="200"/>
        <v>0</v>
      </c>
      <c r="AD79">
        <f t="shared" si="184"/>
        <v>0</v>
      </c>
      <c r="AE79">
        <f t="shared" si="184"/>
        <v>0</v>
      </c>
      <c r="AF79">
        <f t="shared" si="184"/>
        <v>0</v>
      </c>
      <c r="AG79">
        <f t="shared" si="184"/>
        <v>0</v>
      </c>
      <c r="AH79">
        <f t="shared" si="184"/>
        <v>0</v>
      </c>
      <c r="AI79">
        <f t="shared" si="184"/>
        <v>0</v>
      </c>
      <c r="AJ79">
        <f t="shared" si="184"/>
        <v>0</v>
      </c>
      <c r="AL79">
        <f t="shared" si="185"/>
        <v>-10000</v>
      </c>
      <c r="AM79">
        <f t="shared" si="208"/>
        <v>7</v>
      </c>
      <c r="AN79">
        <f t="shared" si="201"/>
        <v>-9993</v>
      </c>
      <c r="AO79">
        <f t="shared" si="186"/>
        <v>0</v>
      </c>
      <c r="AP79">
        <f>_xlfn.RANK.AVG(AV79,AV73:AV84,0)</f>
        <v>6.5</v>
      </c>
      <c r="AQ79">
        <f>IF(AP79&gt;AO70,0,(AO70-AP79)+2)</f>
        <v>0</v>
      </c>
      <c r="AR79">
        <f>IF(AP79&gt;AO70,0,IF(AO70=7,MAX(0,(AO70-AP79-5)),0))</f>
        <v>0</v>
      </c>
      <c r="AS79">
        <f>IF(AP79&gt;AO70,0,IF(AO70=8,MAX(0,(AO70-AP79-5)),0))</f>
        <v>0</v>
      </c>
      <c r="AT79">
        <f t="shared" si="202"/>
        <v>0</v>
      </c>
      <c r="AV79">
        <f t="shared" si="187"/>
        <v>-1</v>
      </c>
      <c r="AW79" t="str">
        <f>IF(E79="","",IF(A71=3000,(1/((13/7.5)*(60*F79+G79))),(1/((1/1)*(60*F79+G79)))))</f>
        <v/>
      </c>
      <c r="AX79">
        <f>VLOOKUP(A71,'RAZA track Params'!$AM$5:$AN$11,2,FALSE)</f>
        <v>23</v>
      </c>
      <c r="AY79" t="str">
        <f>IF(E79="","",VLOOKUP(H79,'RAZA track Params'!$B$28:$AE$53,AX79,FALSE))</f>
        <v/>
      </c>
      <c r="AZ79" t="str">
        <f>IF(E79="","",VLOOKUP(H79,'RAZA track Params'!$B$28:$AE$53,AX79+1,FALSE))</f>
        <v/>
      </c>
      <c r="BA79" t="str">
        <f>IF(E79="","",VLOOKUP(H79,'RAZA track Params'!$B$28:$AE$53,AX79+2,FALSE))</f>
        <v/>
      </c>
      <c r="BC79">
        <f t="shared" si="203"/>
        <v>-1</v>
      </c>
      <c r="BD79">
        <f t="shared" si="188"/>
        <v>-1</v>
      </c>
      <c r="BE79">
        <f t="shared" si="188"/>
        <v>-1</v>
      </c>
      <c r="BF79">
        <f t="shared" si="188"/>
        <v>-1</v>
      </c>
      <c r="BG79">
        <f t="shared" si="188"/>
        <v>-1</v>
      </c>
      <c r="BH79">
        <f t="shared" si="188"/>
        <v>-1</v>
      </c>
      <c r="BI79">
        <f t="shared" si="188"/>
        <v>-1</v>
      </c>
      <c r="BJ79">
        <f t="shared" si="188"/>
        <v>-1</v>
      </c>
      <c r="BL79">
        <f t="shared" ref="BL79:BS79" si="213">IF((IF(BC79=BC72,BC79,-1)-$AM79)/10000&lt;0,-1,(IF(BC79=BC72,BC79,-1)-$AM79)/10000)</f>
        <v>-1</v>
      </c>
      <c r="BM79">
        <f t="shared" si="213"/>
        <v>-1</v>
      </c>
      <c r="BN79">
        <f t="shared" si="213"/>
        <v>-1</v>
      </c>
      <c r="BO79">
        <f t="shared" si="213"/>
        <v>-1</v>
      </c>
      <c r="BP79">
        <f t="shared" si="213"/>
        <v>-1</v>
      </c>
      <c r="BQ79">
        <f t="shared" si="213"/>
        <v>-1</v>
      </c>
      <c r="BR79">
        <f t="shared" si="213"/>
        <v>-1</v>
      </c>
      <c r="BS79">
        <f t="shared" si="213"/>
        <v>-1</v>
      </c>
      <c r="BU79">
        <f t="shared" si="205"/>
        <v>-1</v>
      </c>
      <c r="BV79">
        <f t="shared" si="206"/>
        <v>0</v>
      </c>
      <c r="BW79">
        <f>_xlfn.RANK.AVG(BU79,BU73:BU84,0)</f>
        <v>6.5</v>
      </c>
      <c r="BX79">
        <f>IF(BW79&gt;BV70,0,(BV70-BW79)+2)</f>
        <v>0</v>
      </c>
      <c r="BY79">
        <f>IF(BW79&gt;BV70,0,IF(BV70=7,MAX(0,(BV70-BW79-5)),0))</f>
        <v>0</v>
      </c>
      <c r="BZ79">
        <f>IF(BW79&gt;BV70,0,IF(BV70=8,MAX(0,(BV70-BW79-5)),0))</f>
        <v>0</v>
      </c>
      <c r="CA79">
        <f t="shared" si="207"/>
        <v>0</v>
      </c>
    </row>
    <row r="80" spans="1:79">
      <c r="B80" s="94">
        <v>8</v>
      </c>
      <c r="C80" s="38" t="str">
        <f>IF(E80="","",VLOOKUP(E80,'Guests and Para'!$Q$4:$U$33,2,FALSE))</f>
        <v/>
      </c>
      <c r="D80" s="38" t="str">
        <f>IF(E80="","",VLOOKUP(E80,'Guests and Para'!$Q$4:$U$33,3,FALSE))</f>
        <v/>
      </c>
      <c r="E80" s="4"/>
      <c r="F80" s="4"/>
      <c r="G80" s="6"/>
      <c r="H80" s="38" t="str">
        <f>IF(E80="","",VLOOKUP(E80,'Guests and Para'!$Q$4:$U$33,4,FALSE))</f>
        <v/>
      </c>
      <c r="I80" s="38" t="str">
        <f>IF(E80="","",VLOOKUP(E80,'Guests and Para'!$Q$4:$U$33,5,FALSE))</f>
        <v/>
      </c>
      <c r="J80" s="38">
        <f t="shared" si="190"/>
        <v>0</v>
      </c>
      <c r="K80" s="94">
        <f t="shared" si="191"/>
        <v>0</v>
      </c>
      <c r="L80" s="38" t="str">
        <f>IF(AV80&lt;0,"",AV80)</f>
        <v/>
      </c>
      <c r="M80">
        <f t="shared" si="192"/>
        <v>0</v>
      </c>
      <c r="N80" s="8">
        <f t="shared" si="193"/>
        <v>0</v>
      </c>
      <c r="O80" s="8">
        <f t="shared" si="183"/>
        <v>0</v>
      </c>
      <c r="P80" s="8">
        <f t="shared" si="194"/>
        <v>0</v>
      </c>
      <c r="Q80" s="7">
        <f t="shared" si="195"/>
        <v>0</v>
      </c>
      <c r="R80" s="7">
        <f t="shared" si="196"/>
        <v>0</v>
      </c>
      <c r="S80" s="7">
        <f t="shared" si="196"/>
        <v>0</v>
      </c>
      <c r="T80" s="7">
        <f t="shared" si="196"/>
        <v>0</v>
      </c>
      <c r="U80" s="7">
        <f t="shared" si="196"/>
        <v>0</v>
      </c>
      <c r="V80" t="str">
        <f t="shared" si="197"/>
        <v/>
      </c>
      <c r="W80" t="str">
        <f t="shared" si="198"/>
        <v/>
      </c>
      <c r="X80" t="str">
        <f>IF(ADMIN2026!$G$8="Photo-finish timing",W80,V80)</f>
        <v/>
      </c>
      <c r="Y80" s="66" t="str">
        <f>IF(E80="","",IF(ADMIN2026!$G$8=ADMIN2026!$D$8,"",IF(P80&gt;0.5,"error 1/100th entry noted","")))</f>
        <v/>
      </c>
      <c r="Z80" s="38" t="str">
        <f t="shared" si="199"/>
        <v/>
      </c>
      <c r="AC80">
        <f t="shared" si="200"/>
        <v>0</v>
      </c>
      <c r="AD80">
        <f t="shared" si="184"/>
        <v>0</v>
      </c>
      <c r="AE80">
        <f t="shared" si="184"/>
        <v>0</v>
      </c>
      <c r="AF80">
        <f t="shared" si="184"/>
        <v>0</v>
      </c>
      <c r="AG80">
        <f t="shared" si="184"/>
        <v>0</v>
      </c>
      <c r="AH80">
        <f t="shared" si="184"/>
        <v>0</v>
      </c>
      <c r="AI80">
        <f t="shared" si="184"/>
        <v>0</v>
      </c>
      <c r="AJ80">
        <f t="shared" si="184"/>
        <v>0</v>
      </c>
      <c r="AL80">
        <f t="shared" si="185"/>
        <v>-10000</v>
      </c>
      <c r="AM80">
        <f t="shared" si="208"/>
        <v>8</v>
      </c>
      <c r="AN80">
        <f t="shared" si="201"/>
        <v>-9992</v>
      </c>
      <c r="AO80">
        <f t="shared" si="186"/>
        <v>0</v>
      </c>
      <c r="AP80">
        <f>_xlfn.RANK.AVG(AV80,AV73:AV84,0)</f>
        <v>6.5</v>
      </c>
      <c r="AQ80">
        <f>IF(AP80&gt;AO70,0,(AO70-AP80)+2)</f>
        <v>0</v>
      </c>
      <c r="AR80">
        <f>IF(AP80&gt;AO70,0,IF(AO70=7,MAX(0,(AO70-AP80-5)),0))</f>
        <v>0</v>
      </c>
      <c r="AS80">
        <f>IF(AP80&gt;AO70,0,IF(AO70=8,MAX(0,(AO70-AP80-5)),0))</f>
        <v>0</v>
      </c>
      <c r="AT80">
        <f t="shared" si="202"/>
        <v>0</v>
      </c>
      <c r="AV80">
        <f t="shared" si="187"/>
        <v>-1</v>
      </c>
      <c r="AW80" t="str">
        <f>IF(E80="","",IF(A71=3000,(1/((13/7.5)*(60*F80+G80))),(1/((1/1)*(60*F80+G80)))))</f>
        <v/>
      </c>
      <c r="AX80">
        <f>VLOOKUP(A71,'RAZA track Params'!$AM$5:$AN$11,2,FALSE)</f>
        <v>23</v>
      </c>
      <c r="AY80" t="str">
        <f>IF(E80="","",VLOOKUP(H80,'RAZA track Params'!$B$28:$AE$53,AX80,FALSE))</f>
        <v/>
      </c>
      <c r="AZ80" t="str">
        <f>IF(E80="","",VLOOKUP(H80,'RAZA track Params'!$B$28:$AE$53,AX80+1,FALSE))</f>
        <v/>
      </c>
      <c r="BA80" t="str">
        <f>IF(E80="","",VLOOKUP(H80,'RAZA track Params'!$B$28:$AE$53,AX80+2,FALSE))</f>
        <v/>
      </c>
      <c r="BC80">
        <f t="shared" si="203"/>
        <v>-1</v>
      </c>
      <c r="BD80">
        <f t="shared" si="188"/>
        <v>-1</v>
      </c>
      <c r="BE80">
        <f t="shared" si="188"/>
        <v>-1</v>
      </c>
      <c r="BF80">
        <f t="shared" si="188"/>
        <v>-1</v>
      </c>
      <c r="BG80">
        <f t="shared" si="188"/>
        <v>-1</v>
      </c>
      <c r="BH80">
        <f t="shared" si="188"/>
        <v>-1</v>
      </c>
      <c r="BI80">
        <f t="shared" si="188"/>
        <v>-1</v>
      </c>
      <c r="BJ80">
        <f t="shared" si="188"/>
        <v>-1</v>
      </c>
      <c r="BL80">
        <f t="shared" ref="BL80:BS80" si="214">IF((IF(BC80=BC72,BC80,-1)-$AM80)/10000&lt;0,-1,(IF(BC80=BC72,BC80,-1)-$AM80)/10000)</f>
        <v>-1</v>
      </c>
      <c r="BM80">
        <f t="shared" si="214"/>
        <v>-1</v>
      </c>
      <c r="BN80">
        <f t="shared" si="214"/>
        <v>-1</v>
      </c>
      <c r="BO80">
        <f t="shared" si="214"/>
        <v>-1</v>
      </c>
      <c r="BP80">
        <f t="shared" si="214"/>
        <v>-1</v>
      </c>
      <c r="BQ80">
        <f t="shared" si="214"/>
        <v>-1</v>
      </c>
      <c r="BR80">
        <f t="shared" si="214"/>
        <v>-1</v>
      </c>
      <c r="BS80">
        <f t="shared" si="214"/>
        <v>-1</v>
      </c>
      <c r="BU80">
        <f>MAX(BL80:BS80)</f>
        <v>-1</v>
      </c>
      <c r="BV80">
        <f t="shared" si="206"/>
        <v>0</v>
      </c>
      <c r="BW80">
        <f>_xlfn.RANK.AVG(BU80,BU73:BU84,0)</f>
        <v>6.5</v>
      </c>
      <c r="BX80">
        <f>IF(BW80&gt;BV70,0,(BV70-BW80)+2)</f>
        <v>0</v>
      </c>
      <c r="BY80">
        <f>IF(BW80&gt;BV70,0,IF(BV70=7,MAX(0,(BV70-BW80-5)),0))</f>
        <v>0</v>
      </c>
      <c r="BZ80">
        <f>IF(BW80&gt;BV70,0,IF(BV70=8,MAX(0,(BV70-BW80-5)),0))</f>
        <v>0</v>
      </c>
      <c r="CA80">
        <f t="shared" si="207"/>
        <v>0</v>
      </c>
    </row>
    <row r="81" spans="1:79">
      <c r="B81" s="94">
        <v>9</v>
      </c>
      <c r="C81" s="38" t="str">
        <f>IF(E81="","",VLOOKUP(E81,'Guests and Para'!$Q$4:$U$33,2,FALSE))</f>
        <v/>
      </c>
      <c r="D81" s="38" t="str">
        <f>IF(E81="","",VLOOKUP(E81,'Guests and Para'!$Q$4:$U$33,3,FALSE))</f>
        <v/>
      </c>
      <c r="E81" s="4"/>
      <c r="F81" s="4"/>
      <c r="G81" s="6"/>
      <c r="H81" s="38" t="str">
        <f>IF(E81="","",VLOOKUP(E81,'Guests and Para'!$Q$4:$U$33,4,FALSE))</f>
        <v/>
      </c>
      <c r="I81" s="38" t="str">
        <f>IF(E81="","",VLOOKUP(E81,'Guests and Para'!$Q$4:$U$33,5,FALSE))</f>
        <v/>
      </c>
      <c r="J81" s="38">
        <f t="shared" si="190"/>
        <v>0</v>
      </c>
      <c r="K81" s="94">
        <f t="shared" si="191"/>
        <v>0</v>
      </c>
      <c r="L81" s="38" t="str">
        <f t="shared" ref="L81:L84" si="215">IF(AV81&lt;0,"",AV81)</f>
        <v/>
      </c>
      <c r="M81">
        <f t="shared" si="192"/>
        <v>0</v>
      </c>
      <c r="N81" s="8">
        <f t="shared" si="193"/>
        <v>0</v>
      </c>
      <c r="O81" s="8">
        <f t="shared" si="183"/>
        <v>0</v>
      </c>
      <c r="P81" s="8">
        <f t="shared" si="194"/>
        <v>0</v>
      </c>
      <c r="Q81" s="7">
        <f t="shared" si="195"/>
        <v>0</v>
      </c>
      <c r="R81" s="7">
        <f t="shared" si="196"/>
        <v>0</v>
      </c>
      <c r="S81" s="7">
        <f t="shared" si="196"/>
        <v>0</v>
      </c>
      <c r="T81" s="7">
        <f t="shared" si="196"/>
        <v>0</v>
      </c>
      <c r="U81" s="7">
        <f t="shared" si="196"/>
        <v>0</v>
      </c>
      <c r="V81" t="str">
        <f t="shared" si="197"/>
        <v/>
      </c>
      <c r="W81" t="str">
        <f t="shared" si="198"/>
        <v/>
      </c>
      <c r="X81" t="str">
        <f>IF(ADMIN2026!$G$8="Photo-finish timing",W81,V81)</f>
        <v/>
      </c>
      <c r="Y81" s="66" t="str">
        <f>IF(E81="","",IF(ADMIN2026!$G$8=ADMIN2026!$D$8,"",IF(P81&gt;0.5,"error 1/100th entry noted","")))</f>
        <v/>
      </c>
      <c r="Z81" s="38" t="str">
        <f t="shared" si="199"/>
        <v/>
      </c>
      <c r="AC81">
        <f t="shared" si="200"/>
        <v>0</v>
      </c>
      <c r="AD81">
        <f t="shared" si="184"/>
        <v>0</v>
      </c>
      <c r="AE81">
        <f t="shared" si="184"/>
        <v>0</v>
      </c>
      <c r="AF81">
        <f t="shared" si="184"/>
        <v>0</v>
      </c>
      <c r="AG81">
        <f t="shared" si="184"/>
        <v>0</v>
      </c>
      <c r="AH81">
        <f t="shared" si="184"/>
        <v>0</v>
      </c>
      <c r="AI81">
        <f t="shared" si="184"/>
        <v>0</v>
      </c>
      <c r="AJ81">
        <f t="shared" si="184"/>
        <v>0</v>
      </c>
      <c r="AL81">
        <f t="shared" si="185"/>
        <v>-10000</v>
      </c>
      <c r="AM81">
        <f t="shared" si="208"/>
        <v>9</v>
      </c>
      <c r="AN81">
        <f t="shared" si="201"/>
        <v>-9991</v>
      </c>
      <c r="AO81">
        <f t="shared" si="186"/>
        <v>0</v>
      </c>
      <c r="AP81">
        <f>_xlfn.RANK.AVG(AV81,AV73:AV84,0)</f>
        <v>6.5</v>
      </c>
      <c r="AQ81">
        <f>IF(AP81&gt;AO70,0,(AO70-AP81)+2)</f>
        <v>0</v>
      </c>
      <c r="AR81">
        <f>IF(AP81&gt;AO70,0,IF(AO70=7,MAX(0,(AO70-AP81-5)),0))</f>
        <v>0</v>
      </c>
      <c r="AS81">
        <f>IF(AP81&gt;AO70,0,IF(AO70=8,MAX(0,(AO70-AP81-5)),0))</f>
        <v>0</v>
      </c>
      <c r="AT81">
        <f t="shared" si="202"/>
        <v>0</v>
      </c>
      <c r="AV81">
        <f t="shared" si="187"/>
        <v>-1</v>
      </c>
      <c r="AW81" t="str">
        <f>IF(E81="","",IF(A71=3000,(1/((13/7.5)*(60*F81+G81))),(1/((1/1)*(60*F81+G81)))))</f>
        <v/>
      </c>
      <c r="AX81">
        <f>VLOOKUP(A71,'RAZA track Params'!$AM$5:$AN$11,2,FALSE)</f>
        <v>23</v>
      </c>
      <c r="AY81" t="str">
        <f>IF(E81="","",VLOOKUP(H81,'RAZA track Params'!$B$28:$AE$53,AX81,FALSE))</f>
        <v/>
      </c>
      <c r="AZ81" t="str">
        <f>IF(E81="","",VLOOKUP(H81,'RAZA track Params'!$B$28:$AE$53,AX81+1,FALSE))</f>
        <v/>
      </c>
      <c r="BA81" t="str">
        <f>IF(E81="","",VLOOKUP(H81,'RAZA track Params'!$B$28:$AE$53,AX81+2,FALSE))</f>
        <v/>
      </c>
      <c r="BC81">
        <f t="shared" si="203"/>
        <v>-1</v>
      </c>
      <c r="BD81">
        <f t="shared" si="188"/>
        <v>-1</v>
      </c>
      <c r="BE81">
        <f t="shared" si="188"/>
        <v>-1</v>
      </c>
      <c r="BF81">
        <f t="shared" si="188"/>
        <v>-1</v>
      </c>
      <c r="BG81">
        <f t="shared" si="188"/>
        <v>-1</v>
      </c>
      <c r="BH81">
        <f t="shared" si="188"/>
        <v>-1</v>
      </c>
      <c r="BI81">
        <f t="shared" si="188"/>
        <v>-1</v>
      </c>
      <c r="BJ81">
        <f t="shared" si="188"/>
        <v>-1</v>
      </c>
      <c r="BL81">
        <f>IF((IF(BC81=BC72,BC81,-1)-$AM81)/10000&lt;0,-1,(IF(BC81=BC72,BC81,-1)-$AM81)/10000)</f>
        <v>-1</v>
      </c>
      <c r="BM81">
        <f t="shared" ref="BM81:BS81" si="216">IF((IF(BD81=BD72,BD81,-1)-$AM81)/10000&lt;0,-1,(IF(BD81=BD72,BD81,-1)-$AM81)/10000)</f>
        <v>-1</v>
      </c>
      <c r="BN81">
        <f t="shared" si="216"/>
        <v>-1</v>
      </c>
      <c r="BO81">
        <f t="shared" si="216"/>
        <v>-1</v>
      </c>
      <c r="BP81">
        <f t="shared" si="216"/>
        <v>-1</v>
      </c>
      <c r="BQ81">
        <f t="shared" si="216"/>
        <v>-1</v>
      </c>
      <c r="BR81">
        <f t="shared" si="216"/>
        <v>-1</v>
      </c>
      <c r="BS81">
        <f t="shared" si="216"/>
        <v>-1</v>
      </c>
      <c r="BU81">
        <f>MAX(BL81:BS81)</f>
        <v>-1</v>
      </c>
      <c r="BV81">
        <f t="shared" si="206"/>
        <v>0</v>
      </c>
      <c r="BW81">
        <f>_xlfn.RANK.AVG(BU81,BU73:BU84,0)</f>
        <v>6.5</v>
      </c>
      <c r="BX81">
        <f>IF(BW81&gt;BV70,0,(BV70-BW81)+2)</f>
        <v>0</v>
      </c>
      <c r="BY81">
        <f>IF(BW81&gt;BV70,0,IF(BV70=7,MAX(0,(BV70-BW81-5)),0))</f>
        <v>0</v>
      </c>
      <c r="BZ81">
        <f>IF(BW81&gt;BV70,0,IF(BV70=8,MAX(0,(BV70-BW81-5)),0))</f>
        <v>0</v>
      </c>
      <c r="CA81">
        <f t="shared" si="207"/>
        <v>0</v>
      </c>
    </row>
    <row r="82" spans="1:79">
      <c r="B82" s="94">
        <v>10</v>
      </c>
      <c r="C82" s="38" t="str">
        <f>IF(E82="","",VLOOKUP(E82,'Guests and Para'!$Q$4:$U$33,2,FALSE))</f>
        <v/>
      </c>
      <c r="D82" s="38" t="str">
        <f>IF(E82="","",VLOOKUP(E82,'Guests and Para'!$Q$4:$U$33,3,FALSE))</f>
        <v/>
      </c>
      <c r="E82" s="4"/>
      <c r="F82" s="4"/>
      <c r="G82" s="6"/>
      <c r="H82" s="38" t="str">
        <f>IF(E82="","",VLOOKUP(E82,'Guests and Para'!$Q$4:$U$33,4,FALSE))</f>
        <v/>
      </c>
      <c r="I82" s="38" t="str">
        <f>IF(E82="","",VLOOKUP(E82,'Guests and Para'!$Q$4:$U$33,5,FALSE))</f>
        <v/>
      </c>
      <c r="J82" s="38">
        <f t="shared" si="190"/>
        <v>0</v>
      </c>
      <c r="K82" s="94">
        <f t="shared" si="191"/>
        <v>0</v>
      </c>
      <c r="L82" s="38" t="str">
        <f t="shared" si="215"/>
        <v/>
      </c>
      <c r="M82">
        <f t="shared" si="192"/>
        <v>0</v>
      </c>
      <c r="N82" s="8">
        <f t="shared" si="193"/>
        <v>0</v>
      </c>
      <c r="O82" s="8">
        <f t="shared" si="183"/>
        <v>0</v>
      </c>
      <c r="P82" s="8">
        <f t="shared" si="194"/>
        <v>0</v>
      </c>
      <c r="Q82" s="7">
        <f t="shared" si="195"/>
        <v>0</v>
      </c>
      <c r="R82" s="7">
        <f t="shared" si="196"/>
        <v>0</v>
      </c>
      <c r="S82" s="7">
        <f t="shared" si="196"/>
        <v>0</v>
      </c>
      <c r="T82" s="7">
        <f t="shared" si="196"/>
        <v>0</v>
      </c>
      <c r="U82" s="7">
        <f t="shared" si="196"/>
        <v>0</v>
      </c>
      <c r="V82" t="str">
        <f t="shared" si="197"/>
        <v/>
      </c>
      <c r="W82" t="str">
        <f t="shared" si="198"/>
        <v/>
      </c>
      <c r="X82" t="str">
        <f>IF(ADMIN2026!$G$8="Photo-finish timing",W82,V82)</f>
        <v/>
      </c>
      <c r="Y82" s="66" t="str">
        <f>IF(E82="","",IF(ADMIN2026!$G$8=ADMIN2026!$D$8,"",IF(P82&gt;0.5,"error 1/100th entry noted","")))</f>
        <v/>
      </c>
      <c r="Z82" s="38" t="str">
        <f t="shared" si="199"/>
        <v/>
      </c>
      <c r="AC82">
        <f t="shared" si="200"/>
        <v>0</v>
      </c>
      <c r="AD82">
        <f t="shared" si="184"/>
        <v>0</v>
      </c>
      <c r="AE82">
        <f t="shared" si="184"/>
        <v>0</v>
      </c>
      <c r="AF82">
        <f t="shared" si="184"/>
        <v>0</v>
      </c>
      <c r="AG82">
        <f t="shared" si="184"/>
        <v>0</v>
      </c>
      <c r="AH82">
        <f t="shared" si="184"/>
        <v>0</v>
      </c>
      <c r="AI82">
        <f t="shared" si="184"/>
        <v>0</v>
      </c>
      <c r="AJ82">
        <f t="shared" si="184"/>
        <v>0</v>
      </c>
      <c r="AL82">
        <f t="shared" si="185"/>
        <v>-10000</v>
      </c>
      <c r="AM82">
        <f t="shared" si="208"/>
        <v>10</v>
      </c>
      <c r="AN82">
        <f t="shared" si="201"/>
        <v>-9990</v>
      </c>
      <c r="AO82">
        <f t="shared" si="186"/>
        <v>0</v>
      </c>
      <c r="AP82">
        <f>_xlfn.RANK.AVG(AV82,AV73:AV84,0)</f>
        <v>6.5</v>
      </c>
      <c r="AQ82">
        <f>IF(AP82&gt;AO70,0,(AO70-AP82)+2)</f>
        <v>0</v>
      </c>
      <c r="AR82">
        <f>IF(AP82&gt;AO70,0,IF(AO70=7,MAX(0,(AO70-AP82-5)),0))</f>
        <v>0</v>
      </c>
      <c r="AS82">
        <f>IF(AP82&gt;AO70,0,IF(AO70=8,MAX(0,(AO70-AP82-5)),0))</f>
        <v>0</v>
      </c>
      <c r="AT82">
        <f t="shared" si="202"/>
        <v>0</v>
      </c>
      <c r="AV82">
        <f t="shared" si="187"/>
        <v>-1</v>
      </c>
      <c r="AW82" t="str">
        <f>IF(E82="","",IF(A71=3000,(1/((13/7.5)*(60*F82+G82))),(1/((1/1)*(60*F82+G82)))))</f>
        <v/>
      </c>
      <c r="AX82">
        <f>VLOOKUP(A71,'RAZA track Params'!$AM$5:$AN$11,2,FALSE)</f>
        <v>23</v>
      </c>
      <c r="AY82" t="str">
        <f>IF(E82="","",VLOOKUP(H82,'RAZA track Params'!$B$28:$AE$53,AX82,FALSE))</f>
        <v/>
      </c>
      <c r="AZ82" t="str">
        <f>IF(E82="","",VLOOKUP(H82,'RAZA track Params'!$B$28:$AE$53,AX82+1,FALSE))</f>
        <v/>
      </c>
      <c r="BA82" t="str">
        <f>IF(E82="","",VLOOKUP(H82,'RAZA track Params'!$B$28:$AE$53,AX82+2,FALSE))</f>
        <v/>
      </c>
      <c r="BC82">
        <f t="shared" si="203"/>
        <v>-1</v>
      </c>
      <c r="BD82">
        <f t="shared" si="188"/>
        <v>-1</v>
      </c>
      <c r="BE82">
        <f t="shared" si="188"/>
        <v>-1</v>
      </c>
      <c r="BF82">
        <f t="shared" si="188"/>
        <v>-1</v>
      </c>
      <c r="BG82">
        <f t="shared" si="188"/>
        <v>-1</v>
      </c>
      <c r="BH82">
        <f t="shared" si="188"/>
        <v>-1</v>
      </c>
      <c r="BI82">
        <f t="shared" si="188"/>
        <v>-1</v>
      </c>
      <c r="BJ82">
        <f t="shared" si="188"/>
        <v>-1</v>
      </c>
      <c r="BL82">
        <f>IF((IF(BC82=BC72,BC82,-1)-$AM82)/10000&lt;0,-1,(IF(BC82=BC72,BC82,-1)-$AM82)/10000)</f>
        <v>-1</v>
      </c>
      <c r="BM82">
        <f t="shared" ref="BM82:BN82" si="217">IF((IF(BD82=BD72,BD82,-1)-$AM82)/10000&lt;0,-1,(IF(BD82=BD72,BD82,-1)-$AM82)/10000)</f>
        <v>-1</v>
      </c>
      <c r="BN82">
        <f t="shared" si="217"/>
        <v>-1</v>
      </c>
      <c r="BO82">
        <f>IF((IF(BF82=BF72,BF82,-1)-$AM82)/10000&lt;0,-1,(IF(BF82=BF72,BF82,-1)-$AM82)/10000)</f>
        <v>-1</v>
      </c>
      <c r="BP82">
        <f t="shared" ref="BP82:BS82" si="218">IF((IF(BG82=BG72,BG82,-1)-$AM82)/10000&lt;0,-1,(IF(BG82=BG72,BG82,-1)-$AM82)/10000)</f>
        <v>-1</v>
      </c>
      <c r="BQ82">
        <f t="shared" si="218"/>
        <v>-1</v>
      </c>
      <c r="BR82">
        <f t="shared" si="218"/>
        <v>-1</v>
      </c>
      <c r="BS82">
        <f t="shared" si="218"/>
        <v>-1</v>
      </c>
      <c r="BU82">
        <f t="shared" ref="BU82:BU84" si="219">MAX(BL82:BS82)</f>
        <v>-1</v>
      </c>
      <c r="BV82">
        <f t="shared" si="206"/>
        <v>0</v>
      </c>
      <c r="BW82">
        <f>_xlfn.RANK.AVG(BU82,BU73:BU84,0)</f>
        <v>6.5</v>
      </c>
      <c r="BX82">
        <f>IF(BW82&gt;BV70,0,(BV70-BW82)+2)</f>
        <v>0</v>
      </c>
      <c r="BY82">
        <f>IF(BW82&gt;BV70,0,IF(BV70=7,MAX(0,(BV70-BW82-5)),0))</f>
        <v>0</v>
      </c>
      <c r="BZ82">
        <f>IF(BW82&gt;BV70,0,IF(BV70=8,MAX(0,(BV70-BW82-5)),0))</f>
        <v>0</v>
      </c>
      <c r="CA82">
        <f t="shared" si="207"/>
        <v>0</v>
      </c>
    </row>
    <row r="83" spans="1:79">
      <c r="B83" s="94">
        <v>11</v>
      </c>
      <c r="C83" s="38" t="str">
        <f>IF(E83="","",VLOOKUP(E83,'Guests and Para'!$Q$4:$U$33,2,FALSE))</f>
        <v/>
      </c>
      <c r="D83" s="38" t="str">
        <f>IF(E83="","",VLOOKUP(E83,'Guests and Para'!$Q$4:$U$33,3,FALSE))</f>
        <v/>
      </c>
      <c r="E83" s="4"/>
      <c r="F83" s="4"/>
      <c r="G83" s="6"/>
      <c r="H83" s="38" t="str">
        <f>IF(E83="","",VLOOKUP(E83,'Guests and Para'!$Q$4:$U$33,4,FALSE))</f>
        <v/>
      </c>
      <c r="I83" s="38" t="str">
        <f>IF(E83="","",VLOOKUP(E83,'Guests and Para'!$Q$4:$U$33,5,FALSE))</f>
        <v/>
      </c>
      <c r="J83" s="38">
        <f t="shared" si="190"/>
        <v>0</v>
      </c>
      <c r="K83" s="94">
        <f t="shared" si="191"/>
        <v>0</v>
      </c>
      <c r="L83" s="38" t="str">
        <f t="shared" si="215"/>
        <v/>
      </c>
      <c r="M83">
        <f t="shared" si="192"/>
        <v>0</v>
      </c>
      <c r="N83" s="8">
        <f t="shared" si="193"/>
        <v>0</v>
      </c>
      <c r="O83" s="8">
        <f t="shared" si="183"/>
        <v>0</v>
      </c>
      <c r="P83" s="8">
        <f t="shared" si="194"/>
        <v>0</v>
      </c>
      <c r="Q83" s="7">
        <f t="shared" si="195"/>
        <v>0</v>
      </c>
      <c r="R83" s="7">
        <f t="shared" si="196"/>
        <v>0</v>
      </c>
      <c r="S83" s="7">
        <f t="shared" si="196"/>
        <v>0</v>
      </c>
      <c r="T83" s="7">
        <f t="shared" si="196"/>
        <v>0</v>
      </c>
      <c r="U83" s="7">
        <f t="shared" si="196"/>
        <v>0</v>
      </c>
      <c r="V83" t="str">
        <f t="shared" si="197"/>
        <v/>
      </c>
      <c r="W83" t="str">
        <f t="shared" si="198"/>
        <v/>
      </c>
      <c r="X83" t="str">
        <f>IF(ADMIN2026!$G$8="Photo-finish timing",W83,V83)</f>
        <v/>
      </c>
      <c r="Y83" s="66" t="str">
        <f>IF(E83="","",IF(ADMIN2026!$G$8=ADMIN2026!$D$8,"",IF(P83&gt;0.5,"error 1/100th entry noted","")))</f>
        <v/>
      </c>
      <c r="Z83" s="38" t="str">
        <f t="shared" si="199"/>
        <v/>
      </c>
      <c r="AC83">
        <f t="shared" si="200"/>
        <v>0</v>
      </c>
      <c r="AD83">
        <f t="shared" si="184"/>
        <v>0</v>
      </c>
      <c r="AE83">
        <f t="shared" si="184"/>
        <v>0</v>
      </c>
      <c r="AF83">
        <f t="shared" si="184"/>
        <v>0</v>
      </c>
      <c r="AG83">
        <f t="shared" si="184"/>
        <v>0</v>
      </c>
      <c r="AH83">
        <f t="shared" si="184"/>
        <v>0</v>
      </c>
      <c r="AI83">
        <f t="shared" si="184"/>
        <v>0</v>
      </c>
      <c r="AJ83">
        <f t="shared" si="184"/>
        <v>0</v>
      </c>
      <c r="AL83">
        <f t="shared" si="185"/>
        <v>-10000</v>
      </c>
      <c r="AM83">
        <f t="shared" si="208"/>
        <v>11</v>
      </c>
      <c r="AN83">
        <f t="shared" si="201"/>
        <v>-9989</v>
      </c>
      <c r="AO83">
        <f t="shared" si="186"/>
        <v>0</v>
      </c>
      <c r="AP83">
        <f>_xlfn.RANK.AVG(AV83,AV73:AV84,0)</f>
        <v>6.5</v>
      </c>
      <c r="AQ83">
        <f>IF(AP83&gt;AO70,0,(AO70-AP83)+2)</f>
        <v>0</v>
      </c>
      <c r="AR83">
        <f>IF(AP83&gt;AO70,0,IF(AO70=7,MAX(0,(AO70-AP83-5)),0))</f>
        <v>0</v>
      </c>
      <c r="AS83">
        <f>IF(AP83&gt;AO70,0,IF(AO70=8,MAX(0,(AO70-AP83-5)),0))</f>
        <v>0</v>
      </c>
      <c r="AT83">
        <f t="shared" si="202"/>
        <v>0</v>
      </c>
      <c r="AV83">
        <f>IF(AY83="",-1,IF(AY83&gt;0,FLOOR(AY83*EXP(-EXP(AZ83-BA83*AW83)),1),0))</f>
        <v>-1</v>
      </c>
      <c r="AW83" t="str">
        <f>IF(E83="","",IF(A71=3000,(1/((13/7.5)*(60*F83+G83))),(1/((1/1)*(60*F83+G83)))))</f>
        <v/>
      </c>
      <c r="AX83">
        <f>VLOOKUP(A71,'RAZA track Params'!$AM$5:$AN$11,2,FALSE)</f>
        <v>23</v>
      </c>
      <c r="AY83" t="str">
        <f>IF(E83="","",VLOOKUP(H83,'RAZA track Params'!$B$28:$AE$53,AX83,FALSE))</f>
        <v/>
      </c>
      <c r="AZ83" t="str">
        <f>IF(E83="","",VLOOKUP(H83,'RAZA track Params'!$B$28:$AE$53,AX83+1,FALSE))</f>
        <v/>
      </c>
      <c r="BA83" t="str">
        <f>IF(E83="","",VLOOKUP(H83,'RAZA track Params'!$B$28:$AE$53,AX83+2,FALSE))</f>
        <v/>
      </c>
      <c r="BC83">
        <f>IF($D83=BC$1,$AN83,-1)</f>
        <v>-1</v>
      </c>
      <c r="BD83">
        <f t="shared" si="188"/>
        <v>-1</v>
      </c>
      <c r="BE83">
        <f t="shared" si="188"/>
        <v>-1</v>
      </c>
      <c r="BF83">
        <f t="shared" si="188"/>
        <v>-1</v>
      </c>
      <c r="BG83">
        <f t="shared" si="188"/>
        <v>-1</v>
      </c>
      <c r="BH83">
        <f t="shared" si="188"/>
        <v>-1</v>
      </c>
      <c r="BI83">
        <f t="shared" si="188"/>
        <v>-1</v>
      </c>
      <c r="BJ83">
        <f t="shared" si="188"/>
        <v>-1</v>
      </c>
      <c r="BL83">
        <f>IF((IF(BC83=BC72,BC83,-1)-$AM83)/10000&lt;0,-1,(IF(BC83=BC72,BC83,-1)-$AM83)/10000)</f>
        <v>-1</v>
      </c>
      <c r="BM83">
        <f t="shared" ref="BM83:BS83" si="220">IF((IF(BD83=BD72,BD83,-1)-$AM83)/10000&lt;0,-1,(IF(BD83=BD72,BD83,-1)-$AM83)/10000)</f>
        <v>-1</v>
      </c>
      <c r="BN83">
        <f t="shared" si="220"/>
        <v>-1</v>
      </c>
      <c r="BO83">
        <f t="shared" si="220"/>
        <v>-1</v>
      </c>
      <c r="BP83">
        <f t="shared" si="220"/>
        <v>-1</v>
      </c>
      <c r="BQ83">
        <f t="shared" si="220"/>
        <v>-1</v>
      </c>
      <c r="BR83">
        <f t="shared" si="220"/>
        <v>-1</v>
      </c>
      <c r="BS83">
        <f t="shared" si="220"/>
        <v>-1</v>
      </c>
      <c r="BU83">
        <f t="shared" si="219"/>
        <v>-1</v>
      </c>
      <c r="BV83">
        <f t="shared" si="206"/>
        <v>0</v>
      </c>
      <c r="BW83">
        <f>_xlfn.RANK.AVG(BU83,BU73:BU84,0)</f>
        <v>6.5</v>
      </c>
      <c r="BX83">
        <f>IF(BW83&gt;BV70,0,(BV70-BW83)+2)</f>
        <v>0</v>
      </c>
      <c r="BY83">
        <f>IF(BW83&gt;BV70,0,IF(BV70=7,MAX(0,(BV70-BW83-5)),0))</f>
        <v>0</v>
      </c>
      <c r="BZ83">
        <f>IF(BW83&gt;BV70,0,IF(BV70=8,MAX(0,(BV70-BW83-5)),0))</f>
        <v>0</v>
      </c>
      <c r="CA83">
        <f>SUM(BX83:BZ83)</f>
        <v>0</v>
      </c>
    </row>
    <row r="84" spans="1:79">
      <c r="B84" s="94">
        <v>12</v>
      </c>
      <c r="C84" s="38" t="str">
        <f>IF(E84="","",VLOOKUP(E84,'Guests and Para'!$Q$4:$U$33,2,FALSE))</f>
        <v/>
      </c>
      <c r="D84" s="38" t="str">
        <f>IF(E84="","",VLOOKUP(E84,'Guests and Para'!$Q$4:$U$33,3,FALSE))</f>
        <v/>
      </c>
      <c r="E84" s="4"/>
      <c r="F84" s="4"/>
      <c r="G84" s="6"/>
      <c r="H84" s="38" t="str">
        <f>IF(E84="","",VLOOKUP(E84,'Guests and Para'!$Q$4:$U$33,4,FALSE))</f>
        <v/>
      </c>
      <c r="I84" s="38" t="str">
        <f>IF(E84="","",VLOOKUP(E84,'Guests and Para'!$Q$4:$U$33,5,FALSE))</f>
        <v/>
      </c>
      <c r="J84" s="38">
        <f t="shared" si="190"/>
        <v>0</v>
      </c>
      <c r="K84" s="94">
        <f t="shared" si="191"/>
        <v>0</v>
      </c>
      <c r="L84" s="38" t="str">
        <f t="shared" si="215"/>
        <v/>
      </c>
      <c r="M84">
        <f t="shared" si="192"/>
        <v>0</v>
      </c>
      <c r="N84" s="8">
        <f t="shared" si="193"/>
        <v>0</v>
      </c>
      <c r="O84" s="8">
        <f t="shared" si="183"/>
        <v>0</v>
      </c>
      <c r="P84" s="8">
        <f t="shared" si="194"/>
        <v>0</v>
      </c>
      <c r="Q84" s="7">
        <f t="shared" si="195"/>
        <v>0</v>
      </c>
      <c r="R84" s="7">
        <f t="shared" si="196"/>
        <v>0</v>
      </c>
      <c r="S84" s="7">
        <f t="shared" si="196"/>
        <v>0</v>
      </c>
      <c r="T84" s="7">
        <f t="shared" si="196"/>
        <v>0</v>
      </c>
      <c r="U84" s="7">
        <f t="shared" si="196"/>
        <v>0</v>
      </c>
      <c r="V84" t="str">
        <f t="shared" si="197"/>
        <v/>
      </c>
      <c r="W84" t="str">
        <f t="shared" si="198"/>
        <v/>
      </c>
      <c r="X84" t="str">
        <f>IF(ADMIN2026!$G$8="Photo-finish timing",W84,V84)</f>
        <v/>
      </c>
      <c r="Y84" s="66" t="str">
        <f>IF(E84="","",IF(ADMIN2026!$G$8=ADMIN2026!$D$8,"",IF(P84&gt;0.5,"error 1/100th entry noted","")))</f>
        <v/>
      </c>
      <c r="Z84" s="38" t="str">
        <f t="shared" si="199"/>
        <v/>
      </c>
      <c r="AC84">
        <f t="shared" si="200"/>
        <v>0</v>
      </c>
      <c r="AD84">
        <f t="shared" si="184"/>
        <v>0</v>
      </c>
      <c r="AE84">
        <f t="shared" si="184"/>
        <v>0</v>
      </c>
      <c r="AF84">
        <f t="shared" si="184"/>
        <v>0</v>
      </c>
      <c r="AG84">
        <f t="shared" si="184"/>
        <v>0</v>
      </c>
      <c r="AH84">
        <f t="shared" si="184"/>
        <v>0</v>
      </c>
      <c r="AI84">
        <f t="shared" si="184"/>
        <v>0</v>
      </c>
      <c r="AJ84">
        <f t="shared" si="184"/>
        <v>0</v>
      </c>
      <c r="AL84">
        <f t="shared" si="185"/>
        <v>-10000</v>
      </c>
      <c r="AM84">
        <f t="shared" si="208"/>
        <v>12</v>
      </c>
      <c r="AN84">
        <f t="shared" si="201"/>
        <v>-9988</v>
      </c>
      <c r="AO84">
        <f t="shared" si="186"/>
        <v>0</v>
      </c>
      <c r="AP84">
        <f>_xlfn.RANK.AVG(AV84,AV73:AV84,0)</f>
        <v>6.5</v>
      </c>
      <c r="AQ84">
        <f>IF(AP84&gt;AO70,0,(AO70-AP84)+2)</f>
        <v>0</v>
      </c>
      <c r="AR84">
        <f>IF(AP84&gt;AO70,0,IF(AO70=7,MAX(0,(AO70-AP84-5)),0))</f>
        <v>0</v>
      </c>
      <c r="AS84">
        <f>IF(AP84&gt;AO70,0,IF(AO70=8,MAX(0,(AO70-AP84-5)),0))</f>
        <v>0</v>
      </c>
      <c r="AT84">
        <f t="shared" si="202"/>
        <v>0</v>
      </c>
      <c r="AV84">
        <f t="shared" ref="AV84" si="221">IF(AY84="",-1,IF(AY84&gt;0,FLOOR(AY84*EXP(-EXP(AZ84-BA84*AW84)),1),0))</f>
        <v>-1</v>
      </c>
      <c r="AW84" t="str">
        <f>IF(E84="","",IF(A71=3000,(1/((13/7.5)*(60*F84+G84))),(1/((1/1)*(60*F84+G84)))))</f>
        <v/>
      </c>
      <c r="AX84">
        <f>VLOOKUP(A71,'RAZA track Params'!$AM$5:$AN$11,2,FALSE)</f>
        <v>23</v>
      </c>
      <c r="AY84" t="str">
        <f>IF(E84="","",VLOOKUP(H84,'RAZA track Params'!$B$28:$AE$53,AX84,FALSE))</f>
        <v/>
      </c>
      <c r="AZ84" t="str">
        <f>IF(E84="","",VLOOKUP(H84,'RAZA track Params'!$B$28:$AE$53,AX84+1,FALSE))</f>
        <v/>
      </c>
      <c r="BA84" t="str">
        <f>IF(E84="","",VLOOKUP(H84,'RAZA track Params'!$B$28:$AE$53,AX84+2,FALSE))</f>
        <v/>
      </c>
      <c r="BC84">
        <f t="shared" si="203"/>
        <v>-1</v>
      </c>
      <c r="BD84">
        <f t="shared" si="188"/>
        <v>-1</v>
      </c>
      <c r="BE84">
        <f t="shared" si="188"/>
        <v>-1</v>
      </c>
      <c r="BF84">
        <f t="shared" si="188"/>
        <v>-1</v>
      </c>
      <c r="BG84">
        <f t="shared" si="188"/>
        <v>-1</v>
      </c>
      <c r="BH84">
        <f t="shared" si="188"/>
        <v>-1</v>
      </c>
      <c r="BI84">
        <f t="shared" si="188"/>
        <v>-1</v>
      </c>
      <c r="BJ84">
        <f t="shared" si="188"/>
        <v>-1</v>
      </c>
      <c r="BL84">
        <f>IF((IF(BC84=BC72,BC84,-1)-$AM84)/10000&lt;0,-1,(IF(BC84=BC72,BC84,-1)-$AM84)/10000)</f>
        <v>-1</v>
      </c>
      <c r="BM84">
        <f t="shared" ref="BM84:BS84" si="222">IF((IF(BD84=BD72,BD84,-1)-$AM84)/10000&lt;0,-1,(IF(BD84=BD72,BD84,-1)-$AM84)/10000)</f>
        <v>-1</v>
      </c>
      <c r="BN84">
        <f t="shared" si="222"/>
        <v>-1</v>
      </c>
      <c r="BO84">
        <f t="shared" si="222"/>
        <v>-1</v>
      </c>
      <c r="BP84">
        <f t="shared" si="222"/>
        <v>-1</v>
      </c>
      <c r="BQ84">
        <f t="shared" si="222"/>
        <v>-1</v>
      </c>
      <c r="BR84">
        <f t="shared" si="222"/>
        <v>-1</v>
      </c>
      <c r="BS84">
        <f t="shared" si="222"/>
        <v>-1</v>
      </c>
      <c r="BU84">
        <f t="shared" si="219"/>
        <v>-1</v>
      </c>
      <c r="BV84">
        <f t="shared" si="206"/>
        <v>0</v>
      </c>
      <c r="BW84">
        <f>_xlfn.RANK.AVG(BU84,BU73:BU84,0)</f>
        <v>6.5</v>
      </c>
      <c r="BX84">
        <f>IF(BW84&gt;BV70,0,(BV70-BW84)+2)</f>
        <v>0</v>
      </c>
      <c r="BY84">
        <f>IF(BW84&gt;BV70,0,IF(BV70=7,MAX(0,(BV70-BW84-5)),0))</f>
        <v>0</v>
      </c>
      <c r="BZ84">
        <f>IF(BW84&gt;BV70,0,IF(BV70=8,MAX(0,(BV70-BW84-5)),0))</f>
        <v>0</v>
      </c>
      <c r="CA84">
        <f t="shared" ref="CA84" si="223">SUM(BX84:BZ84)</f>
        <v>0</v>
      </c>
    </row>
    <row r="86" spans="1:79">
      <c r="AO86" t="s">
        <v>312</v>
      </c>
      <c r="BV86" t="s">
        <v>312</v>
      </c>
    </row>
    <row r="87" spans="1:79">
      <c r="A87" s="62" t="s">
        <v>0</v>
      </c>
      <c r="B87" s="62" t="s">
        <v>0</v>
      </c>
      <c r="C87" s="62">
        <f>IF(ADMIN2026!D5=1,5000,IF(ADMIN2026!D5=2,3000,IF(ADMIN2026!D5=3,5000,IF(ADMIN2026!D5=4,3000,"err"))))</f>
        <v>5000</v>
      </c>
      <c r="D87" s="62" t="s">
        <v>58</v>
      </c>
      <c r="E87" s="3"/>
      <c r="F87" s="3"/>
      <c r="G87" s="67"/>
      <c r="J87" s="3"/>
      <c r="K87" s="3"/>
      <c r="L87" s="3"/>
      <c r="M87" s="3"/>
      <c r="N87" s="3"/>
      <c r="O87" s="3"/>
      <c r="P87" s="3"/>
      <c r="Q87" s="3"/>
      <c r="R87" s="3"/>
      <c r="S87" s="3"/>
      <c r="T87" s="3"/>
      <c r="U87" s="3"/>
      <c r="V87" s="3"/>
      <c r="W87" s="3"/>
      <c r="X87" s="3"/>
      <c r="Y87" s="3"/>
      <c r="Z87" s="3"/>
      <c r="AA87" s="3"/>
      <c r="AO87">
        <f>SUM(AO90:AO97)</f>
        <v>0</v>
      </c>
      <c r="BC87" t="s">
        <v>399</v>
      </c>
      <c r="BL87" t="s">
        <v>401</v>
      </c>
      <c r="BV87">
        <f>SUM(BV90:BV97)</f>
        <v>0</v>
      </c>
    </row>
    <row r="88" spans="1:79">
      <c r="A88" s="3">
        <f>C87</f>
        <v>5000</v>
      </c>
      <c r="B88" s="37" t="s">
        <v>415</v>
      </c>
      <c r="C88" s="37"/>
      <c r="D88" s="37"/>
      <c r="E88" s="37"/>
      <c r="F88" s="37" t="s">
        <v>76</v>
      </c>
      <c r="G88" s="63" t="s">
        <v>77</v>
      </c>
      <c r="H88" s="37" t="s">
        <v>387</v>
      </c>
      <c r="I88" s="37" t="s">
        <v>389</v>
      </c>
      <c r="J88" s="37" t="s">
        <v>79</v>
      </c>
      <c r="K88" s="37" t="s">
        <v>59</v>
      </c>
      <c r="L88" s="37" t="s">
        <v>304</v>
      </c>
      <c r="M88" s="3" t="s">
        <v>132</v>
      </c>
      <c r="N88" s="3" t="s">
        <v>132</v>
      </c>
      <c r="O88" s="3" t="s">
        <v>133</v>
      </c>
      <c r="P88" s="3" t="s">
        <v>193</v>
      </c>
      <c r="Q88" s="3" t="s">
        <v>137</v>
      </c>
      <c r="R88" s="3" t="s">
        <v>192</v>
      </c>
      <c r="S88" s="3" t="s">
        <v>134</v>
      </c>
      <c r="T88" s="3" t="s">
        <v>135</v>
      </c>
      <c r="U88" s="3" t="s">
        <v>194</v>
      </c>
      <c r="V88" s="3" t="s">
        <v>195</v>
      </c>
      <c r="W88" s="3" t="s">
        <v>197</v>
      </c>
      <c r="X88" s="3" t="s">
        <v>136</v>
      </c>
      <c r="Y88" s="3" t="s">
        <v>236</v>
      </c>
      <c r="Z88" s="37" t="s">
        <v>404</v>
      </c>
      <c r="AA88" s="3"/>
      <c r="AL88" t="s">
        <v>304</v>
      </c>
      <c r="AM88" t="s">
        <v>307</v>
      </c>
      <c r="AN88" s="1" t="s">
        <v>308</v>
      </c>
      <c r="AO88" t="s">
        <v>310</v>
      </c>
      <c r="AP88" t="s">
        <v>313</v>
      </c>
      <c r="AQ88" t="s">
        <v>400</v>
      </c>
      <c r="AR88" t="s">
        <v>400</v>
      </c>
      <c r="AS88" t="s">
        <v>400</v>
      </c>
      <c r="AT88" t="s">
        <v>400</v>
      </c>
      <c r="AV88" t="s">
        <v>304</v>
      </c>
      <c r="AW88" t="s">
        <v>383</v>
      </c>
      <c r="AX88" t="s">
        <v>392</v>
      </c>
      <c r="AY88" t="s">
        <v>304</v>
      </c>
      <c r="AZ88" t="s">
        <v>304</v>
      </c>
      <c r="BA88" t="s">
        <v>304</v>
      </c>
      <c r="BC88" s="136" t="str">
        <f>AC$1</f>
        <v>B&amp;R</v>
      </c>
      <c r="BD88" s="136" t="str">
        <f t="shared" ref="BD88:BJ88" si="224">AD$1</f>
        <v>Chelt</v>
      </c>
      <c r="BE88" s="136" t="str">
        <f t="shared" si="224"/>
        <v>D&amp;S</v>
      </c>
      <c r="BF88" s="136" t="str">
        <f t="shared" si="224"/>
        <v>HereF</v>
      </c>
      <c r="BG88" s="136" t="str">
        <f t="shared" si="224"/>
        <v>K&amp;S</v>
      </c>
      <c r="BH88" s="136" t="str">
        <f t="shared" si="224"/>
        <v>Tipton</v>
      </c>
      <c r="BI88" s="136" t="str">
        <f t="shared" si="224"/>
        <v>Worc</v>
      </c>
      <c r="BJ88" s="136" t="str">
        <f t="shared" si="224"/>
        <v>Yate</v>
      </c>
      <c r="BL88" s="136" t="str">
        <f>BC88</f>
        <v>B&amp;R</v>
      </c>
      <c r="BM88" s="136" t="str">
        <f t="shared" ref="BM88:BS88" si="225">BD88</f>
        <v>Chelt</v>
      </c>
      <c r="BN88" s="136" t="str">
        <f t="shared" si="225"/>
        <v>D&amp;S</v>
      </c>
      <c r="BO88" s="136" t="str">
        <f t="shared" si="225"/>
        <v>HereF</v>
      </c>
      <c r="BP88" s="136" t="str">
        <f t="shared" si="225"/>
        <v>K&amp;S</v>
      </c>
      <c r="BQ88" s="136" t="str">
        <f t="shared" si="225"/>
        <v>Tipton</v>
      </c>
      <c r="BR88" s="136" t="str">
        <f t="shared" si="225"/>
        <v>Worc</v>
      </c>
      <c r="BS88" s="136" t="str">
        <f t="shared" si="225"/>
        <v>Yate</v>
      </c>
      <c r="BU88" t="s">
        <v>402</v>
      </c>
      <c r="BV88" t="s">
        <v>310</v>
      </c>
      <c r="BW88" t="s">
        <v>313</v>
      </c>
      <c r="BX88" t="s">
        <v>403</v>
      </c>
      <c r="BY88" t="s">
        <v>403</v>
      </c>
      <c r="BZ88" t="s">
        <v>403</v>
      </c>
      <c r="CA88" t="s">
        <v>403</v>
      </c>
    </row>
    <row r="89" spans="1:79">
      <c r="A89" s="64" t="str">
        <f>$A$4</f>
        <v>WOMEN</v>
      </c>
      <c r="B89" s="37" t="s">
        <v>59</v>
      </c>
      <c r="C89" s="37" t="s">
        <v>60</v>
      </c>
      <c r="D89" s="37" t="s">
        <v>61</v>
      </c>
      <c r="E89" s="37" t="s">
        <v>108</v>
      </c>
      <c r="F89" s="37" t="s">
        <v>78</v>
      </c>
      <c r="G89" s="63" t="s">
        <v>99</v>
      </c>
      <c r="H89" s="37" t="s">
        <v>388</v>
      </c>
      <c r="I89" s="37" t="s">
        <v>390</v>
      </c>
      <c r="J89" s="37" t="s">
        <v>80</v>
      </c>
      <c r="K89" s="37" t="s">
        <v>80</v>
      </c>
      <c r="L89" s="37" t="s">
        <v>80</v>
      </c>
      <c r="M89" s="3" t="s">
        <v>192</v>
      </c>
      <c r="N89" s="3" t="s">
        <v>130</v>
      </c>
      <c r="O89" s="3" t="s">
        <v>130</v>
      </c>
      <c r="P89" s="3" t="s">
        <v>130</v>
      </c>
      <c r="Q89" s="3" t="s">
        <v>131</v>
      </c>
      <c r="R89" s="3" t="s">
        <v>131</v>
      </c>
      <c r="S89" s="3" t="s">
        <v>131</v>
      </c>
      <c r="T89" s="3" t="s">
        <v>131</v>
      </c>
      <c r="U89" s="3" t="s">
        <v>131</v>
      </c>
      <c r="V89" s="3" t="s">
        <v>196</v>
      </c>
      <c r="W89" s="3" t="s">
        <v>196</v>
      </c>
      <c r="X89" s="3" t="s">
        <v>146</v>
      </c>
      <c r="Y89" s="3" t="s">
        <v>237</v>
      </c>
      <c r="Z89" s="37" t="s">
        <v>405</v>
      </c>
      <c r="AA89" s="3"/>
      <c r="AC89" t="str">
        <f>ADMIN2026!$D$12</f>
        <v>B&amp;R</v>
      </c>
      <c r="AD89" t="str">
        <f>ADMIN2026!$D$13</f>
        <v>Chelt</v>
      </c>
      <c r="AE89" t="str">
        <f>ADMIN2026!$D$14</f>
        <v>D&amp;S</v>
      </c>
      <c r="AF89" t="str">
        <f>ADMIN2026!$D$15</f>
        <v>HereF</v>
      </c>
      <c r="AG89" t="str">
        <f>ADMIN2026!$D$16</f>
        <v>K&amp;S</v>
      </c>
      <c r="AH89" t="str">
        <f>ADMIN2026!$D$17</f>
        <v>Tipton</v>
      </c>
      <c r="AI89" t="str">
        <f>ADMIN2026!$D$18</f>
        <v>Worc</v>
      </c>
      <c r="AJ89" t="str">
        <f>ADMIN2026!$D$19</f>
        <v>Yate</v>
      </c>
      <c r="AL89" t="s">
        <v>306</v>
      </c>
      <c r="AM89" t="s">
        <v>296</v>
      </c>
      <c r="AN89" t="s">
        <v>309</v>
      </c>
      <c r="AO89" t="s">
        <v>311</v>
      </c>
      <c r="AP89" t="s">
        <v>325</v>
      </c>
      <c r="AQ89" t="s">
        <v>397</v>
      </c>
      <c r="AR89" t="s">
        <v>394</v>
      </c>
      <c r="AS89" t="s">
        <v>395</v>
      </c>
      <c r="AT89" t="s">
        <v>396</v>
      </c>
      <c r="AV89" t="s">
        <v>305</v>
      </c>
      <c r="AW89" t="s">
        <v>384</v>
      </c>
      <c r="AX89" t="s">
        <v>393</v>
      </c>
      <c r="AY89" t="s">
        <v>328</v>
      </c>
      <c r="AZ89" t="s">
        <v>329</v>
      </c>
      <c r="BA89" t="s">
        <v>330</v>
      </c>
      <c r="BC89" s="135">
        <f>MAX(BC90:BC97)</f>
        <v>-1</v>
      </c>
      <c r="BD89" s="135">
        <f t="shared" ref="BD89:BJ89" si="226">MAX(BD90:BD97)</f>
        <v>-1</v>
      </c>
      <c r="BE89" s="135">
        <f t="shared" si="226"/>
        <v>-1</v>
      </c>
      <c r="BF89" s="135">
        <f t="shared" si="226"/>
        <v>-1</v>
      </c>
      <c r="BG89" s="135">
        <f t="shared" si="226"/>
        <v>-1</v>
      </c>
      <c r="BH89" s="135">
        <f t="shared" si="226"/>
        <v>-1</v>
      </c>
      <c r="BI89" s="135">
        <f t="shared" si="226"/>
        <v>-1</v>
      </c>
      <c r="BJ89" s="135">
        <f t="shared" si="226"/>
        <v>-1</v>
      </c>
      <c r="BU89" t="s">
        <v>314</v>
      </c>
      <c r="BV89" t="s">
        <v>311</v>
      </c>
      <c r="BW89" t="s">
        <v>325</v>
      </c>
      <c r="BX89" t="s">
        <v>397</v>
      </c>
      <c r="BY89" t="s">
        <v>394</v>
      </c>
      <c r="BZ89" t="s">
        <v>395</v>
      </c>
      <c r="CA89" t="s">
        <v>396</v>
      </c>
    </row>
    <row r="90" spans="1:79">
      <c r="B90" s="94">
        <v>1</v>
      </c>
      <c r="C90" s="38" t="str">
        <f>IF(E90="","",VLOOKUP(E90,'Guests and Para'!$Q$4:$U$33,2,FALSE))</f>
        <v/>
      </c>
      <c r="D90" s="38" t="str">
        <f>IF(E90="","",VLOOKUP(E90,'Guests and Para'!$Q$4:$U$33,3,FALSE))</f>
        <v/>
      </c>
      <c r="E90" s="4"/>
      <c r="F90" s="4"/>
      <c r="G90" s="6"/>
      <c r="H90" s="38" t="str">
        <f>IF(E90="","",VLOOKUP(E90,'Guests and Para'!$Q$4:$U$33,4,FALSE))</f>
        <v/>
      </c>
      <c r="I90" s="38" t="str">
        <f>IF(E90="","",VLOOKUP(E90,'Guests and Para'!$Q$4:$U$33,5,FALSE))</f>
        <v/>
      </c>
      <c r="J90" s="38">
        <f>CA90</f>
        <v>0</v>
      </c>
      <c r="K90" s="94">
        <f>J90</f>
        <v>0</v>
      </c>
      <c r="L90" s="38" t="str">
        <f t="shared" ref="L90:L96" si="227">IF(AV90&lt;0,"",AV90)</f>
        <v/>
      </c>
      <c r="M90">
        <f>INT(G90/10)</f>
        <v>0</v>
      </c>
      <c r="N90" s="8">
        <f>INT(G90)-10*M90</f>
        <v>0</v>
      </c>
      <c r="O90" s="8">
        <f t="shared" ref="O90:O101" si="228">INT((INT(10*(G90-N90-10*M90)+0.001))/1)</f>
        <v>0</v>
      </c>
      <c r="P90" s="8">
        <f>INT(100*(G90-N90-10*M90-O90/10)+0.5)</f>
        <v>0</v>
      </c>
      <c r="Q90" s="7">
        <f>F90</f>
        <v>0</v>
      </c>
      <c r="R90" s="7">
        <f>M90</f>
        <v>0</v>
      </c>
      <c r="S90" s="7">
        <f>N90</f>
        <v>0</v>
      </c>
      <c r="T90" s="7">
        <f>O90</f>
        <v>0</v>
      </c>
      <c r="U90" s="7">
        <f>P90</f>
        <v>0</v>
      </c>
      <c r="V90" t="str">
        <f>IF(G90="DQ","DQ",IF(G90="NT","NT",IF(G90="DNF","DNF",IF(G90="DNS","DNS",IF(D90="","",IF(F90="",IF(M90&gt;0,CONCATENATE(R90,S90,".",T90),CONCATENATE(S90,".",T90)),CONCATENATE(Q90,":",R90,S90,".",T90)))))))</f>
        <v/>
      </c>
      <c r="W90" t="str">
        <f>IF(G90="DQ","DQ",IF(G90="NT","NT",IF(G90="DNF","DNF",IF(G90="DNS","DNS",IF(D90="","",IF(F90="",IF(M90&gt;0,CONCATENATE(R90,S90,".",T90,U90),CONCATENATE(S90,".",T90,U90)),CONCATENATE(Q90,":",R90,S90,".",T90,U90)))))))</f>
        <v/>
      </c>
      <c r="X90" t="str">
        <f>IF(ADMIN2026!$G$8="Photo-finish timing",W90,V90)</f>
        <v/>
      </c>
      <c r="Y90" s="66" t="str">
        <f>IF(E90="","",IF(ADMIN2026!$G$8=ADMIN2026!$D$8,"",IF(P90&gt;0.5,"error 1/100th entry noted","")))</f>
        <v/>
      </c>
      <c r="Z90" s="38" t="str">
        <f>IF(BU90&lt;0,"",BU90)</f>
        <v/>
      </c>
      <c r="AC90">
        <f>IF($D90=AC$1,$K90,0)</f>
        <v>0</v>
      </c>
      <c r="AD90">
        <f t="shared" ref="AD90:AJ101" si="229">IF($D90=AD$1,$K90,0)</f>
        <v>0</v>
      </c>
      <c r="AE90">
        <f t="shared" si="229"/>
        <v>0</v>
      </c>
      <c r="AF90">
        <f t="shared" si="229"/>
        <v>0</v>
      </c>
      <c r="AG90">
        <f t="shared" si="229"/>
        <v>0</v>
      </c>
      <c r="AH90">
        <f t="shared" si="229"/>
        <v>0</v>
      </c>
      <c r="AI90">
        <f t="shared" si="229"/>
        <v>0</v>
      </c>
      <c r="AJ90">
        <f t="shared" si="229"/>
        <v>0</v>
      </c>
      <c r="AL90">
        <f t="shared" ref="AL90:AL101" si="230">INT(100*AV90+0.5)*100</f>
        <v>-10000</v>
      </c>
      <c r="AM90">
        <v>1</v>
      </c>
      <c r="AN90">
        <f>AL90+AM90</f>
        <v>-9999</v>
      </c>
      <c r="AO90">
        <f t="shared" ref="AO90:AO101" si="231">IF(E90="",0,1)</f>
        <v>0</v>
      </c>
      <c r="AP90">
        <f>_xlfn.RANK.AVG(AV90,AV90:AV101,0)</f>
        <v>6.5</v>
      </c>
      <c r="AQ90">
        <f>IF(AP90&gt;AO87,0,(AO87-AP90)+2)</f>
        <v>0</v>
      </c>
      <c r="AR90">
        <f>IF(AP90&gt;AO87,0,IF(AO87=7,MAX(0,(AO87-AP90-5)),0))</f>
        <v>0</v>
      </c>
      <c r="AS90">
        <f>IF(AP90&gt;AO87,0,IF(AO87=8,MAX(0,(AO87-AP90-5)),0))</f>
        <v>0</v>
      </c>
      <c r="AT90">
        <f>SUM(AQ90:AS90)</f>
        <v>0</v>
      </c>
      <c r="AV90">
        <f t="shared" ref="AV90:AV99" si="232">IF(AY90="",-1,IF(AY90&gt;0,FLOOR(AY90*EXP(-EXP(AZ90-BA90*AW90)),1),0))</f>
        <v>-1</v>
      </c>
      <c r="AW90" t="str">
        <f>IF(E90="","",IF(A88=3000,(1/((13/7.5)*(60*F90+G90))),(1/((1/1)*(60*F90+G90)))))</f>
        <v/>
      </c>
      <c r="AX90">
        <f>VLOOKUP(A88,'RAZA track Params'!$AM$5:$AN$11,2,FALSE)</f>
        <v>28</v>
      </c>
      <c r="AY90" t="str">
        <f>IF(E90="","",VLOOKUP(H90,'RAZA track Params'!$B$28:$AE$53,AX90,FALSE))</f>
        <v/>
      </c>
      <c r="AZ90" t="str">
        <f>IF(E90="","",VLOOKUP(H90,'RAZA track Params'!$B$28:$AE$53,AX90+1,FALSE))</f>
        <v/>
      </c>
      <c r="BA90" t="str">
        <f>IF(E90="","",VLOOKUP(H90,'RAZA track Params'!$B$28:$AE$53,AX90+2,FALSE))</f>
        <v/>
      </c>
      <c r="BC90">
        <f>IF($D90=BC$1,$AN90,-1)</f>
        <v>-1</v>
      </c>
      <c r="BD90">
        <f t="shared" ref="BD90:BJ101" si="233">IF($D90=BD$1,$AN90,-1)</f>
        <v>-1</v>
      </c>
      <c r="BE90">
        <f t="shared" si="233"/>
        <v>-1</v>
      </c>
      <c r="BF90">
        <f t="shared" si="233"/>
        <v>-1</v>
      </c>
      <c r="BG90">
        <f t="shared" si="233"/>
        <v>-1</v>
      </c>
      <c r="BH90">
        <f t="shared" si="233"/>
        <v>-1</v>
      </c>
      <c r="BI90">
        <f t="shared" si="233"/>
        <v>-1</v>
      </c>
      <c r="BJ90">
        <f t="shared" si="233"/>
        <v>-1</v>
      </c>
      <c r="BL90">
        <f t="shared" ref="BL90:BS90" si="234">IF((IF(BC90=BC89,BC90,-1)-$AM90)/10000&lt;0,-1,(IF(BC90=BC89,BC90,-1)-$AM90)/10000)</f>
        <v>-1</v>
      </c>
      <c r="BM90">
        <f t="shared" si="234"/>
        <v>-1</v>
      </c>
      <c r="BN90">
        <f t="shared" si="234"/>
        <v>-1</v>
      </c>
      <c r="BO90">
        <f t="shared" si="234"/>
        <v>-1</v>
      </c>
      <c r="BP90">
        <f t="shared" si="234"/>
        <v>-1</v>
      </c>
      <c r="BQ90">
        <f t="shared" si="234"/>
        <v>-1</v>
      </c>
      <c r="BR90">
        <f t="shared" si="234"/>
        <v>-1</v>
      </c>
      <c r="BS90">
        <f t="shared" si="234"/>
        <v>-1</v>
      </c>
      <c r="BU90">
        <f>MAX(BL90:BS90)</f>
        <v>-1</v>
      </c>
      <c r="BV90">
        <f>IF(BU90&lt;0,0,1)</f>
        <v>0</v>
      </c>
      <c r="BW90">
        <f>_xlfn.RANK.AVG(BU90,BU90:BU101,0)</f>
        <v>6.5</v>
      </c>
      <c r="BX90">
        <f>IF(BW90&gt;BV87,0,(BV87-BW90)+2)</f>
        <v>0</v>
      </c>
      <c r="BY90">
        <f>IF(BW90&gt;BV87,0,IF(BV87=7,MAX(0,(BV87-BW90-5)),0))</f>
        <v>0</v>
      </c>
      <c r="BZ90">
        <f>IF(BW90&gt;BV87,0,IF(BV87=8,MAX(0,(BV87-BW90-5)),0))</f>
        <v>0</v>
      </c>
      <c r="CA90">
        <f>SUM(BX90:BZ90)</f>
        <v>0</v>
      </c>
    </row>
    <row r="91" spans="1:79">
      <c r="B91" s="94">
        <v>2</v>
      </c>
      <c r="C91" s="38" t="str">
        <f>IF(E91="","",VLOOKUP(E91,'Guests and Para'!$Q$4:$U$33,2,FALSE))</f>
        <v/>
      </c>
      <c r="D91" s="38" t="str">
        <f>IF(E91="","",VLOOKUP(E91,'Guests and Para'!$Q$4:$U$33,3,FALSE))</f>
        <v/>
      </c>
      <c r="E91" s="4"/>
      <c r="F91" s="4"/>
      <c r="G91" s="6"/>
      <c r="H91" s="38" t="str">
        <f>IF(E91="","",VLOOKUP(E91,'Guests and Para'!$Q$4:$U$33,4,FALSE))</f>
        <v/>
      </c>
      <c r="I91" s="38" t="str">
        <f>IF(E91="","",VLOOKUP(E91,'Guests and Para'!$Q$4:$U$33,5,FALSE))</f>
        <v/>
      </c>
      <c r="J91" s="38">
        <f t="shared" ref="J91:J101" si="235">CA91</f>
        <v>0</v>
      </c>
      <c r="K91" s="94">
        <f t="shared" ref="K91:K101" si="236">J91</f>
        <v>0</v>
      </c>
      <c r="L91" s="38" t="str">
        <f t="shared" si="227"/>
        <v/>
      </c>
      <c r="M91">
        <f t="shared" ref="M91:M101" si="237">INT(G91/10)</f>
        <v>0</v>
      </c>
      <c r="N91" s="8">
        <f t="shared" ref="N91:N101" si="238">INT(G91)-10*M91</f>
        <v>0</v>
      </c>
      <c r="O91" s="8">
        <f t="shared" si="228"/>
        <v>0</v>
      </c>
      <c r="P91" s="8">
        <f t="shared" ref="P91:P101" si="239">INT(100*(G91-N91-10*M91-O91/10)+0.5)</f>
        <v>0</v>
      </c>
      <c r="Q91" s="7">
        <f t="shared" ref="Q91:Q101" si="240">F91</f>
        <v>0</v>
      </c>
      <c r="R91" s="7">
        <f t="shared" ref="R91:U101" si="241">M91</f>
        <v>0</v>
      </c>
      <c r="S91" s="7">
        <f t="shared" si="241"/>
        <v>0</v>
      </c>
      <c r="T91" s="7">
        <f t="shared" si="241"/>
        <v>0</v>
      </c>
      <c r="U91" s="7">
        <f t="shared" si="241"/>
        <v>0</v>
      </c>
      <c r="V91" t="str">
        <f t="shared" ref="V91:V101" si="242">IF(G91="DQ","DQ",IF(G91="NT","NT",IF(G91="DNF","DNF",IF(G91="DNS","DNS",IF(D91="","",IF(F91="",IF(M91&gt;0,CONCATENATE(R91,S91,".",T91),CONCATENATE(S91,".",T91)),CONCATENATE(Q91,":",R91,S91,".",T91)))))))</f>
        <v/>
      </c>
      <c r="W91" t="str">
        <f t="shared" ref="W91:W101" si="243">IF(G91="DQ","DQ",IF(G91="NT","NT",IF(G91="DNF","DNF",IF(G91="DNS","DNS",IF(D91="","",IF(F91="",IF(M91&gt;0,CONCATENATE(R91,S91,".",T91,U91),CONCATENATE(S91,".",T91,U91)),CONCATENATE(Q91,":",R91,S91,".",T91,U91)))))))</f>
        <v/>
      </c>
      <c r="X91" t="str">
        <f>IF(ADMIN2026!$G$8="Photo-finish timing",W91,V91)</f>
        <v/>
      </c>
      <c r="Y91" s="66" t="str">
        <f>IF(E91="","",IF(ADMIN2026!$G$8=ADMIN2026!$D$8,"",IF(P91&gt;0.5,"error 1/100th entry noted","")))</f>
        <v/>
      </c>
      <c r="Z91" s="38" t="str">
        <f t="shared" ref="Z91:Z101" si="244">IF(BU91&lt;0,"",BU91)</f>
        <v/>
      </c>
      <c r="AC91">
        <f t="shared" ref="AC91:AC101" si="245">IF($D91=AC$1,$K91,0)</f>
        <v>0</v>
      </c>
      <c r="AD91">
        <f t="shared" si="229"/>
        <v>0</v>
      </c>
      <c r="AE91">
        <f t="shared" si="229"/>
        <v>0</v>
      </c>
      <c r="AF91">
        <f t="shared" si="229"/>
        <v>0</v>
      </c>
      <c r="AG91">
        <f t="shared" si="229"/>
        <v>0</v>
      </c>
      <c r="AH91">
        <f t="shared" si="229"/>
        <v>0</v>
      </c>
      <c r="AI91">
        <f t="shared" si="229"/>
        <v>0</v>
      </c>
      <c r="AJ91">
        <f t="shared" si="229"/>
        <v>0</v>
      </c>
      <c r="AL91">
        <f t="shared" si="230"/>
        <v>-10000</v>
      </c>
      <c r="AM91">
        <f>1+AM90</f>
        <v>2</v>
      </c>
      <c r="AN91">
        <f t="shared" ref="AN91:AN101" si="246">AL91+AM91</f>
        <v>-9998</v>
      </c>
      <c r="AO91">
        <f t="shared" si="231"/>
        <v>0</v>
      </c>
      <c r="AP91">
        <f>_xlfn.RANK.AVG(AV91,AV90:AV101,0)</f>
        <v>6.5</v>
      </c>
      <c r="AQ91">
        <f>IF(AP91&gt;AO87,0,(AO87-AP91)+2)</f>
        <v>0</v>
      </c>
      <c r="AR91">
        <f>IF(AP91&gt;AO87,0,IF(AO87=7,MAX(0,(AO87-AP91-5)),0))</f>
        <v>0</v>
      </c>
      <c r="AS91">
        <f>IF(AP91&gt;AO87,0,IF(AO87=8,MAX(0,(AO87-AP91-5)),0))</f>
        <v>0</v>
      </c>
      <c r="AT91">
        <f t="shared" ref="AT91:AT101" si="247">SUM(AQ91:AS91)</f>
        <v>0</v>
      </c>
      <c r="AV91">
        <f t="shared" si="232"/>
        <v>-1</v>
      </c>
      <c r="AW91" t="str">
        <f>IF(E91="","",IF(A88=3000,(1/((13/7.5)*(60*F91+G91))),(1/((1/1)*(60*F91+G91)))))</f>
        <v/>
      </c>
      <c r="AX91">
        <f>VLOOKUP(A88,'RAZA track Params'!$AM$5:$AN$11,2,FALSE)</f>
        <v>28</v>
      </c>
      <c r="AY91" t="str">
        <f>IF(E91="","",VLOOKUP(H91,'RAZA track Params'!$B$28:$AE$53,AX91,FALSE))</f>
        <v/>
      </c>
      <c r="AZ91" t="str">
        <f>IF(E91="","",VLOOKUP(H91,'RAZA track Params'!$B$28:$AE$53,AX91+1,FALSE))</f>
        <v/>
      </c>
      <c r="BA91" t="str">
        <f>IF(E91="","",VLOOKUP(H91,'RAZA track Params'!$B$28:$AE$53,AX91+2,FALSE))</f>
        <v/>
      </c>
      <c r="BC91">
        <f t="shared" ref="BC91:BC101" si="248">IF($D91=BC$1,$AN91,-1)</f>
        <v>-1</v>
      </c>
      <c r="BD91">
        <f t="shared" si="233"/>
        <v>-1</v>
      </c>
      <c r="BE91">
        <f t="shared" si="233"/>
        <v>-1</v>
      </c>
      <c r="BF91">
        <f t="shared" si="233"/>
        <v>-1</v>
      </c>
      <c r="BG91">
        <f t="shared" si="233"/>
        <v>-1</v>
      </c>
      <c r="BH91">
        <f t="shared" si="233"/>
        <v>-1</v>
      </c>
      <c r="BI91">
        <f t="shared" si="233"/>
        <v>-1</v>
      </c>
      <c r="BJ91">
        <f t="shared" si="233"/>
        <v>-1</v>
      </c>
      <c r="BL91">
        <f t="shared" ref="BL91:BS91" si="249">IF((IF(BC91=BC89,BC91,-1)-$AM91)/10000&lt;0,-1,(IF(BC91=BC89,BC91,-1)-$AM91)/10000)</f>
        <v>-1</v>
      </c>
      <c r="BM91">
        <f t="shared" si="249"/>
        <v>-1</v>
      </c>
      <c r="BN91">
        <f t="shared" si="249"/>
        <v>-1</v>
      </c>
      <c r="BO91">
        <f t="shared" si="249"/>
        <v>-1</v>
      </c>
      <c r="BP91">
        <f t="shared" si="249"/>
        <v>-1</v>
      </c>
      <c r="BQ91">
        <f t="shared" si="249"/>
        <v>-1</v>
      </c>
      <c r="BR91">
        <f t="shared" si="249"/>
        <v>-1</v>
      </c>
      <c r="BS91">
        <f t="shared" si="249"/>
        <v>-1</v>
      </c>
      <c r="BU91">
        <f t="shared" ref="BU91:BU96" si="250">MAX(BL91:BS91)</f>
        <v>-1</v>
      </c>
      <c r="BV91">
        <f t="shared" ref="BV91:BV101" si="251">IF(BU91&lt;0,0,1)</f>
        <v>0</v>
      </c>
      <c r="BW91">
        <f>_xlfn.RANK.AVG(BU91,BU90:BU101,0)</f>
        <v>6.5</v>
      </c>
      <c r="BX91">
        <f>IF(BW91&gt;BV87,0,(BV87-BW91)+2)</f>
        <v>0</v>
      </c>
      <c r="BY91">
        <f>IF(BW91&gt;BV87,0,IF(BV87=7,MAX(0,(BV87-BW91-5)),0))</f>
        <v>0</v>
      </c>
      <c r="BZ91">
        <f>IF(BW91&gt;BV87,0,IF(BV87=8,MAX(0,(BV87-BW91-5)),0))</f>
        <v>0</v>
      </c>
      <c r="CA91">
        <f t="shared" ref="CA91:CA99" si="252">SUM(BX91:BZ91)</f>
        <v>0</v>
      </c>
    </row>
    <row r="92" spans="1:79">
      <c r="B92" s="94">
        <v>3</v>
      </c>
      <c r="C92" s="38" t="str">
        <f>IF(E92="","",VLOOKUP(E92,'Guests and Para'!$Q$4:$U$33,2,FALSE))</f>
        <v/>
      </c>
      <c r="D92" s="38" t="str">
        <f>IF(E92="","",VLOOKUP(E92,'Guests and Para'!$Q$4:$U$33,3,FALSE))</f>
        <v/>
      </c>
      <c r="E92" s="4"/>
      <c r="F92" s="4"/>
      <c r="G92" s="6"/>
      <c r="H92" s="38" t="str">
        <f>IF(E92="","",VLOOKUP(E92,'Guests and Para'!$Q$4:$U$33,4,FALSE))</f>
        <v/>
      </c>
      <c r="I92" s="38" t="str">
        <f>IF(E92="","",VLOOKUP(E92,'Guests and Para'!$Q$4:$U$33,5,FALSE))</f>
        <v/>
      </c>
      <c r="J92" s="38">
        <f t="shared" si="235"/>
        <v>0</v>
      </c>
      <c r="K92" s="94">
        <f t="shared" si="236"/>
        <v>0</v>
      </c>
      <c r="L92" s="38" t="str">
        <f t="shared" si="227"/>
        <v/>
      </c>
      <c r="M92">
        <f t="shared" si="237"/>
        <v>0</v>
      </c>
      <c r="N92" s="8">
        <f t="shared" si="238"/>
        <v>0</v>
      </c>
      <c r="O92" s="8">
        <f t="shared" si="228"/>
        <v>0</v>
      </c>
      <c r="P92" s="8">
        <f t="shared" si="239"/>
        <v>0</v>
      </c>
      <c r="Q92" s="7">
        <f t="shared" si="240"/>
        <v>0</v>
      </c>
      <c r="R92" s="7">
        <f t="shared" si="241"/>
        <v>0</v>
      </c>
      <c r="S92" s="7">
        <f t="shared" si="241"/>
        <v>0</v>
      </c>
      <c r="T92" s="7">
        <f t="shared" si="241"/>
        <v>0</v>
      </c>
      <c r="U92" s="7">
        <f t="shared" si="241"/>
        <v>0</v>
      </c>
      <c r="V92" t="str">
        <f t="shared" si="242"/>
        <v/>
      </c>
      <c r="W92" t="str">
        <f t="shared" si="243"/>
        <v/>
      </c>
      <c r="X92" t="str">
        <f>IF(ADMIN2026!$G$8="Photo-finish timing",W92,V92)</f>
        <v/>
      </c>
      <c r="Y92" s="66" t="str">
        <f>IF(E92="","",IF(ADMIN2026!$G$8=ADMIN2026!$D$8,"",IF(P92&gt;0.5,"error 1/100th entry noted","")))</f>
        <v/>
      </c>
      <c r="Z92" s="38" t="str">
        <f t="shared" si="244"/>
        <v/>
      </c>
      <c r="AC92">
        <f t="shared" si="245"/>
        <v>0</v>
      </c>
      <c r="AD92">
        <f t="shared" si="229"/>
        <v>0</v>
      </c>
      <c r="AE92">
        <f t="shared" si="229"/>
        <v>0</v>
      </c>
      <c r="AF92">
        <f t="shared" si="229"/>
        <v>0</v>
      </c>
      <c r="AG92">
        <f t="shared" si="229"/>
        <v>0</v>
      </c>
      <c r="AH92">
        <f t="shared" si="229"/>
        <v>0</v>
      </c>
      <c r="AI92">
        <f t="shared" si="229"/>
        <v>0</v>
      </c>
      <c r="AJ92">
        <f t="shared" si="229"/>
        <v>0</v>
      </c>
      <c r="AL92">
        <f t="shared" si="230"/>
        <v>-10000</v>
      </c>
      <c r="AM92">
        <f t="shared" ref="AM92:AM101" si="253">1+AM91</f>
        <v>3</v>
      </c>
      <c r="AN92">
        <f t="shared" si="246"/>
        <v>-9997</v>
      </c>
      <c r="AO92">
        <f t="shared" si="231"/>
        <v>0</v>
      </c>
      <c r="AP92">
        <f>_xlfn.RANK.AVG(AV92,AV90:AV101,0)</f>
        <v>6.5</v>
      </c>
      <c r="AQ92">
        <f>IF(AP92&gt;AO87,0,(AO87-AP92)+2)</f>
        <v>0</v>
      </c>
      <c r="AR92">
        <f>IF(AP92&gt;AO87,0,IF(AO87=7,MAX(0,(AO87-AP92-5)),0))</f>
        <v>0</v>
      </c>
      <c r="AS92">
        <f>IF(AP92&gt;AO87,0,IF(AO87=8,MAX(0,(AO87-AP92-5)),0))</f>
        <v>0</v>
      </c>
      <c r="AT92">
        <f t="shared" si="247"/>
        <v>0</v>
      </c>
      <c r="AV92">
        <f t="shared" si="232"/>
        <v>-1</v>
      </c>
      <c r="AW92" t="str">
        <f>IF(E92="","",IF(A88=3000,(1/((13/7.5)*(60*F92+G92))),(1/((1/1)*(60*F92+G92)))))</f>
        <v/>
      </c>
      <c r="AX92">
        <f>VLOOKUP(A88,'RAZA track Params'!$AM$5:$AN$11,2,FALSE)</f>
        <v>28</v>
      </c>
      <c r="AY92" t="str">
        <f>IF(E92="","",VLOOKUP(H92,'RAZA track Params'!$B$28:$AE$53,AX92,FALSE))</f>
        <v/>
      </c>
      <c r="AZ92" t="str">
        <f>IF(E92="","",VLOOKUP(H92,'RAZA track Params'!$B$28:$AE$53,AX92+1,FALSE))</f>
        <v/>
      </c>
      <c r="BA92" t="str">
        <f>IF(E92="","",VLOOKUP(H92,'RAZA track Params'!$B$28:$AE$53,AX92+2,FALSE))</f>
        <v/>
      </c>
      <c r="BC92">
        <f t="shared" si="248"/>
        <v>-1</v>
      </c>
      <c r="BD92">
        <f t="shared" si="233"/>
        <v>-1</v>
      </c>
      <c r="BE92">
        <f t="shared" si="233"/>
        <v>-1</v>
      </c>
      <c r="BF92">
        <f t="shared" si="233"/>
        <v>-1</v>
      </c>
      <c r="BG92">
        <f t="shared" si="233"/>
        <v>-1</v>
      </c>
      <c r="BH92">
        <f t="shared" si="233"/>
        <v>-1</v>
      </c>
      <c r="BI92">
        <f t="shared" si="233"/>
        <v>-1</v>
      </c>
      <c r="BJ92">
        <f t="shared" si="233"/>
        <v>-1</v>
      </c>
      <c r="BL92">
        <f t="shared" ref="BL92:BS92" si="254">IF((IF(BC92=BC89,BC92,-1)-$AM92)/10000&lt;0,-1,(IF(BC92=BC89,BC92,-1)-$AM92)/10000)</f>
        <v>-1</v>
      </c>
      <c r="BM92">
        <f t="shared" si="254"/>
        <v>-1</v>
      </c>
      <c r="BN92">
        <f t="shared" si="254"/>
        <v>-1</v>
      </c>
      <c r="BO92">
        <f t="shared" si="254"/>
        <v>-1</v>
      </c>
      <c r="BP92">
        <f t="shared" si="254"/>
        <v>-1</v>
      </c>
      <c r="BQ92">
        <f t="shared" si="254"/>
        <v>-1</v>
      </c>
      <c r="BR92">
        <f t="shared" si="254"/>
        <v>-1</v>
      </c>
      <c r="BS92">
        <f t="shared" si="254"/>
        <v>-1</v>
      </c>
      <c r="BU92">
        <f t="shared" si="250"/>
        <v>-1</v>
      </c>
      <c r="BV92">
        <f t="shared" si="251"/>
        <v>0</v>
      </c>
      <c r="BW92">
        <f>_xlfn.RANK.AVG(BU92,BU90:BU101,0)</f>
        <v>6.5</v>
      </c>
      <c r="BX92">
        <f>IF(BW92&gt;BV87,0,(BV87-BW92)+2)</f>
        <v>0</v>
      </c>
      <c r="BY92">
        <f>IF(BW92&gt;BV87,0,IF(BV87=7,MAX(0,(BV87-BW92-5)),0))</f>
        <v>0</v>
      </c>
      <c r="BZ92">
        <f>IF(BW92&gt;BV87,0,IF(BV87=8,MAX(0,(BV87-BW92-5)),0))</f>
        <v>0</v>
      </c>
      <c r="CA92">
        <f t="shared" si="252"/>
        <v>0</v>
      </c>
    </row>
    <row r="93" spans="1:79">
      <c r="B93" s="94">
        <v>4</v>
      </c>
      <c r="C93" s="38" t="str">
        <f>IF(E93="","",VLOOKUP(E93,'Guests and Para'!$Q$4:$U$33,2,FALSE))</f>
        <v/>
      </c>
      <c r="D93" s="38" t="str">
        <f>IF(E93="","",VLOOKUP(E93,'Guests and Para'!$Q$4:$U$33,3,FALSE))</f>
        <v/>
      </c>
      <c r="E93" s="4"/>
      <c r="F93" s="4"/>
      <c r="G93" s="6"/>
      <c r="H93" s="38" t="str">
        <f>IF(E93="","",VLOOKUP(E93,'Guests and Para'!$Q$4:$U$33,4,FALSE))</f>
        <v/>
      </c>
      <c r="I93" s="38" t="str">
        <f>IF(E93="","",VLOOKUP(E93,'Guests and Para'!$Q$4:$U$33,5,FALSE))</f>
        <v/>
      </c>
      <c r="J93" s="38">
        <f t="shared" si="235"/>
        <v>0</v>
      </c>
      <c r="K93" s="94">
        <f t="shared" si="236"/>
        <v>0</v>
      </c>
      <c r="L93" s="38" t="str">
        <f t="shared" si="227"/>
        <v/>
      </c>
      <c r="M93">
        <f t="shared" si="237"/>
        <v>0</v>
      </c>
      <c r="N93" s="8">
        <f t="shared" si="238"/>
        <v>0</v>
      </c>
      <c r="O93" s="8">
        <f t="shared" si="228"/>
        <v>0</v>
      </c>
      <c r="P93" s="8">
        <f t="shared" si="239"/>
        <v>0</v>
      </c>
      <c r="Q93" s="7">
        <f t="shared" si="240"/>
        <v>0</v>
      </c>
      <c r="R93" s="7">
        <f t="shared" si="241"/>
        <v>0</v>
      </c>
      <c r="S93" s="7">
        <f t="shared" si="241"/>
        <v>0</v>
      </c>
      <c r="T93" s="7">
        <f t="shared" si="241"/>
        <v>0</v>
      </c>
      <c r="U93" s="7">
        <f t="shared" si="241"/>
        <v>0</v>
      </c>
      <c r="V93" t="str">
        <f t="shared" si="242"/>
        <v/>
      </c>
      <c r="W93" t="str">
        <f t="shared" si="243"/>
        <v/>
      </c>
      <c r="X93" t="str">
        <f>IF(ADMIN2026!$G$8="Photo-finish timing",W93,V93)</f>
        <v/>
      </c>
      <c r="Y93" s="66" t="str">
        <f>IF(E93="","",IF(ADMIN2026!$G$8=ADMIN2026!$D$8,"",IF(P93&gt;0.5,"error 1/100th entry noted","")))</f>
        <v/>
      </c>
      <c r="Z93" s="38" t="str">
        <f t="shared" si="244"/>
        <v/>
      </c>
      <c r="AC93">
        <f t="shared" si="245"/>
        <v>0</v>
      </c>
      <c r="AD93">
        <f t="shared" si="229"/>
        <v>0</v>
      </c>
      <c r="AE93">
        <f t="shared" si="229"/>
        <v>0</v>
      </c>
      <c r="AF93">
        <f t="shared" si="229"/>
        <v>0</v>
      </c>
      <c r="AG93">
        <f t="shared" si="229"/>
        <v>0</v>
      </c>
      <c r="AH93">
        <f t="shared" si="229"/>
        <v>0</v>
      </c>
      <c r="AI93">
        <f t="shared" si="229"/>
        <v>0</v>
      </c>
      <c r="AJ93">
        <f t="shared" si="229"/>
        <v>0</v>
      </c>
      <c r="AL93">
        <f t="shared" si="230"/>
        <v>-10000</v>
      </c>
      <c r="AM93">
        <f t="shared" si="253"/>
        <v>4</v>
      </c>
      <c r="AN93">
        <f t="shared" si="246"/>
        <v>-9996</v>
      </c>
      <c r="AO93">
        <f t="shared" si="231"/>
        <v>0</v>
      </c>
      <c r="AP93">
        <f>_xlfn.RANK.AVG(AV93,AV90:AV101,0)</f>
        <v>6.5</v>
      </c>
      <c r="AQ93">
        <f>IF(AP93&gt;AO87,0,(AO87-AP93)+2)</f>
        <v>0</v>
      </c>
      <c r="AR93">
        <f>IF(AP93&gt;AO87,0,IF(AO87=7,MAX(0,(AO87-AP93-5)),0))</f>
        <v>0</v>
      </c>
      <c r="AS93">
        <f>IF(AP93&gt;AO87,0,IF(AO87=8,MAX(0,(AO87-AP93-5)),0))</f>
        <v>0</v>
      </c>
      <c r="AT93">
        <f t="shared" si="247"/>
        <v>0</v>
      </c>
      <c r="AV93">
        <f t="shared" si="232"/>
        <v>-1</v>
      </c>
      <c r="AW93" t="str">
        <f>IF(E93="","",IF(A88=3000,(1/((13/7.5)*(60*F93+G93))),(1/((1/1)*(60*F93+G93)))))</f>
        <v/>
      </c>
      <c r="AX93">
        <f>VLOOKUP(A88,'RAZA track Params'!$AM$5:$AN$11,2,FALSE)</f>
        <v>28</v>
      </c>
      <c r="AY93" t="str">
        <f>IF(E93="","",VLOOKUP(H93,'RAZA track Params'!$B$28:$AE$53,AX93,FALSE))</f>
        <v/>
      </c>
      <c r="AZ93" t="str">
        <f>IF(E93="","",VLOOKUP(H93,'RAZA track Params'!$B$28:$AE$53,AX93+1,FALSE))</f>
        <v/>
      </c>
      <c r="BA93" t="str">
        <f>IF(E93="","",VLOOKUP(H93,'RAZA track Params'!$B$28:$AE$53,AX93+2,FALSE))</f>
        <v/>
      </c>
      <c r="BC93">
        <f t="shared" si="248"/>
        <v>-1</v>
      </c>
      <c r="BD93">
        <f t="shared" si="233"/>
        <v>-1</v>
      </c>
      <c r="BE93">
        <f t="shared" si="233"/>
        <v>-1</v>
      </c>
      <c r="BF93">
        <f t="shared" si="233"/>
        <v>-1</v>
      </c>
      <c r="BG93">
        <f t="shared" si="233"/>
        <v>-1</v>
      </c>
      <c r="BH93">
        <f t="shared" si="233"/>
        <v>-1</v>
      </c>
      <c r="BI93">
        <f t="shared" si="233"/>
        <v>-1</v>
      </c>
      <c r="BJ93">
        <f t="shared" si="233"/>
        <v>-1</v>
      </c>
      <c r="BL93">
        <f t="shared" ref="BL93:BS93" si="255">IF((IF(BC93=BC89,BC93,-1)-$AM93)/10000&lt;0,-1,(IF(BC93=BC89,BC93,-1)-$AM93)/10000)</f>
        <v>-1</v>
      </c>
      <c r="BM93">
        <f t="shared" si="255"/>
        <v>-1</v>
      </c>
      <c r="BN93">
        <f t="shared" si="255"/>
        <v>-1</v>
      </c>
      <c r="BO93">
        <f t="shared" si="255"/>
        <v>-1</v>
      </c>
      <c r="BP93">
        <f t="shared" si="255"/>
        <v>-1</v>
      </c>
      <c r="BQ93">
        <f t="shared" si="255"/>
        <v>-1</v>
      </c>
      <c r="BR93">
        <f t="shared" si="255"/>
        <v>-1</v>
      </c>
      <c r="BS93">
        <f t="shared" si="255"/>
        <v>-1</v>
      </c>
      <c r="BU93">
        <f t="shared" si="250"/>
        <v>-1</v>
      </c>
      <c r="BV93">
        <f t="shared" si="251"/>
        <v>0</v>
      </c>
      <c r="BW93">
        <f>_xlfn.RANK.AVG(BU93,BU90:BU101,0)</f>
        <v>6.5</v>
      </c>
      <c r="BX93">
        <f>IF(BW93&gt;BV87,0,(BV87-BW93)+2)</f>
        <v>0</v>
      </c>
      <c r="BY93">
        <f>IF(BW93&gt;BV87,0,IF(BV87=7,MAX(0,(BV87-BW93-5)),0))</f>
        <v>0</v>
      </c>
      <c r="BZ93">
        <f>IF(BW93&gt;BV87,0,IF(BV87=8,MAX(0,(BV87-BW93-5)),0))</f>
        <v>0</v>
      </c>
      <c r="CA93">
        <f t="shared" si="252"/>
        <v>0</v>
      </c>
    </row>
    <row r="94" spans="1:79">
      <c r="B94" s="94">
        <v>5</v>
      </c>
      <c r="C94" s="38" t="str">
        <f>IF(E94="","",VLOOKUP(E94,'Guests and Para'!$Q$4:$U$33,2,FALSE))</f>
        <v/>
      </c>
      <c r="D94" s="38" t="str">
        <f>IF(E94="","",VLOOKUP(E94,'Guests and Para'!$Q$4:$U$33,3,FALSE))</f>
        <v/>
      </c>
      <c r="E94" s="4"/>
      <c r="F94" s="4"/>
      <c r="G94" s="6"/>
      <c r="H94" s="38" t="str">
        <f>IF(E94="","",VLOOKUP(E94,'Guests and Para'!$Q$4:$U$33,4,FALSE))</f>
        <v/>
      </c>
      <c r="I94" s="38" t="str">
        <f>IF(E94="","",VLOOKUP(E94,'Guests and Para'!$Q$4:$U$33,5,FALSE))</f>
        <v/>
      </c>
      <c r="J94" s="38">
        <f t="shared" si="235"/>
        <v>0</v>
      </c>
      <c r="K94" s="94">
        <f t="shared" si="236"/>
        <v>0</v>
      </c>
      <c r="L94" s="38" t="str">
        <f t="shared" si="227"/>
        <v/>
      </c>
      <c r="M94">
        <f t="shared" si="237"/>
        <v>0</v>
      </c>
      <c r="N94" s="8">
        <f t="shared" si="238"/>
        <v>0</v>
      </c>
      <c r="O94" s="8">
        <f t="shared" si="228"/>
        <v>0</v>
      </c>
      <c r="P94" s="8">
        <f t="shared" si="239"/>
        <v>0</v>
      </c>
      <c r="Q94" s="7">
        <f t="shared" si="240"/>
        <v>0</v>
      </c>
      <c r="R94" s="7">
        <f t="shared" si="241"/>
        <v>0</v>
      </c>
      <c r="S94" s="7">
        <f t="shared" si="241"/>
        <v>0</v>
      </c>
      <c r="T94" s="7">
        <f t="shared" si="241"/>
        <v>0</v>
      </c>
      <c r="U94" s="7">
        <f t="shared" si="241"/>
        <v>0</v>
      </c>
      <c r="V94" t="str">
        <f t="shared" si="242"/>
        <v/>
      </c>
      <c r="W94" t="str">
        <f t="shared" si="243"/>
        <v/>
      </c>
      <c r="X94" t="str">
        <f>IF(ADMIN2026!$G$8="Photo-finish timing",W94,V94)</f>
        <v/>
      </c>
      <c r="Y94" s="66" t="str">
        <f>IF(E94="","",IF(ADMIN2026!$G$8=ADMIN2026!$D$8,"",IF(P94&gt;0.5,"error 1/100th entry noted","")))</f>
        <v/>
      </c>
      <c r="Z94" s="38" t="str">
        <f t="shared" si="244"/>
        <v/>
      </c>
      <c r="AC94">
        <f t="shared" si="245"/>
        <v>0</v>
      </c>
      <c r="AD94">
        <f t="shared" si="229"/>
        <v>0</v>
      </c>
      <c r="AE94">
        <f t="shared" si="229"/>
        <v>0</v>
      </c>
      <c r="AF94">
        <f t="shared" si="229"/>
        <v>0</v>
      </c>
      <c r="AG94">
        <f t="shared" si="229"/>
        <v>0</v>
      </c>
      <c r="AH94">
        <f t="shared" si="229"/>
        <v>0</v>
      </c>
      <c r="AI94">
        <f t="shared" si="229"/>
        <v>0</v>
      </c>
      <c r="AJ94">
        <f t="shared" si="229"/>
        <v>0</v>
      </c>
      <c r="AL94">
        <f t="shared" si="230"/>
        <v>-10000</v>
      </c>
      <c r="AM94">
        <f t="shared" si="253"/>
        <v>5</v>
      </c>
      <c r="AN94">
        <f t="shared" si="246"/>
        <v>-9995</v>
      </c>
      <c r="AO94">
        <f t="shared" si="231"/>
        <v>0</v>
      </c>
      <c r="AP94">
        <f>_xlfn.RANK.AVG(AV94,AV90:AV101,0)</f>
        <v>6.5</v>
      </c>
      <c r="AQ94">
        <f>IF(AP94&gt;AO87,0,(AO87-AP94)+2)</f>
        <v>0</v>
      </c>
      <c r="AR94">
        <f>IF(AP94&gt;AO87,0,IF(AO87=7,MAX(0,(AO87-AP94-5)),0))</f>
        <v>0</v>
      </c>
      <c r="AS94">
        <f>IF(AP94&gt;AO87,0,IF(AO87=8,MAX(0,(AO87-AP94-5)),0))</f>
        <v>0</v>
      </c>
      <c r="AT94">
        <f t="shared" si="247"/>
        <v>0</v>
      </c>
      <c r="AV94">
        <f t="shared" si="232"/>
        <v>-1</v>
      </c>
      <c r="AW94" t="str">
        <f>IF(E94="","",IF(A88=3000,(1/((13/7.5)*(60*F94+G94))),(1/((1/1)*(60*F94+G94)))))</f>
        <v/>
      </c>
      <c r="AX94">
        <f>VLOOKUP(A88,'RAZA track Params'!$AM$5:$AN$11,2,FALSE)</f>
        <v>28</v>
      </c>
      <c r="AY94" t="str">
        <f>IF(E94="","",VLOOKUP(H94,'RAZA track Params'!$B$28:$AE$53,AX94,FALSE))</f>
        <v/>
      </c>
      <c r="AZ94" t="str">
        <f>IF(E94="","",VLOOKUP(H94,'RAZA track Params'!$B$28:$AE$53,AX94+1,FALSE))</f>
        <v/>
      </c>
      <c r="BA94" t="str">
        <f>IF(E94="","",VLOOKUP(H94,'RAZA track Params'!$B$28:$AE$53,AX94+2,FALSE))</f>
        <v/>
      </c>
      <c r="BC94">
        <f t="shared" si="248"/>
        <v>-1</v>
      </c>
      <c r="BD94">
        <f t="shared" si="233"/>
        <v>-1</v>
      </c>
      <c r="BE94">
        <f t="shared" si="233"/>
        <v>-1</v>
      </c>
      <c r="BF94">
        <f t="shared" si="233"/>
        <v>-1</v>
      </c>
      <c r="BG94">
        <f t="shared" si="233"/>
        <v>-1</v>
      </c>
      <c r="BH94">
        <f t="shared" si="233"/>
        <v>-1</v>
      </c>
      <c r="BI94">
        <f t="shared" si="233"/>
        <v>-1</v>
      </c>
      <c r="BJ94">
        <f t="shared" si="233"/>
        <v>-1</v>
      </c>
      <c r="BL94">
        <f t="shared" ref="BL94:BS94" si="256">IF((IF(BC94=BC89,BC94,-1)-$AM94)/10000&lt;0,-1,(IF(BC94=BC89,BC94,-1)-$AM94)/10000)</f>
        <v>-1</v>
      </c>
      <c r="BM94">
        <f t="shared" si="256"/>
        <v>-1</v>
      </c>
      <c r="BN94">
        <f t="shared" si="256"/>
        <v>-1</v>
      </c>
      <c r="BO94">
        <f t="shared" si="256"/>
        <v>-1</v>
      </c>
      <c r="BP94">
        <f t="shared" si="256"/>
        <v>-1</v>
      </c>
      <c r="BQ94">
        <f t="shared" si="256"/>
        <v>-1</v>
      </c>
      <c r="BR94">
        <f t="shared" si="256"/>
        <v>-1</v>
      </c>
      <c r="BS94">
        <f t="shared" si="256"/>
        <v>-1</v>
      </c>
      <c r="BU94">
        <f t="shared" si="250"/>
        <v>-1</v>
      </c>
      <c r="BV94">
        <f t="shared" si="251"/>
        <v>0</v>
      </c>
      <c r="BW94">
        <f>_xlfn.RANK.AVG(BU94,BU90:BU101,0)</f>
        <v>6.5</v>
      </c>
      <c r="BX94">
        <f>IF(BW94&gt;BV87,0,(BV87-BW94)+2)</f>
        <v>0</v>
      </c>
      <c r="BY94">
        <f>IF(BW94&gt;BV87,0,IF(BV87=7,MAX(0,(BV87-BW94-5)),0))</f>
        <v>0</v>
      </c>
      <c r="BZ94">
        <f>IF(BW94&gt;BV87,0,IF(BV87=8,MAX(0,(BV87-BW94-5)),0))</f>
        <v>0</v>
      </c>
      <c r="CA94">
        <f t="shared" si="252"/>
        <v>0</v>
      </c>
    </row>
    <row r="95" spans="1:79">
      <c r="B95" s="94">
        <v>6</v>
      </c>
      <c r="C95" s="38" t="str">
        <f>IF(E95="","",VLOOKUP(E95,'Guests and Para'!$Q$4:$U$33,2,FALSE))</f>
        <v/>
      </c>
      <c r="D95" s="38" t="str">
        <f>IF(E95="","",VLOOKUP(E95,'Guests and Para'!$Q$4:$U$33,3,FALSE))</f>
        <v/>
      </c>
      <c r="E95" s="4"/>
      <c r="F95" s="4"/>
      <c r="G95" s="6"/>
      <c r="H95" s="38" t="str">
        <f>IF(E95="","",VLOOKUP(E95,'Guests and Para'!$Q$4:$U$33,4,FALSE))</f>
        <v/>
      </c>
      <c r="I95" s="38" t="str">
        <f>IF(E95="","",VLOOKUP(E95,'Guests and Para'!$Q$4:$U$33,5,FALSE))</f>
        <v/>
      </c>
      <c r="J95" s="38">
        <f t="shared" si="235"/>
        <v>0</v>
      </c>
      <c r="K95" s="94">
        <f t="shared" si="236"/>
        <v>0</v>
      </c>
      <c r="L95" s="38" t="str">
        <f t="shared" si="227"/>
        <v/>
      </c>
      <c r="M95">
        <f t="shared" si="237"/>
        <v>0</v>
      </c>
      <c r="N95" s="8">
        <f t="shared" si="238"/>
        <v>0</v>
      </c>
      <c r="O95" s="8">
        <f t="shared" si="228"/>
        <v>0</v>
      </c>
      <c r="P95" s="8">
        <f t="shared" si="239"/>
        <v>0</v>
      </c>
      <c r="Q95" s="7">
        <f t="shared" si="240"/>
        <v>0</v>
      </c>
      <c r="R95" s="7">
        <f t="shared" si="241"/>
        <v>0</v>
      </c>
      <c r="S95" s="7">
        <f t="shared" si="241"/>
        <v>0</v>
      </c>
      <c r="T95" s="7">
        <f t="shared" si="241"/>
        <v>0</v>
      </c>
      <c r="U95" s="7">
        <f t="shared" si="241"/>
        <v>0</v>
      </c>
      <c r="V95" t="str">
        <f t="shared" si="242"/>
        <v/>
      </c>
      <c r="W95" t="str">
        <f t="shared" si="243"/>
        <v/>
      </c>
      <c r="X95" t="str">
        <f>IF(ADMIN2026!$G$8="Photo-finish timing",W95,V95)</f>
        <v/>
      </c>
      <c r="Y95" s="66" t="str">
        <f>IF(E95="","",IF(ADMIN2026!$G$8=ADMIN2026!$D$8,"",IF(P95&gt;0.5,"error 1/100th entry noted","")))</f>
        <v/>
      </c>
      <c r="Z95" s="38" t="str">
        <f t="shared" si="244"/>
        <v/>
      </c>
      <c r="AC95">
        <f t="shared" si="245"/>
        <v>0</v>
      </c>
      <c r="AD95">
        <f t="shared" si="229"/>
        <v>0</v>
      </c>
      <c r="AE95">
        <f t="shared" si="229"/>
        <v>0</v>
      </c>
      <c r="AF95">
        <f t="shared" si="229"/>
        <v>0</v>
      </c>
      <c r="AG95">
        <f t="shared" si="229"/>
        <v>0</v>
      </c>
      <c r="AH95">
        <f t="shared" si="229"/>
        <v>0</v>
      </c>
      <c r="AI95">
        <f t="shared" si="229"/>
        <v>0</v>
      </c>
      <c r="AJ95">
        <f t="shared" si="229"/>
        <v>0</v>
      </c>
      <c r="AL95">
        <f t="shared" si="230"/>
        <v>-10000</v>
      </c>
      <c r="AM95">
        <f t="shared" si="253"/>
        <v>6</v>
      </c>
      <c r="AN95">
        <f t="shared" si="246"/>
        <v>-9994</v>
      </c>
      <c r="AO95">
        <f t="shared" si="231"/>
        <v>0</v>
      </c>
      <c r="AP95">
        <f>_xlfn.RANK.AVG(AV95,AV90:AV101,0)</f>
        <v>6.5</v>
      </c>
      <c r="AQ95">
        <f>IF(AP95&gt;AO87,0,(AO87-AP95)+2)</f>
        <v>0</v>
      </c>
      <c r="AR95">
        <f>IF(AP95&gt;AO87,0,IF(AO87=7,MAX(0,(AO87-AP95-5)),0))</f>
        <v>0</v>
      </c>
      <c r="AS95">
        <f>IF(AP95&gt;AO87,0,IF(AO87=8,MAX(0,(AO87-AP95-5)),0))</f>
        <v>0</v>
      </c>
      <c r="AT95">
        <f t="shared" si="247"/>
        <v>0</v>
      </c>
      <c r="AV95">
        <f t="shared" si="232"/>
        <v>-1</v>
      </c>
      <c r="AW95" t="str">
        <f>IF(E95="","",IF(A88=3000,(1/((13/7.5)*(60*F95+G95))),(1/((1/1)*(60*F95+G95)))))</f>
        <v/>
      </c>
      <c r="AX95">
        <f>VLOOKUP(A88,'RAZA track Params'!$AM$5:$AN$11,2,FALSE)</f>
        <v>28</v>
      </c>
      <c r="AY95" t="str">
        <f>IF(E95="","",VLOOKUP(H95,'RAZA track Params'!$B$28:$AE$53,AX95,FALSE))</f>
        <v/>
      </c>
      <c r="AZ95" t="str">
        <f>IF(E95="","",VLOOKUP(H95,'RAZA track Params'!$B$28:$AE$53,AX95+1,FALSE))</f>
        <v/>
      </c>
      <c r="BA95" t="str">
        <f>IF(E95="","",VLOOKUP(H95,'RAZA track Params'!$B$28:$AE$53,AX95+2,FALSE))</f>
        <v/>
      </c>
      <c r="BC95">
        <f t="shared" si="248"/>
        <v>-1</v>
      </c>
      <c r="BD95">
        <f t="shared" si="233"/>
        <v>-1</v>
      </c>
      <c r="BE95">
        <f t="shared" si="233"/>
        <v>-1</v>
      </c>
      <c r="BF95">
        <f t="shared" si="233"/>
        <v>-1</v>
      </c>
      <c r="BG95">
        <f t="shared" si="233"/>
        <v>-1</v>
      </c>
      <c r="BH95">
        <f t="shared" si="233"/>
        <v>-1</v>
      </c>
      <c r="BI95">
        <f t="shared" si="233"/>
        <v>-1</v>
      </c>
      <c r="BJ95">
        <f t="shared" si="233"/>
        <v>-1</v>
      </c>
      <c r="BL95">
        <f t="shared" ref="BL95:BS95" si="257">IF((IF(BC95=BC89,BC95,-1)-$AM95)/10000&lt;0,-1,(IF(BC95=BC89,BC95,-1)-$AM95)/10000)</f>
        <v>-1</v>
      </c>
      <c r="BM95">
        <f t="shared" si="257"/>
        <v>-1</v>
      </c>
      <c r="BN95">
        <f t="shared" si="257"/>
        <v>-1</v>
      </c>
      <c r="BO95">
        <f t="shared" si="257"/>
        <v>-1</v>
      </c>
      <c r="BP95">
        <f t="shared" si="257"/>
        <v>-1</v>
      </c>
      <c r="BQ95">
        <f t="shared" si="257"/>
        <v>-1</v>
      </c>
      <c r="BR95">
        <f t="shared" si="257"/>
        <v>-1</v>
      </c>
      <c r="BS95">
        <f t="shared" si="257"/>
        <v>-1</v>
      </c>
      <c r="BU95">
        <f t="shared" si="250"/>
        <v>-1</v>
      </c>
      <c r="BV95">
        <f t="shared" si="251"/>
        <v>0</v>
      </c>
      <c r="BW95">
        <f>_xlfn.RANK.AVG(BU95,BU90:BU101,0)</f>
        <v>6.5</v>
      </c>
      <c r="BX95">
        <f>IF(BW95&gt;BV87,0,(BV87-BW95)+2)</f>
        <v>0</v>
      </c>
      <c r="BY95">
        <f>IF(BW95&gt;BV87,0,IF(BV87=7,MAX(0,(BV87-BW95-5)),0))</f>
        <v>0</v>
      </c>
      <c r="BZ95">
        <f>IF(BW95&gt;BV87,0,IF(BV87=8,MAX(0,(BV87-BW95-5)),0))</f>
        <v>0</v>
      </c>
      <c r="CA95">
        <f t="shared" si="252"/>
        <v>0</v>
      </c>
    </row>
    <row r="96" spans="1:79">
      <c r="B96" s="94">
        <v>7</v>
      </c>
      <c r="C96" s="38" t="str">
        <f>IF(E96="","",VLOOKUP(E96,'Guests and Para'!$Q$4:$U$33,2,FALSE))</f>
        <v/>
      </c>
      <c r="D96" s="38" t="str">
        <f>IF(E96="","",VLOOKUP(E96,'Guests and Para'!$Q$4:$U$33,3,FALSE))</f>
        <v/>
      </c>
      <c r="E96" s="4"/>
      <c r="F96" s="4"/>
      <c r="G96" s="6"/>
      <c r="H96" s="38" t="str">
        <f>IF(E96="","",VLOOKUP(E96,'Guests and Para'!$Q$4:$U$33,4,FALSE))</f>
        <v/>
      </c>
      <c r="I96" s="38" t="str">
        <f>IF(E96="","",VLOOKUP(E96,'Guests and Para'!$Q$4:$U$33,5,FALSE))</f>
        <v/>
      </c>
      <c r="J96" s="38">
        <f t="shared" si="235"/>
        <v>0</v>
      </c>
      <c r="K96" s="94">
        <f t="shared" si="236"/>
        <v>0</v>
      </c>
      <c r="L96" s="38" t="str">
        <f t="shared" si="227"/>
        <v/>
      </c>
      <c r="M96">
        <f t="shared" si="237"/>
        <v>0</v>
      </c>
      <c r="N96" s="8">
        <f t="shared" si="238"/>
        <v>0</v>
      </c>
      <c r="O96" s="8">
        <f t="shared" si="228"/>
        <v>0</v>
      </c>
      <c r="P96" s="8">
        <f t="shared" si="239"/>
        <v>0</v>
      </c>
      <c r="Q96" s="7">
        <f t="shared" si="240"/>
        <v>0</v>
      </c>
      <c r="R96" s="7">
        <f t="shared" si="241"/>
        <v>0</v>
      </c>
      <c r="S96" s="7">
        <f t="shared" si="241"/>
        <v>0</v>
      </c>
      <c r="T96" s="7">
        <f t="shared" si="241"/>
        <v>0</v>
      </c>
      <c r="U96" s="7">
        <f t="shared" si="241"/>
        <v>0</v>
      </c>
      <c r="V96" t="str">
        <f t="shared" si="242"/>
        <v/>
      </c>
      <c r="W96" t="str">
        <f t="shared" si="243"/>
        <v/>
      </c>
      <c r="X96" t="str">
        <f>IF(ADMIN2026!$G$8="Photo-finish timing",W96,V96)</f>
        <v/>
      </c>
      <c r="Y96" s="66" t="str">
        <f>IF(E96="","",IF(ADMIN2026!$G$8=ADMIN2026!$D$8,"",IF(P96&gt;0.5,"error 1/100th entry noted","")))</f>
        <v/>
      </c>
      <c r="Z96" s="38" t="str">
        <f t="shared" si="244"/>
        <v/>
      </c>
      <c r="AC96">
        <f t="shared" si="245"/>
        <v>0</v>
      </c>
      <c r="AD96">
        <f t="shared" si="229"/>
        <v>0</v>
      </c>
      <c r="AE96">
        <f t="shared" si="229"/>
        <v>0</v>
      </c>
      <c r="AF96">
        <f t="shared" si="229"/>
        <v>0</v>
      </c>
      <c r="AG96">
        <f t="shared" si="229"/>
        <v>0</v>
      </c>
      <c r="AH96">
        <f t="shared" si="229"/>
        <v>0</v>
      </c>
      <c r="AI96">
        <f t="shared" si="229"/>
        <v>0</v>
      </c>
      <c r="AJ96">
        <f t="shared" si="229"/>
        <v>0</v>
      </c>
      <c r="AL96">
        <f t="shared" si="230"/>
        <v>-10000</v>
      </c>
      <c r="AM96">
        <f t="shared" si="253"/>
        <v>7</v>
      </c>
      <c r="AN96">
        <f t="shared" si="246"/>
        <v>-9993</v>
      </c>
      <c r="AO96">
        <f t="shared" si="231"/>
        <v>0</v>
      </c>
      <c r="AP96">
        <f>_xlfn.RANK.AVG(AV96,AV90:AV101,0)</f>
        <v>6.5</v>
      </c>
      <c r="AQ96">
        <f>IF(AP96&gt;AO87,0,(AO87-AP96)+2)</f>
        <v>0</v>
      </c>
      <c r="AR96">
        <f>IF(AP96&gt;AO87,0,IF(AO87=7,MAX(0,(AO87-AP96-5)),0))</f>
        <v>0</v>
      </c>
      <c r="AS96">
        <f>IF(AP96&gt;AO87,0,IF(AO87=8,MAX(0,(AO87-AP96-5)),0))</f>
        <v>0</v>
      </c>
      <c r="AT96">
        <f t="shared" si="247"/>
        <v>0</v>
      </c>
      <c r="AV96">
        <f t="shared" si="232"/>
        <v>-1</v>
      </c>
      <c r="AW96" t="str">
        <f>IF(E96="","",IF(A88=3000,(1/((13/7.5)*(60*F96+G96))),(1/((1/1)*(60*F96+G96)))))</f>
        <v/>
      </c>
      <c r="AX96">
        <f>VLOOKUP(A88,'RAZA track Params'!$AM$5:$AN$11,2,FALSE)</f>
        <v>28</v>
      </c>
      <c r="AY96" t="str">
        <f>IF(E96="","",VLOOKUP(H96,'RAZA track Params'!$B$28:$AE$53,AX96,FALSE))</f>
        <v/>
      </c>
      <c r="AZ96" t="str">
        <f>IF(E96="","",VLOOKUP(H96,'RAZA track Params'!$B$28:$AE$53,AX96+1,FALSE))</f>
        <v/>
      </c>
      <c r="BA96" t="str">
        <f>IF(E96="","",VLOOKUP(H96,'RAZA track Params'!$B$28:$AE$53,AX96+2,FALSE))</f>
        <v/>
      </c>
      <c r="BC96">
        <f t="shared" si="248"/>
        <v>-1</v>
      </c>
      <c r="BD96">
        <f t="shared" si="233"/>
        <v>-1</v>
      </c>
      <c r="BE96">
        <f t="shared" si="233"/>
        <v>-1</v>
      </c>
      <c r="BF96">
        <f t="shared" si="233"/>
        <v>-1</v>
      </c>
      <c r="BG96">
        <f t="shared" si="233"/>
        <v>-1</v>
      </c>
      <c r="BH96">
        <f t="shared" si="233"/>
        <v>-1</v>
      </c>
      <c r="BI96">
        <f t="shared" si="233"/>
        <v>-1</v>
      </c>
      <c r="BJ96">
        <f t="shared" si="233"/>
        <v>-1</v>
      </c>
      <c r="BL96">
        <f t="shared" ref="BL96:BS96" si="258">IF((IF(BC96=BC89,BC96,-1)-$AM96)/10000&lt;0,-1,(IF(BC96=BC89,BC96,-1)-$AM96)/10000)</f>
        <v>-1</v>
      </c>
      <c r="BM96">
        <f t="shared" si="258"/>
        <v>-1</v>
      </c>
      <c r="BN96">
        <f t="shared" si="258"/>
        <v>-1</v>
      </c>
      <c r="BO96">
        <f t="shared" si="258"/>
        <v>-1</v>
      </c>
      <c r="BP96">
        <f t="shared" si="258"/>
        <v>-1</v>
      </c>
      <c r="BQ96">
        <f t="shared" si="258"/>
        <v>-1</v>
      </c>
      <c r="BR96">
        <f t="shared" si="258"/>
        <v>-1</v>
      </c>
      <c r="BS96">
        <f t="shared" si="258"/>
        <v>-1</v>
      </c>
      <c r="BU96">
        <f t="shared" si="250"/>
        <v>-1</v>
      </c>
      <c r="BV96">
        <f t="shared" si="251"/>
        <v>0</v>
      </c>
      <c r="BW96">
        <f>_xlfn.RANK.AVG(BU96,BU90:BU101,0)</f>
        <v>6.5</v>
      </c>
      <c r="BX96">
        <f>IF(BW96&gt;BV87,0,(BV87-BW96)+2)</f>
        <v>0</v>
      </c>
      <c r="BY96">
        <f>IF(BW96&gt;BV87,0,IF(BV87=7,MAX(0,(BV87-BW96-5)),0))</f>
        <v>0</v>
      </c>
      <c r="BZ96">
        <f>IF(BW96&gt;BV87,0,IF(BV87=8,MAX(0,(BV87-BW96-5)),0))</f>
        <v>0</v>
      </c>
      <c r="CA96">
        <f t="shared" si="252"/>
        <v>0</v>
      </c>
    </row>
    <row r="97" spans="1:79">
      <c r="B97" s="94">
        <v>8</v>
      </c>
      <c r="C97" s="38" t="str">
        <f>IF(E97="","",VLOOKUP(E97,'Guests and Para'!$Q$4:$U$33,2,FALSE))</f>
        <v/>
      </c>
      <c r="D97" s="38" t="str">
        <f>IF(E97="","",VLOOKUP(E97,'Guests and Para'!$Q$4:$U$33,3,FALSE))</f>
        <v/>
      </c>
      <c r="E97" s="4"/>
      <c r="F97" s="4"/>
      <c r="G97" s="6"/>
      <c r="H97" s="38" t="str">
        <f>IF(E97="","",VLOOKUP(E97,'Guests and Para'!$Q$4:$U$33,4,FALSE))</f>
        <v/>
      </c>
      <c r="I97" s="38" t="str">
        <f>IF(E97="","",VLOOKUP(E97,'Guests and Para'!$Q$4:$U$33,5,FALSE))</f>
        <v/>
      </c>
      <c r="J97" s="38">
        <f t="shared" si="235"/>
        <v>0</v>
      </c>
      <c r="K97" s="94">
        <f t="shared" si="236"/>
        <v>0</v>
      </c>
      <c r="L97" s="38" t="str">
        <f>IF(AV97&lt;0,"",AV97)</f>
        <v/>
      </c>
      <c r="M97">
        <f t="shared" si="237"/>
        <v>0</v>
      </c>
      <c r="N97" s="8">
        <f t="shared" si="238"/>
        <v>0</v>
      </c>
      <c r="O97" s="8">
        <f t="shared" si="228"/>
        <v>0</v>
      </c>
      <c r="P97" s="8">
        <f t="shared" si="239"/>
        <v>0</v>
      </c>
      <c r="Q97" s="7">
        <f t="shared" si="240"/>
        <v>0</v>
      </c>
      <c r="R97" s="7">
        <f t="shared" si="241"/>
        <v>0</v>
      </c>
      <c r="S97" s="7">
        <f t="shared" si="241"/>
        <v>0</v>
      </c>
      <c r="T97" s="7">
        <f t="shared" si="241"/>
        <v>0</v>
      </c>
      <c r="U97" s="7">
        <f t="shared" si="241"/>
        <v>0</v>
      </c>
      <c r="V97" t="str">
        <f t="shared" si="242"/>
        <v/>
      </c>
      <c r="W97" t="str">
        <f t="shared" si="243"/>
        <v/>
      </c>
      <c r="X97" t="str">
        <f>IF(ADMIN2026!$G$8="Photo-finish timing",W97,V97)</f>
        <v/>
      </c>
      <c r="Y97" s="66" t="str">
        <f>IF(E97="","",IF(ADMIN2026!$G$8=ADMIN2026!$D$8,"",IF(P97&gt;0.5,"error 1/100th entry noted","")))</f>
        <v/>
      </c>
      <c r="Z97" s="38" t="str">
        <f t="shared" si="244"/>
        <v/>
      </c>
      <c r="AC97">
        <f t="shared" si="245"/>
        <v>0</v>
      </c>
      <c r="AD97">
        <f t="shared" si="229"/>
        <v>0</v>
      </c>
      <c r="AE97">
        <f t="shared" si="229"/>
        <v>0</v>
      </c>
      <c r="AF97">
        <f t="shared" si="229"/>
        <v>0</v>
      </c>
      <c r="AG97">
        <f t="shared" si="229"/>
        <v>0</v>
      </c>
      <c r="AH97">
        <f t="shared" si="229"/>
        <v>0</v>
      </c>
      <c r="AI97">
        <f t="shared" si="229"/>
        <v>0</v>
      </c>
      <c r="AJ97">
        <f t="shared" si="229"/>
        <v>0</v>
      </c>
      <c r="AL97">
        <f t="shared" si="230"/>
        <v>-10000</v>
      </c>
      <c r="AM97">
        <f t="shared" si="253"/>
        <v>8</v>
      </c>
      <c r="AN97">
        <f t="shared" si="246"/>
        <v>-9992</v>
      </c>
      <c r="AO97">
        <f t="shared" si="231"/>
        <v>0</v>
      </c>
      <c r="AP97">
        <f>_xlfn.RANK.AVG(AV97,AV90:AV101,0)</f>
        <v>6.5</v>
      </c>
      <c r="AQ97">
        <f>IF(AP97&gt;AO87,0,(AO87-AP97)+2)</f>
        <v>0</v>
      </c>
      <c r="AR97">
        <f>IF(AP97&gt;AO87,0,IF(AO87=7,MAX(0,(AO87-AP97-5)),0))</f>
        <v>0</v>
      </c>
      <c r="AS97">
        <f>IF(AP97&gt;AO87,0,IF(AO87=8,MAX(0,(AO87-AP97-5)),0))</f>
        <v>0</v>
      </c>
      <c r="AT97">
        <f t="shared" si="247"/>
        <v>0</v>
      </c>
      <c r="AV97">
        <f t="shared" si="232"/>
        <v>-1</v>
      </c>
      <c r="AW97" t="str">
        <f>IF(E97="","",IF(A88=3000,(1/((13/7.5)*(60*F97+G97))),(1/((1/1)*(60*F97+G97)))))</f>
        <v/>
      </c>
      <c r="AX97">
        <f>VLOOKUP(A88,'RAZA track Params'!$AM$5:$AN$11,2,FALSE)</f>
        <v>28</v>
      </c>
      <c r="AY97" t="str">
        <f>IF(E97="","",VLOOKUP(H97,'RAZA track Params'!$B$28:$AE$53,AX97,FALSE))</f>
        <v/>
      </c>
      <c r="AZ97" t="str">
        <f>IF(E97="","",VLOOKUP(H97,'RAZA track Params'!$B$28:$AE$53,AX97+1,FALSE))</f>
        <v/>
      </c>
      <c r="BA97" t="str">
        <f>IF(E97="","",VLOOKUP(H97,'RAZA track Params'!$B$28:$AE$53,AX97+2,FALSE))</f>
        <v/>
      </c>
      <c r="BC97">
        <f t="shared" si="248"/>
        <v>-1</v>
      </c>
      <c r="BD97">
        <f t="shared" si="233"/>
        <v>-1</v>
      </c>
      <c r="BE97">
        <f t="shared" si="233"/>
        <v>-1</v>
      </c>
      <c r="BF97">
        <f t="shared" si="233"/>
        <v>-1</v>
      </c>
      <c r="BG97">
        <f t="shared" si="233"/>
        <v>-1</v>
      </c>
      <c r="BH97">
        <f t="shared" si="233"/>
        <v>-1</v>
      </c>
      <c r="BI97">
        <f t="shared" si="233"/>
        <v>-1</v>
      </c>
      <c r="BJ97">
        <f t="shared" si="233"/>
        <v>-1</v>
      </c>
      <c r="BL97">
        <f t="shared" ref="BL97:BS97" si="259">IF((IF(BC97=BC89,BC97,-1)-$AM97)/10000&lt;0,-1,(IF(BC97=BC89,BC97,-1)-$AM97)/10000)</f>
        <v>-1</v>
      </c>
      <c r="BM97">
        <f t="shared" si="259"/>
        <v>-1</v>
      </c>
      <c r="BN97">
        <f t="shared" si="259"/>
        <v>-1</v>
      </c>
      <c r="BO97">
        <f t="shared" si="259"/>
        <v>-1</v>
      </c>
      <c r="BP97">
        <f t="shared" si="259"/>
        <v>-1</v>
      </c>
      <c r="BQ97">
        <f t="shared" si="259"/>
        <v>-1</v>
      </c>
      <c r="BR97">
        <f t="shared" si="259"/>
        <v>-1</v>
      </c>
      <c r="BS97">
        <f t="shared" si="259"/>
        <v>-1</v>
      </c>
      <c r="BU97">
        <f>MAX(BL97:BS97)</f>
        <v>-1</v>
      </c>
      <c r="BV97">
        <f t="shared" si="251"/>
        <v>0</v>
      </c>
      <c r="BW97">
        <f>_xlfn.RANK.AVG(BU97,BU90:BU101,0)</f>
        <v>6.5</v>
      </c>
      <c r="BX97">
        <f>IF(BW97&gt;BV87,0,(BV87-BW97)+2)</f>
        <v>0</v>
      </c>
      <c r="BY97">
        <f>IF(BW97&gt;BV87,0,IF(BV87=7,MAX(0,(BV87-BW97-5)),0))</f>
        <v>0</v>
      </c>
      <c r="BZ97">
        <f>IF(BW97&gt;BV87,0,IF(BV87=8,MAX(0,(BV87-BW97-5)),0))</f>
        <v>0</v>
      </c>
      <c r="CA97">
        <f t="shared" si="252"/>
        <v>0</v>
      </c>
    </row>
    <row r="98" spans="1:79">
      <c r="B98" s="94">
        <v>9</v>
      </c>
      <c r="C98" s="38" t="str">
        <f>IF(E98="","",VLOOKUP(E98,'Guests and Para'!$Q$4:$U$33,2,FALSE))</f>
        <v/>
      </c>
      <c r="D98" s="38" t="str">
        <f>IF(E98="","",VLOOKUP(E98,'Guests and Para'!$Q$4:$U$33,3,FALSE))</f>
        <v/>
      </c>
      <c r="E98" s="4"/>
      <c r="F98" s="4"/>
      <c r="G98" s="6"/>
      <c r="H98" s="38" t="str">
        <f>IF(E98="","",VLOOKUP(E98,'Guests and Para'!$Q$4:$U$33,4,FALSE))</f>
        <v/>
      </c>
      <c r="I98" s="38" t="str">
        <f>IF(E98="","",VLOOKUP(E98,'Guests and Para'!$Q$4:$U$33,5,FALSE))</f>
        <v/>
      </c>
      <c r="J98" s="38">
        <f t="shared" si="235"/>
        <v>0</v>
      </c>
      <c r="K98" s="94">
        <f t="shared" si="236"/>
        <v>0</v>
      </c>
      <c r="L98" s="38" t="str">
        <f t="shared" ref="L98:L101" si="260">IF(AV98&lt;0,"",AV98)</f>
        <v/>
      </c>
      <c r="M98">
        <f t="shared" si="237"/>
        <v>0</v>
      </c>
      <c r="N98" s="8">
        <f t="shared" si="238"/>
        <v>0</v>
      </c>
      <c r="O98" s="8">
        <f t="shared" si="228"/>
        <v>0</v>
      </c>
      <c r="P98" s="8">
        <f t="shared" si="239"/>
        <v>0</v>
      </c>
      <c r="Q98" s="7">
        <f t="shared" si="240"/>
        <v>0</v>
      </c>
      <c r="R98" s="7">
        <f t="shared" si="241"/>
        <v>0</v>
      </c>
      <c r="S98" s="7">
        <f t="shared" si="241"/>
        <v>0</v>
      </c>
      <c r="T98" s="7">
        <f t="shared" si="241"/>
        <v>0</v>
      </c>
      <c r="U98" s="7">
        <f t="shared" si="241"/>
        <v>0</v>
      </c>
      <c r="V98" t="str">
        <f t="shared" si="242"/>
        <v/>
      </c>
      <c r="W98" t="str">
        <f t="shared" si="243"/>
        <v/>
      </c>
      <c r="X98" t="str">
        <f>IF(ADMIN2026!$G$8="Photo-finish timing",W98,V98)</f>
        <v/>
      </c>
      <c r="Y98" s="66" t="str">
        <f>IF(E98="","",IF(ADMIN2026!$G$8=ADMIN2026!$D$8,"",IF(P98&gt;0.5,"error 1/100th entry noted","")))</f>
        <v/>
      </c>
      <c r="Z98" s="38" t="str">
        <f t="shared" si="244"/>
        <v/>
      </c>
      <c r="AC98">
        <f t="shared" si="245"/>
        <v>0</v>
      </c>
      <c r="AD98">
        <f t="shared" si="229"/>
        <v>0</v>
      </c>
      <c r="AE98">
        <f t="shared" si="229"/>
        <v>0</v>
      </c>
      <c r="AF98">
        <f t="shared" si="229"/>
        <v>0</v>
      </c>
      <c r="AG98">
        <f t="shared" si="229"/>
        <v>0</v>
      </c>
      <c r="AH98">
        <f t="shared" si="229"/>
        <v>0</v>
      </c>
      <c r="AI98">
        <f t="shared" si="229"/>
        <v>0</v>
      </c>
      <c r="AJ98">
        <f t="shared" si="229"/>
        <v>0</v>
      </c>
      <c r="AL98">
        <f t="shared" si="230"/>
        <v>-10000</v>
      </c>
      <c r="AM98">
        <f t="shared" si="253"/>
        <v>9</v>
      </c>
      <c r="AN98">
        <f t="shared" si="246"/>
        <v>-9991</v>
      </c>
      <c r="AO98">
        <f t="shared" si="231"/>
        <v>0</v>
      </c>
      <c r="AP98">
        <f>_xlfn.RANK.AVG(AV98,AV90:AV101,0)</f>
        <v>6.5</v>
      </c>
      <c r="AQ98">
        <f>IF(AP98&gt;AO87,0,(AO87-AP98)+2)</f>
        <v>0</v>
      </c>
      <c r="AR98">
        <f>IF(AP98&gt;AO87,0,IF(AO87=7,MAX(0,(AO87-AP98-5)),0))</f>
        <v>0</v>
      </c>
      <c r="AS98">
        <f>IF(AP98&gt;AO87,0,IF(AO87=8,MAX(0,(AO87-AP98-5)),0))</f>
        <v>0</v>
      </c>
      <c r="AT98">
        <f t="shared" si="247"/>
        <v>0</v>
      </c>
      <c r="AV98">
        <f t="shared" si="232"/>
        <v>-1</v>
      </c>
      <c r="AW98" t="str">
        <f>IF(E98="","",IF(A88=3000,(1/((13/7.5)*(60*F98+G98))),(1/((1/1)*(60*F98+G98)))))</f>
        <v/>
      </c>
      <c r="AX98">
        <f>VLOOKUP(A88,'RAZA track Params'!$AM$5:$AN$11,2,FALSE)</f>
        <v>28</v>
      </c>
      <c r="AY98" t="str">
        <f>IF(E98="","",VLOOKUP(H98,'RAZA track Params'!$B$28:$AE$53,AX98,FALSE))</f>
        <v/>
      </c>
      <c r="AZ98" t="str">
        <f>IF(E98="","",VLOOKUP(H98,'RAZA track Params'!$B$28:$AE$53,AX98+1,FALSE))</f>
        <v/>
      </c>
      <c r="BA98" t="str">
        <f>IF(E98="","",VLOOKUP(H98,'RAZA track Params'!$B$28:$AE$53,AX98+2,FALSE))</f>
        <v/>
      </c>
      <c r="BC98">
        <f t="shared" si="248"/>
        <v>-1</v>
      </c>
      <c r="BD98">
        <f t="shared" si="233"/>
        <v>-1</v>
      </c>
      <c r="BE98">
        <f t="shared" si="233"/>
        <v>-1</v>
      </c>
      <c r="BF98">
        <f t="shared" si="233"/>
        <v>-1</v>
      </c>
      <c r="BG98">
        <f t="shared" si="233"/>
        <v>-1</v>
      </c>
      <c r="BH98">
        <f t="shared" si="233"/>
        <v>-1</v>
      </c>
      <c r="BI98">
        <f t="shared" si="233"/>
        <v>-1</v>
      </c>
      <c r="BJ98">
        <f t="shared" si="233"/>
        <v>-1</v>
      </c>
      <c r="BL98">
        <f>IF((IF(BC98=BC89,BC98,-1)-$AM98)/10000&lt;0,-1,(IF(BC98=BC89,BC98,-1)-$AM98)/10000)</f>
        <v>-1</v>
      </c>
      <c r="BM98">
        <f t="shared" ref="BM98:BS98" si="261">IF((IF(BD98=BD89,BD98,-1)-$AM98)/10000&lt;0,-1,(IF(BD98=BD89,BD98,-1)-$AM98)/10000)</f>
        <v>-1</v>
      </c>
      <c r="BN98">
        <f t="shared" si="261"/>
        <v>-1</v>
      </c>
      <c r="BO98">
        <f t="shared" si="261"/>
        <v>-1</v>
      </c>
      <c r="BP98">
        <f t="shared" si="261"/>
        <v>-1</v>
      </c>
      <c r="BQ98">
        <f t="shared" si="261"/>
        <v>-1</v>
      </c>
      <c r="BR98">
        <f t="shared" si="261"/>
        <v>-1</v>
      </c>
      <c r="BS98">
        <f t="shared" si="261"/>
        <v>-1</v>
      </c>
      <c r="BU98">
        <f>MAX(BL98:BS98)</f>
        <v>-1</v>
      </c>
      <c r="BV98">
        <f t="shared" si="251"/>
        <v>0</v>
      </c>
      <c r="BW98">
        <f>_xlfn.RANK.AVG(BU98,BU90:BU101,0)</f>
        <v>6.5</v>
      </c>
      <c r="BX98">
        <f>IF(BW98&gt;BV87,0,(BV87-BW98)+2)</f>
        <v>0</v>
      </c>
      <c r="BY98">
        <f>IF(BW98&gt;BV87,0,IF(BV87=7,MAX(0,(BV87-BW98-5)),0))</f>
        <v>0</v>
      </c>
      <c r="BZ98">
        <f>IF(BW98&gt;BV87,0,IF(BV87=8,MAX(0,(BV87-BW98-5)),0))</f>
        <v>0</v>
      </c>
      <c r="CA98">
        <f t="shared" si="252"/>
        <v>0</v>
      </c>
    </row>
    <row r="99" spans="1:79">
      <c r="B99" s="94">
        <v>10</v>
      </c>
      <c r="C99" s="38" t="str">
        <f>IF(E99="","",VLOOKUP(E99,'Guests and Para'!$Q$4:$U$33,2,FALSE))</f>
        <v/>
      </c>
      <c r="D99" s="38" t="str">
        <f>IF(E99="","",VLOOKUP(E99,'Guests and Para'!$Q$4:$U$33,3,FALSE))</f>
        <v/>
      </c>
      <c r="E99" s="4"/>
      <c r="F99" s="4"/>
      <c r="G99" s="6"/>
      <c r="H99" s="38" t="str">
        <f>IF(E99="","",VLOOKUP(E99,'Guests and Para'!$Q$4:$U$33,4,FALSE))</f>
        <v/>
      </c>
      <c r="I99" s="38" t="str">
        <f>IF(E99="","",VLOOKUP(E99,'Guests and Para'!$Q$4:$U$33,5,FALSE))</f>
        <v/>
      </c>
      <c r="J99" s="38">
        <f t="shared" si="235"/>
        <v>0</v>
      </c>
      <c r="K99" s="94">
        <f t="shared" si="236"/>
        <v>0</v>
      </c>
      <c r="L99" s="38" t="str">
        <f t="shared" si="260"/>
        <v/>
      </c>
      <c r="M99">
        <f t="shared" si="237"/>
        <v>0</v>
      </c>
      <c r="N99" s="8">
        <f t="shared" si="238"/>
        <v>0</v>
      </c>
      <c r="O99" s="8">
        <f t="shared" si="228"/>
        <v>0</v>
      </c>
      <c r="P99" s="8">
        <f t="shared" si="239"/>
        <v>0</v>
      </c>
      <c r="Q99" s="7">
        <f t="shared" si="240"/>
        <v>0</v>
      </c>
      <c r="R99" s="7">
        <f t="shared" si="241"/>
        <v>0</v>
      </c>
      <c r="S99" s="7">
        <f t="shared" si="241"/>
        <v>0</v>
      </c>
      <c r="T99" s="7">
        <f t="shared" si="241"/>
        <v>0</v>
      </c>
      <c r="U99" s="7">
        <f t="shared" si="241"/>
        <v>0</v>
      </c>
      <c r="V99" t="str">
        <f t="shared" si="242"/>
        <v/>
      </c>
      <c r="W99" t="str">
        <f t="shared" si="243"/>
        <v/>
      </c>
      <c r="X99" t="str">
        <f>IF(ADMIN2026!$G$8="Photo-finish timing",W99,V99)</f>
        <v/>
      </c>
      <c r="Y99" s="66" t="str">
        <f>IF(E99="","",IF(ADMIN2026!$G$8=ADMIN2026!$D$8,"",IF(P99&gt;0.5,"error 1/100th entry noted","")))</f>
        <v/>
      </c>
      <c r="Z99" s="38" t="str">
        <f t="shared" si="244"/>
        <v/>
      </c>
      <c r="AC99">
        <f t="shared" si="245"/>
        <v>0</v>
      </c>
      <c r="AD99">
        <f t="shared" si="229"/>
        <v>0</v>
      </c>
      <c r="AE99">
        <f t="shared" si="229"/>
        <v>0</v>
      </c>
      <c r="AF99">
        <f t="shared" si="229"/>
        <v>0</v>
      </c>
      <c r="AG99">
        <f t="shared" si="229"/>
        <v>0</v>
      </c>
      <c r="AH99">
        <f t="shared" si="229"/>
        <v>0</v>
      </c>
      <c r="AI99">
        <f t="shared" si="229"/>
        <v>0</v>
      </c>
      <c r="AJ99">
        <f t="shared" si="229"/>
        <v>0</v>
      </c>
      <c r="AL99">
        <f t="shared" si="230"/>
        <v>-10000</v>
      </c>
      <c r="AM99">
        <f t="shared" si="253"/>
        <v>10</v>
      </c>
      <c r="AN99">
        <f t="shared" si="246"/>
        <v>-9990</v>
      </c>
      <c r="AO99">
        <f t="shared" si="231"/>
        <v>0</v>
      </c>
      <c r="AP99">
        <f>_xlfn.RANK.AVG(AV99,AV90:AV101,0)</f>
        <v>6.5</v>
      </c>
      <c r="AQ99">
        <f>IF(AP99&gt;AO87,0,(AO87-AP99)+2)</f>
        <v>0</v>
      </c>
      <c r="AR99">
        <f>IF(AP99&gt;AO87,0,IF(AO87=7,MAX(0,(AO87-AP99-5)),0))</f>
        <v>0</v>
      </c>
      <c r="AS99">
        <f>IF(AP99&gt;AO87,0,IF(AO87=8,MAX(0,(AO87-AP99-5)),0))</f>
        <v>0</v>
      </c>
      <c r="AT99">
        <f t="shared" si="247"/>
        <v>0</v>
      </c>
      <c r="AV99">
        <f t="shared" si="232"/>
        <v>-1</v>
      </c>
      <c r="AW99" t="str">
        <f>IF(E99="","",IF(A88=3000,(1/((13/7.5)*(60*F99+G99))),(1/((1/1)*(60*F99+G99)))))</f>
        <v/>
      </c>
      <c r="AX99">
        <f>VLOOKUP(A88,'RAZA track Params'!$AM$5:$AN$11,2,FALSE)</f>
        <v>28</v>
      </c>
      <c r="AY99" t="str">
        <f>IF(E99="","",VLOOKUP(H99,'RAZA track Params'!$B$28:$AE$53,AX99,FALSE))</f>
        <v/>
      </c>
      <c r="AZ99" t="str">
        <f>IF(E99="","",VLOOKUP(H99,'RAZA track Params'!$B$28:$AE$53,AX99+1,FALSE))</f>
        <v/>
      </c>
      <c r="BA99" t="str">
        <f>IF(E99="","",VLOOKUP(H99,'RAZA track Params'!$B$28:$AE$53,AX99+2,FALSE))</f>
        <v/>
      </c>
      <c r="BC99">
        <f t="shared" si="248"/>
        <v>-1</v>
      </c>
      <c r="BD99">
        <f t="shared" si="233"/>
        <v>-1</v>
      </c>
      <c r="BE99">
        <f t="shared" si="233"/>
        <v>-1</v>
      </c>
      <c r="BF99">
        <f t="shared" si="233"/>
        <v>-1</v>
      </c>
      <c r="BG99">
        <f t="shared" si="233"/>
        <v>-1</v>
      </c>
      <c r="BH99">
        <f t="shared" si="233"/>
        <v>-1</v>
      </c>
      <c r="BI99">
        <f t="shared" si="233"/>
        <v>-1</v>
      </c>
      <c r="BJ99">
        <f t="shared" si="233"/>
        <v>-1</v>
      </c>
      <c r="BL99">
        <f>IF((IF(BC99=BC89,BC99,-1)-$AM99)/10000&lt;0,-1,(IF(BC99=BC89,BC99,-1)-$AM99)/10000)</f>
        <v>-1</v>
      </c>
      <c r="BM99">
        <f t="shared" ref="BM99:BN99" si="262">IF((IF(BD99=BD89,BD99,-1)-$AM99)/10000&lt;0,-1,(IF(BD99=BD89,BD99,-1)-$AM99)/10000)</f>
        <v>-1</v>
      </c>
      <c r="BN99">
        <f t="shared" si="262"/>
        <v>-1</v>
      </c>
      <c r="BO99">
        <f>IF((IF(BF99=BF89,BF99,-1)-$AM99)/10000&lt;0,-1,(IF(BF99=BF89,BF99,-1)-$AM99)/10000)</f>
        <v>-1</v>
      </c>
      <c r="BP99">
        <f t="shared" ref="BP99:BS99" si="263">IF((IF(BG99=BG89,BG99,-1)-$AM99)/10000&lt;0,-1,(IF(BG99=BG89,BG99,-1)-$AM99)/10000)</f>
        <v>-1</v>
      </c>
      <c r="BQ99">
        <f t="shared" si="263"/>
        <v>-1</v>
      </c>
      <c r="BR99">
        <f t="shared" si="263"/>
        <v>-1</v>
      </c>
      <c r="BS99">
        <f t="shared" si="263"/>
        <v>-1</v>
      </c>
      <c r="BU99">
        <f t="shared" ref="BU99:BU101" si="264">MAX(BL99:BS99)</f>
        <v>-1</v>
      </c>
      <c r="BV99">
        <f t="shared" si="251"/>
        <v>0</v>
      </c>
      <c r="BW99">
        <f>_xlfn.RANK.AVG(BU99,BU90:BU101,0)</f>
        <v>6.5</v>
      </c>
      <c r="BX99">
        <f>IF(BW99&gt;BV87,0,(BV87-BW99)+2)</f>
        <v>0</v>
      </c>
      <c r="BY99">
        <f>IF(BW99&gt;BV87,0,IF(BV87=7,MAX(0,(BV87-BW99-5)),0))</f>
        <v>0</v>
      </c>
      <c r="BZ99">
        <f>IF(BW99&gt;BV87,0,IF(BV87=8,MAX(0,(BV87-BW99-5)),0))</f>
        <v>0</v>
      </c>
      <c r="CA99">
        <f t="shared" si="252"/>
        <v>0</v>
      </c>
    </row>
    <row r="100" spans="1:79">
      <c r="B100" s="94">
        <v>11</v>
      </c>
      <c r="C100" s="38" t="str">
        <f>IF(E100="","",VLOOKUP(E100,'Guests and Para'!$Q$4:$U$33,2,FALSE))</f>
        <v/>
      </c>
      <c r="D100" s="38" t="str">
        <f>IF(E100="","",VLOOKUP(E100,'Guests and Para'!$Q$4:$U$33,3,FALSE))</f>
        <v/>
      </c>
      <c r="E100" s="4"/>
      <c r="F100" s="4"/>
      <c r="G100" s="6"/>
      <c r="H100" s="38" t="str">
        <f>IF(E100="","",VLOOKUP(E100,'Guests and Para'!$Q$4:$U$33,4,FALSE))</f>
        <v/>
      </c>
      <c r="I100" s="38" t="str">
        <f>IF(E100="","",VLOOKUP(E100,'Guests and Para'!$Q$4:$U$33,5,FALSE))</f>
        <v/>
      </c>
      <c r="J100" s="38">
        <f t="shared" si="235"/>
        <v>0</v>
      </c>
      <c r="K100" s="94">
        <f t="shared" si="236"/>
        <v>0</v>
      </c>
      <c r="L100" s="38" t="str">
        <f t="shared" si="260"/>
        <v/>
      </c>
      <c r="M100">
        <f t="shared" si="237"/>
        <v>0</v>
      </c>
      <c r="N100" s="8">
        <f t="shared" si="238"/>
        <v>0</v>
      </c>
      <c r="O100" s="8">
        <f t="shared" si="228"/>
        <v>0</v>
      </c>
      <c r="P100" s="8">
        <f t="shared" si="239"/>
        <v>0</v>
      </c>
      <c r="Q100" s="7">
        <f t="shared" si="240"/>
        <v>0</v>
      </c>
      <c r="R100" s="7">
        <f t="shared" si="241"/>
        <v>0</v>
      </c>
      <c r="S100" s="7">
        <f t="shared" si="241"/>
        <v>0</v>
      </c>
      <c r="T100" s="7">
        <f t="shared" si="241"/>
        <v>0</v>
      </c>
      <c r="U100" s="7">
        <f t="shared" si="241"/>
        <v>0</v>
      </c>
      <c r="V100" t="str">
        <f t="shared" si="242"/>
        <v/>
      </c>
      <c r="W100" t="str">
        <f t="shared" si="243"/>
        <v/>
      </c>
      <c r="X100" t="str">
        <f>IF(ADMIN2026!$G$8="Photo-finish timing",W100,V100)</f>
        <v/>
      </c>
      <c r="Y100" s="66" t="str">
        <f>IF(E100="","",IF(ADMIN2026!$G$8=ADMIN2026!$D$8,"",IF(P100&gt;0.5,"error 1/100th entry noted","")))</f>
        <v/>
      </c>
      <c r="Z100" s="38" t="str">
        <f t="shared" si="244"/>
        <v/>
      </c>
      <c r="AC100">
        <f t="shared" si="245"/>
        <v>0</v>
      </c>
      <c r="AD100">
        <f t="shared" si="229"/>
        <v>0</v>
      </c>
      <c r="AE100">
        <f t="shared" si="229"/>
        <v>0</v>
      </c>
      <c r="AF100">
        <f t="shared" si="229"/>
        <v>0</v>
      </c>
      <c r="AG100">
        <f t="shared" si="229"/>
        <v>0</v>
      </c>
      <c r="AH100">
        <f t="shared" si="229"/>
        <v>0</v>
      </c>
      <c r="AI100">
        <f t="shared" si="229"/>
        <v>0</v>
      </c>
      <c r="AJ100">
        <f t="shared" si="229"/>
        <v>0</v>
      </c>
      <c r="AL100">
        <f t="shared" si="230"/>
        <v>-10000</v>
      </c>
      <c r="AM100">
        <f t="shared" si="253"/>
        <v>11</v>
      </c>
      <c r="AN100">
        <f t="shared" si="246"/>
        <v>-9989</v>
      </c>
      <c r="AO100">
        <f t="shared" si="231"/>
        <v>0</v>
      </c>
      <c r="AP100">
        <f>_xlfn.RANK.AVG(AV100,AV90:AV101,0)</f>
        <v>6.5</v>
      </c>
      <c r="AQ100">
        <f>IF(AP100&gt;AO87,0,(AO87-AP100)+2)</f>
        <v>0</v>
      </c>
      <c r="AR100">
        <f>IF(AP100&gt;AO87,0,IF(AO87=7,MAX(0,(AO87-AP100-5)),0))</f>
        <v>0</v>
      </c>
      <c r="AS100">
        <f>IF(AP100&gt;AO87,0,IF(AO87=8,MAX(0,(AO87-AP100-5)),0))</f>
        <v>0</v>
      </c>
      <c r="AT100">
        <f t="shared" si="247"/>
        <v>0</v>
      </c>
      <c r="AV100">
        <f>IF(AY100="",-1,IF(AY100&gt;0,FLOOR(AY100*EXP(-EXP(AZ100-BA100*AW100)),1),0))</f>
        <v>-1</v>
      </c>
      <c r="AW100" t="str">
        <f>IF(E100="","",IF(A88=3000,(1/((13/7.5)*(60*F100+G100))),(1/((1/1)*(60*F100+G100)))))</f>
        <v/>
      </c>
      <c r="AX100">
        <f>VLOOKUP(A88,'RAZA track Params'!$AM$5:$AN$11,2,FALSE)</f>
        <v>28</v>
      </c>
      <c r="AY100" t="str">
        <f>IF(E100="","",VLOOKUP(H100,'RAZA track Params'!$B$28:$AE$53,AX100,FALSE))</f>
        <v/>
      </c>
      <c r="AZ100" t="str">
        <f>IF(E100="","",VLOOKUP(H100,'RAZA track Params'!$B$28:$AE$53,AX100+1,FALSE))</f>
        <v/>
      </c>
      <c r="BA100" t="str">
        <f>IF(E100="","",VLOOKUP(H100,'RAZA track Params'!$B$28:$AE$53,AX100+2,FALSE))</f>
        <v/>
      </c>
      <c r="BC100">
        <f>IF($D100=BC$1,$AN100,-1)</f>
        <v>-1</v>
      </c>
      <c r="BD100">
        <f t="shared" si="233"/>
        <v>-1</v>
      </c>
      <c r="BE100">
        <f t="shared" si="233"/>
        <v>-1</v>
      </c>
      <c r="BF100">
        <f t="shared" si="233"/>
        <v>-1</v>
      </c>
      <c r="BG100">
        <f t="shared" si="233"/>
        <v>-1</v>
      </c>
      <c r="BH100">
        <f t="shared" si="233"/>
        <v>-1</v>
      </c>
      <c r="BI100">
        <f t="shared" si="233"/>
        <v>-1</v>
      </c>
      <c r="BJ100">
        <f t="shared" si="233"/>
        <v>-1</v>
      </c>
      <c r="BL100">
        <f>IF((IF(BC100=BC89,BC100,-1)-$AM100)/10000&lt;0,-1,(IF(BC100=BC89,BC100,-1)-$AM100)/10000)</f>
        <v>-1</v>
      </c>
      <c r="BM100">
        <f t="shared" ref="BM100:BS100" si="265">IF((IF(BD100=BD89,BD100,-1)-$AM100)/10000&lt;0,-1,(IF(BD100=BD89,BD100,-1)-$AM100)/10000)</f>
        <v>-1</v>
      </c>
      <c r="BN100">
        <f t="shared" si="265"/>
        <v>-1</v>
      </c>
      <c r="BO100">
        <f t="shared" si="265"/>
        <v>-1</v>
      </c>
      <c r="BP100">
        <f t="shared" si="265"/>
        <v>-1</v>
      </c>
      <c r="BQ100">
        <f t="shared" si="265"/>
        <v>-1</v>
      </c>
      <c r="BR100">
        <f t="shared" si="265"/>
        <v>-1</v>
      </c>
      <c r="BS100">
        <f t="shared" si="265"/>
        <v>-1</v>
      </c>
      <c r="BU100">
        <f t="shared" si="264"/>
        <v>-1</v>
      </c>
      <c r="BV100">
        <f t="shared" si="251"/>
        <v>0</v>
      </c>
      <c r="BW100">
        <f>_xlfn.RANK.AVG(BU100,BU90:BU101,0)</f>
        <v>6.5</v>
      </c>
      <c r="BX100">
        <f>IF(BW100&gt;BV87,0,(BV87-BW100)+2)</f>
        <v>0</v>
      </c>
      <c r="BY100">
        <f>IF(BW100&gt;BV87,0,IF(BV87=7,MAX(0,(BV87-BW100-5)),0))</f>
        <v>0</v>
      </c>
      <c r="BZ100">
        <f>IF(BW100&gt;BV87,0,IF(BV87=8,MAX(0,(BV87-BW100-5)),0))</f>
        <v>0</v>
      </c>
      <c r="CA100">
        <f>SUM(BX100:BZ100)</f>
        <v>0</v>
      </c>
    </row>
    <row r="101" spans="1:79">
      <c r="B101" s="94">
        <v>12</v>
      </c>
      <c r="C101" s="38" t="str">
        <f>IF(E101="","",VLOOKUP(E101,'Guests and Para'!$Q$4:$U$33,2,FALSE))</f>
        <v/>
      </c>
      <c r="D101" s="38" t="str">
        <f>IF(E101="","",VLOOKUP(E101,'Guests and Para'!$Q$4:$U$33,3,FALSE))</f>
        <v/>
      </c>
      <c r="E101" s="4"/>
      <c r="F101" s="4"/>
      <c r="G101" s="6"/>
      <c r="H101" s="38" t="str">
        <f>IF(E101="","",VLOOKUP(E101,'Guests and Para'!$Q$4:$U$33,4,FALSE))</f>
        <v/>
      </c>
      <c r="I101" s="38" t="str">
        <f>IF(E101="","",VLOOKUP(E101,'Guests and Para'!$Q$4:$U$33,5,FALSE))</f>
        <v/>
      </c>
      <c r="J101" s="38">
        <f t="shared" si="235"/>
        <v>0</v>
      </c>
      <c r="K101" s="94">
        <f t="shared" si="236"/>
        <v>0</v>
      </c>
      <c r="L101" s="38" t="str">
        <f t="shared" si="260"/>
        <v/>
      </c>
      <c r="M101">
        <f t="shared" si="237"/>
        <v>0</v>
      </c>
      <c r="N101" s="8">
        <f t="shared" si="238"/>
        <v>0</v>
      </c>
      <c r="O101" s="8">
        <f t="shared" si="228"/>
        <v>0</v>
      </c>
      <c r="P101" s="8">
        <f t="shared" si="239"/>
        <v>0</v>
      </c>
      <c r="Q101" s="7">
        <f t="shared" si="240"/>
        <v>0</v>
      </c>
      <c r="R101" s="7">
        <f t="shared" si="241"/>
        <v>0</v>
      </c>
      <c r="S101" s="7">
        <f t="shared" si="241"/>
        <v>0</v>
      </c>
      <c r="T101" s="7">
        <f t="shared" si="241"/>
        <v>0</v>
      </c>
      <c r="U101" s="7">
        <f t="shared" si="241"/>
        <v>0</v>
      </c>
      <c r="V101" t="str">
        <f t="shared" si="242"/>
        <v/>
      </c>
      <c r="W101" t="str">
        <f t="shared" si="243"/>
        <v/>
      </c>
      <c r="X101" t="str">
        <f>IF(ADMIN2026!$G$8="Photo-finish timing",W101,V101)</f>
        <v/>
      </c>
      <c r="Y101" s="66" t="str">
        <f>IF(E101="","",IF(ADMIN2026!$G$8=ADMIN2026!$D$8,"",IF(P101&gt;0.5,"error 1/100th entry noted","")))</f>
        <v/>
      </c>
      <c r="Z101" s="38" t="str">
        <f t="shared" si="244"/>
        <v/>
      </c>
      <c r="AC101">
        <f t="shared" si="245"/>
        <v>0</v>
      </c>
      <c r="AD101">
        <f t="shared" si="229"/>
        <v>0</v>
      </c>
      <c r="AE101">
        <f t="shared" si="229"/>
        <v>0</v>
      </c>
      <c r="AF101">
        <f t="shared" si="229"/>
        <v>0</v>
      </c>
      <c r="AG101">
        <f t="shared" si="229"/>
        <v>0</v>
      </c>
      <c r="AH101">
        <f t="shared" si="229"/>
        <v>0</v>
      </c>
      <c r="AI101">
        <f t="shared" si="229"/>
        <v>0</v>
      </c>
      <c r="AJ101">
        <f t="shared" si="229"/>
        <v>0</v>
      </c>
      <c r="AL101">
        <f t="shared" si="230"/>
        <v>-10000</v>
      </c>
      <c r="AM101">
        <f t="shared" si="253"/>
        <v>12</v>
      </c>
      <c r="AN101">
        <f t="shared" si="246"/>
        <v>-9988</v>
      </c>
      <c r="AO101">
        <f t="shared" si="231"/>
        <v>0</v>
      </c>
      <c r="AP101">
        <f>_xlfn.RANK.AVG(AV101,AV90:AV101,0)</f>
        <v>6.5</v>
      </c>
      <c r="AQ101">
        <f>IF(AP101&gt;AO87,0,(AO87-AP101)+2)</f>
        <v>0</v>
      </c>
      <c r="AR101">
        <f>IF(AP101&gt;AO87,0,IF(AO87=7,MAX(0,(AO87-AP101-5)),0))</f>
        <v>0</v>
      </c>
      <c r="AS101">
        <f>IF(AP101&gt;AO87,0,IF(AO87=8,MAX(0,(AO87-AP101-5)),0))</f>
        <v>0</v>
      </c>
      <c r="AT101">
        <f t="shared" si="247"/>
        <v>0</v>
      </c>
      <c r="AV101">
        <f t="shared" ref="AV101" si="266">IF(AY101="",-1,IF(AY101&gt;0,FLOOR(AY101*EXP(-EXP(AZ101-BA101*AW101)),1),0))</f>
        <v>-1</v>
      </c>
      <c r="AW101" t="str">
        <f>IF(E101="","",IF(A88=3000,(1/((13/7.5)*(60*F101+G101))),(1/((1/1)*(60*F101+G101)))))</f>
        <v/>
      </c>
      <c r="AX101">
        <f>VLOOKUP(A88,'RAZA track Params'!$AM$5:$AN$11,2,FALSE)</f>
        <v>28</v>
      </c>
      <c r="AY101" t="str">
        <f>IF(E101="","",VLOOKUP(H101,'RAZA track Params'!$B$28:$AE$53,AX101,FALSE))</f>
        <v/>
      </c>
      <c r="AZ101" t="str">
        <f>IF(E101="","",VLOOKUP(H101,'RAZA track Params'!$B$28:$AE$53,AX101+1,FALSE))</f>
        <v/>
      </c>
      <c r="BA101" t="str">
        <f>IF(E101="","",VLOOKUP(H101,'RAZA track Params'!$B$28:$AE$53,AX101+2,FALSE))</f>
        <v/>
      </c>
      <c r="BC101">
        <f t="shared" si="248"/>
        <v>-1</v>
      </c>
      <c r="BD101">
        <f t="shared" si="233"/>
        <v>-1</v>
      </c>
      <c r="BE101">
        <f t="shared" si="233"/>
        <v>-1</v>
      </c>
      <c r="BF101">
        <f t="shared" si="233"/>
        <v>-1</v>
      </c>
      <c r="BG101">
        <f t="shared" si="233"/>
        <v>-1</v>
      </c>
      <c r="BH101">
        <f t="shared" si="233"/>
        <v>-1</v>
      </c>
      <c r="BI101">
        <f t="shared" si="233"/>
        <v>-1</v>
      </c>
      <c r="BJ101">
        <f t="shared" si="233"/>
        <v>-1</v>
      </c>
      <c r="BL101">
        <f>IF((IF(BC101=BC89,BC101,-1)-$AM101)/10000&lt;0,-1,(IF(BC101=BC89,BC101,-1)-$AM101)/10000)</f>
        <v>-1</v>
      </c>
      <c r="BM101">
        <f t="shared" ref="BM101:BS101" si="267">IF((IF(BD101=BD89,BD101,-1)-$AM101)/10000&lt;0,-1,(IF(BD101=BD89,BD101,-1)-$AM101)/10000)</f>
        <v>-1</v>
      </c>
      <c r="BN101">
        <f t="shared" si="267"/>
        <v>-1</v>
      </c>
      <c r="BO101">
        <f t="shared" si="267"/>
        <v>-1</v>
      </c>
      <c r="BP101">
        <f t="shared" si="267"/>
        <v>-1</v>
      </c>
      <c r="BQ101">
        <f t="shared" si="267"/>
        <v>-1</v>
      </c>
      <c r="BR101">
        <f t="shared" si="267"/>
        <v>-1</v>
      </c>
      <c r="BS101">
        <f t="shared" si="267"/>
        <v>-1</v>
      </c>
      <c r="BU101">
        <f t="shared" si="264"/>
        <v>-1</v>
      </c>
      <c r="BV101">
        <f t="shared" si="251"/>
        <v>0</v>
      </c>
      <c r="BW101">
        <f>_xlfn.RANK.AVG(BU101,BU90:BU101,0)</f>
        <v>6.5</v>
      </c>
      <c r="BX101">
        <f>IF(BW101&gt;BV87,0,(BV87-BW101)+2)</f>
        <v>0</v>
      </c>
      <c r="BY101">
        <f>IF(BW101&gt;BV87,0,IF(BV87=7,MAX(0,(BV87-BW101-5)),0))</f>
        <v>0</v>
      </c>
      <c r="BZ101">
        <f>IF(BW101&gt;BV87,0,IF(BV87=8,MAX(0,(BV87-BW101-5)),0))</f>
        <v>0</v>
      </c>
      <c r="CA101">
        <f t="shared" ref="CA101" si="268">SUM(BX101:BZ101)</f>
        <v>0</v>
      </c>
    </row>
    <row r="103" spans="1:79">
      <c r="AO103" t="s">
        <v>312</v>
      </c>
      <c r="BC103" s="136" t="str">
        <f>AC$1</f>
        <v>B&amp;R</v>
      </c>
      <c r="BD103" s="136" t="str">
        <f t="shared" ref="BD103:BJ103" si="269">AD$1</f>
        <v>Chelt</v>
      </c>
      <c r="BE103" s="136" t="str">
        <f t="shared" si="269"/>
        <v>D&amp;S</v>
      </c>
      <c r="BF103" s="136" t="str">
        <f t="shared" si="269"/>
        <v>HereF</v>
      </c>
      <c r="BG103" s="136" t="str">
        <f t="shared" si="269"/>
        <v>K&amp;S</v>
      </c>
      <c r="BH103" s="136" t="str">
        <f t="shared" si="269"/>
        <v>Tipton</v>
      </c>
      <c r="BI103" s="136" t="str">
        <f t="shared" si="269"/>
        <v>Worc</v>
      </c>
      <c r="BJ103" s="136" t="str">
        <f t="shared" si="269"/>
        <v>Yate</v>
      </c>
      <c r="BV103" t="s">
        <v>312</v>
      </c>
    </row>
    <row r="104" spans="1:79">
      <c r="A104" s="62" t="s">
        <v>0</v>
      </c>
      <c r="B104" s="62" t="s">
        <v>0</v>
      </c>
      <c r="C104" s="62" t="s">
        <v>7</v>
      </c>
      <c r="D104" s="62" t="s">
        <v>58</v>
      </c>
      <c r="AO104">
        <f>SUM(AO107:AO114)</f>
        <v>0</v>
      </c>
      <c r="BC104" t="s">
        <v>399</v>
      </c>
      <c r="BL104" t="s">
        <v>401</v>
      </c>
      <c r="BV104">
        <f>SUM(BV107:BV114)</f>
        <v>0</v>
      </c>
    </row>
    <row r="105" spans="1:79">
      <c r="A105" s="3" t="str">
        <f>C104</f>
        <v>HJ</v>
      </c>
      <c r="B105" s="37" t="s">
        <v>415</v>
      </c>
      <c r="C105" s="37"/>
      <c r="D105" s="138"/>
      <c r="E105" s="37"/>
      <c r="F105" s="139"/>
      <c r="G105" s="63" t="s">
        <v>77</v>
      </c>
      <c r="H105" s="37" t="s">
        <v>387</v>
      </c>
      <c r="I105" s="37" t="s">
        <v>389</v>
      </c>
      <c r="J105" s="37" t="s">
        <v>79</v>
      </c>
      <c r="K105" s="37" t="s">
        <v>59</v>
      </c>
      <c r="L105" s="37" t="s">
        <v>304</v>
      </c>
      <c r="M105" s="3"/>
      <c r="N105" s="3"/>
      <c r="O105" s="3"/>
      <c r="P105" s="3"/>
      <c r="Q105" s="3"/>
      <c r="R105" s="3"/>
      <c r="S105" s="3"/>
      <c r="T105" s="3"/>
      <c r="U105" s="3"/>
      <c r="V105" s="3"/>
      <c r="W105" s="3"/>
      <c r="X105" s="3" t="s">
        <v>136</v>
      </c>
      <c r="Y105" s="3" t="s">
        <v>236</v>
      </c>
      <c r="Z105" s="37" t="s">
        <v>404</v>
      </c>
      <c r="AA105" s="3"/>
      <c r="AL105" t="s">
        <v>304</v>
      </c>
      <c r="AM105" t="s">
        <v>307</v>
      </c>
      <c r="AN105" s="1" t="s">
        <v>308</v>
      </c>
      <c r="AO105" t="s">
        <v>310</v>
      </c>
      <c r="AP105" t="s">
        <v>313</v>
      </c>
      <c r="AQ105" t="s">
        <v>400</v>
      </c>
      <c r="AR105" t="s">
        <v>400</v>
      </c>
      <c r="AS105" t="s">
        <v>400</v>
      </c>
      <c r="AT105" t="s">
        <v>400</v>
      </c>
      <c r="AV105" t="s">
        <v>304</v>
      </c>
      <c r="AW105" t="s">
        <v>383</v>
      </c>
      <c r="AX105" t="s">
        <v>392</v>
      </c>
      <c r="AY105" t="s">
        <v>304</v>
      </c>
      <c r="AZ105" t="s">
        <v>304</v>
      </c>
      <c r="BA105" t="s">
        <v>304</v>
      </c>
      <c r="BC105" s="136" t="str">
        <f>AC$1</f>
        <v>B&amp;R</v>
      </c>
      <c r="BD105" s="136" t="str">
        <f t="shared" ref="BD105:BJ105" si="270">AD$1</f>
        <v>Chelt</v>
      </c>
      <c r="BE105" s="136" t="str">
        <f t="shared" si="270"/>
        <v>D&amp;S</v>
      </c>
      <c r="BF105" s="136" t="str">
        <f t="shared" si="270"/>
        <v>HereF</v>
      </c>
      <c r="BG105" s="136" t="str">
        <f t="shared" si="270"/>
        <v>K&amp;S</v>
      </c>
      <c r="BH105" s="136" t="str">
        <f t="shared" si="270"/>
        <v>Tipton</v>
      </c>
      <c r="BI105" s="136" t="str">
        <f t="shared" si="270"/>
        <v>Worc</v>
      </c>
      <c r="BJ105" s="136" t="str">
        <f t="shared" si="270"/>
        <v>Yate</v>
      </c>
      <c r="BL105" s="136" t="str">
        <f>BC105</f>
        <v>B&amp;R</v>
      </c>
      <c r="BM105" s="136" t="str">
        <f t="shared" ref="BM105:BS105" si="271">BD105</f>
        <v>Chelt</v>
      </c>
      <c r="BN105" s="136" t="str">
        <f t="shared" si="271"/>
        <v>D&amp;S</v>
      </c>
      <c r="BO105" s="136" t="str">
        <f t="shared" si="271"/>
        <v>HereF</v>
      </c>
      <c r="BP105" s="136" t="str">
        <f t="shared" si="271"/>
        <v>K&amp;S</v>
      </c>
      <c r="BQ105" s="136" t="str">
        <f t="shared" si="271"/>
        <v>Tipton</v>
      </c>
      <c r="BR105" s="136" t="str">
        <f t="shared" si="271"/>
        <v>Worc</v>
      </c>
      <c r="BS105" s="136" t="str">
        <f t="shared" si="271"/>
        <v>Yate</v>
      </c>
      <c r="BU105" t="s">
        <v>402</v>
      </c>
      <c r="BV105" t="s">
        <v>310</v>
      </c>
      <c r="BW105" t="s">
        <v>313</v>
      </c>
      <c r="BX105" t="s">
        <v>403</v>
      </c>
      <c r="BY105" t="s">
        <v>403</v>
      </c>
      <c r="BZ105" t="s">
        <v>403</v>
      </c>
      <c r="CA105" t="s">
        <v>403</v>
      </c>
    </row>
    <row r="106" spans="1:79">
      <c r="A106" s="64" t="str">
        <f>$A$4</f>
        <v>WOMEN</v>
      </c>
      <c r="B106" s="37" t="s">
        <v>59</v>
      </c>
      <c r="C106" s="37" t="s">
        <v>60</v>
      </c>
      <c r="D106" s="37" t="s">
        <v>61</v>
      </c>
      <c r="E106" s="37" t="s">
        <v>108</v>
      </c>
      <c r="F106" s="139"/>
      <c r="G106" s="63" t="s">
        <v>99</v>
      </c>
      <c r="H106" s="37" t="s">
        <v>388</v>
      </c>
      <c r="I106" s="37" t="s">
        <v>390</v>
      </c>
      <c r="J106" s="37" t="s">
        <v>80</v>
      </c>
      <c r="K106" s="37" t="s">
        <v>80</v>
      </c>
      <c r="L106" s="37" t="s">
        <v>80</v>
      </c>
      <c r="M106" s="3"/>
      <c r="N106" s="3"/>
      <c r="O106" s="3"/>
      <c r="P106" s="3"/>
      <c r="Q106" s="3"/>
      <c r="R106" s="3"/>
      <c r="S106" s="3"/>
      <c r="T106" s="3"/>
      <c r="U106" s="3"/>
      <c r="V106" s="3"/>
      <c r="W106" s="3"/>
      <c r="X106" s="3" t="s">
        <v>146</v>
      </c>
      <c r="Y106" s="3" t="s">
        <v>237</v>
      </c>
      <c r="Z106" s="37" t="s">
        <v>405</v>
      </c>
      <c r="AA106" s="3"/>
      <c r="AC106" t="str">
        <f>ADMIN2026!$D$12</f>
        <v>B&amp;R</v>
      </c>
      <c r="AD106" t="str">
        <f>ADMIN2026!$D$13</f>
        <v>Chelt</v>
      </c>
      <c r="AE106" t="str">
        <f>ADMIN2026!$D$14</f>
        <v>D&amp;S</v>
      </c>
      <c r="AF106" t="str">
        <f>ADMIN2026!$D$15</f>
        <v>HereF</v>
      </c>
      <c r="AG106" t="str">
        <f>ADMIN2026!$D$16</f>
        <v>K&amp;S</v>
      </c>
      <c r="AH106" t="str">
        <f>ADMIN2026!$D$17</f>
        <v>Tipton</v>
      </c>
      <c r="AI106" t="str">
        <f>ADMIN2026!$D$18</f>
        <v>Worc</v>
      </c>
      <c r="AJ106" t="str">
        <f>ADMIN2026!$D$19</f>
        <v>Yate</v>
      </c>
      <c r="AL106" t="s">
        <v>306</v>
      </c>
      <c r="AM106" t="s">
        <v>296</v>
      </c>
      <c r="AN106" t="s">
        <v>309</v>
      </c>
      <c r="AO106" t="s">
        <v>311</v>
      </c>
      <c r="AP106" t="s">
        <v>325</v>
      </c>
      <c r="AQ106" t="s">
        <v>397</v>
      </c>
      <c r="AR106" t="s">
        <v>394</v>
      </c>
      <c r="AS106" t="s">
        <v>395</v>
      </c>
      <c r="AT106" t="s">
        <v>396</v>
      </c>
      <c r="AV106" t="s">
        <v>305</v>
      </c>
      <c r="AW106" t="s">
        <v>384</v>
      </c>
      <c r="AX106" t="s">
        <v>393</v>
      </c>
      <c r="AY106" t="s">
        <v>328</v>
      </c>
      <c r="AZ106" t="s">
        <v>329</v>
      </c>
      <c r="BA106" t="s">
        <v>330</v>
      </c>
      <c r="BC106" s="135">
        <f>MAX(BC107:BC114)</f>
        <v>-1</v>
      </c>
      <c r="BD106" s="135">
        <f t="shared" ref="BD106:BJ106" si="272">MAX(BD107:BD114)</f>
        <v>-1</v>
      </c>
      <c r="BE106" s="135">
        <f t="shared" si="272"/>
        <v>-1</v>
      </c>
      <c r="BF106" s="135">
        <f t="shared" si="272"/>
        <v>-1</v>
      </c>
      <c r="BG106" s="135">
        <f t="shared" si="272"/>
        <v>-1</v>
      </c>
      <c r="BH106" s="135">
        <f t="shared" si="272"/>
        <v>-1</v>
      </c>
      <c r="BI106" s="135">
        <f t="shared" si="272"/>
        <v>-1</v>
      </c>
      <c r="BJ106" s="135">
        <f t="shared" si="272"/>
        <v>-1</v>
      </c>
      <c r="BU106" t="s">
        <v>314</v>
      </c>
      <c r="BV106" t="s">
        <v>311</v>
      </c>
      <c r="BW106" t="s">
        <v>325</v>
      </c>
      <c r="BX106" t="s">
        <v>397</v>
      </c>
      <c r="BY106" t="s">
        <v>394</v>
      </c>
      <c r="BZ106" t="s">
        <v>395</v>
      </c>
      <c r="CA106" t="s">
        <v>396</v>
      </c>
    </row>
    <row r="107" spans="1:79">
      <c r="B107" s="94">
        <v>1</v>
      </c>
      <c r="C107" s="38" t="str">
        <f>IF(E107="","",VLOOKUP(E107,'Guests and Para'!$Q$4:$U$33,2,FALSE))</f>
        <v/>
      </c>
      <c r="D107" s="38" t="str">
        <f>IF(E107="","",VLOOKUP(E107,'Guests and Para'!$Q$4:$U$33,3,FALSE))</f>
        <v/>
      </c>
      <c r="E107" s="4"/>
      <c r="F107" s="140"/>
      <c r="G107" s="6"/>
      <c r="H107" s="38" t="str">
        <f>IF(E107="","",VLOOKUP(E107,'Guests and Para'!$Q$4:$U$33,4,FALSE))</f>
        <v/>
      </c>
      <c r="I107" s="38" t="str">
        <f>IF(E107="","",VLOOKUP(E107,'Guests and Para'!$Q$4:$U$33,5,FALSE))</f>
        <v/>
      </c>
      <c r="J107" s="38">
        <f>CA107</f>
        <v>0</v>
      </c>
      <c r="K107" s="94">
        <f>J107</f>
        <v>0</v>
      </c>
      <c r="L107" s="38" t="str">
        <f t="shared" ref="L107:L113" si="273">IF(AV107&lt;0,"",AV107)</f>
        <v/>
      </c>
      <c r="N107" s="8"/>
      <c r="O107" s="8"/>
      <c r="P107" s="8"/>
      <c r="Q107" s="7"/>
      <c r="R107" s="7"/>
      <c r="S107" s="7"/>
      <c r="T107" s="7"/>
      <c r="U107" s="7"/>
      <c r="X107" s="14" t="str">
        <f>IF(E107="","",G107)</f>
        <v/>
      </c>
      <c r="Y107" s="66" t="str">
        <f>IF(E107="","",IF(G107="NH","",IF(K107="DQ","",IF(K107="NM","",IF(K107="DNS","",IF(ABS(K107*2/2-K107)&lt;0.001,"","Error"))))))</f>
        <v/>
      </c>
      <c r="Z107" s="38" t="str">
        <f>IF(BU107&lt;0,"",BU107)</f>
        <v/>
      </c>
      <c r="AC107">
        <f>IF($D107=AC$1,$K107,0)</f>
        <v>0</v>
      </c>
      <c r="AD107">
        <f t="shared" ref="AD107:AJ118" si="274">IF($D107=AD$1,$K107,0)</f>
        <v>0</v>
      </c>
      <c r="AE107">
        <f t="shared" si="274"/>
        <v>0</v>
      </c>
      <c r="AF107">
        <f t="shared" si="274"/>
        <v>0</v>
      </c>
      <c r="AG107">
        <f t="shared" si="274"/>
        <v>0</v>
      </c>
      <c r="AH107">
        <f t="shared" si="274"/>
        <v>0</v>
      </c>
      <c r="AI107">
        <f t="shared" si="274"/>
        <v>0</v>
      </c>
      <c r="AJ107">
        <f t="shared" si="274"/>
        <v>0</v>
      </c>
      <c r="AL107">
        <f t="shared" ref="AL107:AL118" si="275">INT(100*AV107+0.5)*100</f>
        <v>-10000</v>
      </c>
      <c r="AM107">
        <v>1</v>
      </c>
      <c r="AN107">
        <f>AL107+AM107</f>
        <v>-9999</v>
      </c>
      <c r="AO107">
        <f t="shared" ref="AO107:AO118" si="276">IF(E107="",0,1)</f>
        <v>0</v>
      </c>
      <c r="AP107">
        <f>_xlfn.RANK.AVG(AV107,AV107:AV118,0)</f>
        <v>6.5</v>
      </c>
      <c r="AQ107">
        <f>IF(AP107&gt;AO104,0,(AO104-AP107)+2)</f>
        <v>0</v>
      </c>
      <c r="AR107">
        <f>IF(AP107&gt;AO104,0,IF(AO104=7,MAX(0,(AO104-AP107-5)),0))</f>
        <v>0</v>
      </c>
      <c r="AS107">
        <f>IF(AP107&gt;AO104,0,IF(AO104=8,MAX(0,(AO104-AP107-5)),0))</f>
        <v>0</v>
      </c>
      <c r="AT107">
        <f>SUM(AQ107:AS107)</f>
        <v>0</v>
      </c>
      <c r="AV107">
        <f t="shared" ref="AV107:AV116" si="277">IF(AY107="",-1,IF(AY107&gt;0,FLOOR(AY107*EXP(-EXP(AZ107-BA107*AW107)),1),0))</f>
        <v>-1</v>
      </c>
      <c r="AW107" t="str">
        <f>IF(E107="","",G107)</f>
        <v/>
      </c>
      <c r="AX107">
        <f>VLOOKUP(A105,'RAZA field Params'!$AM$5:$AN$11,2,FALSE)</f>
        <v>3</v>
      </c>
      <c r="AY107" t="str">
        <f>IF(E107="","",VLOOKUP(H107,'RAZA field Params'!$B$48:$P$93,AX107,FALSE))</f>
        <v/>
      </c>
      <c r="AZ107" t="str">
        <f>IF(E107="","",VLOOKUP(H107,'RAZA field Params'!$B$48:$P$93,AX107+1,FALSE))</f>
        <v/>
      </c>
      <c r="BA107" t="str">
        <f>IF(E107="","",VLOOKUP(H107,'RAZA field Params'!$B$48:$P$93,AX107+2,FALSE))</f>
        <v/>
      </c>
      <c r="BC107">
        <f>IF($D107=BC$1,$AN107,-1)</f>
        <v>-1</v>
      </c>
      <c r="BD107">
        <f t="shared" ref="BD107:BJ118" si="278">IF($D107=BD$1,$AN107,-1)</f>
        <v>-1</v>
      </c>
      <c r="BE107">
        <f t="shared" si="278"/>
        <v>-1</v>
      </c>
      <c r="BF107">
        <f t="shared" si="278"/>
        <v>-1</v>
      </c>
      <c r="BG107">
        <f t="shared" si="278"/>
        <v>-1</v>
      </c>
      <c r="BH107">
        <f t="shared" si="278"/>
        <v>-1</v>
      </c>
      <c r="BI107">
        <f t="shared" si="278"/>
        <v>-1</v>
      </c>
      <c r="BJ107">
        <f t="shared" si="278"/>
        <v>-1</v>
      </c>
      <c r="BL107">
        <f t="shared" ref="BL107:BS107" si="279">IF((IF(BC107=BC106,BC107,-1)-$AM107)/10000&lt;0,-1,(IF(BC107=BC106,BC107,-1)-$AM107)/10000)</f>
        <v>-1</v>
      </c>
      <c r="BM107">
        <f t="shared" si="279"/>
        <v>-1</v>
      </c>
      <c r="BN107">
        <f t="shared" si="279"/>
        <v>-1</v>
      </c>
      <c r="BO107">
        <f t="shared" si="279"/>
        <v>-1</v>
      </c>
      <c r="BP107">
        <f t="shared" si="279"/>
        <v>-1</v>
      </c>
      <c r="BQ107">
        <f t="shared" si="279"/>
        <v>-1</v>
      </c>
      <c r="BR107">
        <f t="shared" si="279"/>
        <v>-1</v>
      </c>
      <c r="BS107">
        <f t="shared" si="279"/>
        <v>-1</v>
      </c>
      <c r="BU107">
        <f>MAX(BL107:BS107)</f>
        <v>-1</v>
      </c>
      <c r="BV107">
        <f>IF(BU107&lt;0,0,1)</f>
        <v>0</v>
      </c>
      <c r="BW107">
        <f>_xlfn.RANK.AVG(BU107,BU107:BU118,0)</f>
        <v>6.5</v>
      </c>
      <c r="BX107">
        <f>IF(BW107&gt;BV104,0,(BV104-BW107)+2)</f>
        <v>0</v>
      </c>
      <c r="BY107">
        <f>IF(BW107&gt;BV104,0,IF(BV104=7,MAX(0,(BV104-BW107-5)),0))</f>
        <v>0</v>
      </c>
      <c r="BZ107">
        <f>IF(BW107&gt;BV104,0,IF(BV104=8,MAX(0,(BV104-BW107-5)),0))</f>
        <v>0</v>
      </c>
      <c r="CA107">
        <f>SUM(BX107:BZ107)</f>
        <v>0</v>
      </c>
    </row>
    <row r="108" spans="1:79">
      <c r="B108" s="94">
        <v>2</v>
      </c>
      <c r="C108" s="38" t="str">
        <f>IF(E108="","",VLOOKUP(E108,'Guests and Para'!$Q$4:$U$33,2,FALSE))</f>
        <v/>
      </c>
      <c r="D108" s="38" t="str">
        <f>IF(E108="","",VLOOKUP(E108,'Guests and Para'!$Q$4:$U$33,3,FALSE))</f>
        <v/>
      </c>
      <c r="E108" s="4"/>
      <c r="F108" s="140"/>
      <c r="G108" s="6"/>
      <c r="H108" s="38" t="str">
        <f>IF(E108="","",VLOOKUP(E108,'Guests and Para'!$Q$4:$U$33,4,FALSE))</f>
        <v/>
      </c>
      <c r="I108" s="38" t="str">
        <f>IF(E108="","",VLOOKUP(E108,'Guests and Para'!$Q$4:$U$33,5,FALSE))</f>
        <v/>
      </c>
      <c r="J108" s="38">
        <f t="shared" ref="J108:J118" si="280">CA108</f>
        <v>0</v>
      </c>
      <c r="K108" s="94">
        <f t="shared" ref="K108:K118" si="281">J108</f>
        <v>0</v>
      </c>
      <c r="L108" s="38" t="str">
        <f t="shared" si="273"/>
        <v/>
      </c>
      <c r="N108" s="8"/>
      <c r="O108" s="8"/>
      <c r="P108" s="8"/>
      <c r="Q108" s="7"/>
      <c r="R108" s="7"/>
      <c r="S108" s="7"/>
      <c r="T108" s="7"/>
      <c r="U108" s="7"/>
      <c r="X108" s="14" t="str">
        <f t="shared" ref="X108:X118" si="282">IF(E108="","",G108)</f>
        <v/>
      </c>
      <c r="Y108" s="66" t="str">
        <f t="shared" ref="Y108:Y118" si="283">IF(E108="","",IF(G108="NH","",IF(K108="DQ","",IF(K108="NM","",IF(K108="DNS","",IF(ABS(K108*2/2-K108)&lt;0.001,"","Error"))))))</f>
        <v/>
      </c>
      <c r="Z108" s="38" t="str">
        <f t="shared" ref="Z108:Z118" si="284">IF(BU108&lt;0,"",BU108)</f>
        <v/>
      </c>
      <c r="AC108">
        <f t="shared" ref="AC108:AC118" si="285">IF($D108=AC$1,$K108,0)</f>
        <v>0</v>
      </c>
      <c r="AD108">
        <f t="shared" si="274"/>
        <v>0</v>
      </c>
      <c r="AE108">
        <f t="shared" si="274"/>
        <v>0</v>
      </c>
      <c r="AF108">
        <f t="shared" si="274"/>
        <v>0</v>
      </c>
      <c r="AG108">
        <f t="shared" si="274"/>
        <v>0</v>
      </c>
      <c r="AH108">
        <f t="shared" si="274"/>
        <v>0</v>
      </c>
      <c r="AI108">
        <f t="shared" si="274"/>
        <v>0</v>
      </c>
      <c r="AJ108">
        <f t="shared" si="274"/>
        <v>0</v>
      </c>
      <c r="AL108">
        <f t="shared" si="275"/>
        <v>-10000</v>
      </c>
      <c r="AM108">
        <f>1+AM107</f>
        <v>2</v>
      </c>
      <c r="AN108">
        <f t="shared" ref="AN108:AN118" si="286">AL108+AM108</f>
        <v>-9998</v>
      </c>
      <c r="AO108">
        <f t="shared" si="276"/>
        <v>0</v>
      </c>
      <c r="AP108">
        <f>_xlfn.RANK.AVG(AV108,AV107:AV118,0)</f>
        <v>6.5</v>
      </c>
      <c r="AQ108">
        <f>IF(AP108&gt;AO104,0,(AO104-AP108)+2)</f>
        <v>0</v>
      </c>
      <c r="AR108">
        <f>IF(AP108&gt;AO104,0,IF(AO104=7,MAX(0,(AO104-AP108-5)),0))</f>
        <v>0</v>
      </c>
      <c r="AS108">
        <f>IF(AP108&gt;AO104,0,IF(AO104=8,MAX(0,(AO104-AP108-5)),0))</f>
        <v>0</v>
      </c>
      <c r="AT108">
        <f t="shared" ref="AT108:AT118" si="287">SUM(AQ108:AS108)</f>
        <v>0</v>
      </c>
      <c r="AV108">
        <f t="shared" si="277"/>
        <v>-1</v>
      </c>
      <c r="AW108" t="str">
        <f t="shared" ref="AW108:AW118" si="288">IF(E108="","",G108)</f>
        <v/>
      </c>
      <c r="AX108">
        <f>VLOOKUP(A105,'RAZA field Params'!$AM$5:$AN$11,2,FALSE)</f>
        <v>3</v>
      </c>
      <c r="AY108" t="str">
        <f>IF(E108="","",VLOOKUP(H108,'RAZA field Params'!$B$48:$P$93,AX108,FALSE))</f>
        <v/>
      </c>
      <c r="AZ108" t="str">
        <f>IF(E108="","",VLOOKUP(H108,'RAZA field Params'!$B$48:$P$93,AX108+1,FALSE))</f>
        <v/>
      </c>
      <c r="BA108" t="str">
        <f>IF(E108="","",VLOOKUP(H108,'RAZA field Params'!$B$48:$P$93,AX108+2,FALSE))</f>
        <v/>
      </c>
      <c r="BC108">
        <f t="shared" ref="BC108:BC118" si="289">IF($D108=BC$1,$AN108,-1)</f>
        <v>-1</v>
      </c>
      <c r="BD108">
        <f t="shared" si="278"/>
        <v>-1</v>
      </c>
      <c r="BE108">
        <f t="shared" si="278"/>
        <v>-1</v>
      </c>
      <c r="BF108">
        <f t="shared" si="278"/>
        <v>-1</v>
      </c>
      <c r="BG108">
        <f t="shared" si="278"/>
        <v>-1</v>
      </c>
      <c r="BH108">
        <f t="shared" si="278"/>
        <v>-1</v>
      </c>
      <c r="BI108">
        <f t="shared" si="278"/>
        <v>-1</v>
      </c>
      <c r="BJ108">
        <f t="shared" si="278"/>
        <v>-1</v>
      </c>
      <c r="BL108">
        <f t="shared" ref="BL108:BS108" si="290">IF((IF(BC108=BC106,BC108,-1)-$AM108)/10000&lt;0,-1,(IF(BC108=BC106,BC108,-1)-$AM108)/10000)</f>
        <v>-1</v>
      </c>
      <c r="BM108">
        <f t="shared" si="290"/>
        <v>-1</v>
      </c>
      <c r="BN108">
        <f t="shared" si="290"/>
        <v>-1</v>
      </c>
      <c r="BO108">
        <f t="shared" si="290"/>
        <v>-1</v>
      </c>
      <c r="BP108">
        <f t="shared" si="290"/>
        <v>-1</v>
      </c>
      <c r="BQ108">
        <f t="shared" si="290"/>
        <v>-1</v>
      </c>
      <c r="BR108">
        <f t="shared" si="290"/>
        <v>-1</v>
      </c>
      <c r="BS108">
        <f t="shared" si="290"/>
        <v>-1</v>
      </c>
      <c r="BU108">
        <f t="shared" ref="BU108:BU113" si="291">MAX(BL108:BS108)</f>
        <v>-1</v>
      </c>
      <c r="BV108">
        <f t="shared" ref="BV108:BV118" si="292">IF(BU108&lt;0,0,1)</f>
        <v>0</v>
      </c>
      <c r="BW108">
        <f>_xlfn.RANK.AVG(BU108,BU107:BU118,0)</f>
        <v>6.5</v>
      </c>
      <c r="BX108">
        <f>IF(BW108&gt;BV104,0,(BV104-BW108)+2)</f>
        <v>0</v>
      </c>
      <c r="BY108">
        <f>IF(BW108&gt;BV104,0,IF(BV104=7,MAX(0,(BV104-BW108-5)),0))</f>
        <v>0</v>
      </c>
      <c r="BZ108">
        <f>IF(BW108&gt;BV104,0,IF(BV104=8,MAX(0,(BV104-BW108-5)),0))</f>
        <v>0</v>
      </c>
      <c r="CA108">
        <f t="shared" ref="CA108:CA116" si="293">SUM(BX108:BZ108)</f>
        <v>0</v>
      </c>
    </row>
    <row r="109" spans="1:79">
      <c r="B109" s="94">
        <v>3</v>
      </c>
      <c r="C109" s="38" t="str">
        <f>IF(E109="","",VLOOKUP(E109,'Guests and Para'!$Q$4:$U$33,2,FALSE))</f>
        <v/>
      </c>
      <c r="D109" s="38" t="str">
        <f>IF(E109="","",VLOOKUP(E109,'Guests and Para'!$Q$4:$U$33,3,FALSE))</f>
        <v/>
      </c>
      <c r="E109" s="4"/>
      <c r="F109" s="140"/>
      <c r="G109" s="6"/>
      <c r="H109" s="38" t="str">
        <f>IF(E109="","",VLOOKUP(E109,'Guests and Para'!$Q$4:$U$33,4,FALSE))</f>
        <v/>
      </c>
      <c r="I109" s="38" t="str">
        <f>IF(E109="","",VLOOKUP(E109,'Guests and Para'!$Q$4:$U$33,5,FALSE))</f>
        <v/>
      </c>
      <c r="J109" s="38">
        <f t="shared" si="280"/>
        <v>0</v>
      </c>
      <c r="K109" s="94">
        <f t="shared" si="281"/>
        <v>0</v>
      </c>
      <c r="L109" s="38" t="str">
        <f t="shared" si="273"/>
        <v/>
      </c>
      <c r="N109" s="8"/>
      <c r="O109" s="8"/>
      <c r="P109" s="8"/>
      <c r="Q109" s="7"/>
      <c r="R109" s="7"/>
      <c r="S109" s="7"/>
      <c r="T109" s="7"/>
      <c r="U109" s="7"/>
      <c r="X109" s="14" t="str">
        <f t="shared" si="282"/>
        <v/>
      </c>
      <c r="Y109" s="66" t="str">
        <f t="shared" si="283"/>
        <v/>
      </c>
      <c r="Z109" s="38" t="str">
        <f t="shared" si="284"/>
        <v/>
      </c>
      <c r="AC109">
        <f t="shared" si="285"/>
        <v>0</v>
      </c>
      <c r="AD109">
        <f t="shared" si="274"/>
        <v>0</v>
      </c>
      <c r="AE109">
        <f t="shared" si="274"/>
        <v>0</v>
      </c>
      <c r="AF109">
        <f t="shared" si="274"/>
        <v>0</v>
      </c>
      <c r="AG109">
        <f t="shared" si="274"/>
        <v>0</v>
      </c>
      <c r="AH109">
        <f t="shared" si="274"/>
        <v>0</v>
      </c>
      <c r="AI109">
        <f t="shared" si="274"/>
        <v>0</v>
      </c>
      <c r="AJ109">
        <f t="shared" si="274"/>
        <v>0</v>
      </c>
      <c r="AL109">
        <f t="shared" si="275"/>
        <v>-10000</v>
      </c>
      <c r="AM109">
        <f t="shared" ref="AM109:AM118" si="294">1+AM108</f>
        <v>3</v>
      </c>
      <c r="AN109">
        <f t="shared" si="286"/>
        <v>-9997</v>
      </c>
      <c r="AO109">
        <f t="shared" si="276"/>
        <v>0</v>
      </c>
      <c r="AP109">
        <f>_xlfn.RANK.AVG(AV109,AV107:AV118,0)</f>
        <v>6.5</v>
      </c>
      <c r="AQ109">
        <f>IF(AP109&gt;AO104,0,(AO104-AP109)+2)</f>
        <v>0</v>
      </c>
      <c r="AR109">
        <f>IF(AP109&gt;AO104,0,IF(AO104=7,MAX(0,(AO104-AP109-5)),0))</f>
        <v>0</v>
      </c>
      <c r="AS109">
        <f>IF(AP109&gt;AO104,0,IF(AO104=8,MAX(0,(AO104-AP109-5)),0))</f>
        <v>0</v>
      </c>
      <c r="AT109">
        <f t="shared" si="287"/>
        <v>0</v>
      </c>
      <c r="AV109">
        <f t="shared" si="277"/>
        <v>-1</v>
      </c>
      <c r="AW109" t="str">
        <f t="shared" si="288"/>
        <v/>
      </c>
      <c r="AX109">
        <f>VLOOKUP(A105,'RAZA field Params'!$AM$5:$AN$11,2,FALSE)</f>
        <v>3</v>
      </c>
      <c r="AY109" t="str">
        <f>IF(E109="","",VLOOKUP(H109,'RAZA field Params'!$B$48:$P$93,AX109,FALSE))</f>
        <v/>
      </c>
      <c r="AZ109" t="str">
        <f>IF(E109="","",VLOOKUP(H109,'RAZA field Params'!$B$48:$P$93,AX109+1,FALSE))</f>
        <v/>
      </c>
      <c r="BA109" t="str">
        <f>IF(E109="","",VLOOKUP(H109,'RAZA field Params'!$B$48:$P$93,AX109+2,FALSE))</f>
        <v/>
      </c>
      <c r="BC109">
        <f t="shared" si="289"/>
        <v>-1</v>
      </c>
      <c r="BD109">
        <f t="shared" si="278"/>
        <v>-1</v>
      </c>
      <c r="BE109">
        <f t="shared" si="278"/>
        <v>-1</v>
      </c>
      <c r="BF109">
        <f t="shared" si="278"/>
        <v>-1</v>
      </c>
      <c r="BG109">
        <f t="shared" si="278"/>
        <v>-1</v>
      </c>
      <c r="BH109">
        <f t="shared" si="278"/>
        <v>-1</v>
      </c>
      <c r="BI109">
        <f t="shared" si="278"/>
        <v>-1</v>
      </c>
      <c r="BJ109">
        <f t="shared" si="278"/>
        <v>-1</v>
      </c>
      <c r="BL109">
        <f t="shared" ref="BL109:BS109" si="295">IF((IF(BC109=BC106,BC109,-1)-$AM109)/10000&lt;0,-1,(IF(BC109=BC106,BC109,-1)-$AM109)/10000)</f>
        <v>-1</v>
      </c>
      <c r="BM109">
        <f t="shared" si="295"/>
        <v>-1</v>
      </c>
      <c r="BN109">
        <f t="shared" si="295"/>
        <v>-1</v>
      </c>
      <c r="BO109">
        <f t="shared" si="295"/>
        <v>-1</v>
      </c>
      <c r="BP109">
        <f t="shared" si="295"/>
        <v>-1</v>
      </c>
      <c r="BQ109">
        <f t="shared" si="295"/>
        <v>-1</v>
      </c>
      <c r="BR109">
        <f t="shared" si="295"/>
        <v>-1</v>
      </c>
      <c r="BS109">
        <f t="shared" si="295"/>
        <v>-1</v>
      </c>
      <c r="BU109">
        <f t="shared" si="291"/>
        <v>-1</v>
      </c>
      <c r="BV109">
        <f t="shared" si="292"/>
        <v>0</v>
      </c>
      <c r="BW109">
        <f>_xlfn.RANK.AVG(BU109,BU107:BU118,0)</f>
        <v>6.5</v>
      </c>
      <c r="BX109">
        <f>IF(BW109&gt;BV104,0,(BV104-BW109)+2)</f>
        <v>0</v>
      </c>
      <c r="BY109">
        <f>IF(BW109&gt;BV104,0,IF(BV104=7,MAX(0,(BV104-BW109-5)),0))</f>
        <v>0</v>
      </c>
      <c r="BZ109">
        <f>IF(BW109&gt;BV104,0,IF(BV104=8,MAX(0,(BV104-BW109-5)),0))</f>
        <v>0</v>
      </c>
      <c r="CA109">
        <f t="shared" si="293"/>
        <v>0</v>
      </c>
    </row>
    <row r="110" spans="1:79">
      <c r="B110" s="94">
        <v>4</v>
      </c>
      <c r="C110" s="38" t="str">
        <f>IF(E110="","",VLOOKUP(E110,'Guests and Para'!$Q$4:$U$33,2,FALSE))</f>
        <v/>
      </c>
      <c r="D110" s="38" t="str">
        <f>IF(E110="","",VLOOKUP(E110,'Guests and Para'!$Q$4:$U$33,3,FALSE))</f>
        <v/>
      </c>
      <c r="E110" s="4"/>
      <c r="F110" s="140"/>
      <c r="G110" s="6"/>
      <c r="H110" s="38" t="str">
        <f>IF(E110="","",VLOOKUP(E110,'Guests and Para'!$Q$4:$U$33,4,FALSE))</f>
        <v/>
      </c>
      <c r="I110" s="38" t="str">
        <f>IF(E110="","",VLOOKUP(E110,'Guests and Para'!$Q$4:$U$33,5,FALSE))</f>
        <v/>
      </c>
      <c r="J110" s="38">
        <f t="shared" si="280"/>
        <v>0</v>
      </c>
      <c r="K110" s="94">
        <f t="shared" si="281"/>
        <v>0</v>
      </c>
      <c r="L110" s="38" t="str">
        <f t="shared" si="273"/>
        <v/>
      </c>
      <c r="N110" s="8"/>
      <c r="O110" s="8"/>
      <c r="P110" s="8"/>
      <c r="Q110" s="7"/>
      <c r="R110" s="7"/>
      <c r="S110" s="7"/>
      <c r="T110" s="7"/>
      <c r="U110" s="7"/>
      <c r="X110" s="14" t="str">
        <f t="shared" si="282"/>
        <v/>
      </c>
      <c r="Y110" s="66" t="str">
        <f t="shared" si="283"/>
        <v/>
      </c>
      <c r="Z110" s="38" t="str">
        <f t="shared" si="284"/>
        <v/>
      </c>
      <c r="AC110">
        <f t="shared" si="285"/>
        <v>0</v>
      </c>
      <c r="AD110">
        <f t="shared" si="274"/>
        <v>0</v>
      </c>
      <c r="AE110">
        <f t="shared" si="274"/>
        <v>0</v>
      </c>
      <c r="AF110">
        <f t="shared" si="274"/>
        <v>0</v>
      </c>
      <c r="AG110">
        <f t="shared" si="274"/>
        <v>0</v>
      </c>
      <c r="AH110">
        <f t="shared" si="274"/>
        <v>0</v>
      </c>
      <c r="AI110">
        <f t="shared" si="274"/>
        <v>0</v>
      </c>
      <c r="AJ110">
        <f t="shared" si="274"/>
        <v>0</v>
      </c>
      <c r="AL110">
        <f t="shared" si="275"/>
        <v>-10000</v>
      </c>
      <c r="AM110">
        <f t="shared" si="294"/>
        <v>4</v>
      </c>
      <c r="AN110">
        <f t="shared" si="286"/>
        <v>-9996</v>
      </c>
      <c r="AO110">
        <f t="shared" si="276"/>
        <v>0</v>
      </c>
      <c r="AP110">
        <f>_xlfn.RANK.AVG(AV110,AV107:AV118,0)</f>
        <v>6.5</v>
      </c>
      <c r="AQ110">
        <f>IF(AP110&gt;AO104,0,(AO104-AP110)+2)</f>
        <v>0</v>
      </c>
      <c r="AR110">
        <f>IF(AP110&gt;AO104,0,IF(AO104=7,MAX(0,(AO104-AP110-5)),0))</f>
        <v>0</v>
      </c>
      <c r="AS110">
        <f>IF(AP110&gt;AO104,0,IF(AO104=8,MAX(0,(AO104-AP110-5)),0))</f>
        <v>0</v>
      </c>
      <c r="AT110">
        <f t="shared" si="287"/>
        <v>0</v>
      </c>
      <c r="AV110">
        <f t="shared" si="277"/>
        <v>-1</v>
      </c>
      <c r="AW110" t="str">
        <f t="shared" si="288"/>
        <v/>
      </c>
      <c r="AX110">
        <f>VLOOKUP(A105,'RAZA field Params'!$AM$5:$AN$11,2,FALSE)</f>
        <v>3</v>
      </c>
      <c r="AY110" t="str">
        <f>IF(E110="","",VLOOKUP(H110,'RAZA field Params'!$B$48:$P$93,AX110,FALSE))</f>
        <v/>
      </c>
      <c r="AZ110" t="str">
        <f>IF(E110="","",VLOOKUP(H110,'RAZA field Params'!$B$48:$P$93,AX110+1,FALSE))</f>
        <v/>
      </c>
      <c r="BA110" t="str">
        <f>IF(E110="","",VLOOKUP(H110,'RAZA field Params'!$B$48:$P$93,AX110+2,FALSE))</f>
        <v/>
      </c>
      <c r="BC110">
        <f t="shared" si="289"/>
        <v>-1</v>
      </c>
      <c r="BD110">
        <f t="shared" si="278"/>
        <v>-1</v>
      </c>
      <c r="BE110">
        <f t="shared" si="278"/>
        <v>-1</v>
      </c>
      <c r="BF110">
        <f t="shared" si="278"/>
        <v>-1</v>
      </c>
      <c r="BG110">
        <f t="shared" si="278"/>
        <v>-1</v>
      </c>
      <c r="BH110">
        <f t="shared" si="278"/>
        <v>-1</v>
      </c>
      <c r="BI110">
        <f t="shared" si="278"/>
        <v>-1</v>
      </c>
      <c r="BJ110">
        <f t="shared" si="278"/>
        <v>-1</v>
      </c>
      <c r="BL110">
        <f t="shared" ref="BL110:BS110" si="296">IF((IF(BC110=BC106,BC110,-1)-$AM110)/10000&lt;0,-1,(IF(BC110=BC106,BC110,-1)-$AM110)/10000)</f>
        <v>-1</v>
      </c>
      <c r="BM110">
        <f t="shared" si="296"/>
        <v>-1</v>
      </c>
      <c r="BN110">
        <f t="shared" si="296"/>
        <v>-1</v>
      </c>
      <c r="BO110">
        <f t="shared" si="296"/>
        <v>-1</v>
      </c>
      <c r="BP110">
        <f t="shared" si="296"/>
        <v>-1</v>
      </c>
      <c r="BQ110">
        <f t="shared" si="296"/>
        <v>-1</v>
      </c>
      <c r="BR110">
        <f t="shared" si="296"/>
        <v>-1</v>
      </c>
      <c r="BS110">
        <f t="shared" si="296"/>
        <v>-1</v>
      </c>
      <c r="BU110">
        <f t="shared" si="291"/>
        <v>-1</v>
      </c>
      <c r="BV110">
        <f t="shared" si="292"/>
        <v>0</v>
      </c>
      <c r="BW110">
        <f>_xlfn.RANK.AVG(BU110,BU107:BU118,0)</f>
        <v>6.5</v>
      </c>
      <c r="BX110">
        <f>IF(BW110&gt;BV104,0,(BV104-BW110)+2)</f>
        <v>0</v>
      </c>
      <c r="BY110">
        <f>IF(BW110&gt;BV104,0,IF(BV104=7,MAX(0,(BV104-BW110-5)),0))</f>
        <v>0</v>
      </c>
      <c r="BZ110">
        <f>IF(BW110&gt;BV104,0,IF(BV104=8,MAX(0,(BV104-BW110-5)),0))</f>
        <v>0</v>
      </c>
      <c r="CA110">
        <f t="shared" si="293"/>
        <v>0</v>
      </c>
    </row>
    <row r="111" spans="1:79">
      <c r="B111" s="94">
        <v>5</v>
      </c>
      <c r="C111" s="38" t="str">
        <f>IF(E111="","",VLOOKUP(E111,'Guests and Para'!$Q$4:$U$33,2,FALSE))</f>
        <v/>
      </c>
      <c r="D111" s="38" t="str">
        <f>IF(E111="","",VLOOKUP(E111,'Guests and Para'!$Q$4:$U$33,3,FALSE))</f>
        <v/>
      </c>
      <c r="E111" s="4"/>
      <c r="F111" s="140"/>
      <c r="G111" s="6"/>
      <c r="H111" s="38" t="str">
        <f>IF(E111="","",VLOOKUP(E111,'Guests and Para'!$Q$4:$U$33,4,FALSE))</f>
        <v/>
      </c>
      <c r="I111" s="38" t="str">
        <f>IF(E111="","",VLOOKUP(E111,'Guests and Para'!$Q$4:$U$33,5,FALSE))</f>
        <v/>
      </c>
      <c r="J111" s="38">
        <f t="shared" si="280"/>
        <v>0</v>
      </c>
      <c r="K111" s="94">
        <f t="shared" si="281"/>
        <v>0</v>
      </c>
      <c r="L111" s="38" t="str">
        <f t="shared" si="273"/>
        <v/>
      </c>
      <c r="N111" s="8"/>
      <c r="O111" s="8"/>
      <c r="P111" s="8"/>
      <c r="Q111" s="7"/>
      <c r="R111" s="7"/>
      <c r="S111" s="7"/>
      <c r="T111" s="7"/>
      <c r="U111" s="7"/>
      <c r="X111" s="14" t="str">
        <f t="shared" si="282"/>
        <v/>
      </c>
      <c r="Y111" s="66" t="str">
        <f t="shared" si="283"/>
        <v/>
      </c>
      <c r="Z111" s="38" t="str">
        <f t="shared" si="284"/>
        <v/>
      </c>
      <c r="AC111">
        <f t="shared" si="285"/>
        <v>0</v>
      </c>
      <c r="AD111">
        <f t="shared" si="274"/>
        <v>0</v>
      </c>
      <c r="AE111">
        <f t="shared" si="274"/>
        <v>0</v>
      </c>
      <c r="AF111">
        <f t="shared" si="274"/>
        <v>0</v>
      </c>
      <c r="AG111">
        <f t="shared" si="274"/>
        <v>0</v>
      </c>
      <c r="AH111">
        <f t="shared" si="274"/>
        <v>0</v>
      </c>
      <c r="AI111">
        <f t="shared" si="274"/>
        <v>0</v>
      </c>
      <c r="AJ111">
        <f t="shared" si="274"/>
        <v>0</v>
      </c>
      <c r="AL111">
        <f t="shared" si="275"/>
        <v>-10000</v>
      </c>
      <c r="AM111">
        <f t="shared" si="294"/>
        <v>5</v>
      </c>
      <c r="AN111">
        <f t="shared" si="286"/>
        <v>-9995</v>
      </c>
      <c r="AO111">
        <f t="shared" si="276"/>
        <v>0</v>
      </c>
      <c r="AP111">
        <f>_xlfn.RANK.AVG(AV111,AV107:AV118,0)</f>
        <v>6.5</v>
      </c>
      <c r="AQ111">
        <f>IF(AP111&gt;AO104,0,(AO104-AP111)+2)</f>
        <v>0</v>
      </c>
      <c r="AR111">
        <f>IF(AP111&gt;AO104,0,IF(AO104=7,MAX(0,(AO104-AP111-5)),0))</f>
        <v>0</v>
      </c>
      <c r="AS111">
        <f>IF(AP111&gt;AO104,0,IF(AO104=8,MAX(0,(AO104-AP111-5)),0))</f>
        <v>0</v>
      </c>
      <c r="AT111">
        <f t="shared" si="287"/>
        <v>0</v>
      </c>
      <c r="AV111">
        <f t="shared" si="277"/>
        <v>-1</v>
      </c>
      <c r="AW111" t="str">
        <f t="shared" si="288"/>
        <v/>
      </c>
      <c r="AX111">
        <f>VLOOKUP(A105,'RAZA field Params'!$AM$5:$AN$11,2,FALSE)</f>
        <v>3</v>
      </c>
      <c r="AY111" t="str">
        <f>IF(E111="","",VLOOKUP(H111,'RAZA field Params'!$B$48:$P$93,AX111,FALSE))</f>
        <v/>
      </c>
      <c r="AZ111" t="str">
        <f>IF(E111="","",VLOOKUP(H111,'RAZA field Params'!$B$48:$P$93,AX111+1,FALSE))</f>
        <v/>
      </c>
      <c r="BA111" t="str">
        <f>IF(E111="","",VLOOKUP(H111,'RAZA field Params'!$B$48:$P$93,AX111+2,FALSE))</f>
        <v/>
      </c>
      <c r="BC111">
        <f t="shared" si="289"/>
        <v>-1</v>
      </c>
      <c r="BD111">
        <f t="shared" si="278"/>
        <v>-1</v>
      </c>
      <c r="BE111">
        <f t="shared" si="278"/>
        <v>-1</v>
      </c>
      <c r="BF111">
        <f t="shared" si="278"/>
        <v>-1</v>
      </c>
      <c r="BG111">
        <f t="shared" si="278"/>
        <v>-1</v>
      </c>
      <c r="BH111">
        <f t="shared" si="278"/>
        <v>-1</v>
      </c>
      <c r="BI111">
        <f t="shared" si="278"/>
        <v>-1</v>
      </c>
      <c r="BJ111">
        <f t="shared" si="278"/>
        <v>-1</v>
      </c>
      <c r="BL111">
        <f t="shared" ref="BL111:BS111" si="297">IF((IF(BC111=BC106,BC111,-1)-$AM111)/10000&lt;0,-1,(IF(BC111=BC106,BC111,-1)-$AM111)/10000)</f>
        <v>-1</v>
      </c>
      <c r="BM111">
        <f t="shared" si="297"/>
        <v>-1</v>
      </c>
      <c r="BN111">
        <f t="shared" si="297"/>
        <v>-1</v>
      </c>
      <c r="BO111">
        <f t="shared" si="297"/>
        <v>-1</v>
      </c>
      <c r="BP111">
        <f t="shared" si="297"/>
        <v>-1</v>
      </c>
      <c r="BQ111">
        <f t="shared" si="297"/>
        <v>-1</v>
      </c>
      <c r="BR111">
        <f t="shared" si="297"/>
        <v>-1</v>
      </c>
      <c r="BS111">
        <f t="shared" si="297"/>
        <v>-1</v>
      </c>
      <c r="BU111">
        <f t="shared" si="291"/>
        <v>-1</v>
      </c>
      <c r="BV111">
        <f t="shared" si="292"/>
        <v>0</v>
      </c>
      <c r="BW111">
        <f>_xlfn.RANK.AVG(BU111,BU107:BU118,0)</f>
        <v>6.5</v>
      </c>
      <c r="BX111">
        <f>IF(BW111&gt;BV104,0,(BV104-BW111)+2)</f>
        <v>0</v>
      </c>
      <c r="BY111">
        <f>IF(BW111&gt;BV104,0,IF(BV104=7,MAX(0,(BV104-BW111-5)),0))</f>
        <v>0</v>
      </c>
      <c r="BZ111">
        <f>IF(BW111&gt;BV104,0,IF(BV104=8,MAX(0,(BV104-BW111-5)),0))</f>
        <v>0</v>
      </c>
      <c r="CA111">
        <f t="shared" si="293"/>
        <v>0</v>
      </c>
    </row>
    <row r="112" spans="1:79">
      <c r="B112" s="94">
        <v>6</v>
      </c>
      <c r="C112" s="38" t="str">
        <f>IF(E112="","",VLOOKUP(E112,'Guests and Para'!$Q$4:$U$33,2,FALSE))</f>
        <v/>
      </c>
      <c r="D112" s="38" t="str">
        <f>IF(E112="","",VLOOKUP(E112,'Guests and Para'!$Q$4:$U$33,3,FALSE))</f>
        <v/>
      </c>
      <c r="E112" s="4"/>
      <c r="F112" s="140"/>
      <c r="G112" s="6"/>
      <c r="H112" s="38" t="str">
        <f>IF(E112="","",VLOOKUP(E112,'Guests and Para'!$Q$4:$U$33,4,FALSE))</f>
        <v/>
      </c>
      <c r="I112" s="38" t="str">
        <f>IF(E112="","",VLOOKUP(E112,'Guests and Para'!$Q$4:$U$33,5,FALSE))</f>
        <v/>
      </c>
      <c r="J112" s="38">
        <f t="shared" si="280"/>
        <v>0</v>
      </c>
      <c r="K112" s="94">
        <f t="shared" si="281"/>
        <v>0</v>
      </c>
      <c r="L112" s="38" t="str">
        <f t="shared" si="273"/>
        <v/>
      </c>
      <c r="N112" s="8"/>
      <c r="O112" s="8"/>
      <c r="P112" s="8"/>
      <c r="Q112" s="7"/>
      <c r="R112" s="7"/>
      <c r="S112" s="7"/>
      <c r="T112" s="7"/>
      <c r="U112" s="7"/>
      <c r="X112" s="14" t="str">
        <f t="shared" si="282"/>
        <v/>
      </c>
      <c r="Y112" s="66" t="str">
        <f t="shared" si="283"/>
        <v/>
      </c>
      <c r="Z112" s="38" t="str">
        <f t="shared" si="284"/>
        <v/>
      </c>
      <c r="AC112">
        <f t="shared" si="285"/>
        <v>0</v>
      </c>
      <c r="AD112">
        <f t="shared" si="274"/>
        <v>0</v>
      </c>
      <c r="AE112">
        <f t="shared" si="274"/>
        <v>0</v>
      </c>
      <c r="AF112">
        <f t="shared" si="274"/>
        <v>0</v>
      </c>
      <c r="AG112">
        <f t="shared" si="274"/>
        <v>0</v>
      </c>
      <c r="AH112">
        <f t="shared" si="274"/>
        <v>0</v>
      </c>
      <c r="AI112">
        <f t="shared" si="274"/>
        <v>0</v>
      </c>
      <c r="AJ112">
        <f t="shared" si="274"/>
        <v>0</v>
      </c>
      <c r="AL112">
        <f t="shared" si="275"/>
        <v>-10000</v>
      </c>
      <c r="AM112">
        <f t="shared" si="294"/>
        <v>6</v>
      </c>
      <c r="AN112">
        <f t="shared" si="286"/>
        <v>-9994</v>
      </c>
      <c r="AO112">
        <f t="shared" si="276"/>
        <v>0</v>
      </c>
      <c r="AP112">
        <f>_xlfn.RANK.AVG(AV112,AV107:AV118,0)</f>
        <v>6.5</v>
      </c>
      <c r="AQ112">
        <f>IF(AP112&gt;AO104,0,(AO104-AP112)+2)</f>
        <v>0</v>
      </c>
      <c r="AR112">
        <f>IF(AP112&gt;AO104,0,IF(AO104=7,MAX(0,(AO104-AP112-5)),0))</f>
        <v>0</v>
      </c>
      <c r="AS112">
        <f>IF(AP112&gt;AO104,0,IF(AO104=8,MAX(0,(AO104-AP112-5)),0))</f>
        <v>0</v>
      </c>
      <c r="AT112">
        <f t="shared" si="287"/>
        <v>0</v>
      </c>
      <c r="AV112">
        <f t="shared" si="277"/>
        <v>-1</v>
      </c>
      <c r="AW112" t="str">
        <f t="shared" si="288"/>
        <v/>
      </c>
      <c r="AX112">
        <f>VLOOKUP(A105,'RAZA field Params'!$AM$5:$AN$11,2,FALSE)</f>
        <v>3</v>
      </c>
      <c r="AY112" t="str">
        <f>IF(E112="","",VLOOKUP(H112,'RAZA field Params'!$B$48:$P$93,AX112,FALSE))</f>
        <v/>
      </c>
      <c r="AZ112" t="str">
        <f>IF(E112="","",VLOOKUP(H112,'RAZA field Params'!$B$48:$P$93,AX112+1,FALSE))</f>
        <v/>
      </c>
      <c r="BA112" t="str">
        <f>IF(E112="","",VLOOKUP(H112,'RAZA field Params'!$B$48:$P$93,AX112+2,FALSE))</f>
        <v/>
      </c>
      <c r="BC112">
        <f t="shared" si="289"/>
        <v>-1</v>
      </c>
      <c r="BD112">
        <f t="shared" si="278"/>
        <v>-1</v>
      </c>
      <c r="BE112">
        <f t="shared" si="278"/>
        <v>-1</v>
      </c>
      <c r="BF112">
        <f t="shared" si="278"/>
        <v>-1</v>
      </c>
      <c r="BG112">
        <f t="shared" si="278"/>
        <v>-1</v>
      </c>
      <c r="BH112">
        <f t="shared" si="278"/>
        <v>-1</v>
      </c>
      <c r="BI112">
        <f t="shared" si="278"/>
        <v>-1</v>
      </c>
      <c r="BJ112">
        <f t="shared" si="278"/>
        <v>-1</v>
      </c>
      <c r="BL112">
        <f t="shared" ref="BL112:BS112" si="298">IF((IF(BC112=BC106,BC112,-1)-$AM112)/10000&lt;0,-1,(IF(BC112=BC106,BC112,-1)-$AM112)/10000)</f>
        <v>-1</v>
      </c>
      <c r="BM112">
        <f t="shared" si="298"/>
        <v>-1</v>
      </c>
      <c r="BN112">
        <f t="shared" si="298"/>
        <v>-1</v>
      </c>
      <c r="BO112">
        <f t="shared" si="298"/>
        <v>-1</v>
      </c>
      <c r="BP112">
        <f t="shared" si="298"/>
        <v>-1</v>
      </c>
      <c r="BQ112">
        <f t="shared" si="298"/>
        <v>-1</v>
      </c>
      <c r="BR112">
        <f t="shared" si="298"/>
        <v>-1</v>
      </c>
      <c r="BS112">
        <f t="shared" si="298"/>
        <v>-1</v>
      </c>
      <c r="BU112">
        <f t="shared" si="291"/>
        <v>-1</v>
      </c>
      <c r="BV112">
        <f t="shared" si="292"/>
        <v>0</v>
      </c>
      <c r="BW112">
        <f>_xlfn.RANK.AVG(BU112,BU107:BU118,0)</f>
        <v>6.5</v>
      </c>
      <c r="BX112">
        <f>IF(BW112&gt;BV104,0,(BV104-BW112)+2)</f>
        <v>0</v>
      </c>
      <c r="BY112">
        <f>IF(BW112&gt;BV104,0,IF(BV104=7,MAX(0,(BV104-BW112-5)),0))</f>
        <v>0</v>
      </c>
      <c r="BZ112">
        <f>IF(BW112&gt;BV104,0,IF(BV104=8,MAX(0,(BV104-BW112-5)),0))</f>
        <v>0</v>
      </c>
      <c r="CA112">
        <f t="shared" si="293"/>
        <v>0</v>
      </c>
    </row>
    <row r="113" spans="1:79">
      <c r="B113" s="94">
        <v>7</v>
      </c>
      <c r="C113" s="38" t="str">
        <f>IF(E113="","",VLOOKUP(E113,'Guests and Para'!$Q$4:$U$33,2,FALSE))</f>
        <v/>
      </c>
      <c r="D113" s="38" t="str">
        <f>IF(E113="","",VLOOKUP(E113,'Guests and Para'!$Q$4:$U$33,3,FALSE))</f>
        <v/>
      </c>
      <c r="E113" s="4"/>
      <c r="F113" s="140"/>
      <c r="G113" s="6"/>
      <c r="H113" s="38" t="str">
        <f>IF(E113="","",VLOOKUP(E113,'Guests and Para'!$Q$4:$U$33,4,FALSE))</f>
        <v/>
      </c>
      <c r="I113" s="38" t="str">
        <f>IF(E113="","",VLOOKUP(E113,'Guests and Para'!$Q$4:$U$33,5,FALSE))</f>
        <v/>
      </c>
      <c r="J113" s="38">
        <f t="shared" si="280"/>
        <v>0</v>
      </c>
      <c r="K113" s="94">
        <f t="shared" si="281"/>
        <v>0</v>
      </c>
      <c r="L113" s="38" t="str">
        <f t="shared" si="273"/>
        <v/>
      </c>
      <c r="N113" s="8"/>
      <c r="O113" s="8"/>
      <c r="P113" s="8"/>
      <c r="Q113" s="7"/>
      <c r="R113" s="7"/>
      <c r="S113" s="7"/>
      <c r="T113" s="7"/>
      <c r="U113" s="7"/>
      <c r="X113" s="14" t="str">
        <f t="shared" si="282"/>
        <v/>
      </c>
      <c r="Y113" s="66" t="str">
        <f t="shared" si="283"/>
        <v/>
      </c>
      <c r="Z113" s="38" t="str">
        <f t="shared" si="284"/>
        <v/>
      </c>
      <c r="AC113">
        <f t="shared" si="285"/>
        <v>0</v>
      </c>
      <c r="AD113">
        <f t="shared" si="274"/>
        <v>0</v>
      </c>
      <c r="AE113">
        <f t="shared" si="274"/>
        <v>0</v>
      </c>
      <c r="AF113">
        <f t="shared" si="274"/>
        <v>0</v>
      </c>
      <c r="AG113">
        <f t="shared" si="274"/>
        <v>0</v>
      </c>
      <c r="AH113">
        <f t="shared" si="274"/>
        <v>0</v>
      </c>
      <c r="AI113">
        <f t="shared" si="274"/>
        <v>0</v>
      </c>
      <c r="AJ113">
        <f t="shared" si="274"/>
        <v>0</v>
      </c>
      <c r="AL113">
        <f t="shared" si="275"/>
        <v>-10000</v>
      </c>
      <c r="AM113">
        <f t="shared" si="294"/>
        <v>7</v>
      </c>
      <c r="AN113">
        <f t="shared" si="286"/>
        <v>-9993</v>
      </c>
      <c r="AO113">
        <f t="shared" si="276"/>
        <v>0</v>
      </c>
      <c r="AP113">
        <f>_xlfn.RANK.AVG(AV113,AV107:AV118,0)</f>
        <v>6.5</v>
      </c>
      <c r="AQ113">
        <f>IF(AP113&gt;AO104,0,(AO104-AP113)+2)</f>
        <v>0</v>
      </c>
      <c r="AR113">
        <f>IF(AP113&gt;AO104,0,IF(AO104=7,MAX(0,(AO104-AP113-5)),0))</f>
        <v>0</v>
      </c>
      <c r="AS113">
        <f>IF(AP113&gt;AO104,0,IF(AO104=8,MAX(0,(AO104-AP113-5)),0))</f>
        <v>0</v>
      </c>
      <c r="AT113">
        <f t="shared" si="287"/>
        <v>0</v>
      </c>
      <c r="AV113">
        <f t="shared" si="277"/>
        <v>-1</v>
      </c>
      <c r="AW113" t="str">
        <f t="shared" si="288"/>
        <v/>
      </c>
      <c r="AX113">
        <f>VLOOKUP(A105,'RAZA field Params'!$AM$5:$AN$11,2,FALSE)</f>
        <v>3</v>
      </c>
      <c r="AY113" t="str">
        <f>IF(E113="","",VLOOKUP(H113,'RAZA field Params'!$B$48:$P$93,AX113,FALSE))</f>
        <v/>
      </c>
      <c r="AZ113" t="str">
        <f>IF(E113="","",VLOOKUP(H113,'RAZA field Params'!$B$48:$P$93,AX113+1,FALSE))</f>
        <v/>
      </c>
      <c r="BA113" t="str">
        <f>IF(E113="","",VLOOKUP(H113,'RAZA field Params'!$B$48:$P$93,AX113+2,FALSE))</f>
        <v/>
      </c>
      <c r="BC113">
        <f t="shared" si="289"/>
        <v>-1</v>
      </c>
      <c r="BD113">
        <f t="shared" si="278"/>
        <v>-1</v>
      </c>
      <c r="BE113">
        <f t="shared" si="278"/>
        <v>-1</v>
      </c>
      <c r="BF113">
        <f t="shared" si="278"/>
        <v>-1</v>
      </c>
      <c r="BG113">
        <f t="shared" si="278"/>
        <v>-1</v>
      </c>
      <c r="BH113">
        <f t="shared" si="278"/>
        <v>-1</v>
      </c>
      <c r="BI113">
        <f t="shared" si="278"/>
        <v>-1</v>
      </c>
      <c r="BJ113">
        <f t="shared" si="278"/>
        <v>-1</v>
      </c>
      <c r="BL113">
        <f t="shared" ref="BL113:BS113" si="299">IF((IF(BC113=BC106,BC113,-1)-$AM113)/10000&lt;0,-1,(IF(BC113=BC106,BC113,-1)-$AM113)/10000)</f>
        <v>-1</v>
      </c>
      <c r="BM113">
        <f t="shared" si="299"/>
        <v>-1</v>
      </c>
      <c r="BN113">
        <f t="shared" si="299"/>
        <v>-1</v>
      </c>
      <c r="BO113">
        <f t="shared" si="299"/>
        <v>-1</v>
      </c>
      <c r="BP113">
        <f t="shared" si="299"/>
        <v>-1</v>
      </c>
      <c r="BQ113">
        <f t="shared" si="299"/>
        <v>-1</v>
      </c>
      <c r="BR113">
        <f t="shared" si="299"/>
        <v>-1</v>
      </c>
      <c r="BS113">
        <f t="shared" si="299"/>
        <v>-1</v>
      </c>
      <c r="BU113">
        <f t="shared" si="291"/>
        <v>-1</v>
      </c>
      <c r="BV113">
        <f t="shared" si="292"/>
        <v>0</v>
      </c>
      <c r="BW113">
        <f>_xlfn.RANK.AVG(BU113,BU107:BU118,0)</f>
        <v>6.5</v>
      </c>
      <c r="BX113">
        <f>IF(BW113&gt;BV104,0,(BV104-BW113)+2)</f>
        <v>0</v>
      </c>
      <c r="BY113">
        <f>IF(BW113&gt;BV104,0,IF(BV104=7,MAX(0,(BV104-BW113-5)),0))</f>
        <v>0</v>
      </c>
      <c r="BZ113">
        <f>IF(BW113&gt;BV104,0,IF(BV104=8,MAX(0,(BV104-BW113-5)),0))</f>
        <v>0</v>
      </c>
      <c r="CA113">
        <f t="shared" si="293"/>
        <v>0</v>
      </c>
    </row>
    <row r="114" spans="1:79">
      <c r="B114" s="94">
        <v>8</v>
      </c>
      <c r="C114" s="38" t="str">
        <f>IF(E114="","",VLOOKUP(E114,'Guests and Para'!$Q$4:$U$33,2,FALSE))</f>
        <v/>
      </c>
      <c r="D114" s="38" t="str">
        <f>IF(E114="","",VLOOKUP(E114,'Guests and Para'!$Q$4:$U$33,3,FALSE))</f>
        <v/>
      </c>
      <c r="E114" s="4"/>
      <c r="F114" s="140"/>
      <c r="G114" s="6"/>
      <c r="H114" s="38" t="str">
        <f>IF(E114="","",VLOOKUP(E114,'Guests and Para'!$Q$4:$U$33,4,FALSE))</f>
        <v/>
      </c>
      <c r="I114" s="38" t="str">
        <f>IF(E114="","",VLOOKUP(E114,'Guests and Para'!$Q$4:$U$33,5,FALSE))</f>
        <v/>
      </c>
      <c r="J114" s="38">
        <f t="shared" si="280"/>
        <v>0</v>
      </c>
      <c r="K114" s="94">
        <f t="shared" si="281"/>
        <v>0</v>
      </c>
      <c r="L114" s="38" t="str">
        <f>IF(AV114&lt;0,"",AV114)</f>
        <v/>
      </c>
      <c r="N114" s="8"/>
      <c r="O114" s="8"/>
      <c r="P114" s="8"/>
      <c r="Q114" s="7"/>
      <c r="R114" s="7"/>
      <c r="S114" s="7"/>
      <c r="T114" s="7"/>
      <c r="U114" s="7"/>
      <c r="X114" s="14" t="str">
        <f t="shared" si="282"/>
        <v/>
      </c>
      <c r="Y114" s="66" t="str">
        <f t="shared" si="283"/>
        <v/>
      </c>
      <c r="Z114" s="38" t="str">
        <f t="shared" si="284"/>
        <v/>
      </c>
      <c r="AC114">
        <f t="shared" si="285"/>
        <v>0</v>
      </c>
      <c r="AD114">
        <f t="shared" si="274"/>
        <v>0</v>
      </c>
      <c r="AE114">
        <f t="shared" si="274"/>
        <v>0</v>
      </c>
      <c r="AF114">
        <f t="shared" si="274"/>
        <v>0</v>
      </c>
      <c r="AG114">
        <f t="shared" si="274"/>
        <v>0</v>
      </c>
      <c r="AH114">
        <f t="shared" si="274"/>
        <v>0</v>
      </c>
      <c r="AI114">
        <f t="shared" si="274"/>
        <v>0</v>
      </c>
      <c r="AJ114">
        <f t="shared" si="274"/>
        <v>0</v>
      </c>
      <c r="AL114">
        <f t="shared" si="275"/>
        <v>-10000</v>
      </c>
      <c r="AM114">
        <f t="shared" si="294"/>
        <v>8</v>
      </c>
      <c r="AN114">
        <f t="shared" si="286"/>
        <v>-9992</v>
      </c>
      <c r="AO114">
        <f t="shared" si="276"/>
        <v>0</v>
      </c>
      <c r="AP114">
        <f>_xlfn.RANK.AVG(AV114,AV107:AV118,0)</f>
        <v>6.5</v>
      </c>
      <c r="AQ114">
        <f>IF(AP114&gt;AO104,0,(AO104-AP114)+2)</f>
        <v>0</v>
      </c>
      <c r="AR114">
        <f>IF(AP114&gt;AO104,0,IF(AO104=7,MAX(0,(AO104-AP114-5)),0))</f>
        <v>0</v>
      </c>
      <c r="AS114">
        <f>IF(AP114&gt;AO104,0,IF(AO104=8,MAX(0,(AO104-AP114-5)),0))</f>
        <v>0</v>
      </c>
      <c r="AT114">
        <f t="shared" si="287"/>
        <v>0</v>
      </c>
      <c r="AV114">
        <f t="shared" si="277"/>
        <v>-1</v>
      </c>
      <c r="AW114" t="str">
        <f t="shared" si="288"/>
        <v/>
      </c>
      <c r="AX114">
        <f>VLOOKUP(A105,'RAZA field Params'!$AM$5:$AN$11,2,FALSE)</f>
        <v>3</v>
      </c>
      <c r="AY114" t="str">
        <f>IF(E114="","",VLOOKUP(H114,'RAZA field Params'!$B$48:$P$93,AX114,FALSE))</f>
        <v/>
      </c>
      <c r="AZ114" t="str">
        <f>IF(E114="","",VLOOKUP(H114,'RAZA field Params'!$B$48:$P$93,AX114+1,FALSE))</f>
        <v/>
      </c>
      <c r="BA114" t="str">
        <f>IF(E114="","",VLOOKUP(H114,'RAZA field Params'!$B$48:$P$93,AX114+2,FALSE))</f>
        <v/>
      </c>
      <c r="BC114">
        <f t="shared" si="289"/>
        <v>-1</v>
      </c>
      <c r="BD114">
        <f t="shared" si="278"/>
        <v>-1</v>
      </c>
      <c r="BE114">
        <f t="shared" si="278"/>
        <v>-1</v>
      </c>
      <c r="BF114">
        <f t="shared" si="278"/>
        <v>-1</v>
      </c>
      <c r="BG114">
        <f t="shared" si="278"/>
        <v>-1</v>
      </c>
      <c r="BH114">
        <f t="shared" si="278"/>
        <v>-1</v>
      </c>
      <c r="BI114">
        <f t="shared" si="278"/>
        <v>-1</v>
      </c>
      <c r="BJ114">
        <f t="shared" si="278"/>
        <v>-1</v>
      </c>
      <c r="BL114">
        <f t="shared" ref="BL114:BS114" si="300">IF((IF(BC114=BC106,BC114,-1)-$AM114)/10000&lt;0,-1,(IF(BC114=BC106,BC114,-1)-$AM114)/10000)</f>
        <v>-1</v>
      </c>
      <c r="BM114">
        <f t="shared" si="300"/>
        <v>-1</v>
      </c>
      <c r="BN114">
        <f t="shared" si="300"/>
        <v>-1</v>
      </c>
      <c r="BO114">
        <f t="shared" si="300"/>
        <v>-1</v>
      </c>
      <c r="BP114">
        <f t="shared" si="300"/>
        <v>-1</v>
      </c>
      <c r="BQ114">
        <f t="shared" si="300"/>
        <v>-1</v>
      </c>
      <c r="BR114">
        <f t="shared" si="300"/>
        <v>-1</v>
      </c>
      <c r="BS114">
        <f t="shared" si="300"/>
        <v>-1</v>
      </c>
      <c r="BU114">
        <f>MAX(BL114:BS114)</f>
        <v>-1</v>
      </c>
      <c r="BV114">
        <f t="shared" si="292"/>
        <v>0</v>
      </c>
      <c r="BW114">
        <f>_xlfn.RANK.AVG(BU114,BU107:BU118,0)</f>
        <v>6.5</v>
      </c>
      <c r="BX114">
        <f>IF(BW114&gt;BV104,0,(BV104-BW114)+2)</f>
        <v>0</v>
      </c>
      <c r="BY114">
        <f>IF(BW114&gt;BV104,0,IF(BV104=7,MAX(0,(BV104-BW114-5)),0))</f>
        <v>0</v>
      </c>
      <c r="BZ114">
        <f>IF(BW114&gt;BV104,0,IF(BV104=8,MAX(0,(BV104-BW114-5)),0))</f>
        <v>0</v>
      </c>
      <c r="CA114">
        <f t="shared" si="293"/>
        <v>0</v>
      </c>
    </row>
    <row r="115" spans="1:79">
      <c r="B115" s="94">
        <v>9</v>
      </c>
      <c r="C115" s="38" t="str">
        <f>IF(E115="","",VLOOKUP(E115,'Guests and Para'!$Q$4:$U$33,2,FALSE))</f>
        <v/>
      </c>
      <c r="D115" s="38" t="str">
        <f>IF(E115="","",VLOOKUP(E115,'Guests and Para'!$Q$4:$U$33,3,FALSE))</f>
        <v/>
      </c>
      <c r="E115" s="4"/>
      <c r="F115" s="140"/>
      <c r="G115" s="6"/>
      <c r="H115" s="38" t="str">
        <f>IF(E115="","",VLOOKUP(E115,'Guests and Para'!$Q$4:$U$33,4,FALSE))</f>
        <v/>
      </c>
      <c r="I115" s="38" t="str">
        <f>IF(E115="","",VLOOKUP(E115,'Guests and Para'!$Q$4:$U$33,5,FALSE))</f>
        <v/>
      </c>
      <c r="J115" s="38">
        <f t="shared" si="280"/>
        <v>0</v>
      </c>
      <c r="K115" s="94">
        <f t="shared" si="281"/>
        <v>0</v>
      </c>
      <c r="L115" s="38" t="str">
        <f t="shared" ref="L115:L118" si="301">IF(AV115&lt;0,"",AV115)</f>
        <v/>
      </c>
      <c r="N115" s="8"/>
      <c r="O115" s="8"/>
      <c r="P115" s="8"/>
      <c r="Q115" s="7"/>
      <c r="R115" s="7"/>
      <c r="S115" s="7"/>
      <c r="T115" s="7"/>
      <c r="U115" s="7"/>
      <c r="X115" s="14" t="str">
        <f t="shared" si="282"/>
        <v/>
      </c>
      <c r="Y115" s="66" t="str">
        <f t="shared" si="283"/>
        <v/>
      </c>
      <c r="Z115" s="38" t="str">
        <f t="shared" si="284"/>
        <v/>
      </c>
      <c r="AC115">
        <f t="shared" si="285"/>
        <v>0</v>
      </c>
      <c r="AD115">
        <f t="shared" si="274"/>
        <v>0</v>
      </c>
      <c r="AE115">
        <f t="shared" si="274"/>
        <v>0</v>
      </c>
      <c r="AF115">
        <f t="shared" si="274"/>
        <v>0</v>
      </c>
      <c r="AG115">
        <f t="shared" si="274"/>
        <v>0</v>
      </c>
      <c r="AH115">
        <f t="shared" si="274"/>
        <v>0</v>
      </c>
      <c r="AI115">
        <f t="shared" si="274"/>
        <v>0</v>
      </c>
      <c r="AJ115">
        <f t="shared" si="274"/>
        <v>0</v>
      </c>
      <c r="AL115">
        <f t="shared" si="275"/>
        <v>-10000</v>
      </c>
      <c r="AM115">
        <f t="shared" si="294"/>
        <v>9</v>
      </c>
      <c r="AN115">
        <f t="shared" si="286"/>
        <v>-9991</v>
      </c>
      <c r="AO115">
        <f t="shared" si="276"/>
        <v>0</v>
      </c>
      <c r="AP115">
        <f>_xlfn.RANK.AVG(AV115,AV107:AV118,0)</f>
        <v>6.5</v>
      </c>
      <c r="AQ115">
        <f>IF(AP115&gt;AO104,0,(AO104-AP115)+2)</f>
        <v>0</v>
      </c>
      <c r="AR115">
        <f>IF(AP115&gt;AO104,0,IF(AO104=7,MAX(0,(AO104-AP115-5)),0))</f>
        <v>0</v>
      </c>
      <c r="AS115">
        <f>IF(AP115&gt;AO104,0,IF(AO104=8,MAX(0,(AO104-AP115-5)),0))</f>
        <v>0</v>
      </c>
      <c r="AT115">
        <f t="shared" si="287"/>
        <v>0</v>
      </c>
      <c r="AV115">
        <f t="shared" si="277"/>
        <v>-1</v>
      </c>
      <c r="AW115" t="str">
        <f t="shared" si="288"/>
        <v/>
      </c>
      <c r="AX115">
        <f>VLOOKUP(A105,'RAZA field Params'!$AM$5:$AN$11,2,FALSE)</f>
        <v>3</v>
      </c>
      <c r="AY115" t="str">
        <f>IF(E115="","",VLOOKUP(H115,'RAZA field Params'!$B$48:$P$93,AX115,FALSE))</f>
        <v/>
      </c>
      <c r="AZ115" t="str">
        <f>IF(E115="","",VLOOKUP(H115,'RAZA field Params'!$B$48:$P$93,AX115+1,FALSE))</f>
        <v/>
      </c>
      <c r="BA115" t="str">
        <f>IF(E115="","",VLOOKUP(H115,'RAZA field Params'!$B$48:$P$93,AX115+2,FALSE))</f>
        <v/>
      </c>
      <c r="BC115">
        <f t="shared" si="289"/>
        <v>-1</v>
      </c>
      <c r="BD115">
        <f t="shared" si="278"/>
        <v>-1</v>
      </c>
      <c r="BE115">
        <f t="shared" si="278"/>
        <v>-1</v>
      </c>
      <c r="BF115">
        <f t="shared" si="278"/>
        <v>-1</v>
      </c>
      <c r="BG115">
        <f t="shared" si="278"/>
        <v>-1</v>
      </c>
      <c r="BH115">
        <f t="shared" si="278"/>
        <v>-1</v>
      </c>
      <c r="BI115">
        <f t="shared" si="278"/>
        <v>-1</v>
      </c>
      <c r="BJ115">
        <f t="shared" si="278"/>
        <v>-1</v>
      </c>
      <c r="BL115">
        <f>IF((IF(BC115=BC106,BC115,-1)-$AM115)/10000&lt;0,-1,(IF(BC115=BC106,BC115,-1)-$AM115)/10000)</f>
        <v>-1</v>
      </c>
      <c r="BM115">
        <f t="shared" ref="BM115:BS115" si="302">IF((IF(BD115=BD106,BD115,-1)-$AM115)/10000&lt;0,-1,(IF(BD115=BD106,BD115,-1)-$AM115)/10000)</f>
        <v>-1</v>
      </c>
      <c r="BN115">
        <f t="shared" si="302"/>
        <v>-1</v>
      </c>
      <c r="BO115">
        <f t="shared" si="302"/>
        <v>-1</v>
      </c>
      <c r="BP115">
        <f t="shared" si="302"/>
        <v>-1</v>
      </c>
      <c r="BQ115">
        <f t="shared" si="302"/>
        <v>-1</v>
      </c>
      <c r="BR115">
        <f t="shared" si="302"/>
        <v>-1</v>
      </c>
      <c r="BS115">
        <f t="shared" si="302"/>
        <v>-1</v>
      </c>
      <c r="BU115">
        <f>MAX(BL115:BS115)</f>
        <v>-1</v>
      </c>
      <c r="BV115">
        <f t="shared" si="292"/>
        <v>0</v>
      </c>
      <c r="BW115">
        <f>_xlfn.RANK.AVG(BU115,BU107:BU118,0)</f>
        <v>6.5</v>
      </c>
      <c r="BX115">
        <f>IF(BW115&gt;BV104,0,(BV104-BW115)+2)</f>
        <v>0</v>
      </c>
      <c r="BY115">
        <f>IF(BW115&gt;BV104,0,IF(BV104=7,MAX(0,(BV104-BW115-5)),0))</f>
        <v>0</v>
      </c>
      <c r="BZ115">
        <f>IF(BW115&gt;BV104,0,IF(BV104=8,MAX(0,(BV104-BW115-5)),0))</f>
        <v>0</v>
      </c>
      <c r="CA115">
        <f t="shared" si="293"/>
        <v>0</v>
      </c>
    </row>
    <row r="116" spans="1:79">
      <c r="B116" s="94">
        <v>10</v>
      </c>
      <c r="C116" s="38" t="str">
        <f>IF(E116="","",VLOOKUP(E116,'Guests and Para'!$Q$4:$U$33,2,FALSE))</f>
        <v/>
      </c>
      <c r="D116" s="38" t="str">
        <f>IF(E116="","",VLOOKUP(E116,'Guests and Para'!$Q$4:$U$33,3,FALSE))</f>
        <v/>
      </c>
      <c r="E116" s="4"/>
      <c r="F116" s="140"/>
      <c r="G116" s="6"/>
      <c r="H116" s="38" t="str">
        <f>IF(E116="","",VLOOKUP(E116,'Guests and Para'!$Q$4:$U$33,4,FALSE))</f>
        <v/>
      </c>
      <c r="I116" s="38" t="str">
        <f>IF(E116="","",VLOOKUP(E116,'Guests and Para'!$Q$4:$U$33,5,FALSE))</f>
        <v/>
      </c>
      <c r="J116" s="38">
        <f t="shared" si="280"/>
        <v>0</v>
      </c>
      <c r="K116" s="94">
        <f t="shared" si="281"/>
        <v>0</v>
      </c>
      <c r="L116" s="38" t="str">
        <f t="shared" si="301"/>
        <v/>
      </c>
      <c r="N116" s="8"/>
      <c r="O116" s="8"/>
      <c r="P116" s="8"/>
      <c r="Q116" s="7"/>
      <c r="R116" s="7"/>
      <c r="S116" s="7"/>
      <c r="T116" s="7"/>
      <c r="U116" s="7"/>
      <c r="X116" s="14" t="str">
        <f t="shared" si="282"/>
        <v/>
      </c>
      <c r="Y116" s="66" t="str">
        <f t="shared" si="283"/>
        <v/>
      </c>
      <c r="Z116" s="38" t="str">
        <f t="shared" si="284"/>
        <v/>
      </c>
      <c r="AC116">
        <f t="shared" si="285"/>
        <v>0</v>
      </c>
      <c r="AD116">
        <f t="shared" si="274"/>
        <v>0</v>
      </c>
      <c r="AE116">
        <f t="shared" si="274"/>
        <v>0</v>
      </c>
      <c r="AF116">
        <f t="shared" si="274"/>
        <v>0</v>
      </c>
      <c r="AG116">
        <f t="shared" si="274"/>
        <v>0</v>
      </c>
      <c r="AH116">
        <f t="shared" si="274"/>
        <v>0</v>
      </c>
      <c r="AI116">
        <f t="shared" si="274"/>
        <v>0</v>
      </c>
      <c r="AJ116">
        <f t="shared" si="274"/>
        <v>0</v>
      </c>
      <c r="AL116">
        <f t="shared" si="275"/>
        <v>-10000</v>
      </c>
      <c r="AM116">
        <f t="shared" si="294"/>
        <v>10</v>
      </c>
      <c r="AN116">
        <f t="shared" si="286"/>
        <v>-9990</v>
      </c>
      <c r="AO116">
        <f t="shared" si="276"/>
        <v>0</v>
      </c>
      <c r="AP116">
        <f>_xlfn.RANK.AVG(AV116,AV107:AV118,0)</f>
        <v>6.5</v>
      </c>
      <c r="AQ116">
        <f>IF(AP116&gt;AO104,0,(AO104-AP116)+2)</f>
        <v>0</v>
      </c>
      <c r="AR116">
        <f>IF(AP116&gt;AO104,0,IF(AO104=7,MAX(0,(AO104-AP116-5)),0))</f>
        <v>0</v>
      </c>
      <c r="AS116">
        <f>IF(AP116&gt;AO104,0,IF(AO104=8,MAX(0,(AO104-AP116-5)),0))</f>
        <v>0</v>
      </c>
      <c r="AT116">
        <f t="shared" si="287"/>
        <v>0</v>
      </c>
      <c r="AV116">
        <f t="shared" si="277"/>
        <v>-1</v>
      </c>
      <c r="AW116" t="str">
        <f t="shared" si="288"/>
        <v/>
      </c>
      <c r="AX116">
        <f>VLOOKUP(A105,'RAZA field Params'!$AM$5:$AN$11,2,FALSE)</f>
        <v>3</v>
      </c>
      <c r="AY116" t="str">
        <f>IF(E116="","",VLOOKUP(H116,'RAZA field Params'!$B$48:$P$93,AX116,FALSE))</f>
        <v/>
      </c>
      <c r="AZ116" t="str">
        <f>IF(E116="","",VLOOKUP(H116,'RAZA field Params'!$B$48:$P$93,AX116+1,FALSE))</f>
        <v/>
      </c>
      <c r="BA116" t="str">
        <f>IF(E116="","",VLOOKUP(H116,'RAZA field Params'!$B$48:$P$93,AX116+2,FALSE))</f>
        <v/>
      </c>
      <c r="BC116">
        <f t="shared" si="289"/>
        <v>-1</v>
      </c>
      <c r="BD116">
        <f t="shared" si="278"/>
        <v>-1</v>
      </c>
      <c r="BE116">
        <f t="shared" si="278"/>
        <v>-1</v>
      </c>
      <c r="BF116">
        <f t="shared" si="278"/>
        <v>-1</v>
      </c>
      <c r="BG116">
        <f t="shared" si="278"/>
        <v>-1</v>
      </c>
      <c r="BH116">
        <f t="shared" si="278"/>
        <v>-1</v>
      </c>
      <c r="BI116">
        <f t="shared" si="278"/>
        <v>-1</v>
      </c>
      <c r="BJ116">
        <f t="shared" si="278"/>
        <v>-1</v>
      </c>
      <c r="BL116">
        <f>IF((IF(BC116=BC106,BC116,-1)-$AM116)/10000&lt;0,-1,(IF(BC116=BC106,BC116,-1)-$AM116)/10000)</f>
        <v>-1</v>
      </c>
      <c r="BM116">
        <f t="shared" ref="BM116:BN116" si="303">IF((IF(BD116=BD106,BD116,-1)-$AM116)/10000&lt;0,-1,(IF(BD116=BD106,BD116,-1)-$AM116)/10000)</f>
        <v>-1</v>
      </c>
      <c r="BN116">
        <f t="shared" si="303"/>
        <v>-1</v>
      </c>
      <c r="BO116">
        <f>IF((IF(BF116=BF106,BF116,-1)-$AM116)/10000&lt;0,-1,(IF(BF116=BF106,BF116,-1)-$AM116)/10000)</f>
        <v>-1</v>
      </c>
      <c r="BP116">
        <f t="shared" ref="BP116:BS116" si="304">IF((IF(BG116=BG106,BG116,-1)-$AM116)/10000&lt;0,-1,(IF(BG116=BG106,BG116,-1)-$AM116)/10000)</f>
        <v>-1</v>
      </c>
      <c r="BQ116">
        <f t="shared" si="304"/>
        <v>-1</v>
      </c>
      <c r="BR116">
        <f t="shared" si="304"/>
        <v>-1</v>
      </c>
      <c r="BS116">
        <f t="shared" si="304"/>
        <v>-1</v>
      </c>
      <c r="BU116">
        <f t="shared" ref="BU116:BU118" si="305">MAX(BL116:BS116)</f>
        <v>-1</v>
      </c>
      <c r="BV116">
        <f t="shared" si="292"/>
        <v>0</v>
      </c>
      <c r="BW116">
        <f>_xlfn.RANK.AVG(BU116,BU107:BU118,0)</f>
        <v>6.5</v>
      </c>
      <c r="BX116">
        <f>IF(BW116&gt;BV104,0,(BV104-BW116)+2)</f>
        <v>0</v>
      </c>
      <c r="BY116">
        <f>IF(BW116&gt;BV104,0,IF(BV104=7,MAX(0,(BV104-BW116-5)),0))</f>
        <v>0</v>
      </c>
      <c r="BZ116">
        <f>IF(BW116&gt;BV104,0,IF(BV104=8,MAX(0,(BV104-BW116-5)),0))</f>
        <v>0</v>
      </c>
      <c r="CA116">
        <f t="shared" si="293"/>
        <v>0</v>
      </c>
    </row>
    <row r="117" spans="1:79">
      <c r="B117" s="94">
        <v>11</v>
      </c>
      <c r="C117" s="38" t="str">
        <f>IF(E117="","",VLOOKUP(E117,'Guests and Para'!$Q$4:$U$33,2,FALSE))</f>
        <v/>
      </c>
      <c r="D117" s="38" t="str">
        <f>IF(E117="","",VLOOKUP(E117,'Guests and Para'!$Q$4:$U$33,3,FALSE))</f>
        <v/>
      </c>
      <c r="E117" s="4"/>
      <c r="F117" s="140"/>
      <c r="G117" s="6"/>
      <c r="H117" s="38" t="str">
        <f>IF(E117="","",VLOOKUP(E117,'Guests and Para'!$Q$4:$U$33,4,FALSE))</f>
        <v/>
      </c>
      <c r="I117" s="38" t="str">
        <f>IF(E117="","",VLOOKUP(E117,'Guests and Para'!$Q$4:$U$33,5,FALSE))</f>
        <v/>
      </c>
      <c r="J117" s="38">
        <f t="shared" si="280"/>
        <v>0</v>
      </c>
      <c r="K117" s="94">
        <f t="shared" si="281"/>
        <v>0</v>
      </c>
      <c r="L117" s="38" t="str">
        <f t="shared" si="301"/>
        <v/>
      </c>
      <c r="N117" s="8"/>
      <c r="O117" s="8"/>
      <c r="P117" s="8"/>
      <c r="Q117" s="7"/>
      <c r="R117" s="7"/>
      <c r="S117" s="7"/>
      <c r="T117" s="7"/>
      <c r="U117" s="7"/>
      <c r="X117" s="14" t="str">
        <f t="shared" si="282"/>
        <v/>
      </c>
      <c r="Y117" s="66" t="str">
        <f t="shared" si="283"/>
        <v/>
      </c>
      <c r="Z117" s="38" t="str">
        <f t="shared" si="284"/>
        <v/>
      </c>
      <c r="AC117">
        <f t="shared" si="285"/>
        <v>0</v>
      </c>
      <c r="AD117">
        <f t="shared" si="274"/>
        <v>0</v>
      </c>
      <c r="AE117">
        <f t="shared" si="274"/>
        <v>0</v>
      </c>
      <c r="AF117">
        <f t="shared" si="274"/>
        <v>0</v>
      </c>
      <c r="AG117">
        <f t="shared" si="274"/>
        <v>0</v>
      </c>
      <c r="AH117">
        <f t="shared" si="274"/>
        <v>0</v>
      </c>
      <c r="AI117">
        <f t="shared" si="274"/>
        <v>0</v>
      </c>
      <c r="AJ117">
        <f t="shared" si="274"/>
        <v>0</v>
      </c>
      <c r="AL117">
        <f t="shared" si="275"/>
        <v>-10000</v>
      </c>
      <c r="AM117">
        <f t="shared" si="294"/>
        <v>11</v>
      </c>
      <c r="AN117">
        <f t="shared" si="286"/>
        <v>-9989</v>
      </c>
      <c r="AO117">
        <f t="shared" si="276"/>
        <v>0</v>
      </c>
      <c r="AP117">
        <f>_xlfn.RANK.AVG(AV117,AV107:AV118,0)</f>
        <v>6.5</v>
      </c>
      <c r="AQ117">
        <f>IF(AP117&gt;AO104,0,(AO104-AP117)+2)</f>
        <v>0</v>
      </c>
      <c r="AR117">
        <f>IF(AP117&gt;AO104,0,IF(AO104=7,MAX(0,(AO104-AP117-5)),0))</f>
        <v>0</v>
      </c>
      <c r="AS117">
        <f>IF(AP117&gt;AO104,0,IF(AO104=8,MAX(0,(AO104-AP117-5)),0))</f>
        <v>0</v>
      </c>
      <c r="AT117">
        <f t="shared" si="287"/>
        <v>0</v>
      </c>
      <c r="AV117">
        <f>IF(AY117="",-1,IF(AY117&gt;0,FLOOR(AY117*EXP(-EXP(AZ117-BA117*AW117)),1),0))</f>
        <v>-1</v>
      </c>
      <c r="AW117" t="str">
        <f t="shared" si="288"/>
        <v/>
      </c>
      <c r="AX117">
        <f>VLOOKUP(A105,'RAZA field Params'!$AM$5:$AN$11,2,FALSE)</f>
        <v>3</v>
      </c>
      <c r="AY117" t="str">
        <f>IF(E117="","",VLOOKUP(H117,'RAZA field Params'!$B$48:$P$93,AX117,FALSE))</f>
        <v/>
      </c>
      <c r="AZ117" t="str">
        <f>IF(E117="","",VLOOKUP(H117,'RAZA field Params'!$B$48:$P$93,AX117+1,FALSE))</f>
        <v/>
      </c>
      <c r="BA117" t="str">
        <f>IF(E117="","",VLOOKUP(H117,'RAZA field Params'!$B$48:$P$93,AX117+2,FALSE))</f>
        <v/>
      </c>
      <c r="BC117">
        <f>IF($D117=BC$1,$AN117,-1)</f>
        <v>-1</v>
      </c>
      <c r="BD117">
        <f t="shared" si="278"/>
        <v>-1</v>
      </c>
      <c r="BE117">
        <f t="shared" si="278"/>
        <v>-1</v>
      </c>
      <c r="BF117">
        <f t="shared" si="278"/>
        <v>-1</v>
      </c>
      <c r="BG117">
        <f t="shared" si="278"/>
        <v>-1</v>
      </c>
      <c r="BH117">
        <f t="shared" si="278"/>
        <v>-1</v>
      </c>
      <c r="BI117">
        <f t="shared" si="278"/>
        <v>-1</v>
      </c>
      <c r="BJ117">
        <f t="shared" si="278"/>
        <v>-1</v>
      </c>
      <c r="BL117">
        <f>IF((IF(BC117=BC106,BC117,-1)-$AM117)/10000&lt;0,-1,(IF(BC117=BC106,BC117,-1)-$AM117)/10000)</f>
        <v>-1</v>
      </c>
      <c r="BM117">
        <f t="shared" ref="BM117:BS117" si="306">IF((IF(BD117=BD106,BD117,-1)-$AM117)/10000&lt;0,-1,(IF(BD117=BD106,BD117,-1)-$AM117)/10000)</f>
        <v>-1</v>
      </c>
      <c r="BN117">
        <f t="shared" si="306"/>
        <v>-1</v>
      </c>
      <c r="BO117">
        <f t="shared" si="306"/>
        <v>-1</v>
      </c>
      <c r="BP117">
        <f t="shared" si="306"/>
        <v>-1</v>
      </c>
      <c r="BQ117">
        <f t="shared" si="306"/>
        <v>-1</v>
      </c>
      <c r="BR117">
        <f t="shared" si="306"/>
        <v>-1</v>
      </c>
      <c r="BS117">
        <f t="shared" si="306"/>
        <v>-1</v>
      </c>
      <c r="BU117">
        <f t="shared" si="305"/>
        <v>-1</v>
      </c>
      <c r="BV117">
        <f t="shared" si="292"/>
        <v>0</v>
      </c>
      <c r="BW117">
        <f>_xlfn.RANK.AVG(BU117,BU107:BU118,0)</f>
        <v>6.5</v>
      </c>
      <c r="BX117">
        <f>IF(BW117&gt;BV104,0,(BV104-BW117)+2)</f>
        <v>0</v>
      </c>
      <c r="BY117">
        <f>IF(BW117&gt;BV104,0,IF(BV104=7,MAX(0,(BV104-BW117-5)),0))</f>
        <v>0</v>
      </c>
      <c r="BZ117">
        <f>IF(BW117&gt;BV104,0,IF(BV104=8,MAX(0,(BV104-BW117-5)),0))</f>
        <v>0</v>
      </c>
      <c r="CA117">
        <f>SUM(BX117:BZ117)</f>
        <v>0</v>
      </c>
    </row>
    <row r="118" spans="1:79">
      <c r="B118" s="94">
        <v>12</v>
      </c>
      <c r="C118" s="38" t="str">
        <f>IF(E118="","",VLOOKUP(E118,'Guests and Para'!$Q$4:$U$33,2,FALSE))</f>
        <v/>
      </c>
      <c r="D118" s="38" t="str">
        <f>IF(E118="","",VLOOKUP(E118,'Guests and Para'!$Q$4:$U$33,3,FALSE))</f>
        <v/>
      </c>
      <c r="E118" s="4"/>
      <c r="F118" s="140"/>
      <c r="G118" s="6"/>
      <c r="H118" s="38" t="str">
        <f>IF(E118="","",VLOOKUP(E118,'Guests and Para'!$Q$4:$U$33,4,FALSE))</f>
        <v/>
      </c>
      <c r="I118" s="38" t="str">
        <f>IF(E118="","",VLOOKUP(E118,'Guests and Para'!$Q$4:$U$33,5,FALSE))</f>
        <v/>
      </c>
      <c r="J118" s="38">
        <f t="shared" si="280"/>
        <v>0</v>
      </c>
      <c r="K118" s="94">
        <f t="shared" si="281"/>
        <v>0</v>
      </c>
      <c r="L118" s="38" t="str">
        <f t="shared" si="301"/>
        <v/>
      </c>
      <c r="N118" s="8"/>
      <c r="O118" s="8"/>
      <c r="P118" s="8"/>
      <c r="Q118" s="7"/>
      <c r="R118" s="7"/>
      <c r="S118" s="7"/>
      <c r="T118" s="7"/>
      <c r="U118" s="7"/>
      <c r="X118" s="14" t="str">
        <f t="shared" si="282"/>
        <v/>
      </c>
      <c r="Y118" s="66" t="str">
        <f t="shared" si="283"/>
        <v/>
      </c>
      <c r="Z118" s="38" t="str">
        <f t="shared" si="284"/>
        <v/>
      </c>
      <c r="AC118">
        <f t="shared" si="285"/>
        <v>0</v>
      </c>
      <c r="AD118">
        <f t="shared" si="274"/>
        <v>0</v>
      </c>
      <c r="AE118">
        <f t="shared" si="274"/>
        <v>0</v>
      </c>
      <c r="AF118">
        <f t="shared" si="274"/>
        <v>0</v>
      </c>
      <c r="AG118">
        <f t="shared" si="274"/>
        <v>0</v>
      </c>
      <c r="AH118">
        <f t="shared" si="274"/>
        <v>0</v>
      </c>
      <c r="AI118">
        <f t="shared" si="274"/>
        <v>0</v>
      </c>
      <c r="AJ118">
        <f t="shared" si="274"/>
        <v>0</v>
      </c>
      <c r="AL118">
        <f t="shared" si="275"/>
        <v>-10000</v>
      </c>
      <c r="AM118">
        <f t="shared" si="294"/>
        <v>12</v>
      </c>
      <c r="AN118">
        <f t="shared" si="286"/>
        <v>-9988</v>
      </c>
      <c r="AO118">
        <f t="shared" si="276"/>
        <v>0</v>
      </c>
      <c r="AP118">
        <f>_xlfn.RANK.AVG(AV118,AV107:AV118,0)</f>
        <v>6.5</v>
      </c>
      <c r="AQ118">
        <f>IF(AP118&gt;AO104,0,(AO104-AP118)+2)</f>
        <v>0</v>
      </c>
      <c r="AR118">
        <f>IF(AP118&gt;AO104,0,IF(AO104=7,MAX(0,(AO104-AP118-5)),0))</f>
        <v>0</v>
      </c>
      <c r="AS118">
        <f>IF(AP118&gt;AO104,0,IF(AO104=8,MAX(0,(AO104-AP118-5)),0))</f>
        <v>0</v>
      </c>
      <c r="AT118">
        <f t="shared" si="287"/>
        <v>0</v>
      </c>
      <c r="AV118">
        <f t="shared" ref="AV118" si="307">IF(AY118="",-1,IF(AY118&gt;0,FLOOR(AY118*EXP(-EXP(AZ118-BA118*AW118)),1),0))</f>
        <v>-1</v>
      </c>
      <c r="AW118" t="str">
        <f t="shared" si="288"/>
        <v/>
      </c>
      <c r="AX118">
        <f>VLOOKUP(A105,'RAZA field Params'!$AM$5:$AN$11,2,FALSE)</f>
        <v>3</v>
      </c>
      <c r="AY118" t="str">
        <f>IF(E118="","",VLOOKUP(H118,'RAZA field Params'!$B$48:$P$93,AX118,FALSE))</f>
        <v/>
      </c>
      <c r="AZ118" t="str">
        <f>IF(E118="","",VLOOKUP(H118,'RAZA field Params'!$B$48:$P$93,AX118+1,FALSE))</f>
        <v/>
      </c>
      <c r="BA118" t="str">
        <f>IF(E118="","",VLOOKUP(H118,'RAZA field Params'!$B$48:$P$93,AX118+2,FALSE))</f>
        <v/>
      </c>
      <c r="BC118">
        <f t="shared" si="289"/>
        <v>-1</v>
      </c>
      <c r="BD118">
        <f t="shared" si="278"/>
        <v>-1</v>
      </c>
      <c r="BE118">
        <f t="shared" si="278"/>
        <v>-1</v>
      </c>
      <c r="BF118">
        <f t="shared" si="278"/>
        <v>-1</v>
      </c>
      <c r="BG118">
        <f t="shared" si="278"/>
        <v>-1</v>
      </c>
      <c r="BH118">
        <f t="shared" si="278"/>
        <v>-1</v>
      </c>
      <c r="BI118">
        <f t="shared" si="278"/>
        <v>-1</v>
      </c>
      <c r="BJ118">
        <f t="shared" si="278"/>
        <v>-1</v>
      </c>
      <c r="BL118">
        <f>IF((IF(BC118=BC106,BC118,-1)-$AM118)/10000&lt;0,-1,(IF(BC118=BC106,BC118,-1)-$AM118)/10000)</f>
        <v>-1</v>
      </c>
      <c r="BM118">
        <f t="shared" ref="BM118:BS118" si="308">IF((IF(BD118=BD106,BD118,-1)-$AM118)/10000&lt;0,-1,(IF(BD118=BD106,BD118,-1)-$AM118)/10000)</f>
        <v>-1</v>
      </c>
      <c r="BN118">
        <f t="shared" si="308"/>
        <v>-1</v>
      </c>
      <c r="BO118">
        <f t="shared" si="308"/>
        <v>-1</v>
      </c>
      <c r="BP118">
        <f t="shared" si="308"/>
        <v>-1</v>
      </c>
      <c r="BQ118">
        <f t="shared" si="308"/>
        <v>-1</v>
      </c>
      <c r="BR118">
        <f t="shared" si="308"/>
        <v>-1</v>
      </c>
      <c r="BS118">
        <f t="shared" si="308"/>
        <v>-1</v>
      </c>
      <c r="BU118">
        <f t="shared" si="305"/>
        <v>-1</v>
      </c>
      <c r="BV118">
        <f t="shared" si="292"/>
        <v>0</v>
      </c>
      <c r="BW118">
        <f>_xlfn.RANK.AVG(BU118,BU107:BU118,0)</f>
        <v>6.5</v>
      </c>
      <c r="BX118">
        <f>IF(BW118&gt;BV104,0,(BV104-BW118)+2)</f>
        <v>0</v>
      </c>
      <c r="BY118">
        <f>IF(BW118&gt;BV104,0,IF(BV104=7,MAX(0,(BV104-BW118-5)),0))</f>
        <v>0</v>
      </c>
      <c r="BZ118">
        <f>IF(BW118&gt;BV104,0,IF(BV104=8,MAX(0,(BV104-BW118-5)),0))</f>
        <v>0</v>
      </c>
      <c r="CA118">
        <f t="shared" ref="CA118" si="309">SUM(BX118:BZ118)</f>
        <v>0</v>
      </c>
    </row>
    <row r="120" spans="1:79">
      <c r="AO120" t="s">
        <v>312</v>
      </c>
      <c r="BC120" s="136" t="str">
        <f>AC$1</f>
        <v>B&amp;R</v>
      </c>
      <c r="BD120" s="136" t="str">
        <f t="shared" ref="BD120:BJ120" si="310">AD$1</f>
        <v>Chelt</v>
      </c>
      <c r="BE120" s="136" t="str">
        <f t="shared" si="310"/>
        <v>D&amp;S</v>
      </c>
      <c r="BF120" s="136" t="str">
        <f t="shared" si="310"/>
        <v>HereF</v>
      </c>
      <c r="BG120" s="136" t="str">
        <f t="shared" si="310"/>
        <v>K&amp;S</v>
      </c>
      <c r="BH120" s="136" t="str">
        <f t="shared" si="310"/>
        <v>Tipton</v>
      </c>
      <c r="BI120" s="136" t="str">
        <f t="shared" si="310"/>
        <v>Worc</v>
      </c>
      <c r="BJ120" s="136" t="str">
        <f t="shared" si="310"/>
        <v>Yate</v>
      </c>
      <c r="BV120" t="s">
        <v>312</v>
      </c>
    </row>
    <row r="121" spans="1:79">
      <c r="A121" s="62" t="s">
        <v>0</v>
      </c>
      <c r="B121" s="62" t="s">
        <v>0</v>
      </c>
      <c r="C121" s="62" t="s">
        <v>9</v>
      </c>
      <c r="D121" s="62" t="s">
        <v>58</v>
      </c>
      <c r="AO121">
        <f>SUM(AO124:AO131)</f>
        <v>0</v>
      </c>
      <c r="BC121" t="s">
        <v>399</v>
      </c>
      <c r="BL121" t="s">
        <v>401</v>
      </c>
      <c r="BV121">
        <f>SUM(BV124:BV131)</f>
        <v>0</v>
      </c>
    </row>
    <row r="122" spans="1:79">
      <c r="A122" s="3" t="str">
        <f>C121</f>
        <v>LJ</v>
      </c>
      <c r="B122" s="37" t="s">
        <v>415</v>
      </c>
      <c r="C122" s="37"/>
      <c r="D122" s="138"/>
      <c r="E122" s="37"/>
      <c r="F122" s="37" t="s">
        <v>408</v>
      </c>
      <c r="G122" s="63" t="s">
        <v>77</v>
      </c>
      <c r="H122" s="37" t="s">
        <v>387</v>
      </c>
      <c r="I122" s="37" t="s">
        <v>389</v>
      </c>
      <c r="J122" s="37" t="s">
        <v>79</v>
      </c>
      <c r="K122" s="37" t="s">
        <v>59</v>
      </c>
      <c r="L122" s="37" t="s">
        <v>304</v>
      </c>
      <c r="M122" s="3"/>
      <c r="N122" s="3"/>
      <c r="O122" s="3"/>
      <c r="P122" s="3"/>
      <c r="Q122" s="3"/>
      <c r="R122" s="3"/>
      <c r="S122" s="3"/>
      <c r="T122" s="3"/>
      <c r="U122" s="3"/>
      <c r="V122" s="3"/>
      <c r="W122" s="3"/>
      <c r="X122" s="3" t="s">
        <v>136</v>
      </c>
      <c r="Y122" s="3" t="s">
        <v>236</v>
      </c>
      <c r="Z122" s="37" t="s">
        <v>404</v>
      </c>
      <c r="AA122" s="3"/>
      <c r="AL122" t="s">
        <v>304</v>
      </c>
      <c r="AM122" t="s">
        <v>307</v>
      </c>
      <c r="AN122" s="1" t="s">
        <v>308</v>
      </c>
      <c r="AO122" t="s">
        <v>310</v>
      </c>
      <c r="AP122" t="s">
        <v>313</v>
      </c>
      <c r="AQ122" t="s">
        <v>400</v>
      </c>
      <c r="AR122" t="s">
        <v>400</v>
      </c>
      <c r="AS122" t="s">
        <v>400</v>
      </c>
      <c r="AT122" t="s">
        <v>400</v>
      </c>
      <c r="AV122" t="s">
        <v>304</v>
      </c>
      <c r="AW122" t="s">
        <v>383</v>
      </c>
      <c r="AX122" t="s">
        <v>392</v>
      </c>
      <c r="AY122" t="s">
        <v>304</v>
      </c>
      <c r="AZ122" t="s">
        <v>304</v>
      </c>
      <c r="BA122" t="s">
        <v>304</v>
      </c>
      <c r="BC122" s="136" t="str">
        <f>AC$1</f>
        <v>B&amp;R</v>
      </c>
      <c r="BD122" s="136" t="str">
        <f t="shared" ref="BD122:BJ122" si="311">AD$1</f>
        <v>Chelt</v>
      </c>
      <c r="BE122" s="136" t="str">
        <f t="shared" si="311"/>
        <v>D&amp;S</v>
      </c>
      <c r="BF122" s="136" t="str">
        <f t="shared" si="311"/>
        <v>HereF</v>
      </c>
      <c r="BG122" s="136" t="str">
        <f t="shared" si="311"/>
        <v>K&amp;S</v>
      </c>
      <c r="BH122" s="136" t="str">
        <f t="shared" si="311"/>
        <v>Tipton</v>
      </c>
      <c r="BI122" s="136" t="str">
        <f t="shared" si="311"/>
        <v>Worc</v>
      </c>
      <c r="BJ122" s="136" t="str">
        <f t="shared" si="311"/>
        <v>Yate</v>
      </c>
      <c r="BL122" s="136" t="str">
        <f>BC122</f>
        <v>B&amp;R</v>
      </c>
      <c r="BM122" s="136" t="str">
        <f t="shared" ref="BM122:BS122" si="312">BD122</f>
        <v>Chelt</v>
      </c>
      <c r="BN122" s="136" t="str">
        <f t="shared" si="312"/>
        <v>D&amp;S</v>
      </c>
      <c r="BO122" s="136" t="str">
        <f t="shared" si="312"/>
        <v>HereF</v>
      </c>
      <c r="BP122" s="136" t="str">
        <f t="shared" si="312"/>
        <v>K&amp;S</v>
      </c>
      <c r="BQ122" s="136" t="str">
        <f t="shared" si="312"/>
        <v>Tipton</v>
      </c>
      <c r="BR122" s="136" t="str">
        <f t="shared" si="312"/>
        <v>Worc</v>
      </c>
      <c r="BS122" s="136" t="str">
        <f t="shared" si="312"/>
        <v>Yate</v>
      </c>
      <c r="BU122" t="s">
        <v>402</v>
      </c>
      <c r="BV122" t="s">
        <v>310</v>
      </c>
      <c r="BW122" t="s">
        <v>313</v>
      </c>
      <c r="BX122" t="s">
        <v>403</v>
      </c>
      <c r="BY122" t="s">
        <v>403</v>
      </c>
      <c r="BZ122" t="s">
        <v>403</v>
      </c>
      <c r="CA122" t="s">
        <v>403</v>
      </c>
    </row>
    <row r="123" spans="1:79">
      <c r="A123" s="64" t="str">
        <f>$A$4</f>
        <v>WOMEN</v>
      </c>
      <c r="B123" s="37" t="s">
        <v>59</v>
      </c>
      <c r="C123" s="37" t="s">
        <v>60</v>
      </c>
      <c r="D123" s="37" t="s">
        <v>61</v>
      </c>
      <c r="E123" s="37" t="s">
        <v>108</v>
      </c>
      <c r="F123" s="37" t="s">
        <v>409</v>
      </c>
      <c r="G123" s="63" t="s">
        <v>99</v>
      </c>
      <c r="H123" s="37" t="s">
        <v>388</v>
      </c>
      <c r="I123" s="37" t="s">
        <v>390</v>
      </c>
      <c r="J123" s="37" t="s">
        <v>80</v>
      </c>
      <c r="K123" s="37" t="s">
        <v>80</v>
      </c>
      <c r="L123" s="37" t="s">
        <v>80</v>
      </c>
      <c r="M123" s="3"/>
      <c r="N123" s="3"/>
      <c r="O123" s="3"/>
      <c r="P123" s="3"/>
      <c r="Q123" s="3"/>
      <c r="R123" s="3"/>
      <c r="S123" s="3"/>
      <c r="T123" s="3"/>
      <c r="U123" s="3"/>
      <c r="V123" s="3"/>
      <c r="W123" s="3"/>
      <c r="X123" s="3" t="s">
        <v>146</v>
      </c>
      <c r="Y123" s="3" t="s">
        <v>237</v>
      </c>
      <c r="Z123" s="37" t="s">
        <v>405</v>
      </c>
      <c r="AA123" s="3"/>
      <c r="AC123" t="str">
        <f>ADMIN2026!$D$12</f>
        <v>B&amp;R</v>
      </c>
      <c r="AD123" t="str">
        <f>ADMIN2026!$D$13</f>
        <v>Chelt</v>
      </c>
      <c r="AE123" t="str">
        <f>ADMIN2026!$D$14</f>
        <v>D&amp;S</v>
      </c>
      <c r="AF123" t="str">
        <f>ADMIN2026!$D$15</f>
        <v>HereF</v>
      </c>
      <c r="AG123" t="str">
        <f>ADMIN2026!$D$16</f>
        <v>K&amp;S</v>
      </c>
      <c r="AH123" t="str">
        <f>ADMIN2026!$D$17</f>
        <v>Tipton</v>
      </c>
      <c r="AI123" t="str">
        <f>ADMIN2026!$D$18</f>
        <v>Worc</v>
      </c>
      <c r="AJ123" t="str">
        <f>ADMIN2026!$D$19</f>
        <v>Yate</v>
      </c>
      <c r="AL123" t="s">
        <v>306</v>
      </c>
      <c r="AM123" t="s">
        <v>296</v>
      </c>
      <c r="AN123" t="s">
        <v>309</v>
      </c>
      <c r="AO123" t="s">
        <v>311</v>
      </c>
      <c r="AP123" t="s">
        <v>325</v>
      </c>
      <c r="AQ123" t="s">
        <v>397</v>
      </c>
      <c r="AR123" t="s">
        <v>394</v>
      </c>
      <c r="AS123" t="s">
        <v>395</v>
      </c>
      <c r="AT123" t="s">
        <v>396</v>
      </c>
      <c r="AV123" t="s">
        <v>305</v>
      </c>
      <c r="AW123" t="s">
        <v>384</v>
      </c>
      <c r="AX123" t="s">
        <v>393</v>
      </c>
      <c r="AY123" t="s">
        <v>328</v>
      </c>
      <c r="AZ123" t="s">
        <v>329</v>
      </c>
      <c r="BA123" t="s">
        <v>330</v>
      </c>
      <c r="BC123" s="135">
        <f>MAX(BC124:BC131)</f>
        <v>-1</v>
      </c>
      <c r="BD123" s="135">
        <f t="shared" ref="BD123:BJ123" si="313">MAX(BD124:BD131)</f>
        <v>-1</v>
      </c>
      <c r="BE123" s="135">
        <f t="shared" si="313"/>
        <v>-1</v>
      </c>
      <c r="BF123" s="135">
        <f t="shared" si="313"/>
        <v>-1</v>
      </c>
      <c r="BG123" s="135">
        <f t="shared" si="313"/>
        <v>-1</v>
      </c>
      <c r="BH123" s="135">
        <f t="shared" si="313"/>
        <v>-1</v>
      </c>
      <c r="BI123" s="135">
        <f t="shared" si="313"/>
        <v>-1</v>
      </c>
      <c r="BJ123" s="135">
        <f t="shared" si="313"/>
        <v>-1</v>
      </c>
      <c r="BU123" t="s">
        <v>314</v>
      </c>
      <c r="BV123" t="s">
        <v>311</v>
      </c>
      <c r="BW123" t="s">
        <v>325</v>
      </c>
      <c r="BX123" t="s">
        <v>397</v>
      </c>
      <c r="BY123" t="s">
        <v>394</v>
      </c>
      <c r="BZ123" t="s">
        <v>395</v>
      </c>
      <c r="CA123" t="s">
        <v>396</v>
      </c>
    </row>
    <row r="124" spans="1:79">
      <c r="B124" s="94">
        <v>1</v>
      </c>
      <c r="C124" s="38" t="str">
        <f>IF(E124="","",VLOOKUP(E124,'Guests and Para'!$Q$4:$U$33,2,FALSE))</f>
        <v/>
      </c>
      <c r="D124" s="38" t="str">
        <f>IF(E124="","",VLOOKUP(E124,'Guests and Para'!$Q$4:$U$33,3,FALSE))</f>
        <v/>
      </c>
      <c r="E124" s="4"/>
      <c r="F124" s="4"/>
      <c r="G124" s="6"/>
      <c r="H124" s="38" t="str">
        <f>IF(E124="","",VLOOKUP(E124,'Guests and Para'!$Q$4:$U$33,4,FALSE))</f>
        <v/>
      </c>
      <c r="I124" s="38" t="str">
        <f>IF(E124="","",VLOOKUP(E124,'Guests and Para'!$Q$4:$U$33,5,FALSE))</f>
        <v/>
      </c>
      <c r="J124" s="38">
        <f>CA124</f>
        <v>0</v>
      </c>
      <c r="K124" s="94">
        <f>J124</f>
        <v>0</v>
      </c>
      <c r="L124" s="38" t="str">
        <f t="shared" ref="L124:L130" si="314">IF(AV124&lt;0,"",AV124)</f>
        <v/>
      </c>
      <c r="N124" s="8"/>
      <c r="O124" s="8"/>
      <c r="P124" s="8"/>
      <c r="Q124" s="7"/>
      <c r="R124" s="7"/>
      <c r="S124" s="7"/>
      <c r="T124" s="7"/>
      <c r="U124" s="7"/>
      <c r="X124" s="14" t="str">
        <f>IF(E124="","",G124)</f>
        <v/>
      </c>
      <c r="Y124" s="66" t="str">
        <f>IF(E124="","",IF(G124="NH","",IF(K124="DQ","",IF(K124="NM","",IF(K124="DNS","",IF(ABS(K124*2/2-K124)&lt;0.001,"","Error"))))))</f>
        <v/>
      </c>
      <c r="Z124" s="38" t="str">
        <f>IF(BU124&lt;0,"",BU124)</f>
        <v/>
      </c>
      <c r="AC124">
        <f>IF($D124=AC$1,$K124,0)</f>
        <v>0</v>
      </c>
      <c r="AD124">
        <f t="shared" ref="AD124:AJ135" si="315">IF($D124=AD$1,$K124,0)</f>
        <v>0</v>
      </c>
      <c r="AE124">
        <f t="shared" si="315"/>
        <v>0</v>
      </c>
      <c r="AF124">
        <f t="shared" si="315"/>
        <v>0</v>
      </c>
      <c r="AG124">
        <f t="shared" si="315"/>
        <v>0</v>
      </c>
      <c r="AH124">
        <f t="shared" si="315"/>
        <v>0</v>
      </c>
      <c r="AI124">
        <f t="shared" si="315"/>
        <v>0</v>
      </c>
      <c r="AJ124">
        <f t="shared" si="315"/>
        <v>0</v>
      </c>
      <c r="AL124">
        <f t="shared" ref="AL124:AL135" si="316">INT(100*AV124+0.5)*100</f>
        <v>-10000</v>
      </c>
      <c r="AM124">
        <v>1</v>
      </c>
      <c r="AN124">
        <f>AL124+AM124</f>
        <v>-9999</v>
      </c>
      <c r="AO124">
        <f t="shared" ref="AO124:AO135" si="317">IF(E124="",0,1)</f>
        <v>0</v>
      </c>
      <c r="AP124">
        <f>_xlfn.RANK.AVG(AV124,AV124:AV135,0)</f>
        <v>6.5</v>
      </c>
      <c r="AQ124">
        <f>IF(AP124&gt;AO121,0,(AO121-AP124)+2)</f>
        <v>0</v>
      </c>
      <c r="AR124">
        <f>IF(AP124&gt;AO121,0,IF(AO121=7,MAX(0,(AO121-AP124-5)),0))</f>
        <v>0</v>
      </c>
      <c r="AS124">
        <f>IF(AP124&gt;AO121,0,IF(AO121=8,MAX(0,(AO121-AP124-5)),0))</f>
        <v>0</v>
      </c>
      <c r="AT124">
        <f>SUM(AQ124:AS124)</f>
        <v>0</v>
      </c>
      <c r="AV124">
        <f t="shared" ref="AV124:AV133" si="318">IF(AY124="",-1,IF(AY124&gt;0,FLOOR(AY124*EXP(-EXP(AZ124-BA124*AW124)),1),0))</f>
        <v>-1</v>
      </c>
      <c r="AW124" t="str">
        <f>IF(E124="","",G124)</f>
        <v/>
      </c>
      <c r="AX124">
        <f>VLOOKUP(A122,'RAZA field Params'!$AM$5:$AN$11,2,FALSE)</f>
        <v>8</v>
      </c>
      <c r="AY124" t="str">
        <f>IF(E124="","",VLOOKUP(H124,'RAZA field Params'!$B$48:$P$93,AX124,FALSE))</f>
        <v/>
      </c>
      <c r="AZ124" t="str">
        <f>IF(E124="","",VLOOKUP(H124,'RAZA field Params'!$B$48:$P$93,AX124+1,FALSE))</f>
        <v/>
      </c>
      <c r="BA124" t="str">
        <f>IF(E124="","",VLOOKUP(H124,'RAZA field Params'!$B$48:$P$93,AX124+2,FALSE))</f>
        <v/>
      </c>
      <c r="BC124">
        <f>IF($D124=BC$1,$AN124,-1)</f>
        <v>-1</v>
      </c>
      <c r="BD124">
        <f t="shared" ref="BD124:BJ135" si="319">IF($D124=BD$1,$AN124,-1)</f>
        <v>-1</v>
      </c>
      <c r="BE124">
        <f t="shared" si="319"/>
        <v>-1</v>
      </c>
      <c r="BF124">
        <f t="shared" si="319"/>
        <v>-1</v>
      </c>
      <c r="BG124">
        <f t="shared" si="319"/>
        <v>-1</v>
      </c>
      <c r="BH124">
        <f t="shared" si="319"/>
        <v>-1</v>
      </c>
      <c r="BI124">
        <f t="shared" si="319"/>
        <v>-1</v>
      </c>
      <c r="BJ124">
        <f t="shared" si="319"/>
        <v>-1</v>
      </c>
      <c r="BL124">
        <f t="shared" ref="BL124:BS124" si="320">IF((IF(BC124=BC123,BC124,-1)-$AM124)/10000&lt;0,-1,(IF(BC124=BC123,BC124,-1)-$AM124)/10000)</f>
        <v>-1</v>
      </c>
      <c r="BM124">
        <f t="shared" si="320"/>
        <v>-1</v>
      </c>
      <c r="BN124">
        <f t="shared" si="320"/>
        <v>-1</v>
      </c>
      <c r="BO124">
        <f t="shared" si="320"/>
        <v>-1</v>
      </c>
      <c r="BP124">
        <f t="shared" si="320"/>
        <v>-1</v>
      </c>
      <c r="BQ124">
        <f t="shared" si="320"/>
        <v>-1</v>
      </c>
      <c r="BR124">
        <f t="shared" si="320"/>
        <v>-1</v>
      </c>
      <c r="BS124">
        <f t="shared" si="320"/>
        <v>-1</v>
      </c>
      <c r="BU124">
        <f>MAX(BL124:BS124)</f>
        <v>-1</v>
      </c>
      <c r="BV124">
        <f>IF(BU124&lt;0,0,1)</f>
        <v>0</v>
      </c>
      <c r="BW124">
        <f>_xlfn.RANK.AVG(BU124,BU124:BU135,0)</f>
        <v>6.5</v>
      </c>
      <c r="BX124">
        <f>IF(BW124&gt;BV121,0,(BV121-BW124)+2)</f>
        <v>0</v>
      </c>
      <c r="BY124">
        <f>IF(BW124&gt;BV121,0,IF(BV121=7,MAX(0,(BV121-BW124-5)),0))</f>
        <v>0</v>
      </c>
      <c r="BZ124">
        <f>IF(BW124&gt;BV121,0,IF(BV121=8,MAX(0,(BV121-BW124-5)),0))</f>
        <v>0</v>
      </c>
      <c r="CA124">
        <f>SUM(BX124:BZ124)</f>
        <v>0</v>
      </c>
    </row>
    <row r="125" spans="1:79">
      <c r="B125" s="94">
        <v>2</v>
      </c>
      <c r="C125" s="38" t="str">
        <f>IF(E125="","",VLOOKUP(E125,'Guests and Para'!$Q$4:$U$33,2,FALSE))</f>
        <v/>
      </c>
      <c r="D125" s="38" t="str">
        <f>IF(E125="","",VLOOKUP(E125,'Guests and Para'!$Q$4:$U$33,3,FALSE))</f>
        <v/>
      </c>
      <c r="E125" s="4"/>
      <c r="F125" s="4"/>
      <c r="G125" s="6"/>
      <c r="H125" s="38" t="str">
        <f>IF(E125="","",VLOOKUP(E125,'Guests and Para'!$Q$4:$U$33,4,FALSE))</f>
        <v/>
      </c>
      <c r="I125" s="38" t="str">
        <f>IF(E125="","",VLOOKUP(E125,'Guests and Para'!$Q$4:$U$33,5,FALSE))</f>
        <v/>
      </c>
      <c r="J125" s="38">
        <f t="shared" ref="J125:J135" si="321">CA125</f>
        <v>0</v>
      </c>
      <c r="K125" s="94">
        <f t="shared" ref="K125:K135" si="322">J125</f>
        <v>0</v>
      </c>
      <c r="L125" s="38" t="str">
        <f t="shared" si="314"/>
        <v/>
      </c>
      <c r="N125" s="8"/>
      <c r="O125" s="8"/>
      <c r="P125" s="8"/>
      <c r="Q125" s="7"/>
      <c r="R125" s="7"/>
      <c r="S125" s="7"/>
      <c r="T125" s="7"/>
      <c r="U125" s="7"/>
      <c r="X125" s="14" t="str">
        <f t="shared" ref="X125:X135" si="323">IF(E125="","",G125)</f>
        <v/>
      </c>
      <c r="Y125" s="66" t="str">
        <f t="shared" ref="Y125:Y135" si="324">IF(E125="","",IF(G125="NH","",IF(K125="DQ","",IF(K125="NM","",IF(K125="DNS","",IF(ABS(K125*2/2-K125)&lt;0.001,"","Error"))))))</f>
        <v/>
      </c>
      <c r="Z125" s="38" t="str">
        <f t="shared" ref="Z125:Z135" si="325">IF(BU125&lt;0,"",BU125)</f>
        <v/>
      </c>
      <c r="AC125">
        <f t="shared" ref="AC125:AC135" si="326">IF($D125=AC$1,$K125,0)</f>
        <v>0</v>
      </c>
      <c r="AD125">
        <f t="shared" si="315"/>
        <v>0</v>
      </c>
      <c r="AE125">
        <f t="shared" si="315"/>
        <v>0</v>
      </c>
      <c r="AF125">
        <f t="shared" si="315"/>
        <v>0</v>
      </c>
      <c r="AG125">
        <f t="shared" si="315"/>
        <v>0</v>
      </c>
      <c r="AH125">
        <f t="shared" si="315"/>
        <v>0</v>
      </c>
      <c r="AI125">
        <f t="shared" si="315"/>
        <v>0</v>
      </c>
      <c r="AJ125">
        <f t="shared" si="315"/>
        <v>0</v>
      </c>
      <c r="AL125">
        <f t="shared" si="316"/>
        <v>-10000</v>
      </c>
      <c r="AM125">
        <f>1+AM124</f>
        <v>2</v>
      </c>
      <c r="AN125">
        <f t="shared" ref="AN125:AN135" si="327">AL125+AM125</f>
        <v>-9998</v>
      </c>
      <c r="AO125">
        <f t="shared" si="317"/>
        <v>0</v>
      </c>
      <c r="AP125">
        <f>_xlfn.RANK.AVG(AV125,AV124:AV135,0)</f>
        <v>6.5</v>
      </c>
      <c r="AQ125">
        <f>IF(AP125&gt;AO121,0,(AO121-AP125)+2)</f>
        <v>0</v>
      </c>
      <c r="AR125">
        <f>IF(AP125&gt;AO121,0,IF(AO121=7,MAX(0,(AO121-AP125-5)),0))</f>
        <v>0</v>
      </c>
      <c r="AS125">
        <f>IF(AP125&gt;AO121,0,IF(AO121=8,MAX(0,(AO121-AP125-5)),0))</f>
        <v>0</v>
      </c>
      <c r="AT125">
        <f t="shared" ref="AT125:AT135" si="328">SUM(AQ125:AS125)</f>
        <v>0</v>
      </c>
      <c r="AV125">
        <f t="shared" si="318"/>
        <v>-1</v>
      </c>
      <c r="AW125" t="str">
        <f t="shared" ref="AW125:AW135" si="329">IF(E125="","",G125)</f>
        <v/>
      </c>
      <c r="AX125">
        <f>VLOOKUP(A122,'RAZA field Params'!$AM$5:$AN$11,2,FALSE)</f>
        <v>8</v>
      </c>
      <c r="AY125" t="str">
        <f>IF(E125="","",VLOOKUP(H125,'RAZA field Params'!$B$48:$P$93,AX125,FALSE))</f>
        <v/>
      </c>
      <c r="AZ125" t="str">
        <f>IF(E125="","",VLOOKUP(H125,'RAZA field Params'!$B$48:$P$93,AX125+1,FALSE))</f>
        <v/>
      </c>
      <c r="BA125" t="str">
        <f>IF(E125="","",VLOOKUP(H125,'RAZA field Params'!$B$48:$P$93,AX125+2,FALSE))</f>
        <v/>
      </c>
      <c r="BC125">
        <f t="shared" ref="BC125:BC135" si="330">IF($D125=BC$1,$AN125,-1)</f>
        <v>-1</v>
      </c>
      <c r="BD125">
        <f t="shared" si="319"/>
        <v>-1</v>
      </c>
      <c r="BE125">
        <f t="shared" si="319"/>
        <v>-1</v>
      </c>
      <c r="BF125">
        <f t="shared" si="319"/>
        <v>-1</v>
      </c>
      <c r="BG125">
        <f t="shared" si="319"/>
        <v>-1</v>
      </c>
      <c r="BH125">
        <f t="shared" si="319"/>
        <v>-1</v>
      </c>
      <c r="BI125">
        <f t="shared" si="319"/>
        <v>-1</v>
      </c>
      <c r="BJ125">
        <f t="shared" si="319"/>
        <v>-1</v>
      </c>
      <c r="BL125">
        <f t="shared" ref="BL125:BS125" si="331">IF((IF(BC125=BC123,BC125,-1)-$AM125)/10000&lt;0,-1,(IF(BC125=BC123,BC125,-1)-$AM125)/10000)</f>
        <v>-1</v>
      </c>
      <c r="BM125">
        <f t="shared" si="331"/>
        <v>-1</v>
      </c>
      <c r="BN125">
        <f t="shared" si="331"/>
        <v>-1</v>
      </c>
      <c r="BO125">
        <f t="shared" si="331"/>
        <v>-1</v>
      </c>
      <c r="BP125">
        <f t="shared" si="331"/>
        <v>-1</v>
      </c>
      <c r="BQ125">
        <f t="shared" si="331"/>
        <v>-1</v>
      </c>
      <c r="BR125">
        <f t="shared" si="331"/>
        <v>-1</v>
      </c>
      <c r="BS125">
        <f t="shared" si="331"/>
        <v>-1</v>
      </c>
      <c r="BU125">
        <f t="shared" ref="BU125:BU130" si="332">MAX(BL125:BS125)</f>
        <v>-1</v>
      </c>
      <c r="BV125">
        <f t="shared" ref="BV125:BV135" si="333">IF(BU125&lt;0,0,1)</f>
        <v>0</v>
      </c>
      <c r="BW125">
        <f>_xlfn.RANK.AVG(BU125,BU124:BU135,0)</f>
        <v>6.5</v>
      </c>
      <c r="BX125">
        <f>IF(BW125&gt;BV121,0,(BV121-BW125)+2)</f>
        <v>0</v>
      </c>
      <c r="BY125">
        <f>IF(BW125&gt;BV121,0,IF(BV121=7,MAX(0,(BV121-BW125-5)),0))</f>
        <v>0</v>
      </c>
      <c r="BZ125">
        <f>IF(BW125&gt;BV121,0,IF(BV121=8,MAX(0,(BV121-BW125-5)),0))</f>
        <v>0</v>
      </c>
      <c r="CA125">
        <f t="shared" ref="CA125:CA133" si="334">SUM(BX125:BZ125)</f>
        <v>0</v>
      </c>
    </row>
    <row r="126" spans="1:79">
      <c r="B126" s="94">
        <v>3</v>
      </c>
      <c r="C126" s="38" t="str">
        <f>IF(E126="","",VLOOKUP(E126,'Guests and Para'!$Q$4:$U$33,2,FALSE))</f>
        <v/>
      </c>
      <c r="D126" s="38" t="str">
        <f>IF(E126="","",VLOOKUP(E126,'Guests and Para'!$Q$4:$U$33,3,FALSE))</f>
        <v/>
      </c>
      <c r="E126" s="4"/>
      <c r="F126" s="4"/>
      <c r="G126" s="6"/>
      <c r="H126" s="38" t="str">
        <f>IF(E126="","",VLOOKUP(E126,'Guests and Para'!$Q$4:$U$33,4,FALSE))</f>
        <v/>
      </c>
      <c r="I126" s="38" t="str">
        <f>IF(E126="","",VLOOKUP(E126,'Guests and Para'!$Q$4:$U$33,5,FALSE))</f>
        <v/>
      </c>
      <c r="J126" s="38">
        <f t="shared" si="321"/>
        <v>0</v>
      </c>
      <c r="K126" s="94">
        <f t="shared" si="322"/>
        <v>0</v>
      </c>
      <c r="L126" s="38" t="str">
        <f t="shared" si="314"/>
        <v/>
      </c>
      <c r="N126" s="8"/>
      <c r="O126" s="8"/>
      <c r="P126" s="8"/>
      <c r="Q126" s="7"/>
      <c r="R126" s="7"/>
      <c r="S126" s="7"/>
      <c r="T126" s="7"/>
      <c r="U126" s="7"/>
      <c r="X126" s="14" t="str">
        <f t="shared" si="323"/>
        <v/>
      </c>
      <c r="Y126" s="66" t="str">
        <f t="shared" si="324"/>
        <v/>
      </c>
      <c r="Z126" s="38" t="str">
        <f t="shared" si="325"/>
        <v/>
      </c>
      <c r="AC126">
        <f t="shared" si="326"/>
        <v>0</v>
      </c>
      <c r="AD126">
        <f t="shared" si="315"/>
        <v>0</v>
      </c>
      <c r="AE126">
        <f t="shared" si="315"/>
        <v>0</v>
      </c>
      <c r="AF126">
        <f t="shared" si="315"/>
        <v>0</v>
      </c>
      <c r="AG126">
        <f t="shared" si="315"/>
        <v>0</v>
      </c>
      <c r="AH126">
        <f t="shared" si="315"/>
        <v>0</v>
      </c>
      <c r="AI126">
        <f t="shared" si="315"/>
        <v>0</v>
      </c>
      <c r="AJ126">
        <f t="shared" si="315"/>
        <v>0</v>
      </c>
      <c r="AL126">
        <f t="shared" si="316"/>
        <v>-10000</v>
      </c>
      <c r="AM126">
        <f t="shared" ref="AM126:AM135" si="335">1+AM125</f>
        <v>3</v>
      </c>
      <c r="AN126">
        <f t="shared" si="327"/>
        <v>-9997</v>
      </c>
      <c r="AO126">
        <f t="shared" si="317"/>
        <v>0</v>
      </c>
      <c r="AP126">
        <f>_xlfn.RANK.AVG(AV126,AV124:AV135,0)</f>
        <v>6.5</v>
      </c>
      <c r="AQ126">
        <f>IF(AP126&gt;AO121,0,(AO121-AP126)+2)</f>
        <v>0</v>
      </c>
      <c r="AR126">
        <f>IF(AP126&gt;AO121,0,IF(AO121=7,MAX(0,(AO121-AP126-5)),0))</f>
        <v>0</v>
      </c>
      <c r="AS126">
        <f>IF(AP126&gt;AO121,0,IF(AO121=8,MAX(0,(AO121-AP126-5)),0))</f>
        <v>0</v>
      </c>
      <c r="AT126">
        <f t="shared" si="328"/>
        <v>0</v>
      </c>
      <c r="AV126">
        <f t="shared" si="318"/>
        <v>-1</v>
      </c>
      <c r="AW126" t="str">
        <f t="shared" si="329"/>
        <v/>
      </c>
      <c r="AX126">
        <f>VLOOKUP(A122,'RAZA field Params'!$AM$5:$AN$11,2,FALSE)</f>
        <v>8</v>
      </c>
      <c r="AY126" t="str">
        <f>IF(E126="","",VLOOKUP(H126,'RAZA field Params'!$B$48:$P$93,AX126,FALSE))</f>
        <v/>
      </c>
      <c r="AZ126" t="str">
        <f>IF(E126="","",VLOOKUP(H126,'RAZA field Params'!$B$48:$P$93,AX126+1,FALSE))</f>
        <v/>
      </c>
      <c r="BA126" t="str">
        <f>IF(E126="","",VLOOKUP(H126,'RAZA field Params'!$B$48:$P$93,AX126+2,FALSE))</f>
        <v/>
      </c>
      <c r="BC126">
        <f t="shared" si="330"/>
        <v>-1</v>
      </c>
      <c r="BD126">
        <f t="shared" si="319"/>
        <v>-1</v>
      </c>
      <c r="BE126">
        <f t="shared" si="319"/>
        <v>-1</v>
      </c>
      <c r="BF126">
        <f t="shared" si="319"/>
        <v>-1</v>
      </c>
      <c r="BG126">
        <f t="shared" si="319"/>
        <v>-1</v>
      </c>
      <c r="BH126">
        <f t="shared" si="319"/>
        <v>-1</v>
      </c>
      <c r="BI126">
        <f t="shared" si="319"/>
        <v>-1</v>
      </c>
      <c r="BJ126">
        <f t="shared" si="319"/>
        <v>-1</v>
      </c>
      <c r="BL126">
        <f t="shared" ref="BL126:BS126" si="336">IF((IF(BC126=BC123,BC126,-1)-$AM126)/10000&lt;0,-1,(IF(BC126=BC123,BC126,-1)-$AM126)/10000)</f>
        <v>-1</v>
      </c>
      <c r="BM126">
        <f t="shared" si="336"/>
        <v>-1</v>
      </c>
      <c r="BN126">
        <f t="shared" si="336"/>
        <v>-1</v>
      </c>
      <c r="BO126">
        <f t="shared" si="336"/>
        <v>-1</v>
      </c>
      <c r="BP126">
        <f t="shared" si="336"/>
        <v>-1</v>
      </c>
      <c r="BQ126">
        <f t="shared" si="336"/>
        <v>-1</v>
      </c>
      <c r="BR126">
        <f t="shared" si="336"/>
        <v>-1</v>
      </c>
      <c r="BS126">
        <f t="shared" si="336"/>
        <v>-1</v>
      </c>
      <c r="BU126">
        <f t="shared" si="332"/>
        <v>-1</v>
      </c>
      <c r="BV126">
        <f t="shared" si="333"/>
        <v>0</v>
      </c>
      <c r="BW126">
        <f>_xlfn.RANK.AVG(BU126,BU124:BU135,0)</f>
        <v>6.5</v>
      </c>
      <c r="BX126">
        <f>IF(BW126&gt;BV121,0,(BV121-BW126)+2)</f>
        <v>0</v>
      </c>
      <c r="BY126">
        <f>IF(BW126&gt;BV121,0,IF(BV121=7,MAX(0,(BV121-BW126-5)),0))</f>
        <v>0</v>
      </c>
      <c r="BZ126">
        <f>IF(BW126&gt;BV121,0,IF(BV121=8,MAX(0,(BV121-BW126-5)),0))</f>
        <v>0</v>
      </c>
      <c r="CA126">
        <f t="shared" si="334"/>
        <v>0</v>
      </c>
    </row>
    <row r="127" spans="1:79">
      <c r="B127" s="94">
        <v>4</v>
      </c>
      <c r="C127" s="38" t="str">
        <f>IF(E127="","",VLOOKUP(E127,'Guests and Para'!$Q$4:$U$33,2,FALSE))</f>
        <v/>
      </c>
      <c r="D127" s="38" t="str">
        <f>IF(E127="","",VLOOKUP(E127,'Guests and Para'!$Q$4:$U$33,3,FALSE))</f>
        <v/>
      </c>
      <c r="E127" s="4"/>
      <c r="F127" s="4"/>
      <c r="G127" s="6"/>
      <c r="H127" s="38" t="str">
        <f>IF(E127="","",VLOOKUP(E127,'Guests and Para'!$Q$4:$U$33,4,FALSE))</f>
        <v/>
      </c>
      <c r="I127" s="38" t="str">
        <f>IF(E127="","",VLOOKUP(E127,'Guests and Para'!$Q$4:$U$33,5,FALSE))</f>
        <v/>
      </c>
      <c r="J127" s="38">
        <f t="shared" si="321"/>
        <v>0</v>
      </c>
      <c r="K127" s="94">
        <f t="shared" si="322"/>
        <v>0</v>
      </c>
      <c r="L127" s="38" t="str">
        <f t="shared" si="314"/>
        <v/>
      </c>
      <c r="N127" s="8"/>
      <c r="O127" s="8"/>
      <c r="P127" s="8"/>
      <c r="Q127" s="7"/>
      <c r="R127" s="7"/>
      <c r="S127" s="7"/>
      <c r="T127" s="7"/>
      <c r="U127" s="7"/>
      <c r="X127" s="14" t="str">
        <f t="shared" si="323"/>
        <v/>
      </c>
      <c r="Y127" s="66" t="str">
        <f t="shared" si="324"/>
        <v/>
      </c>
      <c r="Z127" s="38" t="str">
        <f t="shared" si="325"/>
        <v/>
      </c>
      <c r="AC127">
        <f t="shared" si="326"/>
        <v>0</v>
      </c>
      <c r="AD127">
        <f t="shared" si="315"/>
        <v>0</v>
      </c>
      <c r="AE127">
        <f t="shared" si="315"/>
        <v>0</v>
      </c>
      <c r="AF127">
        <f t="shared" si="315"/>
        <v>0</v>
      </c>
      <c r="AG127">
        <f t="shared" si="315"/>
        <v>0</v>
      </c>
      <c r="AH127">
        <f t="shared" si="315"/>
        <v>0</v>
      </c>
      <c r="AI127">
        <f t="shared" si="315"/>
        <v>0</v>
      </c>
      <c r="AJ127">
        <f t="shared" si="315"/>
        <v>0</v>
      </c>
      <c r="AL127">
        <f t="shared" si="316"/>
        <v>-10000</v>
      </c>
      <c r="AM127">
        <f t="shared" si="335"/>
        <v>4</v>
      </c>
      <c r="AN127">
        <f t="shared" si="327"/>
        <v>-9996</v>
      </c>
      <c r="AO127">
        <f t="shared" si="317"/>
        <v>0</v>
      </c>
      <c r="AP127">
        <f>_xlfn.RANK.AVG(AV127,AV124:AV135,0)</f>
        <v>6.5</v>
      </c>
      <c r="AQ127">
        <f>IF(AP127&gt;AO121,0,(AO121-AP127)+2)</f>
        <v>0</v>
      </c>
      <c r="AR127">
        <f>IF(AP127&gt;AO121,0,IF(AO121=7,MAX(0,(AO121-AP127-5)),0))</f>
        <v>0</v>
      </c>
      <c r="AS127">
        <f>IF(AP127&gt;AO121,0,IF(AO121=8,MAX(0,(AO121-AP127-5)),0))</f>
        <v>0</v>
      </c>
      <c r="AT127">
        <f t="shared" si="328"/>
        <v>0</v>
      </c>
      <c r="AV127">
        <f t="shared" si="318"/>
        <v>-1</v>
      </c>
      <c r="AW127" t="str">
        <f t="shared" si="329"/>
        <v/>
      </c>
      <c r="AX127">
        <f>VLOOKUP(A122,'RAZA field Params'!$AM$5:$AN$11,2,FALSE)</f>
        <v>8</v>
      </c>
      <c r="AY127" t="str">
        <f>IF(E127="","",VLOOKUP(H127,'RAZA field Params'!$B$48:$P$93,AX127,FALSE))</f>
        <v/>
      </c>
      <c r="AZ127" t="str">
        <f>IF(E127="","",VLOOKUP(H127,'RAZA field Params'!$B$48:$P$93,AX127+1,FALSE))</f>
        <v/>
      </c>
      <c r="BA127" t="str">
        <f>IF(E127="","",VLOOKUP(H127,'RAZA field Params'!$B$48:$P$93,AX127+2,FALSE))</f>
        <v/>
      </c>
      <c r="BC127">
        <f t="shared" si="330"/>
        <v>-1</v>
      </c>
      <c r="BD127">
        <f t="shared" si="319"/>
        <v>-1</v>
      </c>
      <c r="BE127">
        <f t="shared" si="319"/>
        <v>-1</v>
      </c>
      <c r="BF127">
        <f t="shared" si="319"/>
        <v>-1</v>
      </c>
      <c r="BG127">
        <f t="shared" si="319"/>
        <v>-1</v>
      </c>
      <c r="BH127">
        <f t="shared" si="319"/>
        <v>-1</v>
      </c>
      <c r="BI127">
        <f t="shared" si="319"/>
        <v>-1</v>
      </c>
      <c r="BJ127">
        <f t="shared" si="319"/>
        <v>-1</v>
      </c>
      <c r="BL127">
        <f t="shared" ref="BL127:BS127" si="337">IF((IF(BC127=BC123,BC127,-1)-$AM127)/10000&lt;0,-1,(IF(BC127=BC123,BC127,-1)-$AM127)/10000)</f>
        <v>-1</v>
      </c>
      <c r="BM127">
        <f t="shared" si="337"/>
        <v>-1</v>
      </c>
      <c r="BN127">
        <f t="shared" si="337"/>
        <v>-1</v>
      </c>
      <c r="BO127">
        <f t="shared" si="337"/>
        <v>-1</v>
      </c>
      <c r="BP127">
        <f t="shared" si="337"/>
        <v>-1</v>
      </c>
      <c r="BQ127">
        <f t="shared" si="337"/>
        <v>-1</v>
      </c>
      <c r="BR127">
        <f t="shared" si="337"/>
        <v>-1</v>
      </c>
      <c r="BS127">
        <f t="shared" si="337"/>
        <v>-1</v>
      </c>
      <c r="BU127">
        <f t="shared" si="332"/>
        <v>-1</v>
      </c>
      <c r="BV127">
        <f t="shared" si="333"/>
        <v>0</v>
      </c>
      <c r="BW127">
        <f>_xlfn.RANK.AVG(BU127,BU124:BU135,0)</f>
        <v>6.5</v>
      </c>
      <c r="BX127">
        <f>IF(BW127&gt;BV121,0,(BV121-BW127)+2)</f>
        <v>0</v>
      </c>
      <c r="BY127">
        <f>IF(BW127&gt;BV121,0,IF(BV121=7,MAX(0,(BV121-BW127-5)),0))</f>
        <v>0</v>
      </c>
      <c r="BZ127">
        <f>IF(BW127&gt;BV121,0,IF(BV121=8,MAX(0,(BV121-BW127-5)),0))</f>
        <v>0</v>
      </c>
      <c r="CA127">
        <f t="shared" si="334"/>
        <v>0</v>
      </c>
    </row>
    <row r="128" spans="1:79">
      <c r="B128" s="94">
        <v>5</v>
      </c>
      <c r="C128" s="38" t="str">
        <f>IF(E128="","",VLOOKUP(E128,'Guests and Para'!$Q$4:$U$33,2,FALSE))</f>
        <v/>
      </c>
      <c r="D128" s="38" t="str">
        <f>IF(E128="","",VLOOKUP(E128,'Guests and Para'!$Q$4:$U$33,3,FALSE))</f>
        <v/>
      </c>
      <c r="E128" s="4"/>
      <c r="F128" s="4"/>
      <c r="G128" s="6"/>
      <c r="H128" s="38" t="str">
        <f>IF(E128="","",VLOOKUP(E128,'Guests and Para'!$Q$4:$U$33,4,FALSE))</f>
        <v/>
      </c>
      <c r="I128" s="38" t="str">
        <f>IF(E128="","",VLOOKUP(E128,'Guests and Para'!$Q$4:$U$33,5,FALSE))</f>
        <v/>
      </c>
      <c r="J128" s="38">
        <f t="shared" si="321"/>
        <v>0</v>
      </c>
      <c r="K128" s="94">
        <f t="shared" si="322"/>
        <v>0</v>
      </c>
      <c r="L128" s="38" t="str">
        <f t="shared" si="314"/>
        <v/>
      </c>
      <c r="N128" s="8"/>
      <c r="O128" s="8"/>
      <c r="P128" s="8"/>
      <c r="Q128" s="7"/>
      <c r="R128" s="7"/>
      <c r="S128" s="7"/>
      <c r="T128" s="7"/>
      <c r="U128" s="7"/>
      <c r="X128" s="14" t="str">
        <f t="shared" si="323"/>
        <v/>
      </c>
      <c r="Y128" s="66" t="str">
        <f t="shared" si="324"/>
        <v/>
      </c>
      <c r="Z128" s="38" t="str">
        <f t="shared" si="325"/>
        <v/>
      </c>
      <c r="AC128">
        <f t="shared" si="326"/>
        <v>0</v>
      </c>
      <c r="AD128">
        <f t="shared" si="315"/>
        <v>0</v>
      </c>
      <c r="AE128">
        <f t="shared" si="315"/>
        <v>0</v>
      </c>
      <c r="AF128">
        <f t="shared" si="315"/>
        <v>0</v>
      </c>
      <c r="AG128">
        <f t="shared" si="315"/>
        <v>0</v>
      </c>
      <c r="AH128">
        <f t="shared" si="315"/>
        <v>0</v>
      </c>
      <c r="AI128">
        <f t="shared" si="315"/>
        <v>0</v>
      </c>
      <c r="AJ128">
        <f t="shared" si="315"/>
        <v>0</v>
      </c>
      <c r="AL128">
        <f t="shared" si="316"/>
        <v>-10000</v>
      </c>
      <c r="AM128">
        <f t="shared" si="335"/>
        <v>5</v>
      </c>
      <c r="AN128">
        <f t="shared" si="327"/>
        <v>-9995</v>
      </c>
      <c r="AO128">
        <f t="shared" si="317"/>
        <v>0</v>
      </c>
      <c r="AP128">
        <f>_xlfn.RANK.AVG(AV128,AV124:AV135,0)</f>
        <v>6.5</v>
      </c>
      <c r="AQ128">
        <f>IF(AP128&gt;AO121,0,(AO121-AP128)+2)</f>
        <v>0</v>
      </c>
      <c r="AR128">
        <f>IF(AP128&gt;AO121,0,IF(AO121=7,MAX(0,(AO121-AP128-5)),0))</f>
        <v>0</v>
      </c>
      <c r="AS128">
        <f>IF(AP128&gt;AO121,0,IF(AO121=8,MAX(0,(AO121-AP128-5)),0))</f>
        <v>0</v>
      </c>
      <c r="AT128">
        <f t="shared" si="328"/>
        <v>0</v>
      </c>
      <c r="AV128">
        <f t="shared" si="318"/>
        <v>-1</v>
      </c>
      <c r="AW128" t="str">
        <f t="shared" si="329"/>
        <v/>
      </c>
      <c r="AX128">
        <f>VLOOKUP(A122,'RAZA field Params'!$AM$5:$AN$11,2,FALSE)</f>
        <v>8</v>
      </c>
      <c r="AY128" t="str">
        <f>IF(E128="","",VLOOKUP(H128,'RAZA field Params'!$B$48:$P$93,AX128,FALSE))</f>
        <v/>
      </c>
      <c r="AZ128" t="str">
        <f>IF(E128="","",VLOOKUP(H128,'RAZA field Params'!$B$48:$P$93,AX128+1,FALSE))</f>
        <v/>
      </c>
      <c r="BA128" t="str">
        <f>IF(E128="","",VLOOKUP(H128,'RAZA field Params'!$B$48:$P$93,AX128+2,FALSE))</f>
        <v/>
      </c>
      <c r="BC128">
        <f t="shared" si="330"/>
        <v>-1</v>
      </c>
      <c r="BD128">
        <f t="shared" si="319"/>
        <v>-1</v>
      </c>
      <c r="BE128">
        <f t="shared" si="319"/>
        <v>-1</v>
      </c>
      <c r="BF128">
        <f t="shared" si="319"/>
        <v>-1</v>
      </c>
      <c r="BG128">
        <f t="shared" si="319"/>
        <v>-1</v>
      </c>
      <c r="BH128">
        <f t="shared" si="319"/>
        <v>-1</v>
      </c>
      <c r="BI128">
        <f t="shared" si="319"/>
        <v>-1</v>
      </c>
      <c r="BJ128">
        <f t="shared" si="319"/>
        <v>-1</v>
      </c>
      <c r="BL128">
        <f t="shared" ref="BL128:BS128" si="338">IF((IF(BC128=BC123,BC128,-1)-$AM128)/10000&lt;0,-1,(IF(BC128=BC123,BC128,-1)-$AM128)/10000)</f>
        <v>-1</v>
      </c>
      <c r="BM128">
        <f t="shared" si="338"/>
        <v>-1</v>
      </c>
      <c r="BN128">
        <f t="shared" si="338"/>
        <v>-1</v>
      </c>
      <c r="BO128">
        <f t="shared" si="338"/>
        <v>-1</v>
      </c>
      <c r="BP128">
        <f t="shared" si="338"/>
        <v>-1</v>
      </c>
      <c r="BQ128">
        <f t="shared" si="338"/>
        <v>-1</v>
      </c>
      <c r="BR128">
        <f t="shared" si="338"/>
        <v>-1</v>
      </c>
      <c r="BS128">
        <f t="shared" si="338"/>
        <v>-1</v>
      </c>
      <c r="BU128">
        <f t="shared" si="332"/>
        <v>-1</v>
      </c>
      <c r="BV128">
        <f t="shared" si="333"/>
        <v>0</v>
      </c>
      <c r="BW128">
        <f>_xlfn.RANK.AVG(BU128,BU124:BU135,0)</f>
        <v>6.5</v>
      </c>
      <c r="BX128">
        <f>IF(BW128&gt;BV121,0,(BV121-BW128)+2)</f>
        <v>0</v>
      </c>
      <c r="BY128">
        <f>IF(BW128&gt;BV121,0,IF(BV121=7,MAX(0,(BV121-BW128-5)),0))</f>
        <v>0</v>
      </c>
      <c r="BZ128">
        <f>IF(BW128&gt;BV121,0,IF(BV121=8,MAX(0,(BV121-BW128-5)),0))</f>
        <v>0</v>
      </c>
      <c r="CA128">
        <f t="shared" si="334"/>
        <v>0</v>
      </c>
    </row>
    <row r="129" spans="1:79">
      <c r="B129" s="94">
        <v>6</v>
      </c>
      <c r="C129" s="38" t="str">
        <f>IF(E129="","",VLOOKUP(E129,'Guests and Para'!$Q$4:$U$33,2,FALSE))</f>
        <v/>
      </c>
      <c r="D129" s="38" t="str">
        <f>IF(E129="","",VLOOKUP(E129,'Guests and Para'!$Q$4:$U$33,3,FALSE))</f>
        <v/>
      </c>
      <c r="E129" s="4"/>
      <c r="F129" s="4"/>
      <c r="G129" s="6"/>
      <c r="H129" s="38" t="str">
        <f>IF(E129="","",VLOOKUP(E129,'Guests and Para'!$Q$4:$U$33,4,FALSE))</f>
        <v/>
      </c>
      <c r="I129" s="38" t="str">
        <f>IF(E129="","",VLOOKUP(E129,'Guests and Para'!$Q$4:$U$33,5,FALSE))</f>
        <v/>
      </c>
      <c r="J129" s="38">
        <f t="shared" si="321"/>
        <v>0</v>
      </c>
      <c r="K129" s="94">
        <f t="shared" si="322"/>
        <v>0</v>
      </c>
      <c r="L129" s="38" t="str">
        <f t="shared" si="314"/>
        <v/>
      </c>
      <c r="N129" s="8"/>
      <c r="O129" s="8"/>
      <c r="P129" s="8"/>
      <c r="Q129" s="7"/>
      <c r="R129" s="7"/>
      <c r="S129" s="7"/>
      <c r="T129" s="7"/>
      <c r="U129" s="7"/>
      <c r="X129" s="14" t="str">
        <f t="shared" si="323"/>
        <v/>
      </c>
      <c r="Y129" s="66" t="str">
        <f t="shared" si="324"/>
        <v/>
      </c>
      <c r="Z129" s="38" t="str">
        <f t="shared" si="325"/>
        <v/>
      </c>
      <c r="AC129">
        <f t="shared" si="326"/>
        <v>0</v>
      </c>
      <c r="AD129">
        <f t="shared" si="315"/>
        <v>0</v>
      </c>
      <c r="AE129">
        <f t="shared" si="315"/>
        <v>0</v>
      </c>
      <c r="AF129">
        <f t="shared" si="315"/>
        <v>0</v>
      </c>
      <c r="AG129">
        <f t="shared" si="315"/>
        <v>0</v>
      </c>
      <c r="AH129">
        <f t="shared" si="315"/>
        <v>0</v>
      </c>
      <c r="AI129">
        <f t="shared" si="315"/>
        <v>0</v>
      </c>
      <c r="AJ129">
        <f t="shared" si="315"/>
        <v>0</v>
      </c>
      <c r="AL129">
        <f t="shared" si="316"/>
        <v>-10000</v>
      </c>
      <c r="AM129">
        <f t="shared" si="335"/>
        <v>6</v>
      </c>
      <c r="AN129">
        <f t="shared" si="327"/>
        <v>-9994</v>
      </c>
      <c r="AO129">
        <f t="shared" si="317"/>
        <v>0</v>
      </c>
      <c r="AP129">
        <f>_xlfn.RANK.AVG(AV129,AV124:AV135,0)</f>
        <v>6.5</v>
      </c>
      <c r="AQ129">
        <f>IF(AP129&gt;AO121,0,(AO121-AP129)+2)</f>
        <v>0</v>
      </c>
      <c r="AR129">
        <f>IF(AP129&gt;AO121,0,IF(AO121=7,MAX(0,(AO121-AP129-5)),0))</f>
        <v>0</v>
      </c>
      <c r="AS129">
        <f>IF(AP129&gt;AO121,0,IF(AO121=8,MAX(0,(AO121-AP129-5)),0))</f>
        <v>0</v>
      </c>
      <c r="AT129">
        <f t="shared" si="328"/>
        <v>0</v>
      </c>
      <c r="AV129">
        <f t="shared" si="318"/>
        <v>-1</v>
      </c>
      <c r="AW129" t="str">
        <f t="shared" si="329"/>
        <v/>
      </c>
      <c r="AX129">
        <f>VLOOKUP(A122,'RAZA field Params'!$AM$5:$AN$11,2,FALSE)</f>
        <v>8</v>
      </c>
      <c r="AY129" t="str">
        <f>IF(E129="","",VLOOKUP(H129,'RAZA field Params'!$B$48:$P$93,AX129,FALSE))</f>
        <v/>
      </c>
      <c r="AZ129" t="str">
        <f>IF(E129="","",VLOOKUP(H129,'RAZA field Params'!$B$48:$P$93,AX129+1,FALSE))</f>
        <v/>
      </c>
      <c r="BA129" t="str">
        <f>IF(E129="","",VLOOKUP(H129,'RAZA field Params'!$B$48:$P$93,AX129+2,FALSE))</f>
        <v/>
      </c>
      <c r="BC129">
        <f t="shared" si="330"/>
        <v>-1</v>
      </c>
      <c r="BD129">
        <f t="shared" si="319"/>
        <v>-1</v>
      </c>
      <c r="BE129">
        <f t="shared" si="319"/>
        <v>-1</v>
      </c>
      <c r="BF129">
        <f t="shared" si="319"/>
        <v>-1</v>
      </c>
      <c r="BG129">
        <f t="shared" si="319"/>
        <v>-1</v>
      </c>
      <c r="BH129">
        <f t="shared" si="319"/>
        <v>-1</v>
      </c>
      <c r="BI129">
        <f t="shared" si="319"/>
        <v>-1</v>
      </c>
      <c r="BJ129">
        <f t="shared" si="319"/>
        <v>-1</v>
      </c>
      <c r="BL129">
        <f t="shared" ref="BL129:BS129" si="339">IF((IF(BC129=BC123,BC129,-1)-$AM129)/10000&lt;0,-1,(IF(BC129=BC123,BC129,-1)-$AM129)/10000)</f>
        <v>-1</v>
      </c>
      <c r="BM129">
        <f t="shared" si="339"/>
        <v>-1</v>
      </c>
      <c r="BN129">
        <f t="shared" si="339"/>
        <v>-1</v>
      </c>
      <c r="BO129">
        <f t="shared" si="339"/>
        <v>-1</v>
      </c>
      <c r="BP129">
        <f t="shared" si="339"/>
        <v>-1</v>
      </c>
      <c r="BQ129">
        <f t="shared" si="339"/>
        <v>-1</v>
      </c>
      <c r="BR129">
        <f t="shared" si="339"/>
        <v>-1</v>
      </c>
      <c r="BS129">
        <f t="shared" si="339"/>
        <v>-1</v>
      </c>
      <c r="BU129">
        <f t="shared" si="332"/>
        <v>-1</v>
      </c>
      <c r="BV129">
        <f t="shared" si="333"/>
        <v>0</v>
      </c>
      <c r="BW129">
        <f>_xlfn.RANK.AVG(BU129,BU124:BU135,0)</f>
        <v>6.5</v>
      </c>
      <c r="BX129">
        <f>IF(BW129&gt;BV121,0,(BV121-BW129)+2)</f>
        <v>0</v>
      </c>
      <c r="BY129">
        <f>IF(BW129&gt;BV121,0,IF(BV121=7,MAX(0,(BV121-BW129-5)),0))</f>
        <v>0</v>
      </c>
      <c r="BZ129">
        <f>IF(BW129&gt;BV121,0,IF(BV121=8,MAX(0,(BV121-BW129-5)),0))</f>
        <v>0</v>
      </c>
      <c r="CA129">
        <f t="shared" si="334"/>
        <v>0</v>
      </c>
    </row>
    <row r="130" spans="1:79">
      <c r="B130" s="94">
        <v>7</v>
      </c>
      <c r="C130" s="38" t="str">
        <f>IF(E130="","",VLOOKUP(E130,'Guests and Para'!$Q$4:$U$33,2,FALSE))</f>
        <v/>
      </c>
      <c r="D130" s="38" t="str">
        <f>IF(E130="","",VLOOKUP(E130,'Guests and Para'!$Q$4:$U$33,3,FALSE))</f>
        <v/>
      </c>
      <c r="E130" s="4"/>
      <c r="F130" s="4"/>
      <c r="G130" s="6"/>
      <c r="H130" s="38" t="str">
        <f>IF(E130="","",VLOOKUP(E130,'Guests and Para'!$Q$4:$U$33,4,FALSE))</f>
        <v/>
      </c>
      <c r="I130" s="38" t="str">
        <f>IF(E130="","",VLOOKUP(E130,'Guests and Para'!$Q$4:$U$33,5,FALSE))</f>
        <v/>
      </c>
      <c r="J130" s="38">
        <f t="shared" si="321"/>
        <v>0</v>
      </c>
      <c r="K130" s="94">
        <f t="shared" si="322"/>
        <v>0</v>
      </c>
      <c r="L130" s="38" t="str">
        <f t="shared" si="314"/>
        <v/>
      </c>
      <c r="N130" s="8"/>
      <c r="O130" s="8"/>
      <c r="P130" s="8"/>
      <c r="Q130" s="7"/>
      <c r="R130" s="7"/>
      <c r="S130" s="7"/>
      <c r="T130" s="7"/>
      <c r="U130" s="7"/>
      <c r="X130" s="14" t="str">
        <f t="shared" si="323"/>
        <v/>
      </c>
      <c r="Y130" s="66" t="str">
        <f t="shared" si="324"/>
        <v/>
      </c>
      <c r="Z130" s="38" t="str">
        <f t="shared" si="325"/>
        <v/>
      </c>
      <c r="AC130">
        <f t="shared" si="326"/>
        <v>0</v>
      </c>
      <c r="AD130">
        <f t="shared" si="315"/>
        <v>0</v>
      </c>
      <c r="AE130">
        <f t="shared" si="315"/>
        <v>0</v>
      </c>
      <c r="AF130">
        <f t="shared" si="315"/>
        <v>0</v>
      </c>
      <c r="AG130">
        <f t="shared" si="315"/>
        <v>0</v>
      </c>
      <c r="AH130">
        <f t="shared" si="315"/>
        <v>0</v>
      </c>
      <c r="AI130">
        <f t="shared" si="315"/>
        <v>0</v>
      </c>
      <c r="AJ130">
        <f t="shared" si="315"/>
        <v>0</v>
      </c>
      <c r="AL130">
        <f t="shared" si="316"/>
        <v>-10000</v>
      </c>
      <c r="AM130">
        <f t="shared" si="335"/>
        <v>7</v>
      </c>
      <c r="AN130">
        <f t="shared" si="327"/>
        <v>-9993</v>
      </c>
      <c r="AO130">
        <f t="shared" si="317"/>
        <v>0</v>
      </c>
      <c r="AP130">
        <f>_xlfn.RANK.AVG(AV130,AV124:AV135,0)</f>
        <v>6.5</v>
      </c>
      <c r="AQ130">
        <f>IF(AP130&gt;AO121,0,(AO121-AP130)+2)</f>
        <v>0</v>
      </c>
      <c r="AR130">
        <f>IF(AP130&gt;AO121,0,IF(AO121=7,MAX(0,(AO121-AP130-5)),0))</f>
        <v>0</v>
      </c>
      <c r="AS130">
        <f>IF(AP130&gt;AO121,0,IF(AO121=8,MAX(0,(AO121-AP130-5)),0))</f>
        <v>0</v>
      </c>
      <c r="AT130">
        <f t="shared" si="328"/>
        <v>0</v>
      </c>
      <c r="AV130">
        <f t="shared" si="318"/>
        <v>-1</v>
      </c>
      <c r="AW130" t="str">
        <f t="shared" si="329"/>
        <v/>
      </c>
      <c r="AX130">
        <f>VLOOKUP(A122,'RAZA field Params'!$AM$5:$AN$11,2,FALSE)</f>
        <v>8</v>
      </c>
      <c r="AY130" t="str">
        <f>IF(E130="","",VLOOKUP(H130,'RAZA field Params'!$B$48:$P$93,AX130,FALSE))</f>
        <v/>
      </c>
      <c r="AZ130" t="str">
        <f>IF(E130="","",VLOOKUP(H130,'RAZA field Params'!$B$48:$P$93,AX130+1,FALSE))</f>
        <v/>
      </c>
      <c r="BA130" t="str">
        <f>IF(E130="","",VLOOKUP(H130,'RAZA field Params'!$B$48:$P$93,AX130+2,FALSE))</f>
        <v/>
      </c>
      <c r="BC130">
        <f t="shared" si="330"/>
        <v>-1</v>
      </c>
      <c r="BD130">
        <f t="shared" si="319"/>
        <v>-1</v>
      </c>
      <c r="BE130">
        <f t="shared" si="319"/>
        <v>-1</v>
      </c>
      <c r="BF130">
        <f t="shared" si="319"/>
        <v>-1</v>
      </c>
      <c r="BG130">
        <f t="shared" si="319"/>
        <v>-1</v>
      </c>
      <c r="BH130">
        <f t="shared" si="319"/>
        <v>-1</v>
      </c>
      <c r="BI130">
        <f t="shared" si="319"/>
        <v>-1</v>
      </c>
      <c r="BJ130">
        <f t="shared" si="319"/>
        <v>-1</v>
      </c>
      <c r="BL130">
        <f t="shared" ref="BL130:BS130" si="340">IF((IF(BC130=BC123,BC130,-1)-$AM130)/10000&lt;0,-1,(IF(BC130=BC123,BC130,-1)-$AM130)/10000)</f>
        <v>-1</v>
      </c>
      <c r="BM130">
        <f t="shared" si="340"/>
        <v>-1</v>
      </c>
      <c r="BN130">
        <f t="shared" si="340"/>
        <v>-1</v>
      </c>
      <c r="BO130">
        <f t="shared" si="340"/>
        <v>-1</v>
      </c>
      <c r="BP130">
        <f t="shared" si="340"/>
        <v>-1</v>
      </c>
      <c r="BQ130">
        <f t="shared" si="340"/>
        <v>-1</v>
      </c>
      <c r="BR130">
        <f t="shared" si="340"/>
        <v>-1</v>
      </c>
      <c r="BS130">
        <f t="shared" si="340"/>
        <v>-1</v>
      </c>
      <c r="BU130">
        <f t="shared" si="332"/>
        <v>-1</v>
      </c>
      <c r="BV130">
        <f t="shared" si="333"/>
        <v>0</v>
      </c>
      <c r="BW130">
        <f>_xlfn.RANK.AVG(BU130,BU124:BU135,0)</f>
        <v>6.5</v>
      </c>
      <c r="BX130">
        <f>IF(BW130&gt;BV121,0,(BV121-BW130)+2)</f>
        <v>0</v>
      </c>
      <c r="BY130">
        <f>IF(BW130&gt;BV121,0,IF(BV121=7,MAX(0,(BV121-BW130-5)),0))</f>
        <v>0</v>
      </c>
      <c r="BZ130">
        <f>IF(BW130&gt;BV121,0,IF(BV121=8,MAX(0,(BV121-BW130-5)),0))</f>
        <v>0</v>
      </c>
      <c r="CA130">
        <f t="shared" si="334"/>
        <v>0</v>
      </c>
    </row>
    <row r="131" spans="1:79">
      <c r="B131" s="94">
        <v>8</v>
      </c>
      <c r="C131" s="38" t="str">
        <f>IF(E131="","",VLOOKUP(E131,'Guests and Para'!$Q$4:$U$33,2,FALSE))</f>
        <v/>
      </c>
      <c r="D131" s="38" t="str">
        <f>IF(E131="","",VLOOKUP(E131,'Guests and Para'!$Q$4:$U$33,3,FALSE))</f>
        <v/>
      </c>
      <c r="E131" s="4"/>
      <c r="F131" s="4"/>
      <c r="G131" s="6"/>
      <c r="H131" s="38" t="str">
        <f>IF(E131="","",VLOOKUP(E131,'Guests and Para'!$Q$4:$U$33,4,FALSE))</f>
        <v/>
      </c>
      <c r="I131" s="38" t="str">
        <f>IF(E131="","",VLOOKUP(E131,'Guests and Para'!$Q$4:$U$33,5,FALSE))</f>
        <v/>
      </c>
      <c r="J131" s="38">
        <f t="shared" si="321"/>
        <v>0</v>
      </c>
      <c r="K131" s="94">
        <f t="shared" si="322"/>
        <v>0</v>
      </c>
      <c r="L131" s="38" t="str">
        <f>IF(AV131&lt;0,"",AV131)</f>
        <v/>
      </c>
      <c r="N131" s="8"/>
      <c r="O131" s="8"/>
      <c r="P131" s="8"/>
      <c r="Q131" s="7"/>
      <c r="R131" s="7"/>
      <c r="S131" s="7"/>
      <c r="T131" s="7"/>
      <c r="U131" s="7"/>
      <c r="X131" s="14" t="str">
        <f t="shared" si="323"/>
        <v/>
      </c>
      <c r="Y131" s="66" t="str">
        <f t="shared" si="324"/>
        <v/>
      </c>
      <c r="Z131" s="38" t="str">
        <f t="shared" si="325"/>
        <v/>
      </c>
      <c r="AC131">
        <f t="shared" si="326"/>
        <v>0</v>
      </c>
      <c r="AD131">
        <f t="shared" si="315"/>
        <v>0</v>
      </c>
      <c r="AE131">
        <f t="shared" si="315"/>
        <v>0</v>
      </c>
      <c r="AF131">
        <f t="shared" si="315"/>
        <v>0</v>
      </c>
      <c r="AG131">
        <f t="shared" si="315"/>
        <v>0</v>
      </c>
      <c r="AH131">
        <f t="shared" si="315"/>
        <v>0</v>
      </c>
      <c r="AI131">
        <f t="shared" si="315"/>
        <v>0</v>
      </c>
      <c r="AJ131">
        <f t="shared" si="315"/>
        <v>0</v>
      </c>
      <c r="AL131">
        <f t="shared" si="316"/>
        <v>-10000</v>
      </c>
      <c r="AM131">
        <f t="shared" si="335"/>
        <v>8</v>
      </c>
      <c r="AN131">
        <f t="shared" si="327"/>
        <v>-9992</v>
      </c>
      <c r="AO131">
        <f t="shared" si="317"/>
        <v>0</v>
      </c>
      <c r="AP131">
        <f>_xlfn.RANK.AVG(AV131,AV124:AV135,0)</f>
        <v>6.5</v>
      </c>
      <c r="AQ131">
        <f>IF(AP131&gt;AO121,0,(AO121-AP131)+2)</f>
        <v>0</v>
      </c>
      <c r="AR131">
        <f>IF(AP131&gt;AO121,0,IF(AO121=7,MAX(0,(AO121-AP131-5)),0))</f>
        <v>0</v>
      </c>
      <c r="AS131">
        <f>IF(AP131&gt;AO121,0,IF(AO121=8,MAX(0,(AO121-AP131-5)),0))</f>
        <v>0</v>
      </c>
      <c r="AT131">
        <f t="shared" si="328"/>
        <v>0</v>
      </c>
      <c r="AV131">
        <f t="shared" si="318"/>
        <v>-1</v>
      </c>
      <c r="AW131" t="str">
        <f t="shared" si="329"/>
        <v/>
      </c>
      <c r="AX131">
        <f>VLOOKUP(A122,'RAZA field Params'!$AM$5:$AN$11,2,FALSE)</f>
        <v>8</v>
      </c>
      <c r="AY131" t="str">
        <f>IF(E131="","",VLOOKUP(H131,'RAZA field Params'!$B$48:$P$93,AX131,FALSE))</f>
        <v/>
      </c>
      <c r="AZ131" t="str">
        <f>IF(E131="","",VLOOKUP(H131,'RAZA field Params'!$B$48:$P$93,AX131+1,FALSE))</f>
        <v/>
      </c>
      <c r="BA131" t="str">
        <f>IF(E131="","",VLOOKUP(H131,'RAZA field Params'!$B$48:$P$93,AX131+2,FALSE))</f>
        <v/>
      </c>
      <c r="BC131">
        <f t="shared" si="330"/>
        <v>-1</v>
      </c>
      <c r="BD131">
        <f t="shared" si="319"/>
        <v>-1</v>
      </c>
      <c r="BE131">
        <f t="shared" si="319"/>
        <v>-1</v>
      </c>
      <c r="BF131">
        <f t="shared" si="319"/>
        <v>-1</v>
      </c>
      <c r="BG131">
        <f t="shared" si="319"/>
        <v>-1</v>
      </c>
      <c r="BH131">
        <f t="shared" si="319"/>
        <v>-1</v>
      </c>
      <c r="BI131">
        <f t="shared" si="319"/>
        <v>-1</v>
      </c>
      <c r="BJ131">
        <f t="shared" si="319"/>
        <v>-1</v>
      </c>
      <c r="BL131">
        <f t="shared" ref="BL131:BS131" si="341">IF((IF(BC131=BC123,BC131,-1)-$AM131)/10000&lt;0,-1,(IF(BC131=BC123,BC131,-1)-$AM131)/10000)</f>
        <v>-1</v>
      </c>
      <c r="BM131">
        <f t="shared" si="341"/>
        <v>-1</v>
      </c>
      <c r="BN131">
        <f t="shared" si="341"/>
        <v>-1</v>
      </c>
      <c r="BO131">
        <f t="shared" si="341"/>
        <v>-1</v>
      </c>
      <c r="BP131">
        <f t="shared" si="341"/>
        <v>-1</v>
      </c>
      <c r="BQ131">
        <f t="shared" si="341"/>
        <v>-1</v>
      </c>
      <c r="BR131">
        <f t="shared" si="341"/>
        <v>-1</v>
      </c>
      <c r="BS131">
        <f t="shared" si="341"/>
        <v>-1</v>
      </c>
      <c r="BU131">
        <f>MAX(BL131:BS131)</f>
        <v>-1</v>
      </c>
      <c r="BV131">
        <f t="shared" si="333"/>
        <v>0</v>
      </c>
      <c r="BW131">
        <f>_xlfn.RANK.AVG(BU131,BU124:BU135,0)</f>
        <v>6.5</v>
      </c>
      <c r="BX131">
        <f>IF(BW131&gt;BV121,0,(BV121-BW131)+2)</f>
        <v>0</v>
      </c>
      <c r="BY131">
        <f>IF(BW131&gt;BV121,0,IF(BV121=7,MAX(0,(BV121-BW131-5)),0))</f>
        <v>0</v>
      </c>
      <c r="BZ131">
        <f>IF(BW131&gt;BV121,0,IF(BV121=8,MAX(0,(BV121-BW131-5)),0))</f>
        <v>0</v>
      </c>
      <c r="CA131">
        <f t="shared" si="334"/>
        <v>0</v>
      </c>
    </row>
    <row r="132" spans="1:79">
      <c r="B132" s="94">
        <v>9</v>
      </c>
      <c r="C132" s="38" t="str">
        <f>IF(E132="","",VLOOKUP(E132,'Guests and Para'!$Q$4:$U$33,2,FALSE))</f>
        <v/>
      </c>
      <c r="D132" s="38" t="str">
        <f>IF(E132="","",VLOOKUP(E132,'Guests and Para'!$Q$4:$U$33,3,FALSE))</f>
        <v/>
      </c>
      <c r="E132" s="4"/>
      <c r="F132" s="4"/>
      <c r="G132" s="6"/>
      <c r="H132" s="38" t="str">
        <f>IF(E132="","",VLOOKUP(E132,'Guests and Para'!$Q$4:$U$33,4,FALSE))</f>
        <v/>
      </c>
      <c r="I132" s="38" t="str">
        <f>IF(E132="","",VLOOKUP(E132,'Guests and Para'!$Q$4:$U$33,5,FALSE))</f>
        <v/>
      </c>
      <c r="J132" s="38">
        <f t="shared" si="321"/>
        <v>0</v>
      </c>
      <c r="K132" s="94">
        <f t="shared" si="322"/>
        <v>0</v>
      </c>
      <c r="L132" s="38" t="str">
        <f t="shared" ref="L132:L135" si="342">IF(AV132&lt;0,"",AV132)</f>
        <v/>
      </c>
      <c r="N132" s="8"/>
      <c r="O132" s="8"/>
      <c r="P132" s="8"/>
      <c r="Q132" s="7"/>
      <c r="R132" s="7"/>
      <c r="S132" s="7"/>
      <c r="T132" s="7"/>
      <c r="U132" s="7"/>
      <c r="X132" s="14" t="str">
        <f t="shared" si="323"/>
        <v/>
      </c>
      <c r="Y132" s="66" t="str">
        <f t="shared" si="324"/>
        <v/>
      </c>
      <c r="Z132" s="38" t="str">
        <f t="shared" si="325"/>
        <v/>
      </c>
      <c r="AC132">
        <f t="shared" si="326"/>
        <v>0</v>
      </c>
      <c r="AD132">
        <f t="shared" si="315"/>
        <v>0</v>
      </c>
      <c r="AE132">
        <f t="shared" si="315"/>
        <v>0</v>
      </c>
      <c r="AF132">
        <f t="shared" si="315"/>
        <v>0</v>
      </c>
      <c r="AG132">
        <f t="shared" si="315"/>
        <v>0</v>
      </c>
      <c r="AH132">
        <f t="shared" si="315"/>
        <v>0</v>
      </c>
      <c r="AI132">
        <f t="shared" si="315"/>
        <v>0</v>
      </c>
      <c r="AJ132">
        <f t="shared" si="315"/>
        <v>0</v>
      </c>
      <c r="AL132">
        <f t="shared" si="316"/>
        <v>-10000</v>
      </c>
      <c r="AM132">
        <f t="shared" si="335"/>
        <v>9</v>
      </c>
      <c r="AN132">
        <f t="shared" si="327"/>
        <v>-9991</v>
      </c>
      <c r="AO132">
        <f t="shared" si="317"/>
        <v>0</v>
      </c>
      <c r="AP132">
        <f>_xlfn.RANK.AVG(AV132,AV124:AV135,0)</f>
        <v>6.5</v>
      </c>
      <c r="AQ132">
        <f>IF(AP132&gt;AO121,0,(AO121-AP132)+2)</f>
        <v>0</v>
      </c>
      <c r="AR132">
        <f>IF(AP132&gt;AO121,0,IF(AO121=7,MAX(0,(AO121-AP132-5)),0))</f>
        <v>0</v>
      </c>
      <c r="AS132">
        <f>IF(AP132&gt;AO121,0,IF(AO121=8,MAX(0,(AO121-AP132-5)),0))</f>
        <v>0</v>
      </c>
      <c r="AT132">
        <f t="shared" si="328"/>
        <v>0</v>
      </c>
      <c r="AV132">
        <f t="shared" si="318"/>
        <v>-1</v>
      </c>
      <c r="AW132" t="str">
        <f t="shared" si="329"/>
        <v/>
      </c>
      <c r="AX132">
        <f>VLOOKUP(A122,'RAZA field Params'!$AM$5:$AN$11,2,FALSE)</f>
        <v>8</v>
      </c>
      <c r="AY132" t="str">
        <f>IF(E132="","",VLOOKUP(H132,'RAZA field Params'!$B$48:$P$93,AX132,FALSE))</f>
        <v/>
      </c>
      <c r="AZ132" t="str">
        <f>IF(E132="","",VLOOKUP(H132,'RAZA field Params'!$B$48:$P$93,AX132+1,FALSE))</f>
        <v/>
      </c>
      <c r="BA132" t="str">
        <f>IF(E132="","",VLOOKUP(H132,'RAZA field Params'!$B$48:$P$93,AX132+2,FALSE))</f>
        <v/>
      </c>
      <c r="BC132">
        <f t="shared" si="330"/>
        <v>-1</v>
      </c>
      <c r="BD132">
        <f t="shared" si="319"/>
        <v>-1</v>
      </c>
      <c r="BE132">
        <f t="shared" si="319"/>
        <v>-1</v>
      </c>
      <c r="BF132">
        <f t="shared" si="319"/>
        <v>-1</v>
      </c>
      <c r="BG132">
        <f t="shared" si="319"/>
        <v>-1</v>
      </c>
      <c r="BH132">
        <f t="shared" si="319"/>
        <v>-1</v>
      </c>
      <c r="BI132">
        <f t="shared" si="319"/>
        <v>-1</v>
      </c>
      <c r="BJ132">
        <f t="shared" si="319"/>
        <v>-1</v>
      </c>
      <c r="BL132">
        <f>IF((IF(BC132=BC123,BC132,-1)-$AM132)/10000&lt;0,-1,(IF(BC132=BC123,BC132,-1)-$AM132)/10000)</f>
        <v>-1</v>
      </c>
      <c r="BM132">
        <f t="shared" ref="BM132:BS132" si="343">IF((IF(BD132=BD123,BD132,-1)-$AM132)/10000&lt;0,-1,(IF(BD132=BD123,BD132,-1)-$AM132)/10000)</f>
        <v>-1</v>
      </c>
      <c r="BN132">
        <f t="shared" si="343"/>
        <v>-1</v>
      </c>
      <c r="BO132">
        <f t="shared" si="343"/>
        <v>-1</v>
      </c>
      <c r="BP132">
        <f t="shared" si="343"/>
        <v>-1</v>
      </c>
      <c r="BQ132">
        <f t="shared" si="343"/>
        <v>-1</v>
      </c>
      <c r="BR132">
        <f t="shared" si="343"/>
        <v>-1</v>
      </c>
      <c r="BS132">
        <f t="shared" si="343"/>
        <v>-1</v>
      </c>
      <c r="BU132">
        <f>MAX(BL132:BS132)</f>
        <v>-1</v>
      </c>
      <c r="BV132">
        <f t="shared" si="333"/>
        <v>0</v>
      </c>
      <c r="BW132">
        <f>_xlfn.RANK.AVG(BU132,BU124:BU135,0)</f>
        <v>6.5</v>
      </c>
      <c r="BX132">
        <f>IF(BW132&gt;BV121,0,(BV121-BW132)+2)</f>
        <v>0</v>
      </c>
      <c r="BY132">
        <f>IF(BW132&gt;BV121,0,IF(BV121=7,MAX(0,(BV121-BW132-5)),0))</f>
        <v>0</v>
      </c>
      <c r="BZ132">
        <f>IF(BW132&gt;BV121,0,IF(BV121=8,MAX(0,(BV121-BW132-5)),0))</f>
        <v>0</v>
      </c>
      <c r="CA132">
        <f t="shared" si="334"/>
        <v>0</v>
      </c>
    </row>
    <row r="133" spans="1:79">
      <c r="B133" s="94">
        <v>10</v>
      </c>
      <c r="C133" s="38" t="str">
        <f>IF(E133="","",VLOOKUP(E133,'Guests and Para'!$Q$4:$U$33,2,FALSE))</f>
        <v/>
      </c>
      <c r="D133" s="38" t="str">
        <f>IF(E133="","",VLOOKUP(E133,'Guests and Para'!$Q$4:$U$33,3,FALSE))</f>
        <v/>
      </c>
      <c r="E133" s="4"/>
      <c r="F133" s="4"/>
      <c r="G133" s="6"/>
      <c r="H133" s="38" t="str">
        <f>IF(E133="","",VLOOKUP(E133,'Guests and Para'!$Q$4:$U$33,4,FALSE))</f>
        <v/>
      </c>
      <c r="I133" s="38" t="str">
        <f>IF(E133="","",VLOOKUP(E133,'Guests and Para'!$Q$4:$U$33,5,FALSE))</f>
        <v/>
      </c>
      <c r="J133" s="38">
        <f t="shared" si="321"/>
        <v>0</v>
      </c>
      <c r="K133" s="94">
        <f t="shared" si="322"/>
        <v>0</v>
      </c>
      <c r="L133" s="38" t="str">
        <f t="shared" si="342"/>
        <v/>
      </c>
      <c r="N133" s="8"/>
      <c r="O133" s="8"/>
      <c r="P133" s="8"/>
      <c r="Q133" s="7"/>
      <c r="R133" s="7"/>
      <c r="S133" s="7"/>
      <c r="T133" s="7"/>
      <c r="U133" s="7"/>
      <c r="X133" s="14" t="str">
        <f t="shared" si="323"/>
        <v/>
      </c>
      <c r="Y133" s="66" t="str">
        <f t="shared" si="324"/>
        <v/>
      </c>
      <c r="Z133" s="38" t="str">
        <f t="shared" si="325"/>
        <v/>
      </c>
      <c r="AC133">
        <f t="shared" si="326"/>
        <v>0</v>
      </c>
      <c r="AD133">
        <f t="shared" si="315"/>
        <v>0</v>
      </c>
      <c r="AE133">
        <f t="shared" si="315"/>
        <v>0</v>
      </c>
      <c r="AF133">
        <f t="shared" si="315"/>
        <v>0</v>
      </c>
      <c r="AG133">
        <f t="shared" si="315"/>
        <v>0</v>
      </c>
      <c r="AH133">
        <f t="shared" si="315"/>
        <v>0</v>
      </c>
      <c r="AI133">
        <f t="shared" si="315"/>
        <v>0</v>
      </c>
      <c r="AJ133">
        <f t="shared" si="315"/>
        <v>0</v>
      </c>
      <c r="AL133">
        <f t="shared" si="316"/>
        <v>-10000</v>
      </c>
      <c r="AM133">
        <f t="shared" si="335"/>
        <v>10</v>
      </c>
      <c r="AN133">
        <f t="shared" si="327"/>
        <v>-9990</v>
      </c>
      <c r="AO133">
        <f t="shared" si="317"/>
        <v>0</v>
      </c>
      <c r="AP133">
        <f>_xlfn.RANK.AVG(AV133,AV124:AV135,0)</f>
        <v>6.5</v>
      </c>
      <c r="AQ133">
        <f>IF(AP133&gt;AO121,0,(AO121-AP133)+2)</f>
        <v>0</v>
      </c>
      <c r="AR133">
        <f>IF(AP133&gt;AO121,0,IF(AO121=7,MAX(0,(AO121-AP133-5)),0))</f>
        <v>0</v>
      </c>
      <c r="AS133">
        <f>IF(AP133&gt;AO121,0,IF(AO121=8,MAX(0,(AO121-AP133-5)),0))</f>
        <v>0</v>
      </c>
      <c r="AT133">
        <f t="shared" si="328"/>
        <v>0</v>
      </c>
      <c r="AV133">
        <f t="shared" si="318"/>
        <v>-1</v>
      </c>
      <c r="AW133" t="str">
        <f t="shared" si="329"/>
        <v/>
      </c>
      <c r="AX133">
        <f>VLOOKUP(A122,'RAZA field Params'!$AM$5:$AN$11,2,FALSE)</f>
        <v>8</v>
      </c>
      <c r="AY133" t="str">
        <f>IF(E133="","",VLOOKUP(H133,'RAZA field Params'!$B$48:$P$93,AX133,FALSE))</f>
        <v/>
      </c>
      <c r="AZ133" t="str">
        <f>IF(E133="","",VLOOKUP(H133,'RAZA field Params'!$B$48:$P$93,AX133+1,FALSE))</f>
        <v/>
      </c>
      <c r="BA133" t="str">
        <f>IF(E133="","",VLOOKUP(H133,'RAZA field Params'!$B$48:$P$93,AX133+2,FALSE))</f>
        <v/>
      </c>
      <c r="BC133">
        <f t="shared" si="330"/>
        <v>-1</v>
      </c>
      <c r="BD133">
        <f t="shared" si="319"/>
        <v>-1</v>
      </c>
      <c r="BE133">
        <f t="shared" si="319"/>
        <v>-1</v>
      </c>
      <c r="BF133">
        <f t="shared" si="319"/>
        <v>-1</v>
      </c>
      <c r="BG133">
        <f t="shared" si="319"/>
        <v>-1</v>
      </c>
      <c r="BH133">
        <f t="shared" si="319"/>
        <v>-1</v>
      </c>
      <c r="BI133">
        <f t="shared" si="319"/>
        <v>-1</v>
      </c>
      <c r="BJ133">
        <f t="shared" si="319"/>
        <v>-1</v>
      </c>
      <c r="BL133">
        <f>IF((IF(BC133=BC123,BC133,-1)-$AM133)/10000&lt;0,-1,(IF(BC133=BC123,BC133,-1)-$AM133)/10000)</f>
        <v>-1</v>
      </c>
      <c r="BM133">
        <f t="shared" ref="BM133:BN133" si="344">IF((IF(BD133=BD123,BD133,-1)-$AM133)/10000&lt;0,-1,(IF(BD133=BD123,BD133,-1)-$AM133)/10000)</f>
        <v>-1</v>
      </c>
      <c r="BN133">
        <f t="shared" si="344"/>
        <v>-1</v>
      </c>
      <c r="BO133">
        <f>IF((IF(BF133=BF123,BF133,-1)-$AM133)/10000&lt;0,-1,(IF(BF133=BF123,BF133,-1)-$AM133)/10000)</f>
        <v>-1</v>
      </c>
      <c r="BP133">
        <f t="shared" ref="BP133:BS133" si="345">IF((IF(BG133=BG123,BG133,-1)-$AM133)/10000&lt;0,-1,(IF(BG133=BG123,BG133,-1)-$AM133)/10000)</f>
        <v>-1</v>
      </c>
      <c r="BQ133">
        <f t="shared" si="345"/>
        <v>-1</v>
      </c>
      <c r="BR133">
        <f t="shared" si="345"/>
        <v>-1</v>
      </c>
      <c r="BS133">
        <f t="shared" si="345"/>
        <v>-1</v>
      </c>
      <c r="BU133">
        <f t="shared" ref="BU133:BU135" si="346">MAX(BL133:BS133)</f>
        <v>-1</v>
      </c>
      <c r="BV133">
        <f t="shared" si="333"/>
        <v>0</v>
      </c>
      <c r="BW133">
        <f>_xlfn.RANK.AVG(BU133,BU124:BU135,0)</f>
        <v>6.5</v>
      </c>
      <c r="BX133">
        <f>IF(BW133&gt;BV121,0,(BV121-BW133)+2)</f>
        <v>0</v>
      </c>
      <c r="BY133">
        <f>IF(BW133&gt;BV121,0,IF(BV121=7,MAX(0,(BV121-BW133-5)),0))</f>
        <v>0</v>
      </c>
      <c r="BZ133">
        <f>IF(BW133&gt;BV121,0,IF(BV121=8,MAX(0,(BV121-BW133-5)),0))</f>
        <v>0</v>
      </c>
      <c r="CA133">
        <f t="shared" si="334"/>
        <v>0</v>
      </c>
    </row>
    <row r="134" spans="1:79">
      <c r="B134" s="94">
        <v>11</v>
      </c>
      <c r="C134" s="38" t="str">
        <f>IF(E134="","",VLOOKUP(E134,'Guests and Para'!$Q$4:$U$33,2,FALSE))</f>
        <v/>
      </c>
      <c r="D134" s="38" t="str">
        <f>IF(E134="","",VLOOKUP(E134,'Guests and Para'!$Q$4:$U$33,3,FALSE))</f>
        <v/>
      </c>
      <c r="E134" s="4"/>
      <c r="F134" s="4"/>
      <c r="G134" s="6"/>
      <c r="H134" s="38" t="str">
        <f>IF(E134="","",VLOOKUP(E134,'Guests and Para'!$Q$4:$U$33,4,FALSE))</f>
        <v/>
      </c>
      <c r="I134" s="38" t="str">
        <f>IF(E134="","",VLOOKUP(E134,'Guests and Para'!$Q$4:$U$33,5,FALSE))</f>
        <v/>
      </c>
      <c r="J134" s="38">
        <f t="shared" si="321"/>
        <v>0</v>
      </c>
      <c r="K134" s="94">
        <f t="shared" si="322"/>
        <v>0</v>
      </c>
      <c r="L134" s="38" t="str">
        <f t="shared" si="342"/>
        <v/>
      </c>
      <c r="N134" s="8"/>
      <c r="O134" s="8"/>
      <c r="P134" s="8"/>
      <c r="Q134" s="7"/>
      <c r="R134" s="7"/>
      <c r="S134" s="7"/>
      <c r="T134" s="7"/>
      <c r="U134" s="7"/>
      <c r="X134" s="14" t="str">
        <f t="shared" si="323"/>
        <v/>
      </c>
      <c r="Y134" s="66" t="str">
        <f t="shared" si="324"/>
        <v/>
      </c>
      <c r="Z134" s="38" t="str">
        <f t="shared" si="325"/>
        <v/>
      </c>
      <c r="AC134">
        <f t="shared" si="326"/>
        <v>0</v>
      </c>
      <c r="AD134">
        <f t="shared" si="315"/>
        <v>0</v>
      </c>
      <c r="AE134">
        <f t="shared" si="315"/>
        <v>0</v>
      </c>
      <c r="AF134">
        <f t="shared" si="315"/>
        <v>0</v>
      </c>
      <c r="AG134">
        <f t="shared" si="315"/>
        <v>0</v>
      </c>
      <c r="AH134">
        <f t="shared" si="315"/>
        <v>0</v>
      </c>
      <c r="AI134">
        <f t="shared" si="315"/>
        <v>0</v>
      </c>
      <c r="AJ134">
        <f t="shared" si="315"/>
        <v>0</v>
      </c>
      <c r="AL134">
        <f t="shared" si="316"/>
        <v>-10000</v>
      </c>
      <c r="AM134">
        <f t="shared" si="335"/>
        <v>11</v>
      </c>
      <c r="AN134">
        <f t="shared" si="327"/>
        <v>-9989</v>
      </c>
      <c r="AO134">
        <f t="shared" si="317"/>
        <v>0</v>
      </c>
      <c r="AP134">
        <f>_xlfn.RANK.AVG(AV134,AV124:AV135,0)</f>
        <v>6.5</v>
      </c>
      <c r="AQ134">
        <f>IF(AP134&gt;AO121,0,(AO121-AP134)+2)</f>
        <v>0</v>
      </c>
      <c r="AR134">
        <f>IF(AP134&gt;AO121,0,IF(AO121=7,MAX(0,(AO121-AP134-5)),0))</f>
        <v>0</v>
      </c>
      <c r="AS134">
        <f>IF(AP134&gt;AO121,0,IF(AO121=8,MAX(0,(AO121-AP134-5)),0))</f>
        <v>0</v>
      </c>
      <c r="AT134">
        <f t="shared" si="328"/>
        <v>0</v>
      </c>
      <c r="AV134">
        <f>IF(AY134="",-1,IF(AY134&gt;0,FLOOR(AY134*EXP(-EXP(AZ134-BA134*AW134)),1),0))</f>
        <v>-1</v>
      </c>
      <c r="AW134" t="str">
        <f t="shared" si="329"/>
        <v/>
      </c>
      <c r="AX134">
        <f>VLOOKUP(A122,'RAZA field Params'!$AM$5:$AN$11,2,FALSE)</f>
        <v>8</v>
      </c>
      <c r="AY134" t="str">
        <f>IF(E134="","",VLOOKUP(H134,'RAZA field Params'!$B$48:$P$93,AX134,FALSE))</f>
        <v/>
      </c>
      <c r="AZ134" t="str">
        <f>IF(E134="","",VLOOKUP(H134,'RAZA field Params'!$B$48:$P$93,AX134+1,FALSE))</f>
        <v/>
      </c>
      <c r="BA134" t="str">
        <f>IF(E134="","",VLOOKUP(H134,'RAZA field Params'!$B$48:$P$93,AX134+2,FALSE))</f>
        <v/>
      </c>
      <c r="BC134">
        <f>IF($D134=BC$1,$AN134,-1)</f>
        <v>-1</v>
      </c>
      <c r="BD134">
        <f t="shared" si="319"/>
        <v>-1</v>
      </c>
      <c r="BE134">
        <f t="shared" si="319"/>
        <v>-1</v>
      </c>
      <c r="BF134">
        <f t="shared" si="319"/>
        <v>-1</v>
      </c>
      <c r="BG134">
        <f t="shared" si="319"/>
        <v>-1</v>
      </c>
      <c r="BH134">
        <f t="shared" si="319"/>
        <v>-1</v>
      </c>
      <c r="BI134">
        <f t="shared" si="319"/>
        <v>-1</v>
      </c>
      <c r="BJ134">
        <f t="shared" si="319"/>
        <v>-1</v>
      </c>
      <c r="BL134">
        <f>IF((IF(BC134=BC123,BC134,-1)-$AM134)/10000&lt;0,-1,(IF(BC134=BC123,BC134,-1)-$AM134)/10000)</f>
        <v>-1</v>
      </c>
      <c r="BM134">
        <f t="shared" ref="BM134:BS134" si="347">IF((IF(BD134=BD123,BD134,-1)-$AM134)/10000&lt;0,-1,(IF(BD134=BD123,BD134,-1)-$AM134)/10000)</f>
        <v>-1</v>
      </c>
      <c r="BN134">
        <f t="shared" si="347"/>
        <v>-1</v>
      </c>
      <c r="BO134">
        <f t="shared" si="347"/>
        <v>-1</v>
      </c>
      <c r="BP134">
        <f t="shared" si="347"/>
        <v>-1</v>
      </c>
      <c r="BQ134">
        <f t="shared" si="347"/>
        <v>-1</v>
      </c>
      <c r="BR134">
        <f t="shared" si="347"/>
        <v>-1</v>
      </c>
      <c r="BS134">
        <f t="shared" si="347"/>
        <v>-1</v>
      </c>
      <c r="BU134">
        <f t="shared" si="346"/>
        <v>-1</v>
      </c>
      <c r="BV134">
        <f t="shared" si="333"/>
        <v>0</v>
      </c>
      <c r="BW134">
        <f>_xlfn.RANK.AVG(BU134,BU124:BU135,0)</f>
        <v>6.5</v>
      </c>
      <c r="BX134">
        <f>IF(BW134&gt;BV121,0,(BV121-BW134)+2)</f>
        <v>0</v>
      </c>
      <c r="BY134">
        <f>IF(BW134&gt;BV121,0,IF(BV121=7,MAX(0,(BV121-BW134-5)),0))</f>
        <v>0</v>
      </c>
      <c r="BZ134">
        <f>IF(BW134&gt;BV121,0,IF(BV121=8,MAX(0,(BV121-BW134-5)),0))</f>
        <v>0</v>
      </c>
      <c r="CA134">
        <f>SUM(BX134:BZ134)</f>
        <v>0</v>
      </c>
    </row>
    <row r="135" spans="1:79">
      <c r="B135" s="94">
        <v>12</v>
      </c>
      <c r="C135" s="38" t="str">
        <f>IF(E135="","",VLOOKUP(E135,'Guests and Para'!$Q$4:$U$33,2,FALSE))</f>
        <v/>
      </c>
      <c r="D135" s="38" t="str">
        <f>IF(E135="","",VLOOKUP(E135,'Guests and Para'!$Q$4:$U$33,3,FALSE))</f>
        <v/>
      </c>
      <c r="E135" s="4"/>
      <c r="F135" s="4"/>
      <c r="G135" s="6"/>
      <c r="H135" s="38" t="str">
        <f>IF(E135="","",VLOOKUP(E135,'Guests and Para'!$Q$4:$U$33,4,FALSE))</f>
        <v/>
      </c>
      <c r="I135" s="38" t="str">
        <f>IF(E135="","",VLOOKUP(E135,'Guests and Para'!$Q$4:$U$33,5,FALSE))</f>
        <v/>
      </c>
      <c r="J135" s="38">
        <f t="shared" si="321"/>
        <v>0</v>
      </c>
      <c r="K135" s="94">
        <f t="shared" si="322"/>
        <v>0</v>
      </c>
      <c r="L135" s="38" t="str">
        <f t="shared" si="342"/>
        <v/>
      </c>
      <c r="N135" s="8"/>
      <c r="O135" s="8"/>
      <c r="P135" s="8"/>
      <c r="Q135" s="7"/>
      <c r="R135" s="7"/>
      <c r="S135" s="7"/>
      <c r="T135" s="7"/>
      <c r="U135" s="7"/>
      <c r="X135" s="14" t="str">
        <f t="shared" si="323"/>
        <v/>
      </c>
      <c r="Y135" s="66" t="str">
        <f t="shared" si="324"/>
        <v/>
      </c>
      <c r="Z135" s="38" t="str">
        <f t="shared" si="325"/>
        <v/>
      </c>
      <c r="AC135">
        <f t="shared" si="326"/>
        <v>0</v>
      </c>
      <c r="AD135">
        <f t="shared" si="315"/>
        <v>0</v>
      </c>
      <c r="AE135">
        <f t="shared" si="315"/>
        <v>0</v>
      </c>
      <c r="AF135">
        <f t="shared" si="315"/>
        <v>0</v>
      </c>
      <c r="AG135">
        <f t="shared" si="315"/>
        <v>0</v>
      </c>
      <c r="AH135">
        <f t="shared" si="315"/>
        <v>0</v>
      </c>
      <c r="AI135">
        <f t="shared" si="315"/>
        <v>0</v>
      </c>
      <c r="AJ135">
        <f t="shared" si="315"/>
        <v>0</v>
      </c>
      <c r="AL135">
        <f t="shared" si="316"/>
        <v>-10000</v>
      </c>
      <c r="AM135">
        <f t="shared" si="335"/>
        <v>12</v>
      </c>
      <c r="AN135">
        <f t="shared" si="327"/>
        <v>-9988</v>
      </c>
      <c r="AO135">
        <f t="shared" si="317"/>
        <v>0</v>
      </c>
      <c r="AP135">
        <f>_xlfn.RANK.AVG(AV135,AV124:AV135,0)</f>
        <v>6.5</v>
      </c>
      <c r="AQ135">
        <f>IF(AP135&gt;AO121,0,(AO121-AP135)+2)</f>
        <v>0</v>
      </c>
      <c r="AR135">
        <f>IF(AP135&gt;AO121,0,IF(AO121=7,MAX(0,(AO121-AP135-5)),0))</f>
        <v>0</v>
      </c>
      <c r="AS135">
        <f>IF(AP135&gt;AO121,0,IF(AO121=8,MAX(0,(AO121-AP135-5)),0))</f>
        <v>0</v>
      </c>
      <c r="AT135">
        <f t="shared" si="328"/>
        <v>0</v>
      </c>
      <c r="AV135">
        <f t="shared" ref="AV135" si="348">IF(AY135="",-1,IF(AY135&gt;0,FLOOR(AY135*EXP(-EXP(AZ135-BA135*AW135)),1),0))</f>
        <v>-1</v>
      </c>
      <c r="AW135" t="str">
        <f t="shared" si="329"/>
        <v/>
      </c>
      <c r="AX135">
        <f>VLOOKUP(A122,'RAZA field Params'!$AM$5:$AN$11,2,FALSE)</f>
        <v>8</v>
      </c>
      <c r="AY135" t="str">
        <f>IF(E135="","",VLOOKUP(H135,'RAZA field Params'!$B$48:$P$93,AX135,FALSE))</f>
        <v/>
      </c>
      <c r="AZ135" t="str">
        <f>IF(E135="","",VLOOKUP(H135,'RAZA field Params'!$B$48:$P$93,AX135+1,FALSE))</f>
        <v/>
      </c>
      <c r="BA135" t="str">
        <f>IF(E135="","",VLOOKUP(H135,'RAZA field Params'!$B$48:$P$93,AX135+2,FALSE))</f>
        <v/>
      </c>
      <c r="BC135">
        <f t="shared" si="330"/>
        <v>-1</v>
      </c>
      <c r="BD135">
        <f t="shared" si="319"/>
        <v>-1</v>
      </c>
      <c r="BE135">
        <f t="shared" si="319"/>
        <v>-1</v>
      </c>
      <c r="BF135">
        <f t="shared" si="319"/>
        <v>-1</v>
      </c>
      <c r="BG135">
        <f t="shared" si="319"/>
        <v>-1</v>
      </c>
      <c r="BH135">
        <f t="shared" si="319"/>
        <v>-1</v>
      </c>
      <c r="BI135">
        <f t="shared" si="319"/>
        <v>-1</v>
      </c>
      <c r="BJ135">
        <f t="shared" si="319"/>
        <v>-1</v>
      </c>
      <c r="BL135">
        <f>IF((IF(BC135=BC123,BC135,-1)-$AM135)/10000&lt;0,-1,(IF(BC135=BC123,BC135,-1)-$AM135)/10000)</f>
        <v>-1</v>
      </c>
      <c r="BM135">
        <f t="shared" ref="BM135:BS135" si="349">IF((IF(BD135=BD123,BD135,-1)-$AM135)/10000&lt;0,-1,(IF(BD135=BD123,BD135,-1)-$AM135)/10000)</f>
        <v>-1</v>
      </c>
      <c r="BN135">
        <f t="shared" si="349"/>
        <v>-1</v>
      </c>
      <c r="BO135">
        <f t="shared" si="349"/>
        <v>-1</v>
      </c>
      <c r="BP135">
        <f t="shared" si="349"/>
        <v>-1</v>
      </c>
      <c r="BQ135">
        <f t="shared" si="349"/>
        <v>-1</v>
      </c>
      <c r="BR135">
        <f t="shared" si="349"/>
        <v>-1</v>
      </c>
      <c r="BS135">
        <f t="shared" si="349"/>
        <v>-1</v>
      </c>
      <c r="BU135">
        <f t="shared" si="346"/>
        <v>-1</v>
      </c>
      <c r="BV135">
        <f t="shared" si="333"/>
        <v>0</v>
      </c>
      <c r="BW135">
        <f>_xlfn.RANK.AVG(BU135,BU124:BU135,0)</f>
        <v>6.5</v>
      </c>
      <c r="BX135">
        <f>IF(BW135&gt;BV121,0,(BV121-BW135)+2)</f>
        <v>0</v>
      </c>
      <c r="BY135">
        <f>IF(BW135&gt;BV121,0,IF(BV121=7,MAX(0,(BV121-BW135-5)),0))</f>
        <v>0</v>
      </c>
      <c r="BZ135">
        <f>IF(BW135&gt;BV121,0,IF(BV121=8,MAX(0,(BV121-BW135-5)),0))</f>
        <v>0</v>
      </c>
      <c r="CA135">
        <f t="shared" ref="CA135" si="350">SUM(BX135:BZ135)</f>
        <v>0</v>
      </c>
    </row>
    <row r="137" spans="1:79">
      <c r="AO137" t="s">
        <v>312</v>
      </c>
      <c r="BC137" s="136" t="str">
        <f>AC$1</f>
        <v>B&amp;R</v>
      </c>
      <c r="BD137" s="136" t="str">
        <f t="shared" ref="BD137:BJ137" si="351">AD$1</f>
        <v>Chelt</v>
      </c>
      <c r="BE137" s="136" t="str">
        <f t="shared" si="351"/>
        <v>D&amp;S</v>
      </c>
      <c r="BF137" s="136" t="str">
        <f t="shared" si="351"/>
        <v>HereF</v>
      </c>
      <c r="BG137" s="136" t="str">
        <f t="shared" si="351"/>
        <v>K&amp;S</v>
      </c>
      <c r="BH137" s="136" t="str">
        <f t="shared" si="351"/>
        <v>Tipton</v>
      </c>
      <c r="BI137" s="136" t="str">
        <f t="shared" si="351"/>
        <v>Worc</v>
      </c>
      <c r="BJ137" s="136" t="str">
        <f t="shared" si="351"/>
        <v>Yate</v>
      </c>
      <c r="BV137" t="s">
        <v>312</v>
      </c>
    </row>
    <row r="138" spans="1:79">
      <c r="A138" s="62" t="s">
        <v>0</v>
      </c>
      <c r="B138" s="62" t="s">
        <v>0</v>
      </c>
      <c r="C138" s="62" t="s">
        <v>10</v>
      </c>
      <c r="D138" s="62" t="s">
        <v>58</v>
      </c>
      <c r="AO138">
        <f>SUM(AO141:AO148)</f>
        <v>0</v>
      </c>
      <c r="BC138" t="s">
        <v>399</v>
      </c>
      <c r="BL138" t="s">
        <v>401</v>
      </c>
      <c r="BV138">
        <f>SUM(BV141:BV148)</f>
        <v>0</v>
      </c>
    </row>
    <row r="139" spans="1:79">
      <c r="A139" s="3" t="str">
        <f>C138</f>
        <v>TJ</v>
      </c>
      <c r="B139" s="37" t="s">
        <v>415</v>
      </c>
      <c r="C139" s="37"/>
      <c r="D139" s="138"/>
      <c r="E139" s="37"/>
      <c r="F139" s="37" t="s">
        <v>408</v>
      </c>
      <c r="G139" s="63" t="s">
        <v>77</v>
      </c>
      <c r="H139" s="37" t="s">
        <v>387</v>
      </c>
      <c r="I139" s="37" t="s">
        <v>389</v>
      </c>
      <c r="J139" s="37" t="s">
        <v>79</v>
      </c>
      <c r="K139" s="37" t="s">
        <v>59</v>
      </c>
      <c r="L139" s="37" t="s">
        <v>304</v>
      </c>
      <c r="M139" s="3"/>
      <c r="N139" s="3"/>
      <c r="O139" s="3"/>
      <c r="P139" s="3"/>
      <c r="Q139" s="3"/>
      <c r="R139" s="3"/>
      <c r="S139" s="3"/>
      <c r="T139" s="3"/>
      <c r="U139" s="3"/>
      <c r="V139" s="3"/>
      <c r="W139" s="3"/>
      <c r="X139" s="3" t="s">
        <v>136</v>
      </c>
      <c r="Y139" s="3" t="s">
        <v>236</v>
      </c>
      <c r="Z139" s="37" t="s">
        <v>404</v>
      </c>
      <c r="AA139" s="3"/>
      <c r="AL139" t="s">
        <v>304</v>
      </c>
      <c r="AM139" t="s">
        <v>307</v>
      </c>
      <c r="AN139" s="1" t="s">
        <v>308</v>
      </c>
      <c r="AO139" t="s">
        <v>310</v>
      </c>
      <c r="AP139" t="s">
        <v>313</v>
      </c>
      <c r="AQ139" t="s">
        <v>400</v>
      </c>
      <c r="AR139" t="s">
        <v>400</v>
      </c>
      <c r="AS139" t="s">
        <v>400</v>
      </c>
      <c r="AT139" t="s">
        <v>400</v>
      </c>
      <c r="AV139" t="s">
        <v>304</v>
      </c>
      <c r="AW139" t="s">
        <v>383</v>
      </c>
      <c r="AX139" t="s">
        <v>392</v>
      </c>
      <c r="AY139" t="s">
        <v>304</v>
      </c>
      <c r="AZ139" t="s">
        <v>304</v>
      </c>
      <c r="BA139" t="s">
        <v>304</v>
      </c>
      <c r="BC139" s="136" t="str">
        <f>AC$1</f>
        <v>B&amp;R</v>
      </c>
      <c r="BD139" s="136" t="str">
        <f t="shared" ref="BD139:BJ139" si="352">AD$1</f>
        <v>Chelt</v>
      </c>
      <c r="BE139" s="136" t="str">
        <f t="shared" si="352"/>
        <v>D&amp;S</v>
      </c>
      <c r="BF139" s="136" t="str">
        <f t="shared" si="352"/>
        <v>HereF</v>
      </c>
      <c r="BG139" s="136" t="str">
        <f t="shared" si="352"/>
        <v>K&amp;S</v>
      </c>
      <c r="BH139" s="136" t="str">
        <f t="shared" si="352"/>
        <v>Tipton</v>
      </c>
      <c r="BI139" s="136" t="str">
        <f t="shared" si="352"/>
        <v>Worc</v>
      </c>
      <c r="BJ139" s="136" t="str">
        <f t="shared" si="352"/>
        <v>Yate</v>
      </c>
      <c r="BL139" s="136" t="str">
        <f>BC139</f>
        <v>B&amp;R</v>
      </c>
      <c r="BM139" s="136" t="str">
        <f t="shared" ref="BM139:BS139" si="353">BD139</f>
        <v>Chelt</v>
      </c>
      <c r="BN139" s="136" t="str">
        <f t="shared" si="353"/>
        <v>D&amp;S</v>
      </c>
      <c r="BO139" s="136" t="str">
        <f t="shared" si="353"/>
        <v>HereF</v>
      </c>
      <c r="BP139" s="136" t="str">
        <f t="shared" si="353"/>
        <v>K&amp;S</v>
      </c>
      <c r="BQ139" s="136" t="str">
        <f t="shared" si="353"/>
        <v>Tipton</v>
      </c>
      <c r="BR139" s="136" t="str">
        <f t="shared" si="353"/>
        <v>Worc</v>
      </c>
      <c r="BS139" s="136" t="str">
        <f t="shared" si="353"/>
        <v>Yate</v>
      </c>
      <c r="BU139" t="s">
        <v>402</v>
      </c>
      <c r="BV139" t="s">
        <v>310</v>
      </c>
      <c r="BW139" t="s">
        <v>313</v>
      </c>
      <c r="BX139" t="s">
        <v>403</v>
      </c>
      <c r="BY139" t="s">
        <v>403</v>
      </c>
      <c r="BZ139" t="s">
        <v>403</v>
      </c>
      <c r="CA139" t="s">
        <v>403</v>
      </c>
    </row>
    <row r="140" spans="1:79">
      <c r="A140" s="64" t="str">
        <f>$A$4</f>
        <v>WOMEN</v>
      </c>
      <c r="B140" s="37" t="s">
        <v>59</v>
      </c>
      <c r="C140" s="37" t="s">
        <v>60</v>
      </c>
      <c r="D140" s="37" t="s">
        <v>61</v>
      </c>
      <c r="E140" s="37" t="s">
        <v>108</v>
      </c>
      <c r="F140" s="37" t="s">
        <v>409</v>
      </c>
      <c r="G140" s="63" t="s">
        <v>99</v>
      </c>
      <c r="H140" s="37" t="s">
        <v>388</v>
      </c>
      <c r="I140" s="37" t="s">
        <v>390</v>
      </c>
      <c r="J140" s="37" t="s">
        <v>80</v>
      </c>
      <c r="K140" s="37" t="s">
        <v>80</v>
      </c>
      <c r="L140" s="37" t="s">
        <v>80</v>
      </c>
      <c r="M140" s="3"/>
      <c r="N140" s="3"/>
      <c r="O140" s="3"/>
      <c r="P140" s="3"/>
      <c r="Q140" s="3"/>
      <c r="R140" s="3"/>
      <c r="S140" s="3"/>
      <c r="T140" s="3"/>
      <c r="U140" s="3"/>
      <c r="V140" s="3"/>
      <c r="W140" s="3"/>
      <c r="X140" s="3" t="s">
        <v>146</v>
      </c>
      <c r="Y140" s="3" t="s">
        <v>237</v>
      </c>
      <c r="Z140" s="37" t="s">
        <v>405</v>
      </c>
      <c r="AA140" s="3"/>
      <c r="AC140" t="str">
        <f>ADMIN2026!$D$12</f>
        <v>B&amp;R</v>
      </c>
      <c r="AD140" t="str">
        <f>ADMIN2026!$D$13</f>
        <v>Chelt</v>
      </c>
      <c r="AE140" t="str">
        <f>ADMIN2026!$D$14</f>
        <v>D&amp;S</v>
      </c>
      <c r="AF140" t="str">
        <f>ADMIN2026!$D$15</f>
        <v>HereF</v>
      </c>
      <c r="AG140" t="str">
        <f>ADMIN2026!$D$16</f>
        <v>K&amp;S</v>
      </c>
      <c r="AH140" t="str">
        <f>ADMIN2026!$D$17</f>
        <v>Tipton</v>
      </c>
      <c r="AI140" t="str">
        <f>ADMIN2026!$D$18</f>
        <v>Worc</v>
      </c>
      <c r="AJ140" t="str">
        <f>ADMIN2026!$D$19</f>
        <v>Yate</v>
      </c>
      <c r="AL140" t="s">
        <v>306</v>
      </c>
      <c r="AM140" t="s">
        <v>296</v>
      </c>
      <c r="AN140" t="s">
        <v>309</v>
      </c>
      <c r="AO140" t="s">
        <v>311</v>
      </c>
      <c r="AP140" t="s">
        <v>325</v>
      </c>
      <c r="AQ140" t="s">
        <v>397</v>
      </c>
      <c r="AR140" t="s">
        <v>394</v>
      </c>
      <c r="AS140" t="s">
        <v>395</v>
      </c>
      <c r="AT140" t="s">
        <v>396</v>
      </c>
      <c r="AV140" t="s">
        <v>305</v>
      </c>
      <c r="AW140" t="s">
        <v>384</v>
      </c>
      <c r="AX140" t="s">
        <v>393</v>
      </c>
      <c r="AY140" t="s">
        <v>328</v>
      </c>
      <c r="AZ140" t="s">
        <v>329</v>
      </c>
      <c r="BA140" t="s">
        <v>330</v>
      </c>
      <c r="BC140" s="135">
        <f>MAX(BC141:BC148)</f>
        <v>-1</v>
      </c>
      <c r="BD140" s="135">
        <f t="shared" ref="BD140:BJ140" si="354">MAX(BD141:BD148)</f>
        <v>-1</v>
      </c>
      <c r="BE140" s="135">
        <f t="shared" si="354"/>
        <v>-1</v>
      </c>
      <c r="BF140" s="135">
        <f t="shared" si="354"/>
        <v>-1</v>
      </c>
      <c r="BG140" s="135">
        <f t="shared" si="354"/>
        <v>-1</v>
      </c>
      <c r="BH140" s="135">
        <f t="shared" si="354"/>
        <v>-1</v>
      </c>
      <c r="BI140" s="135">
        <f t="shared" si="354"/>
        <v>-1</v>
      </c>
      <c r="BJ140" s="135">
        <f t="shared" si="354"/>
        <v>-1</v>
      </c>
      <c r="BU140" t="s">
        <v>314</v>
      </c>
      <c r="BV140" t="s">
        <v>311</v>
      </c>
      <c r="BW140" t="s">
        <v>325</v>
      </c>
      <c r="BX140" t="s">
        <v>397</v>
      </c>
      <c r="BY140" t="s">
        <v>394</v>
      </c>
      <c r="BZ140" t="s">
        <v>395</v>
      </c>
      <c r="CA140" t="s">
        <v>396</v>
      </c>
    </row>
    <row r="141" spans="1:79">
      <c r="B141" s="94">
        <v>1</v>
      </c>
      <c r="C141" s="38" t="str">
        <f>IF(E141="","",VLOOKUP(E141,'Guests and Para'!$Q$4:$U$33,2,FALSE))</f>
        <v/>
      </c>
      <c r="D141" s="38" t="str">
        <f>IF(E141="","",VLOOKUP(E141,'Guests and Para'!$Q$4:$U$33,3,FALSE))</f>
        <v/>
      </c>
      <c r="E141" s="4"/>
      <c r="F141" s="4"/>
      <c r="G141" s="6"/>
      <c r="H141" s="38" t="str">
        <f>IF(E141="","",VLOOKUP(E141,'Guests and Para'!$Q$4:$U$33,4,FALSE))</f>
        <v/>
      </c>
      <c r="I141" s="38" t="str">
        <f>IF(E141="","",VLOOKUP(E141,'Guests and Para'!$Q$4:$U$33,5,FALSE))</f>
        <v/>
      </c>
      <c r="J141" s="38">
        <f>CA141</f>
        <v>0</v>
      </c>
      <c r="K141" s="94">
        <f>J141</f>
        <v>0</v>
      </c>
      <c r="L141" s="38" t="str">
        <f t="shared" ref="L141:L147" si="355">IF(AV141&lt;0,"",AV141)</f>
        <v/>
      </c>
      <c r="N141" s="8"/>
      <c r="O141" s="8"/>
      <c r="P141" s="8"/>
      <c r="Q141" s="7"/>
      <c r="R141" s="7"/>
      <c r="S141" s="7"/>
      <c r="T141" s="7"/>
      <c r="U141" s="7"/>
      <c r="X141" s="14" t="str">
        <f>IF(E141="","",G141)</f>
        <v/>
      </c>
      <c r="Y141" s="66" t="str">
        <f>IF(E141="","",IF(G141="NH","",IF(K141="DQ","",IF(K141="NM","",IF(K141="DNS","",IF(ABS(K141*2/2-K141)&lt;0.001,"","Error"))))))</f>
        <v/>
      </c>
      <c r="Z141" s="38" t="str">
        <f>IF(BU141&lt;0,"",BU141)</f>
        <v/>
      </c>
      <c r="AC141">
        <f>IF($D141=AC$1,$K141,0)</f>
        <v>0</v>
      </c>
      <c r="AD141">
        <f t="shared" ref="AD141:AJ152" si="356">IF($D141=AD$1,$K141,0)</f>
        <v>0</v>
      </c>
      <c r="AE141">
        <f t="shared" si="356"/>
        <v>0</v>
      </c>
      <c r="AF141">
        <f t="shared" si="356"/>
        <v>0</v>
      </c>
      <c r="AG141">
        <f t="shared" si="356"/>
        <v>0</v>
      </c>
      <c r="AH141">
        <f t="shared" si="356"/>
        <v>0</v>
      </c>
      <c r="AI141">
        <f t="shared" si="356"/>
        <v>0</v>
      </c>
      <c r="AJ141">
        <f t="shared" si="356"/>
        <v>0</v>
      </c>
      <c r="AL141">
        <f t="shared" ref="AL141:AL152" si="357">INT(100*AV141+0.5)*100</f>
        <v>-10000</v>
      </c>
      <c r="AM141">
        <v>1</v>
      </c>
      <c r="AN141">
        <f>AL141+AM141</f>
        <v>-9999</v>
      </c>
      <c r="AO141">
        <f t="shared" ref="AO141:AO152" si="358">IF(E141="",0,1)</f>
        <v>0</v>
      </c>
      <c r="AP141">
        <f>_xlfn.RANK.AVG(AV141,AV141:AV152,0)</f>
        <v>6.5</v>
      </c>
      <c r="AQ141">
        <f>IF(AP141&gt;AO138,0,(AO138-AP141)+2)</f>
        <v>0</v>
      </c>
      <c r="AR141">
        <f>IF(AP141&gt;AO138,0,IF(AO138=7,MAX(0,(AO138-AP141-5)),0))</f>
        <v>0</v>
      </c>
      <c r="AS141">
        <f>IF(AP141&gt;AO138,0,IF(AO138=8,MAX(0,(AO138-AP141-5)),0))</f>
        <v>0</v>
      </c>
      <c r="AT141">
        <f>SUM(AQ141:AS141)</f>
        <v>0</v>
      </c>
      <c r="AV141">
        <f t="shared" ref="AV141:AV150" si="359">IF(AY141="",-1,IF(AY141&gt;0,FLOOR(AY141*EXP(-EXP(AZ141-BA141*AW141)),1),0))</f>
        <v>-1</v>
      </c>
      <c r="AW141" t="str">
        <f>IF(E141="","",G141)</f>
        <v/>
      </c>
      <c r="AX141">
        <f>VLOOKUP(A139,'RAZA field Params'!$AM$5:$AN$11,2,FALSE)</f>
        <v>13</v>
      </c>
      <c r="AY141" t="str">
        <f>IF(E141="","",VLOOKUP(H141,'RAZA field Params'!$B$48:$P$93,AX141,FALSE))</f>
        <v/>
      </c>
      <c r="AZ141" t="str">
        <f>IF(E141="","",VLOOKUP(H141,'RAZA field Params'!$B$48:$P$93,AX141+1,FALSE))</f>
        <v/>
      </c>
      <c r="BA141" t="str">
        <f>IF(E141="","",VLOOKUP(H141,'RAZA field Params'!$B$48:$P$93,AX141+2,FALSE))</f>
        <v/>
      </c>
      <c r="BC141">
        <f>IF($D141=BC$1,$AN141,-1)</f>
        <v>-1</v>
      </c>
      <c r="BD141">
        <f t="shared" ref="BD141:BJ152" si="360">IF($D141=BD$1,$AN141,-1)</f>
        <v>-1</v>
      </c>
      <c r="BE141">
        <f t="shared" si="360"/>
        <v>-1</v>
      </c>
      <c r="BF141">
        <f t="shared" si="360"/>
        <v>-1</v>
      </c>
      <c r="BG141">
        <f t="shared" si="360"/>
        <v>-1</v>
      </c>
      <c r="BH141">
        <f t="shared" si="360"/>
        <v>-1</v>
      </c>
      <c r="BI141">
        <f t="shared" si="360"/>
        <v>-1</v>
      </c>
      <c r="BJ141">
        <f t="shared" si="360"/>
        <v>-1</v>
      </c>
      <c r="BL141">
        <f t="shared" ref="BL141:BS141" si="361">IF((IF(BC141=BC140,BC141,-1)-$AM141)/10000&lt;0,-1,(IF(BC141=BC140,BC141,-1)-$AM141)/10000)</f>
        <v>-1</v>
      </c>
      <c r="BM141">
        <f t="shared" si="361"/>
        <v>-1</v>
      </c>
      <c r="BN141">
        <f t="shared" si="361"/>
        <v>-1</v>
      </c>
      <c r="BO141">
        <f t="shared" si="361"/>
        <v>-1</v>
      </c>
      <c r="BP141">
        <f t="shared" si="361"/>
        <v>-1</v>
      </c>
      <c r="BQ141">
        <f t="shared" si="361"/>
        <v>-1</v>
      </c>
      <c r="BR141">
        <f t="shared" si="361"/>
        <v>-1</v>
      </c>
      <c r="BS141">
        <f t="shared" si="361"/>
        <v>-1</v>
      </c>
      <c r="BU141">
        <f>MAX(BL141:BS141)</f>
        <v>-1</v>
      </c>
      <c r="BV141">
        <f>IF(BU141&lt;0,0,1)</f>
        <v>0</v>
      </c>
      <c r="BW141">
        <f>_xlfn.RANK.AVG(BU141,BU141:BU152,0)</f>
        <v>6.5</v>
      </c>
      <c r="BX141">
        <f>IF(BW141&gt;BV138,0,(BV138-BW141)+2)</f>
        <v>0</v>
      </c>
      <c r="BY141">
        <f>IF(BW141&gt;BV138,0,IF(BV138=7,MAX(0,(BV138-BW141-5)),0))</f>
        <v>0</v>
      </c>
      <c r="BZ141">
        <f>IF(BW141&gt;BV138,0,IF(BV138=8,MAX(0,(BV138-BW141-5)),0))</f>
        <v>0</v>
      </c>
      <c r="CA141">
        <f>SUM(BX141:BZ141)</f>
        <v>0</v>
      </c>
    </row>
    <row r="142" spans="1:79">
      <c r="B142" s="94">
        <v>2</v>
      </c>
      <c r="C142" s="38" t="str">
        <f>IF(E142="","",VLOOKUP(E142,'Guests and Para'!$Q$4:$U$33,2,FALSE))</f>
        <v/>
      </c>
      <c r="D142" s="38" t="str">
        <f>IF(E142="","",VLOOKUP(E142,'Guests and Para'!$Q$4:$U$33,3,FALSE))</f>
        <v/>
      </c>
      <c r="E142" s="4"/>
      <c r="F142" s="4"/>
      <c r="G142" s="6"/>
      <c r="H142" s="38" t="str">
        <f>IF(E142="","",VLOOKUP(E142,'Guests and Para'!$Q$4:$U$33,4,FALSE))</f>
        <v/>
      </c>
      <c r="I142" s="38" t="str">
        <f>IF(E142="","",VLOOKUP(E142,'Guests and Para'!$Q$4:$U$33,5,FALSE))</f>
        <v/>
      </c>
      <c r="J142" s="38">
        <f t="shared" ref="J142:J152" si="362">CA142</f>
        <v>0</v>
      </c>
      <c r="K142" s="94">
        <f t="shared" ref="K142:K152" si="363">J142</f>
        <v>0</v>
      </c>
      <c r="L142" s="38" t="str">
        <f t="shared" si="355"/>
        <v/>
      </c>
      <c r="N142" s="8"/>
      <c r="O142" s="8"/>
      <c r="P142" s="8"/>
      <c r="Q142" s="7"/>
      <c r="R142" s="7"/>
      <c r="S142" s="7"/>
      <c r="T142" s="7"/>
      <c r="U142" s="7"/>
      <c r="X142" s="14" t="str">
        <f t="shared" ref="X142:X152" si="364">IF(E142="","",G142)</f>
        <v/>
      </c>
      <c r="Y142" s="66" t="str">
        <f t="shared" ref="Y142:Y152" si="365">IF(E142="","",IF(G142="NH","",IF(K142="DQ","",IF(K142="NM","",IF(K142="DNS","",IF(ABS(K142*2/2-K142)&lt;0.001,"","Error"))))))</f>
        <v/>
      </c>
      <c r="Z142" s="38" t="str">
        <f t="shared" ref="Z142:Z152" si="366">IF(BU142&lt;0,"",BU142)</f>
        <v/>
      </c>
      <c r="AC142">
        <f t="shared" ref="AC142:AC152" si="367">IF($D142=AC$1,$K142,0)</f>
        <v>0</v>
      </c>
      <c r="AD142">
        <f t="shared" si="356"/>
        <v>0</v>
      </c>
      <c r="AE142">
        <f t="shared" si="356"/>
        <v>0</v>
      </c>
      <c r="AF142">
        <f t="shared" si="356"/>
        <v>0</v>
      </c>
      <c r="AG142">
        <f t="shared" si="356"/>
        <v>0</v>
      </c>
      <c r="AH142">
        <f t="shared" si="356"/>
        <v>0</v>
      </c>
      <c r="AI142">
        <f t="shared" si="356"/>
        <v>0</v>
      </c>
      <c r="AJ142">
        <f t="shared" si="356"/>
        <v>0</v>
      </c>
      <c r="AL142">
        <f t="shared" si="357"/>
        <v>-10000</v>
      </c>
      <c r="AM142">
        <f>1+AM141</f>
        <v>2</v>
      </c>
      <c r="AN142">
        <f t="shared" ref="AN142:AN152" si="368">AL142+AM142</f>
        <v>-9998</v>
      </c>
      <c r="AO142">
        <f t="shared" si="358"/>
        <v>0</v>
      </c>
      <c r="AP142">
        <f>_xlfn.RANK.AVG(AV142,AV141:AV152,0)</f>
        <v>6.5</v>
      </c>
      <c r="AQ142">
        <f>IF(AP142&gt;AO138,0,(AO138-AP142)+2)</f>
        <v>0</v>
      </c>
      <c r="AR142">
        <f>IF(AP142&gt;AO138,0,IF(AO138=7,MAX(0,(AO138-AP142-5)),0))</f>
        <v>0</v>
      </c>
      <c r="AS142">
        <f>IF(AP142&gt;AO138,0,IF(AO138=8,MAX(0,(AO138-AP142-5)),0))</f>
        <v>0</v>
      </c>
      <c r="AT142">
        <f t="shared" ref="AT142:AT152" si="369">SUM(AQ142:AS142)</f>
        <v>0</v>
      </c>
      <c r="AV142">
        <f t="shared" si="359"/>
        <v>-1</v>
      </c>
      <c r="AW142" t="str">
        <f t="shared" ref="AW142:AW152" si="370">IF(E142="","",G142)</f>
        <v/>
      </c>
      <c r="AX142">
        <f>VLOOKUP(A139,'RAZA field Params'!$AM$5:$AN$11,2,FALSE)</f>
        <v>13</v>
      </c>
      <c r="AY142" t="str">
        <f>IF(E142="","",VLOOKUP(H142,'RAZA field Params'!$B$48:$P$93,AX142,FALSE))</f>
        <v/>
      </c>
      <c r="AZ142" t="str">
        <f>IF(E142="","",VLOOKUP(H142,'RAZA field Params'!$B$48:$P$93,AX142+1,FALSE))</f>
        <v/>
      </c>
      <c r="BA142" t="str">
        <f>IF(E142="","",VLOOKUP(H142,'RAZA field Params'!$B$48:$P$93,AX142+2,FALSE))</f>
        <v/>
      </c>
      <c r="BC142">
        <f t="shared" ref="BC142:BC152" si="371">IF($D142=BC$1,$AN142,-1)</f>
        <v>-1</v>
      </c>
      <c r="BD142">
        <f t="shared" si="360"/>
        <v>-1</v>
      </c>
      <c r="BE142">
        <f t="shared" si="360"/>
        <v>-1</v>
      </c>
      <c r="BF142">
        <f t="shared" si="360"/>
        <v>-1</v>
      </c>
      <c r="BG142">
        <f t="shared" si="360"/>
        <v>-1</v>
      </c>
      <c r="BH142">
        <f t="shared" si="360"/>
        <v>-1</v>
      </c>
      <c r="BI142">
        <f t="shared" si="360"/>
        <v>-1</v>
      </c>
      <c r="BJ142">
        <f t="shared" si="360"/>
        <v>-1</v>
      </c>
      <c r="BL142">
        <f t="shared" ref="BL142:BS142" si="372">IF((IF(BC142=BC140,BC142,-1)-$AM142)/10000&lt;0,-1,(IF(BC142=BC140,BC142,-1)-$AM142)/10000)</f>
        <v>-1</v>
      </c>
      <c r="BM142">
        <f t="shared" si="372"/>
        <v>-1</v>
      </c>
      <c r="BN142">
        <f t="shared" si="372"/>
        <v>-1</v>
      </c>
      <c r="BO142">
        <f t="shared" si="372"/>
        <v>-1</v>
      </c>
      <c r="BP142">
        <f t="shared" si="372"/>
        <v>-1</v>
      </c>
      <c r="BQ142">
        <f t="shared" si="372"/>
        <v>-1</v>
      </c>
      <c r="BR142">
        <f t="shared" si="372"/>
        <v>-1</v>
      </c>
      <c r="BS142">
        <f t="shared" si="372"/>
        <v>-1</v>
      </c>
      <c r="BU142">
        <f t="shared" ref="BU142:BU147" si="373">MAX(BL142:BS142)</f>
        <v>-1</v>
      </c>
      <c r="BV142">
        <f t="shared" ref="BV142:BV152" si="374">IF(BU142&lt;0,0,1)</f>
        <v>0</v>
      </c>
      <c r="BW142">
        <f>_xlfn.RANK.AVG(BU142,BU141:BU152,0)</f>
        <v>6.5</v>
      </c>
      <c r="BX142">
        <f>IF(BW142&gt;BV138,0,(BV138-BW142)+2)</f>
        <v>0</v>
      </c>
      <c r="BY142">
        <f>IF(BW142&gt;BV138,0,IF(BV138=7,MAX(0,(BV138-BW142-5)),0))</f>
        <v>0</v>
      </c>
      <c r="BZ142">
        <f>IF(BW142&gt;BV138,0,IF(BV138=8,MAX(0,(BV138-BW142-5)),0))</f>
        <v>0</v>
      </c>
      <c r="CA142">
        <f t="shared" ref="CA142:CA150" si="375">SUM(BX142:BZ142)</f>
        <v>0</v>
      </c>
    </row>
    <row r="143" spans="1:79">
      <c r="B143" s="94">
        <v>3</v>
      </c>
      <c r="C143" s="38" t="str">
        <f>IF(E143="","",VLOOKUP(E143,'Guests and Para'!$Q$4:$U$33,2,FALSE))</f>
        <v/>
      </c>
      <c r="D143" s="38" t="str">
        <f>IF(E143="","",VLOOKUP(E143,'Guests and Para'!$Q$4:$U$33,3,FALSE))</f>
        <v/>
      </c>
      <c r="E143" s="4"/>
      <c r="F143" s="4"/>
      <c r="G143" s="6"/>
      <c r="H143" s="38" t="str">
        <f>IF(E143="","",VLOOKUP(E143,'Guests and Para'!$Q$4:$U$33,4,FALSE))</f>
        <v/>
      </c>
      <c r="I143" s="38" t="str">
        <f>IF(E143="","",VLOOKUP(E143,'Guests and Para'!$Q$4:$U$33,5,FALSE))</f>
        <v/>
      </c>
      <c r="J143" s="38">
        <f t="shared" si="362"/>
        <v>0</v>
      </c>
      <c r="K143" s="94">
        <f t="shared" si="363"/>
        <v>0</v>
      </c>
      <c r="L143" s="38" t="str">
        <f t="shared" si="355"/>
        <v/>
      </c>
      <c r="N143" s="8"/>
      <c r="O143" s="8"/>
      <c r="P143" s="8"/>
      <c r="Q143" s="7"/>
      <c r="R143" s="7"/>
      <c r="S143" s="7"/>
      <c r="T143" s="7"/>
      <c r="U143" s="7"/>
      <c r="X143" s="14" t="str">
        <f t="shared" si="364"/>
        <v/>
      </c>
      <c r="Y143" s="66" t="str">
        <f t="shared" si="365"/>
        <v/>
      </c>
      <c r="Z143" s="38" t="str">
        <f t="shared" si="366"/>
        <v/>
      </c>
      <c r="AC143">
        <f t="shared" si="367"/>
        <v>0</v>
      </c>
      <c r="AD143">
        <f t="shared" si="356"/>
        <v>0</v>
      </c>
      <c r="AE143">
        <f t="shared" si="356"/>
        <v>0</v>
      </c>
      <c r="AF143">
        <f t="shared" si="356"/>
        <v>0</v>
      </c>
      <c r="AG143">
        <f t="shared" si="356"/>
        <v>0</v>
      </c>
      <c r="AH143">
        <f t="shared" si="356"/>
        <v>0</v>
      </c>
      <c r="AI143">
        <f t="shared" si="356"/>
        <v>0</v>
      </c>
      <c r="AJ143">
        <f t="shared" si="356"/>
        <v>0</v>
      </c>
      <c r="AL143">
        <f t="shared" si="357"/>
        <v>-10000</v>
      </c>
      <c r="AM143">
        <f t="shared" ref="AM143:AM152" si="376">1+AM142</f>
        <v>3</v>
      </c>
      <c r="AN143">
        <f t="shared" si="368"/>
        <v>-9997</v>
      </c>
      <c r="AO143">
        <f t="shared" si="358"/>
        <v>0</v>
      </c>
      <c r="AP143">
        <f>_xlfn.RANK.AVG(AV143,AV141:AV152,0)</f>
        <v>6.5</v>
      </c>
      <c r="AQ143">
        <f>IF(AP143&gt;AO138,0,(AO138-AP143)+2)</f>
        <v>0</v>
      </c>
      <c r="AR143">
        <f>IF(AP143&gt;AO138,0,IF(AO138=7,MAX(0,(AO138-AP143-5)),0))</f>
        <v>0</v>
      </c>
      <c r="AS143">
        <f>IF(AP143&gt;AO138,0,IF(AO138=8,MAX(0,(AO138-AP143-5)),0))</f>
        <v>0</v>
      </c>
      <c r="AT143">
        <f t="shared" si="369"/>
        <v>0</v>
      </c>
      <c r="AV143">
        <f t="shared" si="359"/>
        <v>-1</v>
      </c>
      <c r="AW143" t="str">
        <f t="shared" si="370"/>
        <v/>
      </c>
      <c r="AX143">
        <f>VLOOKUP(A139,'RAZA field Params'!$AM$5:$AN$11,2,FALSE)</f>
        <v>13</v>
      </c>
      <c r="AY143" t="str">
        <f>IF(E143="","",VLOOKUP(H143,'RAZA field Params'!$B$48:$P$93,AX143,FALSE))</f>
        <v/>
      </c>
      <c r="AZ143" t="str">
        <f>IF(E143="","",VLOOKUP(H143,'RAZA field Params'!$B$48:$P$93,AX143+1,FALSE))</f>
        <v/>
      </c>
      <c r="BA143" t="str">
        <f>IF(E143="","",VLOOKUP(H143,'RAZA field Params'!$B$48:$P$93,AX143+2,FALSE))</f>
        <v/>
      </c>
      <c r="BC143">
        <f t="shared" si="371"/>
        <v>-1</v>
      </c>
      <c r="BD143">
        <f t="shared" si="360"/>
        <v>-1</v>
      </c>
      <c r="BE143">
        <f t="shared" si="360"/>
        <v>-1</v>
      </c>
      <c r="BF143">
        <f t="shared" si="360"/>
        <v>-1</v>
      </c>
      <c r="BG143">
        <f t="shared" si="360"/>
        <v>-1</v>
      </c>
      <c r="BH143">
        <f t="shared" si="360"/>
        <v>-1</v>
      </c>
      <c r="BI143">
        <f t="shared" si="360"/>
        <v>-1</v>
      </c>
      <c r="BJ143">
        <f t="shared" si="360"/>
        <v>-1</v>
      </c>
      <c r="BL143">
        <f t="shared" ref="BL143:BS143" si="377">IF((IF(BC143=BC140,BC143,-1)-$AM143)/10000&lt;0,-1,(IF(BC143=BC140,BC143,-1)-$AM143)/10000)</f>
        <v>-1</v>
      </c>
      <c r="BM143">
        <f t="shared" si="377"/>
        <v>-1</v>
      </c>
      <c r="BN143">
        <f t="shared" si="377"/>
        <v>-1</v>
      </c>
      <c r="BO143">
        <f t="shared" si="377"/>
        <v>-1</v>
      </c>
      <c r="BP143">
        <f t="shared" si="377"/>
        <v>-1</v>
      </c>
      <c r="BQ143">
        <f t="shared" si="377"/>
        <v>-1</v>
      </c>
      <c r="BR143">
        <f t="shared" si="377"/>
        <v>-1</v>
      </c>
      <c r="BS143">
        <f t="shared" si="377"/>
        <v>-1</v>
      </c>
      <c r="BU143">
        <f t="shared" si="373"/>
        <v>-1</v>
      </c>
      <c r="BV143">
        <f t="shared" si="374"/>
        <v>0</v>
      </c>
      <c r="BW143">
        <f>_xlfn.RANK.AVG(BU143,BU141:BU152,0)</f>
        <v>6.5</v>
      </c>
      <c r="BX143">
        <f>IF(BW143&gt;BV138,0,(BV138-BW143)+2)</f>
        <v>0</v>
      </c>
      <c r="BY143">
        <f>IF(BW143&gt;BV138,0,IF(BV138=7,MAX(0,(BV138-BW143-5)),0))</f>
        <v>0</v>
      </c>
      <c r="BZ143">
        <f>IF(BW143&gt;BV138,0,IF(BV138=8,MAX(0,(BV138-BW143-5)),0))</f>
        <v>0</v>
      </c>
      <c r="CA143">
        <f t="shared" si="375"/>
        <v>0</v>
      </c>
    </row>
    <row r="144" spans="1:79">
      <c r="B144" s="94">
        <v>4</v>
      </c>
      <c r="C144" s="38" t="str">
        <f>IF(E144="","",VLOOKUP(E144,'Guests and Para'!$Q$4:$U$33,2,FALSE))</f>
        <v/>
      </c>
      <c r="D144" s="38" t="str">
        <f>IF(E144="","",VLOOKUP(E144,'Guests and Para'!$Q$4:$U$33,3,FALSE))</f>
        <v/>
      </c>
      <c r="E144" s="4"/>
      <c r="F144" s="4"/>
      <c r="G144" s="6"/>
      <c r="H144" s="38" t="str">
        <f>IF(E144="","",VLOOKUP(E144,'Guests and Para'!$Q$4:$U$33,4,FALSE))</f>
        <v/>
      </c>
      <c r="I144" s="38" t="str">
        <f>IF(E144="","",VLOOKUP(E144,'Guests and Para'!$Q$4:$U$33,5,FALSE))</f>
        <v/>
      </c>
      <c r="J144" s="38">
        <f t="shared" si="362"/>
        <v>0</v>
      </c>
      <c r="K144" s="94">
        <f t="shared" si="363"/>
        <v>0</v>
      </c>
      <c r="L144" s="38" t="str">
        <f t="shared" si="355"/>
        <v/>
      </c>
      <c r="N144" s="8"/>
      <c r="O144" s="8"/>
      <c r="P144" s="8"/>
      <c r="Q144" s="7"/>
      <c r="R144" s="7"/>
      <c r="S144" s="7"/>
      <c r="T144" s="7"/>
      <c r="U144" s="7"/>
      <c r="X144" s="14" t="str">
        <f t="shared" si="364"/>
        <v/>
      </c>
      <c r="Y144" s="66" t="str">
        <f t="shared" si="365"/>
        <v/>
      </c>
      <c r="Z144" s="38" t="str">
        <f t="shared" si="366"/>
        <v/>
      </c>
      <c r="AC144">
        <f t="shared" si="367"/>
        <v>0</v>
      </c>
      <c r="AD144">
        <f t="shared" si="356"/>
        <v>0</v>
      </c>
      <c r="AE144">
        <f t="shared" si="356"/>
        <v>0</v>
      </c>
      <c r="AF144">
        <f t="shared" si="356"/>
        <v>0</v>
      </c>
      <c r="AG144">
        <f t="shared" si="356"/>
        <v>0</v>
      </c>
      <c r="AH144">
        <f t="shared" si="356"/>
        <v>0</v>
      </c>
      <c r="AI144">
        <f t="shared" si="356"/>
        <v>0</v>
      </c>
      <c r="AJ144">
        <f t="shared" si="356"/>
        <v>0</v>
      </c>
      <c r="AL144">
        <f t="shared" si="357"/>
        <v>-10000</v>
      </c>
      <c r="AM144">
        <f t="shared" si="376"/>
        <v>4</v>
      </c>
      <c r="AN144">
        <f t="shared" si="368"/>
        <v>-9996</v>
      </c>
      <c r="AO144">
        <f t="shared" si="358"/>
        <v>0</v>
      </c>
      <c r="AP144">
        <f>_xlfn.RANK.AVG(AV144,AV141:AV152,0)</f>
        <v>6.5</v>
      </c>
      <c r="AQ144">
        <f>IF(AP144&gt;AO138,0,(AO138-AP144)+2)</f>
        <v>0</v>
      </c>
      <c r="AR144">
        <f>IF(AP144&gt;AO138,0,IF(AO138=7,MAX(0,(AO138-AP144-5)),0))</f>
        <v>0</v>
      </c>
      <c r="AS144">
        <f>IF(AP144&gt;AO138,0,IF(AO138=8,MAX(0,(AO138-AP144-5)),0))</f>
        <v>0</v>
      </c>
      <c r="AT144">
        <f t="shared" si="369"/>
        <v>0</v>
      </c>
      <c r="AV144">
        <f t="shared" si="359"/>
        <v>-1</v>
      </c>
      <c r="AW144" t="str">
        <f t="shared" si="370"/>
        <v/>
      </c>
      <c r="AX144">
        <f>VLOOKUP(A139,'RAZA field Params'!$AM$5:$AN$11,2,FALSE)</f>
        <v>13</v>
      </c>
      <c r="AY144" t="str">
        <f>IF(E144="","",VLOOKUP(H144,'RAZA field Params'!$B$48:$P$93,AX144,FALSE))</f>
        <v/>
      </c>
      <c r="AZ144" t="str">
        <f>IF(E144="","",VLOOKUP(H144,'RAZA field Params'!$B$48:$P$93,AX144+1,FALSE))</f>
        <v/>
      </c>
      <c r="BA144" t="str">
        <f>IF(E144="","",VLOOKUP(H144,'RAZA field Params'!$B$48:$P$93,AX144+2,FALSE))</f>
        <v/>
      </c>
      <c r="BC144">
        <f t="shared" si="371"/>
        <v>-1</v>
      </c>
      <c r="BD144">
        <f t="shared" si="360"/>
        <v>-1</v>
      </c>
      <c r="BE144">
        <f t="shared" si="360"/>
        <v>-1</v>
      </c>
      <c r="BF144">
        <f t="shared" si="360"/>
        <v>-1</v>
      </c>
      <c r="BG144">
        <f t="shared" si="360"/>
        <v>-1</v>
      </c>
      <c r="BH144">
        <f t="shared" si="360"/>
        <v>-1</v>
      </c>
      <c r="BI144">
        <f t="shared" si="360"/>
        <v>-1</v>
      </c>
      <c r="BJ144">
        <f t="shared" si="360"/>
        <v>-1</v>
      </c>
      <c r="BL144">
        <f t="shared" ref="BL144:BS144" si="378">IF((IF(BC144=BC140,BC144,-1)-$AM144)/10000&lt;0,-1,(IF(BC144=BC140,BC144,-1)-$AM144)/10000)</f>
        <v>-1</v>
      </c>
      <c r="BM144">
        <f t="shared" si="378"/>
        <v>-1</v>
      </c>
      <c r="BN144">
        <f t="shared" si="378"/>
        <v>-1</v>
      </c>
      <c r="BO144">
        <f t="shared" si="378"/>
        <v>-1</v>
      </c>
      <c r="BP144">
        <f t="shared" si="378"/>
        <v>-1</v>
      </c>
      <c r="BQ144">
        <f t="shared" si="378"/>
        <v>-1</v>
      </c>
      <c r="BR144">
        <f t="shared" si="378"/>
        <v>-1</v>
      </c>
      <c r="BS144">
        <f t="shared" si="378"/>
        <v>-1</v>
      </c>
      <c r="BU144">
        <f t="shared" si="373"/>
        <v>-1</v>
      </c>
      <c r="BV144">
        <f t="shared" si="374"/>
        <v>0</v>
      </c>
      <c r="BW144">
        <f>_xlfn.RANK.AVG(BU144,BU141:BU152,0)</f>
        <v>6.5</v>
      </c>
      <c r="BX144">
        <f>IF(BW144&gt;BV138,0,(BV138-BW144)+2)</f>
        <v>0</v>
      </c>
      <c r="BY144">
        <f>IF(BW144&gt;BV138,0,IF(BV138=7,MAX(0,(BV138-BW144-5)),0))</f>
        <v>0</v>
      </c>
      <c r="BZ144">
        <f>IF(BW144&gt;BV138,0,IF(BV138=8,MAX(0,(BV138-BW144-5)),0))</f>
        <v>0</v>
      </c>
      <c r="CA144">
        <f t="shared" si="375"/>
        <v>0</v>
      </c>
    </row>
    <row r="145" spans="1:79">
      <c r="B145" s="94">
        <v>5</v>
      </c>
      <c r="C145" s="38" t="str">
        <f>IF(E145="","",VLOOKUP(E145,'Guests and Para'!$Q$4:$U$33,2,FALSE))</f>
        <v/>
      </c>
      <c r="D145" s="38" t="str">
        <f>IF(E145="","",VLOOKUP(E145,'Guests and Para'!$Q$4:$U$33,3,FALSE))</f>
        <v/>
      </c>
      <c r="E145" s="4"/>
      <c r="F145" s="4"/>
      <c r="G145" s="6"/>
      <c r="H145" s="38" t="str">
        <f>IF(E145="","",VLOOKUP(E145,'Guests and Para'!$Q$4:$U$33,4,FALSE))</f>
        <v/>
      </c>
      <c r="I145" s="38" t="str">
        <f>IF(E145="","",VLOOKUP(E145,'Guests and Para'!$Q$4:$U$33,5,FALSE))</f>
        <v/>
      </c>
      <c r="J145" s="38">
        <f t="shared" si="362"/>
        <v>0</v>
      </c>
      <c r="K145" s="94">
        <f t="shared" si="363"/>
        <v>0</v>
      </c>
      <c r="L145" s="38" t="str">
        <f t="shared" si="355"/>
        <v/>
      </c>
      <c r="N145" s="8"/>
      <c r="O145" s="8"/>
      <c r="P145" s="8"/>
      <c r="Q145" s="7"/>
      <c r="R145" s="7"/>
      <c r="S145" s="7"/>
      <c r="T145" s="7"/>
      <c r="U145" s="7"/>
      <c r="X145" s="14" t="str">
        <f t="shared" si="364"/>
        <v/>
      </c>
      <c r="Y145" s="66" t="str">
        <f t="shared" si="365"/>
        <v/>
      </c>
      <c r="Z145" s="38" t="str">
        <f t="shared" si="366"/>
        <v/>
      </c>
      <c r="AC145">
        <f t="shared" si="367"/>
        <v>0</v>
      </c>
      <c r="AD145">
        <f t="shared" si="356"/>
        <v>0</v>
      </c>
      <c r="AE145">
        <f t="shared" si="356"/>
        <v>0</v>
      </c>
      <c r="AF145">
        <f t="shared" si="356"/>
        <v>0</v>
      </c>
      <c r="AG145">
        <f t="shared" si="356"/>
        <v>0</v>
      </c>
      <c r="AH145">
        <f t="shared" si="356"/>
        <v>0</v>
      </c>
      <c r="AI145">
        <f t="shared" si="356"/>
        <v>0</v>
      </c>
      <c r="AJ145">
        <f t="shared" si="356"/>
        <v>0</v>
      </c>
      <c r="AL145">
        <f t="shared" si="357"/>
        <v>-10000</v>
      </c>
      <c r="AM145">
        <f t="shared" si="376"/>
        <v>5</v>
      </c>
      <c r="AN145">
        <f t="shared" si="368"/>
        <v>-9995</v>
      </c>
      <c r="AO145">
        <f t="shared" si="358"/>
        <v>0</v>
      </c>
      <c r="AP145">
        <f>_xlfn.RANK.AVG(AV145,AV141:AV152,0)</f>
        <v>6.5</v>
      </c>
      <c r="AQ145">
        <f>IF(AP145&gt;AO138,0,(AO138-AP145)+2)</f>
        <v>0</v>
      </c>
      <c r="AR145">
        <f>IF(AP145&gt;AO138,0,IF(AO138=7,MAX(0,(AO138-AP145-5)),0))</f>
        <v>0</v>
      </c>
      <c r="AS145">
        <f>IF(AP145&gt;AO138,0,IF(AO138=8,MAX(0,(AO138-AP145-5)),0))</f>
        <v>0</v>
      </c>
      <c r="AT145">
        <f t="shared" si="369"/>
        <v>0</v>
      </c>
      <c r="AV145">
        <f t="shared" si="359"/>
        <v>-1</v>
      </c>
      <c r="AW145" t="str">
        <f t="shared" si="370"/>
        <v/>
      </c>
      <c r="AX145">
        <f>VLOOKUP(A139,'RAZA field Params'!$AM$5:$AN$11,2,FALSE)</f>
        <v>13</v>
      </c>
      <c r="AY145" t="str">
        <f>IF(E145="","",VLOOKUP(H145,'RAZA field Params'!$B$48:$P$93,AX145,FALSE))</f>
        <v/>
      </c>
      <c r="AZ145" t="str">
        <f>IF(E145="","",VLOOKUP(H145,'RAZA field Params'!$B$48:$P$93,AX145+1,FALSE))</f>
        <v/>
      </c>
      <c r="BA145" t="str">
        <f>IF(E145="","",VLOOKUP(H145,'RAZA field Params'!$B$48:$P$93,AX145+2,FALSE))</f>
        <v/>
      </c>
      <c r="BC145">
        <f t="shared" si="371"/>
        <v>-1</v>
      </c>
      <c r="BD145">
        <f t="shared" si="360"/>
        <v>-1</v>
      </c>
      <c r="BE145">
        <f t="shared" si="360"/>
        <v>-1</v>
      </c>
      <c r="BF145">
        <f t="shared" si="360"/>
        <v>-1</v>
      </c>
      <c r="BG145">
        <f t="shared" si="360"/>
        <v>-1</v>
      </c>
      <c r="BH145">
        <f t="shared" si="360"/>
        <v>-1</v>
      </c>
      <c r="BI145">
        <f t="shared" si="360"/>
        <v>-1</v>
      </c>
      <c r="BJ145">
        <f t="shared" si="360"/>
        <v>-1</v>
      </c>
      <c r="BL145">
        <f t="shared" ref="BL145:BS145" si="379">IF((IF(BC145=BC140,BC145,-1)-$AM145)/10000&lt;0,-1,(IF(BC145=BC140,BC145,-1)-$AM145)/10000)</f>
        <v>-1</v>
      </c>
      <c r="BM145">
        <f t="shared" si="379"/>
        <v>-1</v>
      </c>
      <c r="BN145">
        <f t="shared" si="379"/>
        <v>-1</v>
      </c>
      <c r="BO145">
        <f t="shared" si="379"/>
        <v>-1</v>
      </c>
      <c r="BP145">
        <f t="shared" si="379"/>
        <v>-1</v>
      </c>
      <c r="BQ145">
        <f t="shared" si="379"/>
        <v>-1</v>
      </c>
      <c r="BR145">
        <f t="shared" si="379"/>
        <v>-1</v>
      </c>
      <c r="BS145">
        <f t="shared" si="379"/>
        <v>-1</v>
      </c>
      <c r="BU145">
        <f t="shared" si="373"/>
        <v>-1</v>
      </c>
      <c r="BV145">
        <f t="shared" si="374"/>
        <v>0</v>
      </c>
      <c r="BW145">
        <f>_xlfn.RANK.AVG(BU145,BU141:BU152,0)</f>
        <v>6.5</v>
      </c>
      <c r="BX145">
        <f>IF(BW145&gt;BV138,0,(BV138-BW145)+2)</f>
        <v>0</v>
      </c>
      <c r="BY145">
        <f>IF(BW145&gt;BV138,0,IF(BV138=7,MAX(0,(BV138-BW145-5)),0))</f>
        <v>0</v>
      </c>
      <c r="BZ145">
        <f>IF(BW145&gt;BV138,0,IF(BV138=8,MAX(0,(BV138-BW145-5)),0))</f>
        <v>0</v>
      </c>
      <c r="CA145">
        <f t="shared" si="375"/>
        <v>0</v>
      </c>
    </row>
    <row r="146" spans="1:79">
      <c r="B146" s="94">
        <v>6</v>
      </c>
      <c r="C146" s="38" t="str">
        <f>IF(E146="","",VLOOKUP(E146,'Guests and Para'!$Q$4:$U$33,2,FALSE))</f>
        <v/>
      </c>
      <c r="D146" s="38" t="str">
        <f>IF(E146="","",VLOOKUP(E146,'Guests and Para'!$Q$4:$U$33,3,FALSE))</f>
        <v/>
      </c>
      <c r="E146" s="4"/>
      <c r="F146" s="4"/>
      <c r="G146" s="6"/>
      <c r="H146" s="38" t="str">
        <f>IF(E146="","",VLOOKUP(E146,'Guests and Para'!$Q$4:$U$33,4,FALSE))</f>
        <v/>
      </c>
      <c r="I146" s="38" t="str">
        <f>IF(E146="","",VLOOKUP(E146,'Guests and Para'!$Q$4:$U$33,5,FALSE))</f>
        <v/>
      </c>
      <c r="J146" s="38">
        <f t="shared" si="362"/>
        <v>0</v>
      </c>
      <c r="K146" s="94">
        <f t="shared" si="363"/>
        <v>0</v>
      </c>
      <c r="L146" s="38" t="str">
        <f t="shared" si="355"/>
        <v/>
      </c>
      <c r="N146" s="8"/>
      <c r="O146" s="8"/>
      <c r="P146" s="8"/>
      <c r="Q146" s="7"/>
      <c r="R146" s="7"/>
      <c r="S146" s="7"/>
      <c r="T146" s="7"/>
      <c r="U146" s="7"/>
      <c r="X146" s="14" t="str">
        <f t="shared" si="364"/>
        <v/>
      </c>
      <c r="Y146" s="66" t="str">
        <f t="shared" si="365"/>
        <v/>
      </c>
      <c r="Z146" s="38" t="str">
        <f t="shared" si="366"/>
        <v/>
      </c>
      <c r="AC146">
        <f t="shared" si="367"/>
        <v>0</v>
      </c>
      <c r="AD146">
        <f t="shared" si="356"/>
        <v>0</v>
      </c>
      <c r="AE146">
        <f t="shared" si="356"/>
        <v>0</v>
      </c>
      <c r="AF146">
        <f t="shared" si="356"/>
        <v>0</v>
      </c>
      <c r="AG146">
        <f t="shared" si="356"/>
        <v>0</v>
      </c>
      <c r="AH146">
        <f t="shared" si="356"/>
        <v>0</v>
      </c>
      <c r="AI146">
        <f t="shared" si="356"/>
        <v>0</v>
      </c>
      <c r="AJ146">
        <f t="shared" si="356"/>
        <v>0</v>
      </c>
      <c r="AL146">
        <f t="shared" si="357"/>
        <v>-10000</v>
      </c>
      <c r="AM146">
        <f t="shared" si="376"/>
        <v>6</v>
      </c>
      <c r="AN146">
        <f t="shared" si="368"/>
        <v>-9994</v>
      </c>
      <c r="AO146">
        <f t="shared" si="358"/>
        <v>0</v>
      </c>
      <c r="AP146">
        <f>_xlfn.RANK.AVG(AV146,AV141:AV152,0)</f>
        <v>6.5</v>
      </c>
      <c r="AQ146">
        <f>IF(AP146&gt;AO138,0,(AO138-AP146)+2)</f>
        <v>0</v>
      </c>
      <c r="AR146">
        <f>IF(AP146&gt;AO138,0,IF(AO138=7,MAX(0,(AO138-AP146-5)),0))</f>
        <v>0</v>
      </c>
      <c r="AS146">
        <f>IF(AP146&gt;AO138,0,IF(AO138=8,MAX(0,(AO138-AP146-5)),0))</f>
        <v>0</v>
      </c>
      <c r="AT146">
        <f t="shared" si="369"/>
        <v>0</v>
      </c>
      <c r="AV146">
        <f t="shared" si="359"/>
        <v>-1</v>
      </c>
      <c r="AW146" t="str">
        <f t="shared" si="370"/>
        <v/>
      </c>
      <c r="AX146">
        <f>VLOOKUP(A139,'RAZA field Params'!$AM$5:$AN$11,2,FALSE)</f>
        <v>13</v>
      </c>
      <c r="AY146" t="str">
        <f>IF(E146="","",VLOOKUP(H146,'RAZA field Params'!$B$48:$P$93,AX146,FALSE))</f>
        <v/>
      </c>
      <c r="AZ146" t="str">
        <f>IF(E146="","",VLOOKUP(H146,'RAZA field Params'!$B$48:$P$93,AX146+1,FALSE))</f>
        <v/>
      </c>
      <c r="BA146" t="str">
        <f>IF(E146="","",VLOOKUP(H146,'RAZA field Params'!$B$48:$P$93,AX146+2,FALSE))</f>
        <v/>
      </c>
      <c r="BC146">
        <f t="shared" si="371"/>
        <v>-1</v>
      </c>
      <c r="BD146">
        <f t="shared" si="360"/>
        <v>-1</v>
      </c>
      <c r="BE146">
        <f t="shared" si="360"/>
        <v>-1</v>
      </c>
      <c r="BF146">
        <f t="shared" si="360"/>
        <v>-1</v>
      </c>
      <c r="BG146">
        <f t="shared" si="360"/>
        <v>-1</v>
      </c>
      <c r="BH146">
        <f t="shared" si="360"/>
        <v>-1</v>
      </c>
      <c r="BI146">
        <f t="shared" si="360"/>
        <v>-1</v>
      </c>
      <c r="BJ146">
        <f t="shared" si="360"/>
        <v>-1</v>
      </c>
      <c r="BL146">
        <f t="shared" ref="BL146:BS146" si="380">IF((IF(BC146=BC140,BC146,-1)-$AM146)/10000&lt;0,-1,(IF(BC146=BC140,BC146,-1)-$AM146)/10000)</f>
        <v>-1</v>
      </c>
      <c r="BM146">
        <f t="shared" si="380"/>
        <v>-1</v>
      </c>
      <c r="BN146">
        <f t="shared" si="380"/>
        <v>-1</v>
      </c>
      <c r="BO146">
        <f t="shared" si="380"/>
        <v>-1</v>
      </c>
      <c r="BP146">
        <f t="shared" si="380"/>
        <v>-1</v>
      </c>
      <c r="BQ146">
        <f t="shared" si="380"/>
        <v>-1</v>
      </c>
      <c r="BR146">
        <f t="shared" si="380"/>
        <v>-1</v>
      </c>
      <c r="BS146">
        <f t="shared" si="380"/>
        <v>-1</v>
      </c>
      <c r="BU146">
        <f t="shared" si="373"/>
        <v>-1</v>
      </c>
      <c r="BV146">
        <f t="shared" si="374"/>
        <v>0</v>
      </c>
      <c r="BW146">
        <f>_xlfn.RANK.AVG(BU146,BU141:BU152,0)</f>
        <v>6.5</v>
      </c>
      <c r="BX146">
        <f>IF(BW146&gt;BV138,0,(BV138-BW146)+2)</f>
        <v>0</v>
      </c>
      <c r="BY146">
        <f>IF(BW146&gt;BV138,0,IF(BV138=7,MAX(0,(BV138-BW146-5)),0))</f>
        <v>0</v>
      </c>
      <c r="BZ146">
        <f>IF(BW146&gt;BV138,0,IF(BV138=8,MAX(0,(BV138-BW146-5)),0))</f>
        <v>0</v>
      </c>
      <c r="CA146">
        <f t="shared" si="375"/>
        <v>0</v>
      </c>
    </row>
    <row r="147" spans="1:79">
      <c r="B147" s="94">
        <v>7</v>
      </c>
      <c r="C147" s="38" t="str">
        <f>IF(E147="","",VLOOKUP(E147,'Guests and Para'!$Q$4:$U$33,2,FALSE))</f>
        <v/>
      </c>
      <c r="D147" s="38" t="str">
        <f>IF(E147="","",VLOOKUP(E147,'Guests and Para'!$Q$4:$U$33,3,FALSE))</f>
        <v/>
      </c>
      <c r="E147" s="4"/>
      <c r="F147" s="4"/>
      <c r="G147" s="6"/>
      <c r="H147" s="38" t="str">
        <f>IF(E147="","",VLOOKUP(E147,'Guests and Para'!$Q$4:$U$33,4,FALSE))</f>
        <v/>
      </c>
      <c r="I147" s="38" t="str">
        <f>IF(E147="","",VLOOKUP(E147,'Guests and Para'!$Q$4:$U$33,5,FALSE))</f>
        <v/>
      </c>
      <c r="J147" s="38">
        <f t="shared" si="362"/>
        <v>0</v>
      </c>
      <c r="K147" s="94">
        <f t="shared" si="363"/>
        <v>0</v>
      </c>
      <c r="L147" s="38" t="str">
        <f t="shared" si="355"/>
        <v/>
      </c>
      <c r="N147" s="8"/>
      <c r="O147" s="8"/>
      <c r="P147" s="8"/>
      <c r="Q147" s="7"/>
      <c r="R147" s="7"/>
      <c r="S147" s="7"/>
      <c r="T147" s="7"/>
      <c r="U147" s="7"/>
      <c r="X147" s="14" t="str">
        <f t="shared" si="364"/>
        <v/>
      </c>
      <c r="Y147" s="66" t="str">
        <f t="shared" si="365"/>
        <v/>
      </c>
      <c r="Z147" s="38" t="str">
        <f t="shared" si="366"/>
        <v/>
      </c>
      <c r="AC147">
        <f t="shared" si="367"/>
        <v>0</v>
      </c>
      <c r="AD147">
        <f t="shared" si="356"/>
        <v>0</v>
      </c>
      <c r="AE147">
        <f t="shared" si="356"/>
        <v>0</v>
      </c>
      <c r="AF147">
        <f t="shared" si="356"/>
        <v>0</v>
      </c>
      <c r="AG147">
        <f t="shared" si="356"/>
        <v>0</v>
      </c>
      <c r="AH147">
        <f t="shared" si="356"/>
        <v>0</v>
      </c>
      <c r="AI147">
        <f t="shared" si="356"/>
        <v>0</v>
      </c>
      <c r="AJ147">
        <f t="shared" si="356"/>
        <v>0</v>
      </c>
      <c r="AL147">
        <f t="shared" si="357"/>
        <v>-10000</v>
      </c>
      <c r="AM147">
        <f t="shared" si="376"/>
        <v>7</v>
      </c>
      <c r="AN147">
        <f t="shared" si="368"/>
        <v>-9993</v>
      </c>
      <c r="AO147">
        <f t="shared" si="358"/>
        <v>0</v>
      </c>
      <c r="AP147">
        <f>_xlfn.RANK.AVG(AV147,AV141:AV152,0)</f>
        <v>6.5</v>
      </c>
      <c r="AQ147">
        <f>IF(AP147&gt;AO138,0,(AO138-AP147)+2)</f>
        <v>0</v>
      </c>
      <c r="AR147">
        <f>IF(AP147&gt;AO138,0,IF(AO138=7,MAX(0,(AO138-AP147-5)),0))</f>
        <v>0</v>
      </c>
      <c r="AS147">
        <f>IF(AP147&gt;AO138,0,IF(AO138=8,MAX(0,(AO138-AP147-5)),0))</f>
        <v>0</v>
      </c>
      <c r="AT147">
        <f t="shared" si="369"/>
        <v>0</v>
      </c>
      <c r="AV147">
        <f t="shared" si="359"/>
        <v>-1</v>
      </c>
      <c r="AW147" t="str">
        <f t="shared" si="370"/>
        <v/>
      </c>
      <c r="AX147">
        <f>VLOOKUP(A139,'RAZA field Params'!$AM$5:$AN$11,2,FALSE)</f>
        <v>13</v>
      </c>
      <c r="AY147" t="str">
        <f>IF(E147="","",VLOOKUP(H147,'RAZA field Params'!$B$48:$P$93,AX147,FALSE))</f>
        <v/>
      </c>
      <c r="AZ147" t="str">
        <f>IF(E147="","",VLOOKUP(H147,'RAZA field Params'!$B$48:$P$93,AX147+1,FALSE))</f>
        <v/>
      </c>
      <c r="BA147" t="str">
        <f>IF(E147="","",VLOOKUP(H147,'RAZA field Params'!$B$48:$P$93,AX147+2,FALSE))</f>
        <v/>
      </c>
      <c r="BC147">
        <f t="shared" si="371"/>
        <v>-1</v>
      </c>
      <c r="BD147">
        <f t="shared" si="360"/>
        <v>-1</v>
      </c>
      <c r="BE147">
        <f t="shared" si="360"/>
        <v>-1</v>
      </c>
      <c r="BF147">
        <f t="shared" si="360"/>
        <v>-1</v>
      </c>
      <c r="BG147">
        <f t="shared" si="360"/>
        <v>-1</v>
      </c>
      <c r="BH147">
        <f t="shared" si="360"/>
        <v>-1</v>
      </c>
      <c r="BI147">
        <f t="shared" si="360"/>
        <v>-1</v>
      </c>
      <c r="BJ147">
        <f t="shared" si="360"/>
        <v>-1</v>
      </c>
      <c r="BL147">
        <f t="shared" ref="BL147:BS147" si="381">IF((IF(BC147=BC140,BC147,-1)-$AM147)/10000&lt;0,-1,(IF(BC147=BC140,BC147,-1)-$AM147)/10000)</f>
        <v>-1</v>
      </c>
      <c r="BM147">
        <f t="shared" si="381"/>
        <v>-1</v>
      </c>
      <c r="BN147">
        <f t="shared" si="381"/>
        <v>-1</v>
      </c>
      <c r="BO147">
        <f t="shared" si="381"/>
        <v>-1</v>
      </c>
      <c r="BP147">
        <f t="shared" si="381"/>
        <v>-1</v>
      </c>
      <c r="BQ147">
        <f t="shared" si="381"/>
        <v>-1</v>
      </c>
      <c r="BR147">
        <f t="shared" si="381"/>
        <v>-1</v>
      </c>
      <c r="BS147">
        <f t="shared" si="381"/>
        <v>-1</v>
      </c>
      <c r="BU147">
        <f t="shared" si="373"/>
        <v>-1</v>
      </c>
      <c r="BV147">
        <f t="shared" si="374"/>
        <v>0</v>
      </c>
      <c r="BW147">
        <f>_xlfn.RANK.AVG(BU147,BU141:BU152,0)</f>
        <v>6.5</v>
      </c>
      <c r="BX147">
        <f>IF(BW147&gt;BV138,0,(BV138-BW147)+2)</f>
        <v>0</v>
      </c>
      <c r="BY147">
        <f>IF(BW147&gt;BV138,0,IF(BV138=7,MAX(0,(BV138-BW147-5)),0))</f>
        <v>0</v>
      </c>
      <c r="BZ147">
        <f>IF(BW147&gt;BV138,0,IF(BV138=8,MAX(0,(BV138-BW147-5)),0))</f>
        <v>0</v>
      </c>
      <c r="CA147">
        <f t="shared" si="375"/>
        <v>0</v>
      </c>
    </row>
    <row r="148" spans="1:79">
      <c r="B148" s="94">
        <v>8</v>
      </c>
      <c r="C148" s="38" t="str">
        <f>IF(E148="","",VLOOKUP(E148,'Guests and Para'!$Q$4:$U$33,2,FALSE))</f>
        <v/>
      </c>
      <c r="D148" s="38" t="str">
        <f>IF(E148="","",VLOOKUP(E148,'Guests and Para'!$Q$4:$U$33,3,FALSE))</f>
        <v/>
      </c>
      <c r="E148" s="4"/>
      <c r="F148" s="4"/>
      <c r="G148" s="6"/>
      <c r="H148" s="38" t="str">
        <f>IF(E148="","",VLOOKUP(E148,'Guests and Para'!$Q$4:$U$33,4,FALSE))</f>
        <v/>
      </c>
      <c r="I148" s="38" t="str">
        <f>IF(E148="","",VLOOKUP(E148,'Guests and Para'!$Q$4:$U$33,5,FALSE))</f>
        <v/>
      </c>
      <c r="J148" s="38">
        <f t="shared" si="362"/>
        <v>0</v>
      </c>
      <c r="K148" s="94">
        <f t="shared" si="363"/>
        <v>0</v>
      </c>
      <c r="L148" s="38" t="str">
        <f>IF(AV148&lt;0,"",AV148)</f>
        <v/>
      </c>
      <c r="N148" s="8"/>
      <c r="O148" s="8"/>
      <c r="P148" s="8"/>
      <c r="Q148" s="7"/>
      <c r="R148" s="7"/>
      <c r="S148" s="7"/>
      <c r="T148" s="7"/>
      <c r="U148" s="7"/>
      <c r="X148" s="14" t="str">
        <f t="shared" si="364"/>
        <v/>
      </c>
      <c r="Y148" s="66" t="str">
        <f t="shared" si="365"/>
        <v/>
      </c>
      <c r="Z148" s="38" t="str">
        <f t="shared" si="366"/>
        <v/>
      </c>
      <c r="AC148">
        <f t="shared" si="367"/>
        <v>0</v>
      </c>
      <c r="AD148">
        <f t="shared" si="356"/>
        <v>0</v>
      </c>
      <c r="AE148">
        <f t="shared" si="356"/>
        <v>0</v>
      </c>
      <c r="AF148">
        <f t="shared" si="356"/>
        <v>0</v>
      </c>
      <c r="AG148">
        <f t="shared" si="356"/>
        <v>0</v>
      </c>
      <c r="AH148">
        <f t="shared" si="356"/>
        <v>0</v>
      </c>
      <c r="AI148">
        <f t="shared" si="356"/>
        <v>0</v>
      </c>
      <c r="AJ148">
        <f t="shared" si="356"/>
        <v>0</v>
      </c>
      <c r="AL148">
        <f t="shared" si="357"/>
        <v>-10000</v>
      </c>
      <c r="AM148">
        <f t="shared" si="376"/>
        <v>8</v>
      </c>
      <c r="AN148">
        <f t="shared" si="368"/>
        <v>-9992</v>
      </c>
      <c r="AO148">
        <f t="shared" si="358"/>
        <v>0</v>
      </c>
      <c r="AP148">
        <f>_xlfn.RANK.AVG(AV148,AV141:AV152,0)</f>
        <v>6.5</v>
      </c>
      <c r="AQ148">
        <f>IF(AP148&gt;AO138,0,(AO138-AP148)+2)</f>
        <v>0</v>
      </c>
      <c r="AR148">
        <f>IF(AP148&gt;AO138,0,IF(AO138=7,MAX(0,(AO138-AP148-5)),0))</f>
        <v>0</v>
      </c>
      <c r="AS148">
        <f>IF(AP148&gt;AO138,0,IF(AO138=8,MAX(0,(AO138-AP148-5)),0))</f>
        <v>0</v>
      </c>
      <c r="AT148">
        <f t="shared" si="369"/>
        <v>0</v>
      </c>
      <c r="AV148">
        <f t="shared" si="359"/>
        <v>-1</v>
      </c>
      <c r="AW148" t="str">
        <f t="shared" si="370"/>
        <v/>
      </c>
      <c r="AX148">
        <f>VLOOKUP(A139,'RAZA field Params'!$AM$5:$AN$11,2,FALSE)</f>
        <v>13</v>
      </c>
      <c r="AY148" t="str">
        <f>IF(E148="","",VLOOKUP(H148,'RAZA field Params'!$B$48:$P$93,AX148,FALSE))</f>
        <v/>
      </c>
      <c r="AZ148" t="str">
        <f>IF(E148="","",VLOOKUP(H148,'RAZA field Params'!$B$48:$P$93,AX148+1,FALSE))</f>
        <v/>
      </c>
      <c r="BA148" t="str">
        <f>IF(E148="","",VLOOKUP(H148,'RAZA field Params'!$B$48:$P$93,AX148+2,FALSE))</f>
        <v/>
      </c>
      <c r="BC148">
        <f t="shared" si="371"/>
        <v>-1</v>
      </c>
      <c r="BD148">
        <f t="shared" si="360"/>
        <v>-1</v>
      </c>
      <c r="BE148">
        <f t="shared" si="360"/>
        <v>-1</v>
      </c>
      <c r="BF148">
        <f t="shared" si="360"/>
        <v>-1</v>
      </c>
      <c r="BG148">
        <f t="shared" si="360"/>
        <v>-1</v>
      </c>
      <c r="BH148">
        <f t="shared" si="360"/>
        <v>-1</v>
      </c>
      <c r="BI148">
        <f t="shared" si="360"/>
        <v>-1</v>
      </c>
      <c r="BJ148">
        <f t="shared" si="360"/>
        <v>-1</v>
      </c>
      <c r="BL148">
        <f t="shared" ref="BL148:BS148" si="382">IF((IF(BC148=BC140,BC148,-1)-$AM148)/10000&lt;0,-1,(IF(BC148=BC140,BC148,-1)-$AM148)/10000)</f>
        <v>-1</v>
      </c>
      <c r="BM148">
        <f t="shared" si="382"/>
        <v>-1</v>
      </c>
      <c r="BN148">
        <f t="shared" si="382"/>
        <v>-1</v>
      </c>
      <c r="BO148">
        <f t="shared" si="382"/>
        <v>-1</v>
      </c>
      <c r="BP148">
        <f t="shared" si="382"/>
        <v>-1</v>
      </c>
      <c r="BQ148">
        <f t="shared" si="382"/>
        <v>-1</v>
      </c>
      <c r="BR148">
        <f t="shared" si="382"/>
        <v>-1</v>
      </c>
      <c r="BS148">
        <f t="shared" si="382"/>
        <v>-1</v>
      </c>
      <c r="BU148">
        <f>MAX(BL148:BS148)</f>
        <v>-1</v>
      </c>
      <c r="BV148">
        <f t="shared" si="374"/>
        <v>0</v>
      </c>
      <c r="BW148">
        <f>_xlfn.RANK.AVG(BU148,BU141:BU152,0)</f>
        <v>6.5</v>
      </c>
      <c r="BX148">
        <f>IF(BW148&gt;BV138,0,(BV138-BW148)+2)</f>
        <v>0</v>
      </c>
      <c r="BY148">
        <f>IF(BW148&gt;BV138,0,IF(BV138=7,MAX(0,(BV138-BW148-5)),0))</f>
        <v>0</v>
      </c>
      <c r="BZ148">
        <f>IF(BW148&gt;BV138,0,IF(BV138=8,MAX(0,(BV138-BW148-5)),0))</f>
        <v>0</v>
      </c>
      <c r="CA148">
        <f t="shared" si="375"/>
        <v>0</v>
      </c>
    </row>
    <row r="149" spans="1:79">
      <c r="B149" s="94">
        <v>9</v>
      </c>
      <c r="C149" s="38" t="str">
        <f>IF(E149="","",VLOOKUP(E149,'Guests and Para'!$Q$4:$U$33,2,FALSE))</f>
        <v/>
      </c>
      <c r="D149" s="38" t="str">
        <f>IF(E149="","",VLOOKUP(E149,'Guests and Para'!$Q$4:$U$33,3,FALSE))</f>
        <v/>
      </c>
      <c r="E149" s="4"/>
      <c r="F149" s="4"/>
      <c r="G149" s="6"/>
      <c r="H149" s="38" t="str">
        <f>IF(E149="","",VLOOKUP(E149,'Guests and Para'!$Q$4:$U$33,4,FALSE))</f>
        <v/>
      </c>
      <c r="I149" s="38" t="str">
        <f>IF(E149="","",VLOOKUP(E149,'Guests and Para'!$Q$4:$U$33,5,FALSE))</f>
        <v/>
      </c>
      <c r="J149" s="38">
        <f t="shared" si="362"/>
        <v>0</v>
      </c>
      <c r="K149" s="94">
        <f t="shared" si="363"/>
        <v>0</v>
      </c>
      <c r="L149" s="38" t="str">
        <f t="shared" ref="L149:L152" si="383">IF(AV149&lt;0,"",AV149)</f>
        <v/>
      </c>
      <c r="N149" s="8"/>
      <c r="O149" s="8"/>
      <c r="P149" s="8"/>
      <c r="Q149" s="7"/>
      <c r="R149" s="7"/>
      <c r="S149" s="7"/>
      <c r="T149" s="7"/>
      <c r="U149" s="7"/>
      <c r="X149" s="14" t="str">
        <f t="shared" si="364"/>
        <v/>
      </c>
      <c r="Y149" s="66" t="str">
        <f t="shared" si="365"/>
        <v/>
      </c>
      <c r="Z149" s="38" t="str">
        <f t="shared" si="366"/>
        <v/>
      </c>
      <c r="AC149">
        <f t="shared" si="367"/>
        <v>0</v>
      </c>
      <c r="AD149">
        <f t="shared" si="356"/>
        <v>0</v>
      </c>
      <c r="AE149">
        <f t="shared" si="356"/>
        <v>0</v>
      </c>
      <c r="AF149">
        <f t="shared" si="356"/>
        <v>0</v>
      </c>
      <c r="AG149">
        <f t="shared" si="356"/>
        <v>0</v>
      </c>
      <c r="AH149">
        <f t="shared" si="356"/>
        <v>0</v>
      </c>
      <c r="AI149">
        <f t="shared" si="356"/>
        <v>0</v>
      </c>
      <c r="AJ149">
        <f t="shared" si="356"/>
        <v>0</v>
      </c>
      <c r="AL149">
        <f t="shared" si="357"/>
        <v>-10000</v>
      </c>
      <c r="AM149">
        <f t="shared" si="376"/>
        <v>9</v>
      </c>
      <c r="AN149">
        <f t="shared" si="368"/>
        <v>-9991</v>
      </c>
      <c r="AO149">
        <f t="shared" si="358"/>
        <v>0</v>
      </c>
      <c r="AP149">
        <f>_xlfn.RANK.AVG(AV149,AV141:AV152,0)</f>
        <v>6.5</v>
      </c>
      <c r="AQ149">
        <f>IF(AP149&gt;AO138,0,(AO138-AP149)+2)</f>
        <v>0</v>
      </c>
      <c r="AR149">
        <f>IF(AP149&gt;AO138,0,IF(AO138=7,MAX(0,(AO138-AP149-5)),0))</f>
        <v>0</v>
      </c>
      <c r="AS149">
        <f>IF(AP149&gt;AO138,0,IF(AO138=8,MAX(0,(AO138-AP149-5)),0))</f>
        <v>0</v>
      </c>
      <c r="AT149">
        <f t="shared" si="369"/>
        <v>0</v>
      </c>
      <c r="AV149">
        <f t="shared" si="359"/>
        <v>-1</v>
      </c>
      <c r="AW149" t="str">
        <f t="shared" si="370"/>
        <v/>
      </c>
      <c r="AX149">
        <f>VLOOKUP(A139,'RAZA field Params'!$AM$5:$AN$11,2,FALSE)</f>
        <v>13</v>
      </c>
      <c r="AY149" t="str">
        <f>IF(E149="","",VLOOKUP(H149,'RAZA field Params'!$B$48:$P$93,AX149,FALSE))</f>
        <v/>
      </c>
      <c r="AZ149" t="str">
        <f>IF(E149="","",VLOOKUP(H149,'RAZA field Params'!$B$48:$P$93,AX149+1,FALSE))</f>
        <v/>
      </c>
      <c r="BA149" t="str">
        <f>IF(E149="","",VLOOKUP(H149,'RAZA field Params'!$B$48:$P$93,AX149+2,FALSE))</f>
        <v/>
      </c>
      <c r="BC149">
        <f t="shared" si="371"/>
        <v>-1</v>
      </c>
      <c r="BD149">
        <f t="shared" si="360"/>
        <v>-1</v>
      </c>
      <c r="BE149">
        <f t="shared" si="360"/>
        <v>-1</v>
      </c>
      <c r="BF149">
        <f t="shared" si="360"/>
        <v>-1</v>
      </c>
      <c r="BG149">
        <f t="shared" si="360"/>
        <v>-1</v>
      </c>
      <c r="BH149">
        <f t="shared" si="360"/>
        <v>-1</v>
      </c>
      <c r="BI149">
        <f t="shared" si="360"/>
        <v>-1</v>
      </c>
      <c r="BJ149">
        <f t="shared" si="360"/>
        <v>-1</v>
      </c>
      <c r="BL149">
        <f>IF((IF(BC149=BC140,BC149,-1)-$AM149)/10000&lt;0,-1,(IF(BC149=BC140,BC149,-1)-$AM149)/10000)</f>
        <v>-1</v>
      </c>
      <c r="BM149">
        <f t="shared" ref="BM149:BS149" si="384">IF((IF(BD149=BD140,BD149,-1)-$AM149)/10000&lt;0,-1,(IF(BD149=BD140,BD149,-1)-$AM149)/10000)</f>
        <v>-1</v>
      </c>
      <c r="BN149">
        <f t="shared" si="384"/>
        <v>-1</v>
      </c>
      <c r="BO149">
        <f t="shared" si="384"/>
        <v>-1</v>
      </c>
      <c r="BP149">
        <f t="shared" si="384"/>
        <v>-1</v>
      </c>
      <c r="BQ149">
        <f t="shared" si="384"/>
        <v>-1</v>
      </c>
      <c r="BR149">
        <f t="shared" si="384"/>
        <v>-1</v>
      </c>
      <c r="BS149">
        <f t="shared" si="384"/>
        <v>-1</v>
      </c>
      <c r="BU149">
        <f>MAX(BL149:BS149)</f>
        <v>-1</v>
      </c>
      <c r="BV149">
        <f t="shared" si="374"/>
        <v>0</v>
      </c>
      <c r="BW149">
        <f>_xlfn.RANK.AVG(BU149,BU141:BU152,0)</f>
        <v>6.5</v>
      </c>
      <c r="BX149">
        <f>IF(BW149&gt;BV138,0,(BV138-BW149)+2)</f>
        <v>0</v>
      </c>
      <c r="BY149">
        <f>IF(BW149&gt;BV138,0,IF(BV138=7,MAX(0,(BV138-BW149-5)),0))</f>
        <v>0</v>
      </c>
      <c r="BZ149">
        <f>IF(BW149&gt;BV138,0,IF(BV138=8,MAX(0,(BV138-BW149-5)),0))</f>
        <v>0</v>
      </c>
      <c r="CA149">
        <f t="shared" si="375"/>
        <v>0</v>
      </c>
    </row>
    <row r="150" spans="1:79">
      <c r="B150" s="94">
        <v>10</v>
      </c>
      <c r="C150" s="38" t="str">
        <f>IF(E150="","",VLOOKUP(E150,'Guests and Para'!$Q$4:$U$33,2,FALSE))</f>
        <v/>
      </c>
      <c r="D150" s="38" t="str">
        <f>IF(E150="","",VLOOKUP(E150,'Guests and Para'!$Q$4:$U$33,3,FALSE))</f>
        <v/>
      </c>
      <c r="E150" s="4"/>
      <c r="F150" s="4"/>
      <c r="G150" s="6"/>
      <c r="H150" s="38" t="str">
        <f>IF(E150="","",VLOOKUP(E150,'Guests and Para'!$Q$4:$U$33,4,FALSE))</f>
        <v/>
      </c>
      <c r="I150" s="38" t="str">
        <f>IF(E150="","",VLOOKUP(E150,'Guests and Para'!$Q$4:$U$33,5,FALSE))</f>
        <v/>
      </c>
      <c r="J150" s="38">
        <f t="shared" si="362"/>
        <v>0</v>
      </c>
      <c r="K150" s="94">
        <f t="shared" si="363"/>
        <v>0</v>
      </c>
      <c r="L150" s="38" t="str">
        <f t="shared" si="383"/>
        <v/>
      </c>
      <c r="N150" s="8"/>
      <c r="O150" s="8"/>
      <c r="P150" s="8"/>
      <c r="Q150" s="7"/>
      <c r="R150" s="7"/>
      <c r="S150" s="7"/>
      <c r="T150" s="7"/>
      <c r="U150" s="7"/>
      <c r="X150" s="14" t="str">
        <f t="shared" si="364"/>
        <v/>
      </c>
      <c r="Y150" s="66" t="str">
        <f t="shared" si="365"/>
        <v/>
      </c>
      <c r="Z150" s="38" t="str">
        <f t="shared" si="366"/>
        <v/>
      </c>
      <c r="AC150">
        <f t="shared" si="367"/>
        <v>0</v>
      </c>
      <c r="AD150">
        <f t="shared" si="356"/>
        <v>0</v>
      </c>
      <c r="AE150">
        <f t="shared" si="356"/>
        <v>0</v>
      </c>
      <c r="AF150">
        <f t="shared" si="356"/>
        <v>0</v>
      </c>
      <c r="AG150">
        <f t="shared" si="356"/>
        <v>0</v>
      </c>
      <c r="AH150">
        <f t="shared" si="356"/>
        <v>0</v>
      </c>
      <c r="AI150">
        <f t="shared" si="356"/>
        <v>0</v>
      </c>
      <c r="AJ150">
        <f t="shared" si="356"/>
        <v>0</v>
      </c>
      <c r="AL150">
        <f t="shared" si="357"/>
        <v>-10000</v>
      </c>
      <c r="AM150">
        <f t="shared" si="376"/>
        <v>10</v>
      </c>
      <c r="AN150">
        <f t="shared" si="368"/>
        <v>-9990</v>
      </c>
      <c r="AO150">
        <f t="shared" si="358"/>
        <v>0</v>
      </c>
      <c r="AP150">
        <f>_xlfn.RANK.AVG(AV150,AV141:AV152,0)</f>
        <v>6.5</v>
      </c>
      <c r="AQ150">
        <f>IF(AP150&gt;AO138,0,(AO138-AP150)+2)</f>
        <v>0</v>
      </c>
      <c r="AR150">
        <f>IF(AP150&gt;AO138,0,IF(AO138=7,MAX(0,(AO138-AP150-5)),0))</f>
        <v>0</v>
      </c>
      <c r="AS150">
        <f>IF(AP150&gt;AO138,0,IF(AO138=8,MAX(0,(AO138-AP150-5)),0))</f>
        <v>0</v>
      </c>
      <c r="AT150">
        <f t="shared" si="369"/>
        <v>0</v>
      </c>
      <c r="AV150">
        <f t="shared" si="359"/>
        <v>-1</v>
      </c>
      <c r="AW150" t="str">
        <f t="shared" si="370"/>
        <v/>
      </c>
      <c r="AX150">
        <f>VLOOKUP(A139,'RAZA field Params'!$AM$5:$AN$11,2,FALSE)</f>
        <v>13</v>
      </c>
      <c r="AY150" t="str">
        <f>IF(E150="","",VLOOKUP(H150,'RAZA field Params'!$B$48:$P$93,AX150,FALSE))</f>
        <v/>
      </c>
      <c r="AZ150" t="str">
        <f>IF(E150="","",VLOOKUP(H150,'RAZA field Params'!$B$48:$P$93,AX150+1,FALSE))</f>
        <v/>
      </c>
      <c r="BA150" t="str">
        <f>IF(E150="","",VLOOKUP(H150,'RAZA field Params'!$B$48:$P$93,AX150+2,FALSE))</f>
        <v/>
      </c>
      <c r="BC150">
        <f t="shared" si="371"/>
        <v>-1</v>
      </c>
      <c r="BD150">
        <f t="shared" si="360"/>
        <v>-1</v>
      </c>
      <c r="BE150">
        <f t="shared" si="360"/>
        <v>-1</v>
      </c>
      <c r="BF150">
        <f t="shared" si="360"/>
        <v>-1</v>
      </c>
      <c r="BG150">
        <f t="shared" si="360"/>
        <v>-1</v>
      </c>
      <c r="BH150">
        <f t="shared" si="360"/>
        <v>-1</v>
      </c>
      <c r="BI150">
        <f t="shared" si="360"/>
        <v>-1</v>
      </c>
      <c r="BJ150">
        <f t="shared" si="360"/>
        <v>-1</v>
      </c>
      <c r="BL150">
        <f>IF((IF(BC150=BC140,BC150,-1)-$AM150)/10000&lt;0,-1,(IF(BC150=BC140,BC150,-1)-$AM150)/10000)</f>
        <v>-1</v>
      </c>
      <c r="BM150">
        <f t="shared" ref="BM150:BN150" si="385">IF((IF(BD150=BD140,BD150,-1)-$AM150)/10000&lt;0,-1,(IF(BD150=BD140,BD150,-1)-$AM150)/10000)</f>
        <v>-1</v>
      </c>
      <c r="BN150">
        <f t="shared" si="385"/>
        <v>-1</v>
      </c>
      <c r="BO150">
        <f>IF((IF(BF150=BF140,BF150,-1)-$AM150)/10000&lt;0,-1,(IF(BF150=BF140,BF150,-1)-$AM150)/10000)</f>
        <v>-1</v>
      </c>
      <c r="BP150">
        <f t="shared" ref="BP150:BS150" si="386">IF((IF(BG150=BG140,BG150,-1)-$AM150)/10000&lt;0,-1,(IF(BG150=BG140,BG150,-1)-$AM150)/10000)</f>
        <v>-1</v>
      </c>
      <c r="BQ150">
        <f t="shared" si="386"/>
        <v>-1</v>
      </c>
      <c r="BR150">
        <f t="shared" si="386"/>
        <v>-1</v>
      </c>
      <c r="BS150">
        <f t="shared" si="386"/>
        <v>-1</v>
      </c>
      <c r="BU150">
        <f t="shared" ref="BU150:BU152" si="387">MAX(BL150:BS150)</f>
        <v>-1</v>
      </c>
      <c r="BV150">
        <f t="shared" si="374"/>
        <v>0</v>
      </c>
      <c r="BW150">
        <f>_xlfn.RANK.AVG(BU150,BU141:BU152,0)</f>
        <v>6.5</v>
      </c>
      <c r="BX150">
        <f>IF(BW150&gt;BV138,0,(BV138-BW150)+2)</f>
        <v>0</v>
      </c>
      <c r="BY150">
        <f>IF(BW150&gt;BV138,0,IF(BV138=7,MAX(0,(BV138-BW150-5)),0))</f>
        <v>0</v>
      </c>
      <c r="BZ150">
        <f>IF(BW150&gt;BV138,0,IF(BV138=8,MAX(0,(BV138-BW150-5)),0))</f>
        <v>0</v>
      </c>
      <c r="CA150">
        <f t="shared" si="375"/>
        <v>0</v>
      </c>
    </row>
    <row r="151" spans="1:79">
      <c r="B151" s="94">
        <v>11</v>
      </c>
      <c r="C151" s="38" t="str">
        <f>IF(E151="","",VLOOKUP(E151,'Guests and Para'!$Q$4:$U$33,2,FALSE))</f>
        <v/>
      </c>
      <c r="D151" s="38" t="str">
        <f>IF(E151="","",VLOOKUP(E151,'Guests and Para'!$Q$4:$U$33,3,FALSE))</f>
        <v/>
      </c>
      <c r="E151" s="4"/>
      <c r="F151" s="4"/>
      <c r="G151" s="6"/>
      <c r="H151" s="38" t="str">
        <f>IF(E151="","",VLOOKUP(E151,'Guests and Para'!$Q$4:$U$33,4,FALSE))</f>
        <v/>
      </c>
      <c r="I151" s="38" t="str">
        <f>IF(E151="","",VLOOKUP(E151,'Guests and Para'!$Q$4:$U$33,5,FALSE))</f>
        <v/>
      </c>
      <c r="J151" s="38">
        <f t="shared" si="362"/>
        <v>0</v>
      </c>
      <c r="K151" s="94">
        <f t="shared" si="363"/>
        <v>0</v>
      </c>
      <c r="L151" s="38" t="str">
        <f t="shared" si="383"/>
        <v/>
      </c>
      <c r="N151" s="8"/>
      <c r="O151" s="8"/>
      <c r="P151" s="8"/>
      <c r="Q151" s="7"/>
      <c r="R151" s="7"/>
      <c r="S151" s="7"/>
      <c r="T151" s="7"/>
      <c r="U151" s="7"/>
      <c r="X151" s="14" t="str">
        <f t="shared" si="364"/>
        <v/>
      </c>
      <c r="Y151" s="66" t="str">
        <f t="shared" si="365"/>
        <v/>
      </c>
      <c r="Z151" s="38" t="str">
        <f t="shared" si="366"/>
        <v/>
      </c>
      <c r="AC151">
        <f t="shared" si="367"/>
        <v>0</v>
      </c>
      <c r="AD151">
        <f t="shared" si="356"/>
        <v>0</v>
      </c>
      <c r="AE151">
        <f t="shared" si="356"/>
        <v>0</v>
      </c>
      <c r="AF151">
        <f t="shared" si="356"/>
        <v>0</v>
      </c>
      <c r="AG151">
        <f t="shared" si="356"/>
        <v>0</v>
      </c>
      <c r="AH151">
        <f t="shared" si="356"/>
        <v>0</v>
      </c>
      <c r="AI151">
        <f t="shared" si="356"/>
        <v>0</v>
      </c>
      <c r="AJ151">
        <f t="shared" si="356"/>
        <v>0</v>
      </c>
      <c r="AL151">
        <f t="shared" si="357"/>
        <v>-10000</v>
      </c>
      <c r="AM151">
        <f t="shared" si="376"/>
        <v>11</v>
      </c>
      <c r="AN151">
        <f t="shared" si="368"/>
        <v>-9989</v>
      </c>
      <c r="AO151">
        <f t="shared" si="358"/>
        <v>0</v>
      </c>
      <c r="AP151">
        <f>_xlfn.RANK.AVG(AV151,AV141:AV152,0)</f>
        <v>6.5</v>
      </c>
      <c r="AQ151">
        <f>IF(AP151&gt;AO138,0,(AO138-AP151)+2)</f>
        <v>0</v>
      </c>
      <c r="AR151">
        <f>IF(AP151&gt;AO138,0,IF(AO138=7,MAX(0,(AO138-AP151-5)),0))</f>
        <v>0</v>
      </c>
      <c r="AS151">
        <f>IF(AP151&gt;AO138,0,IF(AO138=8,MAX(0,(AO138-AP151-5)),0))</f>
        <v>0</v>
      </c>
      <c r="AT151">
        <f t="shared" si="369"/>
        <v>0</v>
      </c>
      <c r="AV151">
        <f>IF(AY151="",-1,IF(AY151&gt;0,FLOOR(AY151*EXP(-EXP(AZ151-BA151*AW151)),1),0))</f>
        <v>-1</v>
      </c>
      <c r="AW151" t="str">
        <f t="shared" si="370"/>
        <v/>
      </c>
      <c r="AX151">
        <f>VLOOKUP(A139,'RAZA field Params'!$AM$5:$AN$11,2,FALSE)</f>
        <v>13</v>
      </c>
      <c r="AY151" t="str">
        <f>IF(E151="","",VLOOKUP(H151,'RAZA field Params'!$B$48:$P$93,AX151,FALSE))</f>
        <v/>
      </c>
      <c r="AZ151" t="str">
        <f>IF(E151="","",VLOOKUP(H151,'RAZA field Params'!$B$48:$P$93,AX151+1,FALSE))</f>
        <v/>
      </c>
      <c r="BA151" t="str">
        <f>IF(E151="","",VLOOKUP(H151,'RAZA field Params'!$B$48:$P$93,AX151+2,FALSE))</f>
        <v/>
      </c>
      <c r="BC151">
        <f>IF($D151=BC$1,$AN151,-1)</f>
        <v>-1</v>
      </c>
      <c r="BD151">
        <f t="shared" si="360"/>
        <v>-1</v>
      </c>
      <c r="BE151">
        <f t="shared" si="360"/>
        <v>-1</v>
      </c>
      <c r="BF151">
        <f t="shared" si="360"/>
        <v>-1</v>
      </c>
      <c r="BG151">
        <f t="shared" si="360"/>
        <v>-1</v>
      </c>
      <c r="BH151">
        <f t="shared" si="360"/>
        <v>-1</v>
      </c>
      <c r="BI151">
        <f t="shared" si="360"/>
        <v>-1</v>
      </c>
      <c r="BJ151">
        <f t="shared" si="360"/>
        <v>-1</v>
      </c>
      <c r="BL151">
        <f>IF((IF(BC151=BC140,BC151,-1)-$AM151)/10000&lt;0,-1,(IF(BC151=BC140,BC151,-1)-$AM151)/10000)</f>
        <v>-1</v>
      </c>
      <c r="BM151">
        <f t="shared" ref="BM151:BS151" si="388">IF((IF(BD151=BD140,BD151,-1)-$AM151)/10000&lt;0,-1,(IF(BD151=BD140,BD151,-1)-$AM151)/10000)</f>
        <v>-1</v>
      </c>
      <c r="BN151">
        <f t="shared" si="388"/>
        <v>-1</v>
      </c>
      <c r="BO151">
        <f t="shared" si="388"/>
        <v>-1</v>
      </c>
      <c r="BP151">
        <f t="shared" si="388"/>
        <v>-1</v>
      </c>
      <c r="BQ151">
        <f t="shared" si="388"/>
        <v>-1</v>
      </c>
      <c r="BR151">
        <f t="shared" si="388"/>
        <v>-1</v>
      </c>
      <c r="BS151">
        <f t="shared" si="388"/>
        <v>-1</v>
      </c>
      <c r="BU151">
        <f t="shared" si="387"/>
        <v>-1</v>
      </c>
      <c r="BV151">
        <f t="shared" si="374"/>
        <v>0</v>
      </c>
      <c r="BW151">
        <f>_xlfn.RANK.AVG(BU151,BU141:BU152,0)</f>
        <v>6.5</v>
      </c>
      <c r="BX151">
        <f>IF(BW151&gt;BV138,0,(BV138-BW151)+2)</f>
        <v>0</v>
      </c>
      <c r="BY151">
        <f>IF(BW151&gt;BV138,0,IF(BV138=7,MAX(0,(BV138-BW151-5)),0))</f>
        <v>0</v>
      </c>
      <c r="BZ151">
        <f>IF(BW151&gt;BV138,0,IF(BV138=8,MAX(0,(BV138-BW151-5)),0))</f>
        <v>0</v>
      </c>
      <c r="CA151">
        <f>SUM(BX151:BZ151)</f>
        <v>0</v>
      </c>
    </row>
    <row r="152" spans="1:79">
      <c r="B152" s="94">
        <v>12</v>
      </c>
      <c r="C152" s="38" t="str">
        <f>IF(E152="","",VLOOKUP(E152,'Guests and Para'!$Q$4:$U$33,2,FALSE))</f>
        <v/>
      </c>
      <c r="D152" s="38" t="str">
        <f>IF(E152="","",VLOOKUP(E152,'Guests and Para'!$Q$4:$U$33,3,FALSE))</f>
        <v/>
      </c>
      <c r="E152" s="4"/>
      <c r="F152" s="4"/>
      <c r="G152" s="6"/>
      <c r="H152" s="38" t="str">
        <f>IF(E152="","",VLOOKUP(E152,'Guests and Para'!$Q$4:$U$33,4,FALSE))</f>
        <v/>
      </c>
      <c r="I152" s="38" t="str">
        <f>IF(E152="","",VLOOKUP(E152,'Guests and Para'!$Q$4:$U$33,5,FALSE))</f>
        <v/>
      </c>
      <c r="J152" s="38">
        <f t="shared" si="362"/>
        <v>0</v>
      </c>
      <c r="K152" s="94">
        <f t="shared" si="363"/>
        <v>0</v>
      </c>
      <c r="L152" s="38" t="str">
        <f t="shared" si="383"/>
        <v/>
      </c>
      <c r="N152" s="8"/>
      <c r="O152" s="8"/>
      <c r="P152" s="8"/>
      <c r="Q152" s="7"/>
      <c r="R152" s="7"/>
      <c r="S152" s="7"/>
      <c r="T152" s="7"/>
      <c r="U152" s="7"/>
      <c r="X152" s="14" t="str">
        <f t="shared" si="364"/>
        <v/>
      </c>
      <c r="Y152" s="66" t="str">
        <f t="shared" si="365"/>
        <v/>
      </c>
      <c r="Z152" s="38" t="str">
        <f t="shared" si="366"/>
        <v/>
      </c>
      <c r="AC152">
        <f t="shared" si="367"/>
        <v>0</v>
      </c>
      <c r="AD152">
        <f t="shared" si="356"/>
        <v>0</v>
      </c>
      <c r="AE152">
        <f t="shared" si="356"/>
        <v>0</v>
      </c>
      <c r="AF152">
        <f t="shared" si="356"/>
        <v>0</v>
      </c>
      <c r="AG152">
        <f t="shared" si="356"/>
        <v>0</v>
      </c>
      <c r="AH152">
        <f t="shared" si="356"/>
        <v>0</v>
      </c>
      <c r="AI152">
        <f t="shared" si="356"/>
        <v>0</v>
      </c>
      <c r="AJ152">
        <f t="shared" si="356"/>
        <v>0</v>
      </c>
      <c r="AL152">
        <f t="shared" si="357"/>
        <v>-10000</v>
      </c>
      <c r="AM152">
        <f t="shared" si="376"/>
        <v>12</v>
      </c>
      <c r="AN152">
        <f t="shared" si="368"/>
        <v>-9988</v>
      </c>
      <c r="AO152">
        <f t="shared" si="358"/>
        <v>0</v>
      </c>
      <c r="AP152">
        <f>_xlfn.RANK.AVG(AV152,AV141:AV152,0)</f>
        <v>6.5</v>
      </c>
      <c r="AQ152">
        <f>IF(AP152&gt;AO138,0,(AO138-AP152)+2)</f>
        <v>0</v>
      </c>
      <c r="AR152">
        <f>IF(AP152&gt;AO138,0,IF(AO138=7,MAX(0,(AO138-AP152-5)),0))</f>
        <v>0</v>
      </c>
      <c r="AS152">
        <f>IF(AP152&gt;AO138,0,IF(AO138=8,MAX(0,(AO138-AP152-5)),0))</f>
        <v>0</v>
      </c>
      <c r="AT152">
        <f t="shared" si="369"/>
        <v>0</v>
      </c>
      <c r="AV152">
        <f t="shared" ref="AV152" si="389">IF(AY152="",-1,IF(AY152&gt;0,FLOOR(AY152*EXP(-EXP(AZ152-BA152*AW152)),1),0))</f>
        <v>-1</v>
      </c>
      <c r="AW152" t="str">
        <f t="shared" si="370"/>
        <v/>
      </c>
      <c r="AX152">
        <f>VLOOKUP(A139,'RAZA field Params'!$AM$5:$AN$11,2,FALSE)</f>
        <v>13</v>
      </c>
      <c r="AY152" t="str">
        <f>IF(E152="","",VLOOKUP(H152,'RAZA field Params'!$B$48:$P$93,AX152,FALSE))</f>
        <v/>
      </c>
      <c r="AZ152" t="str">
        <f>IF(E152="","",VLOOKUP(H152,'RAZA field Params'!$B$48:$P$93,AX152+1,FALSE))</f>
        <v/>
      </c>
      <c r="BA152" t="str">
        <f>IF(E152="","",VLOOKUP(H152,'RAZA field Params'!$B$48:$P$93,AX152+2,FALSE))</f>
        <v/>
      </c>
      <c r="BC152">
        <f t="shared" si="371"/>
        <v>-1</v>
      </c>
      <c r="BD152">
        <f t="shared" si="360"/>
        <v>-1</v>
      </c>
      <c r="BE152">
        <f t="shared" si="360"/>
        <v>-1</v>
      </c>
      <c r="BF152">
        <f t="shared" si="360"/>
        <v>-1</v>
      </c>
      <c r="BG152">
        <f t="shared" si="360"/>
        <v>-1</v>
      </c>
      <c r="BH152">
        <f t="shared" si="360"/>
        <v>-1</v>
      </c>
      <c r="BI152">
        <f t="shared" si="360"/>
        <v>-1</v>
      </c>
      <c r="BJ152">
        <f t="shared" si="360"/>
        <v>-1</v>
      </c>
      <c r="BL152">
        <f>IF((IF(BC152=BC140,BC152,-1)-$AM152)/10000&lt;0,-1,(IF(BC152=BC140,BC152,-1)-$AM152)/10000)</f>
        <v>-1</v>
      </c>
      <c r="BM152">
        <f t="shared" ref="BM152:BS152" si="390">IF((IF(BD152=BD140,BD152,-1)-$AM152)/10000&lt;0,-1,(IF(BD152=BD140,BD152,-1)-$AM152)/10000)</f>
        <v>-1</v>
      </c>
      <c r="BN152">
        <f t="shared" si="390"/>
        <v>-1</v>
      </c>
      <c r="BO152">
        <f t="shared" si="390"/>
        <v>-1</v>
      </c>
      <c r="BP152">
        <f t="shared" si="390"/>
        <v>-1</v>
      </c>
      <c r="BQ152">
        <f t="shared" si="390"/>
        <v>-1</v>
      </c>
      <c r="BR152">
        <f t="shared" si="390"/>
        <v>-1</v>
      </c>
      <c r="BS152">
        <f t="shared" si="390"/>
        <v>-1</v>
      </c>
      <c r="BU152">
        <f t="shared" si="387"/>
        <v>-1</v>
      </c>
      <c r="BV152">
        <f t="shared" si="374"/>
        <v>0</v>
      </c>
      <c r="BW152">
        <f>_xlfn.RANK.AVG(BU152,BU141:BU152,0)</f>
        <v>6.5</v>
      </c>
      <c r="BX152">
        <f>IF(BW152&gt;BV138,0,(BV138-BW152)+2)</f>
        <v>0</v>
      </c>
      <c r="BY152">
        <f>IF(BW152&gt;BV138,0,IF(BV138=7,MAX(0,(BV138-BW152-5)),0))</f>
        <v>0</v>
      </c>
      <c r="BZ152">
        <f>IF(BW152&gt;BV138,0,IF(BV138=8,MAX(0,(BV138-BW152-5)),0))</f>
        <v>0</v>
      </c>
      <c r="CA152">
        <f t="shared" ref="CA152" si="391">SUM(BX152:BZ152)</f>
        <v>0</v>
      </c>
    </row>
    <row r="154" spans="1:79">
      <c r="AO154" t="s">
        <v>312</v>
      </c>
      <c r="BC154" s="136" t="str">
        <f>AC$1</f>
        <v>B&amp;R</v>
      </c>
      <c r="BD154" s="136" t="str">
        <f t="shared" ref="BD154:BJ154" si="392">AD$1</f>
        <v>Chelt</v>
      </c>
      <c r="BE154" s="136" t="str">
        <f t="shared" si="392"/>
        <v>D&amp;S</v>
      </c>
      <c r="BF154" s="136" t="str">
        <f t="shared" si="392"/>
        <v>HereF</v>
      </c>
      <c r="BG154" s="136" t="str">
        <f t="shared" si="392"/>
        <v>K&amp;S</v>
      </c>
      <c r="BH154" s="136" t="str">
        <f t="shared" si="392"/>
        <v>Tipton</v>
      </c>
      <c r="BI154" s="136" t="str">
        <f t="shared" si="392"/>
        <v>Worc</v>
      </c>
      <c r="BJ154" s="136" t="str">
        <f t="shared" si="392"/>
        <v>Yate</v>
      </c>
      <c r="BV154" t="s">
        <v>312</v>
      </c>
    </row>
    <row r="155" spans="1:79">
      <c r="A155" s="62" t="s">
        <v>0</v>
      </c>
      <c r="B155" s="62" t="s">
        <v>0</v>
      </c>
      <c r="C155" s="62" t="s">
        <v>11</v>
      </c>
      <c r="D155" s="62" t="s">
        <v>58</v>
      </c>
      <c r="AO155">
        <f>SUM(AO158:AO165)</f>
        <v>0</v>
      </c>
      <c r="BC155" t="s">
        <v>399</v>
      </c>
      <c r="BL155" t="s">
        <v>401</v>
      </c>
      <c r="BV155">
        <f>SUM(BV158:BV165)</f>
        <v>0</v>
      </c>
    </row>
    <row r="156" spans="1:79">
      <c r="A156" s="3" t="str">
        <f>C155</f>
        <v>SP</v>
      </c>
      <c r="B156" s="37" t="s">
        <v>415</v>
      </c>
      <c r="C156" s="37"/>
      <c r="D156" s="138"/>
      <c r="E156" s="37"/>
      <c r="F156" s="139"/>
      <c r="G156" s="63" t="s">
        <v>77</v>
      </c>
      <c r="H156" s="37" t="s">
        <v>387</v>
      </c>
      <c r="I156" s="37" t="s">
        <v>389</v>
      </c>
      <c r="J156" s="37" t="s">
        <v>79</v>
      </c>
      <c r="K156" s="37" t="s">
        <v>59</v>
      </c>
      <c r="L156" s="37" t="s">
        <v>304</v>
      </c>
      <c r="M156" s="3"/>
      <c r="N156" s="3"/>
      <c r="O156" s="3"/>
      <c r="P156" s="3"/>
      <c r="Q156" s="3"/>
      <c r="R156" s="3"/>
      <c r="S156" s="3"/>
      <c r="T156" s="3"/>
      <c r="U156" s="3"/>
      <c r="V156" s="3"/>
      <c r="W156" s="3"/>
      <c r="X156" s="3" t="s">
        <v>136</v>
      </c>
      <c r="Y156" s="3" t="s">
        <v>236</v>
      </c>
      <c r="Z156" s="37" t="s">
        <v>404</v>
      </c>
      <c r="AA156" s="3"/>
      <c r="AL156" t="s">
        <v>304</v>
      </c>
      <c r="AM156" t="s">
        <v>307</v>
      </c>
      <c r="AN156" s="1" t="s">
        <v>308</v>
      </c>
      <c r="AO156" t="s">
        <v>310</v>
      </c>
      <c r="AP156" t="s">
        <v>313</v>
      </c>
      <c r="AQ156" t="s">
        <v>400</v>
      </c>
      <c r="AR156" t="s">
        <v>400</v>
      </c>
      <c r="AS156" t="s">
        <v>400</v>
      </c>
      <c r="AT156" t="s">
        <v>400</v>
      </c>
      <c r="AV156" t="s">
        <v>304</v>
      </c>
      <c r="AW156" t="s">
        <v>383</v>
      </c>
      <c r="AX156" t="s">
        <v>392</v>
      </c>
      <c r="AY156" t="s">
        <v>304</v>
      </c>
      <c r="AZ156" t="s">
        <v>304</v>
      </c>
      <c r="BA156" t="s">
        <v>304</v>
      </c>
      <c r="BC156" s="136" t="str">
        <f>AC$1</f>
        <v>B&amp;R</v>
      </c>
      <c r="BD156" s="136" t="str">
        <f t="shared" ref="BD156:BJ156" si="393">AD$1</f>
        <v>Chelt</v>
      </c>
      <c r="BE156" s="136" t="str">
        <f t="shared" si="393"/>
        <v>D&amp;S</v>
      </c>
      <c r="BF156" s="136" t="str">
        <f t="shared" si="393"/>
        <v>HereF</v>
      </c>
      <c r="BG156" s="136" t="str">
        <f t="shared" si="393"/>
        <v>K&amp;S</v>
      </c>
      <c r="BH156" s="136" t="str">
        <f t="shared" si="393"/>
        <v>Tipton</v>
      </c>
      <c r="BI156" s="136" t="str">
        <f t="shared" si="393"/>
        <v>Worc</v>
      </c>
      <c r="BJ156" s="136" t="str">
        <f t="shared" si="393"/>
        <v>Yate</v>
      </c>
      <c r="BL156" s="136" t="str">
        <f>BC156</f>
        <v>B&amp;R</v>
      </c>
      <c r="BM156" s="136" t="str">
        <f t="shared" ref="BM156:BS156" si="394">BD156</f>
        <v>Chelt</v>
      </c>
      <c r="BN156" s="136" t="str">
        <f t="shared" si="394"/>
        <v>D&amp;S</v>
      </c>
      <c r="BO156" s="136" t="str">
        <f t="shared" si="394"/>
        <v>HereF</v>
      </c>
      <c r="BP156" s="136" t="str">
        <f t="shared" si="394"/>
        <v>K&amp;S</v>
      </c>
      <c r="BQ156" s="136" t="str">
        <f t="shared" si="394"/>
        <v>Tipton</v>
      </c>
      <c r="BR156" s="136" t="str">
        <f t="shared" si="394"/>
        <v>Worc</v>
      </c>
      <c r="BS156" s="136" t="str">
        <f t="shared" si="394"/>
        <v>Yate</v>
      </c>
      <c r="BU156" t="s">
        <v>402</v>
      </c>
      <c r="BV156" t="s">
        <v>310</v>
      </c>
      <c r="BW156" t="s">
        <v>313</v>
      </c>
      <c r="BX156" t="s">
        <v>403</v>
      </c>
      <c r="BY156" t="s">
        <v>403</v>
      </c>
      <c r="BZ156" t="s">
        <v>403</v>
      </c>
      <c r="CA156" t="s">
        <v>403</v>
      </c>
    </row>
    <row r="157" spans="1:79">
      <c r="A157" s="64" t="str">
        <f>$A$4</f>
        <v>WOMEN</v>
      </c>
      <c r="B157" s="37" t="s">
        <v>59</v>
      </c>
      <c r="C157" s="37" t="s">
        <v>60</v>
      </c>
      <c r="D157" s="37" t="s">
        <v>61</v>
      </c>
      <c r="E157" s="37" t="s">
        <v>108</v>
      </c>
      <c r="F157" s="139"/>
      <c r="G157" s="63" t="s">
        <v>99</v>
      </c>
      <c r="H157" s="37" t="s">
        <v>388</v>
      </c>
      <c r="I157" s="37" t="s">
        <v>390</v>
      </c>
      <c r="J157" s="37" t="s">
        <v>80</v>
      </c>
      <c r="K157" s="37" t="s">
        <v>80</v>
      </c>
      <c r="L157" s="37" t="s">
        <v>80</v>
      </c>
      <c r="M157" s="3"/>
      <c r="N157" s="3"/>
      <c r="O157" s="3"/>
      <c r="P157" s="3"/>
      <c r="Q157" s="3"/>
      <c r="R157" s="3"/>
      <c r="S157" s="3"/>
      <c r="T157" s="3"/>
      <c r="U157" s="3"/>
      <c r="V157" s="3"/>
      <c r="W157" s="3"/>
      <c r="X157" s="3" t="s">
        <v>146</v>
      </c>
      <c r="Y157" s="3" t="s">
        <v>237</v>
      </c>
      <c r="Z157" s="37" t="s">
        <v>405</v>
      </c>
      <c r="AA157" s="3"/>
      <c r="AC157" t="str">
        <f>ADMIN2026!$D$12</f>
        <v>B&amp;R</v>
      </c>
      <c r="AD157" t="str">
        <f>ADMIN2026!$D$13</f>
        <v>Chelt</v>
      </c>
      <c r="AE157" t="str">
        <f>ADMIN2026!$D$14</f>
        <v>D&amp;S</v>
      </c>
      <c r="AF157" t="str">
        <f>ADMIN2026!$D$15</f>
        <v>HereF</v>
      </c>
      <c r="AG157" t="str">
        <f>ADMIN2026!$D$16</f>
        <v>K&amp;S</v>
      </c>
      <c r="AH157" t="str">
        <f>ADMIN2026!$D$17</f>
        <v>Tipton</v>
      </c>
      <c r="AI157" t="str">
        <f>ADMIN2026!$D$18</f>
        <v>Worc</v>
      </c>
      <c r="AJ157" t="str">
        <f>ADMIN2026!$D$19</f>
        <v>Yate</v>
      </c>
      <c r="AL157" t="s">
        <v>306</v>
      </c>
      <c r="AM157" t="s">
        <v>296</v>
      </c>
      <c r="AN157" t="s">
        <v>309</v>
      </c>
      <c r="AO157" t="s">
        <v>311</v>
      </c>
      <c r="AP157" t="s">
        <v>325</v>
      </c>
      <c r="AQ157" t="s">
        <v>397</v>
      </c>
      <c r="AR157" t="s">
        <v>394</v>
      </c>
      <c r="AS157" t="s">
        <v>395</v>
      </c>
      <c r="AT157" t="s">
        <v>396</v>
      </c>
      <c r="AV157" t="s">
        <v>305</v>
      </c>
      <c r="AW157" t="s">
        <v>384</v>
      </c>
      <c r="AX157" t="s">
        <v>393</v>
      </c>
      <c r="AY157" t="s">
        <v>328</v>
      </c>
      <c r="AZ157" t="s">
        <v>329</v>
      </c>
      <c r="BA157" t="s">
        <v>330</v>
      </c>
      <c r="BC157" s="135">
        <f>MAX(BC158:BC165)</f>
        <v>-1</v>
      </c>
      <c r="BD157" s="135">
        <f t="shared" ref="BD157:BJ157" si="395">MAX(BD158:BD165)</f>
        <v>-1</v>
      </c>
      <c r="BE157" s="135">
        <f t="shared" si="395"/>
        <v>-1</v>
      </c>
      <c r="BF157" s="135">
        <f t="shared" si="395"/>
        <v>-1</v>
      </c>
      <c r="BG157" s="135">
        <f t="shared" si="395"/>
        <v>-1</v>
      </c>
      <c r="BH157" s="135">
        <f t="shared" si="395"/>
        <v>-1</v>
      </c>
      <c r="BI157" s="135">
        <f t="shared" si="395"/>
        <v>-1</v>
      </c>
      <c r="BJ157" s="135">
        <f t="shared" si="395"/>
        <v>-1</v>
      </c>
      <c r="BU157" t="s">
        <v>314</v>
      </c>
      <c r="BV157" t="s">
        <v>311</v>
      </c>
      <c r="BW157" t="s">
        <v>325</v>
      </c>
      <c r="BX157" t="s">
        <v>397</v>
      </c>
      <c r="BY157" t="s">
        <v>394</v>
      </c>
      <c r="BZ157" t="s">
        <v>395</v>
      </c>
      <c r="CA157" t="s">
        <v>396</v>
      </c>
    </row>
    <row r="158" spans="1:79">
      <c r="B158" s="94">
        <v>1</v>
      </c>
      <c r="C158" s="38" t="str">
        <f>IF(E158="","",VLOOKUP(E158,'Guests and Para'!$Q$4:$U$33,2,FALSE))</f>
        <v/>
      </c>
      <c r="D158" s="38" t="str">
        <f>IF(E158="","",VLOOKUP(E158,'Guests and Para'!$Q$4:$U$33,3,FALSE))</f>
        <v/>
      </c>
      <c r="E158" s="4"/>
      <c r="F158" s="140"/>
      <c r="G158" s="6"/>
      <c r="H158" s="38" t="str">
        <f>IF(E158="","",VLOOKUP(E158,'Guests and Para'!$Q$4:$U$33,4,FALSE))</f>
        <v/>
      </c>
      <c r="I158" s="38" t="str">
        <f>IF(E158="","",VLOOKUP(E158,'Guests and Para'!$Q$4:$U$33,5,FALSE))</f>
        <v/>
      </c>
      <c r="J158" s="38">
        <f>CA158</f>
        <v>0</v>
      </c>
      <c r="K158" s="94">
        <f>J158</f>
        <v>0</v>
      </c>
      <c r="L158" s="38" t="str">
        <f t="shared" ref="L158:L164" si="396">IF(AV158&lt;0,"",AV158)</f>
        <v/>
      </c>
      <c r="N158" s="8"/>
      <c r="O158" s="8"/>
      <c r="P158" s="8"/>
      <c r="Q158" s="7"/>
      <c r="R158" s="7"/>
      <c r="S158" s="7"/>
      <c r="T158" s="7"/>
      <c r="U158" s="7"/>
      <c r="X158" s="14" t="str">
        <f>IF(E158="","",G158)</f>
        <v/>
      </c>
      <c r="Y158" s="66" t="str">
        <f>IF(E158="","",IF(G158="NH","",IF(K158="DQ","",IF(K158="NM","",IF(K158="DNS","",IF(ABS(K158*2/2-K158)&lt;0.001,"","Error"))))))</f>
        <v/>
      </c>
      <c r="Z158" s="38" t="str">
        <f>IF(BU158&lt;0,"",BU158)</f>
        <v/>
      </c>
      <c r="AC158">
        <f>IF($D158=AC$1,$K158,0)</f>
        <v>0</v>
      </c>
      <c r="AD158">
        <f t="shared" ref="AD158:AJ169" si="397">IF($D158=AD$1,$K158,0)</f>
        <v>0</v>
      </c>
      <c r="AE158">
        <f t="shared" si="397"/>
        <v>0</v>
      </c>
      <c r="AF158">
        <f t="shared" si="397"/>
        <v>0</v>
      </c>
      <c r="AG158">
        <f t="shared" si="397"/>
        <v>0</v>
      </c>
      <c r="AH158">
        <f t="shared" si="397"/>
        <v>0</v>
      </c>
      <c r="AI158">
        <f t="shared" si="397"/>
        <v>0</v>
      </c>
      <c r="AJ158">
        <f t="shared" si="397"/>
        <v>0</v>
      </c>
      <c r="AL158">
        <f t="shared" ref="AL158:AL169" si="398">INT(100*AV158+0.5)*100</f>
        <v>-10000</v>
      </c>
      <c r="AM158">
        <v>1</v>
      </c>
      <c r="AN158">
        <f>AL158+AM158</f>
        <v>-9999</v>
      </c>
      <c r="AO158">
        <f t="shared" ref="AO158:AO169" si="399">IF(E158="",0,1)</f>
        <v>0</v>
      </c>
      <c r="AP158">
        <f>_xlfn.RANK.AVG(AV158,AV158:AV169,0)</f>
        <v>6.5</v>
      </c>
      <c r="AQ158">
        <f>IF(AP158&gt;AO155,0,(AO155-AP158)+2)</f>
        <v>0</v>
      </c>
      <c r="AR158">
        <f>IF(AP158&gt;AO155,0,IF(AO155=7,MAX(0,(AO155-AP158-5)),0))</f>
        <v>0</v>
      </c>
      <c r="AS158">
        <f>IF(AP158&gt;AO155,0,IF(AO155=8,MAX(0,(AO155-AP158-5)),0))</f>
        <v>0</v>
      </c>
      <c r="AT158">
        <f>SUM(AQ158:AS158)</f>
        <v>0</v>
      </c>
      <c r="AV158">
        <f t="shared" ref="AV158:AV167" si="400">IF(AY158="",-1,IF(AY158&gt;0,FLOOR(AY158*EXP(-EXP(AZ158-BA158*AW158)),1),0))</f>
        <v>-1</v>
      </c>
      <c r="AW158" t="str">
        <f>IF(E158="","",G158)</f>
        <v/>
      </c>
      <c r="AX158">
        <f>VLOOKUP(A156,'RAZA field Params'!$AM$5:$AN$11,2,FALSE)</f>
        <v>3</v>
      </c>
      <c r="AY158" t="str">
        <f>IF(E158="","",VLOOKUP(H158,'RAZA field Params'!$B$48:$P$93,AX158,FALSE))</f>
        <v/>
      </c>
      <c r="AZ158" t="str">
        <f>IF(E158="","",VLOOKUP(H158,'RAZA field Params'!$B$48:$P$93,AX158+1,FALSE))</f>
        <v/>
      </c>
      <c r="BA158" t="str">
        <f>IF(E158="","",VLOOKUP(H158,'RAZA field Params'!$B$48:$P$93,AX158+2,FALSE))</f>
        <v/>
      </c>
      <c r="BC158">
        <f>IF($D158=BC$1,$AN158,-1)</f>
        <v>-1</v>
      </c>
      <c r="BD158">
        <f t="shared" ref="BD158:BJ169" si="401">IF($D158=BD$1,$AN158,-1)</f>
        <v>-1</v>
      </c>
      <c r="BE158">
        <f t="shared" si="401"/>
        <v>-1</v>
      </c>
      <c r="BF158">
        <f t="shared" si="401"/>
        <v>-1</v>
      </c>
      <c r="BG158">
        <f t="shared" si="401"/>
        <v>-1</v>
      </c>
      <c r="BH158">
        <f t="shared" si="401"/>
        <v>-1</v>
      </c>
      <c r="BI158">
        <f t="shared" si="401"/>
        <v>-1</v>
      </c>
      <c r="BJ158">
        <f t="shared" si="401"/>
        <v>-1</v>
      </c>
      <c r="BL158">
        <f t="shared" ref="BL158:BS158" si="402">IF((IF(BC158=BC157,BC158,-1)-$AM158)/10000&lt;0,-1,(IF(BC158=BC157,BC158,-1)-$AM158)/10000)</f>
        <v>-1</v>
      </c>
      <c r="BM158">
        <f t="shared" si="402"/>
        <v>-1</v>
      </c>
      <c r="BN158">
        <f t="shared" si="402"/>
        <v>-1</v>
      </c>
      <c r="BO158">
        <f t="shared" si="402"/>
        <v>-1</v>
      </c>
      <c r="BP158">
        <f t="shared" si="402"/>
        <v>-1</v>
      </c>
      <c r="BQ158">
        <f t="shared" si="402"/>
        <v>-1</v>
      </c>
      <c r="BR158">
        <f t="shared" si="402"/>
        <v>-1</v>
      </c>
      <c r="BS158">
        <f t="shared" si="402"/>
        <v>-1</v>
      </c>
      <c r="BU158">
        <f>MAX(BL158:BS158)</f>
        <v>-1</v>
      </c>
      <c r="BV158">
        <f>IF(BU158&lt;0,0,1)</f>
        <v>0</v>
      </c>
      <c r="BW158">
        <f>_xlfn.RANK.AVG(BU158,BU158:BU169,0)</f>
        <v>6.5</v>
      </c>
      <c r="BX158">
        <f>IF(BW158&gt;BV155,0,(BV155-BW158)+2)</f>
        <v>0</v>
      </c>
      <c r="BY158">
        <f>IF(BW158&gt;BV155,0,IF(BV155=7,MAX(0,(BV155-BW158-5)),0))</f>
        <v>0</v>
      </c>
      <c r="BZ158">
        <f>IF(BW158&gt;BV155,0,IF(BV155=8,MAX(0,(BV155-BW158-5)),0))</f>
        <v>0</v>
      </c>
      <c r="CA158">
        <f>SUM(BX158:BZ158)</f>
        <v>0</v>
      </c>
    </row>
    <row r="159" spans="1:79">
      <c r="B159" s="94">
        <v>2</v>
      </c>
      <c r="C159" s="38" t="str">
        <f>IF(E159="","",VLOOKUP(E159,'Guests and Para'!$Q$4:$U$33,2,FALSE))</f>
        <v/>
      </c>
      <c r="D159" s="38" t="str">
        <f>IF(E159="","",VLOOKUP(E159,'Guests and Para'!$Q$4:$U$33,3,FALSE))</f>
        <v/>
      </c>
      <c r="E159" s="4"/>
      <c r="F159" s="140"/>
      <c r="G159" s="6"/>
      <c r="H159" s="38" t="str">
        <f>IF(E159="","",VLOOKUP(E159,'Guests and Para'!$Q$4:$U$33,4,FALSE))</f>
        <v/>
      </c>
      <c r="I159" s="38" t="str">
        <f>IF(E159="","",VLOOKUP(E159,'Guests and Para'!$Q$4:$U$33,5,FALSE))</f>
        <v/>
      </c>
      <c r="J159" s="38">
        <f t="shared" ref="J159:J169" si="403">CA159</f>
        <v>0</v>
      </c>
      <c r="K159" s="94">
        <f t="shared" ref="K159:K169" si="404">J159</f>
        <v>0</v>
      </c>
      <c r="L159" s="38" t="str">
        <f t="shared" si="396"/>
        <v/>
      </c>
      <c r="N159" s="8"/>
      <c r="O159" s="8"/>
      <c r="P159" s="8"/>
      <c r="Q159" s="7"/>
      <c r="R159" s="7"/>
      <c r="S159" s="7"/>
      <c r="T159" s="7"/>
      <c r="U159" s="7"/>
      <c r="X159" s="14" t="str">
        <f t="shared" ref="X159:X169" si="405">IF(E159="","",G159)</f>
        <v/>
      </c>
      <c r="Y159" s="66" t="str">
        <f t="shared" ref="Y159:Y169" si="406">IF(E159="","",IF(G159="NH","",IF(K159="DQ","",IF(K159="NM","",IF(K159="DNS","",IF(ABS(K159*2/2-K159)&lt;0.001,"","Error"))))))</f>
        <v/>
      </c>
      <c r="Z159" s="38" t="str">
        <f t="shared" ref="Z159:Z169" si="407">IF(BU159&lt;0,"",BU159)</f>
        <v/>
      </c>
      <c r="AC159">
        <f t="shared" ref="AC159:AC169" si="408">IF($D159=AC$1,$K159,0)</f>
        <v>0</v>
      </c>
      <c r="AD159">
        <f t="shared" si="397"/>
        <v>0</v>
      </c>
      <c r="AE159">
        <f t="shared" si="397"/>
        <v>0</v>
      </c>
      <c r="AF159">
        <f t="shared" si="397"/>
        <v>0</v>
      </c>
      <c r="AG159">
        <f t="shared" si="397"/>
        <v>0</v>
      </c>
      <c r="AH159">
        <f t="shared" si="397"/>
        <v>0</v>
      </c>
      <c r="AI159">
        <f t="shared" si="397"/>
        <v>0</v>
      </c>
      <c r="AJ159">
        <f t="shared" si="397"/>
        <v>0</v>
      </c>
      <c r="AL159">
        <f t="shared" si="398"/>
        <v>-10000</v>
      </c>
      <c r="AM159">
        <f>1+AM158</f>
        <v>2</v>
      </c>
      <c r="AN159">
        <f t="shared" ref="AN159:AN169" si="409">AL159+AM159</f>
        <v>-9998</v>
      </c>
      <c r="AO159">
        <f t="shared" si="399"/>
        <v>0</v>
      </c>
      <c r="AP159">
        <f>_xlfn.RANK.AVG(AV159,AV158:AV169,0)</f>
        <v>6.5</v>
      </c>
      <c r="AQ159">
        <f>IF(AP159&gt;AO155,0,(AO155-AP159)+2)</f>
        <v>0</v>
      </c>
      <c r="AR159">
        <f>IF(AP159&gt;AO155,0,IF(AO155=7,MAX(0,(AO155-AP159-5)),0))</f>
        <v>0</v>
      </c>
      <c r="AS159">
        <f>IF(AP159&gt;AO155,0,IF(AO155=8,MAX(0,(AO155-AP159-5)),0))</f>
        <v>0</v>
      </c>
      <c r="AT159">
        <f t="shared" ref="AT159:AT169" si="410">SUM(AQ159:AS159)</f>
        <v>0</v>
      </c>
      <c r="AV159">
        <f t="shared" si="400"/>
        <v>-1</v>
      </c>
      <c r="AW159" t="str">
        <f t="shared" ref="AW159:AW169" si="411">IF(E159="","",G159)</f>
        <v/>
      </c>
      <c r="AX159">
        <f>VLOOKUP(A156,'RAZA field Params'!$AM$5:$AN$11,2,FALSE)</f>
        <v>3</v>
      </c>
      <c r="AY159" t="str">
        <f>IF(E159="","",VLOOKUP(H159,'RAZA field Params'!$B$48:$P$93,AX159,FALSE))</f>
        <v/>
      </c>
      <c r="AZ159" t="str">
        <f>IF(E159="","",VLOOKUP(H159,'RAZA field Params'!$B$48:$P$93,AX159+1,FALSE))</f>
        <v/>
      </c>
      <c r="BA159" t="str">
        <f>IF(E159="","",VLOOKUP(H159,'RAZA field Params'!$B$48:$P$93,AX159+2,FALSE))</f>
        <v/>
      </c>
      <c r="BC159">
        <f t="shared" ref="BC159:BC169" si="412">IF($D159=BC$1,$AN159,-1)</f>
        <v>-1</v>
      </c>
      <c r="BD159">
        <f t="shared" si="401"/>
        <v>-1</v>
      </c>
      <c r="BE159">
        <f t="shared" si="401"/>
        <v>-1</v>
      </c>
      <c r="BF159">
        <f t="shared" si="401"/>
        <v>-1</v>
      </c>
      <c r="BG159">
        <f t="shared" si="401"/>
        <v>-1</v>
      </c>
      <c r="BH159">
        <f t="shared" si="401"/>
        <v>-1</v>
      </c>
      <c r="BI159">
        <f t="shared" si="401"/>
        <v>-1</v>
      </c>
      <c r="BJ159">
        <f t="shared" si="401"/>
        <v>-1</v>
      </c>
      <c r="BL159">
        <f t="shared" ref="BL159:BS159" si="413">IF((IF(BC159=BC157,BC159,-1)-$AM159)/10000&lt;0,-1,(IF(BC159=BC157,BC159,-1)-$AM159)/10000)</f>
        <v>-1</v>
      </c>
      <c r="BM159">
        <f t="shared" si="413"/>
        <v>-1</v>
      </c>
      <c r="BN159">
        <f t="shared" si="413"/>
        <v>-1</v>
      </c>
      <c r="BO159">
        <f t="shared" si="413"/>
        <v>-1</v>
      </c>
      <c r="BP159">
        <f t="shared" si="413"/>
        <v>-1</v>
      </c>
      <c r="BQ159">
        <f t="shared" si="413"/>
        <v>-1</v>
      </c>
      <c r="BR159">
        <f t="shared" si="413"/>
        <v>-1</v>
      </c>
      <c r="BS159">
        <f t="shared" si="413"/>
        <v>-1</v>
      </c>
      <c r="BU159">
        <f t="shared" ref="BU159:BU164" si="414">MAX(BL159:BS159)</f>
        <v>-1</v>
      </c>
      <c r="BV159">
        <f t="shared" ref="BV159:BV169" si="415">IF(BU159&lt;0,0,1)</f>
        <v>0</v>
      </c>
      <c r="BW159">
        <f>_xlfn.RANK.AVG(BU159,BU158:BU169,0)</f>
        <v>6.5</v>
      </c>
      <c r="BX159">
        <f>IF(BW159&gt;BV155,0,(BV155-BW159)+2)</f>
        <v>0</v>
      </c>
      <c r="BY159">
        <f>IF(BW159&gt;BV155,0,IF(BV155=7,MAX(0,(BV155-BW159-5)),0))</f>
        <v>0</v>
      </c>
      <c r="BZ159">
        <f>IF(BW159&gt;BV155,0,IF(BV155=8,MAX(0,(BV155-BW159-5)),0))</f>
        <v>0</v>
      </c>
      <c r="CA159">
        <f t="shared" ref="CA159:CA167" si="416">SUM(BX159:BZ159)</f>
        <v>0</v>
      </c>
    </row>
    <row r="160" spans="1:79">
      <c r="B160" s="94">
        <v>3</v>
      </c>
      <c r="C160" s="38" t="str">
        <f>IF(E160="","",VLOOKUP(E160,'Guests and Para'!$Q$4:$U$33,2,FALSE))</f>
        <v/>
      </c>
      <c r="D160" s="38" t="str">
        <f>IF(E160="","",VLOOKUP(E160,'Guests and Para'!$Q$4:$U$33,3,FALSE))</f>
        <v/>
      </c>
      <c r="E160" s="4"/>
      <c r="F160" s="140"/>
      <c r="G160" s="6"/>
      <c r="H160" s="38" t="str">
        <f>IF(E160="","",VLOOKUP(E160,'Guests and Para'!$Q$4:$U$33,4,FALSE))</f>
        <v/>
      </c>
      <c r="I160" s="38" t="str">
        <f>IF(E160="","",VLOOKUP(E160,'Guests and Para'!$Q$4:$U$33,5,FALSE))</f>
        <v/>
      </c>
      <c r="J160" s="38">
        <f t="shared" si="403"/>
        <v>0</v>
      </c>
      <c r="K160" s="94">
        <f t="shared" si="404"/>
        <v>0</v>
      </c>
      <c r="L160" s="38" t="str">
        <f t="shared" si="396"/>
        <v/>
      </c>
      <c r="N160" s="8"/>
      <c r="O160" s="8"/>
      <c r="P160" s="8"/>
      <c r="Q160" s="7"/>
      <c r="R160" s="7"/>
      <c r="S160" s="7"/>
      <c r="T160" s="7"/>
      <c r="U160" s="7"/>
      <c r="X160" s="14" t="str">
        <f t="shared" si="405"/>
        <v/>
      </c>
      <c r="Y160" s="66" t="str">
        <f t="shared" si="406"/>
        <v/>
      </c>
      <c r="Z160" s="38" t="str">
        <f t="shared" si="407"/>
        <v/>
      </c>
      <c r="AC160">
        <f t="shared" si="408"/>
        <v>0</v>
      </c>
      <c r="AD160">
        <f t="shared" si="397"/>
        <v>0</v>
      </c>
      <c r="AE160">
        <f t="shared" si="397"/>
        <v>0</v>
      </c>
      <c r="AF160">
        <f t="shared" si="397"/>
        <v>0</v>
      </c>
      <c r="AG160">
        <f t="shared" si="397"/>
        <v>0</v>
      </c>
      <c r="AH160">
        <f t="shared" si="397"/>
        <v>0</v>
      </c>
      <c r="AI160">
        <f t="shared" si="397"/>
        <v>0</v>
      </c>
      <c r="AJ160">
        <f t="shared" si="397"/>
        <v>0</v>
      </c>
      <c r="AL160">
        <f t="shared" si="398"/>
        <v>-10000</v>
      </c>
      <c r="AM160">
        <f t="shared" ref="AM160:AM169" si="417">1+AM159</f>
        <v>3</v>
      </c>
      <c r="AN160">
        <f t="shared" si="409"/>
        <v>-9997</v>
      </c>
      <c r="AO160">
        <f t="shared" si="399"/>
        <v>0</v>
      </c>
      <c r="AP160">
        <f>_xlfn.RANK.AVG(AV160,AV158:AV169,0)</f>
        <v>6.5</v>
      </c>
      <c r="AQ160">
        <f>IF(AP160&gt;AO155,0,(AO155-AP160)+2)</f>
        <v>0</v>
      </c>
      <c r="AR160">
        <f>IF(AP160&gt;AO155,0,IF(AO155=7,MAX(0,(AO155-AP160-5)),0))</f>
        <v>0</v>
      </c>
      <c r="AS160">
        <f>IF(AP160&gt;AO155,0,IF(AO155=8,MAX(0,(AO155-AP160-5)),0))</f>
        <v>0</v>
      </c>
      <c r="AT160">
        <f t="shared" si="410"/>
        <v>0</v>
      </c>
      <c r="AV160">
        <f t="shared" si="400"/>
        <v>-1</v>
      </c>
      <c r="AW160" t="str">
        <f t="shared" si="411"/>
        <v/>
      </c>
      <c r="AX160">
        <f>VLOOKUP(A156,'RAZA field Params'!$AM$5:$AN$11,2,FALSE)</f>
        <v>3</v>
      </c>
      <c r="AY160" t="str">
        <f>IF(E160="","",VLOOKUP(H160,'RAZA field Params'!$B$48:$P$93,AX160,FALSE))</f>
        <v/>
      </c>
      <c r="AZ160" t="str">
        <f>IF(E160="","",VLOOKUP(H160,'RAZA field Params'!$B$48:$P$93,AX160+1,FALSE))</f>
        <v/>
      </c>
      <c r="BA160" t="str">
        <f>IF(E160="","",VLOOKUP(H160,'RAZA field Params'!$B$48:$P$93,AX160+2,FALSE))</f>
        <v/>
      </c>
      <c r="BC160">
        <f t="shared" si="412"/>
        <v>-1</v>
      </c>
      <c r="BD160">
        <f t="shared" si="401"/>
        <v>-1</v>
      </c>
      <c r="BE160">
        <f t="shared" si="401"/>
        <v>-1</v>
      </c>
      <c r="BF160">
        <f t="shared" si="401"/>
        <v>-1</v>
      </c>
      <c r="BG160">
        <f t="shared" si="401"/>
        <v>-1</v>
      </c>
      <c r="BH160">
        <f t="shared" si="401"/>
        <v>-1</v>
      </c>
      <c r="BI160">
        <f t="shared" si="401"/>
        <v>-1</v>
      </c>
      <c r="BJ160">
        <f t="shared" si="401"/>
        <v>-1</v>
      </c>
      <c r="BL160">
        <f t="shared" ref="BL160:BS160" si="418">IF((IF(BC160=BC157,BC160,-1)-$AM160)/10000&lt;0,-1,(IF(BC160=BC157,BC160,-1)-$AM160)/10000)</f>
        <v>-1</v>
      </c>
      <c r="BM160">
        <f t="shared" si="418"/>
        <v>-1</v>
      </c>
      <c r="BN160">
        <f t="shared" si="418"/>
        <v>-1</v>
      </c>
      <c r="BO160">
        <f t="shared" si="418"/>
        <v>-1</v>
      </c>
      <c r="BP160">
        <f t="shared" si="418"/>
        <v>-1</v>
      </c>
      <c r="BQ160">
        <f t="shared" si="418"/>
        <v>-1</v>
      </c>
      <c r="BR160">
        <f t="shared" si="418"/>
        <v>-1</v>
      </c>
      <c r="BS160">
        <f t="shared" si="418"/>
        <v>-1</v>
      </c>
      <c r="BU160">
        <f t="shared" si="414"/>
        <v>-1</v>
      </c>
      <c r="BV160">
        <f t="shared" si="415"/>
        <v>0</v>
      </c>
      <c r="BW160">
        <f>_xlfn.RANK.AVG(BU160,BU158:BU169,0)</f>
        <v>6.5</v>
      </c>
      <c r="BX160">
        <f>IF(BW160&gt;BV155,0,(BV155-BW160)+2)</f>
        <v>0</v>
      </c>
      <c r="BY160">
        <f>IF(BW160&gt;BV155,0,IF(BV155=7,MAX(0,(BV155-BW160-5)),0))</f>
        <v>0</v>
      </c>
      <c r="BZ160">
        <f>IF(BW160&gt;BV155,0,IF(BV155=8,MAX(0,(BV155-BW160-5)),0))</f>
        <v>0</v>
      </c>
      <c r="CA160">
        <f t="shared" si="416"/>
        <v>0</v>
      </c>
    </row>
    <row r="161" spans="1:79">
      <c r="B161" s="94">
        <v>4</v>
      </c>
      <c r="C161" s="38" t="str">
        <f>IF(E161="","",VLOOKUP(E161,'Guests and Para'!$Q$4:$U$33,2,FALSE))</f>
        <v/>
      </c>
      <c r="D161" s="38" t="str">
        <f>IF(E161="","",VLOOKUP(E161,'Guests and Para'!$Q$4:$U$33,3,FALSE))</f>
        <v/>
      </c>
      <c r="E161" s="4"/>
      <c r="F161" s="140"/>
      <c r="G161" s="6"/>
      <c r="H161" s="38" t="str">
        <f>IF(E161="","",VLOOKUP(E161,'Guests and Para'!$Q$4:$U$33,4,FALSE))</f>
        <v/>
      </c>
      <c r="I161" s="38" t="str">
        <f>IF(E161="","",VLOOKUP(E161,'Guests and Para'!$Q$4:$U$33,5,FALSE))</f>
        <v/>
      </c>
      <c r="J161" s="38">
        <f t="shared" si="403"/>
        <v>0</v>
      </c>
      <c r="K161" s="94">
        <f t="shared" si="404"/>
        <v>0</v>
      </c>
      <c r="L161" s="38" t="str">
        <f t="shared" si="396"/>
        <v/>
      </c>
      <c r="N161" s="8"/>
      <c r="O161" s="8"/>
      <c r="P161" s="8"/>
      <c r="Q161" s="7"/>
      <c r="R161" s="7"/>
      <c r="S161" s="7"/>
      <c r="T161" s="7"/>
      <c r="U161" s="7"/>
      <c r="X161" s="14" t="str">
        <f t="shared" si="405"/>
        <v/>
      </c>
      <c r="Y161" s="66" t="str">
        <f t="shared" si="406"/>
        <v/>
      </c>
      <c r="Z161" s="38" t="str">
        <f t="shared" si="407"/>
        <v/>
      </c>
      <c r="AC161">
        <f t="shared" si="408"/>
        <v>0</v>
      </c>
      <c r="AD161">
        <f t="shared" si="397"/>
        <v>0</v>
      </c>
      <c r="AE161">
        <f t="shared" si="397"/>
        <v>0</v>
      </c>
      <c r="AF161">
        <f t="shared" si="397"/>
        <v>0</v>
      </c>
      <c r="AG161">
        <f t="shared" si="397"/>
        <v>0</v>
      </c>
      <c r="AH161">
        <f t="shared" si="397"/>
        <v>0</v>
      </c>
      <c r="AI161">
        <f t="shared" si="397"/>
        <v>0</v>
      </c>
      <c r="AJ161">
        <f t="shared" si="397"/>
        <v>0</v>
      </c>
      <c r="AL161">
        <f t="shared" si="398"/>
        <v>-10000</v>
      </c>
      <c r="AM161">
        <f t="shared" si="417"/>
        <v>4</v>
      </c>
      <c r="AN161">
        <f t="shared" si="409"/>
        <v>-9996</v>
      </c>
      <c r="AO161">
        <f t="shared" si="399"/>
        <v>0</v>
      </c>
      <c r="AP161">
        <f>_xlfn.RANK.AVG(AV161,AV158:AV169,0)</f>
        <v>6.5</v>
      </c>
      <c r="AQ161">
        <f>IF(AP161&gt;AO155,0,(AO155-AP161)+2)</f>
        <v>0</v>
      </c>
      <c r="AR161">
        <f>IF(AP161&gt;AO155,0,IF(AO155=7,MAX(0,(AO155-AP161-5)),0))</f>
        <v>0</v>
      </c>
      <c r="AS161">
        <f>IF(AP161&gt;AO155,0,IF(AO155=8,MAX(0,(AO155-AP161-5)),0))</f>
        <v>0</v>
      </c>
      <c r="AT161">
        <f t="shared" si="410"/>
        <v>0</v>
      </c>
      <c r="AV161">
        <f t="shared" si="400"/>
        <v>-1</v>
      </c>
      <c r="AW161" t="str">
        <f t="shared" si="411"/>
        <v/>
      </c>
      <c r="AX161">
        <f>VLOOKUP(A156,'RAZA field Params'!$AM$5:$AN$11,2,FALSE)</f>
        <v>3</v>
      </c>
      <c r="AY161" t="str">
        <f>IF(E161="","",VLOOKUP(H161,'RAZA field Params'!$B$48:$P$93,AX161,FALSE))</f>
        <v/>
      </c>
      <c r="AZ161" t="str">
        <f>IF(E161="","",VLOOKUP(H161,'RAZA field Params'!$B$48:$P$93,AX161+1,FALSE))</f>
        <v/>
      </c>
      <c r="BA161" t="str">
        <f>IF(E161="","",VLOOKUP(H161,'RAZA field Params'!$B$48:$P$93,AX161+2,FALSE))</f>
        <v/>
      </c>
      <c r="BC161">
        <f t="shared" si="412"/>
        <v>-1</v>
      </c>
      <c r="BD161">
        <f t="shared" si="401"/>
        <v>-1</v>
      </c>
      <c r="BE161">
        <f t="shared" si="401"/>
        <v>-1</v>
      </c>
      <c r="BF161">
        <f t="shared" si="401"/>
        <v>-1</v>
      </c>
      <c r="BG161">
        <f t="shared" si="401"/>
        <v>-1</v>
      </c>
      <c r="BH161">
        <f t="shared" si="401"/>
        <v>-1</v>
      </c>
      <c r="BI161">
        <f t="shared" si="401"/>
        <v>-1</v>
      </c>
      <c r="BJ161">
        <f t="shared" si="401"/>
        <v>-1</v>
      </c>
      <c r="BL161">
        <f t="shared" ref="BL161:BS161" si="419">IF((IF(BC161=BC157,BC161,-1)-$AM161)/10000&lt;0,-1,(IF(BC161=BC157,BC161,-1)-$AM161)/10000)</f>
        <v>-1</v>
      </c>
      <c r="BM161">
        <f t="shared" si="419"/>
        <v>-1</v>
      </c>
      <c r="BN161">
        <f t="shared" si="419"/>
        <v>-1</v>
      </c>
      <c r="BO161">
        <f t="shared" si="419"/>
        <v>-1</v>
      </c>
      <c r="BP161">
        <f t="shared" si="419"/>
        <v>-1</v>
      </c>
      <c r="BQ161">
        <f t="shared" si="419"/>
        <v>-1</v>
      </c>
      <c r="BR161">
        <f t="shared" si="419"/>
        <v>-1</v>
      </c>
      <c r="BS161">
        <f t="shared" si="419"/>
        <v>-1</v>
      </c>
      <c r="BU161">
        <f t="shared" si="414"/>
        <v>-1</v>
      </c>
      <c r="BV161">
        <f t="shared" si="415"/>
        <v>0</v>
      </c>
      <c r="BW161">
        <f>_xlfn.RANK.AVG(BU161,BU158:BU169,0)</f>
        <v>6.5</v>
      </c>
      <c r="BX161">
        <f>IF(BW161&gt;BV155,0,(BV155-BW161)+2)</f>
        <v>0</v>
      </c>
      <c r="BY161">
        <f>IF(BW161&gt;BV155,0,IF(BV155=7,MAX(0,(BV155-BW161-5)),0))</f>
        <v>0</v>
      </c>
      <c r="BZ161">
        <f>IF(BW161&gt;BV155,0,IF(BV155=8,MAX(0,(BV155-BW161-5)),0))</f>
        <v>0</v>
      </c>
      <c r="CA161">
        <f t="shared" si="416"/>
        <v>0</v>
      </c>
    </row>
    <row r="162" spans="1:79">
      <c r="B162" s="94">
        <v>5</v>
      </c>
      <c r="C162" s="38" t="str">
        <f>IF(E162="","",VLOOKUP(E162,'Guests and Para'!$Q$4:$U$33,2,FALSE))</f>
        <v/>
      </c>
      <c r="D162" s="38" t="str">
        <f>IF(E162="","",VLOOKUP(E162,'Guests and Para'!$Q$4:$U$33,3,FALSE))</f>
        <v/>
      </c>
      <c r="E162" s="4"/>
      <c r="F162" s="140"/>
      <c r="G162" s="6"/>
      <c r="H162" s="38" t="str">
        <f>IF(E162="","",VLOOKUP(E162,'Guests and Para'!$Q$4:$U$33,4,FALSE))</f>
        <v/>
      </c>
      <c r="I162" s="38" t="str">
        <f>IF(E162="","",VLOOKUP(E162,'Guests and Para'!$Q$4:$U$33,5,FALSE))</f>
        <v/>
      </c>
      <c r="J162" s="38">
        <f t="shared" si="403"/>
        <v>0</v>
      </c>
      <c r="K162" s="94">
        <f t="shared" si="404"/>
        <v>0</v>
      </c>
      <c r="L162" s="38" t="str">
        <f t="shared" si="396"/>
        <v/>
      </c>
      <c r="N162" s="8"/>
      <c r="O162" s="8"/>
      <c r="P162" s="8"/>
      <c r="Q162" s="7"/>
      <c r="R162" s="7"/>
      <c r="S162" s="7"/>
      <c r="T162" s="7"/>
      <c r="U162" s="7"/>
      <c r="X162" s="14" t="str">
        <f t="shared" si="405"/>
        <v/>
      </c>
      <c r="Y162" s="66" t="str">
        <f t="shared" si="406"/>
        <v/>
      </c>
      <c r="Z162" s="38" t="str">
        <f t="shared" si="407"/>
        <v/>
      </c>
      <c r="AC162">
        <f t="shared" si="408"/>
        <v>0</v>
      </c>
      <c r="AD162">
        <f t="shared" si="397"/>
        <v>0</v>
      </c>
      <c r="AE162">
        <f t="shared" si="397"/>
        <v>0</v>
      </c>
      <c r="AF162">
        <f t="shared" si="397"/>
        <v>0</v>
      </c>
      <c r="AG162">
        <f t="shared" si="397"/>
        <v>0</v>
      </c>
      <c r="AH162">
        <f t="shared" si="397"/>
        <v>0</v>
      </c>
      <c r="AI162">
        <f t="shared" si="397"/>
        <v>0</v>
      </c>
      <c r="AJ162">
        <f t="shared" si="397"/>
        <v>0</v>
      </c>
      <c r="AL162">
        <f t="shared" si="398"/>
        <v>-10000</v>
      </c>
      <c r="AM162">
        <f t="shared" si="417"/>
        <v>5</v>
      </c>
      <c r="AN162">
        <f t="shared" si="409"/>
        <v>-9995</v>
      </c>
      <c r="AO162">
        <f t="shared" si="399"/>
        <v>0</v>
      </c>
      <c r="AP162">
        <f>_xlfn.RANK.AVG(AV162,AV158:AV169,0)</f>
        <v>6.5</v>
      </c>
      <c r="AQ162">
        <f>IF(AP162&gt;AO155,0,(AO155-AP162)+2)</f>
        <v>0</v>
      </c>
      <c r="AR162">
        <f>IF(AP162&gt;AO155,0,IF(AO155=7,MAX(0,(AO155-AP162-5)),0))</f>
        <v>0</v>
      </c>
      <c r="AS162">
        <f>IF(AP162&gt;AO155,0,IF(AO155=8,MAX(0,(AO155-AP162-5)),0))</f>
        <v>0</v>
      </c>
      <c r="AT162">
        <f t="shared" si="410"/>
        <v>0</v>
      </c>
      <c r="AV162">
        <f t="shared" si="400"/>
        <v>-1</v>
      </c>
      <c r="AW162" t="str">
        <f t="shared" si="411"/>
        <v/>
      </c>
      <c r="AX162">
        <f>VLOOKUP(A156,'RAZA field Params'!$AM$5:$AN$11,2,FALSE)</f>
        <v>3</v>
      </c>
      <c r="AY162" t="str">
        <f>IF(E162="","",VLOOKUP(H162,'RAZA field Params'!$B$48:$P$93,AX162,FALSE))</f>
        <v/>
      </c>
      <c r="AZ162" t="str">
        <f>IF(E162="","",VLOOKUP(H162,'RAZA field Params'!$B$48:$P$93,AX162+1,FALSE))</f>
        <v/>
      </c>
      <c r="BA162" t="str">
        <f>IF(E162="","",VLOOKUP(H162,'RAZA field Params'!$B$48:$P$93,AX162+2,FALSE))</f>
        <v/>
      </c>
      <c r="BC162">
        <f t="shared" si="412"/>
        <v>-1</v>
      </c>
      <c r="BD162">
        <f t="shared" si="401"/>
        <v>-1</v>
      </c>
      <c r="BE162">
        <f t="shared" si="401"/>
        <v>-1</v>
      </c>
      <c r="BF162">
        <f t="shared" si="401"/>
        <v>-1</v>
      </c>
      <c r="BG162">
        <f t="shared" si="401"/>
        <v>-1</v>
      </c>
      <c r="BH162">
        <f t="shared" si="401"/>
        <v>-1</v>
      </c>
      <c r="BI162">
        <f t="shared" si="401"/>
        <v>-1</v>
      </c>
      <c r="BJ162">
        <f t="shared" si="401"/>
        <v>-1</v>
      </c>
      <c r="BL162">
        <f t="shared" ref="BL162:BS162" si="420">IF((IF(BC162=BC157,BC162,-1)-$AM162)/10000&lt;0,-1,(IF(BC162=BC157,BC162,-1)-$AM162)/10000)</f>
        <v>-1</v>
      </c>
      <c r="BM162">
        <f t="shared" si="420"/>
        <v>-1</v>
      </c>
      <c r="BN162">
        <f t="shared" si="420"/>
        <v>-1</v>
      </c>
      <c r="BO162">
        <f t="shared" si="420"/>
        <v>-1</v>
      </c>
      <c r="BP162">
        <f t="shared" si="420"/>
        <v>-1</v>
      </c>
      <c r="BQ162">
        <f t="shared" si="420"/>
        <v>-1</v>
      </c>
      <c r="BR162">
        <f t="shared" si="420"/>
        <v>-1</v>
      </c>
      <c r="BS162">
        <f t="shared" si="420"/>
        <v>-1</v>
      </c>
      <c r="BU162">
        <f t="shared" si="414"/>
        <v>-1</v>
      </c>
      <c r="BV162">
        <f t="shared" si="415"/>
        <v>0</v>
      </c>
      <c r="BW162">
        <f>_xlfn.RANK.AVG(BU162,BU158:BU169,0)</f>
        <v>6.5</v>
      </c>
      <c r="BX162">
        <f>IF(BW162&gt;BV155,0,(BV155-BW162)+2)</f>
        <v>0</v>
      </c>
      <c r="BY162">
        <f>IF(BW162&gt;BV155,0,IF(BV155=7,MAX(0,(BV155-BW162-5)),0))</f>
        <v>0</v>
      </c>
      <c r="BZ162">
        <f>IF(BW162&gt;BV155,0,IF(BV155=8,MAX(0,(BV155-BW162-5)),0))</f>
        <v>0</v>
      </c>
      <c r="CA162">
        <f t="shared" si="416"/>
        <v>0</v>
      </c>
    </row>
    <row r="163" spans="1:79">
      <c r="B163" s="94">
        <v>6</v>
      </c>
      <c r="C163" s="38" t="str">
        <f>IF(E163="","",VLOOKUP(E163,'Guests and Para'!$Q$4:$U$33,2,FALSE))</f>
        <v/>
      </c>
      <c r="D163" s="38" t="str">
        <f>IF(E163="","",VLOOKUP(E163,'Guests and Para'!$Q$4:$U$33,3,FALSE))</f>
        <v/>
      </c>
      <c r="E163" s="4"/>
      <c r="F163" s="140"/>
      <c r="G163" s="6"/>
      <c r="H163" s="38" t="str">
        <f>IF(E163="","",VLOOKUP(E163,'Guests and Para'!$Q$4:$U$33,4,FALSE))</f>
        <v/>
      </c>
      <c r="I163" s="38" t="str">
        <f>IF(E163="","",VLOOKUP(E163,'Guests and Para'!$Q$4:$U$33,5,FALSE))</f>
        <v/>
      </c>
      <c r="J163" s="38">
        <f t="shared" si="403"/>
        <v>0</v>
      </c>
      <c r="K163" s="94">
        <f t="shared" si="404"/>
        <v>0</v>
      </c>
      <c r="L163" s="38" t="str">
        <f t="shared" si="396"/>
        <v/>
      </c>
      <c r="N163" s="8"/>
      <c r="O163" s="8"/>
      <c r="P163" s="8"/>
      <c r="Q163" s="7"/>
      <c r="R163" s="7"/>
      <c r="S163" s="7"/>
      <c r="T163" s="7"/>
      <c r="U163" s="7"/>
      <c r="X163" s="14" t="str">
        <f t="shared" si="405"/>
        <v/>
      </c>
      <c r="Y163" s="66" t="str">
        <f t="shared" si="406"/>
        <v/>
      </c>
      <c r="Z163" s="38" t="str">
        <f t="shared" si="407"/>
        <v/>
      </c>
      <c r="AC163">
        <f t="shared" si="408"/>
        <v>0</v>
      </c>
      <c r="AD163">
        <f t="shared" si="397"/>
        <v>0</v>
      </c>
      <c r="AE163">
        <f t="shared" si="397"/>
        <v>0</v>
      </c>
      <c r="AF163">
        <f t="shared" si="397"/>
        <v>0</v>
      </c>
      <c r="AG163">
        <f t="shared" si="397"/>
        <v>0</v>
      </c>
      <c r="AH163">
        <f t="shared" si="397"/>
        <v>0</v>
      </c>
      <c r="AI163">
        <f t="shared" si="397"/>
        <v>0</v>
      </c>
      <c r="AJ163">
        <f t="shared" si="397"/>
        <v>0</v>
      </c>
      <c r="AL163">
        <f t="shared" si="398"/>
        <v>-10000</v>
      </c>
      <c r="AM163">
        <f t="shared" si="417"/>
        <v>6</v>
      </c>
      <c r="AN163">
        <f t="shared" si="409"/>
        <v>-9994</v>
      </c>
      <c r="AO163">
        <f t="shared" si="399"/>
        <v>0</v>
      </c>
      <c r="AP163">
        <f>_xlfn.RANK.AVG(AV163,AV158:AV169,0)</f>
        <v>6.5</v>
      </c>
      <c r="AQ163">
        <f>IF(AP163&gt;AO155,0,(AO155-AP163)+2)</f>
        <v>0</v>
      </c>
      <c r="AR163">
        <f>IF(AP163&gt;AO155,0,IF(AO155=7,MAX(0,(AO155-AP163-5)),0))</f>
        <v>0</v>
      </c>
      <c r="AS163">
        <f>IF(AP163&gt;AO155,0,IF(AO155=8,MAX(0,(AO155-AP163-5)),0))</f>
        <v>0</v>
      </c>
      <c r="AT163">
        <f t="shared" si="410"/>
        <v>0</v>
      </c>
      <c r="AV163">
        <f t="shared" si="400"/>
        <v>-1</v>
      </c>
      <c r="AW163" t="str">
        <f t="shared" si="411"/>
        <v/>
      </c>
      <c r="AX163">
        <f>VLOOKUP(A156,'RAZA field Params'!$AM$5:$AN$11,2,FALSE)</f>
        <v>3</v>
      </c>
      <c r="AY163" t="str">
        <f>IF(E163="","",VLOOKUP(H163,'RAZA field Params'!$B$48:$P$93,AX163,FALSE))</f>
        <v/>
      </c>
      <c r="AZ163" t="str">
        <f>IF(E163="","",VLOOKUP(H163,'RAZA field Params'!$B$48:$P$93,AX163+1,FALSE))</f>
        <v/>
      </c>
      <c r="BA163" t="str">
        <f>IF(E163="","",VLOOKUP(H163,'RAZA field Params'!$B$48:$P$93,AX163+2,FALSE))</f>
        <v/>
      </c>
      <c r="BC163">
        <f t="shared" si="412"/>
        <v>-1</v>
      </c>
      <c r="BD163">
        <f t="shared" si="401"/>
        <v>-1</v>
      </c>
      <c r="BE163">
        <f t="shared" si="401"/>
        <v>-1</v>
      </c>
      <c r="BF163">
        <f t="shared" si="401"/>
        <v>-1</v>
      </c>
      <c r="BG163">
        <f t="shared" si="401"/>
        <v>-1</v>
      </c>
      <c r="BH163">
        <f t="shared" si="401"/>
        <v>-1</v>
      </c>
      <c r="BI163">
        <f t="shared" si="401"/>
        <v>-1</v>
      </c>
      <c r="BJ163">
        <f t="shared" si="401"/>
        <v>-1</v>
      </c>
      <c r="BL163">
        <f t="shared" ref="BL163:BS163" si="421">IF((IF(BC163=BC157,BC163,-1)-$AM163)/10000&lt;0,-1,(IF(BC163=BC157,BC163,-1)-$AM163)/10000)</f>
        <v>-1</v>
      </c>
      <c r="BM163">
        <f t="shared" si="421"/>
        <v>-1</v>
      </c>
      <c r="BN163">
        <f t="shared" si="421"/>
        <v>-1</v>
      </c>
      <c r="BO163">
        <f t="shared" si="421"/>
        <v>-1</v>
      </c>
      <c r="BP163">
        <f t="shared" si="421"/>
        <v>-1</v>
      </c>
      <c r="BQ163">
        <f t="shared" si="421"/>
        <v>-1</v>
      </c>
      <c r="BR163">
        <f t="shared" si="421"/>
        <v>-1</v>
      </c>
      <c r="BS163">
        <f t="shared" si="421"/>
        <v>-1</v>
      </c>
      <c r="BU163">
        <f t="shared" si="414"/>
        <v>-1</v>
      </c>
      <c r="BV163">
        <f t="shared" si="415"/>
        <v>0</v>
      </c>
      <c r="BW163">
        <f>_xlfn.RANK.AVG(BU163,BU158:BU169,0)</f>
        <v>6.5</v>
      </c>
      <c r="BX163">
        <f>IF(BW163&gt;BV155,0,(BV155-BW163)+2)</f>
        <v>0</v>
      </c>
      <c r="BY163">
        <f>IF(BW163&gt;BV155,0,IF(BV155=7,MAX(0,(BV155-BW163-5)),0))</f>
        <v>0</v>
      </c>
      <c r="BZ163">
        <f>IF(BW163&gt;BV155,0,IF(BV155=8,MAX(0,(BV155-BW163-5)),0))</f>
        <v>0</v>
      </c>
      <c r="CA163">
        <f t="shared" si="416"/>
        <v>0</v>
      </c>
    </row>
    <row r="164" spans="1:79">
      <c r="B164" s="94">
        <v>7</v>
      </c>
      <c r="C164" s="38" t="str">
        <f>IF(E164="","",VLOOKUP(E164,'Guests and Para'!$Q$4:$U$33,2,FALSE))</f>
        <v/>
      </c>
      <c r="D164" s="38" t="str">
        <f>IF(E164="","",VLOOKUP(E164,'Guests and Para'!$Q$4:$U$33,3,FALSE))</f>
        <v/>
      </c>
      <c r="E164" s="4"/>
      <c r="F164" s="140"/>
      <c r="G164" s="6"/>
      <c r="H164" s="38" t="str">
        <f>IF(E164="","",VLOOKUP(E164,'Guests and Para'!$Q$4:$U$33,4,FALSE))</f>
        <v/>
      </c>
      <c r="I164" s="38" t="str">
        <f>IF(E164="","",VLOOKUP(E164,'Guests and Para'!$Q$4:$U$33,5,FALSE))</f>
        <v/>
      </c>
      <c r="J164" s="38">
        <f t="shared" si="403"/>
        <v>0</v>
      </c>
      <c r="K164" s="94">
        <f t="shared" si="404"/>
        <v>0</v>
      </c>
      <c r="L164" s="38" t="str">
        <f t="shared" si="396"/>
        <v/>
      </c>
      <c r="N164" s="8"/>
      <c r="O164" s="8"/>
      <c r="P164" s="8"/>
      <c r="Q164" s="7"/>
      <c r="R164" s="7"/>
      <c r="S164" s="7"/>
      <c r="T164" s="7"/>
      <c r="U164" s="7"/>
      <c r="X164" s="14" t="str">
        <f t="shared" si="405"/>
        <v/>
      </c>
      <c r="Y164" s="66" t="str">
        <f t="shared" si="406"/>
        <v/>
      </c>
      <c r="Z164" s="38" t="str">
        <f t="shared" si="407"/>
        <v/>
      </c>
      <c r="AC164">
        <f t="shared" si="408"/>
        <v>0</v>
      </c>
      <c r="AD164">
        <f t="shared" si="397"/>
        <v>0</v>
      </c>
      <c r="AE164">
        <f t="shared" si="397"/>
        <v>0</v>
      </c>
      <c r="AF164">
        <f t="shared" si="397"/>
        <v>0</v>
      </c>
      <c r="AG164">
        <f t="shared" si="397"/>
        <v>0</v>
      </c>
      <c r="AH164">
        <f t="shared" si="397"/>
        <v>0</v>
      </c>
      <c r="AI164">
        <f t="shared" si="397"/>
        <v>0</v>
      </c>
      <c r="AJ164">
        <f t="shared" si="397"/>
        <v>0</v>
      </c>
      <c r="AL164">
        <f t="shared" si="398"/>
        <v>-10000</v>
      </c>
      <c r="AM164">
        <f t="shared" si="417"/>
        <v>7</v>
      </c>
      <c r="AN164">
        <f t="shared" si="409"/>
        <v>-9993</v>
      </c>
      <c r="AO164">
        <f t="shared" si="399"/>
        <v>0</v>
      </c>
      <c r="AP164">
        <f>_xlfn.RANK.AVG(AV164,AV158:AV169,0)</f>
        <v>6.5</v>
      </c>
      <c r="AQ164">
        <f>IF(AP164&gt;AO155,0,(AO155-AP164)+2)</f>
        <v>0</v>
      </c>
      <c r="AR164">
        <f>IF(AP164&gt;AO155,0,IF(AO155=7,MAX(0,(AO155-AP164-5)),0))</f>
        <v>0</v>
      </c>
      <c r="AS164">
        <f>IF(AP164&gt;AO155,0,IF(AO155=8,MAX(0,(AO155-AP164-5)),0))</f>
        <v>0</v>
      </c>
      <c r="AT164">
        <f t="shared" si="410"/>
        <v>0</v>
      </c>
      <c r="AV164">
        <f t="shared" si="400"/>
        <v>-1</v>
      </c>
      <c r="AW164" t="str">
        <f t="shared" si="411"/>
        <v/>
      </c>
      <c r="AX164">
        <f>VLOOKUP(A156,'RAZA field Params'!$AM$5:$AN$11,2,FALSE)</f>
        <v>3</v>
      </c>
      <c r="AY164" t="str">
        <f>IF(E164="","",VLOOKUP(H164,'RAZA field Params'!$B$48:$P$93,AX164,FALSE))</f>
        <v/>
      </c>
      <c r="AZ164" t="str">
        <f>IF(E164="","",VLOOKUP(H164,'RAZA field Params'!$B$48:$P$93,AX164+1,FALSE))</f>
        <v/>
      </c>
      <c r="BA164" t="str">
        <f>IF(E164="","",VLOOKUP(H164,'RAZA field Params'!$B$48:$P$93,AX164+2,FALSE))</f>
        <v/>
      </c>
      <c r="BC164">
        <f t="shared" si="412"/>
        <v>-1</v>
      </c>
      <c r="BD164">
        <f t="shared" si="401"/>
        <v>-1</v>
      </c>
      <c r="BE164">
        <f t="shared" si="401"/>
        <v>-1</v>
      </c>
      <c r="BF164">
        <f t="shared" si="401"/>
        <v>-1</v>
      </c>
      <c r="BG164">
        <f t="shared" si="401"/>
        <v>-1</v>
      </c>
      <c r="BH164">
        <f t="shared" si="401"/>
        <v>-1</v>
      </c>
      <c r="BI164">
        <f t="shared" si="401"/>
        <v>-1</v>
      </c>
      <c r="BJ164">
        <f t="shared" si="401"/>
        <v>-1</v>
      </c>
      <c r="BL164">
        <f t="shared" ref="BL164:BS164" si="422">IF((IF(BC164=BC157,BC164,-1)-$AM164)/10000&lt;0,-1,(IF(BC164=BC157,BC164,-1)-$AM164)/10000)</f>
        <v>-1</v>
      </c>
      <c r="BM164">
        <f t="shared" si="422"/>
        <v>-1</v>
      </c>
      <c r="BN164">
        <f t="shared" si="422"/>
        <v>-1</v>
      </c>
      <c r="BO164">
        <f t="shared" si="422"/>
        <v>-1</v>
      </c>
      <c r="BP164">
        <f t="shared" si="422"/>
        <v>-1</v>
      </c>
      <c r="BQ164">
        <f t="shared" si="422"/>
        <v>-1</v>
      </c>
      <c r="BR164">
        <f t="shared" si="422"/>
        <v>-1</v>
      </c>
      <c r="BS164">
        <f t="shared" si="422"/>
        <v>-1</v>
      </c>
      <c r="BU164">
        <f t="shared" si="414"/>
        <v>-1</v>
      </c>
      <c r="BV164">
        <f t="shared" si="415"/>
        <v>0</v>
      </c>
      <c r="BW164">
        <f>_xlfn.RANK.AVG(BU164,BU158:BU169,0)</f>
        <v>6.5</v>
      </c>
      <c r="BX164">
        <f>IF(BW164&gt;BV155,0,(BV155-BW164)+2)</f>
        <v>0</v>
      </c>
      <c r="BY164">
        <f>IF(BW164&gt;BV155,0,IF(BV155=7,MAX(0,(BV155-BW164-5)),0))</f>
        <v>0</v>
      </c>
      <c r="BZ164">
        <f>IF(BW164&gt;BV155,0,IF(BV155=8,MAX(0,(BV155-BW164-5)),0))</f>
        <v>0</v>
      </c>
      <c r="CA164">
        <f t="shared" si="416"/>
        <v>0</v>
      </c>
    </row>
    <row r="165" spans="1:79">
      <c r="B165" s="94">
        <v>8</v>
      </c>
      <c r="C165" s="38" t="str">
        <f>IF(E165="","",VLOOKUP(E165,'Guests and Para'!$Q$4:$U$33,2,FALSE))</f>
        <v/>
      </c>
      <c r="D165" s="38" t="str">
        <f>IF(E165="","",VLOOKUP(E165,'Guests and Para'!$Q$4:$U$33,3,FALSE))</f>
        <v/>
      </c>
      <c r="E165" s="4"/>
      <c r="F165" s="140"/>
      <c r="G165" s="6"/>
      <c r="H165" s="38" t="str">
        <f>IF(E165="","",VLOOKUP(E165,'Guests and Para'!$Q$4:$U$33,4,FALSE))</f>
        <v/>
      </c>
      <c r="I165" s="38" t="str">
        <f>IF(E165="","",VLOOKUP(E165,'Guests and Para'!$Q$4:$U$33,5,FALSE))</f>
        <v/>
      </c>
      <c r="J165" s="38">
        <f t="shared" si="403"/>
        <v>0</v>
      </c>
      <c r="K165" s="94">
        <f t="shared" si="404"/>
        <v>0</v>
      </c>
      <c r="L165" s="38" t="str">
        <f>IF(AV165&lt;0,"",AV165)</f>
        <v/>
      </c>
      <c r="N165" s="8"/>
      <c r="O165" s="8"/>
      <c r="P165" s="8"/>
      <c r="Q165" s="7"/>
      <c r="R165" s="7"/>
      <c r="S165" s="7"/>
      <c r="T165" s="7"/>
      <c r="U165" s="7"/>
      <c r="X165" s="14" t="str">
        <f t="shared" si="405"/>
        <v/>
      </c>
      <c r="Y165" s="66" t="str">
        <f t="shared" si="406"/>
        <v/>
      </c>
      <c r="Z165" s="38" t="str">
        <f t="shared" si="407"/>
        <v/>
      </c>
      <c r="AC165">
        <f t="shared" si="408"/>
        <v>0</v>
      </c>
      <c r="AD165">
        <f t="shared" si="397"/>
        <v>0</v>
      </c>
      <c r="AE165">
        <f t="shared" si="397"/>
        <v>0</v>
      </c>
      <c r="AF165">
        <f t="shared" si="397"/>
        <v>0</v>
      </c>
      <c r="AG165">
        <f t="shared" si="397"/>
        <v>0</v>
      </c>
      <c r="AH165">
        <f t="shared" si="397"/>
        <v>0</v>
      </c>
      <c r="AI165">
        <f t="shared" si="397"/>
        <v>0</v>
      </c>
      <c r="AJ165">
        <f t="shared" si="397"/>
        <v>0</v>
      </c>
      <c r="AL165">
        <f t="shared" si="398"/>
        <v>-10000</v>
      </c>
      <c r="AM165">
        <f t="shared" si="417"/>
        <v>8</v>
      </c>
      <c r="AN165">
        <f t="shared" si="409"/>
        <v>-9992</v>
      </c>
      <c r="AO165">
        <f t="shared" si="399"/>
        <v>0</v>
      </c>
      <c r="AP165">
        <f>_xlfn.RANK.AVG(AV165,AV158:AV169,0)</f>
        <v>6.5</v>
      </c>
      <c r="AQ165">
        <f>IF(AP165&gt;AO155,0,(AO155-AP165)+2)</f>
        <v>0</v>
      </c>
      <c r="AR165">
        <f>IF(AP165&gt;AO155,0,IF(AO155=7,MAX(0,(AO155-AP165-5)),0))</f>
        <v>0</v>
      </c>
      <c r="AS165">
        <f>IF(AP165&gt;AO155,0,IF(AO155=8,MAX(0,(AO155-AP165-5)),0))</f>
        <v>0</v>
      </c>
      <c r="AT165">
        <f t="shared" si="410"/>
        <v>0</v>
      </c>
      <c r="AV165">
        <f t="shared" si="400"/>
        <v>-1</v>
      </c>
      <c r="AW165" t="str">
        <f t="shared" si="411"/>
        <v/>
      </c>
      <c r="AX165">
        <f>VLOOKUP(A156,'RAZA field Params'!$AM$5:$AN$11,2,FALSE)</f>
        <v>3</v>
      </c>
      <c r="AY165" t="str">
        <f>IF(E165="","",VLOOKUP(H165,'RAZA field Params'!$B$48:$P$93,AX165,FALSE))</f>
        <v/>
      </c>
      <c r="AZ165" t="str">
        <f>IF(E165="","",VLOOKUP(H165,'RAZA field Params'!$B$48:$P$93,AX165+1,FALSE))</f>
        <v/>
      </c>
      <c r="BA165" t="str">
        <f>IF(E165="","",VLOOKUP(H165,'RAZA field Params'!$B$48:$P$93,AX165+2,FALSE))</f>
        <v/>
      </c>
      <c r="BC165">
        <f t="shared" si="412"/>
        <v>-1</v>
      </c>
      <c r="BD165">
        <f t="shared" si="401"/>
        <v>-1</v>
      </c>
      <c r="BE165">
        <f t="shared" si="401"/>
        <v>-1</v>
      </c>
      <c r="BF165">
        <f t="shared" si="401"/>
        <v>-1</v>
      </c>
      <c r="BG165">
        <f t="shared" si="401"/>
        <v>-1</v>
      </c>
      <c r="BH165">
        <f t="shared" si="401"/>
        <v>-1</v>
      </c>
      <c r="BI165">
        <f t="shared" si="401"/>
        <v>-1</v>
      </c>
      <c r="BJ165">
        <f t="shared" si="401"/>
        <v>-1</v>
      </c>
      <c r="BL165">
        <f t="shared" ref="BL165:BS165" si="423">IF((IF(BC165=BC157,BC165,-1)-$AM165)/10000&lt;0,-1,(IF(BC165=BC157,BC165,-1)-$AM165)/10000)</f>
        <v>-1</v>
      </c>
      <c r="BM165">
        <f t="shared" si="423"/>
        <v>-1</v>
      </c>
      <c r="BN165">
        <f t="shared" si="423"/>
        <v>-1</v>
      </c>
      <c r="BO165">
        <f t="shared" si="423"/>
        <v>-1</v>
      </c>
      <c r="BP165">
        <f t="shared" si="423"/>
        <v>-1</v>
      </c>
      <c r="BQ165">
        <f t="shared" si="423"/>
        <v>-1</v>
      </c>
      <c r="BR165">
        <f t="shared" si="423"/>
        <v>-1</v>
      </c>
      <c r="BS165">
        <f t="shared" si="423"/>
        <v>-1</v>
      </c>
      <c r="BU165">
        <f>MAX(BL165:BS165)</f>
        <v>-1</v>
      </c>
      <c r="BV165">
        <f t="shared" si="415"/>
        <v>0</v>
      </c>
      <c r="BW165">
        <f>_xlfn.RANK.AVG(BU165,BU158:BU169,0)</f>
        <v>6.5</v>
      </c>
      <c r="BX165">
        <f>IF(BW165&gt;BV155,0,(BV155-BW165)+2)</f>
        <v>0</v>
      </c>
      <c r="BY165">
        <f>IF(BW165&gt;BV155,0,IF(BV155=7,MAX(0,(BV155-BW165-5)),0))</f>
        <v>0</v>
      </c>
      <c r="BZ165">
        <f>IF(BW165&gt;BV155,0,IF(BV155=8,MAX(0,(BV155-BW165-5)),0))</f>
        <v>0</v>
      </c>
      <c r="CA165">
        <f t="shared" si="416"/>
        <v>0</v>
      </c>
    </row>
    <row r="166" spans="1:79">
      <c r="B166" s="94">
        <v>9</v>
      </c>
      <c r="C166" s="38" t="str">
        <f>IF(E166="","",VLOOKUP(E166,'Guests and Para'!$Q$4:$U$33,2,FALSE))</f>
        <v/>
      </c>
      <c r="D166" s="38" t="str">
        <f>IF(E166="","",VLOOKUP(E166,'Guests and Para'!$Q$4:$U$33,3,FALSE))</f>
        <v/>
      </c>
      <c r="E166" s="4"/>
      <c r="F166" s="140"/>
      <c r="G166" s="6"/>
      <c r="H166" s="38" t="str">
        <f>IF(E166="","",VLOOKUP(E166,'Guests and Para'!$Q$4:$U$33,4,FALSE))</f>
        <v/>
      </c>
      <c r="I166" s="38" t="str">
        <f>IF(E166="","",VLOOKUP(E166,'Guests and Para'!$Q$4:$U$33,5,FALSE))</f>
        <v/>
      </c>
      <c r="J166" s="38">
        <f t="shared" si="403"/>
        <v>0</v>
      </c>
      <c r="K166" s="94">
        <f t="shared" si="404"/>
        <v>0</v>
      </c>
      <c r="L166" s="38" t="str">
        <f t="shared" ref="L166:L169" si="424">IF(AV166&lt;0,"",AV166)</f>
        <v/>
      </c>
      <c r="N166" s="8"/>
      <c r="O166" s="8"/>
      <c r="P166" s="8"/>
      <c r="Q166" s="7"/>
      <c r="R166" s="7"/>
      <c r="S166" s="7"/>
      <c r="T166" s="7"/>
      <c r="U166" s="7"/>
      <c r="X166" s="14" t="str">
        <f t="shared" si="405"/>
        <v/>
      </c>
      <c r="Y166" s="66" t="str">
        <f t="shared" si="406"/>
        <v/>
      </c>
      <c r="Z166" s="38" t="str">
        <f t="shared" si="407"/>
        <v/>
      </c>
      <c r="AC166">
        <f t="shared" si="408"/>
        <v>0</v>
      </c>
      <c r="AD166">
        <f t="shared" si="397"/>
        <v>0</v>
      </c>
      <c r="AE166">
        <f t="shared" si="397"/>
        <v>0</v>
      </c>
      <c r="AF166">
        <f t="shared" si="397"/>
        <v>0</v>
      </c>
      <c r="AG166">
        <f t="shared" si="397"/>
        <v>0</v>
      </c>
      <c r="AH166">
        <f t="shared" si="397"/>
        <v>0</v>
      </c>
      <c r="AI166">
        <f t="shared" si="397"/>
        <v>0</v>
      </c>
      <c r="AJ166">
        <f t="shared" si="397"/>
        <v>0</v>
      </c>
      <c r="AL166">
        <f t="shared" si="398"/>
        <v>-10000</v>
      </c>
      <c r="AM166">
        <f t="shared" si="417"/>
        <v>9</v>
      </c>
      <c r="AN166">
        <f t="shared" si="409"/>
        <v>-9991</v>
      </c>
      <c r="AO166">
        <f t="shared" si="399"/>
        <v>0</v>
      </c>
      <c r="AP166">
        <f>_xlfn.RANK.AVG(AV166,AV158:AV169,0)</f>
        <v>6.5</v>
      </c>
      <c r="AQ166">
        <f>IF(AP166&gt;AO155,0,(AO155-AP166)+2)</f>
        <v>0</v>
      </c>
      <c r="AR166">
        <f>IF(AP166&gt;AO155,0,IF(AO155=7,MAX(0,(AO155-AP166-5)),0))</f>
        <v>0</v>
      </c>
      <c r="AS166">
        <f>IF(AP166&gt;AO155,0,IF(AO155=8,MAX(0,(AO155-AP166-5)),0))</f>
        <v>0</v>
      </c>
      <c r="AT166">
        <f t="shared" si="410"/>
        <v>0</v>
      </c>
      <c r="AV166">
        <f t="shared" si="400"/>
        <v>-1</v>
      </c>
      <c r="AW166" t="str">
        <f t="shared" si="411"/>
        <v/>
      </c>
      <c r="AX166">
        <f>VLOOKUP(A156,'RAZA field Params'!$AM$5:$AN$11,2,FALSE)</f>
        <v>3</v>
      </c>
      <c r="AY166" t="str">
        <f>IF(E166="","",VLOOKUP(H166,'RAZA field Params'!$B$48:$P$93,AX166,FALSE))</f>
        <v/>
      </c>
      <c r="AZ166" t="str">
        <f>IF(E166="","",VLOOKUP(H166,'RAZA field Params'!$B$48:$P$93,AX166+1,FALSE))</f>
        <v/>
      </c>
      <c r="BA166" t="str">
        <f>IF(E166="","",VLOOKUP(H166,'RAZA field Params'!$B$48:$P$93,AX166+2,FALSE))</f>
        <v/>
      </c>
      <c r="BC166">
        <f t="shared" si="412"/>
        <v>-1</v>
      </c>
      <c r="BD166">
        <f t="shared" si="401"/>
        <v>-1</v>
      </c>
      <c r="BE166">
        <f t="shared" si="401"/>
        <v>-1</v>
      </c>
      <c r="BF166">
        <f t="shared" si="401"/>
        <v>-1</v>
      </c>
      <c r="BG166">
        <f t="shared" si="401"/>
        <v>-1</v>
      </c>
      <c r="BH166">
        <f t="shared" si="401"/>
        <v>-1</v>
      </c>
      <c r="BI166">
        <f t="shared" si="401"/>
        <v>-1</v>
      </c>
      <c r="BJ166">
        <f t="shared" si="401"/>
        <v>-1</v>
      </c>
      <c r="BL166">
        <f>IF((IF(BC166=BC157,BC166,-1)-$AM166)/10000&lt;0,-1,(IF(BC166=BC157,BC166,-1)-$AM166)/10000)</f>
        <v>-1</v>
      </c>
      <c r="BM166">
        <f t="shared" ref="BM166:BS166" si="425">IF((IF(BD166=BD157,BD166,-1)-$AM166)/10000&lt;0,-1,(IF(BD166=BD157,BD166,-1)-$AM166)/10000)</f>
        <v>-1</v>
      </c>
      <c r="BN166">
        <f t="shared" si="425"/>
        <v>-1</v>
      </c>
      <c r="BO166">
        <f t="shared" si="425"/>
        <v>-1</v>
      </c>
      <c r="BP166">
        <f t="shared" si="425"/>
        <v>-1</v>
      </c>
      <c r="BQ166">
        <f t="shared" si="425"/>
        <v>-1</v>
      </c>
      <c r="BR166">
        <f t="shared" si="425"/>
        <v>-1</v>
      </c>
      <c r="BS166">
        <f t="shared" si="425"/>
        <v>-1</v>
      </c>
      <c r="BU166">
        <f>MAX(BL166:BS166)</f>
        <v>-1</v>
      </c>
      <c r="BV166">
        <f t="shared" si="415"/>
        <v>0</v>
      </c>
      <c r="BW166">
        <f>_xlfn.RANK.AVG(BU166,BU158:BU169,0)</f>
        <v>6.5</v>
      </c>
      <c r="BX166">
        <f>IF(BW166&gt;BV155,0,(BV155-BW166)+2)</f>
        <v>0</v>
      </c>
      <c r="BY166">
        <f>IF(BW166&gt;BV155,0,IF(BV155=7,MAX(0,(BV155-BW166-5)),0))</f>
        <v>0</v>
      </c>
      <c r="BZ166">
        <f>IF(BW166&gt;BV155,0,IF(BV155=8,MAX(0,(BV155-BW166-5)),0))</f>
        <v>0</v>
      </c>
      <c r="CA166">
        <f t="shared" si="416"/>
        <v>0</v>
      </c>
    </row>
    <row r="167" spans="1:79">
      <c r="B167" s="94">
        <v>10</v>
      </c>
      <c r="C167" s="38" t="str">
        <f>IF(E167="","",VLOOKUP(E167,'Guests and Para'!$Q$4:$U$33,2,FALSE))</f>
        <v/>
      </c>
      <c r="D167" s="38" t="str">
        <f>IF(E167="","",VLOOKUP(E167,'Guests and Para'!$Q$4:$U$33,3,FALSE))</f>
        <v/>
      </c>
      <c r="E167" s="4"/>
      <c r="F167" s="140"/>
      <c r="G167" s="6"/>
      <c r="H167" s="38" t="str">
        <f>IF(E167="","",VLOOKUP(E167,'Guests and Para'!$Q$4:$U$33,4,FALSE))</f>
        <v/>
      </c>
      <c r="I167" s="38" t="str">
        <f>IF(E167="","",VLOOKUP(E167,'Guests and Para'!$Q$4:$U$33,5,FALSE))</f>
        <v/>
      </c>
      <c r="J167" s="38">
        <f t="shared" si="403"/>
        <v>0</v>
      </c>
      <c r="K167" s="94">
        <f t="shared" si="404"/>
        <v>0</v>
      </c>
      <c r="L167" s="38" t="str">
        <f t="shared" si="424"/>
        <v/>
      </c>
      <c r="N167" s="8"/>
      <c r="O167" s="8"/>
      <c r="P167" s="8"/>
      <c r="Q167" s="7"/>
      <c r="R167" s="7"/>
      <c r="S167" s="7"/>
      <c r="T167" s="7"/>
      <c r="U167" s="7"/>
      <c r="X167" s="14" t="str">
        <f t="shared" si="405"/>
        <v/>
      </c>
      <c r="Y167" s="66" t="str">
        <f t="shared" si="406"/>
        <v/>
      </c>
      <c r="Z167" s="38" t="str">
        <f t="shared" si="407"/>
        <v/>
      </c>
      <c r="AC167">
        <f t="shared" si="408"/>
        <v>0</v>
      </c>
      <c r="AD167">
        <f t="shared" si="397"/>
        <v>0</v>
      </c>
      <c r="AE167">
        <f t="shared" si="397"/>
        <v>0</v>
      </c>
      <c r="AF167">
        <f t="shared" si="397"/>
        <v>0</v>
      </c>
      <c r="AG167">
        <f t="shared" si="397"/>
        <v>0</v>
      </c>
      <c r="AH167">
        <f t="shared" si="397"/>
        <v>0</v>
      </c>
      <c r="AI167">
        <f t="shared" si="397"/>
        <v>0</v>
      </c>
      <c r="AJ167">
        <f t="shared" si="397"/>
        <v>0</v>
      </c>
      <c r="AL167">
        <f t="shared" si="398"/>
        <v>-10000</v>
      </c>
      <c r="AM167">
        <f t="shared" si="417"/>
        <v>10</v>
      </c>
      <c r="AN167">
        <f t="shared" si="409"/>
        <v>-9990</v>
      </c>
      <c r="AO167">
        <f t="shared" si="399"/>
        <v>0</v>
      </c>
      <c r="AP167">
        <f>_xlfn.RANK.AVG(AV167,AV158:AV169,0)</f>
        <v>6.5</v>
      </c>
      <c r="AQ167">
        <f>IF(AP167&gt;AO155,0,(AO155-AP167)+2)</f>
        <v>0</v>
      </c>
      <c r="AR167">
        <f>IF(AP167&gt;AO155,0,IF(AO155=7,MAX(0,(AO155-AP167-5)),0))</f>
        <v>0</v>
      </c>
      <c r="AS167">
        <f>IF(AP167&gt;AO155,0,IF(AO155=8,MAX(0,(AO155-AP167-5)),0))</f>
        <v>0</v>
      </c>
      <c r="AT167">
        <f t="shared" si="410"/>
        <v>0</v>
      </c>
      <c r="AV167">
        <f t="shared" si="400"/>
        <v>-1</v>
      </c>
      <c r="AW167" t="str">
        <f t="shared" si="411"/>
        <v/>
      </c>
      <c r="AX167">
        <f>VLOOKUP(A156,'RAZA field Params'!$AM$5:$AN$11,2,FALSE)</f>
        <v>3</v>
      </c>
      <c r="AY167" t="str">
        <f>IF(E167="","",VLOOKUP(H167,'RAZA field Params'!$B$48:$P$93,AX167,FALSE))</f>
        <v/>
      </c>
      <c r="AZ167" t="str">
        <f>IF(E167="","",VLOOKUP(H167,'RAZA field Params'!$B$48:$P$93,AX167+1,FALSE))</f>
        <v/>
      </c>
      <c r="BA167" t="str">
        <f>IF(E167="","",VLOOKUP(H167,'RAZA field Params'!$B$48:$P$93,AX167+2,FALSE))</f>
        <v/>
      </c>
      <c r="BC167">
        <f t="shared" si="412"/>
        <v>-1</v>
      </c>
      <c r="BD167">
        <f t="shared" si="401"/>
        <v>-1</v>
      </c>
      <c r="BE167">
        <f t="shared" si="401"/>
        <v>-1</v>
      </c>
      <c r="BF167">
        <f t="shared" si="401"/>
        <v>-1</v>
      </c>
      <c r="BG167">
        <f t="shared" si="401"/>
        <v>-1</v>
      </c>
      <c r="BH167">
        <f t="shared" si="401"/>
        <v>-1</v>
      </c>
      <c r="BI167">
        <f t="shared" si="401"/>
        <v>-1</v>
      </c>
      <c r="BJ167">
        <f t="shared" si="401"/>
        <v>-1</v>
      </c>
      <c r="BL167">
        <f>IF((IF(BC167=BC157,BC167,-1)-$AM167)/10000&lt;0,-1,(IF(BC167=BC157,BC167,-1)-$AM167)/10000)</f>
        <v>-1</v>
      </c>
      <c r="BM167">
        <f t="shared" ref="BM167:BN167" si="426">IF((IF(BD167=BD157,BD167,-1)-$AM167)/10000&lt;0,-1,(IF(BD167=BD157,BD167,-1)-$AM167)/10000)</f>
        <v>-1</v>
      </c>
      <c r="BN167">
        <f t="shared" si="426"/>
        <v>-1</v>
      </c>
      <c r="BO167">
        <f>IF((IF(BF167=BF157,BF167,-1)-$AM167)/10000&lt;0,-1,(IF(BF167=BF157,BF167,-1)-$AM167)/10000)</f>
        <v>-1</v>
      </c>
      <c r="BP167">
        <f t="shared" ref="BP167:BS167" si="427">IF((IF(BG167=BG157,BG167,-1)-$AM167)/10000&lt;0,-1,(IF(BG167=BG157,BG167,-1)-$AM167)/10000)</f>
        <v>-1</v>
      </c>
      <c r="BQ167">
        <f t="shared" si="427"/>
        <v>-1</v>
      </c>
      <c r="BR167">
        <f t="shared" si="427"/>
        <v>-1</v>
      </c>
      <c r="BS167">
        <f t="shared" si="427"/>
        <v>-1</v>
      </c>
      <c r="BU167">
        <f t="shared" ref="BU167:BU169" si="428">MAX(BL167:BS167)</f>
        <v>-1</v>
      </c>
      <c r="BV167">
        <f t="shared" si="415"/>
        <v>0</v>
      </c>
      <c r="BW167">
        <f>_xlfn.RANK.AVG(BU167,BU158:BU169,0)</f>
        <v>6.5</v>
      </c>
      <c r="BX167">
        <f>IF(BW167&gt;BV155,0,(BV155-BW167)+2)</f>
        <v>0</v>
      </c>
      <c r="BY167">
        <f>IF(BW167&gt;BV155,0,IF(BV155=7,MAX(0,(BV155-BW167-5)),0))</f>
        <v>0</v>
      </c>
      <c r="BZ167">
        <f>IF(BW167&gt;BV155,0,IF(BV155=8,MAX(0,(BV155-BW167-5)),0))</f>
        <v>0</v>
      </c>
      <c r="CA167">
        <f t="shared" si="416"/>
        <v>0</v>
      </c>
    </row>
    <row r="168" spans="1:79">
      <c r="B168" s="94">
        <v>11</v>
      </c>
      <c r="C168" s="38" t="str">
        <f>IF(E168="","",VLOOKUP(E168,'Guests and Para'!$Q$4:$U$33,2,FALSE))</f>
        <v/>
      </c>
      <c r="D168" s="38" t="str">
        <f>IF(E168="","",VLOOKUP(E168,'Guests and Para'!$Q$4:$U$33,3,FALSE))</f>
        <v/>
      </c>
      <c r="E168" s="4"/>
      <c r="F168" s="140"/>
      <c r="G168" s="6"/>
      <c r="H168" s="38" t="str">
        <f>IF(E168="","",VLOOKUP(E168,'Guests and Para'!$Q$4:$U$33,4,FALSE))</f>
        <v/>
      </c>
      <c r="I168" s="38" t="str">
        <f>IF(E168="","",VLOOKUP(E168,'Guests and Para'!$Q$4:$U$33,5,FALSE))</f>
        <v/>
      </c>
      <c r="J168" s="38">
        <f t="shared" si="403"/>
        <v>0</v>
      </c>
      <c r="K168" s="94">
        <f t="shared" si="404"/>
        <v>0</v>
      </c>
      <c r="L168" s="38" t="str">
        <f t="shared" si="424"/>
        <v/>
      </c>
      <c r="N168" s="8"/>
      <c r="O168" s="8"/>
      <c r="P168" s="8"/>
      <c r="Q168" s="7"/>
      <c r="R168" s="7"/>
      <c r="S168" s="7"/>
      <c r="T168" s="7"/>
      <c r="U168" s="7"/>
      <c r="X168" s="14" t="str">
        <f t="shared" si="405"/>
        <v/>
      </c>
      <c r="Y168" s="66" t="str">
        <f t="shared" si="406"/>
        <v/>
      </c>
      <c r="Z168" s="38" t="str">
        <f t="shared" si="407"/>
        <v/>
      </c>
      <c r="AC168">
        <f t="shared" si="408"/>
        <v>0</v>
      </c>
      <c r="AD168">
        <f t="shared" si="397"/>
        <v>0</v>
      </c>
      <c r="AE168">
        <f t="shared" si="397"/>
        <v>0</v>
      </c>
      <c r="AF168">
        <f t="shared" si="397"/>
        <v>0</v>
      </c>
      <c r="AG168">
        <f t="shared" si="397"/>
        <v>0</v>
      </c>
      <c r="AH168">
        <f t="shared" si="397"/>
        <v>0</v>
      </c>
      <c r="AI168">
        <f t="shared" si="397"/>
        <v>0</v>
      </c>
      <c r="AJ168">
        <f t="shared" si="397"/>
        <v>0</v>
      </c>
      <c r="AL168">
        <f t="shared" si="398"/>
        <v>-10000</v>
      </c>
      <c r="AM168">
        <f t="shared" si="417"/>
        <v>11</v>
      </c>
      <c r="AN168">
        <f t="shared" si="409"/>
        <v>-9989</v>
      </c>
      <c r="AO168">
        <f t="shared" si="399"/>
        <v>0</v>
      </c>
      <c r="AP168">
        <f>_xlfn.RANK.AVG(AV168,AV158:AV169,0)</f>
        <v>6.5</v>
      </c>
      <c r="AQ168">
        <f>IF(AP168&gt;AO155,0,(AO155-AP168)+2)</f>
        <v>0</v>
      </c>
      <c r="AR168">
        <f>IF(AP168&gt;AO155,0,IF(AO155=7,MAX(0,(AO155-AP168-5)),0))</f>
        <v>0</v>
      </c>
      <c r="AS168">
        <f>IF(AP168&gt;AO155,0,IF(AO155=8,MAX(0,(AO155-AP168-5)),0))</f>
        <v>0</v>
      </c>
      <c r="AT168">
        <f t="shared" si="410"/>
        <v>0</v>
      </c>
      <c r="AV168">
        <f>IF(AY168="",-1,IF(AY168&gt;0,FLOOR(AY168*EXP(-EXP(AZ168-BA168*AW168)),1),0))</f>
        <v>-1</v>
      </c>
      <c r="AW168" t="str">
        <f t="shared" si="411"/>
        <v/>
      </c>
      <c r="AX168">
        <f>VLOOKUP(A156,'RAZA field Params'!$AM$5:$AN$11,2,FALSE)</f>
        <v>3</v>
      </c>
      <c r="AY168" t="str">
        <f>IF(E168="","",VLOOKUP(H168,'RAZA field Params'!$B$48:$P$93,AX168,FALSE))</f>
        <v/>
      </c>
      <c r="AZ168" t="str">
        <f>IF(E168="","",VLOOKUP(H168,'RAZA field Params'!$B$48:$P$93,AX168+1,FALSE))</f>
        <v/>
      </c>
      <c r="BA168" t="str">
        <f>IF(E168="","",VLOOKUP(H168,'RAZA field Params'!$B$48:$P$93,AX168+2,FALSE))</f>
        <v/>
      </c>
      <c r="BC168">
        <f>IF($D168=BC$1,$AN168,-1)</f>
        <v>-1</v>
      </c>
      <c r="BD168">
        <f t="shared" si="401"/>
        <v>-1</v>
      </c>
      <c r="BE168">
        <f t="shared" si="401"/>
        <v>-1</v>
      </c>
      <c r="BF168">
        <f t="shared" si="401"/>
        <v>-1</v>
      </c>
      <c r="BG168">
        <f t="shared" si="401"/>
        <v>-1</v>
      </c>
      <c r="BH168">
        <f t="shared" si="401"/>
        <v>-1</v>
      </c>
      <c r="BI168">
        <f t="shared" si="401"/>
        <v>-1</v>
      </c>
      <c r="BJ168">
        <f t="shared" si="401"/>
        <v>-1</v>
      </c>
      <c r="BL168">
        <f>IF((IF(BC168=BC157,BC168,-1)-$AM168)/10000&lt;0,-1,(IF(BC168=BC157,BC168,-1)-$AM168)/10000)</f>
        <v>-1</v>
      </c>
      <c r="BM168">
        <f t="shared" ref="BM168:BS168" si="429">IF((IF(BD168=BD157,BD168,-1)-$AM168)/10000&lt;0,-1,(IF(BD168=BD157,BD168,-1)-$AM168)/10000)</f>
        <v>-1</v>
      </c>
      <c r="BN168">
        <f t="shared" si="429"/>
        <v>-1</v>
      </c>
      <c r="BO168">
        <f t="shared" si="429"/>
        <v>-1</v>
      </c>
      <c r="BP168">
        <f t="shared" si="429"/>
        <v>-1</v>
      </c>
      <c r="BQ168">
        <f t="shared" si="429"/>
        <v>-1</v>
      </c>
      <c r="BR168">
        <f t="shared" si="429"/>
        <v>-1</v>
      </c>
      <c r="BS168">
        <f t="shared" si="429"/>
        <v>-1</v>
      </c>
      <c r="BU168">
        <f t="shared" si="428"/>
        <v>-1</v>
      </c>
      <c r="BV168">
        <f t="shared" si="415"/>
        <v>0</v>
      </c>
      <c r="BW168">
        <f>_xlfn.RANK.AVG(BU168,BU158:BU169,0)</f>
        <v>6.5</v>
      </c>
      <c r="BX168">
        <f>IF(BW168&gt;BV155,0,(BV155-BW168)+2)</f>
        <v>0</v>
      </c>
      <c r="BY168">
        <f>IF(BW168&gt;BV155,0,IF(BV155=7,MAX(0,(BV155-BW168-5)),0))</f>
        <v>0</v>
      </c>
      <c r="BZ168">
        <f>IF(BW168&gt;BV155,0,IF(BV155=8,MAX(0,(BV155-BW168-5)),0))</f>
        <v>0</v>
      </c>
      <c r="CA168">
        <f>SUM(BX168:BZ168)</f>
        <v>0</v>
      </c>
    </row>
    <row r="169" spans="1:79">
      <c r="B169" s="94">
        <v>12</v>
      </c>
      <c r="C169" s="38" t="str">
        <f>IF(E169="","",VLOOKUP(E169,'Guests and Para'!$Q$4:$U$33,2,FALSE))</f>
        <v/>
      </c>
      <c r="D169" s="38" t="str">
        <f>IF(E169="","",VLOOKUP(E169,'Guests and Para'!$Q$4:$U$33,3,FALSE))</f>
        <v/>
      </c>
      <c r="E169" s="4"/>
      <c r="F169" s="140"/>
      <c r="G169" s="6"/>
      <c r="H169" s="38" t="str">
        <f>IF(E169="","",VLOOKUP(E169,'Guests and Para'!$Q$4:$U$33,4,FALSE))</f>
        <v/>
      </c>
      <c r="I169" s="38" t="str">
        <f>IF(E169="","",VLOOKUP(E169,'Guests and Para'!$Q$4:$U$33,5,FALSE))</f>
        <v/>
      </c>
      <c r="J169" s="38">
        <f t="shared" si="403"/>
        <v>0</v>
      </c>
      <c r="K169" s="94">
        <f t="shared" si="404"/>
        <v>0</v>
      </c>
      <c r="L169" s="38" t="str">
        <f t="shared" si="424"/>
        <v/>
      </c>
      <c r="N169" s="8"/>
      <c r="O169" s="8"/>
      <c r="P169" s="8"/>
      <c r="Q169" s="7"/>
      <c r="R169" s="7"/>
      <c r="S169" s="7"/>
      <c r="T169" s="7"/>
      <c r="U169" s="7"/>
      <c r="X169" s="14" t="str">
        <f t="shared" si="405"/>
        <v/>
      </c>
      <c r="Y169" s="66" t="str">
        <f t="shared" si="406"/>
        <v/>
      </c>
      <c r="Z169" s="38" t="str">
        <f t="shared" si="407"/>
        <v/>
      </c>
      <c r="AC169">
        <f t="shared" si="408"/>
        <v>0</v>
      </c>
      <c r="AD169">
        <f t="shared" si="397"/>
        <v>0</v>
      </c>
      <c r="AE169">
        <f t="shared" si="397"/>
        <v>0</v>
      </c>
      <c r="AF169">
        <f t="shared" si="397"/>
        <v>0</v>
      </c>
      <c r="AG169">
        <f t="shared" si="397"/>
        <v>0</v>
      </c>
      <c r="AH169">
        <f t="shared" si="397"/>
        <v>0</v>
      </c>
      <c r="AI169">
        <f t="shared" si="397"/>
        <v>0</v>
      </c>
      <c r="AJ169">
        <f t="shared" si="397"/>
        <v>0</v>
      </c>
      <c r="AL169">
        <f t="shared" si="398"/>
        <v>-10000</v>
      </c>
      <c r="AM169">
        <f t="shared" si="417"/>
        <v>12</v>
      </c>
      <c r="AN169">
        <f t="shared" si="409"/>
        <v>-9988</v>
      </c>
      <c r="AO169">
        <f t="shared" si="399"/>
        <v>0</v>
      </c>
      <c r="AP169">
        <f>_xlfn.RANK.AVG(AV169,AV158:AV169,0)</f>
        <v>6.5</v>
      </c>
      <c r="AQ169">
        <f>IF(AP169&gt;AO155,0,(AO155-AP169)+2)</f>
        <v>0</v>
      </c>
      <c r="AR169">
        <f>IF(AP169&gt;AO155,0,IF(AO155=7,MAX(0,(AO155-AP169-5)),0))</f>
        <v>0</v>
      </c>
      <c r="AS169">
        <f>IF(AP169&gt;AO155,0,IF(AO155=8,MAX(0,(AO155-AP169-5)),0))</f>
        <v>0</v>
      </c>
      <c r="AT169">
        <f t="shared" si="410"/>
        <v>0</v>
      </c>
      <c r="AV169">
        <f t="shared" ref="AV169" si="430">IF(AY169="",-1,IF(AY169&gt;0,FLOOR(AY169*EXP(-EXP(AZ169-BA169*AW169)),1),0))</f>
        <v>-1</v>
      </c>
      <c r="AW169" t="str">
        <f t="shared" si="411"/>
        <v/>
      </c>
      <c r="AX169">
        <f>VLOOKUP(A156,'RAZA field Params'!$AM$5:$AN$11,2,FALSE)</f>
        <v>3</v>
      </c>
      <c r="AY169" t="str">
        <f>IF(E169="","",VLOOKUP(H169,'RAZA field Params'!$B$48:$P$93,AX169,FALSE))</f>
        <v/>
      </c>
      <c r="AZ169" t="str">
        <f>IF(E169="","",VLOOKUP(H169,'RAZA field Params'!$B$48:$P$93,AX169+1,FALSE))</f>
        <v/>
      </c>
      <c r="BA169" t="str">
        <f>IF(E169="","",VLOOKUP(H169,'RAZA field Params'!$B$48:$P$93,AX169+2,FALSE))</f>
        <v/>
      </c>
      <c r="BC169">
        <f t="shared" si="412"/>
        <v>-1</v>
      </c>
      <c r="BD169">
        <f t="shared" si="401"/>
        <v>-1</v>
      </c>
      <c r="BE169">
        <f t="shared" si="401"/>
        <v>-1</v>
      </c>
      <c r="BF169">
        <f t="shared" si="401"/>
        <v>-1</v>
      </c>
      <c r="BG169">
        <f t="shared" si="401"/>
        <v>-1</v>
      </c>
      <c r="BH169">
        <f t="shared" si="401"/>
        <v>-1</v>
      </c>
      <c r="BI169">
        <f t="shared" si="401"/>
        <v>-1</v>
      </c>
      <c r="BJ169">
        <f t="shared" si="401"/>
        <v>-1</v>
      </c>
      <c r="BL169">
        <f>IF((IF(BC169=BC157,BC169,-1)-$AM169)/10000&lt;0,-1,(IF(BC169=BC157,BC169,-1)-$AM169)/10000)</f>
        <v>-1</v>
      </c>
      <c r="BM169">
        <f t="shared" ref="BM169:BS169" si="431">IF((IF(BD169=BD157,BD169,-1)-$AM169)/10000&lt;0,-1,(IF(BD169=BD157,BD169,-1)-$AM169)/10000)</f>
        <v>-1</v>
      </c>
      <c r="BN169">
        <f t="shared" si="431"/>
        <v>-1</v>
      </c>
      <c r="BO169">
        <f t="shared" si="431"/>
        <v>-1</v>
      </c>
      <c r="BP169">
        <f t="shared" si="431"/>
        <v>-1</v>
      </c>
      <c r="BQ169">
        <f t="shared" si="431"/>
        <v>-1</v>
      </c>
      <c r="BR169">
        <f t="shared" si="431"/>
        <v>-1</v>
      </c>
      <c r="BS169">
        <f t="shared" si="431"/>
        <v>-1</v>
      </c>
      <c r="BU169">
        <f t="shared" si="428"/>
        <v>-1</v>
      </c>
      <c r="BV169">
        <f t="shared" si="415"/>
        <v>0</v>
      </c>
      <c r="BW169">
        <f>_xlfn.RANK.AVG(BU169,BU158:BU169,0)</f>
        <v>6.5</v>
      </c>
      <c r="BX169">
        <f>IF(BW169&gt;BV155,0,(BV155-BW169)+2)</f>
        <v>0</v>
      </c>
      <c r="BY169">
        <f>IF(BW169&gt;BV155,0,IF(BV155=7,MAX(0,(BV155-BW169-5)),0))</f>
        <v>0</v>
      </c>
      <c r="BZ169">
        <f>IF(BW169&gt;BV155,0,IF(BV155=8,MAX(0,(BV155-BW169-5)),0))</f>
        <v>0</v>
      </c>
      <c r="CA169">
        <f t="shared" ref="CA169" si="432">SUM(BX169:BZ169)</f>
        <v>0</v>
      </c>
    </row>
    <row r="171" spans="1:79">
      <c r="AO171" t="s">
        <v>312</v>
      </c>
      <c r="BC171" s="136" t="str">
        <f>AC$1</f>
        <v>B&amp;R</v>
      </c>
      <c r="BD171" s="136" t="str">
        <f t="shared" ref="BD171:BJ171" si="433">AD$1</f>
        <v>Chelt</v>
      </c>
      <c r="BE171" s="136" t="str">
        <f t="shared" si="433"/>
        <v>D&amp;S</v>
      </c>
      <c r="BF171" s="136" t="str">
        <f t="shared" si="433"/>
        <v>HereF</v>
      </c>
      <c r="BG171" s="136" t="str">
        <f t="shared" si="433"/>
        <v>K&amp;S</v>
      </c>
      <c r="BH171" s="136" t="str">
        <f t="shared" si="433"/>
        <v>Tipton</v>
      </c>
      <c r="BI171" s="136" t="str">
        <f t="shared" si="433"/>
        <v>Worc</v>
      </c>
      <c r="BJ171" s="136" t="str">
        <f t="shared" si="433"/>
        <v>Yate</v>
      </c>
      <c r="BV171" t="s">
        <v>312</v>
      </c>
    </row>
    <row r="172" spans="1:79">
      <c r="A172" s="62" t="s">
        <v>0</v>
      </c>
      <c r="B172" s="62" t="s">
        <v>0</v>
      </c>
      <c r="C172" s="62" t="s">
        <v>12</v>
      </c>
      <c r="D172" s="62" t="s">
        <v>58</v>
      </c>
      <c r="AO172">
        <f>SUM(AO175:AO182)</f>
        <v>0</v>
      </c>
      <c r="BC172" t="s">
        <v>399</v>
      </c>
      <c r="BL172" t="s">
        <v>401</v>
      </c>
      <c r="BV172">
        <f>SUM(BV175:BV182)</f>
        <v>0</v>
      </c>
    </row>
    <row r="173" spans="1:79">
      <c r="A173" s="3" t="str">
        <f>C172</f>
        <v>DT</v>
      </c>
      <c r="B173" s="37" t="s">
        <v>415</v>
      </c>
      <c r="C173" s="37"/>
      <c r="D173" s="138"/>
      <c r="E173" s="37"/>
      <c r="F173" s="139"/>
      <c r="G173" s="63" t="s">
        <v>77</v>
      </c>
      <c r="H173" s="37" t="s">
        <v>387</v>
      </c>
      <c r="I173" s="37" t="s">
        <v>389</v>
      </c>
      <c r="J173" s="37" t="s">
        <v>79</v>
      </c>
      <c r="K173" s="37" t="s">
        <v>59</v>
      </c>
      <c r="L173" s="37" t="s">
        <v>304</v>
      </c>
      <c r="M173" s="3"/>
      <c r="N173" s="3"/>
      <c r="O173" s="3"/>
      <c r="P173" s="3"/>
      <c r="Q173" s="3"/>
      <c r="R173" s="3"/>
      <c r="S173" s="3"/>
      <c r="T173" s="3"/>
      <c r="U173" s="3"/>
      <c r="V173" s="3"/>
      <c r="W173" s="3"/>
      <c r="X173" s="3" t="s">
        <v>136</v>
      </c>
      <c r="Y173" s="3" t="s">
        <v>236</v>
      </c>
      <c r="Z173" s="37" t="s">
        <v>404</v>
      </c>
      <c r="AA173" s="3"/>
      <c r="AL173" t="s">
        <v>304</v>
      </c>
      <c r="AM173" t="s">
        <v>307</v>
      </c>
      <c r="AN173" s="1" t="s">
        <v>308</v>
      </c>
      <c r="AO173" t="s">
        <v>310</v>
      </c>
      <c r="AP173" t="s">
        <v>313</v>
      </c>
      <c r="AQ173" t="s">
        <v>400</v>
      </c>
      <c r="AR173" t="s">
        <v>400</v>
      </c>
      <c r="AS173" t="s">
        <v>400</v>
      </c>
      <c r="AT173" t="s">
        <v>400</v>
      </c>
      <c r="AV173" t="s">
        <v>304</v>
      </c>
      <c r="AW173" t="s">
        <v>383</v>
      </c>
      <c r="AX173" t="s">
        <v>392</v>
      </c>
      <c r="AY173" t="s">
        <v>304</v>
      </c>
      <c r="AZ173" t="s">
        <v>304</v>
      </c>
      <c r="BA173" t="s">
        <v>304</v>
      </c>
      <c r="BC173" s="136" t="str">
        <f>AC$1</f>
        <v>B&amp;R</v>
      </c>
      <c r="BD173" s="136" t="str">
        <f t="shared" ref="BD173:BJ173" si="434">AD$1</f>
        <v>Chelt</v>
      </c>
      <c r="BE173" s="136" t="str">
        <f t="shared" si="434"/>
        <v>D&amp;S</v>
      </c>
      <c r="BF173" s="136" t="str">
        <f t="shared" si="434"/>
        <v>HereF</v>
      </c>
      <c r="BG173" s="136" t="str">
        <f t="shared" si="434"/>
        <v>K&amp;S</v>
      </c>
      <c r="BH173" s="136" t="str">
        <f t="shared" si="434"/>
        <v>Tipton</v>
      </c>
      <c r="BI173" s="136" t="str">
        <f t="shared" si="434"/>
        <v>Worc</v>
      </c>
      <c r="BJ173" s="136" t="str">
        <f t="shared" si="434"/>
        <v>Yate</v>
      </c>
      <c r="BL173" s="136" t="str">
        <f>BC173</f>
        <v>B&amp;R</v>
      </c>
      <c r="BM173" s="136" t="str">
        <f t="shared" ref="BM173:BS173" si="435">BD173</f>
        <v>Chelt</v>
      </c>
      <c r="BN173" s="136" t="str">
        <f t="shared" si="435"/>
        <v>D&amp;S</v>
      </c>
      <c r="BO173" s="136" t="str">
        <f t="shared" si="435"/>
        <v>HereF</v>
      </c>
      <c r="BP173" s="136" t="str">
        <f t="shared" si="435"/>
        <v>K&amp;S</v>
      </c>
      <c r="BQ173" s="136" t="str">
        <f t="shared" si="435"/>
        <v>Tipton</v>
      </c>
      <c r="BR173" s="136" t="str">
        <f t="shared" si="435"/>
        <v>Worc</v>
      </c>
      <c r="BS173" s="136" t="str">
        <f t="shared" si="435"/>
        <v>Yate</v>
      </c>
      <c r="BU173" t="s">
        <v>402</v>
      </c>
      <c r="BV173" t="s">
        <v>310</v>
      </c>
      <c r="BW173" t="s">
        <v>313</v>
      </c>
      <c r="BX173" t="s">
        <v>403</v>
      </c>
      <c r="BY173" t="s">
        <v>403</v>
      </c>
      <c r="BZ173" t="s">
        <v>403</v>
      </c>
      <c r="CA173" t="s">
        <v>403</v>
      </c>
    </row>
    <row r="174" spans="1:79">
      <c r="A174" s="64" t="str">
        <f>$A$4</f>
        <v>WOMEN</v>
      </c>
      <c r="B174" s="37" t="s">
        <v>59</v>
      </c>
      <c r="C174" s="37" t="s">
        <v>60</v>
      </c>
      <c r="D174" s="37" t="s">
        <v>61</v>
      </c>
      <c r="E174" s="37" t="s">
        <v>108</v>
      </c>
      <c r="F174" s="139"/>
      <c r="G174" s="63" t="s">
        <v>99</v>
      </c>
      <c r="H174" s="37" t="s">
        <v>388</v>
      </c>
      <c r="I174" s="37" t="s">
        <v>390</v>
      </c>
      <c r="J174" s="37" t="s">
        <v>80</v>
      </c>
      <c r="K174" s="37" t="s">
        <v>80</v>
      </c>
      <c r="L174" s="37" t="s">
        <v>80</v>
      </c>
      <c r="M174" s="3"/>
      <c r="N174" s="3"/>
      <c r="O174" s="3"/>
      <c r="P174" s="3"/>
      <c r="Q174" s="3"/>
      <c r="R174" s="3"/>
      <c r="S174" s="3"/>
      <c r="T174" s="3"/>
      <c r="U174" s="3"/>
      <c r="V174" s="3"/>
      <c r="W174" s="3"/>
      <c r="X174" s="3" t="s">
        <v>146</v>
      </c>
      <c r="Y174" s="3" t="s">
        <v>237</v>
      </c>
      <c r="Z174" s="37" t="s">
        <v>405</v>
      </c>
      <c r="AA174" s="3"/>
      <c r="AC174" t="str">
        <f>ADMIN2026!$D$12</f>
        <v>B&amp;R</v>
      </c>
      <c r="AD174" t="str">
        <f>ADMIN2026!$D$13</f>
        <v>Chelt</v>
      </c>
      <c r="AE174" t="str">
        <f>ADMIN2026!$D$14</f>
        <v>D&amp;S</v>
      </c>
      <c r="AF174" t="str">
        <f>ADMIN2026!$D$15</f>
        <v>HereF</v>
      </c>
      <c r="AG174" t="str">
        <f>ADMIN2026!$D$16</f>
        <v>K&amp;S</v>
      </c>
      <c r="AH174" t="str">
        <f>ADMIN2026!$D$17</f>
        <v>Tipton</v>
      </c>
      <c r="AI174" t="str">
        <f>ADMIN2026!$D$18</f>
        <v>Worc</v>
      </c>
      <c r="AJ174" t="str">
        <f>ADMIN2026!$D$19</f>
        <v>Yate</v>
      </c>
      <c r="AL174" t="s">
        <v>306</v>
      </c>
      <c r="AM174" t="s">
        <v>296</v>
      </c>
      <c r="AN174" t="s">
        <v>309</v>
      </c>
      <c r="AO174" t="s">
        <v>311</v>
      </c>
      <c r="AP174" t="s">
        <v>325</v>
      </c>
      <c r="AQ174" t="s">
        <v>397</v>
      </c>
      <c r="AR174" t="s">
        <v>394</v>
      </c>
      <c r="AS174" t="s">
        <v>395</v>
      </c>
      <c r="AT174" t="s">
        <v>396</v>
      </c>
      <c r="AV174" t="s">
        <v>305</v>
      </c>
      <c r="AW174" t="s">
        <v>384</v>
      </c>
      <c r="AX174" t="s">
        <v>393</v>
      </c>
      <c r="AY174" t="s">
        <v>328</v>
      </c>
      <c r="AZ174" t="s">
        <v>329</v>
      </c>
      <c r="BA174" t="s">
        <v>330</v>
      </c>
      <c r="BC174" s="135">
        <f>MAX(BC175:BC182)</f>
        <v>-1</v>
      </c>
      <c r="BD174" s="135">
        <f t="shared" ref="BD174:BJ174" si="436">MAX(BD175:BD182)</f>
        <v>-1</v>
      </c>
      <c r="BE174" s="135">
        <f t="shared" si="436"/>
        <v>-1</v>
      </c>
      <c r="BF174" s="135">
        <f t="shared" si="436"/>
        <v>-1</v>
      </c>
      <c r="BG174" s="135">
        <f t="shared" si="436"/>
        <v>-1</v>
      </c>
      <c r="BH174" s="135">
        <f t="shared" si="436"/>
        <v>-1</v>
      </c>
      <c r="BI174" s="135">
        <f t="shared" si="436"/>
        <v>-1</v>
      </c>
      <c r="BJ174" s="135">
        <f t="shared" si="436"/>
        <v>-1</v>
      </c>
      <c r="BU174" t="s">
        <v>314</v>
      </c>
      <c r="BV174" t="s">
        <v>311</v>
      </c>
      <c r="BW174" t="s">
        <v>325</v>
      </c>
      <c r="BX174" t="s">
        <v>397</v>
      </c>
      <c r="BY174" t="s">
        <v>394</v>
      </c>
      <c r="BZ174" t="s">
        <v>395</v>
      </c>
      <c r="CA174" t="s">
        <v>396</v>
      </c>
    </row>
    <row r="175" spans="1:79">
      <c r="B175" s="94">
        <v>1</v>
      </c>
      <c r="C175" s="38" t="str">
        <f>IF(E175="","",VLOOKUP(E175,'Guests and Para'!$Q$4:$U$33,2,FALSE))</f>
        <v/>
      </c>
      <c r="D175" s="38" t="str">
        <f>IF(E175="","",VLOOKUP(E175,'Guests and Para'!$Q$4:$U$33,3,FALSE))</f>
        <v/>
      </c>
      <c r="E175" s="4"/>
      <c r="F175" s="140"/>
      <c r="G175" s="6"/>
      <c r="H175" s="38" t="str">
        <f>IF(E175="","",VLOOKUP(E175,'Guests and Para'!$Q$4:$U$33,4,FALSE))</f>
        <v/>
      </c>
      <c r="I175" s="38" t="str">
        <f>IF(E175="","",VLOOKUP(E175,'Guests and Para'!$Q$4:$U$33,5,FALSE))</f>
        <v/>
      </c>
      <c r="J175" s="38">
        <f>CA175</f>
        <v>0</v>
      </c>
      <c r="K175" s="94">
        <f>J175</f>
        <v>0</v>
      </c>
      <c r="L175" s="38" t="str">
        <f t="shared" ref="L175:L181" si="437">IF(AV175&lt;0,"",AV175)</f>
        <v/>
      </c>
      <c r="N175" s="8"/>
      <c r="O175" s="8"/>
      <c r="P175" s="8"/>
      <c r="Q175" s="7"/>
      <c r="R175" s="7"/>
      <c r="S175" s="7"/>
      <c r="T175" s="7"/>
      <c r="U175" s="7"/>
      <c r="X175" s="14" t="str">
        <f>IF(E175="","",G175)</f>
        <v/>
      </c>
      <c r="Y175" s="66" t="str">
        <f>IF(E175="","",IF(G175="NH","",IF(K175="DQ","",IF(K175="NM","",IF(K175="DNS","",IF(ABS(K175*2/2-K175)&lt;0.001,"","Error"))))))</f>
        <v/>
      </c>
      <c r="Z175" s="38" t="str">
        <f>IF(BU175&lt;0,"",BU175)</f>
        <v/>
      </c>
      <c r="AC175">
        <f>IF($D175=AC$1,$K175,0)</f>
        <v>0</v>
      </c>
      <c r="AD175">
        <f t="shared" ref="AD175:AJ186" si="438">IF($D175=AD$1,$K175,0)</f>
        <v>0</v>
      </c>
      <c r="AE175">
        <f t="shared" si="438"/>
        <v>0</v>
      </c>
      <c r="AF175">
        <f t="shared" si="438"/>
        <v>0</v>
      </c>
      <c r="AG175">
        <f t="shared" si="438"/>
        <v>0</v>
      </c>
      <c r="AH175">
        <f t="shared" si="438"/>
        <v>0</v>
      </c>
      <c r="AI175">
        <f t="shared" si="438"/>
        <v>0</v>
      </c>
      <c r="AJ175">
        <f t="shared" si="438"/>
        <v>0</v>
      </c>
      <c r="AL175">
        <f t="shared" ref="AL175:AL186" si="439">INT(100*AV175+0.5)*100</f>
        <v>-10000</v>
      </c>
      <c r="AM175">
        <v>1</v>
      </c>
      <c r="AN175">
        <f>AL175+AM175</f>
        <v>-9999</v>
      </c>
      <c r="AO175">
        <f t="shared" ref="AO175:AO186" si="440">IF(E175="",0,1)</f>
        <v>0</v>
      </c>
      <c r="AP175">
        <f>_xlfn.RANK.AVG(AV175,AV175:AV186,0)</f>
        <v>6.5</v>
      </c>
      <c r="AQ175">
        <f>IF(AP175&gt;AO172,0,(AO172-AP175)+2)</f>
        <v>0</v>
      </c>
      <c r="AR175">
        <f>IF(AP175&gt;AO172,0,IF(AO172=7,MAX(0,(AO172-AP175-5)),0))</f>
        <v>0</v>
      </c>
      <c r="AS175">
        <f>IF(AP175&gt;AO172,0,IF(AO172=8,MAX(0,(AO172-AP175-5)),0))</f>
        <v>0</v>
      </c>
      <c r="AT175">
        <f>SUM(AQ175:AS175)</f>
        <v>0</v>
      </c>
      <c r="AV175">
        <f t="shared" ref="AV175:AV184" si="441">IF(AY175="",-1,IF(AY175&gt;0,FLOOR(AY175*EXP(-EXP(AZ175-BA175*AW175)),1),0))</f>
        <v>-1</v>
      </c>
      <c r="AW175" t="str">
        <f>IF(E175="","",G175)</f>
        <v/>
      </c>
      <c r="AX175">
        <f>VLOOKUP(A173,'RAZA field Params'!$AM$5:$AN$11,2,FALSE)</f>
        <v>8</v>
      </c>
      <c r="AY175" t="str">
        <f>IF(E175="","",VLOOKUP(H175,'RAZA field Params'!$B$48:$P$93,AX175,FALSE))</f>
        <v/>
      </c>
      <c r="AZ175" t="str">
        <f>IF(E175="","",VLOOKUP(H175,'RAZA field Params'!$B$48:$P$93,AX175+1,FALSE))</f>
        <v/>
      </c>
      <c r="BA175" t="str">
        <f>IF(E175="","",VLOOKUP(H175,'RAZA field Params'!$B$48:$P$93,AX175+2,FALSE))</f>
        <v/>
      </c>
      <c r="BC175">
        <f>IF($D175=BC$1,$AN175,-1)</f>
        <v>-1</v>
      </c>
      <c r="BD175">
        <f t="shared" ref="BD175:BJ186" si="442">IF($D175=BD$1,$AN175,-1)</f>
        <v>-1</v>
      </c>
      <c r="BE175">
        <f t="shared" si="442"/>
        <v>-1</v>
      </c>
      <c r="BF175">
        <f t="shared" si="442"/>
        <v>-1</v>
      </c>
      <c r="BG175">
        <f t="shared" si="442"/>
        <v>-1</v>
      </c>
      <c r="BH175">
        <f t="shared" si="442"/>
        <v>-1</v>
      </c>
      <c r="BI175">
        <f t="shared" si="442"/>
        <v>-1</v>
      </c>
      <c r="BJ175">
        <f t="shared" si="442"/>
        <v>-1</v>
      </c>
      <c r="BL175">
        <f t="shared" ref="BL175:BS175" si="443">IF((IF(BC175=BC174,BC175,-1)-$AM175)/10000&lt;0,-1,(IF(BC175=BC174,BC175,-1)-$AM175)/10000)</f>
        <v>-1</v>
      </c>
      <c r="BM175">
        <f t="shared" si="443"/>
        <v>-1</v>
      </c>
      <c r="BN175">
        <f t="shared" si="443"/>
        <v>-1</v>
      </c>
      <c r="BO175">
        <f t="shared" si="443"/>
        <v>-1</v>
      </c>
      <c r="BP175">
        <f t="shared" si="443"/>
        <v>-1</v>
      </c>
      <c r="BQ175">
        <f t="shared" si="443"/>
        <v>-1</v>
      </c>
      <c r="BR175">
        <f t="shared" si="443"/>
        <v>-1</v>
      </c>
      <c r="BS175">
        <f t="shared" si="443"/>
        <v>-1</v>
      </c>
      <c r="BU175">
        <f>MAX(BL175:BS175)</f>
        <v>-1</v>
      </c>
      <c r="BV175">
        <f>IF(BU175&lt;0,0,1)</f>
        <v>0</v>
      </c>
      <c r="BW175">
        <f>_xlfn.RANK.AVG(BU175,BU175:BU186,0)</f>
        <v>6.5</v>
      </c>
      <c r="BX175">
        <f>IF(BW175&gt;BV172,0,(BV172-BW175)+2)</f>
        <v>0</v>
      </c>
      <c r="BY175">
        <f>IF(BW175&gt;BV172,0,IF(BV172=7,MAX(0,(BV172-BW175-5)),0))</f>
        <v>0</v>
      </c>
      <c r="BZ175">
        <f>IF(BW175&gt;BV172,0,IF(BV172=8,MAX(0,(BV172-BW175-5)),0))</f>
        <v>0</v>
      </c>
      <c r="CA175">
        <f>SUM(BX175:BZ175)</f>
        <v>0</v>
      </c>
    </row>
    <row r="176" spans="1:79">
      <c r="B176" s="94">
        <v>2</v>
      </c>
      <c r="C176" s="38" t="str">
        <f>IF(E176="","",VLOOKUP(E176,'Guests and Para'!$Q$4:$U$33,2,FALSE))</f>
        <v/>
      </c>
      <c r="D176" s="38" t="str">
        <f>IF(E176="","",VLOOKUP(E176,'Guests and Para'!$Q$4:$U$33,3,FALSE))</f>
        <v/>
      </c>
      <c r="E176" s="4"/>
      <c r="F176" s="140"/>
      <c r="G176" s="6"/>
      <c r="H176" s="38" t="str">
        <f>IF(E176="","",VLOOKUP(E176,'Guests and Para'!$Q$4:$U$33,4,FALSE))</f>
        <v/>
      </c>
      <c r="I176" s="38" t="str">
        <f>IF(E176="","",VLOOKUP(E176,'Guests and Para'!$Q$4:$U$33,5,FALSE))</f>
        <v/>
      </c>
      <c r="J176" s="38">
        <f t="shared" ref="J176:J186" si="444">CA176</f>
        <v>0</v>
      </c>
      <c r="K176" s="94">
        <f t="shared" ref="K176:K186" si="445">J176</f>
        <v>0</v>
      </c>
      <c r="L176" s="38" t="str">
        <f t="shared" si="437"/>
        <v/>
      </c>
      <c r="N176" s="8"/>
      <c r="O176" s="8"/>
      <c r="P176" s="8"/>
      <c r="Q176" s="7"/>
      <c r="R176" s="7"/>
      <c r="S176" s="7"/>
      <c r="T176" s="7"/>
      <c r="U176" s="7"/>
      <c r="X176" s="14" t="str">
        <f t="shared" ref="X176:X186" si="446">IF(E176="","",G176)</f>
        <v/>
      </c>
      <c r="Y176" s="66" t="str">
        <f t="shared" ref="Y176:Y186" si="447">IF(E176="","",IF(G176="NH","",IF(K176="DQ","",IF(K176="NM","",IF(K176="DNS","",IF(ABS(K176*2/2-K176)&lt;0.001,"","Error"))))))</f>
        <v/>
      </c>
      <c r="Z176" s="38" t="str">
        <f t="shared" ref="Z176:Z186" si="448">IF(BU176&lt;0,"",BU176)</f>
        <v/>
      </c>
      <c r="AC176">
        <f t="shared" ref="AC176:AC186" si="449">IF($D176=AC$1,$K176,0)</f>
        <v>0</v>
      </c>
      <c r="AD176">
        <f t="shared" si="438"/>
        <v>0</v>
      </c>
      <c r="AE176">
        <f t="shared" si="438"/>
        <v>0</v>
      </c>
      <c r="AF176">
        <f t="shared" si="438"/>
        <v>0</v>
      </c>
      <c r="AG176">
        <f t="shared" si="438"/>
        <v>0</v>
      </c>
      <c r="AH176">
        <f t="shared" si="438"/>
        <v>0</v>
      </c>
      <c r="AI176">
        <f t="shared" si="438"/>
        <v>0</v>
      </c>
      <c r="AJ176">
        <f t="shared" si="438"/>
        <v>0</v>
      </c>
      <c r="AL176">
        <f t="shared" si="439"/>
        <v>-10000</v>
      </c>
      <c r="AM176">
        <f>1+AM175</f>
        <v>2</v>
      </c>
      <c r="AN176">
        <f t="shared" ref="AN176:AN186" si="450">AL176+AM176</f>
        <v>-9998</v>
      </c>
      <c r="AO176">
        <f t="shared" si="440"/>
        <v>0</v>
      </c>
      <c r="AP176">
        <f>_xlfn.RANK.AVG(AV176,AV175:AV186,0)</f>
        <v>6.5</v>
      </c>
      <c r="AQ176">
        <f>IF(AP176&gt;AO172,0,(AO172-AP176)+2)</f>
        <v>0</v>
      </c>
      <c r="AR176">
        <f>IF(AP176&gt;AO172,0,IF(AO172=7,MAX(0,(AO172-AP176-5)),0))</f>
        <v>0</v>
      </c>
      <c r="AS176">
        <f>IF(AP176&gt;AO172,0,IF(AO172=8,MAX(0,(AO172-AP176-5)),0))</f>
        <v>0</v>
      </c>
      <c r="AT176">
        <f t="shared" ref="AT176:AT186" si="451">SUM(AQ176:AS176)</f>
        <v>0</v>
      </c>
      <c r="AV176">
        <f t="shared" si="441"/>
        <v>-1</v>
      </c>
      <c r="AW176" t="str">
        <f t="shared" ref="AW176:AW186" si="452">IF(E176="","",G176)</f>
        <v/>
      </c>
      <c r="AX176">
        <f>VLOOKUP(A173,'RAZA field Params'!$AM$5:$AN$11,2,FALSE)</f>
        <v>8</v>
      </c>
      <c r="AY176" t="str">
        <f>IF(E176="","",VLOOKUP(H176,'RAZA field Params'!$B$48:$P$93,AX176,FALSE))</f>
        <v/>
      </c>
      <c r="AZ176" t="str">
        <f>IF(E176="","",VLOOKUP(H176,'RAZA field Params'!$B$48:$P$93,AX176+1,FALSE))</f>
        <v/>
      </c>
      <c r="BA176" t="str">
        <f>IF(E176="","",VLOOKUP(H176,'RAZA field Params'!$B$48:$P$93,AX176+2,FALSE))</f>
        <v/>
      </c>
      <c r="BC176">
        <f t="shared" ref="BC176:BC186" si="453">IF($D176=BC$1,$AN176,-1)</f>
        <v>-1</v>
      </c>
      <c r="BD176">
        <f t="shared" si="442"/>
        <v>-1</v>
      </c>
      <c r="BE176">
        <f t="shared" si="442"/>
        <v>-1</v>
      </c>
      <c r="BF176">
        <f t="shared" si="442"/>
        <v>-1</v>
      </c>
      <c r="BG176">
        <f t="shared" si="442"/>
        <v>-1</v>
      </c>
      <c r="BH176">
        <f t="shared" si="442"/>
        <v>-1</v>
      </c>
      <c r="BI176">
        <f t="shared" si="442"/>
        <v>-1</v>
      </c>
      <c r="BJ176">
        <f t="shared" si="442"/>
        <v>-1</v>
      </c>
      <c r="BL176">
        <f t="shared" ref="BL176:BS176" si="454">IF((IF(BC176=BC174,BC176,-1)-$AM176)/10000&lt;0,-1,(IF(BC176=BC174,BC176,-1)-$AM176)/10000)</f>
        <v>-1</v>
      </c>
      <c r="BM176">
        <f t="shared" si="454"/>
        <v>-1</v>
      </c>
      <c r="BN176">
        <f t="shared" si="454"/>
        <v>-1</v>
      </c>
      <c r="BO176">
        <f t="shared" si="454"/>
        <v>-1</v>
      </c>
      <c r="BP176">
        <f t="shared" si="454"/>
        <v>-1</v>
      </c>
      <c r="BQ176">
        <f t="shared" si="454"/>
        <v>-1</v>
      </c>
      <c r="BR176">
        <f t="shared" si="454"/>
        <v>-1</v>
      </c>
      <c r="BS176">
        <f t="shared" si="454"/>
        <v>-1</v>
      </c>
      <c r="BU176">
        <f t="shared" ref="BU176:BU181" si="455">MAX(BL176:BS176)</f>
        <v>-1</v>
      </c>
      <c r="BV176">
        <f t="shared" ref="BV176:BV186" si="456">IF(BU176&lt;0,0,1)</f>
        <v>0</v>
      </c>
      <c r="BW176">
        <f>_xlfn.RANK.AVG(BU176,BU175:BU186,0)</f>
        <v>6.5</v>
      </c>
      <c r="BX176">
        <f>IF(BW176&gt;BV172,0,(BV172-BW176)+2)</f>
        <v>0</v>
      </c>
      <c r="BY176">
        <f>IF(BW176&gt;BV172,0,IF(BV172=7,MAX(0,(BV172-BW176-5)),0))</f>
        <v>0</v>
      </c>
      <c r="BZ176">
        <f>IF(BW176&gt;BV172,0,IF(BV172=8,MAX(0,(BV172-BW176-5)),0))</f>
        <v>0</v>
      </c>
      <c r="CA176">
        <f t="shared" ref="CA176:CA184" si="457">SUM(BX176:BZ176)</f>
        <v>0</v>
      </c>
    </row>
    <row r="177" spans="1:79">
      <c r="B177" s="94">
        <v>3</v>
      </c>
      <c r="C177" s="38" t="str">
        <f>IF(E177="","",VLOOKUP(E177,'Guests and Para'!$Q$4:$U$33,2,FALSE))</f>
        <v/>
      </c>
      <c r="D177" s="38" t="str">
        <f>IF(E177="","",VLOOKUP(E177,'Guests and Para'!$Q$4:$U$33,3,FALSE))</f>
        <v/>
      </c>
      <c r="E177" s="4"/>
      <c r="F177" s="140"/>
      <c r="G177" s="6"/>
      <c r="H177" s="38" t="str">
        <f>IF(E177="","",VLOOKUP(E177,'Guests and Para'!$Q$4:$U$33,4,FALSE))</f>
        <v/>
      </c>
      <c r="I177" s="38" t="str">
        <f>IF(E177="","",VLOOKUP(E177,'Guests and Para'!$Q$4:$U$33,5,FALSE))</f>
        <v/>
      </c>
      <c r="J177" s="38">
        <f t="shared" si="444"/>
        <v>0</v>
      </c>
      <c r="K177" s="94">
        <f t="shared" si="445"/>
        <v>0</v>
      </c>
      <c r="L177" s="38" t="str">
        <f t="shared" si="437"/>
        <v/>
      </c>
      <c r="N177" s="8"/>
      <c r="O177" s="8"/>
      <c r="P177" s="8"/>
      <c r="Q177" s="7"/>
      <c r="R177" s="7"/>
      <c r="S177" s="7"/>
      <c r="T177" s="7"/>
      <c r="U177" s="7"/>
      <c r="X177" s="14" t="str">
        <f t="shared" si="446"/>
        <v/>
      </c>
      <c r="Y177" s="66" t="str">
        <f t="shared" si="447"/>
        <v/>
      </c>
      <c r="Z177" s="38" t="str">
        <f t="shared" si="448"/>
        <v/>
      </c>
      <c r="AC177">
        <f t="shared" si="449"/>
        <v>0</v>
      </c>
      <c r="AD177">
        <f t="shared" si="438"/>
        <v>0</v>
      </c>
      <c r="AE177">
        <f t="shared" si="438"/>
        <v>0</v>
      </c>
      <c r="AF177">
        <f t="shared" si="438"/>
        <v>0</v>
      </c>
      <c r="AG177">
        <f t="shared" si="438"/>
        <v>0</v>
      </c>
      <c r="AH177">
        <f t="shared" si="438"/>
        <v>0</v>
      </c>
      <c r="AI177">
        <f t="shared" si="438"/>
        <v>0</v>
      </c>
      <c r="AJ177">
        <f t="shared" si="438"/>
        <v>0</v>
      </c>
      <c r="AL177">
        <f t="shared" si="439"/>
        <v>-10000</v>
      </c>
      <c r="AM177">
        <f t="shared" ref="AM177:AM186" si="458">1+AM176</f>
        <v>3</v>
      </c>
      <c r="AN177">
        <f t="shared" si="450"/>
        <v>-9997</v>
      </c>
      <c r="AO177">
        <f t="shared" si="440"/>
        <v>0</v>
      </c>
      <c r="AP177">
        <f>_xlfn.RANK.AVG(AV177,AV175:AV186,0)</f>
        <v>6.5</v>
      </c>
      <c r="AQ177">
        <f>IF(AP177&gt;AO172,0,(AO172-AP177)+2)</f>
        <v>0</v>
      </c>
      <c r="AR177">
        <f>IF(AP177&gt;AO172,0,IF(AO172=7,MAX(0,(AO172-AP177-5)),0))</f>
        <v>0</v>
      </c>
      <c r="AS177">
        <f>IF(AP177&gt;AO172,0,IF(AO172=8,MAX(0,(AO172-AP177-5)),0))</f>
        <v>0</v>
      </c>
      <c r="AT177">
        <f t="shared" si="451"/>
        <v>0</v>
      </c>
      <c r="AV177">
        <f t="shared" si="441"/>
        <v>-1</v>
      </c>
      <c r="AW177" t="str">
        <f t="shared" si="452"/>
        <v/>
      </c>
      <c r="AX177">
        <f>VLOOKUP(A173,'RAZA field Params'!$AM$5:$AN$11,2,FALSE)</f>
        <v>8</v>
      </c>
      <c r="AY177" t="str">
        <f>IF(E177="","",VLOOKUP(H177,'RAZA field Params'!$B$48:$P$93,AX177,FALSE))</f>
        <v/>
      </c>
      <c r="AZ177" t="str">
        <f>IF(E177="","",VLOOKUP(H177,'RAZA field Params'!$B$48:$P$93,AX177+1,FALSE))</f>
        <v/>
      </c>
      <c r="BA177" t="str">
        <f>IF(E177="","",VLOOKUP(H177,'RAZA field Params'!$B$48:$P$93,AX177+2,FALSE))</f>
        <v/>
      </c>
      <c r="BC177">
        <f t="shared" si="453"/>
        <v>-1</v>
      </c>
      <c r="BD177">
        <f t="shared" si="442"/>
        <v>-1</v>
      </c>
      <c r="BE177">
        <f t="shared" si="442"/>
        <v>-1</v>
      </c>
      <c r="BF177">
        <f t="shared" si="442"/>
        <v>-1</v>
      </c>
      <c r="BG177">
        <f t="shared" si="442"/>
        <v>-1</v>
      </c>
      <c r="BH177">
        <f t="shared" si="442"/>
        <v>-1</v>
      </c>
      <c r="BI177">
        <f t="shared" si="442"/>
        <v>-1</v>
      </c>
      <c r="BJ177">
        <f t="shared" si="442"/>
        <v>-1</v>
      </c>
      <c r="BL177">
        <f t="shared" ref="BL177:BS177" si="459">IF((IF(BC177=BC174,BC177,-1)-$AM177)/10000&lt;0,-1,(IF(BC177=BC174,BC177,-1)-$AM177)/10000)</f>
        <v>-1</v>
      </c>
      <c r="BM177">
        <f t="shared" si="459"/>
        <v>-1</v>
      </c>
      <c r="BN177">
        <f t="shared" si="459"/>
        <v>-1</v>
      </c>
      <c r="BO177">
        <f t="shared" si="459"/>
        <v>-1</v>
      </c>
      <c r="BP177">
        <f t="shared" si="459"/>
        <v>-1</v>
      </c>
      <c r="BQ177">
        <f t="shared" si="459"/>
        <v>-1</v>
      </c>
      <c r="BR177">
        <f t="shared" si="459"/>
        <v>-1</v>
      </c>
      <c r="BS177">
        <f t="shared" si="459"/>
        <v>-1</v>
      </c>
      <c r="BU177">
        <f t="shared" si="455"/>
        <v>-1</v>
      </c>
      <c r="BV177">
        <f t="shared" si="456"/>
        <v>0</v>
      </c>
      <c r="BW177">
        <f>_xlfn.RANK.AVG(BU177,BU175:BU186,0)</f>
        <v>6.5</v>
      </c>
      <c r="BX177">
        <f>IF(BW177&gt;BV172,0,(BV172-BW177)+2)</f>
        <v>0</v>
      </c>
      <c r="BY177">
        <f>IF(BW177&gt;BV172,0,IF(BV172=7,MAX(0,(BV172-BW177-5)),0))</f>
        <v>0</v>
      </c>
      <c r="BZ177">
        <f>IF(BW177&gt;BV172,0,IF(BV172=8,MAX(0,(BV172-BW177-5)),0))</f>
        <v>0</v>
      </c>
      <c r="CA177">
        <f t="shared" si="457"/>
        <v>0</v>
      </c>
    </row>
    <row r="178" spans="1:79">
      <c r="B178" s="94">
        <v>4</v>
      </c>
      <c r="C178" s="38" t="str">
        <f>IF(E178="","",VLOOKUP(E178,'Guests and Para'!$Q$4:$U$33,2,FALSE))</f>
        <v/>
      </c>
      <c r="D178" s="38" t="str">
        <f>IF(E178="","",VLOOKUP(E178,'Guests and Para'!$Q$4:$U$33,3,FALSE))</f>
        <v/>
      </c>
      <c r="E178" s="4"/>
      <c r="F178" s="140"/>
      <c r="G178" s="6"/>
      <c r="H178" s="38" t="str">
        <f>IF(E178="","",VLOOKUP(E178,'Guests and Para'!$Q$4:$U$33,4,FALSE))</f>
        <v/>
      </c>
      <c r="I178" s="38" t="str">
        <f>IF(E178="","",VLOOKUP(E178,'Guests and Para'!$Q$4:$U$33,5,FALSE))</f>
        <v/>
      </c>
      <c r="J178" s="38">
        <f t="shared" si="444"/>
        <v>0</v>
      </c>
      <c r="K178" s="94">
        <f t="shared" si="445"/>
        <v>0</v>
      </c>
      <c r="L178" s="38" t="str">
        <f t="shared" si="437"/>
        <v/>
      </c>
      <c r="N178" s="8"/>
      <c r="O178" s="8"/>
      <c r="P178" s="8"/>
      <c r="Q178" s="7"/>
      <c r="R178" s="7"/>
      <c r="S178" s="7"/>
      <c r="T178" s="7"/>
      <c r="U178" s="7"/>
      <c r="X178" s="14" t="str">
        <f t="shared" si="446"/>
        <v/>
      </c>
      <c r="Y178" s="66" t="str">
        <f t="shared" si="447"/>
        <v/>
      </c>
      <c r="Z178" s="38" t="str">
        <f t="shared" si="448"/>
        <v/>
      </c>
      <c r="AC178">
        <f t="shared" si="449"/>
        <v>0</v>
      </c>
      <c r="AD178">
        <f t="shared" si="438"/>
        <v>0</v>
      </c>
      <c r="AE178">
        <f t="shared" si="438"/>
        <v>0</v>
      </c>
      <c r="AF178">
        <f t="shared" si="438"/>
        <v>0</v>
      </c>
      <c r="AG178">
        <f t="shared" si="438"/>
        <v>0</v>
      </c>
      <c r="AH178">
        <f t="shared" si="438"/>
        <v>0</v>
      </c>
      <c r="AI178">
        <f t="shared" si="438"/>
        <v>0</v>
      </c>
      <c r="AJ178">
        <f t="shared" si="438"/>
        <v>0</v>
      </c>
      <c r="AL178">
        <f t="shared" si="439"/>
        <v>-10000</v>
      </c>
      <c r="AM178">
        <f t="shared" si="458"/>
        <v>4</v>
      </c>
      <c r="AN178">
        <f t="shared" si="450"/>
        <v>-9996</v>
      </c>
      <c r="AO178">
        <f t="shared" si="440"/>
        <v>0</v>
      </c>
      <c r="AP178">
        <f>_xlfn.RANK.AVG(AV178,AV175:AV186,0)</f>
        <v>6.5</v>
      </c>
      <c r="AQ178">
        <f>IF(AP178&gt;AO172,0,(AO172-AP178)+2)</f>
        <v>0</v>
      </c>
      <c r="AR178">
        <f>IF(AP178&gt;AO172,0,IF(AO172=7,MAX(0,(AO172-AP178-5)),0))</f>
        <v>0</v>
      </c>
      <c r="AS178">
        <f>IF(AP178&gt;AO172,0,IF(AO172=8,MAX(0,(AO172-AP178-5)),0))</f>
        <v>0</v>
      </c>
      <c r="AT178">
        <f t="shared" si="451"/>
        <v>0</v>
      </c>
      <c r="AV178">
        <f t="shared" si="441"/>
        <v>-1</v>
      </c>
      <c r="AW178" t="str">
        <f t="shared" si="452"/>
        <v/>
      </c>
      <c r="AX178">
        <f>VLOOKUP(A173,'RAZA field Params'!$AM$5:$AN$11,2,FALSE)</f>
        <v>8</v>
      </c>
      <c r="AY178" t="str">
        <f>IF(E178="","",VLOOKUP(H178,'RAZA field Params'!$B$48:$P$93,AX178,FALSE))</f>
        <v/>
      </c>
      <c r="AZ178" t="str">
        <f>IF(E178="","",VLOOKUP(H178,'RAZA field Params'!$B$48:$P$93,AX178+1,FALSE))</f>
        <v/>
      </c>
      <c r="BA178" t="str">
        <f>IF(E178="","",VLOOKUP(H178,'RAZA field Params'!$B$48:$P$93,AX178+2,FALSE))</f>
        <v/>
      </c>
      <c r="BC178">
        <f t="shared" si="453"/>
        <v>-1</v>
      </c>
      <c r="BD178">
        <f t="shared" si="442"/>
        <v>-1</v>
      </c>
      <c r="BE178">
        <f t="shared" si="442"/>
        <v>-1</v>
      </c>
      <c r="BF178">
        <f t="shared" si="442"/>
        <v>-1</v>
      </c>
      <c r="BG178">
        <f t="shared" si="442"/>
        <v>-1</v>
      </c>
      <c r="BH178">
        <f t="shared" si="442"/>
        <v>-1</v>
      </c>
      <c r="BI178">
        <f t="shared" si="442"/>
        <v>-1</v>
      </c>
      <c r="BJ178">
        <f t="shared" si="442"/>
        <v>-1</v>
      </c>
      <c r="BL178">
        <f t="shared" ref="BL178:BS178" si="460">IF((IF(BC178=BC174,BC178,-1)-$AM178)/10000&lt;0,-1,(IF(BC178=BC174,BC178,-1)-$AM178)/10000)</f>
        <v>-1</v>
      </c>
      <c r="BM178">
        <f t="shared" si="460"/>
        <v>-1</v>
      </c>
      <c r="BN178">
        <f t="shared" si="460"/>
        <v>-1</v>
      </c>
      <c r="BO178">
        <f t="shared" si="460"/>
        <v>-1</v>
      </c>
      <c r="BP178">
        <f t="shared" si="460"/>
        <v>-1</v>
      </c>
      <c r="BQ178">
        <f t="shared" si="460"/>
        <v>-1</v>
      </c>
      <c r="BR178">
        <f t="shared" si="460"/>
        <v>-1</v>
      </c>
      <c r="BS178">
        <f t="shared" si="460"/>
        <v>-1</v>
      </c>
      <c r="BU178">
        <f t="shared" si="455"/>
        <v>-1</v>
      </c>
      <c r="BV178">
        <f t="shared" si="456"/>
        <v>0</v>
      </c>
      <c r="BW178">
        <f>_xlfn.RANK.AVG(BU178,BU175:BU186,0)</f>
        <v>6.5</v>
      </c>
      <c r="BX178">
        <f>IF(BW178&gt;BV172,0,(BV172-BW178)+2)</f>
        <v>0</v>
      </c>
      <c r="BY178">
        <f>IF(BW178&gt;BV172,0,IF(BV172=7,MAX(0,(BV172-BW178-5)),0))</f>
        <v>0</v>
      </c>
      <c r="BZ178">
        <f>IF(BW178&gt;BV172,0,IF(BV172=8,MAX(0,(BV172-BW178-5)),0))</f>
        <v>0</v>
      </c>
      <c r="CA178">
        <f t="shared" si="457"/>
        <v>0</v>
      </c>
    </row>
    <row r="179" spans="1:79">
      <c r="B179" s="94">
        <v>5</v>
      </c>
      <c r="C179" s="38" t="str">
        <f>IF(E179="","",VLOOKUP(E179,'Guests and Para'!$Q$4:$U$33,2,FALSE))</f>
        <v/>
      </c>
      <c r="D179" s="38" t="str">
        <f>IF(E179="","",VLOOKUP(E179,'Guests and Para'!$Q$4:$U$33,3,FALSE))</f>
        <v/>
      </c>
      <c r="E179" s="4"/>
      <c r="F179" s="140"/>
      <c r="G179" s="6"/>
      <c r="H179" s="38" t="str">
        <f>IF(E179="","",VLOOKUP(E179,'Guests and Para'!$Q$4:$U$33,4,FALSE))</f>
        <v/>
      </c>
      <c r="I179" s="38" t="str">
        <f>IF(E179="","",VLOOKUP(E179,'Guests and Para'!$Q$4:$U$33,5,FALSE))</f>
        <v/>
      </c>
      <c r="J179" s="38">
        <f t="shared" si="444"/>
        <v>0</v>
      </c>
      <c r="K179" s="94">
        <f t="shared" si="445"/>
        <v>0</v>
      </c>
      <c r="L179" s="38" t="str">
        <f t="shared" si="437"/>
        <v/>
      </c>
      <c r="N179" s="8"/>
      <c r="O179" s="8"/>
      <c r="P179" s="8"/>
      <c r="Q179" s="7"/>
      <c r="R179" s="7"/>
      <c r="S179" s="7"/>
      <c r="T179" s="7"/>
      <c r="U179" s="7"/>
      <c r="X179" s="14" t="str">
        <f t="shared" si="446"/>
        <v/>
      </c>
      <c r="Y179" s="66" t="str">
        <f t="shared" si="447"/>
        <v/>
      </c>
      <c r="Z179" s="38" t="str">
        <f t="shared" si="448"/>
        <v/>
      </c>
      <c r="AC179">
        <f t="shared" si="449"/>
        <v>0</v>
      </c>
      <c r="AD179">
        <f t="shared" si="438"/>
        <v>0</v>
      </c>
      <c r="AE179">
        <f t="shared" si="438"/>
        <v>0</v>
      </c>
      <c r="AF179">
        <f t="shared" si="438"/>
        <v>0</v>
      </c>
      <c r="AG179">
        <f t="shared" si="438"/>
        <v>0</v>
      </c>
      <c r="AH179">
        <f t="shared" si="438"/>
        <v>0</v>
      </c>
      <c r="AI179">
        <f t="shared" si="438"/>
        <v>0</v>
      </c>
      <c r="AJ179">
        <f t="shared" si="438"/>
        <v>0</v>
      </c>
      <c r="AL179">
        <f t="shared" si="439"/>
        <v>-10000</v>
      </c>
      <c r="AM179">
        <f t="shared" si="458"/>
        <v>5</v>
      </c>
      <c r="AN179">
        <f t="shared" si="450"/>
        <v>-9995</v>
      </c>
      <c r="AO179">
        <f t="shared" si="440"/>
        <v>0</v>
      </c>
      <c r="AP179">
        <f>_xlfn.RANK.AVG(AV179,AV175:AV186,0)</f>
        <v>6.5</v>
      </c>
      <c r="AQ179">
        <f>IF(AP179&gt;AO172,0,(AO172-AP179)+2)</f>
        <v>0</v>
      </c>
      <c r="AR179">
        <f>IF(AP179&gt;AO172,0,IF(AO172=7,MAX(0,(AO172-AP179-5)),0))</f>
        <v>0</v>
      </c>
      <c r="AS179">
        <f>IF(AP179&gt;AO172,0,IF(AO172=8,MAX(0,(AO172-AP179-5)),0))</f>
        <v>0</v>
      </c>
      <c r="AT179">
        <f t="shared" si="451"/>
        <v>0</v>
      </c>
      <c r="AV179">
        <f t="shared" si="441"/>
        <v>-1</v>
      </c>
      <c r="AW179" t="str">
        <f t="shared" si="452"/>
        <v/>
      </c>
      <c r="AX179">
        <f>VLOOKUP(A173,'RAZA field Params'!$AM$5:$AN$11,2,FALSE)</f>
        <v>8</v>
      </c>
      <c r="AY179" t="str">
        <f>IF(E179="","",VLOOKUP(H179,'RAZA field Params'!$B$48:$P$93,AX179,FALSE))</f>
        <v/>
      </c>
      <c r="AZ179" t="str">
        <f>IF(E179="","",VLOOKUP(H179,'RAZA field Params'!$B$48:$P$93,AX179+1,FALSE))</f>
        <v/>
      </c>
      <c r="BA179" t="str">
        <f>IF(E179="","",VLOOKUP(H179,'RAZA field Params'!$B$48:$P$93,AX179+2,FALSE))</f>
        <v/>
      </c>
      <c r="BC179">
        <f t="shared" si="453"/>
        <v>-1</v>
      </c>
      <c r="BD179">
        <f t="shared" si="442"/>
        <v>-1</v>
      </c>
      <c r="BE179">
        <f t="shared" si="442"/>
        <v>-1</v>
      </c>
      <c r="BF179">
        <f t="shared" si="442"/>
        <v>-1</v>
      </c>
      <c r="BG179">
        <f t="shared" si="442"/>
        <v>-1</v>
      </c>
      <c r="BH179">
        <f t="shared" si="442"/>
        <v>-1</v>
      </c>
      <c r="BI179">
        <f t="shared" si="442"/>
        <v>-1</v>
      </c>
      <c r="BJ179">
        <f t="shared" si="442"/>
        <v>-1</v>
      </c>
      <c r="BL179">
        <f t="shared" ref="BL179:BS179" si="461">IF((IF(BC179=BC174,BC179,-1)-$AM179)/10000&lt;0,-1,(IF(BC179=BC174,BC179,-1)-$AM179)/10000)</f>
        <v>-1</v>
      </c>
      <c r="BM179">
        <f t="shared" si="461"/>
        <v>-1</v>
      </c>
      <c r="BN179">
        <f t="shared" si="461"/>
        <v>-1</v>
      </c>
      <c r="BO179">
        <f t="shared" si="461"/>
        <v>-1</v>
      </c>
      <c r="BP179">
        <f t="shared" si="461"/>
        <v>-1</v>
      </c>
      <c r="BQ179">
        <f t="shared" si="461"/>
        <v>-1</v>
      </c>
      <c r="BR179">
        <f t="shared" si="461"/>
        <v>-1</v>
      </c>
      <c r="BS179">
        <f t="shared" si="461"/>
        <v>-1</v>
      </c>
      <c r="BU179">
        <f t="shared" si="455"/>
        <v>-1</v>
      </c>
      <c r="BV179">
        <f t="shared" si="456"/>
        <v>0</v>
      </c>
      <c r="BW179">
        <f>_xlfn.RANK.AVG(BU179,BU175:BU186,0)</f>
        <v>6.5</v>
      </c>
      <c r="BX179">
        <f>IF(BW179&gt;BV172,0,(BV172-BW179)+2)</f>
        <v>0</v>
      </c>
      <c r="BY179">
        <f>IF(BW179&gt;BV172,0,IF(BV172=7,MAX(0,(BV172-BW179-5)),0))</f>
        <v>0</v>
      </c>
      <c r="BZ179">
        <f>IF(BW179&gt;BV172,0,IF(BV172=8,MAX(0,(BV172-BW179-5)),0))</f>
        <v>0</v>
      </c>
      <c r="CA179">
        <f t="shared" si="457"/>
        <v>0</v>
      </c>
    </row>
    <row r="180" spans="1:79">
      <c r="B180" s="94">
        <v>6</v>
      </c>
      <c r="C180" s="38" t="str">
        <f>IF(E180="","",VLOOKUP(E180,'Guests and Para'!$Q$4:$U$33,2,FALSE))</f>
        <v/>
      </c>
      <c r="D180" s="38" t="str">
        <f>IF(E180="","",VLOOKUP(E180,'Guests and Para'!$Q$4:$U$33,3,FALSE))</f>
        <v/>
      </c>
      <c r="E180" s="4"/>
      <c r="F180" s="140"/>
      <c r="G180" s="6"/>
      <c r="H180" s="38" t="str">
        <f>IF(E180="","",VLOOKUP(E180,'Guests and Para'!$Q$4:$U$33,4,FALSE))</f>
        <v/>
      </c>
      <c r="I180" s="38" t="str">
        <f>IF(E180="","",VLOOKUP(E180,'Guests and Para'!$Q$4:$U$33,5,FALSE))</f>
        <v/>
      </c>
      <c r="J180" s="38">
        <f t="shared" si="444"/>
        <v>0</v>
      </c>
      <c r="K180" s="94">
        <f t="shared" si="445"/>
        <v>0</v>
      </c>
      <c r="L180" s="38" t="str">
        <f t="shared" si="437"/>
        <v/>
      </c>
      <c r="N180" s="8"/>
      <c r="O180" s="8"/>
      <c r="P180" s="8"/>
      <c r="Q180" s="7"/>
      <c r="R180" s="7"/>
      <c r="S180" s="7"/>
      <c r="T180" s="7"/>
      <c r="U180" s="7"/>
      <c r="X180" s="14" t="str">
        <f t="shared" si="446"/>
        <v/>
      </c>
      <c r="Y180" s="66" t="str">
        <f t="shared" si="447"/>
        <v/>
      </c>
      <c r="Z180" s="38" t="str">
        <f t="shared" si="448"/>
        <v/>
      </c>
      <c r="AC180">
        <f t="shared" si="449"/>
        <v>0</v>
      </c>
      <c r="AD180">
        <f t="shared" si="438"/>
        <v>0</v>
      </c>
      <c r="AE180">
        <f t="shared" si="438"/>
        <v>0</v>
      </c>
      <c r="AF180">
        <f t="shared" si="438"/>
        <v>0</v>
      </c>
      <c r="AG180">
        <f t="shared" si="438"/>
        <v>0</v>
      </c>
      <c r="AH180">
        <f t="shared" si="438"/>
        <v>0</v>
      </c>
      <c r="AI180">
        <f t="shared" si="438"/>
        <v>0</v>
      </c>
      <c r="AJ180">
        <f t="shared" si="438"/>
        <v>0</v>
      </c>
      <c r="AL180">
        <f t="shared" si="439"/>
        <v>-10000</v>
      </c>
      <c r="AM180">
        <f t="shared" si="458"/>
        <v>6</v>
      </c>
      <c r="AN180">
        <f t="shared" si="450"/>
        <v>-9994</v>
      </c>
      <c r="AO180">
        <f t="shared" si="440"/>
        <v>0</v>
      </c>
      <c r="AP180">
        <f>_xlfn.RANK.AVG(AV180,AV175:AV186,0)</f>
        <v>6.5</v>
      </c>
      <c r="AQ180">
        <f>IF(AP180&gt;AO172,0,(AO172-AP180)+2)</f>
        <v>0</v>
      </c>
      <c r="AR180">
        <f>IF(AP180&gt;AO172,0,IF(AO172=7,MAX(0,(AO172-AP180-5)),0))</f>
        <v>0</v>
      </c>
      <c r="AS180">
        <f>IF(AP180&gt;AO172,0,IF(AO172=8,MAX(0,(AO172-AP180-5)),0))</f>
        <v>0</v>
      </c>
      <c r="AT180">
        <f t="shared" si="451"/>
        <v>0</v>
      </c>
      <c r="AV180">
        <f t="shared" si="441"/>
        <v>-1</v>
      </c>
      <c r="AW180" t="str">
        <f t="shared" si="452"/>
        <v/>
      </c>
      <c r="AX180">
        <f>VLOOKUP(A173,'RAZA field Params'!$AM$5:$AN$11,2,FALSE)</f>
        <v>8</v>
      </c>
      <c r="AY180" t="str">
        <f>IF(E180="","",VLOOKUP(H180,'RAZA field Params'!$B$48:$P$93,AX180,FALSE))</f>
        <v/>
      </c>
      <c r="AZ180" t="str">
        <f>IF(E180="","",VLOOKUP(H180,'RAZA field Params'!$B$48:$P$93,AX180+1,FALSE))</f>
        <v/>
      </c>
      <c r="BA180" t="str">
        <f>IF(E180="","",VLOOKUP(H180,'RAZA field Params'!$B$48:$P$93,AX180+2,FALSE))</f>
        <v/>
      </c>
      <c r="BC180">
        <f t="shared" si="453"/>
        <v>-1</v>
      </c>
      <c r="BD180">
        <f t="shared" si="442"/>
        <v>-1</v>
      </c>
      <c r="BE180">
        <f t="shared" si="442"/>
        <v>-1</v>
      </c>
      <c r="BF180">
        <f t="shared" si="442"/>
        <v>-1</v>
      </c>
      <c r="BG180">
        <f t="shared" si="442"/>
        <v>-1</v>
      </c>
      <c r="BH180">
        <f t="shared" si="442"/>
        <v>-1</v>
      </c>
      <c r="BI180">
        <f t="shared" si="442"/>
        <v>-1</v>
      </c>
      <c r="BJ180">
        <f t="shared" si="442"/>
        <v>-1</v>
      </c>
      <c r="BL180">
        <f t="shared" ref="BL180:BS180" si="462">IF((IF(BC180=BC174,BC180,-1)-$AM180)/10000&lt;0,-1,(IF(BC180=BC174,BC180,-1)-$AM180)/10000)</f>
        <v>-1</v>
      </c>
      <c r="BM180">
        <f t="shared" si="462"/>
        <v>-1</v>
      </c>
      <c r="BN180">
        <f t="shared" si="462"/>
        <v>-1</v>
      </c>
      <c r="BO180">
        <f t="shared" si="462"/>
        <v>-1</v>
      </c>
      <c r="BP180">
        <f t="shared" si="462"/>
        <v>-1</v>
      </c>
      <c r="BQ180">
        <f t="shared" si="462"/>
        <v>-1</v>
      </c>
      <c r="BR180">
        <f t="shared" si="462"/>
        <v>-1</v>
      </c>
      <c r="BS180">
        <f t="shared" si="462"/>
        <v>-1</v>
      </c>
      <c r="BU180">
        <f t="shared" si="455"/>
        <v>-1</v>
      </c>
      <c r="BV180">
        <f t="shared" si="456"/>
        <v>0</v>
      </c>
      <c r="BW180">
        <f>_xlfn.RANK.AVG(BU180,BU175:BU186,0)</f>
        <v>6.5</v>
      </c>
      <c r="BX180">
        <f>IF(BW180&gt;BV172,0,(BV172-BW180)+2)</f>
        <v>0</v>
      </c>
      <c r="BY180">
        <f>IF(BW180&gt;BV172,0,IF(BV172=7,MAX(0,(BV172-BW180-5)),0))</f>
        <v>0</v>
      </c>
      <c r="BZ180">
        <f>IF(BW180&gt;BV172,0,IF(BV172=8,MAX(0,(BV172-BW180-5)),0))</f>
        <v>0</v>
      </c>
      <c r="CA180">
        <f t="shared" si="457"/>
        <v>0</v>
      </c>
    </row>
    <row r="181" spans="1:79">
      <c r="B181" s="94">
        <v>7</v>
      </c>
      <c r="C181" s="38" t="str">
        <f>IF(E181="","",VLOOKUP(E181,'Guests and Para'!$Q$4:$U$33,2,FALSE))</f>
        <v/>
      </c>
      <c r="D181" s="38" t="str">
        <f>IF(E181="","",VLOOKUP(E181,'Guests and Para'!$Q$4:$U$33,3,FALSE))</f>
        <v/>
      </c>
      <c r="E181" s="4"/>
      <c r="F181" s="140"/>
      <c r="G181" s="6"/>
      <c r="H181" s="38" t="str">
        <f>IF(E181="","",VLOOKUP(E181,'Guests and Para'!$Q$4:$U$33,4,FALSE))</f>
        <v/>
      </c>
      <c r="I181" s="38" t="str">
        <f>IF(E181="","",VLOOKUP(E181,'Guests and Para'!$Q$4:$U$33,5,FALSE))</f>
        <v/>
      </c>
      <c r="J181" s="38">
        <f t="shared" si="444"/>
        <v>0</v>
      </c>
      <c r="K181" s="94">
        <f t="shared" si="445"/>
        <v>0</v>
      </c>
      <c r="L181" s="38" t="str">
        <f t="shared" si="437"/>
        <v/>
      </c>
      <c r="N181" s="8"/>
      <c r="O181" s="8"/>
      <c r="P181" s="8"/>
      <c r="Q181" s="7"/>
      <c r="R181" s="7"/>
      <c r="S181" s="7"/>
      <c r="T181" s="7"/>
      <c r="U181" s="7"/>
      <c r="X181" s="14" t="str">
        <f t="shared" si="446"/>
        <v/>
      </c>
      <c r="Y181" s="66" t="str">
        <f t="shared" si="447"/>
        <v/>
      </c>
      <c r="Z181" s="38" t="str">
        <f t="shared" si="448"/>
        <v/>
      </c>
      <c r="AC181">
        <f t="shared" si="449"/>
        <v>0</v>
      </c>
      <c r="AD181">
        <f t="shared" si="438"/>
        <v>0</v>
      </c>
      <c r="AE181">
        <f t="shared" si="438"/>
        <v>0</v>
      </c>
      <c r="AF181">
        <f t="shared" si="438"/>
        <v>0</v>
      </c>
      <c r="AG181">
        <f t="shared" si="438"/>
        <v>0</v>
      </c>
      <c r="AH181">
        <f t="shared" si="438"/>
        <v>0</v>
      </c>
      <c r="AI181">
        <f t="shared" si="438"/>
        <v>0</v>
      </c>
      <c r="AJ181">
        <f t="shared" si="438"/>
        <v>0</v>
      </c>
      <c r="AL181">
        <f t="shared" si="439"/>
        <v>-10000</v>
      </c>
      <c r="AM181">
        <f t="shared" si="458"/>
        <v>7</v>
      </c>
      <c r="AN181">
        <f t="shared" si="450"/>
        <v>-9993</v>
      </c>
      <c r="AO181">
        <f t="shared" si="440"/>
        <v>0</v>
      </c>
      <c r="AP181">
        <f>_xlfn.RANK.AVG(AV181,AV175:AV186,0)</f>
        <v>6.5</v>
      </c>
      <c r="AQ181">
        <f>IF(AP181&gt;AO172,0,(AO172-AP181)+2)</f>
        <v>0</v>
      </c>
      <c r="AR181">
        <f>IF(AP181&gt;AO172,0,IF(AO172=7,MAX(0,(AO172-AP181-5)),0))</f>
        <v>0</v>
      </c>
      <c r="AS181">
        <f>IF(AP181&gt;AO172,0,IF(AO172=8,MAX(0,(AO172-AP181-5)),0))</f>
        <v>0</v>
      </c>
      <c r="AT181">
        <f t="shared" si="451"/>
        <v>0</v>
      </c>
      <c r="AV181">
        <f t="shared" si="441"/>
        <v>-1</v>
      </c>
      <c r="AW181" t="str">
        <f t="shared" si="452"/>
        <v/>
      </c>
      <c r="AX181">
        <f>VLOOKUP(A173,'RAZA field Params'!$AM$5:$AN$11,2,FALSE)</f>
        <v>8</v>
      </c>
      <c r="AY181" t="str">
        <f>IF(E181="","",VLOOKUP(H181,'RAZA field Params'!$B$48:$P$93,AX181,FALSE))</f>
        <v/>
      </c>
      <c r="AZ181" t="str">
        <f>IF(E181="","",VLOOKUP(H181,'RAZA field Params'!$B$48:$P$93,AX181+1,FALSE))</f>
        <v/>
      </c>
      <c r="BA181" t="str">
        <f>IF(E181="","",VLOOKUP(H181,'RAZA field Params'!$B$48:$P$93,AX181+2,FALSE))</f>
        <v/>
      </c>
      <c r="BC181">
        <f t="shared" si="453"/>
        <v>-1</v>
      </c>
      <c r="BD181">
        <f t="shared" si="442"/>
        <v>-1</v>
      </c>
      <c r="BE181">
        <f t="shared" si="442"/>
        <v>-1</v>
      </c>
      <c r="BF181">
        <f t="shared" si="442"/>
        <v>-1</v>
      </c>
      <c r="BG181">
        <f t="shared" si="442"/>
        <v>-1</v>
      </c>
      <c r="BH181">
        <f t="shared" si="442"/>
        <v>-1</v>
      </c>
      <c r="BI181">
        <f t="shared" si="442"/>
        <v>-1</v>
      </c>
      <c r="BJ181">
        <f t="shared" si="442"/>
        <v>-1</v>
      </c>
      <c r="BL181">
        <f t="shared" ref="BL181:BS181" si="463">IF((IF(BC181=BC174,BC181,-1)-$AM181)/10000&lt;0,-1,(IF(BC181=BC174,BC181,-1)-$AM181)/10000)</f>
        <v>-1</v>
      </c>
      <c r="BM181">
        <f t="shared" si="463"/>
        <v>-1</v>
      </c>
      <c r="BN181">
        <f t="shared" si="463"/>
        <v>-1</v>
      </c>
      <c r="BO181">
        <f t="shared" si="463"/>
        <v>-1</v>
      </c>
      <c r="BP181">
        <f t="shared" si="463"/>
        <v>-1</v>
      </c>
      <c r="BQ181">
        <f t="shared" si="463"/>
        <v>-1</v>
      </c>
      <c r="BR181">
        <f t="shared" si="463"/>
        <v>-1</v>
      </c>
      <c r="BS181">
        <f t="shared" si="463"/>
        <v>-1</v>
      </c>
      <c r="BU181">
        <f t="shared" si="455"/>
        <v>-1</v>
      </c>
      <c r="BV181">
        <f t="shared" si="456"/>
        <v>0</v>
      </c>
      <c r="BW181">
        <f>_xlfn.RANK.AVG(BU181,BU175:BU186,0)</f>
        <v>6.5</v>
      </c>
      <c r="BX181">
        <f>IF(BW181&gt;BV172,0,(BV172-BW181)+2)</f>
        <v>0</v>
      </c>
      <c r="BY181">
        <f>IF(BW181&gt;BV172,0,IF(BV172=7,MAX(0,(BV172-BW181-5)),0))</f>
        <v>0</v>
      </c>
      <c r="BZ181">
        <f>IF(BW181&gt;BV172,0,IF(BV172=8,MAX(0,(BV172-BW181-5)),0))</f>
        <v>0</v>
      </c>
      <c r="CA181">
        <f t="shared" si="457"/>
        <v>0</v>
      </c>
    </row>
    <row r="182" spans="1:79">
      <c r="B182" s="94">
        <v>8</v>
      </c>
      <c r="C182" s="38" t="str">
        <f>IF(E182="","",VLOOKUP(E182,'Guests and Para'!$Q$4:$U$33,2,FALSE))</f>
        <v/>
      </c>
      <c r="D182" s="38" t="str">
        <f>IF(E182="","",VLOOKUP(E182,'Guests and Para'!$Q$4:$U$33,3,FALSE))</f>
        <v/>
      </c>
      <c r="E182" s="4"/>
      <c r="F182" s="140"/>
      <c r="G182" s="6"/>
      <c r="H182" s="38" t="str">
        <f>IF(E182="","",VLOOKUP(E182,'Guests and Para'!$Q$4:$U$33,4,FALSE))</f>
        <v/>
      </c>
      <c r="I182" s="38" t="str">
        <f>IF(E182="","",VLOOKUP(E182,'Guests and Para'!$Q$4:$U$33,5,FALSE))</f>
        <v/>
      </c>
      <c r="J182" s="38">
        <f t="shared" si="444"/>
        <v>0</v>
      </c>
      <c r="K182" s="94">
        <f t="shared" si="445"/>
        <v>0</v>
      </c>
      <c r="L182" s="38" t="str">
        <f>IF(AV182&lt;0,"",AV182)</f>
        <v/>
      </c>
      <c r="N182" s="8"/>
      <c r="O182" s="8"/>
      <c r="P182" s="8"/>
      <c r="Q182" s="7"/>
      <c r="R182" s="7"/>
      <c r="S182" s="7"/>
      <c r="T182" s="7"/>
      <c r="U182" s="7"/>
      <c r="X182" s="14" t="str">
        <f t="shared" si="446"/>
        <v/>
      </c>
      <c r="Y182" s="66" t="str">
        <f t="shared" si="447"/>
        <v/>
      </c>
      <c r="Z182" s="38" t="str">
        <f t="shared" si="448"/>
        <v/>
      </c>
      <c r="AC182">
        <f t="shared" si="449"/>
        <v>0</v>
      </c>
      <c r="AD182">
        <f t="shared" si="438"/>
        <v>0</v>
      </c>
      <c r="AE182">
        <f t="shared" si="438"/>
        <v>0</v>
      </c>
      <c r="AF182">
        <f t="shared" si="438"/>
        <v>0</v>
      </c>
      <c r="AG182">
        <f t="shared" si="438"/>
        <v>0</v>
      </c>
      <c r="AH182">
        <f t="shared" si="438"/>
        <v>0</v>
      </c>
      <c r="AI182">
        <f t="shared" si="438"/>
        <v>0</v>
      </c>
      <c r="AJ182">
        <f t="shared" si="438"/>
        <v>0</v>
      </c>
      <c r="AL182">
        <f t="shared" si="439"/>
        <v>-10000</v>
      </c>
      <c r="AM182">
        <f t="shared" si="458"/>
        <v>8</v>
      </c>
      <c r="AN182">
        <f t="shared" si="450"/>
        <v>-9992</v>
      </c>
      <c r="AO182">
        <f t="shared" si="440"/>
        <v>0</v>
      </c>
      <c r="AP182">
        <f>_xlfn.RANK.AVG(AV182,AV175:AV186,0)</f>
        <v>6.5</v>
      </c>
      <c r="AQ182">
        <f>IF(AP182&gt;AO172,0,(AO172-AP182)+2)</f>
        <v>0</v>
      </c>
      <c r="AR182">
        <f>IF(AP182&gt;AO172,0,IF(AO172=7,MAX(0,(AO172-AP182-5)),0))</f>
        <v>0</v>
      </c>
      <c r="AS182">
        <f>IF(AP182&gt;AO172,0,IF(AO172=8,MAX(0,(AO172-AP182-5)),0))</f>
        <v>0</v>
      </c>
      <c r="AT182">
        <f t="shared" si="451"/>
        <v>0</v>
      </c>
      <c r="AV182">
        <f t="shared" si="441"/>
        <v>-1</v>
      </c>
      <c r="AW182" t="str">
        <f t="shared" si="452"/>
        <v/>
      </c>
      <c r="AX182">
        <f>VLOOKUP(A173,'RAZA field Params'!$AM$5:$AN$11,2,FALSE)</f>
        <v>8</v>
      </c>
      <c r="AY182" t="str">
        <f>IF(E182="","",VLOOKUP(H182,'RAZA field Params'!$B$48:$P$93,AX182,FALSE))</f>
        <v/>
      </c>
      <c r="AZ182" t="str">
        <f>IF(E182="","",VLOOKUP(H182,'RAZA field Params'!$B$48:$P$93,AX182+1,FALSE))</f>
        <v/>
      </c>
      <c r="BA182" t="str">
        <f>IF(E182="","",VLOOKUP(H182,'RAZA field Params'!$B$48:$P$93,AX182+2,FALSE))</f>
        <v/>
      </c>
      <c r="BC182">
        <f t="shared" si="453"/>
        <v>-1</v>
      </c>
      <c r="BD182">
        <f t="shared" si="442"/>
        <v>-1</v>
      </c>
      <c r="BE182">
        <f t="shared" si="442"/>
        <v>-1</v>
      </c>
      <c r="BF182">
        <f t="shared" si="442"/>
        <v>-1</v>
      </c>
      <c r="BG182">
        <f t="shared" si="442"/>
        <v>-1</v>
      </c>
      <c r="BH182">
        <f t="shared" si="442"/>
        <v>-1</v>
      </c>
      <c r="BI182">
        <f t="shared" si="442"/>
        <v>-1</v>
      </c>
      <c r="BJ182">
        <f t="shared" si="442"/>
        <v>-1</v>
      </c>
      <c r="BL182">
        <f t="shared" ref="BL182:BS182" si="464">IF((IF(BC182=BC174,BC182,-1)-$AM182)/10000&lt;0,-1,(IF(BC182=BC174,BC182,-1)-$AM182)/10000)</f>
        <v>-1</v>
      </c>
      <c r="BM182">
        <f t="shared" si="464"/>
        <v>-1</v>
      </c>
      <c r="BN182">
        <f t="shared" si="464"/>
        <v>-1</v>
      </c>
      <c r="BO182">
        <f t="shared" si="464"/>
        <v>-1</v>
      </c>
      <c r="BP182">
        <f t="shared" si="464"/>
        <v>-1</v>
      </c>
      <c r="BQ182">
        <f t="shared" si="464"/>
        <v>-1</v>
      </c>
      <c r="BR182">
        <f t="shared" si="464"/>
        <v>-1</v>
      </c>
      <c r="BS182">
        <f t="shared" si="464"/>
        <v>-1</v>
      </c>
      <c r="BU182">
        <f>MAX(BL182:BS182)</f>
        <v>-1</v>
      </c>
      <c r="BV182">
        <f t="shared" si="456"/>
        <v>0</v>
      </c>
      <c r="BW182">
        <f>_xlfn.RANK.AVG(BU182,BU175:BU186,0)</f>
        <v>6.5</v>
      </c>
      <c r="BX182">
        <f>IF(BW182&gt;BV172,0,(BV172-BW182)+2)</f>
        <v>0</v>
      </c>
      <c r="BY182">
        <f>IF(BW182&gt;BV172,0,IF(BV172=7,MAX(0,(BV172-BW182-5)),0))</f>
        <v>0</v>
      </c>
      <c r="BZ182">
        <f>IF(BW182&gt;BV172,0,IF(BV172=8,MAX(0,(BV172-BW182-5)),0))</f>
        <v>0</v>
      </c>
      <c r="CA182">
        <f t="shared" si="457"/>
        <v>0</v>
      </c>
    </row>
    <row r="183" spans="1:79">
      <c r="B183" s="94">
        <v>9</v>
      </c>
      <c r="C183" s="38" t="str">
        <f>IF(E183="","",VLOOKUP(E183,'Guests and Para'!$Q$4:$U$33,2,FALSE))</f>
        <v/>
      </c>
      <c r="D183" s="38" t="str">
        <f>IF(E183="","",VLOOKUP(E183,'Guests and Para'!$Q$4:$U$33,3,FALSE))</f>
        <v/>
      </c>
      <c r="E183" s="4"/>
      <c r="F183" s="140"/>
      <c r="G183" s="6"/>
      <c r="H183" s="38" t="str">
        <f>IF(E183="","",VLOOKUP(E183,'Guests and Para'!$Q$4:$U$33,4,FALSE))</f>
        <v/>
      </c>
      <c r="I183" s="38" t="str">
        <f>IF(E183="","",VLOOKUP(E183,'Guests and Para'!$Q$4:$U$33,5,FALSE))</f>
        <v/>
      </c>
      <c r="J183" s="38">
        <f t="shared" si="444"/>
        <v>0</v>
      </c>
      <c r="K183" s="94">
        <f t="shared" si="445"/>
        <v>0</v>
      </c>
      <c r="L183" s="38" t="str">
        <f t="shared" ref="L183:L186" si="465">IF(AV183&lt;0,"",AV183)</f>
        <v/>
      </c>
      <c r="N183" s="8"/>
      <c r="O183" s="8"/>
      <c r="P183" s="8"/>
      <c r="Q183" s="7"/>
      <c r="R183" s="7"/>
      <c r="S183" s="7"/>
      <c r="T183" s="7"/>
      <c r="U183" s="7"/>
      <c r="X183" s="14" t="str">
        <f t="shared" si="446"/>
        <v/>
      </c>
      <c r="Y183" s="66" t="str">
        <f t="shared" si="447"/>
        <v/>
      </c>
      <c r="Z183" s="38" t="str">
        <f t="shared" si="448"/>
        <v/>
      </c>
      <c r="AC183">
        <f t="shared" si="449"/>
        <v>0</v>
      </c>
      <c r="AD183">
        <f t="shared" si="438"/>
        <v>0</v>
      </c>
      <c r="AE183">
        <f t="shared" si="438"/>
        <v>0</v>
      </c>
      <c r="AF183">
        <f t="shared" si="438"/>
        <v>0</v>
      </c>
      <c r="AG183">
        <f t="shared" si="438"/>
        <v>0</v>
      </c>
      <c r="AH183">
        <f t="shared" si="438"/>
        <v>0</v>
      </c>
      <c r="AI183">
        <f t="shared" si="438"/>
        <v>0</v>
      </c>
      <c r="AJ183">
        <f t="shared" si="438"/>
        <v>0</v>
      </c>
      <c r="AL183">
        <f t="shared" si="439"/>
        <v>-10000</v>
      </c>
      <c r="AM183">
        <f t="shared" si="458"/>
        <v>9</v>
      </c>
      <c r="AN183">
        <f t="shared" si="450"/>
        <v>-9991</v>
      </c>
      <c r="AO183">
        <f t="shared" si="440"/>
        <v>0</v>
      </c>
      <c r="AP183">
        <f>_xlfn.RANK.AVG(AV183,AV175:AV186,0)</f>
        <v>6.5</v>
      </c>
      <c r="AQ183">
        <f>IF(AP183&gt;AO172,0,(AO172-AP183)+2)</f>
        <v>0</v>
      </c>
      <c r="AR183">
        <f>IF(AP183&gt;AO172,0,IF(AO172=7,MAX(0,(AO172-AP183-5)),0))</f>
        <v>0</v>
      </c>
      <c r="AS183">
        <f>IF(AP183&gt;AO172,0,IF(AO172=8,MAX(0,(AO172-AP183-5)),0))</f>
        <v>0</v>
      </c>
      <c r="AT183">
        <f t="shared" si="451"/>
        <v>0</v>
      </c>
      <c r="AV183">
        <f t="shared" si="441"/>
        <v>-1</v>
      </c>
      <c r="AW183" t="str">
        <f t="shared" si="452"/>
        <v/>
      </c>
      <c r="AX183">
        <f>VLOOKUP(A173,'RAZA field Params'!$AM$5:$AN$11,2,FALSE)</f>
        <v>8</v>
      </c>
      <c r="AY183" t="str">
        <f>IF(E183="","",VLOOKUP(H183,'RAZA field Params'!$B$48:$P$93,AX183,FALSE))</f>
        <v/>
      </c>
      <c r="AZ183" t="str">
        <f>IF(E183="","",VLOOKUP(H183,'RAZA field Params'!$B$48:$P$93,AX183+1,FALSE))</f>
        <v/>
      </c>
      <c r="BA183" t="str">
        <f>IF(E183="","",VLOOKUP(H183,'RAZA field Params'!$B$48:$P$93,AX183+2,FALSE))</f>
        <v/>
      </c>
      <c r="BC183">
        <f t="shared" si="453"/>
        <v>-1</v>
      </c>
      <c r="BD183">
        <f t="shared" si="442"/>
        <v>-1</v>
      </c>
      <c r="BE183">
        <f t="shared" si="442"/>
        <v>-1</v>
      </c>
      <c r="BF183">
        <f t="shared" si="442"/>
        <v>-1</v>
      </c>
      <c r="BG183">
        <f t="shared" si="442"/>
        <v>-1</v>
      </c>
      <c r="BH183">
        <f t="shared" si="442"/>
        <v>-1</v>
      </c>
      <c r="BI183">
        <f t="shared" si="442"/>
        <v>-1</v>
      </c>
      <c r="BJ183">
        <f t="shared" si="442"/>
        <v>-1</v>
      </c>
      <c r="BL183">
        <f>IF((IF(BC183=BC174,BC183,-1)-$AM183)/10000&lt;0,-1,(IF(BC183=BC174,BC183,-1)-$AM183)/10000)</f>
        <v>-1</v>
      </c>
      <c r="BM183">
        <f t="shared" ref="BM183:BS183" si="466">IF((IF(BD183=BD174,BD183,-1)-$AM183)/10000&lt;0,-1,(IF(BD183=BD174,BD183,-1)-$AM183)/10000)</f>
        <v>-1</v>
      </c>
      <c r="BN183">
        <f t="shared" si="466"/>
        <v>-1</v>
      </c>
      <c r="BO183">
        <f t="shared" si="466"/>
        <v>-1</v>
      </c>
      <c r="BP183">
        <f t="shared" si="466"/>
        <v>-1</v>
      </c>
      <c r="BQ183">
        <f t="shared" si="466"/>
        <v>-1</v>
      </c>
      <c r="BR183">
        <f t="shared" si="466"/>
        <v>-1</v>
      </c>
      <c r="BS183">
        <f t="shared" si="466"/>
        <v>-1</v>
      </c>
      <c r="BU183">
        <f>MAX(BL183:BS183)</f>
        <v>-1</v>
      </c>
      <c r="BV183">
        <f t="shared" si="456"/>
        <v>0</v>
      </c>
      <c r="BW183">
        <f>_xlfn.RANK.AVG(BU183,BU175:BU186,0)</f>
        <v>6.5</v>
      </c>
      <c r="BX183">
        <f>IF(BW183&gt;BV172,0,(BV172-BW183)+2)</f>
        <v>0</v>
      </c>
      <c r="BY183">
        <f>IF(BW183&gt;BV172,0,IF(BV172=7,MAX(0,(BV172-BW183-5)),0))</f>
        <v>0</v>
      </c>
      <c r="BZ183">
        <f>IF(BW183&gt;BV172,0,IF(BV172=8,MAX(0,(BV172-BW183-5)),0))</f>
        <v>0</v>
      </c>
      <c r="CA183">
        <f t="shared" si="457"/>
        <v>0</v>
      </c>
    </row>
    <row r="184" spans="1:79">
      <c r="B184" s="94">
        <v>10</v>
      </c>
      <c r="C184" s="38" t="str">
        <f>IF(E184="","",VLOOKUP(E184,'Guests and Para'!$Q$4:$U$33,2,FALSE))</f>
        <v/>
      </c>
      <c r="D184" s="38" t="str">
        <f>IF(E184="","",VLOOKUP(E184,'Guests and Para'!$Q$4:$U$33,3,FALSE))</f>
        <v/>
      </c>
      <c r="E184" s="4"/>
      <c r="F184" s="140"/>
      <c r="G184" s="6"/>
      <c r="H184" s="38" t="str">
        <f>IF(E184="","",VLOOKUP(E184,'Guests and Para'!$Q$4:$U$33,4,FALSE))</f>
        <v/>
      </c>
      <c r="I184" s="38" t="str">
        <f>IF(E184="","",VLOOKUP(E184,'Guests and Para'!$Q$4:$U$33,5,FALSE))</f>
        <v/>
      </c>
      <c r="J184" s="38">
        <f t="shared" si="444"/>
        <v>0</v>
      </c>
      <c r="K184" s="94">
        <f t="shared" si="445"/>
        <v>0</v>
      </c>
      <c r="L184" s="38" t="str">
        <f t="shared" si="465"/>
        <v/>
      </c>
      <c r="N184" s="8"/>
      <c r="O184" s="8"/>
      <c r="P184" s="8"/>
      <c r="Q184" s="7"/>
      <c r="R184" s="7"/>
      <c r="S184" s="7"/>
      <c r="T184" s="7"/>
      <c r="U184" s="7"/>
      <c r="X184" s="14" t="str">
        <f t="shared" si="446"/>
        <v/>
      </c>
      <c r="Y184" s="66" t="str">
        <f t="shared" si="447"/>
        <v/>
      </c>
      <c r="Z184" s="38" t="str">
        <f t="shared" si="448"/>
        <v/>
      </c>
      <c r="AC184">
        <f t="shared" si="449"/>
        <v>0</v>
      </c>
      <c r="AD184">
        <f t="shared" si="438"/>
        <v>0</v>
      </c>
      <c r="AE184">
        <f t="shared" si="438"/>
        <v>0</v>
      </c>
      <c r="AF184">
        <f t="shared" si="438"/>
        <v>0</v>
      </c>
      <c r="AG184">
        <f t="shared" si="438"/>
        <v>0</v>
      </c>
      <c r="AH184">
        <f t="shared" si="438"/>
        <v>0</v>
      </c>
      <c r="AI184">
        <f t="shared" si="438"/>
        <v>0</v>
      </c>
      <c r="AJ184">
        <f t="shared" si="438"/>
        <v>0</v>
      </c>
      <c r="AL184">
        <f t="shared" si="439"/>
        <v>-10000</v>
      </c>
      <c r="AM184">
        <f t="shared" si="458"/>
        <v>10</v>
      </c>
      <c r="AN184">
        <f t="shared" si="450"/>
        <v>-9990</v>
      </c>
      <c r="AO184">
        <f t="shared" si="440"/>
        <v>0</v>
      </c>
      <c r="AP184">
        <f>_xlfn.RANK.AVG(AV184,AV175:AV186,0)</f>
        <v>6.5</v>
      </c>
      <c r="AQ184">
        <f>IF(AP184&gt;AO172,0,(AO172-AP184)+2)</f>
        <v>0</v>
      </c>
      <c r="AR184">
        <f>IF(AP184&gt;AO172,0,IF(AO172=7,MAX(0,(AO172-AP184-5)),0))</f>
        <v>0</v>
      </c>
      <c r="AS184">
        <f>IF(AP184&gt;AO172,0,IF(AO172=8,MAX(0,(AO172-AP184-5)),0))</f>
        <v>0</v>
      </c>
      <c r="AT184">
        <f t="shared" si="451"/>
        <v>0</v>
      </c>
      <c r="AV184">
        <f t="shared" si="441"/>
        <v>-1</v>
      </c>
      <c r="AW184" t="str">
        <f t="shared" si="452"/>
        <v/>
      </c>
      <c r="AX184">
        <f>VLOOKUP(A173,'RAZA field Params'!$AM$5:$AN$11,2,FALSE)</f>
        <v>8</v>
      </c>
      <c r="AY184" t="str">
        <f>IF(E184="","",VLOOKUP(H184,'RAZA field Params'!$B$48:$P$93,AX184,FALSE))</f>
        <v/>
      </c>
      <c r="AZ184" t="str">
        <f>IF(E184="","",VLOOKUP(H184,'RAZA field Params'!$B$48:$P$93,AX184+1,FALSE))</f>
        <v/>
      </c>
      <c r="BA184" t="str">
        <f>IF(E184="","",VLOOKUP(H184,'RAZA field Params'!$B$48:$P$93,AX184+2,FALSE))</f>
        <v/>
      </c>
      <c r="BC184">
        <f t="shared" si="453"/>
        <v>-1</v>
      </c>
      <c r="BD184">
        <f t="shared" si="442"/>
        <v>-1</v>
      </c>
      <c r="BE184">
        <f t="shared" si="442"/>
        <v>-1</v>
      </c>
      <c r="BF184">
        <f t="shared" si="442"/>
        <v>-1</v>
      </c>
      <c r="BG184">
        <f t="shared" si="442"/>
        <v>-1</v>
      </c>
      <c r="BH184">
        <f t="shared" si="442"/>
        <v>-1</v>
      </c>
      <c r="BI184">
        <f t="shared" si="442"/>
        <v>-1</v>
      </c>
      <c r="BJ184">
        <f t="shared" si="442"/>
        <v>-1</v>
      </c>
      <c r="BL184">
        <f>IF((IF(BC184=BC174,BC184,-1)-$AM184)/10000&lt;0,-1,(IF(BC184=BC174,BC184,-1)-$AM184)/10000)</f>
        <v>-1</v>
      </c>
      <c r="BM184">
        <f t="shared" ref="BM184:BN184" si="467">IF((IF(BD184=BD174,BD184,-1)-$AM184)/10000&lt;0,-1,(IF(BD184=BD174,BD184,-1)-$AM184)/10000)</f>
        <v>-1</v>
      </c>
      <c r="BN184">
        <f t="shared" si="467"/>
        <v>-1</v>
      </c>
      <c r="BO184">
        <f>IF((IF(BF184=BF174,BF184,-1)-$AM184)/10000&lt;0,-1,(IF(BF184=BF174,BF184,-1)-$AM184)/10000)</f>
        <v>-1</v>
      </c>
      <c r="BP184">
        <f t="shared" ref="BP184:BS184" si="468">IF((IF(BG184=BG174,BG184,-1)-$AM184)/10000&lt;0,-1,(IF(BG184=BG174,BG184,-1)-$AM184)/10000)</f>
        <v>-1</v>
      </c>
      <c r="BQ184">
        <f t="shared" si="468"/>
        <v>-1</v>
      </c>
      <c r="BR184">
        <f t="shared" si="468"/>
        <v>-1</v>
      </c>
      <c r="BS184">
        <f t="shared" si="468"/>
        <v>-1</v>
      </c>
      <c r="BU184">
        <f t="shared" ref="BU184:BU186" si="469">MAX(BL184:BS184)</f>
        <v>-1</v>
      </c>
      <c r="BV184">
        <f t="shared" si="456"/>
        <v>0</v>
      </c>
      <c r="BW184">
        <f>_xlfn.RANK.AVG(BU184,BU175:BU186,0)</f>
        <v>6.5</v>
      </c>
      <c r="BX184">
        <f>IF(BW184&gt;BV172,0,(BV172-BW184)+2)</f>
        <v>0</v>
      </c>
      <c r="BY184">
        <f>IF(BW184&gt;BV172,0,IF(BV172=7,MAX(0,(BV172-BW184-5)),0))</f>
        <v>0</v>
      </c>
      <c r="BZ184">
        <f>IF(BW184&gt;BV172,0,IF(BV172=8,MAX(0,(BV172-BW184-5)),0))</f>
        <v>0</v>
      </c>
      <c r="CA184">
        <f t="shared" si="457"/>
        <v>0</v>
      </c>
    </row>
    <row r="185" spans="1:79">
      <c r="B185" s="94">
        <v>11</v>
      </c>
      <c r="C185" s="38" t="str">
        <f>IF(E185="","",VLOOKUP(E185,'Guests and Para'!$Q$4:$U$33,2,FALSE))</f>
        <v/>
      </c>
      <c r="D185" s="38" t="str">
        <f>IF(E185="","",VLOOKUP(E185,'Guests and Para'!$Q$4:$U$33,3,FALSE))</f>
        <v/>
      </c>
      <c r="E185" s="4"/>
      <c r="F185" s="140"/>
      <c r="G185" s="6"/>
      <c r="H185" s="38" t="str">
        <f>IF(E185="","",VLOOKUP(E185,'Guests and Para'!$Q$4:$U$33,4,FALSE))</f>
        <v/>
      </c>
      <c r="I185" s="38" t="str">
        <f>IF(E185="","",VLOOKUP(E185,'Guests and Para'!$Q$4:$U$33,5,FALSE))</f>
        <v/>
      </c>
      <c r="J185" s="38">
        <f t="shared" si="444"/>
        <v>0</v>
      </c>
      <c r="K185" s="94">
        <f t="shared" si="445"/>
        <v>0</v>
      </c>
      <c r="L185" s="38" t="str">
        <f t="shared" si="465"/>
        <v/>
      </c>
      <c r="N185" s="8"/>
      <c r="O185" s="8"/>
      <c r="P185" s="8"/>
      <c r="Q185" s="7"/>
      <c r="R185" s="7"/>
      <c r="S185" s="7"/>
      <c r="T185" s="7"/>
      <c r="U185" s="7"/>
      <c r="X185" s="14" t="str">
        <f t="shared" si="446"/>
        <v/>
      </c>
      <c r="Y185" s="66" t="str">
        <f t="shared" si="447"/>
        <v/>
      </c>
      <c r="Z185" s="38" t="str">
        <f t="shared" si="448"/>
        <v/>
      </c>
      <c r="AC185">
        <f t="shared" si="449"/>
        <v>0</v>
      </c>
      <c r="AD185">
        <f t="shared" si="438"/>
        <v>0</v>
      </c>
      <c r="AE185">
        <f t="shared" si="438"/>
        <v>0</v>
      </c>
      <c r="AF185">
        <f t="shared" si="438"/>
        <v>0</v>
      </c>
      <c r="AG185">
        <f t="shared" si="438"/>
        <v>0</v>
      </c>
      <c r="AH185">
        <f t="shared" si="438"/>
        <v>0</v>
      </c>
      <c r="AI185">
        <f t="shared" si="438"/>
        <v>0</v>
      </c>
      <c r="AJ185">
        <f t="shared" si="438"/>
        <v>0</v>
      </c>
      <c r="AL185">
        <f t="shared" si="439"/>
        <v>-10000</v>
      </c>
      <c r="AM185">
        <f t="shared" si="458"/>
        <v>11</v>
      </c>
      <c r="AN185">
        <f t="shared" si="450"/>
        <v>-9989</v>
      </c>
      <c r="AO185">
        <f t="shared" si="440"/>
        <v>0</v>
      </c>
      <c r="AP185">
        <f>_xlfn.RANK.AVG(AV185,AV175:AV186,0)</f>
        <v>6.5</v>
      </c>
      <c r="AQ185">
        <f>IF(AP185&gt;AO172,0,(AO172-AP185)+2)</f>
        <v>0</v>
      </c>
      <c r="AR185">
        <f>IF(AP185&gt;AO172,0,IF(AO172=7,MAX(0,(AO172-AP185-5)),0))</f>
        <v>0</v>
      </c>
      <c r="AS185">
        <f>IF(AP185&gt;AO172,0,IF(AO172=8,MAX(0,(AO172-AP185-5)),0))</f>
        <v>0</v>
      </c>
      <c r="AT185">
        <f t="shared" si="451"/>
        <v>0</v>
      </c>
      <c r="AV185">
        <f>IF(AY185="",-1,IF(AY185&gt;0,FLOOR(AY185*EXP(-EXP(AZ185-BA185*AW185)),1),0))</f>
        <v>-1</v>
      </c>
      <c r="AW185" t="str">
        <f t="shared" si="452"/>
        <v/>
      </c>
      <c r="AX185">
        <f>VLOOKUP(A173,'RAZA field Params'!$AM$5:$AN$11,2,FALSE)</f>
        <v>8</v>
      </c>
      <c r="AY185" t="str">
        <f>IF(E185="","",VLOOKUP(H185,'RAZA field Params'!$B$48:$P$93,AX185,FALSE))</f>
        <v/>
      </c>
      <c r="AZ185" t="str">
        <f>IF(E185="","",VLOOKUP(H185,'RAZA field Params'!$B$48:$P$93,AX185+1,FALSE))</f>
        <v/>
      </c>
      <c r="BA185" t="str">
        <f>IF(E185="","",VLOOKUP(H185,'RAZA field Params'!$B$48:$P$93,AX185+2,FALSE))</f>
        <v/>
      </c>
      <c r="BC185">
        <f>IF($D185=BC$1,$AN185,-1)</f>
        <v>-1</v>
      </c>
      <c r="BD185">
        <f t="shared" si="442"/>
        <v>-1</v>
      </c>
      <c r="BE185">
        <f t="shared" si="442"/>
        <v>-1</v>
      </c>
      <c r="BF185">
        <f t="shared" si="442"/>
        <v>-1</v>
      </c>
      <c r="BG185">
        <f t="shared" si="442"/>
        <v>-1</v>
      </c>
      <c r="BH185">
        <f t="shared" si="442"/>
        <v>-1</v>
      </c>
      <c r="BI185">
        <f t="shared" si="442"/>
        <v>-1</v>
      </c>
      <c r="BJ185">
        <f t="shared" si="442"/>
        <v>-1</v>
      </c>
      <c r="BL185">
        <f>IF((IF(BC185=BC174,BC185,-1)-$AM185)/10000&lt;0,-1,(IF(BC185=BC174,BC185,-1)-$AM185)/10000)</f>
        <v>-1</v>
      </c>
      <c r="BM185">
        <f t="shared" ref="BM185:BS185" si="470">IF((IF(BD185=BD174,BD185,-1)-$AM185)/10000&lt;0,-1,(IF(BD185=BD174,BD185,-1)-$AM185)/10000)</f>
        <v>-1</v>
      </c>
      <c r="BN185">
        <f t="shared" si="470"/>
        <v>-1</v>
      </c>
      <c r="BO185">
        <f t="shared" si="470"/>
        <v>-1</v>
      </c>
      <c r="BP185">
        <f t="shared" si="470"/>
        <v>-1</v>
      </c>
      <c r="BQ185">
        <f t="shared" si="470"/>
        <v>-1</v>
      </c>
      <c r="BR185">
        <f t="shared" si="470"/>
        <v>-1</v>
      </c>
      <c r="BS185">
        <f t="shared" si="470"/>
        <v>-1</v>
      </c>
      <c r="BU185">
        <f t="shared" si="469"/>
        <v>-1</v>
      </c>
      <c r="BV185">
        <f t="shared" si="456"/>
        <v>0</v>
      </c>
      <c r="BW185">
        <f>_xlfn.RANK.AVG(BU185,BU175:BU186,0)</f>
        <v>6.5</v>
      </c>
      <c r="BX185">
        <f>IF(BW185&gt;BV172,0,(BV172-BW185)+2)</f>
        <v>0</v>
      </c>
      <c r="BY185">
        <f>IF(BW185&gt;BV172,0,IF(BV172=7,MAX(0,(BV172-BW185-5)),0))</f>
        <v>0</v>
      </c>
      <c r="BZ185">
        <f>IF(BW185&gt;BV172,0,IF(BV172=8,MAX(0,(BV172-BW185-5)),0))</f>
        <v>0</v>
      </c>
      <c r="CA185">
        <f>SUM(BX185:BZ185)</f>
        <v>0</v>
      </c>
    </row>
    <row r="186" spans="1:79">
      <c r="B186" s="94">
        <v>12</v>
      </c>
      <c r="C186" s="38" t="str">
        <f>IF(E186="","",VLOOKUP(E186,'Guests and Para'!$Q$4:$U$33,2,FALSE))</f>
        <v/>
      </c>
      <c r="D186" s="38" t="str">
        <f>IF(E186="","",VLOOKUP(E186,'Guests and Para'!$Q$4:$U$33,3,FALSE))</f>
        <v/>
      </c>
      <c r="E186" s="4"/>
      <c r="F186" s="140"/>
      <c r="G186" s="6"/>
      <c r="H186" s="38" t="str">
        <f>IF(E186="","",VLOOKUP(E186,'Guests and Para'!$Q$4:$U$33,4,FALSE))</f>
        <v/>
      </c>
      <c r="I186" s="38" t="str">
        <f>IF(E186="","",VLOOKUP(E186,'Guests and Para'!$Q$4:$U$33,5,FALSE))</f>
        <v/>
      </c>
      <c r="J186" s="38">
        <f t="shared" si="444"/>
        <v>0</v>
      </c>
      <c r="K186" s="94">
        <f t="shared" si="445"/>
        <v>0</v>
      </c>
      <c r="L186" s="38" t="str">
        <f t="shared" si="465"/>
        <v/>
      </c>
      <c r="N186" s="8"/>
      <c r="O186" s="8"/>
      <c r="P186" s="8"/>
      <c r="Q186" s="7"/>
      <c r="R186" s="7"/>
      <c r="S186" s="7"/>
      <c r="T186" s="7"/>
      <c r="U186" s="7"/>
      <c r="X186" s="14" t="str">
        <f t="shared" si="446"/>
        <v/>
      </c>
      <c r="Y186" s="66" t="str">
        <f t="shared" si="447"/>
        <v/>
      </c>
      <c r="Z186" s="38" t="str">
        <f t="shared" si="448"/>
        <v/>
      </c>
      <c r="AC186">
        <f t="shared" si="449"/>
        <v>0</v>
      </c>
      <c r="AD186">
        <f t="shared" si="438"/>
        <v>0</v>
      </c>
      <c r="AE186">
        <f t="shared" si="438"/>
        <v>0</v>
      </c>
      <c r="AF186">
        <f t="shared" si="438"/>
        <v>0</v>
      </c>
      <c r="AG186">
        <f t="shared" si="438"/>
        <v>0</v>
      </c>
      <c r="AH186">
        <f t="shared" si="438"/>
        <v>0</v>
      </c>
      <c r="AI186">
        <f t="shared" si="438"/>
        <v>0</v>
      </c>
      <c r="AJ186">
        <f t="shared" si="438"/>
        <v>0</v>
      </c>
      <c r="AL186">
        <f t="shared" si="439"/>
        <v>-10000</v>
      </c>
      <c r="AM186">
        <f t="shared" si="458"/>
        <v>12</v>
      </c>
      <c r="AN186">
        <f t="shared" si="450"/>
        <v>-9988</v>
      </c>
      <c r="AO186">
        <f t="shared" si="440"/>
        <v>0</v>
      </c>
      <c r="AP186">
        <f>_xlfn.RANK.AVG(AV186,AV175:AV186,0)</f>
        <v>6.5</v>
      </c>
      <c r="AQ186">
        <f>IF(AP186&gt;AO172,0,(AO172-AP186)+2)</f>
        <v>0</v>
      </c>
      <c r="AR186">
        <f>IF(AP186&gt;AO172,0,IF(AO172=7,MAX(0,(AO172-AP186-5)),0))</f>
        <v>0</v>
      </c>
      <c r="AS186">
        <f>IF(AP186&gt;AO172,0,IF(AO172=8,MAX(0,(AO172-AP186-5)),0))</f>
        <v>0</v>
      </c>
      <c r="AT186">
        <f t="shared" si="451"/>
        <v>0</v>
      </c>
      <c r="AV186">
        <f t="shared" ref="AV186" si="471">IF(AY186="",-1,IF(AY186&gt;0,FLOOR(AY186*EXP(-EXP(AZ186-BA186*AW186)),1),0))</f>
        <v>-1</v>
      </c>
      <c r="AW186" t="str">
        <f t="shared" si="452"/>
        <v/>
      </c>
      <c r="AX186">
        <f>VLOOKUP(A173,'RAZA field Params'!$AM$5:$AN$11,2,FALSE)</f>
        <v>8</v>
      </c>
      <c r="AY186" t="str">
        <f>IF(E186="","",VLOOKUP(H186,'RAZA field Params'!$B$48:$P$93,AX186,FALSE))</f>
        <v/>
      </c>
      <c r="AZ186" t="str">
        <f>IF(E186="","",VLOOKUP(H186,'RAZA field Params'!$B$48:$P$93,AX186+1,FALSE))</f>
        <v/>
      </c>
      <c r="BA186" t="str">
        <f>IF(E186="","",VLOOKUP(H186,'RAZA field Params'!$B$48:$P$93,AX186+2,FALSE))</f>
        <v/>
      </c>
      <c r="BC186">
        <f t="shared" si="453"/>
        <v>-1</v>
      </c>
      <c r="BD186">
        <f t="shared" si="442"/>
        <v>-1</v>
      </c>
      <c r="BE186">
        <f t="shared" si="442"/>
        <v>-1</v>
      </c>
      <c r="BF186">
        <f t="shared" si="442"/>
        <v>-1</v>
      </c>
      <c r="BG186">
        <f t="shared" si="442"/>
        <v>-1</v>
      </c>
      <c r="BH186">
        <f t="shared" si="442"/>
        <v>-1</v>
      </c>
      <c r="BI186">
        <f t="shared" si="442"/>
        <v>-1</v>
      </c>
      <c r="BJ186">
        <f t="shared" si="442"/>
        <v>-1</v>
      </c>
      <c r="BL186">
        <f>IF((IF(BC186=BC174,BC186,-1)-$AM186)/10000&lt;0,-1,(IF(BC186=BC174,BC186,-1)-$AM186)/10000)</f>
        <v>-1</v>
      </c>
      <c r="BM186">
        <f t="shared" ref="BM186:BS186" si="472">IF((IF(BD186=BD174,BD186,-1)-$AM186)/10000&lt;0,-1,(IF(BD186=BD174,BD186,-1)-$AM186)/10000)</f>
        <v>-1</v>
      </c>
      <c r="BN186">
        <f t="shared" si="472"/>
        <v>-1</v>
      </c>
      <c r="BO186">
        <f t="shared" si="472"/>
        <v>-1</v>
      </c>
      <c r="BP186">
        <f t="shared" si="472"/>
        <v>-1</v>
      </c>
      <c r="BQ186">
        <f t="shared" si="472"/>
        <v>-1</v>
      </c>
      <c r="BR186">
        <f t="shared" si="472"/>
        <v>-1</v>
      </c>
      <c r="BS186">
        <f t="shared" si="472"/>
        <v>-1</v>
      </c>
      <c r="BU186">
        <f t="shared" si="469"/>
        <v>-1</v>
      </c>
      <c r="BV186">
        <f t="shared" si="456"/>
        <v>0</v>
      </c>
      <c r="BW186">
        <f>_xlfn.RANK.AVG(BU186,BU175:BU186,0)</f>
        <v>6.5</v>
      </c>
      <c r="BX186">
        <f>IF(BW186&gt;BV172,0,(BV172-BW186)+2)</f>
        <v>0</v>
      </c>
      <c r="BY186">
        <f>IF(BW186&gt;BV172,0,IF(BV172=7,MAX(0,(BV172-BW186-5)),0))</f>
        <v>0</v>
      </c>
      <c r="BZ186">
        <f>IF(BW186&gt;BV172,0,IF(BV172=8,MAX(0,(BV172-BW186-5)),0))</f>
        <v>0</v>
      </c>
      <c r="CA186">
        <f t="shared" ref="CA186" si="473">SUM(BX186:BZ186)</f>
        <v>0</v>
      </c>
    </row>
    <row r="188" spans="1:79">
      <c r="AO188" t="s">
        <v>312</v>
      </c>
      <c r="BC188" s="136" t="str">
        <f>AC$1</f>
        <v>B&amp;R</v>
      </c>
      <c r="BD188" s="136" t="str">
        <f t="shared" ref="BD188:BJ188" si="474">AD$1</f>
        <v>Chelt</v>
      </c>
      <c r="BE188" s="136" t="str">
        <f t="shared" si="474"/>
        <v>D&amp;S</v>
      </c>
      <c r="BF188" s="136" t="str">
        <f t="shared" si="474"/>
        <v>HereF</v>
      </c>
      <c r="BG188" s="136" t="str">
        <f t="shared" si="474"/>
        <v>K&amp;S</v>
      </c>
      <c r="BH188" s="136" t="str">
        <f t="shared" si="474"/>
        <v>Tipton</v>
      </c>
      <c r="BI188" s="136" t="str">
        <f t="shared" si="474"/>
        <v>Worc</v>
      </c>
      <c r="BJ188" s="136" t="str">
        <f t="shared" si="474"/>
        <v>Yate</v>
      </c>
      <c r="BV188" t="s">
        <v>312</v>
      </c>
    </row>
    <row r="189" spans="1:79">
      <c r="A189" s="62" t="s">
        <v>0</v>
      </c>
      <c r="B189" s="62" t="s">
        <v>0</v>
      </c>
      <c r="C189" s="62" t="s">
        <v>14</v>
      </c>
      <c r="D189" s="62" t="s">
        <v>58</v>
      </c>
      <c r="AO189">
        <f>SUM(AO192:AO199)</f>
        <v>0</v>
      </c>
      <c r="BC189" t="s">
        <v>399</v>
      </c>
      <c r="BL189" t="s">
        <v>401</v>
      </c>
      <c r="BV189">
        <f>SUM(BV192:BV199)</f>
        <v>0</v>
      </c>
    </row>
    <row r="190" spans="1:79">
      <c r="A190" s="3" t="str">
        <f>C189</f>
        <v>JT</v>
      </c>
      <c r="B190" s="37" t="s">
        <v>415</v>
      </c>
      <c r="C190" s="37"/>
      <c r="D190" s="138"/>
      <c r="E190" s="37"/>
      <c r="F190" s="139"/>
      <c r="G190" s="63" t="s">
        <v>77</v>
      </c>
      <c r="H190" s="37" t="s">
        <v>387</v>
      </c>
      <c r="I190" s="37" t="s">
        <v>389</v>
      </c>
      <c r="J190" s="37" t="s">
        <v>79</v>
      </c>
      <c r="K190" s="37" t="s">
        <v>59</v>
      </c>
      <c r="L190" s="37" t="s">
        <v>304</v>
      </c>
      <c r="M190" s="3"/>
      <c r="N190" s="3"/>
      <c r="O190" s="3"/>
      <c r="P190" s="3"/>
      <c r="Q190" s="3"/>
      <c r="R190" s="3"/>
      <c r="S190" s="3"/>
      <c r="T190" s="3"/>
      <c r="U190" s="3"/>
      <c r="V190" s="3"/>
      <c r="W190" s="3"/>
      <c r="X190" s="3" t="s">
        <v>136</v>
      </c>
      <c r="Y190" s="3" t="s">
        <v>236</v>
      </c>
      <c r="Z190" s="37" t="s">
        <v>404</v>
      </c>
      <c r="AA190" s="3"/>
      <c r="AL190" t="s">
        <v>304</v>
      </c>
      <c r="AM190" t="s">
        <v>307</v>
      </c>
      <c r="AN190" s="1" t="s">
        <v>308</v>
      </c>
      <c r="AO190" t="s">
        <v>310</v>
      </c>
      <c r="AP190" t="s">
        <v>313</v>
      </c>
      <c r="AQ190" t="s">
        <v>400</v>
      </c>
      <c r="AR190" t="s">
        <v>400</v>
      </c>
      <c r="AS190" t="s">
        <v>400</v>
      </c>
      <c r="AT190" t="s">
        <v>400</v>
      </c>
      <c r="AV190" t="s">
        <v>304</v>
      </c>
      <c r="AW190" t="s">
        <v>383</v>
      </c>
      <c r="AX190" t="s">
        <v>392</v>
      </c>
      <c r="AY190" t="s">
        <v>304</v>
      </c>
      <c r="AZ190" t="s">
        <v>304</v>
      </c>
      <c r="BA190" t="s">
        <v>304</v>
      </c>
      <c r="BC190" s="136" t="str">
        <f>AC$1</f>
        <v>B&amp;R</v>
      </c>
      <c r="BD190" s="136" t="str">
        <f t="shared" ref="BD190:BJ190" si="475">AD$1</f>
        <v>Chelt</v>
      </c>
      <c r="BE190" s="136" t="str">
        <f t="shared" si="475"/>
        <v>D&amp;S</v>
      </c>
      <c r="BF190" s="136" t="str">
        <f t="shared" si="475"/>
        <v>HereF</v>
      </c>
      <c r="BG190" s="136" t="str">
        <f t="shared" si="475"/>
        <v>K&amp;S</v>
      </c>
      <c r="BH190" s="136" t="str">
        <f t="shared" si="475"/>
        <v>Tipton</v>
      </c>
      <c r="BI190" s="136" t="str">
        <f t="shared" si="475"/>
        <v>Worc</v>
      </c>
      <c r="BJ190" s="136" t="str">
        <f t="shared" si="475"/>
        <v>Yate</v>
      </c>
      <c r="BL190" s="136" t="str">
        <f>BC190</f>
        <v>B&amp;R</v>
      </c>
      <c r="BM190" s="136" t="str">
        <f t="shared" ref="BM190:BS190" si="476">BD190</f>
        <v>Chelt</v>
      </c>
      <c r="BN190" s="136" t="str">
        <f t="shared" si="476"/>
        <v>D&amp;S</v>
      </c>
      <c r="BO190" s="136" t="str">
        <f t="shared" si="476"/>
        <v>HereF</v>
      </c>
      <c r="BP190" s="136" t="str">
        <f t="shared" si="476"/>
        <v>K&amp;S</v>
      </c>
      <c r="BQ190" s="136" t="str">
        <f t="shared" si="476"/>
        <v>Tipton</v>
      </c>
      <c r="BR190" s="136" t="str">
        <f t="shared" si="476"/>
        <v>Worc</v>
      </c>
      <c r="BS190" s="136" t="str">
        <f t="shared" si="476"/>
        <v>Yate</v>
      </c>
      <c r="BU190" t="s">
        <v>402</v>
      </c>
      <c r="BV190" t="s">
        <v>310</v>
      </c>
      <c r="BW190" t="s">
        <v>313</v>
      </c>
      <c r="BX190" t="s">
        <v>403</v>
      </c>
      <c r="BY190" t="s">
        <v>403</v>
      </c>
      <c r="BZ190" t="s">
        <v>403</v>
      </c>
      <c r="CA190" t="s">
        <v>403</v>
      </c>
    </row>
    <row r="191" spans="1:79">
      <c r="A191" s="64" t="str">
        <f>$A$4</f>
        <v>WOMEN</v>
      </c>
      <c r="B191" s="37" t="s">
        <v>59</v>
      </c>
      <c r="C191" s="37" t="s">
        <v>60</v>
      </c>
      <c r="D191" s="37" t="s">
        <v>61</v>
      </c>
      <c r="E191" s="37" t="s">
        <v>108</v>
      </c>
      <c r="F191" s="139"/>
      <c r="G191" s="63" t="s">
        <v>99</v>
      </c>
      <c r="H191" s="37" t="s">
        <v>388</v>
      </c>
      <c r="I191" s="37" t="s">
        <v>390</v>
      </c>
      <c r="J191" s="37" t="s">
        <v>80</v>
      </c>
      <c r="K191" s="37" t="s">
        <v>80</v>
      </c>
      <c r="L191" s="37" t="s">
        <v>80</v>
      </c>
      <c r="M191" s="3"/>
      <c r="N191" s="3"/>
      <c r="O191" s="3"/>
      <c r="P191" s="3"/>
      <c r="Q191" s="3"/>
      <c r="R191" s="3"/>
      <c r="S191" s="3"/>
      <c r="T191" s="3"/>
      <c r="U191" s="3"/>
      <c r="V191" s="3"/>
      <c r="W191" s="3"/>
      <c r="X191" s="3" t="s">
        <v>146</v>
      </c>
      <c r="Y191" s="3" t="s">
        <v>237</v>
      </c>
      <c r="Z191" s="37" t="s">
        <v>405</v>
      </c>
      <c r="AA191" s="3"/>
      <c r="AC191" t="str">
        <f>ADMIN2026!$D$12</f>
        <v>B&amp;R</v>
      </c>
      <c r="AD191" t="str">
        <f>ADMIN2026!$D$13</f>
        <v>Chelt</v>
      </c>
      <c r="AE191" t="str">
        <f>ADMIN2026!$D$14</f>
        <v>D&amp;S</v>
      </c>
      <c r="AF191" t="str">
        <f>ADMIN2026!$D$15</f>
        <v>HereF</v>
      </c>
      <c r="AG191" t="str">
        <f>ADMIN2026!$D$16</f>
        <v>K&amp;S</v>
      </c>
      <c r="AH191" t="str">
        <f>ADMIN2026!$D$17</f>
        <v>Tipton</v>
      </c>
      <c r="AI191" t="str">
        <f>ADMIN2026!$D$18</f>
        <v>Worc</v>
      </c>
      <c r="AJ191" t="str">
        <f>ADMIN2026!$D$19</f>
        <v>Yate</v>
      </c>
      <c r="AL191" t="s">
        <v>306</v>
      </c>
      <c r="AM191" t="s">
        <v>296</v>
      </c>
      <c r="AN191" t="s">
        <v>309</v>
      </c>
      <c r="AO191" t="s">
        <v>311</v>
      </c>
      <c r="AP191" t="s">
        <v>325</v>
      </c>
      <c r="AQ191" t="s">
        <v>397</v>
      </c>
      <c r="AR191" t="s">
        <v>394</v>
      </c>
      <c r="AS191" t="s">
        <v>395</v>
      </c>
      <c r="AT191" t="s">
        <v>396</v>
      </c>
      <c r="AV191" t="s">
        <v>305</v>
      </c>
      <c r="AW191" t="s">
        <v>384</v>
      </c>
      <c r="AX191" t="s">
        <v>393</v>
      </c>
      <c r="AY191" t="s">
        <v>328</v>
      </c>
      <c r="AZ191" t="s">
        <v>329</v>
      </c>
      <c r="BA191" t="s">
        <v>330</v>
      </c>
      <c r="BC191" s="135">
        <f>MAX(BC192:BC199)</f>
        <v>-1</v>
      </c>
      <c r="BD191" s="135">
        <f t="shared" ref="BD191:BJ191" si="477">MAX(BD192:BD199)</f>
        <v>-1</v>
      </c>
      <c r="BE191" s="135">
        <f t="shared" si="477"/>
        <v>-1</v>
      </c>
      <c r="BF191" s="135">
        <f t="shared" si="477"/>
        <v>-1</v>
      </c>
      <c r="BG191" s="135">
        <f t="shared" si="477"/>
        <v>-1</v>
      </c>
      <c r="BH191" s="135">
        <f t="shared" si="477"/>
        <v>-1</v>
      </c>
      <c r="BI191" s="135">
        <f t="shared" si="477"/>
        <v>-1</v>
      </c>
      <c r="BJ191" s="135">
        <f t="shared" si="477"/>
        <v>-1</v>
      </c>
      <c r="BU191" t="s">
        <v>314</v>
      </c>
      <c r="BV191" t="s">
        <v>311</v>
      </c>
      <c r="BW191" t="s">
        <v>325</v>
      </c>
      <c r="BX191" t="s">
        <v>397</v>
      </c>
      <c r="BY191" t="s">
        <v>394</v>
      </c>
      <c r="BZ191" t="s">
        <v>395</v>
      </c>
      <c r="CA191" t="s">
        <v>396</v>
      </c>
    </row>
    <row r="192" spans="1:79">
      <c r="B192" s="94">
        <v>1</v>
      </c>
      <c r="C192" s="38" t="str">
        <f>IF(E192="","",VLOOKUP(E192,'Guests and Para'!$Q$4:$U$33,2,FALSE))</f>
        <v/>
      </c>
      <c r="D192" s="38" t="str">
        <f>IF(E192="","",VLOOKUP(E192,'Guests and Para'!$Q$4:$U$33,3,FALSE))</f>
        <v/>
      </c>
      <c r="E192" s="4"/>
      <c r="F192" s="140"/>
      <c r="G192" s="6"/>
      <c r="H192" s="38" t="str">
        <f>IF(E192="","",VLOOKUP(E192,'Guests and Para'!$Q$4:$U$33,4,FALSE))</f>
        <v/>
      </c>
      <c r="I192" s="38" t="str">
        <f>IF(E192="","",VLOOKUP(E192,'Guests and Para'!$Q$4:$U$33,5,FALSE))</f>
        <v/>
      </c>
      <c r="J192" s="38">
        <f>CA192</f>
        <v>0</v>
      </c>
      <c r="K192" s="94">
        <f>J192</f>
        <v>0</v>
      </c>
      <c r="L192" s="38" t="str">
        <f t="shared" ref="L192:L198" si="478">IF(AV192&lt;0,"",AV192)</f>
        <v/>
      </c>
      <c r="N192" s="8"/>
      <c r="O192" s="8"/>
      <c r="P192" s="8"/>
      <c r="Q192" s="7"/>
      <c r="R192" s="7"/>
      <c r="S192" s="7"/>
      <c r="T192" s="7"/>
      <c r="U192" s="7"/>
      <c r="X192" s="14" t="str">
        <f>IF(E192="","",G192)</f>
        <v/>
      </c>
      <c r="Y192" s="66" t="str">
        <f>IF(E192="","",IF(G192="NH","",IF(K192="DQ","",IF(K192="NM","",IF(K192="DNS","",IF(ABS(K192*2/2-K192)&lt;0.001,"","Error"))))))</f>
        <v/>
      </c>
      <c r="Z192" s="38" t="str">
        <f>IF(BU192&lt;0,"",BU192)</f>
        <v/>
      </c>
      <c r="AC192">
        <f>IF($D192=AC$1,$K192,0)</f>
        <v>0</v>
      </c>
      <c r="AD192">
        <f t="shared" ref="AD192:AJ203" si="479">IF($D192=AD$1,$K192,0)</f>
        <v>0</v>
      </c>
      <c r="AE192">
        <f t="shared" si="479"/>
        <v>0</v>
      </c>
      <c r="AF192">
        <f t="shared" si="479"/>
        <v>0</v>
      </c>
      <c r="AG192">
        <f t="shared" si="479"/>
        <v>0</v>
      </c>
      <c r="AH192">
        <f t="shared" si="479"/>
        <v>0</v>
      </c>
      <c r="AI192">
        <f t="shared" si="479"/>
        <v>0</v>
      </c>
      <c r="AJ192">
        <f t="shared" si="479"/>
        <v>0</v>
      </c>
      <c r="AL192">
        <f t="shared" ref="AL192:AL203" si="480">INT(100*AV192+0.5)*100</f>
        <v>-10000</v>
      </c>
      <c r="AM192">
        <v>1</v>
      </c>
      <c r="AN192">
        <f>AL192+AM192</f>
        <v>-9999</v>
      </c>
      <c r="AO192">
        <f t="shared" ref="AO192:AO203" si="481">IF(E192="",0,1)</f>
        <v>0</v>
      </c>
      <c r="AP192">
        <f>_xlfn.RANK.AVG(AV192,AV192:AV203,0)</f>
        <v>6.5</v>
      </c>
      <c r="AQ192">
        <f>IF(AP192&gt;AO189,0,(AO189-AP192)+2)</f>
        <v>0</v>
      </c>
      <c r="AR192">
        <f>IF(AP192&gt;AO189,0,IF(AO189=7,MAX(0,(AO189-AP192-5)),0))</f>
        <v>0</v>
      </c>
      <c r="AS192">
        <f>IF(AP192&gt;AO189,0,IF(AO189=8,MAX(0,(AO189-AP192-5)),0))</f>
        <v>0</v>
      </c>
      <c r="AT192">
        <f>SUM(AQ192:AS192)</f>
        <v>0</v>
      </c>
      <c r="AV192">
        <f t="shared" ref="AV192:AV201" si="482">IF(AY192="",-1,IF(AY192&gt;0,FLOOR(AY192*EXP(-EXP(AZ192-BA192*AW192)),1),0))</f>
        <v>-1</v>
      </c>
      <c r="AW192" t="str">
        <f>IF(E192="","",G192)</f>
        <v/>
      </c>
      <c r="AX192">
        <f>VLOOKUP(A190,'RAZA field Params'!$AM$5:$AN$11,2,FALSE)</f>
        <v>13</v>
      </c>
      <c r="AY192" t="str">
        <f>IF(E192="","",VLOOKUP(H192,'RAZA field Params'!$B$48:$P$93,AX192,FALSE))</f>
        <v/>
      </c>
      <c r="AZ192" t="str">
        <f>IF(E192="","",VLOOKUP(H192,'RAZA field Params'!$B$48:$P$93,AX192+1,FALSE))</f>
        <v/>
      </c>
      <c r="BA192" t="str">
        <f>IF(E192="","",VLOOKUP(H192,'RAZA field Params'!$B$48:$P$93,AX192+2,FALSE))</f>
        <v/>
      </c>
      <c r="BC192">
        <f>IF($D192=BC$1,$AN192,-1)</f>
        <v>-1</v>
      </c>
      <c r="BD192">
        <f t="shared" ref="BD192:BJ203" si="483">IF($D192=BD$1,$AN192,-1)</f>
        <v>-1</v>
      </c>
      <c r="BE192">
        <f t="shared" si="483"/>
        <v>-1</v>
      </c>
      <c r="BF192">
        <f t="shared" si="483"/>
        <v>-1</v>
      </c>
      <c r="BG192">
        <f t="shared" si="483"/>
        <v>-1</v>
      </c>
      <c r="BH192">
        <f t="shared" si="483"/>
        <v>-1</v>
      </c>
      <c r="BI192">
        <f t="shared" si="483"/>
        <v>-1</v>
      </c>
      <c r="BJ192">
        <f t="shared" si="483"/>
        <v>-1</v>
      </c>
      <c r="BL192">
        <f t="shared" ref="BL192:BS192" si="484">IF((IF(BC192=BC191,BC192,-1)-$AM192)/10000&lt;0,-1,(IF(BC192=BC191,BC192,-1)-$AM192)/10000)</f>
        <v>-1</v>
      </c>
      <c r="BM192">
        <f t="shared" si="484"/>
        <v>-1</v>
      </c>
      <c r="BN192">
        <f t="shared" si="484"/>
        <v>-1</v>
      </c>
      <c r="BO192">
        <f t="shared" si="484"/>
        <v>-1</v>
      </c>
      <c r="BP192">
        <f t="shared" si="484"/>
        <v>-1</v>
      </c>
      <c r="BQ192">
        <f t="shared" si="484"/>
        <v>-1</v>
      </c>
      <c r="BR192">
        <f t="shared" si="484"/>
        <v>-1</v>
      </c>
      <c r="BS192">
        <f t="shared" si="484"/>
        <v>-1</v>
      </c>
      <c r="BU192">
        <f>MAX(BL192:BS192)</f>
        <v>-1</v>
      </c>
      <c r="BV192">
        <f>IF(BU192&lt;0,0,1)</f>
        <v>0</v>
      </c>
      <c r="BW192">
        <f>_xlfn.RANK.AVG(BU192,BU192:BU203,0)</f>
        <v>6.5</v>
      </c>
      <c r="BX192">
        <f>IF(BW192&gt;BV189,0,(BV189-BW192)+2)</f>
        <v>0</v>
      </c>
      <c r="BY192">
        <f>IF(BW192&gt;BV189,0,IF(BV189=7,MAX(0,(BV189-BW192-5)),0))</f>
        <v>0</v>
      </c>
      <c r="BZ192">
        <f>IF(BW192&gt;BV189,0,IF(BV189=8,MAX(0,(BV189-BW192-5)),0))</f>
        <v>0</v>
      </c>
      <c r="CA192">
        <f>SUM(BX192:BZ192)</f>
        <v>0</v>
      </c>
    </row>
    <row r="193" spans="2:79">
      <c r="B193" s="94">
        <v>2</v>
      </c>
      <c r="C193" s="38" t="str">
        <f>IF(E193="","",VLOOKUP(E193,'Guests and Para'!$Q$4:$U$33,2,FALSE))</f>
        <v/>
      </c>
      <c r="D193" s="38" t="str">
        <f>IF(E193="","",VLOOKUP(E193,'Guests and Para'!$Q$4:$U$33,3,FALSE))</f>
        <v/>
      </c>
      <c r="E193" s="4"/>
      <c r="F193" s="140"/>
      <c r="G193" s="6"/>
      <c r="H193" s="38" t="str">
        <f>IF(E193="","",VLOOKUP(E193,'Guests and Para'!$Q$4:$U$33,4,FALSE))</f>
        <v/>
      </c>
      <c r="I193" s="38" t="str">
        <f>IF(E193="","",VLOOKUP(E193,'Guests and Para'!$Q$4:$U$33,5,FALSE))</f>
        <v/>
      </c>
      <c r="J193" s="38">
        <f t="shared" ref="J193:J203" si="485">CA193</f>
        <v>0</v>
      </c>
      <c r="K193" s="94">
        <f t="shared" ref="K193:K203" si="486">J193</f>
        <v>0</v>
      </c>
      <c r="L193" s="38" t="str">
        <f t="shared" si="478"/>
        <v/>
      </c>
      <c r="N193" s="8"/>
      <c r="O193" s="8"/>
      <c r="P193" s="8"/>
      <c r="Q193" s="7"/>
      <c r="R193" s="7"/>
      <c r="S193" s="7"/>
      <c r="T193" s="7"/>
      <c r="U193" s="7"/>
      <c r="X193" s="14" t="str">
        <f t="shared" ref="X193:X203" si="487">IF(E193="","",G193)</f>
        <v/>
      </c>
      <c r="Y193" s="66" t="str">
        <f t="shared" ref="Y193:Y203" si="488">IF(E193="","",IF(G193="NH","",IF(K193="DQ","",IF(K193="NM","",IF(K193="DNS","",IF(ABS(K193*2/2-K193)&lt;0.001,"","Error"))))))</f>
        <v/>
      </c>
      <c r="Z193" s="38" t="str">
        <f t="shared" ref="Z193:Z203" si="489">IF(BU193&lt;0,"",BU193)</f>
        <v/>
      </c>
      <c r="AC193">
        <f t="shared" ref="AC193:AC203" si="490">IF($D193=AC$1,$K193,0)</f>
        <v>0</v>
      </c>
      <c r="AD193">
        <f t="shared" si="479"/>
        <v>0</v>
      </c>
      <c r="AE193">
        <f t="shared" si="479"/>
        <v>0</v>
      </c>
      <c r="AF193">
        <f t="shared" si="479"/>
        <v>0</v>
      </c>
      <c r="AG193">
        <f t="shared" si="479"/>
        <v>0</v>
      </c>
      <c r="AH193">
        <f t="shared" si="479"/>
        <v>0</v>
      </c>
      <c r="AI193">
        <f t="shared" si="479"/>
        <v>0</v>
      </c>
      <c r="AJ193">
        <f t="shared" si="479"/>
        <v>0</v>
      </c>
      <c r="AL193">
        <f t="shared" si="480"/>
        <v>-10000</v>
      </c>
      <c r="AM193">
        <f>1+AM192</f>
        <v>2</v>
      </c>
      <c r="AN193">
        <f t="shared" ref="AN193:AN203" si="491">AL193+AM193</f>
        <v>-9998</v>
      </c>
      <c r="AO193">
        <f t="shared" si="481"/>
        <v>0</v>
      </c>
      <c r="AP193">
        <f>_xlfn.RANK.AVG(AV193,AV192:AV203,0)</f>
        <v>6.5</v>
      </c>
      <c r="AQ193">
        <f>IF(AP193&gt;AO189,0,(AO189-AP193)+2)</f>
        <v>0</v>
      </c>
      <c r="AR193">
        <f>IF(AP193&gt;AO189,0,IF(AO189=7,MAX(0,(AO189-AP193-5)),0))</f>
        <v>0</v>
      </c>
      <c r="AS193">
        <f>IF(AP193&gt;AO189,0,IF(AO189=8,MAX(0,(AO189-AP193-5)),0))</f>
        <v>0</v>
      </c>
      <c r="AT193">
        <f t="shared" ref="AT193:AT203" si="492">SUM(AQ193:AS193)</f>
        <v>0</v>
      </c>
      <c r="AV193">
        <f t="shared" si="482"/>
        <v>-1</v>
      </c>
      <c r="AW193" t="str">
        <f t="shared" ref="AW193:AW203" si="493">IF(E193="","",G193)</f>
        <v/>
      </c>
      <c r="AX193">
        <f>VLOOKUP(A190,'RAZA field Params'!$AM$5:$AN$11,2,FALSE)</f>
        <v>13</v>
      </c>
      <c r="AY193" t="str">
        <f>IF(E193="","",VLOOKUP(H193,'RAZA field Params'!$B$48:$P$93,AX193,FALSE))</f>
        <v/>
      </c>
      <c r="AZ193" t="str">
        <f>IF(E193="","",VLOOKUP(H193,'RAZA field Params'!$B$48:$P$93,AX193+1,FALSE))</f>
        <v/>
      </c>
      <c r="BA193" t="str">
        <f>IF(E193="","",VLOOKUP(H193,'RAZA field Params'!$B$48:$P$93,AX193+2,FALSE))</f>
        <v/>
      </c>
      <c r="BC193">
        <f t="shared" ref="BC193:BC203" si="494">IF($D193=BC$1,$AN193,-1)</f>
        <v>-1</v>
      </c>
      <c r="BD193">
        <f t="shared" si="483"/>
        <v>-1</v>
      </c>
      <c r="BE193">
        <f t="shared" si="483"/>
        <v>-1</v>
      </c>
      <c r="BF193">
        <f t="shared" si="483"/>
        <v>-1</v>
      </c>
      <c r="BG193">
        <f t="shared" si="483"/>
        <v>-1</v>
      </c>
      <c r="BH193">
        <f t="shared" si="483"/>
        <v>-1</v>
      </c>
      <c r="BI193">
        <f t="shared" si="483"/>
        <v>-1</v>
      </c>
      <c r="BJ193">
        <f t="shared" si="483"/>
        <v>-1</v>
      </c>
      <c r="BL193">
        <f t="shared" ref="BL193:BS193" si="495">IF((IF(BC193=BC191,BC193,-1)-$AM193)/10000&lt;0,-1,(IF(BC193=BC191,BC193,-1)-$AM193)/10000)</f>
        <v>-1</v>
      </c>
      <c r="BM193">
        <f t="shared" si="495"/>
        <v>-1</v>
      </c>
      <c r="BN193">
        <f t="shared" si="495"/>
        <v>-1</v>
      </c>
      <c r="BO193">
        <f t="shared" si="495"/>
        <v>-1</v>
      </c>
      <c r="BP193">
        <f t="shared" si="495"/>
        <v>-1</v>
      </c>
      <c r="BQ193">
        <f t="shared" si="495"/>
        <v>-1</v>
      </c>
      <c r="BR193">
        <f t="shared" si="495"/>
        <v>-1</v>
      </c>
      <c r="BS193">
        <f t="shared" si="495"/>
        <v>-1</v>
      </c>
      <c r="BU193">
        <f t="shared" ref="BU193:BU198" si="496">MAX(BL193:BS193)</f>
        <v>-1</v>
      </c>
      <c r="BV193">
        <f t="shared" ref="BV193:BV203" si="497">IF(BU193&lt;0,0,1)</f>
        <v>0</v>
      </c>
      <c r="BW193">
        <f>_xlfn.RANK.AVG(BU193,BU192:BU203,0)</f>
        <v>6.5</v>
      </c>
      <c r="BX193">
        <f>IF(BW193&gt;BV189,0,(BV189-BW193)+2)</f>
        <v>0</v>
      </c>
      <c r="BY193">
        <f>IF(BW193&gt;BV189,0,IF(BV189=7,MAX(0,(BV189-BW193-5)),0))</f>
        <v>0</v>
      </c>
      <c r="BZ193">
        <f>IF(BW193&gt;BV189,0,IF(BV189=8,MAX(0,(BV189-BW193-5)),0))</f>
        <v>0</v>
      </c>
      <c r="CA193">
        <f t="shared" ref="CA193:CA201" si="498">SUM(BX193:BZ193)</f>
        <v>0</v>
      </c>
    </row>
    <row r="194" spans="2:79">
      <c r="B194" s="94">
        <v>3</v>
      </c>
      <c r="C194" s="38" t="str">
        <f>IF(E194="","",VLOOKUP(E194,'Guests and Para'!$Q$4:$U$33,2,FALSE))</f>
        <v/>
      </c>
      <c r="D194" s="38" t="str">
        <f>IF(E194="","",VLOOKUP(E194,'Guests and Para'!$Q$4:$U$33,3,FALSE))</f>
        <v/>
      </c>
      <c r="E194" s="4"/>
      <c r="F194" s="140"/>
      <c r="G194" s="6"/>
      <c r="H194" s="38" t="str">
        <f>IF(E194="","",VLOOKUP(E194,'Guests and Para'!$Q$4:$U$33,4,FALSE))</f>
        <v/>
      </c>
      <c r="I194" s="38" t="str">
        <f>IF(E194="","",VLOOKUP(E194,'Guests and Para'!$Q$4:$U$33,5,FALSE))</f>
        <v/>
      </c>
      <c r="J194" s="38">
        <f t="shared" si="485"/>
        <v>0</v>
      </c>
      <c r="K194" s="94">
        <f t="shared" si="486"/>
        <v>0</v>
      </c>
      <c r="L194" s="38" t="str">
        <f t="shared" si="478"/>
        <v/>
      </c>
      <c r="N194" s="8"/>
      <c r="O194" s="8"/>
      <c r="P194" s="8"/>
      <c r="Q194" s="7"/>
      <c r="R194" s="7"/>
      <c r="S194" s="7"/>
      <c r="T194" s="7"/>
      <c r="U194" s="7"/>
      <c r="X194" s="14" t="str">
        <f t="shared" si="487"/>
        <v/>
      </c>
      <c r="Y194" s="66" t="str">
        <f t="shared" si="488"/>
        <v/>
      </c>
      <c r="Z194" s="38" t="str">
        <f t="shared" si="489"/>
        <v/>
      </c>
      <c r="AC194">
        <f t="shared" si="490"/>
        <v>0</v>
      </c>
      <c r="AD194">
        <f t="shared" si="479"/>
        <v>0</v>
      </c>
      <c r="AE194">
        <f t="shared" si="479"/>
        <v>0</v>
      </c>
      <c r="AF194">
        <f t="shared" si="479"/>
        <v>0</v>
      </c>
      <c r="AG194">
        <f t="shared" si="479"/>
        <v>0</v>
      </c>
      <c r="AH194">
        <f t="shared" si="479"/>
        <v>0</v>
      </c>
      <c r="AI194">
        <f t="shared" si="479"/>
        <v>0</v>
      </c>
      <c r="AJ194">
        <f t="shared" si="479"/>
        <v>0</v>
      </c>
      <c r="AL194">
        <f t="shared" si="480"/>
        <v>-10000</v>
      </c>
      <c r="AM194">
        <f t="shared" ref="AM194:AM203" si="499">1+AM193</f>
        <v>3</v>
      </c>
      <c r="AN194">
        <f t="shared" si="491"/>
        <v>-9997</v>
      </c>
      <c r="AO194">
        <f t="shared" si="481"/>
        <v>0</v>
      </c>
      <c r="AP194">
        <f>_xlfn.RANK.AVG(AV194,AV192:AV203,0)</f>
        <v>6.5</v>
      </c>
      <c r="AQ194">
        <f>IF(AP194&gt;AO189,0,(AO189-AP194)+2)</f>
        <v>0</v>
      </c>
      <c r="AR194">
        <f>IF(AP194&gt;AO189,0,IF(AO189=7,MAX(0,(AO189-AP194-5)),0))</f>
        <v>0</v>
      </c>
      <c r="AS194">
        <f>IF(AP194&gt;AO189,0,IF(AO189=8,MAX(0,(AO189-AP194-5)),0))</f>
        <v>0</v>
      </c>
      <c r="AT194">
        <f t="shared" si="492"/>
        <v>0</v>
      </c>
      <c r="AV194">
        <f t="shared" si="482"/>
        <v>-1</v>
      </c>
      <c r="AW194" t="str">
        <f t="shared" si="493"/>
        <v/>
      </c>
      <c r="AX194">
        <f>VLOOKUP(A190,'RAZA field Params'!$AM$5:$AN$11,2,FALSE)</f>
        <v>13</v>
      </c>
      <c r="AY194" t="str">
        <f>IF(E194="","",VLOOKUP(H194,'RAZA field Params'!$B$48:$P$93,AX194,FALSE))</f>
        <v/>
      </c>
      <c r="AZ194" t="str">
        <f>IF(E194="","",VLOOKUP(H194,'RAZA field Params'!$B$48:$P$93,AX194+1,FALSE))</f>
        <v/>
      </c>
      <c r="BA194" t="str">
        <f>IF(E194="","",VLOOKUP(H194,'RAZA field Params'!$B$48:$P$93,AX194+2,FALSE))</f>
        <v/>
      </c>
      <c r="BC194">
        <f t="shared" si="494"/>
        <v>-1</v>
      </c>
      <c r="BD194">
        <f t="shared" si="483"/>
        <v>-1</v>
      </c>
      <c r="BE194">
        <f t="shared" si="483"/>
        <v>-1</v>
      </c>
      <c r="BF194">
        <f t="shared" si="483"/>
        <v>-1</v>
      </c>
      <c r="BG194">
        <f t="shared" si="483"/>
        <v>-1</v>
      </c>
      <c r="BH194">
        <f t="shared" si="483"/>
        <v>-1</v>
      </c>
      <c r="BI194">
        <f t="shared" si="483"/>
        <v>-1</v>
      </c>
      <c r="BJ194">
        <f t="shared" si="483"/>
        <v>-1</v>
      </c>
      <c r="BL194">
        <f t="shared" ref="BL194:BS194" si="500">IF((IF(BC194=BC191,BC194,-1)-$AM194)/10000&lt;0,-1,(IF(BC194=BC191,BC194,-1)-$AM194)/10000)</f>
        <v>-1</v>
      </c>
      <c r="BM194">
        <f t="shared" si="500"/>
        <v>-1</v>
      </c>
      <c r="BN194">
        <f t="shared" si="500"/>
        <v>-1</v>
      </c>
      <c r="BO194">
        <f t="shared" si="500"/>
        <v>-1</v>
      </c>
      <c r="BP194">
        <f t="shared" si="500"/>
        <v>-1</v>
      </c>
      <c r="BQ194">
        <f t="shared" si="500"/>
        <v>-1</v>
      </c>
      <c r="BR194">
        <f t="shared" si="500"/>
        <v>-1</v>
      </c>
      <c r="BS194">
        <f t="shared" si="500"/>
        <v>-1</v>
      </c>
      <c r="BU194">
        <f t="shared" si="496"/>
        <v>-1</v>
      </c>
      <c r="BV194">
        <f t="shared" si="497"/>
        <v>0</v>
      </c>
      <c r="BW194">
        <f>_xlfn.RANK.AVG(BU194,BU192:BU203,0)</f>
        <v>6.5</v>
      </c>
      <c r="BX194">
        <f>IF(BW194&gt;BV189,0,(BV189-BW194)+2)</f>
        <v>0</v>
      </c>
      <c r="BY194">
        <f>IF(BW194&gt;BV189,0,IF(BV189=7,MAX(0,(BV189-BW194-5)),0))</f>
        <v>0</v>
      </c>
      <c r="BZ194">
        <f>IF(BW194&gt;BV189,0,IF(BV189=8,MAX(0,(BV189-BW194-5)),0))</f>
        <v>0</v>
      </c>
      <c r="CA194">
        <f t="shared" si="498"/>
        <v>0</v>
      </c>
    </row>
    <row r="195" spans="2:79">
      <c r="B195" s="94">
        <v>4</v>
      </c>
      <c r="C195" s="38" t="str">
        <f>IF(E195="","",VLOOKUP(E195,'Guests and Para'!$Q$4:$U$33,2,FALSE))</f>
        <v/>
      </c>
      <c r="D195" s="38" t="str">
        <f>IF(E195="","",VLOOKUP(E195,'Guests and Para'!$Q$4:$U$33,3,FALSE))</f>
        <v/>
      </c>
      <c r="E195" s="4"/>
      <c r="F195" s="140"/>
      <c r="G195" s="6"/>
      <c r="H195" s="38" t="str">
        <f>IF(E195="","",VLOOKUP(E195,'Guests and Para'!$Q$4:$U$33,4,FALSE))</f>
        <v/>
      </c>
      <c r="I195" s="38" t="str">
        <f>IF(E195="","",VLOOKUP(E195,'Guests and Para'!$Q$4:$U$33,5,FALSE))</f>
        <v/>
      </c>
      <c r="J195" s="38">
        <f t="shared" si="485"/>
        <v>0</v>
      </c>
      <c r="K195" s="94">
        <f t="shared" si="486"/>
        <v>0</v>
      </c>
      <c r="L195" s="38" t="str">
        <f t="shared" si="478"/>
        <v/>
      </c>
      <c r="N195" s="8"/>
      <c r="O195" s="8"/>
      <c r="P195" s="8"/>
      <c r="Q195" s="7"/>
      <c r="R195" s="7"/>
      <c r="S195" s="7"/>
      <c r="T195" s="7"/>
      <c r="U195" s="7"/>
      <c r="X195" s="14" t="str">
        <f t="shared" si="487"/>
        <v/>
      </c>
      <c r="Y195" s="66" t="str">
        <f t="shared" si="488"/>
        <v/>
      </c>
      <c r="Z195" s="38" t="str">
        <f t="shared" si="489"/>
        <v/>
      </c>
      <c r="AC195">
        <f t="shared" si="490"/>
        <v>0</v>
      </c>
      <c r="AD195">
        <f t="shared" si="479"/>
        <v>0</v>
      </c>
      <c r="AE195">
        <f t="shared" si="479"/>
        <v>0</v>
      </c>
      <c r="AF195">
        <f t="shared" si="479"/>
        <v>0</v>
      </c>
      <c r="AG195">
        <f t="shared" si="479"/>
        <v>0</v>
      </c>
      <c r="AH195">
        <f t="shared" si="479"/>
        <v>0</v>
      </c>
      <c r="AI195">
        <f t="shared" si="479"/>
        <v>0</v>
      </c>
      <c r="AJ195">
        <f t="shared" si="479"/>
        <v>0</v>
      </c>
      <c r="AL195">
        <f t="shared" si="480"/>
        <v>-10000</v>
      </c>
      <c r="AM195">
        <f t="shared" si="499"/>
        <v>4</v>
      </c>
      <c r="AN195">
        <f t="shared" si="491"/>
        <v>-9996</v>
      </c>
      <c r="AO195">
        <f t="shared" si="481"/>
        <v>0</v>
      </c>
      <c r="AP195">
        <f>_xlfn.RANK.AVG(AV195,AV192:AV203,0)</f>
        <v>6.5</v>
      </c>
      <c r="AQ195">
        <f>IF(AP195&gt;AO189,0,(AO189-AP195)+2)</f>
        <v>0</v>
      </c>
      <c r="AR195">
        <f>IF(AP195&gt;AO189,0,IF(AO189=7,MAX(0,(AO189-AP195-5)),0))</f>
        <v>0</v>
      </c>
      <c r="AS195">
        <f>IF(AP195&gt;AO189,0,IF(AO189=8,MAX(0,(AO189-AP195-5)),0))</f>
        <v>0</v>
      </c>
      <c r="AT195">
        <f t="shared" si="492"/>
        <v>0</v>
      </c>
      <c r="AV195">
        <f t="shared" si="482"/>
        <v>-1</v>
      </c>
      <c r="AW195" t="str">
        <f t="shared" si="493"/>
        <v/>
      </c>
      <c r="AX195">
        <f>VLOOKUP(A190,'RAZA field Params'!$AM$5:$AN$11,2,FALSE)</f>
        <v>13</v>
      </c>
      <c r="AY195" t="str">
        <f>IF(E195="","",VLOOKUP(H195,'RAZA field Params'!$B$48:$P$93,AX195,FALSE))</f>
        <v/>
      </c>
      <c r="AZ195" t="str">
        <f>IF(E195="","",VLOOKUP(H195,'RAZA field Params'!$B$48:$P$93,AX195+1,FALSE))</f>
        <v/>
      </c>
      <c r="BA195" t="str">
        <f>IF(E195="","",VLOOKUP(H195,'RAZA field Params'!$B$48:$P$93,AX195+2,FALSE))</f>
        <v/>
      </c>
      <c r="BC195">
        <f t="shared" si="494"/>
        <v>-1</v>
      </c>
      <c r="BD195">
        <f t="shared" si="483"/>
        <v>-1</v>
      </c>
      <c r="BE195">
        <f t="shared" si="483"/>
        <v>-1</v>
      </c>
      <c r="BF195">
        <f t="shared" si="483"/>
        <v>-1</v>
      </c>
      <c r="BG195">
        <f t="shared" si="483"/>
        <v>-1</v>
      </c>
      <c r="BH195">
        <f t="shared" si="483"/>
        <v>-1</v>
      </c>
      <c r="BI195">
        <f t="shared" si="483"/>
        <v>-1</v>
      </c>
      <c r="BJ195">
        <f t="shared" si="483"/>
        <v>-1</v>
      </c>
      <c r="BL195">
        <f t="shared" ref="BL195:BS195" si="501">IF((IF(BC195=BC191,BC195,-1)-$AM195)/10000&lt;0,-1,(IF(BC195=BC191,BC195,-1)-$AM195)/10000)</f>
        <v>-1</v>
      </c>
      <c r="BM195">
        <f t="shared" si="501"/>
        <v>-1</v>
      </c>
      <c r="BN195">
        <f t="shared" si="501"/>
        <v>-1</v>
      </c>
      <c r="BO195">
        <f t="shared" si="501"/>
        <v>-1</v>
      </c>
      <c r="BP195">
        <f t="shared" si="501"/>
        <v>-1</v>
      </c>
      <c r="BQ195">
        <f t="shared" si="501"/>
        <v>-1</v>
      </c>
      <c r="BR195">
        <f t="shared" si="501"/>
        <v>-1</v>
      </c>
      <c r="BS195">
        <f t="shared" si="501"/>
        <v>-1</v>
      </c>
      <c r="BU195">
        <f t="shared" si="496"/>
        <v>-1</v>
      </c>
      <c r="BV195">
        <f t="shared" si="497"/>
        <v>0</v>
      </c>
      <c r="BW195">
        <f>_xlfn.RANK.AVG(BU195,BU192:BU203,0)</f>
        <v>6.5</v>
      </c>
      <c r="BX195">
        <f>IF(BW195&gt;BV189,0,(BV189-BW195)+2)</f>
        <v>0</v>
      </c>
      <c r="BY195">
        <f>IF(BW195&gt;BV189,0,IF(BV189=7,MAX(0,(BV189-BW195-5)),0))</f>
        <v>0</v>
      </c>
      <c r="BZ195">
        <f>IF(BW195&gt;BV189,0,IF(BV189=8,MAX(0,(BV189-BW195-5)),0))</f>
        <v>0</v>
      </c>
      <c r="CA195">
        <f t="shared" si="498"/>
        <v>0</v>
      </c>
    </row>
    <row r="196" spans="2:79">
      <c r="B196" s="94">
        <v>5</v>
      </c>
      <c r="C196" s="38" t="str">
        <f>IF(E196="","",VLOOKUP(E196,'Guests and Para'!$Q$4:$U$33,2,FALSE))</f>
        <v/>
      </c>
      <c r="D196" s="38" t="str">
        <f>IF(E196="","",VLOOKUP(E196,'Guests and Para'!$Q$4:$U$33,3,FALSE))</f>
        <v/>
      </c>
      <c r="E196" s="4"/>
      <c r="F196" s="140"/>
      <c r="G196" s="6"/>
      <c r="H196" s="38" t="str">
        <f>IF(E196="","",VLOOKUP(E196,'Guests and Para'!$Q$4:$U$33,4,FALSE))</f>
        <v/>
      </c>
      <c r="I196" s="38" t="str">
        <f>IF(E196="","",VLOOKUP(E196,'Guests and Para'!$Q$4:$U$33,5,FALSE))</f>
        <v/>
      </c>
      <c r="J196" s="38">
        <f t="shared" si="485"/>
        <v>0</v>
      </c>
      <c r="K196" s="94">
        <f t="shared" si="486"/>
        <v>0</v>
      </c>
      <c r="L196" s="38" t="str">
        <f t="shared" si="478"/>
        <v/>
      </c>
      <c r="N196" s="8"/>
      <c r="O196" s="8"/>
      <c r="P196" s="8"/>
      <c r="Q196" s="7"/>
      <c r="R196" s="7"/>
      <c r="S196" s="7"/>
      <c r="T196" s="7"/>
      <c r="U196" s="7"/>
      <c r="X196" s="14" t="str">
        <f t="shared" si="487"/>
        <v/>
      </c>
      <c r="Y196" s="66" t="str">
        <f t="shared" si="488"/>
        <v/>
      </c>
      <c r="Z196" s="38" t="str">
        <f t="shared" si="489"/>
        <v/>
      </c>
      <c r="AC196">
        <f t="shared" si="490"/>
        <v>0</v>
      </c>
      <c r="AD196">
        <f t="shared" si="479"/>
        <v>0</v>
      </c>
      <c r="AE196">
        <f t="shared" si="479"/>
        <v>0</v>
      </c>
      <c r="AF196">
        <f t="shared" si="479"/>
        <v>0</v>
      </c>
      <c r="AG196">
        <f t="shared" si="479"/>
        <v>0</v>
      </c>
      <c r="AH196">
        <f t="shared" si="479"/>
        <v>0</v>
      </c>
      <c r="AI196">
        <f t="shared" si="479"/>
        <v>0</v>
      </c>
      <c r="AJ196">
        <f t="shared" si="479"/>
        <v>0</v>
      </c>
      <c r="AL196">
        <f t="shared" si="480"/>
        <v>-10000</v>
      </c>
      <c r="AM196">
        <f t="shared" si="499"/>
        <v>5</v>
      </c>
      <c r="AN196">
        <f t="shared" si="491"/>
        <v>-9995</v>
      </c>
      <c r="AO196">
        <f t="shared" si="481"/>
        <v>0</v>
      </c>
      <c r="AP196">
        <f>_xlfn.RANK.AVG(AV196,AV192:AV203,0)</f>
        <v>6.5</v>
      </c>
      <c r="AQ196">
        <f>IF(AP196&gt;AO189,0,(AO189-AP196)+2)</f>
        <v>0</v>
      </c>
      <c r="AR196">
        <f>IF(AP196&gt;AO189,0,IF(AO189=7,MAX(0,(AO189-AP196-5)),0))</f>
        <v>0</v>
      </c>
      <c r="AS196">
        <f>IF(AP196&gt;AO189,0,IF(AO189=8,MAX(0,(AO189-AP196-5)),0))</f>
        <v>0</v>
      </c>
      <c r="AT196">
        <f t="shared" si="492"/>
        <v>0</v>
      </c>
      <c r="AV196">
        <f t="shared" si="482"/>
        <v>-1</v>
      </c>
      <c r="AW196" t="str">
        <f t="shared" si="493"/>
        <v/>
      </c>
      <c r="AX196">
        <f>VLOOKUP(A190,'RAZA field Params'!$AM$5:$AN$11,2,FALSE)</f>
        <v>13</v>
      </c>
      <c r="AY196" t="str">
        <f>IF(E196="","",VLOOKUP(H196,'RAZA field Params'!$B$48:$P$93,AX196,FALSE))</f>
        <v/>
      </c>
      <c r="AZ196" t="str">
        <f>IF(E196="","",VLOOKUP(H196,'RAZA field Params'!$B$48:$P$93,AX196+1,FALSE))</f>
        <v/>
      </c>
      <c r="BA196" t="str">
        <f>IF(E196="","",VLOOKUP(H196,'RAZA field Params'!$B$48:$P$93,AX196+2,FALSE))</f>
        <v/>
      </c>
      <c r="BC196">
        <f t="shared" si="494"/>
        <v>-1</v>
      </c>
      <c r="BD196">
        <f t="shared" si="483"/>
        <v>-1</v>
      </c>
      <c r="BE196">
        <f t="shared" si="483"/>
        <v>-1</v>
      </c>
      <c r="BF196">
        <f t="shared" si="483"/>
        <v>-1</v>
      </c>
      <c r="BG196">
        <f t="shared" si="483"/>
        <v>-1</v>
      </c>
      <c r="BH196">
        <f t="shared" si="483"/>
        <v>-1</v>
      </c>
      <c r="BI196">
        <f t="shared" si="483"/>
        <v>-1</v>
      </c>
      <c r="BJ196">
        <f t="shared" si="483"/>
        <v>-1</v>
      </c>
      <c r="BL196">
        <f t="shared" ref="BL196:BS196" si="502">IF((IF(BC196=BC191,BC196,-1)-$AM196)/10000&lt;0,-1,(IF(BC196=BC191,BC196,-1)-$AM196)/10000)</f>
        <v>-1</v>
      </c>
      <c r="BM196">
        <f t="shared" si="502"/>
        <v>-1</v>
      </c>
      <c r="BN196">
        <f t="shared" si="502"/>
        <v>-1</v>
      </c>
      <c r="BO196">
        <f t="shared" si="502"/>
        <v>-1</v>
      </c>
      <c r="BP196">
        <f t="shared" si="502"/>
        <v>-1</v>
      </c>
      <c r="BQ196">
        <f t="shared" si="502"/>
        <v>-1</v>
      </c>
      <c r="BR196">
        <f t="shared" si="502"/>
        <v>-1</v>
      </c>
      <c r="BS196">
        <f t="shared" si="502"/>
        <v>-1</v>
      </c>
      <c r="BU196">
        <f t="shared" si="496"/>
        <v>-1</v>
      </c>
      <c r="BV196">
        <f t="shared" si="497"/>
        <v>0</v>
      </c>
      <c r="BW196">
        <f>_xlfn.RANK.AVG(BU196,BU192:BU203,0)</f>
        <v>6.5</v>
      </c>
      <c r="BX196">
        <f>IF(BW196&gt;BV189,0,(BV189-BW196)+2)</f>
        <v>0</v>
      </c>
      <c r="BY196">
        <f>IF(BW196&gt;BV189,0,IF(BV189=7,MAX(0,(BV189-BW196-5)),0))</f>
        <v>0</v>
      </c>
      <c r="BZ196">
        <f>IF(BW196&gt;BV189,0,IF(BV189=8,MAX(0,(BV189-BW196-5)),0))</f>
        <v>0</v>
      </c>
      <c r="CA196">
        <f t="shared" si="498"/>
        <v>0</v>
      </c>
    </row>
    <row r="197" spans="2:79">
      <c r="B197" s="94">
        <v>6</v>
      </c>
      <c r="C197" s="38" t="str">
        <f>IF(E197="","",VLOOKUP(E197,'Guests and Para'!$Q$4:$U$33,2,FALSE))</f>
        <v/>
      </c>
      <c r="D197" s="38" t="str">
        <f>IF(E197="","",VLOOKUP(E197,'Guests and Para'!$Q$4:$U$33,3,FALSE))</f>
        <v/>
      </c>
      <c r="E197" s="4"/>
      <c r="F197" s="140"/>
      <c r="G197" s="6"/>
      <c r="H197" s="38" t="str">
        <f>IF(E197="","",VLOOKUP(E197,'Guests and Para'!$Q$4:$U$33,4,FALSE))</f>
        <v/>
      </c>
      <c r="I197" s="38" t="str">
        <f>IF(E197="","",VLOOKUP(E197,'Guests and Para'!$Q$4:$U$33,5,FALSE))</f>
        <v/>
      </c>
      <c r="J197" s="38">
        <f t="shared" si="485"/>
        <v>0</v>
      </c>
      <c r="K197" s="94">
        <f t="shared" si="486"/>
        <v>0</v>
      </c>
      <c r="L197" s="38" t="str">
        <f t="shared" si="478"/>
        <v/>
      </c>
      <c r="N197" s="8"/>
      <c r="O197" s="8"/>
      <c r="P197" s="8"/>
      <c r="Q197" s="7"/>
      <c r="R197" s="7"/>
      <c r="S197" s="7"/>
      <c r="T197" s="7"/>
      <c r="U197" s="7"/>
      <c r="X197" s="14" t="str">
        <f t="shared" si="487"/>
        <v/>
      </c>
      <c r="Y197" s="66" t="str">
        <f t="shared" si="488"/>
        <v/>
      </c>
      <c r="Z197" s="38" t="str">
        <f t="shared" si="489"/>
        <v/>
      </c>
      <c r="AC197">
        <f t="shared" si="490"/>
        <v>0</v>
      </c>
      <c r="AD197">
        <f t="shared" si="479"/>
        <v>0</v>
      </c>
      <c r="AE197">
        <f t="shared" si="479"/>
        <v>0</v>
      </c>
      <c r="AF197">
        <f t="shared" si="479"/>
        <v>0</v>
      </c>
      <c r="AG197">
        <f t="shared" si="479"/>
        <v>0</v>
      </c>
      <c r="AH197">
        <f t="shared" si="479"/>
        <v>0</v>
      </c>
      <c r="AI197">
        <f t="shared" si="479"/>
        <v>0</v>
      </c>
      <c r="AJ197">
        <f t="shared" si="479"/>
        <v>0</v>
      </c>
      <c r="AL197">
        <f t="shared" si="480"/>
        <v>-10000</v>
      </c>
      <c r="AM197">
        <f t="shared" si="499"/>
        <v>6</v>
      </c>
      <c r="AN197">
        <f t="shared" si="491"/>
        <v>-9994</v>
      </c>
      <c r="AO197">
        <f t="shared" si="481"/>
        <v>0</v>
      </c>
      <c r="AP197">
        <f>_xlfn.RANK.AVG(AV197,AV192:AV203,0)</f>
        <v>6.5</v>
      </c>
      <c r="AQ197">
        <f>IF(AP197&gt;AO189,0,(AO189-AP197)+2)</f>
        <v>0</v>
      </c>
      <c r="AR197">
        <f>IF(AP197&gt;AO189,0,IF(AO189=7,MAX(0,(AO189-AP197-5)),0))</f>
        <v>0</v>
      </c>
      <c r="AS197">
        <f>IF(AP197&gt;AO189,0,IF(AO189=8,MAX(0,(AO189-AP197-5)),0))</f>
        <v>0</v>
      </c>
      <c r="AT197">
        <f t="shared" si="492"/>
        <v>0</v>
      </c>
      <c r="AV197">
        <f t="shared" si="482"/>
        <v>-1</v>
      </c>
      <c r="AW197" t="str">
        <f t="shared" si="493"/>
        <v/>
      </c>
      <c r="AX197">
        <f>VLOOKUP(A190,'RAZA field Params'!$AM$5:$AN$11,2,FALSE)</f>
        <v>13</v>
      </c>
      <c r="AY197" t="str">
        <f>IF(E197="","",VLOOKUP(H197,'RAZA field Params'!$B$48:$P$93,AX197,FALSE))</f>
        <v/>
      </c>
      <c r="AZ197" t="str">
        <f>IF(E197="","",VLOOKUP(H197,'RAZA field Params'!$B$48:$P$93,AX197+1,FALSE))</f>
        <v/>
      </c>
      <c r="BA197" t="str">
        <f>IF(E197="","",VLOOKUP(H197,'RAZA field Params'!$B$48:$P$93,AX197+2,FALSE))</f>
        <v/>
      </c>
      <c r="BC197">
        <f t="shared" si="494"/>
        <v>-1</v>
      </c>
      <c r="BD197">
        <f t="shared" si="483"/>
        <v>-1</v>
      </c>
      <c r="BE197">
        <f t="shared" si="483"/>
        <v>-1</v>
      </c>
      <c r="BF197">
        <f t="shared" si="483"/>
        <v>-1</v>
      </c>
      <c r="BG197">
        <f t="shared" si="483"/>
        <v>-1</v>
      </c>
      <c r="BH197">
        <f t="shared" si="483"/>
        <v>-1</v>
      </c>
      <c r="BI197">
        <f t="shared" si="483"/>
        <v>-1</v>
      </c>
      <c r="BJ197">
        <f t="shared" si="483"/>
        <v>-1</v>
      </c>
      <c r="BL197">
        <f t="shared" ref="BL197:BS197" si="503">IF((IF(BC197=BC191,BC197,-1)-$AM197)/10000&lt;0,-1,(IF(BC197=BC191,BC197,-1)-$AM197)/10000)</f>
        <v>-1</v>
      </c>
      <c r="BM197">
        <f t="shared" si="503"/>
        <v>-1</v>
      </c>
      <c r="BN197">
        <f t="shared" si="503"/>
        <v>-1</v>
      </c>
      <c r="BO197">
        <f t="shared" si="503"/>
        <v>-1</v>
      </c>
      <c r="BP197">
        <f t="shared" si="503"/>
        <v>-1</v>
      </c>
      <c r="BQ197">
        <f t="shared" si="503"/>
        <v>-1</v>
      </c>
      <c r="BR197">
        <f t="shared" si="503"/>
        <v>-1</v>
      </c>
      <c r="BS197">
        <f t="shared" si="503"/>
        <v>-1</v>
      </c>
      <c r="BU197">
        <f t="shared" si="496"/>
        <v>-1</v>
      </c>
      <c r="BV197">
        <f t="shared" si="497"/>
        <v>0</v>
      </c>
      <c r="BW197">
        <f>_xlfn.RANK.AVG(BU197,BU192:BU203,0)</f>
        <v>6.5</v>
      </c>
      <c r="BX197">
        <f>IF(BW197&gt;BV189,0,(BV189-BW197)+2)</f>
        <v>0</v>
      </c>
      <c r="BY197">
        <f>IF(BW197&gt;BV189,0,IF(BV189=7,MAX(0,(BV189-BW197-5)),0))</f>
        <v>0</v>
      </c>
      <c r="BZ197">
        <f>IF(BW197&gt;BV189,0,IF(BV189=8,MAX(0,(BV189-BW197-5)),0))</f>
        <v>0</v>
      </c>
      <c r="CA197">
        <f t="shared" si="498"/>
        <v>0</v>
      </c>
    </row>
    <row r="198" spans="2:79">
      <c r="B198" s="94">
        <v>7</v>
      </c>
      <c r="C198" s="38" t="str">
        <f>IF(E198="","",VLOOKUP(E198,'Guests and Para'!$Q$4:$U$33,2,FALSE))</f>
        <v/>
      </c>
      <c r="D198" s="38" t="str">
        <f>IF(E198="","",VLOOKUP(E198,'Guests and Para'!$Q$4:$U$33,3,FALSE))</f>
        <v/>
      </c>
      <c r="E198" s="4"/>
      <c r="F198" s="140"/>
      <c r="G198" s="6"/>
      <c r="H198" s="38" t="str">
        <f>IF(E198="","",VLOOKUP(E198,'Guests and Para'!$Q$4:$U$33,4,FALSE))</f>
        <v/>
      </c>
      <c r="I198" s="38" t="str">
        <f>IF(E198="","",VLOOKUP(E198,'Guests and Para'!$Q$4:$U$33,5,FALSE))</f>
        <v/>
      </c>
      <c r="J198" s="38">
        <f t="shared" si="485"/>
        <v>0</v>
      </c>
      <c r="K198" s="94">
        <f t="shared" si="486"/>
        <v>0</v>
      </c>
      <c r="L198" s="38" t="str">
        <f t="shared" si="478"/>
        <v/>
      </c>
      <c r="N198" s="8"/>
      <c r="O198" s="8"/>
      <c r="P198" s="8"/>
      <c r="Q198" s="7"/>
      <c r="R198" s="7"/>
      <c r="S198" s="7"/>
      <c r="T198" s="7"/>
      <c r="U198" s="7"/>
      <c r="X198" s="14" t="str">
        <f t="shared" si="487"/>
        <v/>
      </c>
      <c r="Y198" s="66" t="str">
        <f t="shared" si="488"/>
        <v/>
      </c>
      <c r="Z198" s="38" t="str">
        <f t="shared" si="489"/>
        <v/>
      </c>
      <c r="AC198">
        <f t="shared" si="490"/>
        <v>0</v>
      </c>
      <c r="AD198">
        <f t="shared" si="479"/>
        <v>0</v>
      </c>
      <c r="AE198">
        <f t="shared" si="479"/>
        <v>0</v>
      </c>
      <c r="AF198">
        <f t="shared" si="479"/>
        <v>0</v>
      </c>
      <c r="AG198">
        <f t="shared" si="479"/>
        <v>0</v>
      </c>
      <c r="AH198">
        <f t="shared" si="479"/>
        <v>0</v>
      </c>
      <c r="AI198">
        <f t="shared" si="479"/>
        <v>0</v>
      </c>
      <c r="AJ198">
        <f t="shared" si="479"/>
        <v>0</v>
      </c>
      <c r="AL198">
        <f t="shared" si="480"/>
        <v>-10000</v>
      </c>
      <c r="AM198">
        <f t="shared" si="499"/>
        <v>7</v>
      </c>
      <c r="AN198">
        <f t="shared" si="491"/>
        <v>-9993</v>
      </c>
      <c r="AO198">
        <f t="shared" si="481"/>
        <v>0</v>
      </c>
      <c r="AP198">
        <f>_xlfn.RANK.AVG(AV198,AV192:AV203,0)</f>
        <v>6.5</v>
      </c>
      <c r="AQ198">
        <f>IF(AP198&gt;AO189,0,(AO189-AP198)+2)</f>
        <v>0</v>
      </c>
      <c r="AR198">
        <f>IF(AP198&gt;AO189,0,IF(AO189=7,MAX(0,(AO189-AP198-5)),0))</f>
        <v>0</v>
      </c>
      <c r="AS198">
        <f>IF(AP198&gt;AO189,0,IF(AO189=8,MAX(0,(AO189-AP198-5)),0))</f>
        <v>0</v>
      </c>
      <c r="AT198">
        <f t="shared" si="492"/>
        <v>0</v>
      </c>
      <c r="AV198">
        <f t="shared" si="482"/>
        <v>-1</v>
      </c>
      <c r="AW198" t="str">
        <f t="shared" si="493"/>
        <v/>
      </c>
      <c r="AX198">
        <f>VLOOKUP(A190,'RAZA field Params'!$AM$5:$AN$11,2,FALSE)</f>
        <v>13</v>
      </c>
      <c r="AY198" t="str">
        <f>IF(E198="","",VLOOKUP(H198,'RAZA field Params'!$B$48:$P$93,AX198,FALSE))</f>
        <v/>
      </c>
      <c r="AZ198" t="str">
        <f>IF(E198="","",VLOOKUP(H198,'RAZA field Params'!$B$48:$P$93,AX198+1,FALSE))</f>
        <v/>
      </c>
      <c r="BA198" t="str">
        <f>IF(E198="","",VLOOKUP(H198,'RAZA field Params'!$B$48:$P$93,AX198+2,FALSE))</f>
        <v/>
      </c>
      <c r="BC198">
        <f t="shared" si="494"/>
        <v>-1</v>
      </c>
      <c r="BD198">
        <f t="shared" si="483"/>
        <v>-1</v>
      </c>
      <c r="BE198">
        <f t="shared" si="483"/>
        <v>-1</v>
      </c>
      <c r="BF198">
        <f t="shared" si="483"/>
        <v>-1</v>
      </c>
      <c r="BG198">
        <f t="shared" si="483"/>
        <v>-1</v>
      </c>
      <c r="BH198">
        <f t="shared" si="483"/>
        <v>-1</v>
      </c>
      <c r="BI198">
        <f t="shared" si="483"/>
        <v>-1</v>
      </c>
      <c r="BJ198">
        <f t="shared" si="483"/>
        <v>-1</v>
      </c>
      <c r="BL198">
        <f t="shared" ref="BL198:BS198" si="504">IF((IF(BC198=BC191,BC198,-1)-$AM198)/10000&lt;0,-1,(IF(BC198=BC191,BC198,-1)-$AM198)/10000)</f>
        <v>-1</v>
      </c>
      <c r="BM198">
        <f t="shared" si="504"/>
        <v>-1</v>
      </c>
      <c r="BN198">
        <f t="shared" si="504"/>
        <v>-1</v>
      </c>
      <c r="BO198">
        <f t="shared" si="504"/>
        <v>-1</v>
      </c>
      <c r="BP198">
        <f t="shared" si="504"/>
        <v>-1</v>
      </c>
      <c r="BQ198">
        <f t="shared" si="504"/>
        <v>-1</v>
      </c>
      <c r="BR198">
        <f t="shared" si="504"/>
        <v>-1</v>
      </c>
      <c r="BS198">
        <f t="shared" si="504"/>
        <v>-1</v>
      </c>
      <c r="BU198">
        <f t="shared" si="496"/>
        <v>-1</v>
      </c>
      <c r="BV198">
        <f t="shared" si="497"/>
        <v>0</v>
      </c>
      <c r="BW198">
        <f>_xlfn.RANK.AVG(BU198,BU192:BU203,0)</f>
        <v>6.5</v>
      </c>
      <c r="BX198">
        <f>IF(BW198&gt;BV189,0,(BV189-BW198)+2)</f>
        <v>0</v>
      </c>
      <c r="BY198">
        <f>IF(BW198&gt;BV189,0,IF(BV189=7,MAX(0,(BV189-BW198-5)),0))</f>
        <v>0</v>
      </c>
      <c r="BZ198">
        <f>IF(BW198&gt;BV189,0,IF(BV189=8,MAX(0,(BV189-BW198-5)),0))</f>
        <v>0</v>
      </c>
      <c r="CA198">
        <f t="shared" si="498"/>
        <v>0</v>
      </c>
    </row>
    <row r="199" spans="2:79">
      <c r="B199" s="94">
        <v>8</v>
      </c>
      <c r="C199" s="38" t="str">
        <f>IF(E199="","",VLOOKUP(E199,'Guests and Para'!$Q$4:$U$33,2,FALSE))</f>
        <v/>
      </c>
      <c r="D199" s="38" t="str">
        <f>IF(E199="","",VLOOKUP(E199,'Guests and Para'!$Q$4:$U$33,3,FALSE))</f>
        <v/>
      </c>
      <c r="E199" s="4"/>
      <c r="F199" s="140"/>
      <c r="G199" s="6"/>
      <c r="H199" s="38" t="str">
        <f>IF(E199="","",VLOOKUP(E199,'Guests and Para'!$Q$4:$U$33,4,FALSE))</f>
        <v/>
      </c>
      <c r="I199" s="38" t="str">
        <f>IF(E199="","",VLOOKUP(E199,'Guests and Para'!$Q$4:$U$33,5,FALSE))</f>
        <v/>
      </c>
      <c r="J199" s="38">
        <f t="shared" si="485"/>
        <v>0</v>
      </c>
      <c r="K199" s="94">
        <f t="shared" si="486"/>
        <v>0</v>
      </c>
      <c r="L199" s="38" t="str">
        <f>IF(AV199&lt;0,"",AV199)</f>
        <v/>
      </c>
      <c r="N199" s="8"/>
      <c r="O199" s="8"/>
      <c r="P199" s="8"/>
      <c r="Q199" s="7"/>
      <c r="R199" s="7"/>
      <c r="S199" s="7"/>
      <c r="T199" s="7"/>
      <c r="U199" s="7"/>
      <c r="X199" s="14" t="str">
        <f t="shared" si="487"/>
        <v/>
      </c>
      <c r="Y199" s="66" t="str">
        <f t="shared" si="488"/>
        <v/>
      </c>
      <c r="Z199" s="38" t="str">
        <f t="shared" si="489"/>
        <v/>
      </c>
      <c r="AC199">
        <f t="shared" si="490"/>
        <v>0</v>
      </c>
      <c r="AD199">
        <f t="shared" si="479"/>
        <v>0</v>
      </c>
      <c r="AE199">
        <f t="shared" si="479"/>
        <v>0</v>
      </c>
      <c r="AF199">
        <f t="shared" si="479"/>
        <v>0</v>
      </c>
      <c r="AG199">
        <f t="shared" si="479"/>
        <v>0</v>
      </c>
      <c r="AH199">
        <f t="shared" si="479"/>
        <v>0</v>
      </c>
      <c r="AI199">
        <f t="shared" si="479"/>
        <v>0</v>
      </c>
      <c r="AJ199">
        <f t="shared" si="479"/>
        <v>0</v>
      </c>
      <c r="AL199">
        <f t="shared" si="480"/>
        <v>-10000</v>
      </c>
      <c r="AM199">
        <f t="shared" si="499"/>
        <v>8</v>
      </c>
      <c r="AN199">
        <f t="shared" si="491"/>
        <v>-9992</v>
      </c>
      <c r="AO199">
        <f t="shared" si="481"/>
        <v>0</v>
      </c>
      <c r="AP199">
        <f>_xlfn.RANK.AVG(AV199,AV192:AV203,0)</f>
        <v>6.5</v>
      </c>
      <c r="AQ199">
        <f>IF(AP199&gt;AO189,0,(AO189-AP199)+2)</f>
        <v>0</v>
      </c>
      <c r="AR199">
        <f>IF(AP199&gt;AO189,0,IF(AO189=7,MAX(0,(AO189-AP199-5)),0))</f>
        <v>0</v>
      </c>
      <c r="AS199">
        <f>IF(AP199&gt;AO189,0,IF(AO189=8,MAX(0,(AO189-AP199-5)),0))</f>
        <v>0</v>
      </c>
      <c r="AT199">
        <f t="shared" si="492"/>
        <v>0</v>
      </c>
      <c r="AV199">
        <f t="shared" si="482"/>
        <v>-1</v>
      </c>
      <c r="AW199" t="str">
        <f t="shared" si="493"/>
        <v/>
      </c>
      <c r="AX199">
        <f>VLOOKUP(A190,'RAZA field Params'!$AM$5:$AN$11,2,FALSE)</f>
        <v>13</v>
      </c>
      <c r="AY199" t="str">
        <f>IF(E199="","",VLOOKUP(H199,'RAZA field Params'!$B$48:$P$93,AX199,FALSE))</f>
        <v/>
      </c>
      <c r="AZ199" t="str">
        <f>IF(E199="","",VLOOKUP(H199,'RAZA field Params'!$B$48:$P$93,AX199+1,FALSE))</f>
        <v/>
      </c>
      <c r="BA199" t="str">
        <f>IF(E199="","",VLOOKUP(H199,'RAZA field Params'!$B$48:$P$93,AX199+2,FALSE))</f>
        <v/>
      </c>
      <c r="BC199">
        <f t="shared" si="494"/>
        <v>-1</v>
      </c>
      <c r="BD199">
        <f t="shared" si="483"/>
        <v>-1</v>
      </c>
      <c r="BE199">
        <f t="shared" si="483"/>
        <v>-1</v>
      </c>
      <c r="BF199">
        <f t="shared" si="483"/>
        <v>-1</v>
      </c>
      <c r="BG199">
        <f t="shared" si="483"/>
        <v>-1</v>
      </c>
      <c r="BH199">
        <f t="shared" si="483"/>
        <v>-1</v>
      </c>
      <c r="BI199">
        <f t="shared" si="483"/>
        <v>-1</v>
      </c>
      <c r="BJ199">
        <f t="shared" si="483"/>
        <v>-1</v>
      </c>
      <c r="BL199">
        <f t="shared" ref="BL199:BS199" si="505">IF((IF(BC199=BC191,BC199,-1)-$AM199)/10000&lt;0,-1,(IF(BC199=BC191,BC199,-1)-$AM199)/10000)</f>
        <v>-1</v>
      </c>
      <c r="BM199">
        <f t="shared" si="505"/>
        <v>-1</v>
      </c>
      <c r="BN199">
        <f t="shared" si="505"/>
        <v>-1</v>
      </c>
      <c r="BO199">
        <f t="shared" si="505"/>
        <v>-1</v>
      </c>
      <c r="BP199">
        <f t="shared" si="505"/>
        <v>-1</v>
      </c>
      <c r="BQ199">
        <f t="shared" si="505"/>
        <v>-1</v>
      </c>
      <c r="BR199">
        <f t="shared" si="505"/>
        <v>-1</v>
      </c>
      <c r="BS199">
        <f t="shared" si="505"/>
        <v>-1</v>
      </c>
      <c r="BU199">
        <f>MAX(BL199:BS199)</f>
        <v>-1</v>
      </c>
      <c r="BV199">
        <f t="shared" si="497"/>
        <v>0</v>
      </c>
      <c r="BW199">
        <f>_xlfn.RANK.AVG(BU199,BU192:BU203,0)</f>
        <v>6.5</v>
      </c>
      <c r="BX199">
        <f>IF(BW199&gt;BV189,0,(BV189-BW199)+2)</f>
        <v>0</v>
      </c>
      <c r="BY199">
        <f>IF(BW199&gt;BV189,0,IF(BV189=7,MAX(0,(BV189-BW199-5)),0))</f>
        <v>0</v>
      </c>
      <c r="BZ199">
        <f>IF(BW199&gt;BV189,0,IF(BV189=8,MAX(0,(BV189-BW199-5)),0))</f>
        <v>0</v>
      </c>
      <c r="CA199">
        <f t="shared" si="498"/>
        <v>0</v>
      </c>
    </row>
    <row r="200" spans="2:79">
      <c r="B200" s="94">
        <v>9</v>
      </c>
      <c r="C200" s="38" t="str">
        <f>IF(E200="","",VLOOKUP(E200,'Guests and Para'!$Q$4:$U$33,2,FALSE))</f>
        <v/>
      </c>
      <c r="D200" s="38" t="str">
        <f>IF(E200="","",VLOOKUP(E200,'Guests and Para'!$Q$4:$U$33,3,FALSE))</f>
        <v/>
      </c>
      <c r="E200" s="4"/>
      <c r="F200" s="140"/>
      <c r="G200" s="6"/>
      <c r="H200" s="38" t="str">
        <f>IF(E200="","",VLOOKUP(E200,'Guests and Para'!$Q$4:$U$33,4,FALSE))</f>
        <v/>
      </c>
      <c r="I200" s="38" t="str">
        <f>IF(E200="","",VLOOKUP(E200,'Guests and Para'!$Q$4:$U$33,5,FALSE))</f>
        <v/>
      </c>
      <c r="J200" s="38">
        <f t="shared" si="485"/>
        <v>0</v>
      </c>
      <c r="K200" s="94">
        <f t="shared" si="486"/>
        <v>0</v>
      </c>
      <c r="L200" s="38" t="str">
        <f t="shared" ref="L200:L203" si="506">IF(AV200&lt;0,"",AV200)</f>
        <v/>
      </c>
      <c r="N200" s="8"/>
      <c r="O200" s="8"/>
      <c r="P200" s="8"/>
      <c r="Q200" s="7"/>
      <c r="R200" s="7"/>
      <c r="S200" s="7"/>
      <c r="T200" s="7"/>
      <c r="U200" s="7"/>
      <c r="X200" s="14" t="str">
        <f t="shared" si="487"/>
        <v/>
      </c>
      <c r="Y200" s="66" t="str">
        <f t="shared" si="488"/>
        <v/>
      </c>
      <c r="Z200" s="38" t="str">
        <f t="shared" si="489"/>
        <v/>
      </c>
      <c r="AC200">
        <f t="shared" si="490"/>
        <v>0</v>
      </c>
      <c r="AD200">
        <f t="shared" si="479"/>
        <v>0</v>
      </c>
      <c r="AE200">
        <f t="shared" si="479"/>
        <v>0</v>
      </c>
      <c r="AF200">
        <f t="shared" si="479"/>
        <v>0</v>
      </c>
      <c r="AG200">
        <f t="shared" si="479"/>
        <v>0</v>
      </c>
      <c r="AH200">
        <f t="shared" si="479"/>
        <v>0</v>
      </c>
      <c r="AI200">
        <f t="shared" si="479"/>
        <v>0</v>
      </c>
      <c r="AJ200">
        <f t="shared" si="479"/>
        <v>0</v>
      </c>
      <c r="AL200">
        <f t="shared" si="480"/>
        <v>-10000</v>
      </c>
      <c r="AM200">
        <f t="shared" si="499"/>
        <v>9</v>
      </c>
      <c r="AN200">
        <f t="shared" si="491"/>
        <v>-9991</v>
      </c>
      <c r="AO200">
        <f t="shared" si="481"/>
        <v>0</v>
      </c>
      <c r="AP200">
        <f>_xlfn.RANK.AVG(AV200,AV192:AV203,0)</f>
        <v>6.5</v>
      </c>
      <c r="AQ200">
        <f>IF(AP200&gt;AO189,0,(AO189-AP200)+2)</f>
        <v>0</v>
      </c>
      <c r="AR200">
        <f>IF(AP200&gt;AO189,0,IF(AO189=7,MAX(0,(AO189-AP200-5)),0))</f>
        <v>0</v>
      </c>
      <c r="AS200">
        <f>IF(AP200&gt;AO189,0,IF(AO189=8,MAX(0,(AO189-AP200-5)),0))</f>
        <v>0</v>
      </c>
      <c r="AT200">
        <f t="shared" si="492"/>
        <v>0</v>
      </c>
      <c r="AV200">
        <f t="shared" si="482"/>
        <v>-1</v>
      </c>
      <c r="AW200" t="str">
        <f t="shared" si="493"/>
        <v/>
      </c>
      <c r="AX200">
        <f>VLOOKUP(A190,'RAZA field Params'!$AM$5:$AN$11,2,FALSE)</f>
        <v>13</v>
      </c>
      <c r="AY200" t="str">
        <f>IF(E200="","",VLOOKUP(H200,'RAZA field Params'!$B$48:$P$93,AX200,FALSE))</f>
        <v/>
      </c>
      <c r="AZ200" t="str">
        <f>IF(E200="","",VLOOKUP(H200,'RAZA field Params'!$B$48:$P$93,AX200+1,FALSE))</f>
        <v/>
      </c>
      <c r="BA200" t="str">
        <f>IF(E200="","",VLOOKUP(H200,'RAZA field Params'!$B$48:$P$93,AX200+2,FALSE))</f>
        <v/>
      </c>
      <c r="BC200">
        <f t="shared" si="494"/>
        <v>-1</v>
      </c>
      <c r="BD200">
        <f t="shared" si="483"/>
        <v>-1</v>
      </c>
      <c r="BE200">
        <f t="shared" si="483"/>
        <v>-1</v>
      </c>
      <c r="BF200">
        <f t="shared" si="483"/>
        <v>-1</v>
      </c>
      <c r="BG200">
        <f t="shared" si="483"/>
        <v>-1</v>
      </c>
      <c r="BH200">
        <f t="shared" si="483"/>
        <v>-1</v>
      </c>
      <c r="BI200">
        <f t="shared" si="483"/>
        <v>-1</v>
      </c>
      <c r="BJ200">
        <f t="shared" si="483"/>
        <v>-1</v>
      </c>
      <c r="BL200">
        <f>IF((IF(BC200=BC191,BC200,-1)-$AM200)/10000&lt;0,-1,(IF(BC200=BC191,BC200,-1)-$AM200)/10000)</f>
        <v>-1</v>
      </c>
      <c r="BM200">
        <f t="shared" ref="BM200:BS200" si="507">IF((IF(BD200=BD191,BD200,-1)-$AM200)/10000&lt;0,-1,(IF(BD200=BD191,BD200,-1)-$AM200)/10000)</f>
        <v>-1</v>
      </c>
      <c r="BN200">
        <f t="shared" si="507"/>
        <v>-1</v>
      </c>
      <c r="BO200">
        <f t="shared" si="507"/>
        <v>-1</v>
      </c>
      <c r="BP200">
        <f t="shared" si="507"/>
        <v>-1</v>
      </c>
      <c r="BQ200">
        <f t="shared" si="507"/>
        <v>-1</v>
      </c>
      <c r="BR200">
        <f t="shared" si="507"/>
        <v>-1</v>
      </c>
      <c r="BS200">
        <f t="shared" si="507"/>
        <v>-1</v>
      </c>
      <c r="BU200">
        <f>MAX(BL200:BS200)</f>
        <v>-1</v>
      </c>
      <c r="BV200">
        <f t="shared" si="497"/>
        <v>0</v>
      </c>
      <c r="BW200">
        <f>_xlfn.RANK.AVG(BU200,BU192:BU203,0)</f>
        <v>6.5</v>
      </c>
      <c r="BX200">
        <f>IF(BW200&gt;BV189,0,(BV189-BW200)+2)</f>
        <v>0</v>
      </c>
      <c r="BY200">
        <f>IF(BW200&gt;BV189,0,IF(BV189=7,MAX(0,(BV189-BW200-5)),0))</f>
        <v>0</v>
      </c>
      <c r="BZ200">
        <f>IF(BW200&gt;BV189,0,IF(BV189=8,MAX(0,(BV189-BW200-5)),0))</f>
        <v>0</v>
      </c>
      <c r="CA200">
        <f t="shared" si="498"/>
        <v>0</v>
      </c>
    </row>
    <row r="201" spans="2:79">
      <c r="B201" s="94">
        <v>10</v>
      </c>
      <c r="C201" s="38" t="str">
        <f>IF(E201="","",VLOOKUP(E201,'Guests and Para'!$Q$4:$U$33,2,FALSE))</f>
        <v/>
      </c>
      <c r="D201" s="38" t="str">
        <f>IF(E201="","",VLOOKUP(E201,'Guests and Para'!$Q$4:$U$33,3,FALSE))</f>
        <v/>
      </c>
      <c r="E201" s="4"/>
      <c r="F201" s="140"/>
      <c r="G201" s="6"/>
      <c r="H201" s="38" t="str">
        <f>IF(E201="","",VLOOKUP(E201,'Guests and Para'!$Q$4:$U$33,4,FALSE))</f>
        <v/>
      </c>
      <c r="I201" s="38" t="str">
        <f>IF(E201="","",VLOOKUP(E201,'Guests and Para'!$Q$4:$U$33,5,FALSE))</f>
        <v/>
      </c>
      <c r="J201" s="38">
        <f t="shared" si="485"/>
        <v>0</v>
      </c>
      <c r="K201" s="94">
        <f t="shared" si="486"/>
        <v>0</v>
      </c>
      <c r="L201" s="38" t="str">
        <f t="shared" si="506"/>
        <v/>
      </c>
      <c r="N201" s="8"/>
      <c r="O201" s="8"/>
      <c r="P201" s="8"/>
      <c r="Q201" s="7"/>
      <c r="R201" s="7"/>
      <c r="S201" s="7"/>
      <c r="T201" s="7"/>
      <c r="U201" s="7"/>
      <c r="X201" s="14" t="str">
        <f t="shared" si="487"/>
        <v/>
      </c>
      <c r="Y201" s="66" t="str">
        <f t="shared" si="488"/>
        <v/>
      </c>
      <c r="Z201" s="38" t="str">
        <f t="shared" si="489"/>
        <v/>
      </c>
      <c r="AC201">
        <f t="shared" si="490"/>
        <v>0</v>
      </c>
      <c r="AD201">
        <f t="shared" si="479"/>
        <v>0</v>
      </c>
      <c r="AE201">
        <f t="shared" si="479"/>
        <v>0</v>
      </c>
      <c r="AF201">
        <f t="shared" si="479"/>
        <v>0</v>
      </c>
      <c r="AG201">
        <f t="shared" si="479"/>
        <v>0</v>
      </c>
      <c r="AH201">
        <f t="shared" si="479"/>
        <v>0</v>
      </c>
      <c r="AI201">
        <f t="shared" si="479"/>
        <v>0</v>
      </c>
      <c r="AJ201">
        <f t="shared" si="479"/>
        <v>0</v>
      </c>
      <c r="AL201">
        <f t="shared" si="480"/>
        <v>-10000</v>
      </c>
      <c r="AM201">
        <f t="shared" si="499"/>
        <v>10</v>
      </c>
      <c r="AN201">
        <f t="shared" si="491"/>
        <v>-9990</v>
      </c>
      <c r="AO201">
        <f t="shared" si="481"/>
        <v>0</v>
      </c>
      <c r="AP201">
        <f>_xlfn.RANK.AVG(AV201,AV192:AV203,0)</f>
        <v>6.5</v>
      </c>
      <c r="AQ201">
        <f>IF(AP201&gt;AO189,0,(AO189-AP201)+2)</f>
        <v>0</v>
      </c>
      <c r="AR201">
        <f>IF(AP201&gt;AO189,0,IF(AO189=7,MAX(0,(AO189-AP201-5)),0))</f>
        <v>0</v>
      </c>
      <c r="AS201">
        <f>IF(AP201&gt;AO189,0,IF(AO189=8,MAX(0,(AO189-AP201-5)),0))</f>
        <v>0</v>
      </c>
      <c r="AT201">
        <f t="shared" si="492"/>
        <v>0</v>
      </c>
      <c r="AV201">
        <f t="shared" si="482"/>
        <v>-1</v>
      </c>
      <c r="AW201" t="str">
        <f t="shared" si="493"/>
        <v/>
      </c>
      <c r="AX201">
        <f>VLOOKUP(A190,'RAZA field Params'!$AM$5:$AN$11,2,FALSE)</f>
        <v>13</v>
      </c>
      <c r="AY201" t="str">
        <f>IF(E201="","",VLOOKUP(H201,'RAZA field Params'!$B$48:$P$93,AX201,FALSE))</f>
        <v/>
      </c>
      <c r="AZ201" t="str">
        <f>IF(E201="","",VLOOKUP(H201,'RAZA field Params'!$B$48:$P$93,AX201+1,FALSE))</f>
        <v/>
      </c>
      <c r="BA201" t="str">
        <f>IF(E201="","",VLOOKUP(H201,'RAZA field Params'!$B$48:$P$93,AX201+2,FALSE))</f>
        <v/>
      </c>
      <c r="BC201">
        <f t="shared" si="494"/>
        <v>-1</v>
      </c>
      <c r="BD201">
        <f t="shared" si="483"/>
        <v>-1</v>
      </c>
      <c r="BE201">
        <f t="shared" si="483"/>
        <v>-1</v>
      </c>
      <c r="BF201">
        <f t="shared" si="483"/>
        <v>-1</v>
      </c>
      <c r="BG201">
        <f t="shared" si="483"/>
        <v>-1</v>
      </c>
      <c r="BH201">
        <f t="shared" si="483"/>
        <v>-1</v>
      </c>
      <c r="BI201">
        <f t="shared" si="483"/>
        <v>-1</v>
      </c>
      <c r="BJ201">
        <f t="shared" si="483"/>
        <v>-1</v>
      </c>
      <c r="BL201">
        <f>IF((IF(BC201=BC191,BC201,-1)-$AM201)/10000&lt;0,-1,(IF(BC201=BC191,BC201,-1)-$AM201)/10000)</f>
        <v>-1</v>
      </c>
      <c r="BM201">
        <f t="shared" ref="BM201:BN201" si="508">IF((IF(BD201=BD191,BD201,-1)-$AM201)/10000&lt;0,-1,(IF(BD201=BD191,BD201,-1)-$AM201)/10000)</f>
        <v>-1</v>
      </c>
      <c r="BN201">
        <f t="shared" si="508"/>
        <v>-1</v>
      </c>
      <c r="BO201">
        <f>IF((IF(BF201=BF191,BF201,-1)-$AM201)/10000&lt;0,-1,(IF(BF201=BF191,BF201,-1)-$AM201)/10000)</f>
        <v>-1</v>
      </c>
      <c r="BP201">
        <f t="shared" ref="BP201:BS201" si="509">IF((IF(BG201=BG191,BG201,-1)-$AM201)/10000&lt;0,-1,(IF(BG201=BG191,BG201,-1)-$AM201)/10000)</f>
        <v>-1</v>
      </c>
      <c r="BQ201">
        <f t="shared" si="509"/>
        <v>-1</v>
      </c>
      <c r="BR201">
        <f t="shared" si="509"/>
        <v>-1</v>
      </c>
      <c r="BS201">
        <f t="shared" si="509"/>
        <v>-1</v>
      </c>
      <c r="BU201">
        <f t="shared" ref="BU201:BU203" si="510">MAX(BL201:BS201)</f>
        <v>-1</v>
      </c>
      <c r="BV201">
        <f t="shared" si="497"/>
        <v>0</v>
      </c>
      <c r="BW201">
        <f>_xlfn.RANK.AVG(BU201,BU192:BU203,0)</f>
        <v>6.5</v>
      </c>
      <c r="BX201">
        <f>IF(BW201&gt;BV189,0,(BV189-BW201)+2)</f>
        <v>0</v>
      </c>
      <c r="BY201">
        <f>IF(BW201&gt;BV189,0,IF(BV189=7,MAX(0,(BV189-BW201-5)),0))</f>
        <v>0</v>
      </c>
      <c r="BZ201">
        <f>IF(BW201&gt;BV189,0,IF(BV189=8,MAX(0,(BV189-BW201-5)),0))</f>
        <v>0</v>
      </c>
      <c r="CA201">
        <f t="shared" si="498"/>
        <v>0</v>
      </c>
    </row>
    <row r="202" spans="2:79">
      <c r="B202" s="94">
        <v>11</v>
      </c>
      <c r="C202" s="38" t="str">
        <f>IF(E202="","",VLOOKUP(E202,'Guests and Para'!$Q$4:$U$33,2,FALSE))</f>
        <v/>
      </c>
      <c r="D202" s="38" t="str">
        <f>IF(E202="","",VLOOKUP(E202,'Guests and Para'!$Q$4:$U$33,3,FALSE))</f>
        <v/>
      </c>
      <c r="E202" s="4"/>
      <c r="F202" s="140"/>
      <c r="G202" s="6"/>
      <c r="H202" s="38" t="str">
        <f>IF(E202="","",VLOOKUP(E202,'Guests and Para'!$Q$4:$U$33,4,FALSE))</f>
        <v/>
      </c>
      <c r="I202" s="38" t="str">
        <f>IF(E202="","",VLOOKUP(E202,'Guests and Para'!$Q$4:$U$33,5,FALSE))</f>
        <v/>
      </c>
      <c r="J202" s="38">
        <f t="shared" si="485"/>
        <v>0</v>
      </c>
      <c r="K202" s="94">
        <f t="shared" si="486"/>
        <v>0</v>
      </c>
      <c r="L202" s="38" t="str">
        <f t="shared" si="506"/>
        <v/>
      </c>
      <c r="N202" s="8"/>
      <c r="O202" s="8"/>
      <c r="P202" s="8"/>
      <c r="Q202" s="7"/>
      <c r="R202" s="7"/>
      <c r="S202" s="7"/>
      <c r="T202" s="7"/>
      <c r="U202" s="7"/>
      <c r="X202" s="14" t="str">
        <f t="shared" si="487"/>
        <v/>
      </c>
      <c r="Y202" s="66" t="str">
        <f t="shared" si="488"/>
        <v/>
      </c>
      <c r="Z202" s="38" t="str">
        <f t="shared" si="489"/>
        <v/>
      </c>
      <c r="AC202">
        <f t="shared" si="490"/>
        <v>0</v>
      </c>
      <c r="AD202">
        <f t="shared" si="479"/>
        <v>0</v>
      </c>
      <c r="AE202">
        <f t="shared" si="479"/>
        <v>0</v>
      </c>
      <c r="AF202">
        <f t="shared" si="479"/>
        <v>0</v>
      </c>
      <c r="AG202">
        <f t="shared" si="479"/>
        <v>0</v>
      </c>
      <c r="AH202">
        <f t="shared" si="479"/>
        <v>0</v>
      </c>
      <c r="AI202">
        <f t="shared" si="479"/>
        <v>0</v>
      </c>
      <c r="AJ202">
        <f t="shared" si="479"/>
        <v>0</v>
      </c>
      <c r="AL202">
        <f t="shared" si="480"/>
        <v>-10000</v>
      </c>
      <c r="AM202">
        <f t="shared" si="499"/>
        <v>11</v>
      </c>
      <c r="AN202">
        <f t="shared" si="491"/>
        <v>-9989</v>
      </c>
      <c r="AO202">
        <f t="shared" si="481"/>
        <v>0</v>
      </c>
      <c r="AP202">
        <f>_xlfn.RANK.AVG(AV202,AV192:AV203,0)</f>
        <v>6.5</v>
      </c>
      <c r="AQ202">
        <f>IF(AP202&gt;AO189,0,(AO189-AP202)+2)</f>
        <v>0</v>
      </c>
      <c r="AR202">
        <f>IF(AP202&gt;AO189,0,IF(AO189=7,MAX(0,(AO189-AP202-5)),0))</f>
        <v>0</v>
      </c>
      <c r="AS202">
        <f>IF(AP202&gt;AO189,0,IF(AO189=8,MAX(0,(AO189-AP202-5)),0))</f>
        <v>0</v>
      </c>
      <c r="AT202">
        <f t="shared" si="492"/>
        <v>0</v>
      </c>
      <c r="AV202">
        <f>IF(AY202="",-1,IF(AY202&gt;0,FLOOR(AY202*EXP(-EXP(AZ202-BA202*AW202)),1),0))</f>
        <v>-1</v>
      </c>
      <c r="AW202" t="str">
        <f t="shared" si="493"/>
        <v/>
      </c>
      <c r="AX202">
        <f>VLOOKUP(A190,'RAZA field Params'!$AM$5:$AN$11,2,FALSE)</f>
        <v>13</v>
      </c>
      <c r="AY202" t="str">
        <f>IF(E202="","",VLOOKUP(H202,'RAZA field Params'!$B$48:$P$93,AX202,FALSE))</f>
        <v/>
      </c>
      <c r="AZ202" t="str">
        <f>IF(E202="","",VLOOKUP(H202,'RAZA field Params'!$B$48:$P$93,AX202+1,FALSE))</f>
        <v/>
      </c>
      <c r="BA202" t="str">
        <f>IF(E202="","",VLOOKUP(H202,'RAZA field Params'!$B$48:$P$93,AX202+2,FALSE))</f>
        <v/>
      </c>
      <c r="BC202">
        <f>IF($D202=BC$1,$AN202,-1)</f>
        <v>-1</v>
      </c>
      <c r="BD202">
        <f t="shared" si="483"/>
        <v>-1</v>
      </c>
      <c r="BE202">
        <f t="shared" si="483"/>
        <v>-1</v>
      </c>
      <c r="BF202">
        <f t="shared" si="483"/>
        <v>-1</v>
      </c>
      <c r="BG202">
        <f t="shared" si="483"/>
        <v>-1</v>
      </c>
      <c r="BH202">
        <f t="shared" si="483"/>
        <v>-1</v>
      </c>
      <c r="BI202">
        <f t="shared" si="483"/>
        <v>-1</v>
      </c>
      <c r="BJ202">
        <f t="shared" si="483"/>
        <v>-1</v>
      </c>
      <c r="BL202">
        <f>IF((IF(BC202=BC191,BC202,-1)-$AM202)/10000&lt;0,-1,(IF(BC202=BC191,BC202,-1)-$AM202)/10000)</f>
        <v>-1</v>
      </c>
      <c r="BM202">
        <f t="shared" ref="BM202:BS202" si="511">IF((IF(BD202=BD191,BD202,-1)-$AM202)/10000&lt;0,-1,(IF(BD202=BD191,BD202,-1)-$AM202)/10000)</f>
        <v>-1</v>
      </c>
      <c r="BN202">
        <f t="shared" si="511"/>
        <v>-1</v>
      </c>
      <c r="BO202">
        <f t="shared" si="511"/>
        <v>-1</v>
      </c>
      <c r="BP202">
        <f t="shared" si="511"/>
        <v>-1</v>
      </c>
      <c r="BQ202">
        <f t="shared" si="511"/>
        <v>-1</v>
      </c>
      <c r="BR202">
        <f t="shared" si="511"/>
        <v>-1</v>
      </c>
      <c r="BS202">
        <f t="shared" si="511"/>
        <v>-1</v>
      </c>
      <c r="BU202">
        <f t="shared" si="510"/>
        <v>-1</v>
      </c>
      <c r="BV202">
        <f t="shared" si="497"/>
        <v>0</v>
      </c>
      <c r="BW202">
        <f>_xlfn.RANK.AVG(BU202,BU192:BU203,0)</f>
        <v>6.5</v>
      </c>
      <c r="BX202">
        <f>IF(BW202&gt;BV189,0,(BV189-BW202)+2)</f>
        <v>0</v>
      </c>
      <c r="BY202">
        <f>IF(BW202&gt;BV189,0,IF(BV189=7,MAX(0,(BV189-BW202-5)),0))</f>
        <v>0</v>
      </c>
      <c r="BZ202">
        <f>IF(BW202&gt;BV189,0,IF(BV189=8,MAX(0,(BV189-BW202-5)),0))</f>
        <v>0</v>
      </c>
      <c r="CA202">
        <f>SUM(BX202:BZ202)</f>
        <v>0</v>
      </c>
    </row>
    <row r="203" spans="2:79">
      <c r="B203" s="94">
        <v>12</v>
      </c>
      <c r="C203" s="38" t="str">
        <f>IF(E203="","",VLOOKUP(E203,'Guests and Para'!$Q$4:$U$33,2,FALSE))</f>
        <v/>
      </c>
      <c r="D203" s="38" t="str">
        <f>IF(E203="","",VLOOKUP(E203,'Guests and Para'!$Q$4:$U$33,3,FALSE))</f>
        <v/>
      </c>
      <c r="E203" s="4"/>
      <c r="F203" s="140"/>
      <c r="G203" s="6"/>
      <c r="H203" s="38" t="str">
        <f>IF(E203="","",VLOOKUP(E203,'Guests and Para'!$Q$4:$U$33,4,FALSE))</f>
        <v/>
      </c>
      <c r="I203" s="38" t="str">
        <f>IF(E203="","",VLOOKUP(E203,'Guests and Para'!$Q$4:$U$33,5,FALSE))</f>
        <v/>
      </c>
      <c r="J203" s="38">
        <f t="shared" si="485"/>
        <v>0</v>
      </c>
      <c r="K203" s="94">
        <f t="shared" si="486"/>
        <v>0</v>
      </c>
      <c r="L203" s="38" t="str">
        <f t="shared" si="506"/>
        <v/>
      </c>
      <c r="N203" s="8"/>
      <c r="O203" s="8"/>
      <c r="P203" s="8"/>
      <c r="Q203" s="7"/>
      <c r="R203" s="7"/>
      <c r="S203" s="7"/>
      <c r="T203" s="7"/>
      <c r="U203" s="7"/>
      <c r="X203" s="14" t="str">
        <f t="shared" si="487"/>
        <v/>
      </c>
      <c r="Y203" s="66" t="str">
        <f t="shared" si="488"/>
        <v/>
      </c>
      <c r="Z203" s="38" t="str">
        <f t="shared" si="489"/>
        <v/>
      </c>
      <c r="AC203">
        <f t="shared" si="490"/>
        <v>0</v>
      </c>
      <c r="AD203">
        <f t="shared" si="479"/>
        <v>0</v>
      </c>
      <c r="AE203">
        <f t="shared" si="479"/>
        <v>0</v>
      </c>
      <c r="AF203">
        <f t="shared" si="479"/>
        <v>0</v>
      </c>
      <c r="AG203">
        <f t="shared" si="479"/>
        <v>0</v>
      </c>
      <c r="AH203">
        <f t="shared" si="479"/>
        <v>0</v>
      </c>
      <c r="AI203">
        <f t="shared" si="479"/>
        <v>0</v>
      </c>
      <c r="AJ203">
        <f t="shared" si="479"/>
        <v>0</v>
      </c>
      <c r="AL203">
        <f t="shared" si="480"/>
        <v>-10000</v>
      </c>
      <c r="AM203">
        <f t="shared" si="499"/>
        <v>12</v>
      </c>
      <c r="AN203">
        <f t="shared" si="491"/>
        <v>-9988</v>
      </c>
      <c r="AO203">
        <f t="shared" si="481"/>
        <v>0</v>
      </c>
      <c r="AP203">
        <f>_xlfn.RANK.AVG(AV203,AV192:AV203,0)</f>
        <v>6.5</v>
      </c>
      <c r="AQ203">
        <f>IF(AP203&gt;AO189,0,(AO189-AP203)+2)</f>
        <v>0</v>
      </c>
      <c r="AR203">
        <f>IF(AP203&gt;AO189,0,IF(AO189=7,MAX(0,(AO189-AP203-5)),0))</f>
        <v>0</v>
      </c>
      <c r="AS203">
        <f>IF(AP203&gt;AO189,0,IF(AO189=8,MAX(0,(AO189-AP203-5)),0))</f>
        <v>0</v>
      </c>
      <c r="AT203">
        <f t="shared" si="492"/>
        <v>0</v>
      </c>
      <c r="AV203">
        <f t="shared" ref="AV203" si="512">IF(AY203="",-1,IF(AY203&gt;0,FLOOR(AY203*EXP(-EXP(AZ203-BA203*AW203)),1),0))</f>
        <v>-1</v>
      </c>
      <c r="AW203" t="str">
        <f t="shared" si="493"/>
        <v/>
      </c>
      <c r="AX203">
        <f>VLOOKUP(A190,'RAZA field Params'!$AM$5:$AN$11,2,FALSE)</f>
        <v>13</v>
      </c>
      <c r="AY203" t="str">
        <f>IF(E203="","",VLOOKUP(H203,'RAZA field Params'!$B$48:$P$93,AX203,FALSE))</f>
        <v/>
      </c>
      <c r="AZ203" t="str">
        <f>IF(E203="","",VLOOKUP(H203,'RAZA field Params'!$B$48:$P$93,AX203+1,FALSE))</f>
        <v/>
      </c>
      <c r="BA203" t="str">
        <f>IF(E203="","",VLOOKUP(H203,'RAZA field Params'!$B$48:$P$93,AX203+2,FALSE))</f>
        <v/>
      </c>
      <c r="BC203">
        <f t="shared" si="494"/>
        <v>-1</v>
      </c>
      <c r="BD203">
        <f t="shared" si="483"/>
        <v>-1</v>
      </c>
      <c r="BE203">
        <f t="shared" si="483"/>
        <v>-1</v>
      </c>
      <c r="BF203">
        <f t="shared" si="483"/>
        <v>-1</v>
      </c>
      <c r="BG203">
        <f t="shared" si="483"/>
        <v>-1</v>
      </c>
      <c r="BH203">
        <f t="shared" si="483"/>
        <v>-1</v>
      </c>
      <c r="BI203">
        <f t="shared" si="483"/>
        <v>-1</v>
      </c>
      <c r="BJ203">
        <f t="shared" si="483"/>
        <v>-1</v>
      </c>
      <c r="BL203">
        <f>IF((IF(BC203=BC191,BC203,-1)-$AM203)/10000&lt;0,-1,(IF(BC203=BC191,BC203,-1)-$AM203)/10000)</f>
        <v>-1</v>
      </c>
      <c r="BM203">
        <f t="shared" ref="BM203:BS203" si="513">IF((IF(BD203=BD191,BD203,-1)-$AM203)/10000&lt;0,-1,(IF(BD203=BD191,BD203,-1)-$AM203)/10000)</f>
        <v>-1</v>
      </c>
      <c r="BN203">
        <f t="shared" si="513"/>
        <v>-1</v>
      </c>
      <c r="BO203">
        <f t="shared" si="513"/>
        <v>-1</v>
      </c>
      <c r="BP203">
        <f t="shared" si="513"/>
        <v>-1</v>
      </c>
      <c r="BQ203">
        <f t="shared" si="513"/>
        <v>-1</v>
      </c>
      <c r="BR203">
        <f t="shared" si="513"/>
        <v>-1</v>
      </c>
      <c r="BS203">
        <f t="shared" si="513"/>
        <v>-1</v>
      </c>
      <c r="BU203">
        <f t="shared" si="510"/>
        <v>-1</v>
      </c>
      <c r="BV203">
        <f t="shared" si="497"/>
        <v>0</v>
      </c>
      <c r="BW203">
        <f>_xlfn.RANK.AVG(BU203,BU192:BU203,0)</f>
        <v>6.5</v>
      </c>
      <c r="BX203">
        <f>IF(BW203&gt;BV189,0,(BV189-BW203)+2)</f>
        <v>0</v>
      </c>
      <c r="BY203">
        <f>IF(BW203&gt;BV189,0,IF(BV189=7,MAX(0,(BV189-BW203-5)),0))</f>
        <v>0</v>
      </c>
      <c r="BZ203">
        <f>IF(BW203&gt;BV189,0,IF(BV189=8,MAX(0,(BV189-BW203-5)),0))</f>
        <v>0</v>
      </c>
      <c r="CA203">
        <f t="shared" ref="CA203" si="514">SUM(BX203:BZ203)</f>
        <v>0</v>
      </c>
    </row>
  </sheetData>
  <sheetProtection algorithmName="SHA-512" hashValue="gtAhCqgDwCllrbpihqhierlY2Dm0BaAF3FpS4UJ95a1N0SsLBA8zGKssOUT7HBOiFFVeIMR9rLZOUgeemannUA==" saltValue="kbiaiL/ujVWhJx6Ek8V9kg=="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54303-729A-4823-99BB-97975C2308C4}">
  <dimension ref="A1:AN99"/>
  <sheetViews>
    <sheetView workbookViewId="0">
      <pane xSplit="2" ySplit="1" topLeftCell="C74" activePane="bottomRight" state="frozen"/>
      <selection pane="topRight" activeCell="C1" sqref="C1"/>
      <selection pane="bottomLeft" activeCell="A2" sqref="A2"/>
      <selection pane="bottomRight" activeCell="M96" sqref="M96"/>
    </sheetView>
  </sheetViews>
  <sheetFormatPr defaultRowHeight="14.4"/>
  <cols>
    <col min="17" max="37" width="0" hidden="1" customWidth="1"/>
  </cols>
  <sheetData>
    <row r="1" spans="1:40">
      <c r="A1" s="3" t="s">
        <v>326</v>
      </c>
      <c r="B1" s="3" t="s">
        <v>327</v>
      </c>
      <c r="C1" s="3" t="s">
        <v>0</v>
      </c>
      <c r="D1" s="3" t="s">
        <v>328</v>
      </c>
      <c r="E1" s="3" t="s">
        <v>329</v>
      </c>
      <c r="F1" s="3" t="s">
        <v>330</v>
      </c>
      <c r="G1" s="3" t="s">
        <v>327</v>
      </c>
      <c r="H1" s="3" t="s">
        <v>0</v>
      </c>
      <c r="I1" s="3" t="s">
        <v>328</v>
      </c>
      <c r="J1" s="3" t="s">
        <v>329</v>
      </c>
      <c r="K1" s="3" t="s">
        <v>330</v>
      </c>
      <c r="L1" s="3" t="s">
        <v>327</v>
      </c>
      <c r="M1" s="3" t="s">
        <v>0</v>
      </c>
      <c r="N1" s="3" t="s">
        <v>328</v>
      </c>
      <c r="O1" s="3" t="s">
        <v>329</v>
      </c>
      <c r="P1" s="3" t="s">
        <v>330</v>
      </c>
      <c r="Q1" s="3" t="s">
        <v>327</v>
      </c>
      <c r="R1" s="3" t="s">
        <v>0</v>
      </c>
      <c r="S1" s="3" t="s">
        <v>328</v>
      </c>
      <c r="T1" s="3" t="s">
        <v>329</v>
      </c>
      <c r="U1" s="3" t="s">
        <v>330</v>
      </c>
      <c r="V1" s="3" t="s">
        <v>327</v>
      </c>
      <c r="W1" s="3" t="s">
        <v>0</v>
      </c>
      <c r="X1" s="3" t="s">
        <v>328</v>
      </c>
      <c r="Y1" s="3" t="s">
        <v>329</v>
      </c>
      <c r="Z1" s="3" t="s">
        <v>330</v>
      </c>
      <c r="AA1" s="3" t="s">
        <v>327</v>
      </c>
      <c r="AB1" s="3" t="s">
        <v>0</v>
      </c>
      <c r="AC1" s="3" t="s">
        <v>328</v>
      </c>
      <c r="AD1" s="3" t="s">
        <v>329</v>
      </c>
      <c r="AE1" s="3" t="s">
        <v>330</v>
      </c>
    </row>
    <row r="2" spans="1:40">
      <c r="A2" t="s">
        <v>331</v>
      </c>
      <c r="B2" t="s">
        <v>332</v>
      </c>
      <c r="C2" t="s">
        <v>11</v>
      </c>
      <c r="D2">
        <v>1200</v>
      </c>
      <c r="E2">
        <v>3.7274799999999999</v>
      </c>
      <c r="F2">
        <v>0.39394200000000001</v>
      </c>
      <c r="G2" t="s">
        <v>332</v>
      </c>
      <c r="H2" t="s">
        <v>12</v>
      </c>
      <c r="I2">
        <v>1200</v>
      </c>
      <c r="J2">
        <v>3.1508639999999999</v>
      </c>
      <c r="K2">
        <v>0.113347</v>
      </c>
      <c r="L2" t="s">
        <v>332</v>
      </c>
      <c r="M2" t="s">
        <v>14</v>
      </c>
      <c r="N2">
        <v>1200</v>
      </c>
      <c r="O2">
        <v>2.7669429999999999</v>
      </c>
      <c r="P2">
        <v>8.8747999999999994E-2</v>
      </c>
    </row>
    <row r="3" spans="1:40">
      <c r="A3" t="s">
        <v>331</v>
      </c>
      <c r="B3" t="s">
        <v>333</v>
      </c>
      <c r="C3" t="s">
        <v>11</v>
      </c>
      <c r="D3">
        <v>1200</v>
      </c>
      <c r="E3">
        <v>3.7274799999999999</v>
      </c>
      <c r="F3">
        <v>0.31662699999999999</v>
      </c>
      <c r="G3" t="s">
        <v>333</v>
      </c>
      <c r="H3" t="s">
        <v>12</v>
      </c>
      <c r="I3">
        <v>1200</v>
      </c>
      <c r="J3">
        <v>3.1508639999999999</v>
      </c>
      <c r="K3">
        <v>9.9483000000000002E-2</v>
      </c>
      <c r="L3" t="s">
        <v>333</v>
      </c>
      <c r="M3" t="s">
        <v>14</v>
      </c>
      <c r="N3">
        <v>1200</v>
      </c>
      <c r="O3">
        <v>2.7669429999999999</v>
      </c>
      <c r="P3">
        <v>6.8238999999999994E-2</v>
      </c>
      <c r="AM3" t="s">
        <v>391</v>
      </c>
    </row>
    <row r="4" spans="1:40">
      <c r="A4" t="s">
        <v>331</v>
      </c>
      <c r="B4" t="s">
        <v>334</v>
      </c>
      <c r="C4" t="s">
        <v>11</v>
      </c>
      <c r="D4">
        <v>1200</v>
      </c>
      <c r="E4">
        <v>3.7274799999999999</v>
      </c>
      <c r="F4">
        <v>0.41272399999999998</v>
      </c>
      <c r="G4" t="s">
        <v>334</v>
      </c>
      <c r="H4" t="s">
        <v>12</v>
      </c>
      <c r="I4">
        <v>1200</v>
      </c>
      <c r="J4">
        <v>3.1508639999999999</v>
      </c>
      <c r="K4">
        <v>0.108209</v>
      </c>
      <c r="L4" t="s">
        <v>334</v>
      </c>
      <c r="M4" t="s">
        <v>14</v>
      </c>
      <c r="N4">
        <v>1200</v>
      </c>
      <c r="O4">
        <v>2.7669429999999999</v>
      </c>
      <c r="P4">
        <v>6.1787000000000002E-2</v>
      </c>
      <c r="AM4" t="s">
        <v>0</v>
      </c>
      <c r="AN4" t="s">
        <v>392</v>
      </c>
    </row>
    <row r="5" spans="1:40">
      <c r="A5" t="s">
        <v>331</v>
      </c>
      <c r="B5" t="s">
        <v>335</v>
      </c>
      <c r="C5" t="s">
        <v>11</v>
      </c>
      <c r="D5">
        <v>1200</v>
      </c>
      <c r="E5">
        <v>3.7274799999999999</v>
      </c>
      <c r="F5">
        <v>0.31387399999999999</v>
      </c>
      <c r="G5" t="s">
        <v>335</v>
      </c>
      <c r="H5" t="s">
        <v>12</v>
      </c>
      <c r="L5" t="s">
        <v>335</v>
      </c>
      <c r="M5" t="s">
        <v>14</v>
      </c>
      <c r="AM5" t="s">
        <v>7</v>
      </c>
      <c r="AN5">
        <v>3</v>
      </c>
    </row>
    <row r="6" spans="1:40">
      <c r="A6" t="s">
        <v>331</v>
      </c>
      <c r="B6" t="s">
        <v>336</v>
      </c>
      <c r="C6" t="s">
        <v>11</v>
      </c>
      <c r="D6">
        <v>1200</v>
      </c>
      <c r="E6">
        <v>3.1095000000000002</v>
      </c>
      <c r="F6">
        <v>0.41861799999999999</v>
      </c>
      <c r="G6" t="s">
        <v>336</v>
      </c>
      <c r="H6" t="s">
        <v>12</v>
      </c>
      <c r="I6">
        <v>1200</v>
      </c>
      <c r="J6">
        <v>2.5854219999999999</v>
      </c>
      <c r="K6">
        <v>0.19695399999999999</v>
      </c>
      <c r="M6" t="s">
        <v>14</v>
      </c>
      <c r="AM6" t="s">
        <v>9</v>
      </c>
      <c r="AN6">
        <v>8</v>
      </c>
    </row>
    <row r="7" spans="1:40">
      <c r="A7" t="s">
        <v>331</v>
      </c>
      <c r="B7" t="s">
        <v>337</v>
      </c>
      <c r="C7" t="s">
        <v>11</v>
      </c>
      <c r="D7">
        <v>1200</v>
      </c>
      <c r="E7">
        <v>3.1095000000000002</v>
      </c>
      <c r="F7">
        <v>0.39857900000000002</v>
      </c>
      <c r="G7" t="s">
        <v>337</v>
      </c>
      <c r="H7" t="s">
        <v>12</v>
      </c>
      <c r="I7">
        <v>1200</v>
      </c>
      <c r="J7">
        <v>2.5854219999999999</v>
      </c>
      <c r="K7">
        <v>0.130747</v>
      </c>
      <c r="L7" t="s">
        <v>337</v>
      </c>
      <c r="M7" t="s">
        <v>14</v>
      </c>
      <c r="N7">
        <v>1200</v>
      </c>
      <c r="O7">
        <v>2.476842</v>
      </c>
      <c r="P7">
        <v>0.166019</v>
      </c>
      <c r="AM7" t="s">
        <v>10</v>
      </c>
      <c r="AN7">
        <v>13</v>
      </c>
    </row>
    <row r="8" spans="1:40">
      <c r="A8" t="s">
        <v>331</v>
      </c>
      <c r="B8" t="s">
        <v>338</v>
      </c>
      <c r="C8" t="s">
        <v>11</v>
      </c>
      <c r="D8">
        <v>1200</v>
      </c>
      <c r="E8">
        <v>3.1095000000000002</v>
      </c>
      <c r="F8">
        <v>0.38947700000000002</v>
      </c>
      <c r="G8" t="s">
        <v>338</v>
      </c>
      <c r="H8" t="s">
        <v>12</v>
      </c>
      <c r="I8">
        <v>1200</v>
      </c>
      <c r="J8">
        <v>2.5854219999999999</v>
      </c>
      <c r="K8">
        <v>0.110932</v>
      </c>
      <c r="L8" t="s">
        <v>338</v>
      </c>
      <c r="M8" t="s">
        <v>14</v>
      </c>
      <c r="N8">
        <v>1200</v>
      </c>
      <c r="O8">
        <v>2.476842</v>
      </c>
      <c r="P8">
        <v>0.114801</v>
      </c>
      <c r="AM8" t="s">
        <v>11</v>
      </c>
      <c r="AN8">
        <v>3</v>
      </c>
    </row>
    <row r="9" spans="1:40">
      <c r="A9" t="s">
        <v>331</v>
      </c>
      <c r="B9" t="s">
        <v>339</v>
      </c>
      <c r="C9" t="s">
        <v>11</v>
      </c>
      <c r="D9">
        <v>1200</v>
      </c>
      <c r="E9">
        <v>3.7274799999999999</v>
      </c>
      <c r="F9">
        <v>0.32253500000000002</v>
      </c>
      <c r="G9" t="s">
        <v>339</v>
      </c>
      <c r="H9" t="s">
        <v>12</v>
      </c>
      <c r="I9">
        <v>1200</v>
      </c>
      <c r="J9">
        <v>3.1508639999999999</v>
      </c>
      <c r="K9">
        <v>0.10331799999999999</v>
      </c>
      <c r="L9" t="s">
        <v>339</v>
      </c>
      <c r="M9" t="s">
        <v>14</v>
      </c>
      <c r="N9">
        <v>1200</v>
      </c>
      <c r="O9">
        <v>2.7669429999999999</v>
      </c>
      <c r="P9">
        <v>0.109116</v>
      </c>
      <c r="AM9" t="s">
        <v>12</v>
      </c>
      <c r="AN9">
        <v>8</v>
      </c>
    </row>
    <row r="10" spans="1:40">
      <c r="A10" t="s">
        <v>331</v>
      </c>
      <c r="B10" t="s">
        <v>340</v>
      </c>
      <c r="C10" t="s">
        <v>11</v>
      </c>
      <c r="D10">
        <v>1200</v>
      </c>
      <c r="E10">
        <v>3.7274799999999999</v>
      </c>
      <c r="F10">
        <v>0.34415600000000002</v>
      </c>
      <c r="G10" t="s">
        <v>340</v>
      </c>
      <c r="H10" t="s">
        <v>12</v>
      </c>
      <c r="I10">
        <v>1200</v>
      </c>
      <c r="J10">
        <v>3.1508639999999999</v>
      </c>
      <c r="K10">
        <v>0.114077</v>
      </c>
      <c r="L10" t="s">
        <v>340</v>
      </c>
      <c r="M10" t="s">
        <v>14</v>
      </c>
      <c r="N10">
        <v>1200</v>
      </c>
      <c r="O10">
        <v>2.7669429999999999</v>
      </c>
      <c r="P10">
        <v>9.8002000000000006E-2</v>
      </c>
      <c r="AM10" t="s">
        <v>14</v>
      </c>
      <c r="AN10">
        <v>13</v>
      </c>
    </row>
    <row r="11" spans="1:40">
      <c r="A11" t="s">
        <v>331</v>
      </c>
      <c r="B11" t="s">
        <v>341</v>
      </c>
      <c r="C11" t="s">
        <v>11</v>
      </c>
      <c r="D11">
        <v>1200</v>
      </c>
      <c r="E11">
        <v>3.7274799999999999</v>
      </c>
      <c r="F11">
        <v>0.35645100000000002</v>
      </c>
      <c r="G11" t="s">
        <v>341</v>
      </c>
      <c r="H11" t="s">
        <v>12</v>
      </c>
      <c r="I11">
        <v>1200</v>
      </c>
      <c r="J11">
        <v>3.1508639999999999</v>
      </c>
      <c r="K11">
        <v>8.9374999999999996E-2</v>
      </c>
      <c r="L11" t="s">
        <v>341</v>
      </c>
      <c r="M11" t="s">
        <v>14</v>
      </c>
      <c r="N11">
        <v>1200</v>
      </c>
      <c r="O11">
        <v>2.7669429999999999</v>
      </c>
      <c r="P11">
        <v>8.9203000000000005E-2</v>
      </c>
      <c r="AM11" t="s">
        <v>410</v>
      </c>
      <c r="AN11">
        <v>18</v>
      </c>
    </row>
    <row r="12" spans="1:40">
      <c r="A12" t="s">
        <v>331</v>
      </c>
      <c r="B12" t="s">
        <v>342</v>
      </c>
      <c r="C12" t="s">
        <v>11</v>
      </c>
      <c r="D12">
        <v>1200</v>
      </c>
      <c r="E12">
        <v>3.7274799999999999</v>
      </c>
      <c r="F12">
        <v>0.33233099999999999</v>
      </c>
      <c r="G12" t="s">
        <v>342</v>
      </c>
      <c r="H12" t="s">
        <v>12</v>
      </c>
      <c r="I12">
        <v>1200</v>
      </c>
      <c r="J12">
        <v>3.1508639999999999</v>
      </c>
      <c r="K12">
        <v>0.10191799999999999</v>
      </c>
      <c r="L12" t="s">
        <v>342</v>
      </c>
      <c r="M12" t="s">
        <v>14</v>
      </c>
      <c r="N12">
        <v>1200</v>
      </c>
      <c r="O12">
        <v>2.7669429999999999</v>
      </c>
      <c r="P12">
        <v>7.8125E-2</v>
      </c>
    </row>
    <row r="13" spans="1:40">
      <c r="A13" t="s">
        <v>331</v>
      </c>
      <c r="B13" t="s">
        <v>343</v>
      </c>
      <c r="C13" t="s">
        <v>11</v>
      </c>
      <c r="D13">
        <v>1200</v>
      </c>
      <c r="E13">
        <v>3.7274799999999999</v>
      </c>
      <c r="F13">
        <v>0.46057500000000001</v>
      </c>
      <c r="G13" t="s">
        <v>343</v>
      </c>
      <c r="H13" t="s">
        <v>12</v>
      </c>
      <c r="I13">
        <v>1200</v>
      </c>
      <c r="J13">
        <v>3.1508639999999999</v>
      </c>
      <c r="K13">
        <v>0.18279799999999999</v>
      </c>
      <c r="L13" t="s">
        <v>343</v>
      </c>
      <c r="M13" t="s">
        <v>14</v>
      </c>
      <c r="N13">
        <v>1200</v>
      </c>
      <c r="O13">
        <v>2.7669429999999999</v>
      </c>
      <c r="P13">
        <v>0.11563</v>
      </c>
    </row>
    <row r="14" spans="1:40">
      <c r="A14" t="s">
        <v>331</v>
      </c>
      <c r="B14" t="s">
        <v>344</v>
      </c>
      <c r="C14" t="s">
        <v>11</v>
      </c>
      <c r="D14">
        <v>1200</v>
      </c>
      <c r="E14">
        <v>3.7274799999999999</v>
      </c>
      <c r="F14">
        <v>0.398893</v>
      </c>
      <c r="G14" t="s">
        <v>344</v>
      </c>
      <c r="H14" t="s">
        <v>12</v>
      </c>
      <c r="I14">
        <v>1200</v>
      </c>
      <c r="J14">
        <v>3.1508639999999999</v>
      </c>
      <c r="K14">
        <v>0.119232</v>
      </c>
      <c r="L14" t="s">
        <v>344</v>
      </c>
      <c r="M14" t="s">
        <v>14</v>
      </c>
      <c r="N14">
        <v>1200</v>
      </c>
      <c r="O14">
        <v>2.7669429999999999</v>
      </c>
      <c r="P14">
        <v>9.6777000000000002E-2</v>
      </c>
    </row>
    <row r="15" spans="1:40">
      <c r="A15" t="s">
        <v>331</v>
      </c>
      <c r="B15" t="s">
        <v>345</v>
      </c>
      <c r="C15" t="s">
        <v>11</v>
      </c>
      <c r="D15">
        <v>1200</v>
      </c>
      <c r="E15">
        <v>3.7274799999999999</v>
      </c>
      <c r="F15">
        <v>0.34745399999999999</v>
      </c>
      <c r="G15" t="s">
        <v>345</v>
      </c>
      <c r="H15" t="s">
        <v>12</v>
      </c>
      <c r="I15">
        <v>1200</v>
      </c>
      <c r="J15">
        <v>3.1508639999999999</v>
      </c>
      <c r="K15">
        <v>0.10274999999999999</v>
      </c>
      <c r="L15" t="s">
        <v>345</v>
      </c>
      <c r="M15" t="s">
        <v>14</v>
      </c>
      <c r="N15">
        <v>1200</v>
      </c>
      <c r="O15">
        <v>2.7669429999999999</v>
      </c>
      <c r="P15">
        <v>8.3026000000000003E-2</v>
      </c>
    </row>
    <row r="16" spans="1:40">
      <c r="A16" t="s">
        <v>331</v>
      </c>
      <c r="B16" t="s">
        <v>406</v>
      </c>
      <c r="C16" t="s">
        <v>11</v>
      </c>
      <c r="D16">
        <v>1200</v>
      </c>
      <c r="E16">
        <v>3.7274799999999999</v>
      </c>
      <c r="F16">
        <v>0.33363300000000001</v>
      </c>
      <c r="G16" t="s">
        <v>406</v>
      </c>
      <c r="H16" t="s">
        <v>12</v>
      </c>
      <c r="I16">
        <v>1200</v>
      </c>
      <c r="J16">
        <v>3.1508639999999999</v>
      </c>
      <c r="K16">
        <v>8.0410999999999996E-2</v>
      </c>
      <c r="L16" t="s">
        <v>406</v>
      </c>
      <c r="M16" t="s">
        <v>14</v>
      </c>
      <c r="N16">
        <v>1200</v>
      </c>
      <c r="O16">
        <v>2.7669429999999999</v>
      </c>
      <c r="P16">
        <v>6.9887000000000005E-2</v>
      </c>
    </row>
    <row r="17" spans="1:16">
      <c r="A17" t="s">
        <v>331</v>
      </c>
      <c r="B17" t="s">
        <v>407</v>
      </c>
      <c r="C17" t="s">
        <v>11</v>
      </c>
      <c r="D17">
        <v>1200</v>
      </c>
      <c r="E17">
        <v>3.7274799999999999</v>
      </c>
      <c r="F17">
        <v>0.33363300000000001</v>
      </c>
      <c r="G17" t="s">
        <v>407</v>
      </c>
      <c r="H17" t="s">
        <v>12</v>
      </c>
      <c r="I17">
        <v>1200</v>
      </c>
      <c r="J17">
        <v>3.1508639999999999</v>
      </c>
      <c r="K17">
        <v>8.0410999999999996E-2</v>
      </c>
      <c r="L17" t="s">
        <v>407</v>
      </c>
      <c r="M17" t="s">
        <v>14</v>
      </c>
      <c r="N17">
        <v>1200</v>
      </c>
      <c r="O17">
        <v>2.7669429999999999</v>
      </c>
      <c r="P17">
        <v>6.9887000000000005E-2</v>
      </c>
    </row>
    <row r="18" spans="1:16">
      <c r="A18" t="s">
        <v>331</v>
      </c>
      <c r="B18" t="s">
        <v>346</v>
      </c>
      <c r="C18" t="s">
        <v>11</v>
      </c>
      <c r="D18">
        <v>1200</v>
      </c>
      <c r="E18">
        <v>3.7274799999999999</v>
      </c>
      <c r="F18">
        <v>0.32212099999999999</v>
      </c>
      <c r="G18" t="s">
        <v>346</v>
      </c>
      <c r="H18" t="s">
        <v>12</v>
      </c>
      <c r="I18">
        <v>1200</v>
      </c>
      <c r="J18">
        <v>3.1508639999999999</v>
      </c>
      <c r="K18">
        <v>9.5496999999999999E-2</v>
      </c>
      <c r="L18" t="s">
        <v>346</v>
      </c>
      <c r="M18" t="s">
        <v>14</v>
      </c>
      <c r="N18">
        <v>1200</v>
      </c>
      <c r="O18">
        <v>2.7669429999999999</v>
      </c>
      <c r="P18">
        <v>6.9739999999999996E-2</v>
      </c>
    </row>
    <row r="19" spans="1:16">
      <c r="A19" t="s">
        <v>331</v>
      </c>
      <c r="B19" t="s">
        <v>357</v>
      </c>
      <c r="C19" t="s">
        <v>11</v>
      </c>
      <c r="G19" t="s">
        <v>357</v>
      </c>
      <c r="H19" t="s">
        <v>12</v>
      </c>
      <c r="I19">
        <v>1200</v>
      </c>
      <c r="J19">
        <v>2.5854219999999999</v>
      </c>
      <c r="K19">
        <v>0.33983999999999998</v>
      </c>
      <c r="L19" t="s">
        <v>357</v>
      </c>
      <c r="M19" t="s">
        <v>14</v>
      </c>
    </row>
    <row r="20" spans="1:16">
      <c r="A20" t="s">
        <v>331</v>
      </c>
      <c r="B20" t="s">
        <v>347</v>
      </c>
      <c r="C20" t="s">
        <v>11</v>
      </c>
      <c r="D20">
        <v>1200</v>
      </c>
      <c r="E20">
        <v>3.1095000000000002</v>
      </c>
      <c r="F20">
        <v>0.45234099999999999</v>
      </c>
      <c r="G20" t="s">
        <v>347</v>
      </c>
      <c r="H20" t="s">
        <v>12</v>
      </c>
      <c r="I20">
        <v>1200</v>
      </c>
      <c r="J20">
        <v>2.5854219999999999</v>
      </c>
      <c r="K20">
        <v>0.18263399999999999</v>
      </c>
      <c r="L20" t="s">
        <v>347</v>
      </c>
      <c r="M20" t="s">
        <v>14</v>
      </c>
      <c r="N20">
        <v>1200</v>
      </c>
      <c r="O20">
        <v>2.476842</v>
      </c>
      <c r="P20">
        <v>0.223748</v>
      </c>
    </row>
    <row r="21" spans="1:16">
      <c r="A21" t="s">
        <v>331</v>
      </c>
      <c r="B21" t="s">
        <v>348</v>
      </c>
      <c r="C21" t="s">
        <v>11</v>
      </c>
      <c r="D21">
        <v>1200</v>
      </c>
      <c r="E21">
        <v>3.1095000000000002</v>
      </c>
      <c r="F21">
        <v>0.52954400000000001</v>
      </c>
      <c r="G21" t="s">
        <v>348</v>
      </c>
      <c r="H21" t="s">
        <v>12</v>
      </c>
      <c r="I21">
        <v>1200</v>
      </c>
      <c r="J21">
        <v>2.5854219999999999</v>
      </c>
      <c r="K21">
        <v>0.16523499999999999</v>
      </c>
      <c r="L21" t="s">
        <v>348</v>
      </c>
      <c r="M21" t="s">
        <v>14</v>
      </c>
      <c r="N21">
        <v>1200</v>
      </c>
      <c r="O21">
        <v>2.476842</v>
      </c>
      <c r="P21">
        <v>0.18789600000000001</v>
      </c>
    </row>
    <row r="22" spans="1:16">
      <c r="A22" t="s">
        <v>331</v>
      </c>
      <c r="B22" t="s">
        <v>349</v>
      </c>
      <c r="C22" t="s">
        <v>11</v>
      </c>
      <c r="D22">
        <v>1200</v>
      </c>
      <c r="E22">
        <v>3.1095000000000002</v>
      </c>
      <c r="F22">
        <v>0.46878599999999998</v>
      </c>
      <c r="G22" t="s">
        <v>349</v>
      </c>
      <c r="H22" t="s">
        <v>12</v>
      </c>
      <c r="I22">
        <v>1200</v>
      </c>
      <c r="J22">
        <v>2.5854219999999999</v>
      </c>
      <c r="K22">
        <v>0.140015</v>
      </c>
      <c r="L22" t="s">
        <v>349</v>
      </c>
      <c r="M22" t="s">
        <v>14</v>
      </c>
      <c r="N22">
        <v>1200</v>
      </c>
      <c r="O22">
        <v>2.476842</v>
      </c>
      <c r="P22">
        <v>0.13583200000000001</v>
      </c>
    </row>
    <row r="23" spans="1:16">
      <c r="A23" t="s">
        <v>331</v>
      </c>
      <c r="B23" t="s">
        <v>350</v>
      </c>
      <c r="C23" t="s">
        <v>11</v>
      </c>
      <c r="D23">
        <v>1200</v>
      </c>
      <c r="E23">
        <v>3.1095000000000002</v>
      </c>
      <c r="F23">
        <v>0.392378</v>
      </c>
      <c r="G23" t="s">
        <v>350</v>
      </c>
      <c r="H23" t="s">
        <v>12</v>
      </c>
      <c r="I23">
        <v>1200</v>
      </c>
      <c r="J23">
        <v>2.5854219999999999</v>
      </c>
      <c r="K23">
        <v>0.11260100000000001</v>
      </c>
      <c r="L23" t="s">
        <v>350</v>
      </c>
      <c r="M23" t="s">
        <v>14</v>
      </c>
      <c r="N23">
        <v>1200</v>
      </c>
      <c r="O23">
        <v>2.476842</v>
      </c>
      <c r="P23">
        <v>0.132357</v>
      </c>
    </row>
    <row r="24" spans="1:16">
      <c r="A24" t="s">
        <v>331</v>
      </c>
      <c r="B24" t="s">
        <v>351</v>
      </c>
      <c r="C24" t="s">
        <v>11</v>
      </c>
      <c r="D24">
        <v>1200</v>
      </c>
      <c r="E24">
        <v>3.1095000000000002</v>
      </c>
      <c r="F24">
        <v>0.39894400000000002</v>
      </c>
      <c r="G24" t="s">
        <v>351</v>
      </c>
      <c r="H24" t="s">
        <v>12</v>
      </c>
      <c r="I24">
        <v>1200</v>
      </c>
      <c r="J24">
        <v>2.5854219999999999</v>
      </c>
      <c r="K24">
        <v>9.3343999999999996E-2</v>
      </c>
      <c r="L24" t="s">
        <v>351</v>
      </c>
      <c r="M24" t="s">
        <v>14</v>
      </c>
      <c r="N24">
        <v>1200</v>
      </c>
      <c r="O24">
        <v>2.476842</v>
      </c>
      <c r="P24">
        <v>0.12599299999999999</v>
      </c>
    </row>
    <row r="25" spans="1:16">
      <c r="A25" t="s">
        <v>331</v>
      </c>
      <c r="B25" t="s">
        <v>352</v>
      </c>
      <c r="C25" t="s">
        <v>11</v>
      </c>
      <c r="D25">
        <v>1200</v>
      </c>
      <c r="E25">
        <v>3.1095000000000002</v>
      </c>
      <c r="F25">
        <v>0.32832899999999998</v>
      </c>
      <c r="G25" t="s">
        <v>352</v>
      </c>
      <c r="H25" t="s">
        <v>12</v>
      </c>
      <c r="I25">
        <v>1200</v>
      </c>
      <c r="J25">
        <v>2.5854219999999999</v>
      </c>
      <c r="K25">
        <v>8.8342000000000004E-2</v>
      </c>
      <c r="L25" t="s">
        <v>352</v>
      </c>
      <c r="M25" t="s">
        <v>14</v>
      </c>
      <c r="N25">
        <v>1200</v>
      </c>
      <c r="O25">
        <v>2.476842</v>
      </c>
      <c r="P25">
        <v>8.8566000000000006E-2</v>
      </c>
    </row>
    <row r="26" spans="1:16">
      <c r="A26" t="s">
        <v>331</v>
      </c>
      <c r="B26" t="s">
        <v>353</v>
      </c>
      <c r="C26" t="s">
        <v>11</v>
      </c>
      <c r="D26">
        <v>1200</v>
      </c>
      <c r="E26">
        <v>3.7274799999999999</v>
      </c>
      <c r="F26">
        <v>0.34745399999999999</v>
      </c>
      <c r="G26" t="s">
        <v>353</v>
      </c>
      <c r="H26" t="s">
        <v>12</v>
      </c>
      <c r="I26">
        <v>1200</v>
      </c>
      <c r="J26">
        <v>3.1508639999999999</v>
      </c>
      <c r="K26">
        <v>0.10274999999999999</v>
      </c>
      <c r="L26" t="s">
        <v>353</v>
      </c>
      <c r="M26" t="s">
        <v>14</v>
      </c>
      <c r="N26">
        <v>1200</v>
      </c>
      <c r="O26">
        <v>2.7669429999999999</v>
      </c>
      <c r="P26">
        <v>8.3026000000000003E-2</v>
      </c>
    </row>
    <row r="27" spans="1:16">
      <c r="A27" t="s">
        <v>331</v>
      </c>
      <c r="B27" t="s">
        <v>354</v>
      </c>
      <c r="C27" t="s">
        <v>11</v>
      </c>
      <c r="D27">
        <v>1200</v>
      </c>
      <c r="E27">
        <v>3.7274799999999999</v>
      </c>
      <c r="F27">
        <v>0.633629</v>
      </c>
      <c r="G27" t="s">
        <v>354</v>
      </c>
      <c r="H27" t="s">
        <v>12</v>
      </c>
      <c r="I27">
        <v>1200</v>
      </c>
      <c r="J27">
        <v>3.1508639999999999</v>
      </c>
      <c r="K27">
        <v>0.14918999999999999</v>
      </c>
      <c r="L27" t="s">
        <v>354</v>
      </c>
      <c r="M27" t="s">
        <v>14</v>
      </c>
      <c r="N27">
        <v>1200</v>
      </c>
      <c r="O27">
        <v>2.7669429999999999</v>
      </c>
      <c r="P27">
        <v>9.7406999999999994E-2</v>
      </c>
    </row>
    <row r="28" spans="1:16">
      <c r="A28" t="s">
        <v>331</v>
      </c>
      <c r="B28" t="s">
        <v>355</v>
      </c>
      <c r="C28" t="s">
        <v>11</v>
      </c>
      <c r="D28">
        <v>1200</v>
      </c>
      <c r="E28">
        <v>3.7274799999999999</v>
      </c>
      <c r="F28">
        <v>0.38723299999999999</v>
      </c>
      <c r="G28" t="s">
        <v>355</v>
      </c>
      <c r="H28" t="s">
        <v>12</v>
      </c>
      <c r="I28">
        <v>1200</v>
      </c>
      <c r="J28">
        <v>3.1508639999999999</v>
      </c>
      <c r="K28">
        <v>0.12728600000000001</v>
      </c>
      <c r="L28" t="s">
        <v>355</v>
      </c>
      <c r="M28" t="s">
        <v>14</v>
      </c>
      <c r="N28">
        <v>1200</v>
      </c>
      <c r="O28">
        <v>2.7669429999999999</v>
      </c>
      <c r="P28">
        <v>9.3380000000000005E-2</v>
      </c>
    </row>
    <row r="29" spans="1:16">
      <c r="A29" t="s">
        <v>331</v>
      </c>
      <c r="B29" t="s">
        <v>356</v>
      </c>
      <c r="C29" t="s">
        <v>11</v>
      </c>
      <c r="D29">
        <v>1200</v>
      </c>
      <c r="E29">
        <v>3.7274799999999999</v>
      </c>
      <c r="F29">
        <v>0.41561199999999998</v>
      </c>
      <c r="G29" t="s">
        <v>356</v>
      </c>
      <c r="H29" t="s">
        <v>12</v>
      </c>
      <c r="I29">
        <v>1200</v>
      </c>
      <c r="J29">
        <v>3.1508639999999999</v>
      </c>
      <c r="K29">
        <v>7.2112999999999997E-2</v>
      </c>
      <c r="L29" t="s">
        <v>356</v>
      </c>
      <c r="M29" t="s">
        <v>14</v>
      </c>
      <c r="N29">
        <v>1200</v>
      </c>
      <c r="O29">
        <v>2.7669429999999999</v>
      </c>
      <c r="P29">
        <v>7.3829000000000006E-2</v>
      </c>
    </row>
    <row r="30" spans="1:16">
      <c r="A30" t="s">
        <v>331</v>
      </c>
      <c r="B30" t="s">
        <v>358</v>
      </c>
      <c r="C30" t="s">
        <v>7</v>
      </c>
      <c r="D30">
        <v>1200</v>
      </c>
      <c r="E30">
        <v>7.8615560000000002</v>
      </c>
      <c r="F30">
        <v>6.2035749999999998</v>
      </c>
      <c r="G30" t="s">
        <v>358</v>
      </c>
      <c r="H30" t="s">
        <v>9</v>
      </c>
      <c r="I30">
        <v>1200</v>
      </c>
      <c r="J30">
        <v>5.5413750000000004</v>
      </c>
      <c r="K30">
        <v>1.068641</v>
      </c>
      <c r="L30" t="s">
        <v>358</v>
      </c>
      <c r="M30" t="s">
        <v>10</v>
      </c>
      <c r="N30">
        <v>1200</v>
      </c>
      <c r="O30">
        <v>10.586702000000001</v>
      </c>
      <c r="P30">
        <v>0.94281199999999998</v>
      </c>
    </row>
    <row r="31" spans="1:16">
      <c r="A31" t="s">
        <v>331</v>
      </c>
      <c r="B31" t="s">
        <v>359</v>
      </c>
      <c r="C31" t="s">
        <v>7</v>
      </c>
      <c r="D31">
        <v>1200</v>
      </c>
      <c r="E31">
        <v>7.8615560000000002</v>
      </c>
      <c r="F31">
        <v>4.8279180000000004</v>
      </c>
      <c r="G31" t="s">
        <v>359</v>
      </c>
      <c r="H31" t="s">
        <v>9</v>
      </c>
      <c r="I31">
        <v>1200</v>
      </c>
      <c r="J31">
        <v>5.5413750000000004</v>
      </c>
      <c r="K31">
        <v>0.97033700000000001</v>
      </c>
      <c r="L31" t="s">
        <v>359</v>
      </c>
      <c r="M31" t="s">
        <v>10</v>
      </c>
      <c r="N31">
        <v>1200</v>
      </c>
      <c r="O31">
        <v>10.586702000000001</v>
      </c>
      <c r="P31">
        <v>0.82215499999999997</v>
      </c>
    </row>
    <row r="32" spans="1:16">
      <c r="A32" t="s">
        <v>331</v>
      </c>
      <c r="B32" t="s">
        <v>360</v>
      </c>
      <c r="C32" t="s">
        <v>7</v>
      </c>
      <c r="D32">
        <v>1200</v>
      </c>
      <c r="E32">
        <v>7.8615560000000002</v>
      </c>
      <c r="F32">
        <v>4.5667400000000002</v>
      </c>
      <c r="G32" t="s">
        <v>360</v>
      </c>
      <c r="H32" t="s">
        <v>9</v>
      </c>
      <c r="I32">
        <v>1200</v>
      </c>
      <c r="J32">
        <v>5.5413750000000004</v>
      </c>
      <c r="K32">
        <v>0.98938700000000002</v>
      </c>
      <c r="L32" t="s">
        <v>360</v>
      </c>
      <c r="M32" t="s">
        <v>10</v>
      </c>
      <c r="N32">
        <v>1200</v>
      </c>
      <c r="O32">
        <v>10.586702000000001</v>
      </c>
      <c r="P32">
        <v>0.89513600000000004</v>
      </c>
    </row>
    <row r="33" spans="1:16">
      <c r="A33" t="s">
        <v>331</v>
      </c>
      <c r="B33" t="s">
        <v>366</v>
      </c>
      <c r="C33" t="s">
        <v>7</v>
      </c>
      <c r="G33" t="s">
        <v>366</v>
      </c>
      <c r="H33" t="s">
        <v>9</v>
      </c>
      <c r="I33">
        <v>1200</v>
      </c>
      <c r="J33">
        <v>5.5413750000000004</v>
      </c>
      <c r="K33">
        <v>0.98288299999999995</v>
      </c>
      <c r="L33" t="s">
        <v>366</v>
      </c>
      <c r="M33" t="s">
        <v>10</v>
      </c>
      <c r="N33">
        <v>1200</v>
      </c>
      <c r="O33">
        <v>10.586702000000001</v>
      </c>
      <c r="P33">
        <v>0.85390200000000005</v>
      </c>
    </row>
    <row r="34" spans="1:16">
      <c r="A34" t="s">
        <v>331</v>
      </c>
      <c r="B34" t="s">
        <v>367</v>
      </c>
      <c r="C34" t="s">
        <v>7</v>
      </c>
      <c r="G34" t="s">
        <v>367</v>
      </c>
      <c r="H34" t="s">
        <v>9</v>
      </c>
      <c r="I34">
        <v>1200</v>
      </c>
      <c r="J34">
        <v>5.5413750000000004</v>
      </c>
      <c r="K34">
        <v>1.3897699999999999</v>
      </c>
      <c r="M34" t="s">
        <v>10</v>
      </c>
    </row>
    <row r="35" spans="1:16">
      <c r="A35" t="s">
        <v>331</v>
      </c>
      <c r="B35" t="s">
        <v>368</v>
      </c>
      <c r="C35" t="s">
        <v>7</v>
      </c>
      <c r="G35" t="s">
        <v>368</v>
      </c>
      <c r="H35" t="s">
        <v>9</v>
      </c>
      <c r="I35">
        <v>1200</v>
      </c>
      <c r="J35">
        <v>5.5413750000000004</v>
      </c>
      <c r="K35">
        <v>1.208154</v>
      </c>
      <c r="M35" t="s">
        <v>10</v>
      </c>
    </row>
    <row r="36" spans="1:16">
      <c r="A36" t="s">
        <v>331</v>
      </c>
      <c r="B36" t="s">
        <v>369</v>
      </c>
      <c r="C36" t="s">
        <v>7</v>
      </c>
      <c r="G36" t="s">
        <v>369</v>
      </c>
      <c r="H36" t="s">
        <v>9</v>
      </c>
      <c r="I36">
        <v>1200</v>
      </c>
      <c r="J36">
        <v>5.5413750000000004</v>
      </c>
      <c r="K36">
        <v>1.10534</v>
      </c>
      <c r="M36" t="s">
        <v>10</v>
      </c>
    </row>
    <row r="37" spans="1:16">
      <c r="A37" t="s">
        <v>331</v>
      </c>
      <c r="B37" t="s">
        <v>370</v>
      </c>
      <c r="C37" t="s">
        <v>7</v>
      </c>
      <c r="G37" t="s">
        <v>370</v>
      </c>
      <c r="H37" t="s">
        <v>9</v>
      </c>
      <c r="I37">
        <v>1200</v>
      </c>
      <c r="J37">
        <v>5.5413750000000004</v>
      </c>
      <c r="K37">
        <v>1.0395209999999999</v>
      </c>
      <c r="M37" t="s">
        <v>10</v>
      </c>
    </row>
    <row r="38" spans="1:16">
      <c r="A38" t="s">
        <v>331</v>
      </c>
      <c r="B38" t="s">
        <v>361</v>
      </c>
      <c r="C38" t="s">
        <v>7</v>
      </c>
      <c r="D38">
        <v>1200</v>
      </c>
      <c r="E38">
        <v>7.8615560000000002</v>
      </c>
      <c r="F38">
        <v>4.9269189999999998</v>
      </c>
      <c r="G38" t="s">
        <v>361</v>
      </c>
      <c r="H38" t="s">
        <v>9</v>
      </c>
      <c r="I38">
        <v>1200</v>
      </c>
      <c r="J38">
        <v>5.5413750000000004</v>
      </c>
      <c r="K38">
        <v>1.0942190000000001</v>
      </c>
      <c r="M38" t="s">
        <v>10</v>
      </c>
    </row>
    <row r="39" spans="1:16">
      <c r="A39" t="s">
        <v>331</v>
      </c>
      <c r="B39" t="s">
        <v>375</v>
      </c>
      <c r="C39" t="s">
        <v>7</v>
      </c>
      <c r="D39">
        <v>1200</v>
      </c>
      <c r="E39">
        <v>7.8615560000000002</v>
      </c>
      <c r="F39">
        <v>4.3057829999999999</v>
      </c>
      <c r="G39" t="s">
        <v>375</v>
      </c>
      <c r="H39" t="s">
        <v>9</v>
      </c>
      <c r="I39">
        <v>1200</v>
      </c>
      <c r="J39">
        <v>5.5413750000000004</v>
      </c>
      <c r="K39">
        <v>0.98868400000000001</v>
      </c>
      <c r="M39" t="s">
        <v>10</v>
      </c>
    </row>
    <row r="40" spans="1:16">
      <c r="A40" t="s">
        <v>331</v>
      </c>
      <c r="B40" t="s">
        <v>376</v>
      </c>
      <c r="C40" t="s">
        <v>7</v>
      </c>
      <c r="D40">
        <v>1200</v>
      </c>
      <c r="E40">
        <v>7.8615560000000002</v>
      </c>
      <c r="F40">
        <v>4.3057829999999999</v>
      </c>
      <c r="G40" t="s">
        <v>376</v>
      </c>
      <c r="H40" t="s">
        <v>9</v>
      </c>
      <c r="I40">
        <v>1200</v>
      </c>
      <c r="J40">
        <v>5.5413750000000004</v>
      </c>
      <c r="K40">
        <v>0.98868400000000001</v>
      </c>
      <c r="M40" t="s">
        <v>10</v>
      </c>
    </row>
    <row r="41" spans="1:16">
      <c r="A41" t="s">
        <v>331</v>
      </c>
      <c r="B41" t="s">
        <v>385</v>
      </c>
      <c r="C41" t="s">
        <v>7</v>
      </c>
      <c r="D41">
        <v>1200</v>
      </c>
      <c r="E41">
        <v>7.8615560000000002</v>
      </c>
      <c r="F41">
        <v>4.5650139999999997</v>
      </c>
      <c r="G41" t="s">
        <v>385</v>
      </c>
      <c r="H41" t="s">
        <v>9</v>
      </c>
      <c r="I41">
        <v>1200</v>
      </c>
      <c r="J41">
        <v>5.5413750000000004</v>
      </c>
      <c r="K41">
        <v>0.99748700000000001</v>
      </c>
      <c r="L41" t="s">
        <v>385</v>
      </c>
      <c r="M41" t="s">
        <v>10</v>
      </c>
      <c r="N41">
        <v>1200</v>
      </c>
      <c r="O41">
        <v>10.586702000000001</v>
      </c>
      <c r="P41">
        <v>0.84517500000000001</v>
      </c>
    </row>
    <row r="42" spans="1:16">
      <c r="A42" t="s">
        <v>331</v>
      </c>
      <c r="B42" t="s">
        <v>372</v>
      </c>
      <c r="C42" t="s">
        <v>7</v>
      </c>
      <c r="D42">
        <v>1200</v>
      </c>
      <c r="E42">
        <v>7.8615560000000002</v>
      </c>
      <c r="F42">
        <v>4.5650139999999997</v>
      </c>
      <c r="G42" t="s">
        <v>372</v>
      </c>
      <c r="H42" t="s">
        <v>9</v>
      </c>
      <c r="I42">
        <v>1200</v>
      </c>
      <c r="J42">
        <v>5.5413750000000004</v>
      </c>
      <c r="K42">
        <v>0.99748700000000001</v>
      </c>
      <c r="L42" t="s">
        <v>372</v>
      </c>
      <c r="M42" t="s">
        <v>10</v>
      </c>
      <c r="N42">
        <v>1200</v>
      </c>
      <c r="O42">
        <v>10.586702000000001</v>
      </c>
      <c r="P42">
        <v>0.84517500000000001</v>
      </c>
    </row>
    <row r="43" spans="1:16">
      <c r="A43" t="s">
        <v>331</v>
      </c>
      <c r="B43" t="s">
        <v>386</v>
      </c>
      <c r="C43" t="s">
        <v>7</v>
      </c>
      <c r="D43">
        <v>1200</v>
      </c>
      <c r="E43">
        <v>7.8615560000000002</v>
      </c>
      <c r="F43">
        <v>4.5650139999999997</v>
      </c>
      <c r="G43" t="s">
        <v>386</v>
      </c>
      <c r="H43" t="s">
        <v>9</v>
      </c>
      <c r="I43">
        <v>1200</v>
      </c>
      <c r="J43">
        <v>5.5413750000000004</v>
      </c>
      <c r="K43">
        <v>0.99748700000000001</v>
      </c>
      <c r="L43" t="s">
        <v>386</v>
      </c>
      <c r="M43" t="s">
        <v>10</v>
      </c>
      <c r="N43">
        <v>1200</v>
      </c>
      <c r="O43">
        <v>10.586702000000001</v>
      </c>
      <c r="P43">
        <v>0.84517500000000001</v>
      </c>
    </row>
    <row r="44" spans="1:16">
      <c r="A44" t="s">
        <v>331</v>
      </c>
      <c r="B44" t="s">
        <v>362</v>
      </c>
      <c r="C44" t="s">
        <v>7</v>
      </c>
      <c r="D44">
        <v>1200</v>
      </c>
      <c r="E44">
        <v>7.8615560000000002</v>
      </c>
      <c r="F44">
        <v>4.9269189999999998</v>
      </c>
      <c r="G44" t="s">
        <v>362</v>
      </c>
      <c r="H44" t="s">
        <v>9</v>
      </c>
      <c r="I44">
        <v>1200</v>
      </c>
      <c r="J44">
        <v>5.5413750000000004</v>
      </c>
      <c r="K44">
        <v>1.012864</v>
      </c>
      <c r="M44" t="s">
        <v>10</v>
      </c>
    </row>
    <row r="45" spans="1:16">
      <c r="A45" t="s">
        <v>331</v>
      </c>
      <c r="B45" t="s">
        <v>363</v>
      </c>
      <c r="C45" t="s">
        <v>7</v>
      </c>
      <c r="D45">
        <v>1200</v>
      </c>
      <c r="E45">
        <v>7.8615560000000002</v>
      </c>
      <c r="F45">
        <v>4.7469640000000002</v>
      </c>
      <c r="G45" t="s">
        <v>363</v>
      </c>
      <c r="H45" t="s">
        <v>9</v>
      </c>
      <c r="I45">
        <v>1200</v>
      </c>
      <c r="J45">
        <v>5.5413750000000004</v>
      </c>
      <c r="K45">
        <v>0.98872700000000002</v>
      </c>
      <c r="M45" t="s">
        <v>10</v>
      </c>
    </row>
    <row r="46" spans="1:16">
      <c r="A46" t="s">
        <v>331</v>
      </c>
      <c r="B46" t="s">
        <v>364</v>
      </c>
      <c r="C46" t="s">
        <v>7</v>
      </c>
      <c r="D46">
        <v>1200</v>
      </c>
      <c r="E46">
        <v>7.8615560000000002</v>
      </c>
      <c r="F46">
        <v>4.8624580000000002</v>
      </c>
      <c r="G46" t="s">
        <v>364</v>
      </c>
      <c r="H46" t="s">
        <v>9</v>
      </c>
      <c r="I46">
        <v>1200</v>
      </c>
      <c r="J46">
        <v>5.5413750000000004</v>
      </c>
      <c r="K46">
        <v>0.96070599999999995</v>
      </c>
      <c r="M46" t="s">
        <v>10</v>
      </c>
    </row>
    <row r="47" spans="1:16">
      <c r="A47" t="s">
        <v>331</v>
      </c>
      <c r="B47" t="s">
        <v>365</v>
      </c>
      <c r="C47" t="s">
        <v>7</v>
      </c>
      <c r="D47">
        <v>1200</v>
      </c>
      <c r="E47">
        <v>7.8615560000000002</v>
      </c>
      <c r="F47">
        <v>4.546964</v>
      </c>
      <c r="G47" t="s">
        <v>365</v>
      </c>
      <c r="H47" t="s">
        <v>9</v>
      </c>
      <c r="I47">
        <v>1200</v>
      </c>
      <c r="J47">
        <v>5.5413750000000004</v>
      </c>
      <c r="K47">
        <v>0.90443300000000004</v>
      </c>
      <c r="M47" t="s">
        <v>10</v>
      </c>
    </row>
    <row r="48" spans="1:16">
      <c r="A48" t="s">
        <v>371</v>
      </c>
      <c r="B48" t="s">
        <v>332</v>
      </c>
      <c r="C48" t="s">
        <v>11</v>
      </c>
      <c r="D48">
        <v>1200</v>
      </c>
      <c r="E48">
        <v>3.0347680000000001</v>
      </c>
      <c r="F48">
        <v>0.323795</v>
      </c>
      <c r="G48" t="s">
        <v>332</v>
      </c>
      <c r="H48" t="s">
        <v>12</v>
      </c>
      <c r="I48">
        <v>1200</v>
      </c>
      <c r="J48">
        <v>2.7611189999999999</v>
      </c>
      <c r="K48">
        <v>0.105908</v>
      </c>
      <c r="L48" t="s">
        <v>332</v>
      </c>
      <c r="M48" t="s">
        <v>14</v>
      </c>
      <c r="N48">
        <v>1200</v>
      </c>
      <c r="O48">
        <v>2.3805350000000001</v>
      </c>
      <c r="P48">
        <v>0.15055099999999999</v>
      </c>
    </row>
    <row r="49" spans="1:16">
      <c r="A49" t="s">
        <v>371</v>
      </c>
      <c r="B49" t="s">
        <v>333</v>
      </c>
      <c r="C49" t="s">
        <v>11</v>
      </c>
      <c r="D49">
        <v>1200</v>
      </c>
      <c r="E49">
        <v>3.0347680000000001</v>
      </c>
      <c r="F49">
        <v>0.33893400000000001</v>
      </c>
      <c r="G49" t="s">
        <v>333</v>
      </c>
      <c r="H49" t="s">
        <v>12</v>
      </c>
      <c r="I49">
        <v>1200</v>
      </c>
      <c r="J49">
        <v>2.7611189999999999</v>
      </c>
      <c r="K49">
        <v>0.101038</v>
      </c>
      <c r="L49" t="s">
        <v>333</v>
      </c>
      <c r="M49" t="s">
        <v>14</v>
      </c>
      <c r="N49">
        <v>1200</v>
      </c>
      <c r="O49">
        <v>2.3805350000000001</v>
      </c>
      <c r="P49">
        <v>9.0997999999999996E-2</v>
      </c>
    </row>
    <row r="50" spans="1:16">
      <c r="A50" t="s">
        <v>371</v>
      </c>
      <c r="B50" t="s">
        <v>334</v>
      </c>
      <c r="C50" t="s">
        <v>11</v>
      </c>
      <c r="D50">
        <v>1200</v>
      </c>
      <c r="E50">
        <v>3.0347680000000001</v>
      </c>
      <c r="F50">
        <v>0.37033199999999999</v>
      </c>
      <c r="G50" t="s">
        <v>334</v>
      </c>
      <c r="H50" t="s">
        <v>12</v>
      </c>
      <c r="I50">
        <v>1200</v>
      </c>
      <c r="J50">
        <v>2.7611189999999999</v>
      </c>
      <c r="K50">
        <v>0.138741</v>
      </c>
      <c r="L50" t="s">
        <v>334</v>
      </c>
      <c r="M50" t="s">
        <v>14</v>
      </c>
      <c r="N50">
        <v>1200</v>
      </c>
      <c r="O50">
        <v>2.3805350000000001</v>
      </c>
      <c r="P50">
        <v>9.4278000000000001E-2</v>
      </c>
    </row>
    <row r="51" spans="1:16">
      <c r="A51" t="s">
        <v>371</v>
      </c>
      <c r="B51" t="s">
        <v>335</v>
      </c>
      <c r="C51" t="s">
        <v>11</v>
      </c>
      <c r="D51">
        <v>1200</v>
      </c>
      <c r="E51">
        <v>3.0347680000000001</v>
      </c>
      <c r="F51">
        <v>0.32569999999999999</v>
      </c>
      <c r="H51" t="s">
        <v>12</v>
      </c>
      <c r="M51" t="s">
        <v>14</v>
      </c>
    </row>
    <row r="52" spans="1:16">
      <c r="A52" t="s">
        <v>371</v>
      </c>
      <c r="B52" t="s">
        <v>336</v>
      </c>
      <c r="C52" t="s">
        <v>11</v>
      </c>
      <c r="D52">
        <v>1200</v>
      </c>
      <c r="E52">
        <v>2.9714849999999999</v>
      </c>
      <c r="F52">
        <v>0.61251900000000004</v>
      </c>
      <c r="G52" t="s">
        <v>336</v>
      </c>
      <c r="H52" t="s">
        <v>12</v>
      </c>
      <c r="I52">
        <v>1200</v>
      </c>
      <c r="J52">
        <v>2.5398499999999999</v>
      </c>
      <c r="K52">
        <v>0.33265699999999998</v>
      </c>
      <c r="M52" t="s">
        <v>14</v>
      </c>
    </row>
    <row r="53" spans="1:16">
      <c r="A53" t="s">
        <v>371</v>
      </c>
      <c r="B53" t="s">
        <v>337</v>
      </c>
      <c r="C53" t="s">
        <v>11</v>
      </c>
      <c r="D53">
        <v>1200</v>
      </c>
      <c r="E53">
        <v>2.9714849999999999</v>
      </c>
      <c r="F53">
        <v>0.62958499999999995</v>
      </c>
      <c r="G53" t="s">
        <v>337</v>
      </c>
      <c r="H53" t="s">
        <v>12</v>
      </c>
      <c r="I53">
        <v>1200</v>
      </c>
      <c r="J53">
        <v>2.5398499999999999</v>
      </c>
      <c r="K53">
        <v>0.27141500000000002</v>
      </c>
      <c r="L53" t="s">
        <v>337</v>
      </c>
      <c r="M53" t="s">
        <v>14</v>
      </c>
      <c r="N53">
        <v>1200</v>
      </c>
      <c r="O53">
        <v>2.7350180000000002</v>
      </c>
      <c r="P53">
        <v>0.29855199999999998</v>
      </c>
    </row>
    <row r="54" spans="1:16">
      <c r="A54" t="s">
        <v>371</v>
      </c>
      <c r="B54" t="s">
        <v>338</v>
      </c>
      <c r="C54" t="s">
        <v>11</v>
      </c>
      <c r="D54">
        <v>1200</v>
      </c>
      <c r="E54">
        <v>2.9714849999999999</v>
      </c>
      <c r="F54">
        <v>0.53615400000000002</v>
      </c>
      <c r="G54" t="s">
        <v>338</v>
      </c>
      <c r="H54" t="s">
        <v>12</v>
      </c>
      <c r="I54">
        <v>1200</v>
      </c>
      <c r="J54">
        <v>2.5398499999999999</v>
      </c>
      <c r="K54">
        <v>0.18595100000000001</v>
      </c>
      <c r="L54" t="s">
        <v>338</v>
      </c>
      <c r="M54" t="s">
        <v>14</v>
      </c>
      <c r="N54">
        <v>1200</v>
      </c>
      <c r="O54">
        <v>2.7350180000000002</v>
      </c>
      <c r="P54">
        <v>0.21099999999999999</v>
      </c>
    </row>
    <row r="55" spans="1:16">
      <c r="A55" t="s">
        <v>371</v>
      </c>
      <c r="B55" t="s">
        <v>339</v>
      </c>
      <c r="C55" t="s">
        <v>11</v>
      </c>
      <c r="D55">
        <v>1200</v>
      </c>
      <c r="E55">
        <v>3.0347680000000001</v>
      </c>
      <c r="F55">
        <v>0.38938499999999998</v>
      </c>
      <c r="G55" t="s">
        <v>339</v>
      </c>
      <c r="H55" t="s">
        <v>12</v>
      </c>
      <c r="I55">
        <v>1200</v>
      </c>
      <c r="J55">
        <v>2.7611189999999999</v>
      </c>
      <c r="K55">
        <v>0.14760699999999999</v>
      </c>
      <c r="L55" t="s">
        <v>339</v>
      </c>
      <c r="M55" t="s">
        <v>14</v>
      </c>
      <c r="N55">
        <v>1200</v>
      </c>
      <c r="O55">
        <v>2.3805350000000001</v>
      </c>
      <c r="P55">
        <v>0.15564500000000001</v>
      </c>
    </row>
    <row r="56" spans="1:16">
      <c r="A56" t="s">
        <v>371</v>
      </c>
      <c r="B56" t="s">
        <v>340</v>
      </c>
      <c r="C56" t="s">
        <v>11</v>
      </c>
      <c r="D56">
        <v>1200</v>
      </c>
      <c r="E56">
        <v>3.0347680000000001</v>
      </c>
      <c r="F56">
        <v>0.42491299999999999</v>
      </c>
      <c r="G56" t="s">
        <v>340</v>
      </c>
      <c r="H56" t="s">
        <v>12</v>
      </c>
      <c r="I56">
        <v>1200</v>
      </c>
      <c r="J56">
        <v>2.7611189999999999</v>
      </c>
      <c r="K56">
        <v>0.16291600000000001</v>
      </c>
      <c r="L56" t="s">
        <v>340</v>
      </c>
      <c r="M56" t="s">
        <v>14</v>
      </c>
      <c r="N56">
        <v>1200</v>
      </c>
      <c r="O56">
        <v>2.3805350000000001</v>
      </c>
      <c r="P56">
        <v>0.14093600000000001</v>
      </c>
    </row>
    <row r="57" spans="1:16">
      <c r="A57" t="s">
        <v>371</v>
      </c>
      <c r="B57" t="s">
        <v>341</v>
      </c>
      <c r="C57" t="s">
        <v>11</v>
      </c>
      <c r="D57">
        <v>1200</v>
      </c>
      <c r="E57">
        <v>3.0347680000000001</v>
      </c>
      <c r="F57">
        <v>0.38787199999999999</v>
      </c>
      <c r="G57" t="s">
        <v>341</v>
      </c>
      <c r="H57" t="s">
        <v>12</v>
      </c>
      <c r="I57">
        <v>1200</v>
      </c>
      <c r="J57">
        <v>2.7611189999999999</v>
      </c>
      <c r="K57">
        <v>0.130352</v>
      </c>
      <c r="L57" t="s">
        <v>341</v>
      </c>
      <c r="M57" t="s">
        <v>14</v>
      </c>
      <c r="N57">
        <v>1200</v>
      </c>
      <c r="O57">
        <v>2.3805350000000001</v>
      </c>
      <c r="P57">
        <v>0.133155</v>
      </c>
    </row>
    <row r="58" spans="1:16">
      <c r="A58" t="s">
        <v>371</v>
      </c>
      <c r="B58" t="s">
        <v>342</v>
      </c>
      <c r="C58" t="s">
        <v>11</v>
      </c>
      <c r="D58">
        <v>1200</v>
      </c>
      <c r="E58">
        <v>3.0347680000000001</v>
      </c>
      <c r="F58">
        <v>0.40565099999999998</v>
      </c>
      <c r="G58" t="s">
        <v>342</v>
      </c>
      <c r="H58" t="s">
        <v>12</v>
      </c>
      <c r="I58">
        <v>1200</v>
      </c>
      <c r="J58">
        <v>2.7611189999999999</v>
      </c>
      <c r="K58">
        <v>0.11704100000000001</v>
      </c>
      <c r="L58" t="s">
        <v>342</v>
      </c>
      <c r="M58" t="s">
        <v>14</v>
      </c>
      <c r="N58">
        <v>1200</v>
      </c>
      <c r="O58">
        <v>2.3805350000000001</v>
      </c>
      <c r="P58">
        <v>0.12954599999999999</v>
      </c>
    </row>
    <row r="59" spans="1:16">
      <c r="A59" t="s">
        <v>371</v>
      </c>
      <c r="B59" t="s">
        <v>343</v>
      </c>
      <c r="C59" t="s">
        <v>11</v>
      </c>
      <c r="D59">
        <v>1200</v>
      </c>
      <c r="E59">
        <v>3.0347680000000001</v>
      </c>
      <c r="F59">
        <v>0.52239999999999998</v>
      </c>
      <c r="G59" t="s">
        <v>343</v>
      </c>
      <c r="H59" t="s">
        <v>12</v>
      </c>
      <c r="I59">
        <v>1200</v>
      </c>
      <c r="J59">
        <v>2.7611189999999999</v>
      </c>
      <c r="K59">
        <v>0.18146999999999999</v>
      </c>
      <c r="L59" t="s">
        <v>343</v>
      </c>
      <c r="M59" t="s">
        <v>14</v>
      </c>
      <c r="N59">
        <v>1200</v>
      </c>
      <c r="O59">
        <v>2.3805350000000001</v>
      </c>
      <c r="P59">
        <v>0.16912199999999999</v>
      </c>
    </row>
    <row r="60" spans="1:16">
      <c r="A60" t="s">
        <v>371</v>
      </c>
      <c r="B60" t="s">
        <v>344</v>
      </c>
      <c r="C60" t="s">
        <v>11</v>
      </c>
      <c r="D60">
        <v>1200</v>
      </c>
      <c r="E60">
        <v>3.0347680000000001</v>
      </c>
      <c r="F60">
        <v>0.46847299999999997</v>
      </c>
      <c r="G60" t="s">
        <v>344</v>
      </c>
      <c r="H60" t="s">
        <v>12</v>
      </c>
      <c r="I60">
        <v>1200</v>
      </c>
      <c r="J60">
        <v>2.7611189999999999</v>
      </c>
      <c r="K60">
        <v>0.13029499999999999</v>
      </c>
      <c r="L60" t="s">
        <v>344</v>
      </c>
      <c r="M60" t="s">
        <v>14</v>
      </c>
      <c r="N60">
        <v>1200</v>
      </c>
      <c r="O60">
        <v>2.3805350000000001</v>
      </c>
      <c r="P60">
        <v>0.155615</v>
      </c>
    </row>
    <row r="61" spans="1:16">
      <c r="A61" t="s">
        <v>371</v>
      </c>
      <c r="B61" t="s">
        <v>345</v>
      </c>
      <c r="C61" t="s">
        <v>11</v>
      </c>
      <c r="D61">
        <v>1200</v>
      </c>
      <c r="E61">
        <v>3.0347680000000001</v>
      </c>
      <c r="F61">
        <v>0.44904699999999997</v>
      </c>
      <c r="G61" t="s">
        <v>345</v>
      </c>
      <c r="H61" t="s">
        <v>12</v>
      </c>
      <c r="I61">
        <v>1200</v>
      </c>
      <c r="J61">
        <v>2.7611189999999999</v>
      </c>
      <c r="K61">
        <v>0.14064699999999999</v>
      </c>
      <c r="L61" t="s">
        <v>345</v>
      </c>
      <c r="M61" t="s">
        <v>14</v>
      </c>
      <c r="N61">
        <v>1200</v>
      </c>
      <c r="O61">
        <v>2.3805350000000001</v>
      </c>
      <c r="P61">
        <v>0.12967600000000001</v>
      </c>
    </row>
    <row r="62" spans="1:16">
      <c r="A62" t="s">
        <v>371</v>
      </c>
      <c r="B62" t="s">
        <v>406</v>
      </c>
      <c r="C62" t="s">
        <v>11</v>
      </c>
      <c r="D62">
        <v>1200</v>
      </c>
      <c r="E62">
        <v>3.0347680000000001</v>
      </c>
      <c r="F62">
        <v>0.35005999999999998</v>
      </c>
      <c r="G62" t="s">
        <v>406</v>
      </c>
      <c r="H62" t="s">
        <v>12</v>
      </c>
      <c r="I62">
        <v>1200</v>
      </c>
      <c r="J62">
        <v>2.7611189999999999</v>
      </c>
      <c r="K62">
        <v>0.107346</v>
      </c>
      <c r="L62" t="s">
        <v>406</v>
      </c>
      <c r="M62" t="s">
        <v>14</v>
      </c>
      <c r="N62">
        <v>1200</v>
      </c>
      <c r="O62">
        <v>2.3805350000000001</v>
      </c>
      <c r="P62">
        <v>0.10068299999999999</v>
      </c>
    </row>
    <row r="63" spans="1:16">
      <c r="A63" t="s">
        <v>371</v>
      </c>
      <c r="B63" t="s">
        <v>407</v>
      </c>
      <c r="C63" t="s">
        <v>11</v>
      </c>
      <c r="D63">
        <v>1200</v>
      </c>
      <c r="E63">
        <v>3.0347680000000001</v>
      </c>
      <c r="F63">
        <v>0.35005999999999998</v>
      </c>
      <c r="G63" t="s">
        <v>407</v>
      </c>
      <c r="H63" t="s">
        <v>12</v>
      </c>
      <c r="I63">
        <v>1200</v>
      </c>
      <c r="J63">
        <v>2.7611189999999999</v>
      </c>
      <c r="K63">
        <v>0.107346</v>
      </c>
      <c r="L63" t="s">
        <v>407</v>
      </c>
      <c r="M63" t="s">
        <v>14</v>
      </c>
      <c r="N63">
        <v>1200</v>
      </c>
      <c r="O63">
        <v>2.3805350000000001</v>
      </c>
      <c r="P63">
        <v>0.10068299999999999</v>
      </c>
    </row>
    <row r="64" spans="1:16">
      <c r="A64" t="s">
        <v>371</v>
      </c>
      <c r="B64" t="s">
        <v>346</v>
      </c>
      <c r="C64" t="s">
        <v>11</v>
      </c>
      <c r="D64">
        <v>1200</v>
      </c>
      <c r="E64">
        <v>3.0347680000000001</v>
      </c>
      <c r="F64">
        <v>0.38817000000000002</v>
      </c>
      <c r="G64" t="s">
        <v>346</v>
      </c>
      <c r="H64" t="s">
        <v>12</v>
      </c>
      <c r="I64">
        <v>1200</v>
      </c>
      <c r="J64">
        <v>2.7611189999999999</v>
      </c>
      <c r="K64">
        <v>0.122071</v>
      </c>
      <c r="L64" t="s">
        <v>346</v>
      </c>
      <c r="M64" t="s">
        <v>14</v>
      </c>
      <c r="N64">
        <v>1200</v>
      </c>
      <c r="O64">
        <v>2.3805350000000001</v>
      </c>
      <c r="P64">
        <v>9.2638999999999999E-2</v>
      </c>
    </row>
    <row r="65" spans="1:16">
      <c r="A65" t="s">
        <v>371</v>
      </c>
      <c r="B65" t="s">
        <v>357</v>
      </c>
      <c r="C65" t="s">
        <v>11</v>
      </c>
      <c r="G65" t="s">
        <v>357</v>
      </c>
      <c r="H65" t="s">
        <v>12</v>
      </c>
      <c r="I65">
        <v>1200</v>
      </c>
      <c r="J65">
        <v>2.5398499999999999</v>
      </c>
      <c r="K65">
        <v>0.28132400000000002</v>
      </c>
      <c r="M65" t="s">
        <v>14</v>
      </c>
    </row>
    <row r="66" spans="1:16">
      <c r="A66" t="s">
        <v>371</v>
      </c>
      <c r="B66" t="s">
        <v>347</v>
      </c>
      <c r="C66" t="s">
        <v>11</v>
      </c>
      <c r="D66">
        <v>1200</v>
      </c>
      <c r="E66">
        <v>2.9714849999999999</v>
      </c>
      <c r="F66">
        <v>0.86916599999999999</v>
      </c>
      <c r="G66" t="s">
        <v>347</v>
      </c>
      <c r="H66" t="s">
        <v>12</v>
      </c>
      <c r="I66">
        <v>1200</v>
      </c>
      <c r="J66">
        <v>2.5398499999999999</v>
      </c>
      <c r="K66">
        <v>0.27404699999999999</v>
      </c>
      <c r="L66" t="s">
        <v>347</v>
      </c>
      <c r="M66" t="s">
        <v>14</v>
      </c>
      <c r="N66">
        <v>1200</v>
      </c>
      <c r="O66">
        <v>2.7350180000000002</v>
      </c>
      <c r="P66">
        <v>0.361128</v>
      </c>
    </row>
    <row r="67" spans="1:16">
      <c r="A67" t="s">
        <v>371</v>
      </c>
      <c r="B67" t="s">
        <v>348</v>
      </c>
      <c r="C67" t="s">
        <v>11</v>
      </c>
      <c r="D67">
        <v>1200</v>
      </c>
      <c r="E67">
        <v>2.9714849999999999</v>
      </c>
      <c r="F67">
        <v>0.87667300000000004</v>
      </c>
      <c r="G67" t="s">
        <v>348</v>
      </c>
      <c r="H67" t="s">
        <v>12</v>
      </c>
      <c r="I67">
        <v>1200</v>
      </c>
      <c r="J67">
        <v>2.5398499999999999</v>
      </c>
      <c r="K67">
        <v>0.306066</v>
      </c>
      <c r="L67" t="s">
        <v>348</v>
      </c>
      <c r="M67" t="s">
        <v>14</v>
      </c>
      <c r="N67">
        <v>1200</v>
      </c>
      <c r="O67">
        <v>2.7350180000000002</v>
      </c>
      <c r="P67">
        <v>0.35515200000000002</v>
      </c>
    </row>
    <row r="68" spans="1:16">
      <c r="A68" t="s">
        <v>371</v>
      </c>
      <c r="B68" t="s">
        <v>349</v>
      </c>
      <c r="C68" t="s">
        <v>11</v>
      </c>
      <c r="D68">
        <v>1200</v>
      </c>
      <c r="E68">
        <v>2.9714849999999999</v>
      </c>
      <c r="F68">
        <v>0.57958699999999996</v>
      </c>
      <c r="G68" t="s">
        <v>349</v>
      </c>
      <c r="H68" t="s">
        <v>12</v>
      </c>
      <c r="I68">
        <v>1200</v>
      </c>
      <c r="J68">
        <v>2.5398499999999999</v>
      </c>
      <c r="K68">
        <v>0.22208800000000001</v>
      </c>
      <c r="L68" t="s">
        <v>349</v>
      </c>
      <c r="M68" t="s">
        <v>14</v>
      </c>
      <c r="N68">
        <v>1200</v>
      </c>
      <c r="O68">
        <v>2.7350180000000002</v>
      </c>
      <c r="P68">
        <v>0.23014499999999999</v>
      </c>
    </row>
    <row r="69" spans="1:16">
      <c r="A69" t="s">
        <v>371</v>
      </c>
      <c r="B69" t="s">
        <v>350</v>
      </c>
      <c r="C69" t="s">
        <v>11</v>
      </c>
      <c r="D69">
        <v>1200</v>
      </c>
      <c r="E69">
        <v>2.9714849999999999</v>
      </c>
      <c r="F69">
        <v>0.57574700000000001</v>
      </c>
      <c r="G69" t="s">
        <v>350</v>
      </c>
      <c r="H69" t="s">
        <v>12</v>
      </c>
      <c r="I69">
        <v>1200</v>
      </c>
      <c r="J69">
        <v>2.5398499999999999</v>
      </c>
      <c r="K69">
        <v>0.16140499999999999</v>
      </c>
      <c r="L69" t="s">
        <v>350</v>
      </c>
      <c r="M69" t="s">
        <v>14</v>
      </c>
      <c r="N69">
        <v>1200</v>
      </c>
      <c r="O69">
        <v>2.7350180000000002</v>
      </c>
      <c r="P69">
        <v>0.222493</v>
      </c>
    </row>
    <row r="70" spans="1:16">
      <c r="A70" t="s">
        <v>371</v>
      </c>
      <c r="B70" t="s">
        <v>351</v>
      </c>
      <c r="C70" t="s">
        <v>11</v>
      </c>
      <c r="D70">
        <v>1200</v>
      </c>
      <c r="E70">
        <v>2.9714849999999999</v>
      </c>
      <c r="F70">
        <v>0.55165399999999998</v>
      </c>
      <c r="G70" t="s">
        <v>351</v>
      </c>
      <c r="H70" t="s">
        <v>12</v>
      </c>
      <c r="I70">
        <v>1200</v>
      </c>
      <c r="J70">
        <v>2.5398499999999999</v>
      </c>
      <c r="K70">
        <v>0.177061</v>
      </c>
      <c r="L70" t="s">
        <v>351</v>
      </c>
      <c r="M70" t="s">
        <v>14</v>
      </c>
      <c r="N70">
        <v>1200</v>
      </c>
      <c r="O70">
        <v>2.7350180000000002</v>
      </c>
      <c r="P70">
        <v>0.18557299999999999</v>
      </c>
    </row>
    <row r="71" spans="1:16">
      <c r="A71" t="s">
        <v>371</v>
      </c>
      <c r="B71" t="s">
        <v>352</v>
      </c>
      <c r="C71" t="s">
        <v>11</v>
      </c>
      <c r="D71">
        <v>1200</v>
      </c>
      <c r="E71">
        <v>2.9714849999999999</v>
      </c>
      <c r="F71">
        <v>0.420431</v>
      </c>
      <c r="G71" t="s">
        <v>352</v>
      </c>
      <c r="H71" t="s">
        <v>12</v>
      </c>
      <c r="I71">
        <v>1200</v>
      </c>
      <c r="J71">
        <v>2.5398499999999999</v>
      </c>
      <c r="K71">
        <v>0.12720400000000001</v>
      </c>
      <c r="L71" t="s">
        <v>352</v>
      </c>
      <c r="M71" t="s">
        <v>14</v>
      </c>
      <c r="N71">
        <v>1200</v>
      </c>
      <c r="O71">
        <v>2.7350180000000002</v>
      </c>
      <c r="P71">
        <v>0.184338</v>
      </c>
    </row>
    <row r="72" spans="1:16">
      <c r="A72" t="s">
        <v>371</v>
      </c>
      <c r="B72" t="s">
        <v>353</v>
      </c>
      <c r="C72" t="s">
        <v>11</v>
      </c>
      <c r="D72">
        <v>1200</v>
      </c>
      <c r="E72">
        <v>3.0347680000000001</v>
      </c>
      <c r="F72">
        <v>0.44904699999999997</v>
      </c>
      <c r="G72" t="s">
        <v>353</v>
      </c>
      <c r="H72" t="s">
        <v>12</v>
      </c>
      <c r="I72">
        <v>1200</v>
      </c>
      <c r="J72">
        <v>2.7611189999999999</v>
      </c>
      <c r="K72">
        <v>0.14064699999999999</v>
      </c>
      <c r="L72" t="s">
        <v>353</v>
      </c>
      <c r="M72" t="s">
        <v>14</v>
      </c>
      <c r="N72">
        <v>1200</v>
      </c>
      <c r="O72">
        <v>2.3805350000000001</v>
      </c>
      <c r="P72">
        <v>0.12967600000000001</v>
      </c>
    </row>
    <row r="73" spans="1:16">
      <c r="A73" t="s">
        <v>371</v>
      </c>
      <c r="B73" t="s">
        <v>354</v>
      </c>
      <c r="C73" t="s">
        <v>11</v>
      </c>
      <c r="D73">
        <v>1200</v>
      </c>
      <c r="E73">
        <v>3.0347680000000001</v>
      </c>
      <c r="F73">
        <v>0.50740499999999999</v>
      </c>
      <c r="G73" t="s">
        <v>354</v>
      </c>
      <c r="H73" t="s">
        <v>12</v>
      </c>
      <c r="I73">
        <v>1200</v>
      </c>
      <c r="J73">
        <v>2.7611189999999999</v>
      </c>
      <c r="K73">
        <v>0.15667800000000001</v>
      </c>
      <c r="L73" t="s">
        <v>354</v>
      </c>
      <c r="M73" t="s">
        <v>14</v>
      </c>
      <c r="N73">
        <v>1200</v>
      </c>
      <c r="O73">
        <v>2.3805350000000001</v>
      </c>
      <c r="P73">
        <v>0.14497599999999999</v>
      </c>
    </row>
    <row r="74" spans="1:16">
      <c r="A74" t="s">
        <v>371</v>
      </c>
      <c r="B74" t="s">
        <v>355</v>
      </c>
      <c r="C74" t="s">
        <v>11</v>
      </c>
      <c r="D74">
        <v>1200</v>
      </c>
      <c r="E74">
        <v>3.0347680000000001</v>
      </c>
      <c r="F74">
        <v>0.42862299999999998</v>
      </c>
      <c r="G74" t="s">
        <v>355</v>
      </c>
      <c r="H74" t="s">
        <v>12</v>
      </c>
      <c r="I74">
        <v>1200</v>
      </c>
      <c r="J74">
        <v>2.7611189999999999</v>
      </c>
      <c r="K74">
        <v>0.14064699999999999</v>
      </c>
      <c r="L74" t="s">
        <v>355</v>
      </c>
      <c r="M74" t="s">
        <v>14</v>
      </c>
      <c r="N74">
        <v>1200</v>
      </c>
      <c r="O74">
        <v>2.3805350000000001</v>
      </c>
      <c r="P74">
        <v>0.12967600000000001</v>
      </c>
    </row>
    <row r="75" spans="1:16">
      <c r="A75" t="s">
        <v>371</v>
      </c>
      <c r="B75" t="s">
        <v>356</v>
      </c>
      <c r="C75" t="s">
        <v>11</v>
      </c>
      <c r="D75">
        <v>1200</v>
      </c>
      <c r="E75">
        <v>3.0347680000000001</v>
      </c>
      <c r="F75">
        <v>0.42325299999999999</v>
      </c>
      <c r="G75" t="s">
        <v>356</v>
      </c>
      <c r="H75" t="s">
        <v>12</v>
      </c>
      <c r="I75">
        <v>1200</v>
      </c>
      <c r="J75">
        <v>2.7611189999999999</v>
      </c>
      <c r="K75">
        <v>0.112303</v>
      </c>
      <c r="L75" t="s">
        <v>356</v>
      </c>
      <c r="M75" t="s">
        <v>14</v>
      </c>
      <c r="N75">
        <v>1200</v>
      </c>
      <c r="O75">
        <v>2.3805350000000001</v>
      </c>
      <c r="P75">
        <v>0.145012</v>
      </c>
    </row>
    <row r="76" spans="1:16">
      <c r="A76" t="s">
        <v>371</v>
      </c>
      <c r="B76" t="s">
        <v>358</v>
      </c>
      <c r="C76" t="s">
        <v>7</v>
      </c>
      <c r="G76" t="s">
        <v>358</v>
      </c>
      <c r="H76" t="s">
        <v>9</v>
      </c>
      <c r="I76">
        <v>1200</v>
      </c>
      <c r="J76">
        <v>5.7962619999999996</v>
      </c>
      <c r="K76">
        <v>1.447905</v>
      </c>
      <c r="M76" t="s">
        <v>10</v>
      </c>
    </row>
    <row r="77" spans="1:16">
      <c r="A77" t="s">
        <v>371</v>
      </c>
      <c r="B77" t="s">
        <v>359</v>
      </c>
      <c r="C77" t="s">
        <v>7</v>
      </c>
      <c r="G77" t="s">
        <v>359</v>
      </c>
      <c r="H77" t="s">
        <v>9</v>
      </c>
      <c r="I77">
        <v>1200</v>
      </c>
      <c r="J77">
        <v>5.7962619999999996</v>
      </c>
      <c r="K77">
        <v>1.241973</v>
      </c>
      <c r="M77" t="s">
        <v>10</v>
      </c>
    </row>
    <row r="78" spans="1:16">
      <c r="A78" t="s">
        <v>371</v>
      </c>
      <c r="B78" t="s">
        <v>360</v>
      </c>
      <c r="C78" t="s">
        <v>7</v>
      </c>
      <c r="G78" t="s">
        <v>360</v>
      </c>
      <c r="H78" t="s">
        <v>9</v>
      </c>
      <c r="I78">
        <v>1200</v>
      </c>
      <c r="J78">
        <v>5.7962619999999996</v>
      </c>
      <c r="K78">
        <v>1.3161320000000001</v>
      </c>
      <c r="M78" t="s">
        <v>10</v>
      </c>
    </row>
    <row r="79" spans="1:16">
      <c r="A79" t="s">
        <v>371</v>
      </c>
      <c r="B79" t="s">
        <v>366</v>
      </c>
      <c r="C79" t="s">
        <v>7</v>
      </c>
      <c r="G79" t="s">
        <v>366</v>
      </c>
      <c r="H79" t="s">
        <v>9</v>
      </c>
      <c r="I79">
        <v>1200</v>
      </c>
      <c r="J79">
        <v>5.7962619999999996</v>
      </c>
      <c r="K79">
        <v>1.29098</v>
      </c>
      <c r="L79" t="s">
        <v>366</v>
      </c>
      <c r="M79" t="s">
        <v>10</v>
      </c>
      <c r="N79">
        <v>1200</v>
      </c>
      <c r="O79">
        <v>8.5380009999999995</v>
      </c>
      <c r="P79">
        <v>0.80580600000000002</v>
      </c>
    </row>
    <row r="80" spans="1:16">
      <c r="A80" t="s">
        <v>371</v>
      </c>
      <c r="B80" t="s">
        <v>367</v>
      </c>
      <c r="C80" t="s">
        <v>7</v>
      </c>
      <c r="G80" t="s">
        <v>367</v>
      </c>
      <c r="H80" t="s">
        <v>9</v>
      </c>
      <c r="I80">
        <v>1200</v>
      </c>
      <c r="J80">
        <v>5.7962619999999996</v>
      </c>
      <c r="K80">
        <v>2.1599970000000002</v>
      </c>
      <c r="M80" t="s">
        <v>10</v>
      </c>
    </row>
    <row r="81" spans="1:16">
      <c r="A81" t="s">
        <v>371</v>
      </c>
      <c r="B81" t="s">
        <v>368</v>
      </c>
      <c r="C81" t="s">
        <v>7</v>
      </c>
      <c r="G81" t="s">
        <v>368</v>
      </c>
      <c r="H81" t="s">
        <v>9</v>
      </c>
      <c r="I81">
        <v>1200</v>
      </c>
      <c r="J81">
        <v>5.7962619999999996</v>
      </c>
      <c r="K81">
        <v>1.7041900000000001</v>
      </c>
      <c r="M81" t="s">
        <v>10</v>
      </c>
    </row>
    <row r="82" spans="1:16">
      <c r="A82" t="s">
        <v>371</v>
      </c>
      <c r="B82" t="s">
        <v>369</v>
      </c>
      <c r="C82" t="s">
        <v>7</v>
      </c>
      <c r="G82" t="s">
        <v>369</v>
      </c>
      <c r="H82" t="s">
        <v>9</v>
      </c>
      <c r="I82">
        <v>1200</v>
      </c>
      <c r="J82">
        <v>5.7962619999999996</v>
      </c>
      <c r="K82">
        <v>1.539417</v>
      </c>
      <c r="M82" t="s">
        <v>10</v>
      </c>
    </row>
    <row r="83" spans="1:16">
      <c r="A83" t="s">
        <v>371</v>
      </c>
      <c r="B83" t="s">
        <v>370</v>
      </c>
      <c r="C83" t="s">
        <v>7</v>
      </c>
      <c r="G83" t="s">
        <v>370</v>
      </c>
      <c r="H83" t="s">
        <v>9</v>
      </c>
      <c r="I83">
        <v>1200</v>
      </c>
      <c r="J83">
        <v>5.7962619999999996</v>
      </c>
      <c r="K83">
        <v>1.4588239999999999</v>
      </c>
      <c r="M83" t="s">
        <v>10</v>
      </c>
    </row>
    <row r="84" spans="1:16">
      <c r="A84" t="s">
        <v>371</v>
      </c>
      <c r="B84" t="s">
        <v>361</v>
      </c>
      <c r="C84" t="s">
        <v>7</v>
      </c>
      <c r="G84" t="s">
        <v>361</v>
      </c>
      <c r="H84" t="s">
        <v>9</v>
      </c>
      <c r="I84">
        <v>1200</v>
      </c>
      <c r="J84">
        <v>5.7962619999999996</v>
      </c>
      <c r="K84">
        <v>1.6828590000000001</v>
      </c>
      <c r="M84" t="s">
        <v>10</v>
      </c>
    </row>
    <row r="85" spans="1:16">
      <c r="A85" t="s">
        <v>371</v>
      </c>
      <c r="B85" t="s">
        <v>375</v>
      </c>
      <c r="C85" t="s">
        <v>7</v>
      </c>
      <c r="D85">
        <v>1200</v>
      </c>
      <c r="E85">
        <v>6.8486690000000001</v>
      </c>
      <c r="F85">
        <v>6.0716749999999999</v>
      </c>
      <c r="G85" t="s">
        <v>375</v>
      </c>
      <c r="H85" t="s">
        <v>9</v>
      </c>
      <c r="I85">
        <v>1200</v>
      </c>
      <c r="J85">
        <v>5.7962619999999996</v>
      </c>
      <c r="K85">
        <v>1.316908</v>
      </c>
      <c r="M85" t="s">
        <v>10</v>
      </c>
    </row>
    <row r="86" spans="1:16">
      <c r="A86" t="s">
        <v>371</v>
      </c>
      <c r="B86" t="s">
        <v>376</v>
      </c>
      <c r="C86" t="s">
        <v>7</v>
      </c>
      <c r="D86">
        <v>1200</v>
      </c>
      <c r="E86">
        <v>6.8486690000000001</v>
      </c>
      <c r="F86">
        <v>6.0716749999999999</v>
      </c>
      <c r="G86" t="s">
        <v>376</v>
      </c>
      <c r="H86" t="s">
        <v>9</v>
      </c>
      <c r="I86">
        <v>1200</v>
      </c>
      <c r="J86">
        <v>5.7962619999999996</v>
      </c>
      <c r="K86">
        <v>1.316908</v>
      </c>
      <c r="M86" t="s">
        <v>10</v>
      </c>
    </row>
    <row r="87" spans="1:16">
      <c r="A87" t="s">
        <v>371</v>
      </c>
      <c r="B87" t="s">
        <v>385</v>
      </c>
      <c r="C87" t="s">
        <v>7</v>
      </c>
      <c r="G87" t="s">
        <v>385</v>
      </c>
      <c r="H87" t="s">
        <v>9</v>
      </c>
      <c r="I87">
        <v>1200</v>
      </c>
      <c r="J87">
        <v>5.7962619999999996</v>
      </c>
      <c r="K87">
        <v>1.2585649999999999</v>
      </c>
      <c r="M87" t="s">
        <v>10</v>
      </c>
    </row>
    <row r="88" spans="1:16">
      <c r="A88" t="s">
        <v>371</v>
      </c>
      <c r="B88" t="s">
        <v>372</v>
      </c>
      <c r="C88" t="s">
        <v>7</v>
      </c>
      <c r="G88" t="s">
        <v>372</v>
      </c>
      <c r="H88" t="s">
        <v>9</v>
      </c>
      <c r="I88">
        <v>1200</v>
      </c>
      <c r="J88">
        <v>5.7962619999999996</v>
      </c>
      <c r="K88">
        <v>1.2585649999999999</v>
      </c>
      <c r="L88" t="s">
        <v>372</v>
      </c>
      <c r="M88" t="s">
        <v>10</v>
      </c>
      <c r="N88">
        <v>1200</v>
      </c>
      <c r="O88">
        <v>8.5380009999999995</v>
      </c>
      <c r="P88">
        <v>0.97168399999999999</v>
      </c>
    </row>
    <row r="89" spans="1:16">
      <c r="A89" t="s">
        <v>371</v>
      </c>
      <c r="B89" t="s">
        <v>386</v>
      </c>
      <c r="C89" t="s">
        <v>7</v>
      </c>
      <c r="G89" t="s">
        <v>386</v>
      </c>
      <c r="H89" t="s">
        <v>9</v>
      </c>
      <c r="I89">
        <v>1200</v>
      </c>
      <c r="J89">
        <v>5.7962619999999996</v>
      </c>
      <c r="K89">
        <v>1.2585649999999999</v>
      </c>
      <c r="M89" t="s">
        <v>10</v>
      </c>
    </row>
    <row r="90" spans="1:16">
      <c r="A90" t="s">
        <v>371</v>
      </c>
      <c r="B90" t="s">
        <v>362</v>
      </c>
      <c r="C90" t="s">
        <v>7</v>
      </c>
      <c r="G90" t="s">
        <v>362</v>
      </c>
      <c r="H90" t="s">
        <v>9</v>
      </c>
      <c r="I90">
        <v>1200</v>
      </c>
      <c r="J90">
        <v>5.7962619999999996</v>
      </c>
      <c r="K90">
        <v>1.2972109999999999</v>
      </c>
      <c r="M90" t="s">
        <v>10</v>
      </c>
    </row>
    <row r="91" spans="1:16">
      <c r="A91" t="s">
        <v>371</v>
      </c>
      <c r="B91" t="s">
        <v>363</v>
      </c>
      <c r="C91" t="s">
        <v>7</v>
      </c>
      <c r="D91">
        <v>1200</v>
      </c>
      <c r="E91">
        <v>6.8486690000000001</v>
      </c>
      <c r="F91">
        <v>6.0716749999999999</v>
      </c>
      <c r="G91" t="s">
        <v>363</v>
      </c>
      <c r="H91" t="s">
        <v>9</v>
      </c>
      <c r="I91">
        <v>1200</v>
      </c>
      <c r="J91">
        <v>5.7962619999999996</v>
      </c>
      <c r="K91">
        <v>1.1180460000000001</v>
      </c>
      <c r="M91" t="s">
        <v>10</v>
      </c>
    </row>
    <row r="92" spans="1:16">
      <c r="A92" t="s">
        <v>371</v>
      </c>
      <c r="B92" t="s">
        <v>364</v>
      </c>
      <c r="C92" t="s">
        <v>7</v>
      </c>
      <c r="G92" t="s">
        <v>364</v>
      </c>
      <c r="H92" t="s">
        <v>9</v>
      </c>
      <c r="I92">
        <v>1200</v>
      </c>
      <c r="J92">
        <v>5.7962619999999996</v>
      </c>
      <c r="K92">
        <v>1.4453370000000001</v>
      </c>
      <c r="M92" t="s">
        <v>10</v>
      </c>
    </row>
    <row r="93" spans="1:16">
      <c r="A93" t="s">
        <v>371</v>
      </c>
      <c r="B93" t="s">
        <v>365</v>
      </c>
      <c r="C93" t="s">
        <v>7</v>
      </c>
      <c r="D93">
        <v>1200</v>
      </c>
      <c r="E93">
        <v>6.8486690000000001</v>
      </c>
      <c r="F93">
        <v>6.0716749999999999</v>
      </c>
      <c r="G93" t="s">
        <v>365</v>
      </c>
      <c r="H93" t="s">
        <v>9</v>
      </c>
      <c r="I93">
        <v>1200</v>
      </c>
      <c r="J93">
        <v>5.7962619999999996</v>
      </c>
      <c r="K93">
        <v>1.1818610000000001</v>
      </c>
      <c r="M93" t="s">
        <v>10</v>
      </c>
    </row>
    <row r="94" spans="1:16">
      <c r="A94" t="s">
        <v>371</v>
      </c>
    </row>
    <row r="95" spans="1:16">
      <c r="A95" t="s">
        <v>371</v>
      </c>
    </row>
    <row r="96" spans="1:16">
      <c r="A96" t="s">
        <v>371</v>
      </c>
    </row>
    <row r="97" spans="1:1">
      <c r="A97" t="s">
        <v>371</v>
      </c>
    </row>
    <row r="98" spans="1:1">
      <c r="A98" t="s">
        <v>371</v>
      </c>
    </row>
    <row r="99" spans="1:1">
      <c r="A99" t="s">
        <v>371</v>
      </c>
    </row>
  </sheetData>
  <sheetProtection algorithmName="SHA-512" hashValue="G2HQ4P6uvzqqvJYMRSUKq1ACs33pyc9WOn3l9DjhTGWNARL3BPv7Lhh3kt/TTm5FK1mtmAmrXCYlIeSw2CsuJA==" saltValue="d3+98JdCJEgINCZ3DFPQq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B78A2-6E25-43BE-A702-39D64EE8427B}">
  <dimension ref="A1:AN53"/>
  <sheetViews>
    <sheetView workbookViewId="0">
      <pane xSplit="2" ySplit="1" topLeftCell="Q25" activePane="bottomRight" state="frozen"/>
      <selection pane="topRight" activeCell="C1" sqref="C1"/>
      <selection pane="bottomLeft" activeCell="A2" sqref="A2"/>
      <selection pane="bottomRight" activeCell="AC50" sqref="AC50"/>
    </sheetView>
  </sheetViews>
  <sheetFormatPr defaultRowHeight="14.4"/>
  <cols>
    <col min="1" max="2" width="9.109375" customWidth="1"/>
    <col min="3" max="3" width="11.33203125" bestFit="1" customWidth="1"/>
    <col min="4" max="4" width="6.88671875" customWidth="1"/>
    <col min="5" max="7" width="14.33203125" style="134" customWidth="1"/>
  </cols>
  <sheetData>
    <row r="1" spans="1:40" ht="15" thickBot="1">
      <c r="A1" s="129" t="s">
        <v>326</v>
      </c>
      <c r="B1" s="129" t="s">
        <v>327</v>
      </c>
      <c r="C1" s="129" t="s">
        <v>0</v>
      </c>
      <c r="D1" s="130" t="s">
        <v>328</v>
      </c>
      <c r="E1" s="131" t="s">
        <v>329</v>
      </c>
      <c r="F1" s="131" t="s">
        <v>330</v>
      </c>
      <c r="G1" s="129" t="s">
        <v>327</v>
      </c>
      <c r="H1" s="129" t="s">
        <v>0</v>
      </c>
      <c r="I1" s="130" t="s">
        <v>328</v>
      </c>
      <c r="J1" s="131" t="s">
        <v>329</v>
      </c>
      <c r="K1" s="131" t="s">
        <v>330</v>
      </c>
      <c r="L1" s="129" t="s">
        <v>327</v>
      </c>
      <c r="M1" s="129" t="s">
        <v>0</v>
      </c>
      <c r="N1" s="130" t="s">
        <v>328</v>
      </c>
      <c r="O1" s="131" t="s">
        <v>329</v>
      </c>
      <c r="P1" s="131" t="s">
        <v>330</v>
      </c>
      <c r="Q1" s="129" t="s">
        <v>327</v>
      </c>
      <c r="R1" s="129" t="s">
        <v>0</v>
      </c>
      <c r="S1" s="130" t="s">
        <v>328</v>
      </c>
      <c r="T1" s="131" t="s">
        <v>329</v>
      </c>
      <c r="U1" s="131" t="s">
        <v>330</v>
      </c>
      <c r="V1" s="129" t="s">
        <v>327</v>
      </c>
      <c r="W1" s="129" t="s">
        <v>0</v>
      </c>
      <c r="X1" s="130" t="s">
        <v>328</v>
      </c>
      <c r="Y1" s="131" t="s">
        <v>329</v>
      </c>
      <c r="Z1" s="131" t="s">
        <v>330</v>
      </c>
      <c r="AA1" s="129" t="s">
        <v>327</v>
      </c>
      <c r="AB1" s="129" t="s">
        <v>0</v>
      </c>
      <c r="AC1" s="130" t="s">
        <v>328</v>
      </c>
      <c r="AD1" s="131" t="s">
        <v>329</v>
      </c>
      <c r="AE1" s="131" t="s">
        <v>330</v>
      </c>
      <c r="AF1" s="129" t="s">
        <v>327</v>
      </c>
      <c r="AG1" s="129" t="s">
        <v>0</v>
      </c>
      <c r="AH1" s="130" t="s">
        <v>328</v>
      </c>
      <c r="AI1" s="131" t="s">
        <v>329</v>
      </c>
      <c r="AJ1" s="131" t="s">
        <v>330</v>
      </c>
    </row>
    <row r="2" spans="1:40">
      <c r="A2" t="s">
        <v>331</v>
      </c>
      <c r="B2" t="s">
        <v>358</v>
      </c>
      <c r="C2">
        <v>100</v>
      </c>
      <c r="D2">
        <v>1200</v>
      </c>
      <c r="E2" s="2">
        <v>10.770122000000001</v>
      </c>
      <c r="F2" s="2">
        <v>136.18799999999999</v>
      </c>
      <c r="G2" t="s">
        <v>358</v>
      </c>
      <c r="H2">
        <v>200</v>
      </c>
      <c r="I2">
        <v>1200</v>
      </c>
      <c r="J2" s="2">
        <v>10.168221000000001</v>
      </c>
      <c r="K2" s="2">
        <v>264.49590000000001</v>
      </c>
      <c r="L2" t="s">
        <v>358</v>
      </c>
      <c r="M2">
        <v>400</v>
      </c>
      <c r="N2">
        <v>1200</v>
      </c>
      <c r="O2" s="2">
        <v>9.8349449999999994</v>
      </c>
      <c r="P2" s="2">
        <v>570.89359999999999</v>
      </c>
      <c r="Q2" t="s">
        <v>358</v>
      </c>
      <c r="R2">
        <v>800</v>
      </c>
      <c r="S2">
        <v>1200</v>
      </c>
      <c r="T2" s="2">
        <v>10.535075000000001</v>
      </c>
      <c r="U2" s="2">
        <v>1442.0463</v>
      </c>
      <c r="V2" t="s">
        <v>358</v>
      </c>
      <c r="W2">
        <v>1500</v>
      </c>
      <c r="X2">
        <v>1200</v>
      </c>
      <c r="Y2" s="2">
        <v>10.049416000000001</v>
      </c>
      <c r="Z2" s="2">
        <v>2794.6552999999999</v>
      </c>
      <c r="AA2" t="s">
        <v>358</v>
      </c>
      <c r="AB2">
        <v>5000</v>
      </c>
      <c r="AC2">
        <v>1200</v>
      </c>
      <c r="AD2" s="2">
        <v>10.17638</v>
      </c>
      <c r="AE2" s="2">
        <v>10620.663</v>
      </c>
      <c r="AF2" t="s">
        <v>358</v>
      </c>
      <c r="AG2">
        <v>3000</v>
      </c>
      <c r="AH2">
        <v>1200</v>
      </c>
      <c r="AI2" s="2">
        <v>10.17638</v>
      </c>
      <c r="AJ2" s="2">
        <v>10620.663</v>
      </c>
    </row>
    <row r="3" spans="1:40">
      <c r="A3" t="s">
        <v>331</v>
      </c>
      <c r="B3" t="s">
        <v>359</v>
      </c>
      <c r="C3">
        <v>100</v>
      </c>
      <c r="D3">
        <v>1200</v>
      </c>
      <c r="E3" s="2">
        <v>10.770122000000001</v>
      </c>
      <c r="F3" s="2">
        <v>133.66919999999999</v>
      </c>
      <c r="G3" t="s">
        <v>359</v>
      </c>
      <c r="H3">
        <v>200</v>
      </c>
      <c r="I3">
        <v>1200</v>
      </c>
      <c r="J3" s="2">
        <v>10.168221000000001</v>
      </c>
      <c r="K3" s="2">
        <v>259.89359999999999</v>
      </c>
      <c r="L3" t="s">
        <v>359</v>
      </c>
      <c r="M3">
        <v>400</v>
      </c>
      <c r="N3">
        <v>1200</v>
      </c>
      <c r="O3" s="2">
        <v>9.8349449999999994</v>
      </c>
      <c r="P3" s="2">
        <v>552.66679999999997</v>
      </c>
      <c r="Q3" t="s">
        <v>359</v>
      </c>
      <c r="R3">
        <v>800</v>
      </c>
      <c r="S3">
        <v>1200</v>
      </c>
      <c r="T3" s="2">
        <v>10.535075000000001</v>
      </c>
      <c r="U3" s="2">
        <v>1392.4597000000001</v>
      </c>
      <c r="V3" t="s">
        <v>359</v>
      </c>
      <c r="W3">
        <v>1500</v>
      </c>
      <c r="X3">
        <v>1200</v>
      </c>
      <c r="Y3" s="2">
        <v>10.049416000000001</v>
      </c>
      <c r="Z3" s="2">
        <v>2632.7011000000002</v>
      </c>
      <c r="AA3" t="s">
        <v>359</v>
      </c>
      <c r="AB3">
        <v>5000</v>
      </c>
      <c r="AC3">
        <v>1200</v>
      </c>
      <c r="AD3" s="2">
        <v>10.17638</v>
      </c>
      <c r="AE3" s="2">
        <v>10093.569799999999</v>
      </c>
      <c r="AF3" t="s">
        <v>359</v>
      </c>
      <c r="AG3">
        <v>3000</v>
      </c>
      <c r="AH3">
        <v>1200</v>
      </c>
      <c r="AI3" s="2">
        <v>10.17638</v>
      </c>
      <c r="AJ3" s="2">
        <v>10093.569799999999</v>
      </c>
      <c r="AM3" t="s">
        <v>391</v>
      </c>
    </row>
    <row r="4" spans="1:40">
      <c r="A4" t="s">
        <v>331</v>
      </c>
      <c r="B4" t="s">
        <v>360</v>
      </c>
      <c r="C4">
        <v>100</v>
      </c>
      <c r="D4">
        <v>1200</v>
      </c>
      <c r="E4" s="2">
        <v>10.770122000000001</v>
      </c>
      <c r="F4" s="2">
        <v>132.8082</v>
      </c>
      <c r="G4" t="s">
        <v>360</v>
      </c>
      <c r="H4">
        <v>200</v>
      </c>
      <c r="I4">
        <v>1200</v>
      </c>
      <c r="J4" s="2">
        <v>10.168221000000001</v>
      </c>
      <c r="K4" s="2">
        <v>257.7593</v>
      </c>
      <c r="L4" t="s">
        <v>360</v>
      </c>
      <c r="M4">
        <v>400</v>
      </c>
      <c r="N4">
        <v>1200</v>
      </c>
      <c r="O4" s="2">
        <v>9.8349449999999994</v>
      </c>
      <c r="P4" s="2">
        <v>547.81269999999995</v>
      </c>
      <c r="Q4" t="s">
        <v>360</v>
      </c>
      <c r="R4">
        <v>800</v>
      </c>
      <c r="S4">
        <v>1200</v>
      </c>
      <c r="T4" s="2">
        <v>10.535075000000001</v>
      </c>
      <c r="U4" s="2">
        <v>1358.7707</v>
      </c>
      <c r="V4" t="s">
        <v>360</v>
      </c>
      <c r="W4">
        <v>1500</v>
      </c>
      <c r="X4">
        <v>1200</v>
      </c>
      <c r="Y4" s="2">
        <v>10.049416000000001</v>
      </c>
      <c r="Z4" s="2">
        <v>2647.3096999999998</v>
      </c>
      <c r="AA4" t="s">
        <v>360</v>
      </c>
      <c r="AB4">
        <v>5000</v>
      </c>
      <c r="AC4">
        <v>1200</v>
      </c>
      <c r="AD4" s="2">
        <v>10.17638</v>
      </c>
      <c r="AE4" s="2">
        <v>10195.141299999999</v>
      </c>
      <c r="AF4" t="s">
        <v>360</v>
      </c>
      <c r="AG4">
        <v>3000</v>
      </c>
      <c r="AH4">
        <v>1200</v>
      </c>
      <c r="AI4" s="2">
        <v>10.17638</v>
      </c>
      <c r="AJ4" s="2">
        <v>10195.141299999999</v>
      </c>
      <c r="AM4" t="s">
        <v>0</v>
      </c>
      <c r="AN4" t="s">
        <v>392</v>
      </c>
    </row>
    <row r="5" spans="1:40">
      <c r="A5" t="s">
        <v>331</v>
      </c>
      <c r="B5" t="s">
        <v>366</v>
      </c>
      <c r="C5">
        <v>100</v>
      </c>
      <c r="D5">
        <v>0</v>
      </c>
      <c r="E5" s="2">
        <v>0</v>
      </c>
      <c r="F5" s="2">
        <v>0</v>
      </c>
      <c r="G5" t="s">
        <v>366</v>
      </c>
      <c r="H5">
        <v>200</v>
      </c>
      <c r="I5">
        <v>0</v>
      </c>
      <c r="J5" s="2">
        <v>0</v>
      </c>
      <c r="K5" s="2">
        <v>0</v>
      </c>
      <c r="L5" t="s">
        <v>366</v>
      </c>
      <c r="M5">
        <v>400</v>
      </c>
      <c r="N5">
        <v>1200</v>
      </c>
      <c r="O5" s="2">
        <v>9.8349449999999994</v>
      </c>
      <c r="P5" s="2">
        <v>545.18190000000004</v>
      </c>
      <c r="Q5" t="s">
        <v>366</v>
      </c>
      <c r="R5">
        <v>800</v>
      </c>
      <c r="S5">
        <v>1200</v>
      </c>
      <c r="T5" s="2">
        <v>10.535075000000001</v>
      </c>
      <c r="U5" s="2">
        <v>1376.3089</v>
      </c>
      <c r="V5" t="s">
        <v>366</v>
      </c>
      <c r="W5">
        <v>1500</v>
      </c>
      <c r="X5">
        <v>1200</v>
      </c>
      <c r="Y5" s="2">
        <v>10.049416000000001</v>
      </c>
      <c r="Z5" s="2">
        <v>2678.2727</v>
      </c>
      <c r="AA5" t="s">
        <v>366</v>
      </c>
      <c r="AB5">
        <v>5000</v>
      </c>
      <c r="AC5">
        <v>1200</v>
      </c>
      <c r="AD5" s="2">
        <v>10.17638</v>
      </c>
      <c r="AE5" s="2">
        <v>10243.1456</v>
      </c>
      <c r="AF5" t="s">
        <v>366</v>
      </c>
      <c r="AG5">
        <v>3000</v>
      </c>
      <c r="AH5">
        <v>1200</v>
      </c>
      <c r="AI5" s="2">
        <v>10.17638</v>
      </c>
      <c r="AJ5" s="2">
        <v>10243.1456</v>
      </c>
      <c r="AM5">
        <v>100</v>
      </c>
      <c r="AN5">
        <v>3</v>
      </c>
    </row>
    <row r="6" spans="1:40">
      <c r="A6" t="s">
        <v>331</v>
      </c>
      <c r="B6" t="s">
        <v>373</v>
      </c>
      <c r="C6">
        <v>100</v>
      </c>
      <c r="D6">
        <v>1200</v>
      </c>
      <c r="E6" s="2">
        <v>9.1046610000000001</v>
      </c>
      <c r="F6" s="2">
        <v>176.1816</v>
      </c>
      <c r="G6" t="s">
        <v>373</v>
      </c>
      <c r="H6">
        <v>200</v>
      </c>
      <c r="I6">
        <v>1200</v>
      </c>
      <c r="J6" s="2">
        <v>8.6218559999999993</v>
      </c>
      <c r="K6" s="2">
        <v>295.8587</v>
      </c>
      <c r="L6" t="s">
        <v>373</v>
      </c>
      <c r="M6">
        <v>400</v>
      </c>
      <c r="N6">
        <v>1200</v>
      </c>
      <c r="O6" s="2">
        <v>8.2858630000000009</v>
      </c>
      <c r="P6" s="2">
        <v>570.62379999999996</v>
      </c>
      <c r="Q6" t="s">
        <v>373</v>
      </c>
      <c r="R6">
        <v>800</v>
      </c>
      <c r="S6">
        <v>1200</v>
      </c>
      <c r="T6" s="2">
        <v>7.4970939999999997</v>
      </c>
      <c r="U6" s="2">
        <v>1046.9634000000001</v>
      </c>
      <c r="V6" t="s">
        <v>373</v>
      </c>
      <c r="W6">
        <v>1500</v>
      </c>
      <c r="X6">
        <v>1200</v>
      </c>
      <c r="Y6" s="2">
        <v>7.0786990000000003</v>
      </c>
      <c r="Z6" s="132">
        <v>2318.8425999999999</v>
      </c>
      <c r="AB6">
        <v>5000</v>
      </c>
      <c r="AG6">
        <v>3000</v>
      </c>
      <c r="AM6">
        <v>200</v>
      </c>
      <c r="AN6">
        <v>8</v>
      </c>
    </row>
    <row r="7" spans="1:40">
      <c r="A7" t="s">
        <v>331</v>
      </c>
      <c r="B7" t="s">
        <v>374</v>
      </c>
      <c r="C7">
        <v>100</v>
      </c>
      <c r="D7">
        <v>1200</v>
      </c>
      <c r="E7" s="2">
        <v>9.1046610000000001</v>
      </c>
      <c r="F7" s="2">
        <v>159.5231</v>
      </c>
      <c r="G7" t="s">
        <v>374</v>
      </c>
      <c r="H7">
        <v>200</v>
      </c>
      <c r="I7">
        <v>1200</v>
      </c>
      <c r="J7" s="2">
        <v>8.6218559999999993</v>
      </c>
      <c r="K7" s="2">
        <v>271.48230000000001</v>
      </c>
      <c r="L7" t="s">
        <v>374</v>
      </c>
      <c r="M7">
        <v>400</v>
      </c>
      <c r="N7">
        <v>1200</v>
      </c>
      <c r="O7" s="2">
        <v>8.2858630000000009</v>
      </c>
      <c r="P7" s="2">
        <v>481.72480000000002</v>
      </c>
      <c r="Q7" t="s">
        <v>374</v>
      </c>
      <c r="R7">
        <v>800</v>
      </c>
      <c r="S7">
        <v>1200</v>
      </c>
      <c r="T7" s="2">
        <v>7.4970939999999997</v>
      </c>
      <c r="U7" s="2">
        <v>855.62929999999994</v>
      </c>
      <c r="V7" t="s">
        <v>374</v>
      </c>
      <c r="W7">
        <v>1500</v>
      </c>
      <c r="X7">
        <v>1200</v>
      </c>
      <c r="Y7" s="2">
        <v>7.0786990000000003</v>
      </c>
      <c r="Z7" s="2">
        <v>1601.4887000000001</v>
      </c>
      <c r="AA7" t="s">
        <v>374</v>
      </c>
      <c r="AB7">
        <v>5000</v>
      </c>
      <c r="AC7">
        <v>1200</v>
      </c>
      <c r="AD7" s="2">
        <v>7.9899469999999999</v>
      </c>
      <c r="AE7" s="2">
        <v>6437.2327999999998</v>
      </c>
      <c r="AF7" t="s">
        <v>374</v>
      </c>
      <c r="AG7">
        <v>3000</v>
      </c>
      <c r="AH7">
        <v>1200</v>
      </c>
      <c r="AI7" s="2">
        <v>7.9899469999999999</v>
      </c>
      <c r="AJ7" s="2">
        <v>6437.2327999999998</v>
      </c>
      <c r="AM7">
        <v>400</v>
      </c>
      <c r="AN7">
        <v>13</v>
      </c>
    </row>
    <row r="8" spans="1:40">
      <c r="A8" t="s">
        <v>331</v>
      </c>
      <c r="B8" t="s">
        <v>367</v>
      </c>
      <c r="C8">
        <v>100</v>
      </c>
      <c r="D8">
        <v>1200</v>
      </c>
      <c r="E8" s="2">
        <v>10.770122000000001</v>
      </c>
      <c r="F8" s="2">
        <v>149.1695</v>
      </c>
      <c r="G8" t="s">
        <v>367</v>
      </c>
      <c r="H8">
        <v>200</v>
      </c>
      <c r="I8">
        <v>1200</v>
      </c>
      <c r="J8" s="2">
        <v>10.168221000000001</v>
      </c>
      <c r="K8" s="2">
        <v>290.4821</v>
      </c>
      <c r="L8" t="s">
        <v>367</v>
      </c>
      <c r="M8">
        <v>400</v>
      </c>
      <c r="N8">
        <v>1200</v>
      </c>
      <c r="O8" s="2">
        <v>9.8349449999999994</v>
      </c>
      <c r="P8" s="2">
        <v>687.24929999999995</v>
      </c>
      <c r="Q8" t="s">
        <v>367</v>
      </c>
      <c r="R8">
        <v>800</v>
      </c>
      <c r="S8">
        <v>1200</v>
      </c>
      <c r="T8" s="2">
        <v>10.535075000000001</v>
      </c>
      <c r="U8" s="2">
        <v>1703.5805</v>
      </c>
      <c r="V8" t="s">
        <v>367</v>
      </c>
      <c r="W8">
        <v>1500</v>
      </c>
      <c r="X8">
        <v>1200</v>
      </c>
      <c r="Y8" s="2">
        <v>10.049416000000001</v>
      </c>
      <c r="Z8" s="2">
        <v>3504.4625000000001</v>
      </c>
      <c r="AB8">
        <v>5000</v>
      </c>
      <c r="AG8">
        <v>3000</v>
      </c>
      <c r="AM8">
        <v>800</v>
      </c>
      <c r="AN8">
        <v>18</v>
      </c>
    </row>
    <row r="9" spans="1:40">
      <c r="A9" t="s">
        <v>331</v>
      </c>
      <c r="B9" t="s">
        <v>368</v>
      </c>
      <c r="C9">
        <v>100</v>
      </c>
      <c r="D9">
        <v>1200</v>
      </c>
      <c r="E9" s="2">
        <v>10.770122000000001</v>
      </c>
      <c r="F9" s="2">
        <v>146.54599999999999</v>
      </c>
      <c r="G9" t="s">
        <v>368</v>
      </c>
      <c r="H9">
        <v>200</v>
      </c>
      <c r="I9">
        <v>1200</v>
      </c>
      <c r="J9" s="2">
        <v>10.168221000000001</v>
      </c>
      <c r="K9" s="2">
        <v>281.92450000000002</v>
      </c>
      <c r="L9" t="s">
        <v>368</v>
      </c>
      <c r="M9">
        <v>400</v>
      </c>
      <c r="N9">
        <v>1200</v>
      </c>
      <c r="O9" s="2">
        <v>9.8349449999999994</v>
      </c>
      <c r="P9" s="2">
        <v>609.39059999999995</v>
      </c>
      <c r="Q9" t="s">
        <v>368</v>
      </c>
      <c r="R9">
        <v>800</v>
      </c>
      <c r="S9">
        <v>1200</v>
      </c>
      <c r="T9" s="2">
        <v>10.535075000000001</v>
      </c>
      <c r="U9" s="2">
        <v>1524.1380999999999</v>
      </c>
      <c r="V9" t="s">
        <v>368</v>
      </c>
      <c r="W9">
        <v>1500</v>
      </c>
      <c r="X9">
        <v>1200</v>
      </c>
      <c r="Y9" s="2">
        <v>10.049416000000001</v>
      </c>
      <c r="Z9" s="2">
        <v>3196.6536999999998</v>
      </c>
      <c r="AB9">
        <v>5000</v>
      </c>
      <c r="AG9">
        <v>3000</v>
      </c>
      <c r="AM9">
        <v>1500</v>
      </c>
      <c r="AN9">
        <v>23</v>
      </c>
    </row>
    <row r="10" spans="1:40">
      <c r="A10" t="s">
        <v>331</v>
      </c>
      <c r="B10" t="s">
        <v>369</v>
      </c>
      <c r="C10">
        <v>100</v>
      </c>
      <c r="D10">
        <v>1200</v>
      </c>
      <c r="E10" s="2">
        <v>10.770122000000001</v>
      </c>
      <c r="F10" s="2">
        <v>141.82990000000001</v>
      </c>
      <c r="G10" t="s">
        <v>369</v>
      </c>
      <c r="H10">
        <v>200</v>
      </c>
      <c r="I10">
        <v>1200</v>
      </c>
      <c r="J10" s="2">
        <v>10.168221000000001</v>
      </c>
      <c r="K10" s="2">
        <v>272.58859999999999</v>
      </c>
      <c r="L10" t="s">
        <v>369</v>
      </c>
      <c r="M10">
        <v>400</v>
      </c>
      <c r="N10">
        <v>1200</v>
      </c>
      <c r="O10" s="2">
        <v>9.8349449999999994</v>
      </c>
      <c r="P10" s="2">
        <v>587.1223</v>
      </c>
      <c r="Q10" t="s">
        <v>369</v>
      </c>
      <c r="R10">
        <v>800</v>
      </c>
      <c r="S10">
        <v>1200</v>
      </c>
      <c r="T10" s="2">
        <v>10.535075000000001</v>
      </c>
      <c r="U10" s="2">
        <v>1459.7442000000001</v>
      </c>
      <c r="V10" t="s">
        <v>369</v>
      </c>
      <c r="W10">
        <v>1500</v>
      </c>
      <c r="X10">
        <v>1200</v>
      </c>
      <c r="Y10" s="2">
        <v>10.049416000000001</v>
      </c>
      <c r="Z10" s="2">
        <v>2861.3096</v>
      </c>
      <c r="AA10" t="s">
        <v>369</v>
      </c>
      <c r="AB10">
        <v>5000</v>
      </c>
      <c r="AC10">
        <v>1200</v>
      </c>
      <c r="AD10" s="2">
        <v>10.17638</v>
      </c>
      <c r="AE10" s="2">
        <v>10710.2192</v>
      </c>
      <c r="AF10" t="s">
        <v>369</v>
      </c>
      <c r="AG10">
        <v>3000</v>
      </c>
      <c r="AH10">
        <v>1200</v>
      </c>
      <c r="AI10" s="2">
        <v>10.17638</v>
      </c>
      <c r="AJ10" s="2">
        <v>10710.2192</v>
      </c>
      <c r="AM10">
        <v>5000</v>
      </c>
      <c r="AN10">
        <v>28</v>
      </c>
    </row>
    <row r="11" spans="1:40">
      <c r="A11" t="s">
        <v>331</v>
      </c>
      <c r="B11" t="s">
        <v>370</v>
      </c>
      <c r="C11">
        <v>100</v>
      </c>
      <c r="D11">
        <v>1200</v>
      </c>
      <c r="E11" s="2">
        <v>10.770122000000001</v>
      </c>
      <c r="F11" s="2">
        <v>136.3569</v>
      </c>
      <c r="G11" t="s">
        <v>370</v>
      </c>
      <c r="H11">
        <v>200</v>
      </c>
      <c r="I11">
        <v>1200</v>
      </c>
      <c r="J11" s="2">
        <v>10.168221000000001</v>
      </c>
      <c r="K11" s="2">
        <v>267.19060000000002</v>
      </c>
      <c r="L11" t="s">
        <v>370</v>
      </c>
      <c r="M11">
        <v>400</v>
      </c>
      <c r="N11">
        <v>1200</v>
      </c>
      <c r="O11" s="2">
        <v>9.8349449999999994</v>
      </c>
      <c r="P11" s="2">
        <v>578.22929999999997</v>
      </c>
      <c r="Q11" t="s">
        <v>370</v>
      </c>
      <c r="R11">
        <v>800</v>
      </c>
      <c r="S11">
        <v>1200</v>
      </c>
      <c r="T11" s="2">
        <v>10.535075000000001</v>
      </c>
      <c r="U11" s="2">
        <v>1414.7298000000001</v>
      </c>
      <c r="V11" t="s">
        <v>370</v>
      </c>
      <c r="W11">
        <v>1500</v>
      </c>
      <c r="X11">
        <v>1200</v>
      </c>
      <c r="Y11" s="2">
        <v>10.049416000000001</v>
      </c>
      <c r="Z11" s="2">
        <v>2716.6129999999998</v>
      </c>
      <c r="AA11" t="s">
        <v>370</v>
      </c>
      <c r="AB11">
        <v>5000</v>
      </c>
      <c r="AC11">
        <v>1200</v>
      </c>
      <c r="AD11" s="2">
        <v>10.17638</v>
      </c>
      <c r="AE11" s="2">
        <v>9777.3299000000006</v>
      </c>
      <c r="AF11" t="s">
        <v>370</v>
      </c>
      <c r="AG11">
        <v>3000</v>
      </c>
      <c r="AH11">
        <v>1200</v>
      </c>
      <c r="AI11" s="2">
        <v>10.17638</v>
      </c>
      <c r="AJ11" s="2">
        <v>9777.3299000000006</v>
      </c>
      <c r="AM11">
        <v>3000</v>
      </c>
      <c r="AN11">
        <v>33</v>
      </c>
    </row>
    <row r="12" spans="1:40">
      <c r="A12" t="s">
        <v>331</v>
      </c>
      <c r="B12" t="s">
        <v>361</v>
      </c>
      <c r="C12">
        <v>100</v>
      </c>
      <c r="D12">
        <v>1200</v>
      </c>
      <c r="E12" s="2">
        <v>10.770122000000001</v>
      </c>
      <c r="F12" s="2">
        <v>148.79839999999999</v>
      </c>
      <c r="G12" t="s">
        <v>361</v>
      </c>
      <c r="H12">
        <v>200</v>
      </c>
      <c r="I12">
        <v>1200</v>
      </c>
      <c r="J12" s="2">
        <v>10.168221000000001</v>
      </c>
      <c r="K12" s="2">
        <v>286.40679999999998</v>
      </c>
      <c r="L12" t="s">
        <v>361</v>
      </c>
      <c r="M12">
        <v>400</v>
      </c>
      <c r="N12">
        <v>1200</v>
      </c>
      <c r="O12" s="2">
        <v>9.8349449999999994</v>
      </c>
      <c r="P12" s="2">
        <v>603.59199999999998</v>
      </c>
      <c r="R12">
        <v>800</v>
      </c>
      <c r="W12">
        <v>1500</v>
      </c>
      <c r="AB12">
        <v>5000</v>
      </c>
      <c r="AG12">
        <v>3000</v>
      </c>
    </row>
    <row r="13" spans="1:40">
      <c r="A13" t="s">
        <v>331</v>
      </c>
      <c r="B13" t="s">
        <v>375</v>
      </c>
      <c r="C13">
        <v>100</v>
      </c>
      <c r="D13">
        <v>1200</v>
      </c>
      <c r="E13" s="2">
        <v>10.770122000000001</v>
      </c>
      <c r="F13" s="2">
        <v>133.26230000000001</v>
      </c>
      <c r="G13" t="s">
        <v>375</v>
      </c>
      <c r="H13">
        <v>200</v>
      </c>
      <c r="I13">
        <v>1200</v>
      </c>
      <c r="J13" s="2">
        <v>10.168221000000001</v>
      </c>
      <c r="K13" s="2">
        <v>244.3903</v>
      </c>
      <c r="L13" t="s">
        <v>375</v>
      </c>
      <c r="M13">
        <v>400</v>
      </c>
      <c r="N13">
        <v>1200</v>
      </c>
      <c r="O13" s="2">
        <v>9.8349449999999994</v>
      </c>
      <c r="P13" s="132">
        <v>923.5933</v>
      </c>
      <c r="R13">
        <v>800</v>
      </c>
      <c r="W13">
        <v>1500</v>
      </c>
      <c r="AB13">
        <v>5000</v>
      </c>
      <c r="AG13">
        <v>3000</v>
      </c>
    </row>
    <row r="14" spans="1:40">
      <c r="A14" t="s">
        <v>331</v>
      </c>
      <c r="B14" t="s">
        <v>376</v>
      </c>
      <c r="C14">
        <v>100</v>
      </c>
      <c r="D14">
        <v>1200</v>
      </c>
      <c r="E14" s="2">
        <v>10.770122000000001</v>
      </c>
      <c r="F14" s="2">
        <v>137.03790000000001</v>
      </c>
      <c r="G14" t="s">
        <v>376</v>
      </c>
      <c r="H14">
        <v>200</v>
      </c>
      <c r="I14">
        <v>1200</v>
      </c>
      <c r="J14" s="2">
        <v>10.168221000000001</v>
      </c>
      <c r="K14" s="2">
        <v>263.36380000000003</v>
      </c>
      <c r="L14" t="s">
        <v>376</v>
      </c>
      <c r="M14">
        <v>400</v>
      </c>
      <c r="N14">
        <v>1200</v>
      </c>
      <c r="O14" s="2">
        <v>9.8349449999999994</v>
      </c>
      <c r="P14" s="2">
        <v>588.35670000000005</v>
      </c>
      <c r="Q14" t="s">
        <v>376</v>
      </c>
      <c r="R14">
        <v>800</v>
      </c>
      <c r="S14">
        <v>1200</v>
      </c>
      <c r="T14" s="2">
        <v>10.535075000000001</v>
      </c>
      <c r="U14" s="2">
        <v>1589.9241</v>
      </c>
      <c r="V14" t="s">
        <v>376</v>
      </c>
      <c r="W14">
        <v>1500</v>
      </c>
      <c r="X14">
        <v>1200</v>
      </c>
      <c r="Y14" s="2">
        <v>10.049416000000001</v>
      </c>
      <c r="Z14" s="2">
        <v>3020.9270000000001</v>
      </c>
      <c r="AB14">
        <v>5000</v>
      </c>
      <c r="AG14">
        <v>3000</v>
      </c>
    </row>
    <row r="15" spans="1:40">
      <c r="A15" t="s">
        <v>331</v>
      </c>
      <c r="B15" t="s">
        <v>385</v>
      </c>
      <c r="C15">
        <v>100</v>
      </c>
      <c r="D15">
        <v>1200</v>
      </c>
      <c r="E15" s="2">
        <v>10.770122000000001</v>
      </c>
      <c r="F15" s="2">
        <v>133.65610000000001</v>
      </c>
      <c r="G15" t="s">
        <v>385</v>
      </c>
      <c r="H15">
        <v>200</v>
      </c>
      <c r="I15">
        <v>1200</v>
      </c>
      <c r="J15" s="2">
        <v>10.168221000000001</v>
      </c>
      <c r="K15" s="2">
        <v>258.43389999999999</v>
      </c>
      <c r="L15" t="s">
        <v>385</v>
      </c>
      <c r="M15">
        <v>400</v>
      </c>
      <c r="N15">
        <v>1200</v>
      </c>
      <c r="O15" s="2">
        <v>9.8349449999999994</v>
      </c>
      <c r="P15" s="2">
        <v>552.67399999999998</v>
      </c>
      <c r="Q15" t="s">
        <v>385</v>
      </c>
      <c r="R15">
        <v>800</v>
      </c>
      <c r="S15">
        <v>1200</v>
      </c>
      <c r="T15" s="2">
        <v>10.535075000000001</v>
      </c>
      <c r="U15" s="2">
        <v>1381.4339</v>
      </c>
      <c r="V15" t="s">
        <v>385</v>
      </c>
      <c r="W15">
        <v>1500</v>
      </c>
      <c r="X15">
        <v>1200</v>
      </c>
      <c r="Y15" s="2">
        <v>10.049416000000001</v>
      </c>
      <c r="Z15" s="2">
        <v>2668.8202000000001</v>
      </c>
      <c r="AA15" t="s">
        <v>385</v>
      </c>
      <c r="AB15">
        <v>5000</v>
      </c>
      <c r="AC15">
        <v>1200</v>
      </c>
      <c r="AD15" s="2">
        <v>10.17638</v>
      </c>
      <c r="AE15" s="2">
        <v>10061.835499999999</v>
      </c>
      <c r="AF15" t="s">
        <v>385</v>
      </c>
      <c r="AG15">
        <v>3000</v>
      </c>
      <c r="AH15">
        <v>1200</v>
      </c>
      <c r="AI15" s="2">
        <v>10.17638</v>
      </c>
      <c r="AJ15" s="2">
        <v>10061.835499999999</v>
      </c>
    </row>
    <row r="16" spans="1:40">
      <c r="A16" t="s">
        <v>331</v>
      </c>
      <c r="B16" t="s">
        <v>372</v>
      </c>
      <c r="C16">
        <v>100</v>
      </c>
      <c r="D16">
        <v>1200</v>
      </c>
      <c r="E16" s="2">
        <v>10.770122000000001</v>
      </c>
      <c r="F16" s="2">
        <v>133.65610000000001</v>
      </c>
      <c r="G16" t="s">
        <v>372</v>
      </c>
      <c r="H16">
        <v>200</v>
      </c>
      <c r="I16">
        <v>1200</v>
      </c>
      <c r="J16" s="2">
        <v>10.168221000000001</v>
      </c>
      <c r="K16" s="2">
        <v>258.43389999999999</v>
      </c>
      <c r="L16" t="s">
        <v>372</v>
      </c>
      <c r="M16">
        <v>400</v>
      </c>
      <c r="N16">
        <v>1200</v>
      </c>
      <c r="O16" s="2">
        <v>9.8349449999999994</v>
      </c>
      <c r="P16" s="2">
        <v>552.67399999999998</v>
      </c>
      <c r="Q16" t="s">
        <v>372</v>
      </c>
      <c r="R16">
        <v>800</v>
      </c>
      <c r="S16">
        <v>1200</v>
      </c>
      <c r="T16" s="2">
        <v>10.535075000000001</v>
      </c>
      <c r="U16" s="2">
        <v>1381.4339</v>
      </c>
      <c r="V16" t="s">
        <v>372</v>
      </c>
      <c r="W16">
        <v>1500</v>
      </c>
      <c r="X16">
        <v>1200</v>
      </c>
      <c r="Y16" s="2">
        <v>10.049416000000001</v>
      </c>
      <c r="Z16" s="2">
        <v>2668.8202000000001</v>
      </c>
      <c r="AA16" t="s">
        <v>372</v>
      </c>
      <c r="AB16">
        <v>5000</v>
      </c>
      <c r="AC16">
        <v>1200</v>
      </c>
      <c r="AD16" s="2">
        <v>10.17638</v>
      </c>
      <c r="AE16" s="2">
        <v>10061.835499999999</v>
      </c>
      <c r="AF16" t="s">
        <v>372</v>
      </c>
      <c r="AG16">
        <v>3000</v>
      </c>
      <c r="AH16">
        <v>1200</v>
      </c>
      <c r="AI16" s="2">
        <v>10.17638</v>
      </c>
      <c r="AJ16" s="2">
        <v>10061.835499999999</v>
      </c>
    </row>
    <row r="17" spans="1:36">
      <c r="A17" t="s">
        <v>331</v>
      </c>
      <c r="B17" t="s">
        <v>386</v>
      </c>
      <c r="C17">
        <v>100</v>
      </c>
      <c r="D17">
        <v>1200</v>
      </c>
      <c r="E17" s="2">
        <v>10.770122000000001</v>
      </c>
      <c r="F17" s="2">
        <v>133.65610000000001</v>
      </c>
      <c r="G17" t="s">
        <v>386</v>
      </c>
      <c r="H17">
        <v>200</v>
      </c>
      <c r="I17">
        <v>1200</v>
      </c>
      <c r="J17" s="2">
        <v>10.168221000000001</v>
      </c>
      <c r="K17" s="2">
        <v>258.43389999999999</v>
      </c>
      <c r="L17" t="s">
        <v>386</v>
      </c>
      <c r="M17">
        <v>400</v>
      </c>
      <c r="N17">
        <v>1200</v>
      </c>
      <c r="O17" s="2">
        <v>9.8349449999999994</v>
      </c>
      <c r="P17" s="2">
        <v>552.67399999999998</v>
      </c>
      <c r="Q17" t="s">
        <v>386</v>
      </c>
      <c r="R17">
        <v>800</v>
      </c>
      <c r="S17">
        <v>1200</v>
      </c>
      <c r="T17" s="2">
        <v>10.535075000000001</v>
      </c>
      <c r="U17" s="2">
        <v>1381.4339</v>
      </c>
      <c r="V17" t="s">
        <v>386</v>
      </c>
      <c r="W17">
        <v>1500</v>
      </c>
      <c r="X17">
        <v>1200</v>
      </c>
      <c r="Y17" s="2">
        <v>10.049416000000001</v>
      </c>
      <c r="Z17" s="2">
        <v>2668.8202000000001</v>
      </c>
      <c r="AA17" t="s">
        <v>386</v>
      </c>
      <c r="AB17">
        <v>5000</v>
      </c>
      <c r="AC17">
        <v>1200</v>
      </c>
      <c r="AD17" s="2">
        <v>10.17638</v>
      </c>
      <c r="AE17" s="2">
        <v>10061.835499999999</v>
      </c>
      <c r="AF17" t="s">
        <v>386</v>
      </c>
      <c r="AG17">
        <v>3000</v>
      </c>
      <c r="AH17">
        <v>1200</v>
      </c>
      <c r="AI17" s="2">
        <v>10.17638</v>
      </c>
      <c r="AJ17" s="2">
        <v>10061.835499999999</v>
      </c>
    </row>
    <row r="18" spans="1:36">
      <c r="A18" t="s">
        <v>331</v>
      </c>
      <c r="B18" t="s">
        <v>377</v>
      </c>
      <c r="C18">
        <v>100</v>
      </c>
      <c r="D18">
        <v>1200</v>
      </c>
      <c r="E18" s="2">
        <v>9.1046610000000001</v>
      </c>
      <c r="F18" s="2">
        <v>210.42920000000001</v>
      </c>
      <c r="G18" t="s">
        <v>377</v>
      </c>
      <c r="H18">
        <v>200</v>
      </c>
      <c r="I18">
        <v>1200</v>
      </c>
      <c r="J18" s="2">
        <v>8.6218559999999993</v>
      </c>
      <c r="K18" s="2">
        <v>369.95740000000001</v>
      </c>
      <c r="L18" t="s">
        <v>377</v>
      </c>
      <c r="M18">
        <v>400</v>
      </c>
      <c r="N18">
        <v>1200</v>
      </c>
      <c r="O18" s="2">
        <v>8.2858630000000009</v>
      </c>
      <c r="P18" s="2">
        <v>755.72460000000001</v>
      </c>
      <c r="Q18" t="s">
        <v>377</v>
      </c>
      <c r="R18">
        <v>800</v>
      </c>
      <c r="S18">
        <v>1200</v>
      </c>
      <c r="T18" s="2">
        <v>7.4970939999999997</v>
      </c>
      <c r="U18" s="2">
        <v>1510.2926</v>
      </c>
      <c r="V18" t="s">
        <v>377</v>
      </c>
      <c r="W18">
        <v>1500</v>
      </c>
      <c r="X18">
        <v>1200</v>
      </c>
      <c r="Y18" s="2">
        <v>7.0786990000000003</v>
      </c>
      <c r="Z18" s="2">
        <v>2707.6867000000002</v>
      </c>
      <c r="AA18" t="s">
        <v>377</v>
      </c>
      <c r="AB18">
        <v>5000</v>
      </c>
      <c r="AC18">
        <v>1200</v>
      </c>
      <c r="AD18" s="2">
        <v>7.9899469999999999</v>
      </c>
      <c r="AE18" s="2">
        <v>10148.319799999999</v>
      </c>
      <c r="AF18" t="s">
        <v>377</v>
      </c>
      <c r="AG18">
        <v>3000</v>
      </c>
      <c r="AH18">
        <v>1200</v>
      </c>
      <c r="AI18" s="2">
        <v>7.9899469999999999</v>
      </c>
      <c r="AJ18" s="2">
        <v>10148.319799999999</v>
      </c>
    </row>
    <row r="19" spans="1:36">
      <c r="A19" t="s">
        <v>331</v>
      </c>
      <c r="B19" t="s">
        <v>378</v>
      </c>
      <c r="C19">
        <v>100</v>
      </c>
      <c r="D19">
        <v>1200</v>
      </c>
      <c r="E19" s="2">
        <v>9.1046610000000001</v>
      </c>
      <c r="F19" s="2">
        <v>178.0633</v>
      </c>
      <c r="G19" t="s">
        <v>378</v>
      </c>
      <c r="H19">
        <v>200</v>
      </c>
      <c r="I19">
        <v>1200</v>
      </c>
      <c r="J19" s="2">
        <v>8.6218559999999993</v>
      </c>
      <c r="K19" s="2">
        <v>310.7183</v>
      </c>
      <c r="L19" t="s">
        <v>378</v>
      </c>
      <c r="M19">
        <v>400</v>
      </c>
      <c r="N19">
        <v>1200</v>
      </c>
      <c r="O19" s="2">
        <v>8.2858630000000009</v>
      </c>
      <c r="P19" s="2">
        <v>566.4674</v>
      </c>
      <c r="Q19" t="s">
        <v>378</v>
      </c>
      <c r="R19">
        <v>800</v>
      </c>
      <c r="S19">
        <v>1200</v>
      </c>
      <c r="T19" s="2">
        <v>7.4970939999999997</v>
      </c>
      <c r="U19" s="2">
        <v>1028.5501999999999</v>
      </c>
      <c r="V19" t="s">
        <v>378</v>
      </c>
      <c r="W19">
        <v>1500</v>
      </c>
      <c r="X19">
        <v>1200</v>
      </c>
      <c r="Y19" s="2">
        <v>7.0786990000000003</v>
      </c>
      <c r="Z19" s="2">
        <v>1868.1699000000001</v>
      </c>
      <c r="AA19" t="s">
        <v>378</v>
      </c>
      <c r="AB19">
        <v>5000</v>
      </c>
      <c r="AC19">
        <v>1200</v>
      </c>
      <c r="AD19" s="2">
        <v>7.9899469999999999</v>
      </c>
      <c r="AE19" s="2">
        <v>7118.1899000000003</v>
      </c>
      <c r="AF19" t="s">
        <v>378</v>
      </c>
      <c r="AG19">
        <v>3000</v>
      </c>
      <c r="AH19">
        <v>1200</v>
      </c>
      <c r="AI19" s="2">
        <v>7.9899469999999999</v>
      </c>
      <c r="AJ19" s="2">
        <v>7118.1899000000003</v>
      </c>
    </row>
    <row r="20" spans="1:36">
      <c r="A20" t="s">
        <v>331</v>
      </c>
      <c r="B20" t="s">
        <v>379</v>
      </c>
      <c r="C20">
        <v>100</v>
      </c>
      <c r="D20">
        <v>1200</v>
      </c>
      <c r="E20" s="2">
        <v>9.1046610000000001</v>
      </c>
      <c r="F20" s="2">
        <v>155.5035</v>
      </c>
      <c r="G20" t="s">
        <v>379</v>
      </c>
      <c r="H20">
        <v>200</v>
      </c>
      <c r="I20">
        <v>1200</v>
      </c>
      <c r="J20" s="2">
        <v>8.6218559999999993</v>
      </c>
      <c r="K20" s="2">
        <v>261.73919999999998</v>
      </c>
      <c r="L20" t="s">
        <v>379</v>
      </c>
      <c r="M20">
        <v>400</v>
      </c>
      <c r="N20">
        <v>1200</v>
      </c>
      <c r="O20" s="2">
        <v>8.2858630000000009</v>
      </c>
      <c r="P20" s="2">
        <v>471.83120000000002</v>
      </c>
      <c r="Q20" t="s">
        <v>379</v>
      </c>
      <c r="R20">
        <v>800</v>
      </c>
      <c r="S20">
        <v>1200</v>
      </c>
      <c r="T20" s="2">
        <v>7.4970939999999997</v>
      </c>
      <c r="U20" s="2">
        <v>853.97969999999998</v>
      </c>
      <c r="V20" t="s">
        <v>379</v>
      </c>
      <c r="W20">
        <v>1500</v>
      </c>
      <c r="X20">
        <v>1200</v>
      </c>
      <c r="Y20" s="2">
        <v>7.0786990000000003</v>
      </c>
      <c r="Z20" s="2">
        <v>1494.5268000000001</v>
      </c>
      <c r="AA20" t="s">
        <v>379</v>
      </c>
      <c r="AB20">
        <v>5000</v>
      </c>
      <c r="AC20">
        <v>1200</v>
      </c>
      <c r="AD20" s="2">
        <v>7.9899469999999999</v>
      </c>
      <c r="AE20" s="2">
        <v>5540.9834000000001</v>
      </c>
      <c r="AF20" t="s">
        <v>379</v>
      </c>
      <c r="AG20">
        <v>3000</v>
      </c>
      <c r="AH20">
        <v>1200</v>
      </c>
      <c r="AI20" s="2">
        <v>7.9899469999999999</v>
      </c>
      <c r="AJ20" s="2">
        <v>5540.9834000000001</v>
      </c>
    </row>
    <row r="21" spans="1:36">
      <c r="A21" t="s">
        <v>331</v>
      </c>
      <c r="B21" t="s">
        <v>380</v>
      </c>
      <c r="C21">
        <v>100</v>
      </c>
      <c r="D21">
        <v>1200</v>
      </c>
      <c r="E21" s="2">
        <v>9.1046610000000001</v>
      </c>
      <c r="F21" s="2">
        <v>148.15989999999999</v>
      </c>
      <c r="G21" t="s">
        <v>380</v>
      </c>
      <c r="H21">
        <v>200</v>
      </c>
      <c r="I21">
        <v>1200</v>
      </c>
      <c r="J21" s="2">
        <v>8.6218559999999993</v>
      </c>
      <c r="K21" s="2">
        <v>251.0231</v>
      </c>
      <c r="L21" t="s">
        <v>380</v>
      </c>
      <c r="M21">
        <v>400</v>
      </c>
      <c r="N21">
        <v>1200</v>
      </c>
      <c r="O21" s="2">
        <v>8.2858630000000009</v>
      </c>
      <c r="P21" s="2">
        <v>449.44290000000001</v>
      </c>
      <c r="Q21" t="s">
        <v>380</v>
      </c>
      <c r="R21">
        <v>800</v>
      </c>
      <c r="S21">
        <v>1200</v>
      </c>
      <c r="T21" s="2">
        <v>7.4970939999999997</v>
      </c>
      <c r="U21" s="2">
        <v>815.23710000000005</v>
      </c>
      <c r="V21" t="s">
        <v>380</v>
      </c>
      <c r="W21">
        <v>1500</v>
      </c>
      <c r="X21">
        <v>1200</v>
      </c>
      <c r="Y21" s="2">
        <v>7.0786990000000003</v>
      </c>
      <c r="Z21" s="2">
        <v>1494.5268000000001</v>
      </c>
      <c r="AA21" t="s">
        <v>380</v>
      </c>
      <c r="AB21">
        <v>5000</v>
      </c>
      <c r="AC21">
        <v>1200</v>
      </c>
      <c r="AD21" s="2">
        <v>7.9899469999999999</v>
      </c>
      <c r="AE21" s="2">
        <v>5540.9834000000001</v>
      </c>
      <c r="AF21" t="s">
        <v>380</v>
      </c>
      <c r="AG21">
        <v>3000</v>
      </c>
      <c r="AH21">
        <v>1200</v>
      </c>
      <c r="AI21" s="2">
        <v>7.9899469999999999</v>
      </c>
      <c r="AJ21" s="2">
        <v>5540.9834000000001</v>
      </c>
    </row>
    <row r="22" spans="1:36">
      <c r="A22" t="s">
        <v>331</v>
      </c>
      <c r="B22" t="s">
        <v>362</v>
      </c>
      <c r="C22">
        <v>100</v>
      </c>
      <c r="D22">
        <v>1200</v>
      </c>
      <c r="E22" s="2">
        <v>10.770122000000001</v>
      </c>
      <c r="F22" s="2">
        <v>153.36109999999999</v>
      </c>
      <c r="G22" t="s">
        <v>362</v>
      </c>
      <c r="H22">
        <v>200</v>
      </c>
      <c r="I22">
        <v>1200</v>
      </c>
      <c r="J22" s="2">
        <v>10.168221000000001</v>
      </c>
      <c r="K22" s="2">
        <v>267.70920000000001</v>
      </c>
      <c r="L22" t="s">
        <v>362</v>
      </c>
      <c r="M22">
        <v>400</v>
      </c>
      <c r="N22">
        <v>1200</v>
      </c>
      <c r="O22" s="2">
        <v>9.8349449999999994</v>
      </c>
      <c r="P22" s="132">
        <v>563.56309999999996</v>
      </c>
      <c r="R22">
        <v>800</v>
      </c>
      <c r="W22">
        <v>1500</v>
      </c>
      <c r="AB22">
        <v>5000</v>
      </c>
      <c r="AG22">
        <v>3000</v>
      </c>
    </row>
    <row r="23" spans="1:36">
      <c r="A23" t="s">
        <v>331</v>
      </c>
      <c r="B23" t="s">
        <v>363</v>
      </c>
      <c r="C23">
        <v>100</v>
      </c>
      <c r="D23">
        <v>1200</v>
      </c>
      <c r="E23" s="2">
        <v>10.770122000000001</v>
      </c>
      <c r="F23" s="2">
        <v>130.64439999999999</v>
      </c>
      <c r="G23" t="s">
        <v>363</v>
      </c>
      <c r="H23">
        <v>200</v>
      </c>
      <c r="I23">
        <v>1200</v>
      </c>
      <c r="J23" s="2">
        <v>10.168221000000001</v>
      </c>
      <c r="K23" s="2">
        <v>243.33709999999999</v>
      </c>
      <c r="L23" t="s">
        <v>363</v>
      </c>
      <c r="M23">
        <v>400</v>
      </c>
      <c r="N23">
        <v>1200</v>
      </c>
      <c r="O23" s="2">
        <v>9.8349449999999994</v>
      </c>
      <c r="P23" s="2">
        <v>527.42809999999997</v>
      </c>
      <c r="R23">
        <v>800</v>
      </c>
      <c r="W23">
        <v>1500</v>
      </c>
      <c r="AB23">
        <v>5000</v>
      </c>
      <c r="AG23">
        <v>3000</v>
      </c>
    </row>
    <row r="24" spans="1:36">
      <c r="A24" t="s">
        <v>331</v>
      </c>
      <c r="B24" t="s">
        <v>364</v>
      </c>
      <c r="C24">
        <v>100</v>
      </c>
      <c r="D24">
        <v>1200</v>
      </c>
      <c r="E24" s="2">
        <v>10.770122000000001</v>
      </c>
      <c r="F24" s="2">
        <v>143.9769</v>
      </c>
      <c r="G24" t="s">
        <v>364</v>
      </c>
      <c r="H24">
        <v>200</v>
      </c>
      <c r="I24">
        <v>1200</v>
      </c>
      <c r="J24" s="2">
        <v>10.168221000000001</v>
      </c>
      <c r="K24" s="2">
        <v>299.63600000000002</v>
      </c>
      <c r="L24" t="s">
        <v>364</v>
      </c>
      <c r="M24">
        <v>400</v>
      </c>
      <c r="N24">
        <v>1200</v>
      </c>
      <c r="O24" s="2">
        <v>9.8349449999999994</v>
      </c>
      <c r="P24" s="132">
        <v>698.04859999999996</v>
      </c>
      <c r="R24">
        <v>800</v>
      </c>
      <c r="W24">
        <v>1500</v>
      </c>
      <c r="AB24">
        <v>5000</v>
      </c>
      <c r="AG24">
        <v>3000</v>
      </c>
    </row>
    <row r="25" spans="1:36">
      <c r="A25" t="s">
        <v>331</v>
      </c>
      <c r="B25" t="s">
        <v>365</v>
      </c>
      <c r="C25">
        <v>100</v>
      </c>
      <c r="D25">
        <v>1200</v>
      </c>
      <c r="E25" s="2">
        <v>10.770122000000001</v>
      </c>
      <c r="F25" s="2">
        <v>134.3389</v>
      </c>
      <c r="G25" t="s">
        <v>365</v>
      </c>
      <c r="H25">
        <v>200</v>
      </c>
      <c r="I25">
        <v>1200</v>
      </c>
      <c r="J25" s="2">
        <v>10.168221000000001</v>
      </c>
      <c r="K25" s="2">
        <v>259.9067</v>
      </c>
      <c r="L25" t="s">
        <v>365</v>
      </c>
      <c r="M25">
        <v>400</v>
      </c>
      <c r="N25">
        <v>1200</v>
      </c>
      <c r="O25" s="2">
        <v>9.8349449999999994</v>
      </c>
      <c r="P25" s="2">
        <v>588.33450000000005</v>
      </c>
      <c r="Q25" t="s">
        <v>365</v>
      </c>
      <c r="R25">
        <v>800</v>
      </c>
      <c r="S25">
        <v>1200</v>
      </c>
      <c r="T25" s="2">
        <v>10.535075000000001</v>
      </c>
      <c r="U25" s="2">
        <v>1589.9241</v>
      </c>
      <c r="V25" t="s">
        <v>365</v>
      </c>
      <c r="W25">
        <v>1500</v>
      </c>
      <c r="X25">
        <v>1200</v>
      </c>
      <c r="Y25" s="2">
        <v>10.049416000000001</v>
      </c>
      <c r="Z25" s="2">
        <v>3020.9270000000001</v>
      </c>
      <c r="AA25" s="133"/>
      <c r="AB25">
        <v>5000</v>
      </c>
      <c r="AF25" s="133"/>
      <c r="AG25">
        <v>3000</v>
      </c>
    </row>
    <row r="26" spans="1:36">
      <c r="A26" s="133" t="s">
        <v>331</v>
      </c>
      <c r="B26" s="133" t="s">
        <v>381</v>
      </c>
      <c r="C26" s="133">
        <v>100</v>
      </c>
      <c r="D26">
        <v>1200</v>
      </c>
      <c r="E26" s="2">
        <v>10.770122000000001</v>
      </c>
      <c r="F26" s="2">
        <v>258.49299999999999</v>
      </c>
      <c r="G26" s="133" t="s">
        <v>381</v>
      </c>
      <c r="H26" s="133">
        <v>200</v>
      </c>
      <c r="I26">
        <v>1200</v>
      </c>
      <c r="J26" s="2">
        <v>10.168221000000001</v>
      </c>
      <c r="K26" s="2">
        <v>576.80629999999996</v>
      </c>
      <c r="L26" s="133" t="s">
        <v>381</v>
      </c>
      <c r="M26" s="133">
        <v>400</v>
      </c>
      <c r="N26">
        <v>1200</v>
      </c>
      <c r="O26" s="2">
        <v>9.8349449999999994</v>
      </c>
      <c r="P26" s="132">
        <v>1248.7348999999999</v>
      </c>
      <c r="Q26" s="133"/>
      <c r="R26">
        <v>800</v>
      </c>
      <c r="V26" s="133"/>
      <c r="W26">
        <v>1500</v>
      </c>
      <c r="AA26" s="133"/>
      <c r="AB26">
        <v>5000</v>
      </c>
      <c r="AG26">
        <v>3000</v>
      </c>
    </row>
    <row r="27" spans="1:36">
      <c r="A27" s="133" t="s">
        <v>331</v>
      </c>
      <c r="B27" s="133" t="s">
        <v>382</v>
      </c>
      <c r="C27" s="133">
        <v>100</v>
      </c>
      <c r="D27">
        <v>1200</v>
      </c>
      <c r="E27" s="2">
        <v>10.770122000000001</v>
      </c>
      <c r="F27" s="2">
        <v>187.21170000000001</v>
      </c>
      <c r="G27" s="133" t="s">
        <v>382</v>
      </c>
      <c r="H27" s="133">
        <v>200</v>
      </c>
      <c r="I27">
        <v>1200</v>
      </c>
      <c r="J27" s="2">
        <v>10.168221000000001</v>
      </c>
      <c r="K27" s="2">
        <v>380.38290000000001</v>
      </c>
      <c r="L27" s="133" t="s">
        <v>382</v>
      </c>
      <c r="M27" s="133">
        <v>400</v>
      </c>
      <c r="N27">
        <v>1200</v>
      </c>
      <c r="O27" s="2">
        <v>9.8349449999999994</v>
      </c>
      <c r="P27" s="2">
        <v>761.0684</v>
      </c>
      <c r="R27">
        <v>800</v>
      </c>
      <c r="W27">
        <v>1500</v>
      </c>
      <c r="AB27">
        <v>5000</v>
      </c>
      <c r="AG27">
        <v>3000</v>
      </c>
    </row>
    <row r="28" spans="1:36">
      <c r="A28" t="s">
        <v>371</v>
      </c>
      <c r="B28" t="s">
        <v>358</v>
      </c>
      <c r="C28">
        <v>100</v>
      </c>
      <c r="D28">
        <v>1200</v>
      </c>
      <c r="E28" s="2">
        <v>8.9050569999999993</v>
      </c>
      <c r="F28" s="2">
        <v>125.0742</v>
      </c>
      <c r="G28" t="s">
        <v>358</v>
      </c>
      <c r="H28">
        <v>200</v>
      </c>
      <c r="I28">
        <v>1200</v>
      </c>
      <c r="J28" s="2">
        <v>8.5718350000000001</v>
      </c>
      <c r="K28" s="2">
        <v>249.9323</v>
      </c>
      <c r="L28" t="s">
        <v>358</v>
      </c>
      <c r="M28">
        <v>400</v>
      </c>
      <c r="N28">
        <v>1200</v>
      </c>
      <c r="O28" s="2">
        <v>8.5766259999999992</v>
      </c>
      <c r="P28" s="2">
        <v>577.76229999999998</v>
      </c>
      <c r="Q28" t="s">
        <v>358</v>
      </c>
      <c r="R28">
        <v>800</v>
      </c>
      <c r="S28">
        <v>1200</v>
      </c>
      <c r="T28" s="2">
        <v>8.1768680000000007</v>
      </c>
      <c r="U28" s="2">
        <v>1332.579</v>
      </c>
      <c r="V28" t="s">
        <v>358</v>
      </c>
      <c r="W28">
        <v>1500</v>
      </c>
      <c r="X28">
        <v>1200</v>
      </c>
      <c r="Y28" s="2">
        <v>8.1157769999999996</v>
      </c>
      <c r="Z28" s="2">
        <v>2655.2258999999999</v>
      </c>
      <c r="AA28" t="s">
        <v>358</v>
      </c>
      <c r="AB28">
        <v>5000</v>
      </c>
      <c r="AC28">
        <v>1200</v>
      </c>
      <c r="AD28" s="2">
        <v>10.707012000000001</v>
      </c>
      <c r="AE28" s="2">
        <v>14242.9676</v>
      </c>
      <c r="AF28" t="s">
        <v>358</v>
      </c>
      <c r="AG28">
        <v>3000</v>
      </c>
      <c r="AH28">
        <v>1200</v>
      </c>
      <c r="AI28" s="2">
        <v>10.707012000000001</v>
      </c>
      <c r="AJ28" s="2">
        <v>14242.9676</v>
      </c>
    </row>
    <row r="29" spans="1:36">
      <c r="A29" t="s">
        <v>371</v>
      </c>
      <c r="B29" t="s">
        <v>359</v>
      </c>
      <c r="C29">
        <v>100</v>
      </c>
      <c r="D29">
        <v>1200</v>
      </c>
      <c r="E29" s="2">
        <v>8.9050569999999993</v>
      </c>
      <c r="F29" s="2">
        <v>124.37860000000001</v>
      </c>
      <c r="G29" t="s">
        <v>359</v>
      </c>
      <c r="H29">
        <v>200</v>
      </c>
      <c r="I29">
        <v>1200</v>
      </c>
      <c r="J29" s="2">
        <v>8.5718350000000001</v>
      </c>
      <c r="K29" s="2">
        <v>244.07579999999999</v>
      </c>
      <c r="L29" t="s">
        <v>359</v>
      </c>
      <c r="M29">
        <v>400</v>
      </c>
      <c r="N29">
        <v>1200</v>
      </c>
      <c r="O29" s="2">
        <v>8.5766259999999992</v>
      </c>
      <c r="P29" s="2">
        <v>563.07780000000002</v>
      </c>
      <c r="Q29" t="s">
        <v>359</v>
      </c>
      <c r="R29">
        <v>800</v>
      </c>
      <c r="S29">
        <v>1200</v>
      </c>
      <c r="T29" s="2">
        <v>8.1768680000000007</v>
      </c>
      <c r="U29" s="2">
        <v>1324.3586</v>
      </c>
      <c r="V29" t="s">
        <v>359</v>
      </c>
      <c r="W29">
        <v>1500</v>
      </c>
      <c r="X29">
        <v>1200</v>
      </c>
      <c r="Y29" s="2">
        <v>8.1157769999999996</v>
      </c>
      <c r="Z29" s="2">
        <v>2662.9180000000001</v>
      </c>
      <c r="AA29" t="s">
        <v>359</v>
      </c>
      <c r="AB29">
        <v>5000</v>
      </c>
      <c r="AC29">
        <v>1200</v>
      </c>
      <c r="AD29" s="2">
        <v>10.707012000000001</v>
      </c>
      <c r="AE29" s="2">
        <v>13559.667100000001</v>
      </c>
      <c r="AF29" t="s">
        <v>359</v>
      </c>
      <c r="AG29">
        <v>3000</v>
      </c>
      <c r="AH29">
        <v>1200</v>
      </c>
      <c r="AI29" s="2">
        <v>10.707012000000001</v>
      </c>
      <c r="AJ29" s="2">
        <v>13559.667100000001</v>
      </c>
    </row>
    <row r="30" spans="1:36">
      <c r="A30" t="s">
        <v>371</v>
      </c>
      <c r="B30" t="s">
        <v>360</v>
      </c>
      <c r="C30">
        <v>100</v>
      </c>
      <c r="D30">
        <v>1200</v>
      </c>
      <c r="E30" s="2">
        <v>8.9050569999999993</v>
      </c>
      <c r="F30" s="2">
        <v>124.5093</v>
      </c>
      <c r="G30" t="s">
        <v>360</v>
      </c>
      <c r="H30">
        <v>200</v>
      </c>
      <c r="I30">
        <v>1200</v>
      </c>
      <c r="J30" s="2">
        <v>8.5718350000000001</v>
      </c>
      <c r="K30" s="2">
        <v>249.78219999999999</v>
      </c>
      <c r="L30" t="s">
        <v>360</v>
      </c>
      <c r="M30">
        <v>400</v>
      </c>
      <c r="N30">
        <v>1200</v>
      </c>
      <c r="O30" s="2">
        <v>8.5766259999999992</v>
      </c>
      <c r="P30" s="2">
        <v>552.41229999999996</v>
      </c>
      <c r="Q30" t="s">
        <v>360</v>
      </c>
      <c r="R30">
        <v>800</v>
      </c>
      <c r="S30">
        <v>1200</v>
      </c>
      <c r="T30" s="2">
        <v>8.1768680000000007</v>
      </c>
      <c r="U30" s="2">
        <v>1333.2764</v>
      </c>
      <c r="V30" t="s">
        <v>360</v>
      </c>
      <c r="W30">
        <v>1500</v>
      </c>
      <c r="X30">
        <v>1200</v>
      </c>
      <c r="Y30" s="2">
        <v>8.1157769999999996</v>
      </c>
      <c r="Z30" s="2">
        <v>2456.9486000000002</v>
      </c>
      <c r="AA30" t="s">
        <v>360</v>
      </c>
      <c r="AB30">
        <v>5000</v>
      </c>
      <c r="AC30">
        <v>1200</v>
      </c>
      <c r="AD30" s="2">
        <v>10.707012000000001</v>
      </c>
      <c r="AE30" s="2">
        <v>12587.8606</v>
      </c>
      <c r="AF30" t="s">
        <v>360</v>
      </c>
      <c r="AG30">
        <v>3000</v>
      </c>
      <c r="AH30">
        <v>1200</v>
      </c>
      <c r="AI30" s="2">
        <v>10.707012000000001</v>
      </c>
      <c r="AJ30" s="2">
        <v>12587.8606</v>
      </c>
    </row>
    <row r="31" spans="1:36">
      <c r="A31" t="s">
        <v>371</v>
      </c>
      <c r="B31" t="s">
        <v>366</v>
      </c>
      <c r="E31" s="2"/>
      <c r="F31" s="2"/>
      <c r="G31" s="134" t="s">
        <v>366</v>
      </c>
      <c r="L31" t="s">
        <v>366</v>
      </c>
      <c r="M31">
        <v>400</v>
      </c>
      <c r="N31">
        <v>1200</v>
      </c>
      <c r="O31" s="2">
        <v>8.5766259999999992</v>
      </c>
      <c r="P31" s="2">
        <v>577.19849999999997</v>
      </c>
      <c r="Q31" t="s">
        <v>366</v>
      </c>
      <c r="R31">
        <v>800</v>
      </c>
      <c r="S31">
        <v>1200</v>
      </c>
      <c r="T31" s="2">
        <v>8.1768680000000007</v>
      </c>
      <c r="U31" s="2">
        <v>1329.6858999999999</v>
      </c>
      <c r="V31" t="s">
        <v>366</v>
      </c>
      <c r="W31">
        <v>1500</v>
      </c>
      <c r="X31">
        <v>1200</v>
      </c>
      <c r="Y31" s="2">
        <v>8.1157769999999996</v>
      </c>
      <c r="Z31" s="2">
        <v>2559.5567000000001</v>
      </c>
      <c r="AA31" t="s">
        <v>366</v>
      </c>
      <c r="AB31">
        <v>5000</v>
      </c>
      <c r="AC31">
        <v>1200</v>
      </c>
      <c r="AD31" s="2">
        <v>10.707012000000001</v>
      </c>
      <c r="AE31" s="2">
        <v>12814.5026</v>
      </c>
      <c r="AF31" t="s">
        <v>366</v>
      </c>
      <c r="AG31">
        <v>3000</v>
      </c>
      <c r="AH31">
        <v>1200</v>
      </c>
      <c r="AI31" s="2">
        <v>10.707012000000001</v>
      </c>
      <c r="AJ31" s="2">
        <v>12814.5026</v>
      </c>
    </row>
    <row r="32" spans="1:36">
      <c r="A32" t="s">
        <v>371</v>
      </c>
      <c r="B32" t="s">
        <v>373</v>
      </c>
      <c r="C32">
        <v>100</v>
      </c>
      <c r="D32">
        <v>1200</v>
      </c>
      <c r="E32" s="2">
        <v>8.8354429999999997</v>
      </c>
      <c r="F32" s="2">
        <v>207.73990000000001</v>
      </c>
      <c r="G32" t="s">
        <v>373</v>
      </c>
      <c r="H32">
        <v>200</v>
      </c>
      <c r="I32">
        <v>1200</v>
      </c>
      <c r="J32" s="2">
        <v>7.9618080000000004</v>
      </c>
      <c r="K32" s="2">
        <v>339.40219999999999</v>
      </c>
      <c r="L32" t="s">
        <v>373</v>
      </c>
      <c r="M32">
        <v>400</v>
      </c>
      <c r="N32">
        <v>1200</v>
      </c>
      <c r="O32" s="2">
        <v>7.0738649999999996</v>
      </c>
      <c r="P32" s="2">
        <v>638.55809999999997</v>
      </c>
      <c r="Q32" t="s">
        <v>373</v>
      </c>
      <c r="R32">
        <v>800</v>
      </c>
      <c r="S32">
        <v>1200</v>
      </c>
      <c r="T32" s="2">
        <v>6.5344790000000001</v>
      </c>
      <c r="U32" s="2">
        <v>1182.7465</v>
      </c>
      <c r="V32" t="s">
        <v>373</v>
      </c>
      <c r="W32">
        <v>1500</v>
      </c>
      <c r="X32">
        <v>1200</v>
      </c>
      <c r="Y32" s="2">
        <v>6.4382659999999996</v>
      </c>
      <c r="Z32" s="2">
        <v>2426.5549000000001</v>
      </c>
      <c r="AB32">
        <v>5000</v>
      </c>
      <c r="AG32">
        <v>3000</v>
      </c>
    </row>
    <row r="33" spans="1:36">
      <c r="A33" t="s">
        <v>371</v>
      </c>
      <c r="B33" t="s">
        <v>374</v>
      </c>
      <c r="C33">
        <v>100</v>
      </c>
      <c r="D33">
        <v>1200</v>
      </c>
      <c r="E33" s="2">
        <v>8.8354429999999997</v>
      </c>
      <c r="F33" s="2">
        <v>180.20650000000001</v>
      </c>
      <c r="G33" t="s">
        <v>374</v>
      </c>
      <c r="H33">
        <v>200</v>
      </c>
      <c r="I33">
        <v>1200</v>
      </c>
      <c r="J33" s="2">
        <v>7.9618080000000004</v>
      </c>
      <c r="K33" s="2">
        <v>293.7174</v>
      </c>
      <c r="L33" t="s">
        <v>374</v>
      </c>
      <c r="M33">
        <v>400</v>
      </c>
      <c r="N33">
        <v>1200</v>
      </c>
      <c r="O33" s="2">
        <v>7.0738649999999996</v>
      </c>
      <c r="P33" s="2">
        <v>496.59500000000003</v>
      </c>
      <c r="Q33" t="s">
        <v>374</v>
      </c>
      <c r="R33">
        <v>800</v>
      </c>
      <c r="S33">
        <v>1200</v>
      </c>
      <c r="T33" s="2">
        <v>6.5344790000000001</v>
      </c>
      <c r="U33" s="2">
        <v>924.36469999999997</v>
      </c>
      <c r="V33" t="s">
        <v>374</v>
      </c>
      <c r="W33">
        <v>1500</v>
      </c>
      <c r="X33">
        <v>1200</v>
      </c>
      <c r="Y33" s="2">
        <v>6.4382659999999996</v>
      </c>
      <c r="Z33" s="2">
        <v>1743.4801</v>
      </c>
      <c r="AB33">
        <v>5000</v>
      </c>
      <c r="AG33">
        <v>3000</v>
      </c>
    </row>
    <row r="34" spans="1:36">
      <c r="A34" t="s">
        <v>371</v>
      </c>
      <c r="B34" t="s">
        <v>367</v>
      </c>
      <c r="C34">
        <v>100</v>
      </c>
      <c r="D34">
        <v>1200</v>
      </c>
      <c r="E34" s="2">
        <v>8.9050569999999993</v>
      </c>
      <c r="F34" s="2">
        <v>149.25409999999999</v>
      </c>
      <c r="G34" t="s">
        <v>367</v>
      </c>
      <c r="H34">
        <v>200</v>
      </c>
      <c r="I34">
        <v>1200</v>
      </c>
      <c r="J34" s="2">
        <v>8.5718350000000001</v>
      </c>
      <c r="K34" s="2">
        <v>293.84300000000002</v>
      </c>
      <c r="L34" t="s">
        <v>367</v>
      </c>
      <c r="M34">
        <v>400</v>
      </c>
      <c r="N34">
        <v>1200</v>
      </c>
      <c r="O34" s="2">
        <v>8.5766259999999992</v>
      </c>
      <c r="P34" s="2">
        <v>764.9434</v>
      </c>
      <c r="Q34" t="s">
        <v>367</v>
      </c>
      <c r="R34">
        <v>800</v>
      </c>
      <c r="S34">
        <v>1200</v>
      </c>
      <c r="T34" s="2">
        <v>8.1768680000000007</v>
      </c>
      <c r="U34" s="2">
        <v>2100.703</v>
      </c>
      <c r="W34">
        <v>1500</v>
      </c>
      <c r="AB34">
        <v>5000</v>
      </c>
      <c r="AG34">
        <v>3000</v>
      </c>
    </row>
    <row r="35" spans="1:36">
      <c r="A35" t="s">
        <v>371</v>
      </c>
      <c r="B35" t="s">
        <v>368</v>
      </c>
      <c r="C35">
        <v>100</v>
      </c>
      <c r="D35">
        <v>1200</v>
      </c>
      <c r="E35" s="2">
        <v>8.9050569999999993</v>
      </c>
      <c r="F35" s="2">
        <v>147.8501</v>
      </c>
      <c r="G35" t="s">
        <v>368</v>
      </c>
      <c r="H35">
        <v>200</v>
      </c>
      <c r="I35">
        <v>1200</v>
      </c>
      <c r="J35" s="2">
        <v>8.5718350000000001</v>
      </c>
      <c r="K35" s="2">
        <v>299.5772</v>
      </c>
      <c r="L35" t="s">
        <v>368</v>
      </c>
      <c r="M35">
        <v>400</v>
      </c>
      <c r="N35">
        <v>1200</v>
      </c>
      <c r="O35" s="2">
        <v>8.5766259999999992</v>
      </c>
      <c r="P35" s="2">
        <v>705.92589999999996</v>
      </c>
      <c r="Q35" t="s">
        <v>368</v>
      </c>
      <c r="R35">
        <v>800</v>
      </c>
      <c r="S35">
        <v>1200</v>
      </c>
      <c r="T35" s="2">
        <v>8.1768680000000007</v>
      </c>
      <c r="U35" s="132">
        <v>1699.557</v>
      </c>
      <c r="W35">
        <v>1500</v>
      </c>
      <c r="AB35">
        <v>5000</v>
      </c>
      <c r="AG35">
        <v>3000</v>
      </c>
    </row>
    <row r="36" spans="1:36">
      <c r="A36" t="s">
        <v>371</v>
      </c>
      <c r="B36" t="s">
        <v>369</v>
      </c>
      <c r="C36">
        <v>100</v>
      </c>
      <c r="D36">
        <v>1200</v>
      </c>
      <c r="E36" s="2">
        <v>8.9050569999999993</v>
      </c>
      <c r="F36" s="2">
        <v>140.8125</v>
      </c>
      <c r="G36" t="s">
        <v>369</v>
      </c>
      <c r="H36">
        <v>200</v>
      </c>
      <c r="I36">
        <v>1200</v>
      </c>
      <c r="J36" s="2">
        <v>8.5718350000000001</v>
      </c>
      <c r="K36" s="2">
        <v>282.62049999999999</v>
      </c>
      <c r="L36" t="s">
        <v>369</v>
      </c>
      <c r="M36">
        <v>400</v>
      </c>
      <c r="N36">
        <v>1200</v>
      </c>
      <c r="O36" s="2">
        <v>8.5766259999999992</v>
      </c>
      <c r="P36" s="2">
        <v>635.30889999999999</v>
      </c>
      <c r="Q36" t="s">
        <v>369</v>
      </c>
      <c r="R36">
        <v>800</v>
      </c>
      <c r="S36">
        <v>1200</v>
      </c>
      <c r="T36" s="2">
        <v>8.1768680000000007</v>
      </c>
      <c r="U36" s="132">
        <v>1476.0669</v>
      </c>
      <c r="W36">
        <v>1500</v>
      </c>
      <c r="AB36">
        <v>5000</v>
      </c>
      <c r="AG36">
        <v>3000</v>
      </c>
    </row>
    <row r="37" spans="1:36">
      <c r="A37" t="s">
        <v>371</v>
      </c>
      <c r="B37" t="s">
        <v>370</v>
      </c>
      <c r="C37">
        <v>100</v>
      </c>
      <c r="D37">
        <v>1200</v>
      </c>
      <c r="E37" s="2">
        <v>8.9050569999999993</v>
      </c>
      <c r="F37" s="2">
        <v>133.5883</v>
      </c>
      <c r="G37" t="s">
        <v>370</v>
      </c>
      <c r="H37">
        <v>200</v>
      </c>
      <c r="I37">
        <v>1200</v>
      </c>
      <c r="J37" s="2">
        <v>8.5718350000000001</v>
      </c>
      <c r="K37" s="2">
        <v>269.88839999999999</v>
      </c>
      <c r="L37" t="s">
        <v>370</v>
      </c>
      <c r="M37">
        <v>400</v>
      </c>
      <c r="N37">
        <v>1200</v>
      </c>
      <c r="O37" s="2">
        <v>8.5766259999999992</v>
      </c>
      <c r="P37" s="2">
        <v>611.13840000000005</v>
      </c>
      <c r="Q37" t="s">
        <v>370</v>
      </c>
      <c r="R37">
        <v>800</v>
      </c>
      <c r="S37">
        <v>1200</v>
      </c>
      <c r="T37" s="2">
        <v>8.1768680000000007</v>
      </c>
      <c r="U37" s="132">
        <v>1407.8279</v>
      </c>
      <c r="W37">
        <v>1500</v>
      </c>
      <c r="AB37">
        <v>5000</v>
      </c>
      <c r="AG37">
        <v>3000</v>
      </c>
    </row>
    <row r="38" spans="1:36">
      <c r="A38" t="s">
        <v>371</v>
      </c>
      <c r="B38" t="s">
        <v>361</v>
      </c>
      <c r="C38">
        <v>100</v>
      </c>
      <c r="D38">
        <v>1200</v>
      </c>
      <c r="E38" s="2">
        <v>8.9050569999999993</v>
      </c>
      <c r="F38" s="2">
        <v>156.11099999999999</v>
      </c>
      <c r="G38" t="s">
        <v>361</v>
      </c>
      <c r="H38">
        <v>200</v>
      </c>
      <c r="I38">
        <v>1200</v>
      </c>
      <c r="J38" s="2">
        <v>8.5718350000000001</v>
      </c>
      <c r="K38" s="2">
        <v>334.06709999999998</v>
      </c>
      <c r="M38">
        <v>400</v>
      </c>
      <c r="R38">
        <v>800</v>
      </c>
      <c r="W38">
        <v>1500</v>
      </c>
      <c r="AB38">
        <v>5000</v>
      </c>
      <c r="AG38">
        <v>3000</v>
      </c>
    </row>
    <row r="39" spans="1:36">
      <c r="A39" t="s">
        <v>371</v>
      </c>
      <c r="B39" t="s">
        <v>375</v>
      </c>
      <c r="C39">
        <v>100</v>
      </c>
      <c r="D39">
        <v>1200</v>
      </c>
      <c r="E39" s="2">
        <v>8.9050569999999993</v>
      </c>
      <c r="F39" s="2">
        <v>133.51310000000001</v>
      </c>
      <c r="G39" t="s">
        <v>375</v>
      </c>
      <c r="H39">
        <v>200</v>
      </c>
      <c r="I39">
        <v>1200</v>
      </c>
      <c r="J39" s="2">
        <v>8.5718350000000001</v>
      </c>
      <c r="K39" s="2">
        <v>258.89420000000001</v>
      </c>
      <c r="L39" t="s">
        <v>375</v>
      </c>
      <c r="M39">
        <v>400</v>
      </c>
      <c r="N39">
        <v>1200</v>
      </c>
      <c r="O39" s="2">
        <v>8.5766259999999992</v>
      </c>
      <c r="P39" s="2">
        <v>602.83429999999998</v>
      </c>
      <c r="R39">
        <v>800</v>
      </c>
      <c r="W39">
        <v>1500</v>
      </c>
      <c r="AB39">
        <v>5000</v>
      </c>
      <c r="AG39">
        <v>3000</v>
      </c>
    </row>
    <row r="40" spans="1:36">
      <c r="A40" t="s">
        <v>371</v>
      </c>
      <c r="B40" t="s">
        <v>376</v>
      </c>
      <c r="C40">
        <v>100</v>
      </c>
      <c r="D40">
        <v>1200</v>
      </c>
      <c r="E40" s="2">
        <v>8.9050569999999993</v>
      </c>
      <c r="F40" s="2">
        <v>134.79320000000001</v>
      </c>
      <c r="G40" t="s">
        <v>376</v>
      </c>
      <c r="H40">
        <v>200</v>
      </c>
      <c r="I40">
        <v>1200</v>
      </c>
      <c r="J40" s="2">
        <v>8.5718350000000001</v>
      </c>
      <c r="K40" s="2">
        <v>270.54520000000002</v>
      </c>
      <c r="L40" t="s">
        <v>376</v>
      </c>
      <c r="M40">
        <v>400</v>
      </c>
      <c r="N40">
        <v>1200</v>
      </c>
      <c r="O40" s="2">
        <v>8.5766259999999992</v>
      </c>
      <c r="P40" s="2">
        <v>578.83090000000004</v>
      </c>
      <c r="R40">
        <v>800</v>
      </c>
      <c r="W40">
        <v>1500</v>
      </c>
      <c r="AB40">
        <v>5000</v>
      </c>
      <c r="AG40">
        <v>3000</v>
      </c>
    </row>
    <row r="41" spans="1:36">
      <c r="A41" t="s">
        <v>371</v>
      </c>
      <c r="B41" t="s">
        <v>385</v>
      </c>
      <c r="C41">
        <v>100</v>
      </c>
      <c r="D41">
        <v>1200</v>
      </c>
      <c r="E41" s="2">
        <v>8.9050569999999993</v>
      </c>
      <c r="F41" s="2">
        <v>128.90790000000001</v>
      </c>
      <c r="G41" t="s">
        <v>385</v>
      </c>
      <c r="H41">
        <v>200</v>
      </c>
      <c r="I41">
        <v>1200</v>
      </c>
      <c r="J41" s="2">
        <v>8.5718350000000001</v>
      </c>
      <c r="K41" s="2">
        <v>255.70769999999999</v>
      </c>
      <c r="L41" t="s">
        <v>385</v>
      </c>
      <c r="M41">
        <v>400</v>
      </c>
      <c r="N41">
        <v>1200</v>
      </c>
      <c r="O41" s="2">
        <v>8.5766259999999992</v>
      </c>
      <c r="P41" s="2">
        <v>577.83029999999997</v>
      </c>
      <c r="Q41" t="s">
        <v>385</v>
      </c>
      <c r="R41">
        <v>800</v>
      </c>
      <c r="S41">
        <v>1200</v>
      </c>
      <c r="T41" s="2">
        <v>8.1768680000000007</v>
      </c>
      <c r="U41" s="2">
        <v>1386.6016</v>
      </c>
      <c r="W41">
        <v>1500</v>
      </c>
      <c r="AB41">
        <v>5000</v>
      </c>
      <c r="AG41">
        <v>3000</v>
      </c>
    </row>
    <row r="42" spans="1:36">
      <c r="A42" t="s">
        <v>371</v>
      </c>
      <c r="B42" t="s">
        <v>372</v>
      </c>
      <c r="C42">
        <v>100</v>
      </c>
      <c r="D42">
        <v>1200</v>
      </c>
      <c r="E42" s="2">
        <v>8.9050569999999993</v>
      </c>
      <c r="F42" s="2">
        <v>128.90790000000001</v>
      </c>
      <c r="G42" t="s">
        <v>372</v>
      </c>
      <c r="H42">
        <v>200</v>
      </c>
      <c r="I42">
        <v>1200</v>
      </c>
      <c r="J42" s="2">
        <v>8.5718350000000001</v>
      </c>
      <c r="K42" s="2">
        <v>255.70769999999999</v>
      </c>
      <c r="L42" t="s">
        <v>372</v>
      </c>
      <c r="M42">
        <v>400</v>
      </c>
      <c r="N42">
        <v>1200</v>
      </c>
      <c r="O42" s="2">
        <v>8.5766259999999992</v>
      </c>
      <c r="P42" s="2">
        <v>577.83029999999997</v>
      </c>
      <c r="Q42" t="s">
        <v>372</v>
      </c>
      <c r="R42">
        <v>800</v>
      </c>
      <c r="S42">
        <v>1200</v>
      </c>
      <c r="T42" s="2">
        <v>8.1768680000000007</v>
      </c>
      <c r="U42" s="2">
        <v>1386.6016</v>
      </c>
      <c r="W42">
        <v>1500</v>
      </c>
      <c r="AB42">
        <v>5000</v>
      </c>
      <c r="AG42">
        <v>3000</v>
      </c>
    </row>
    <row r="43" spans="1:36">
      <c r="A43" t="s">
        <v>371</v>
      </c>
      <c r="B43" t="s">
        <v>386</v>
      </c>
      <c r="C43">
        <v>100</v>
      </c>
      <c r="D43">
        <v>1200</v>
      </c>
      <c r="E43" s="2">
        <v>8.9050569999999993</v>
      </c>
      <c r="F43" s="2">
        <v>128.90790000000001</v>
      </c>
      <c r="G43" t="s">
        <v>386</v>
      </c>
      <c r="H43">
        <v>200</v>
      </c>
      <c r="I43">
        <v>1200</v>
      </c>
      <c r="J43" s="2">
        <v>8.5718350000000001</v>
      </c>
      <c r="K43" s="2">
        <v>255.70769999999999</v>
      </c>
      <c r="L43" t="s">
        <v>386</v>
      </c>
      <c r="M43">
        <v>400</v>
      </c>
      <c r="N43">
        <v>1200</v>
      </c>
      <c r="O43" s="2">
        <v>8.5766259999999992</v>
      </c>
      <c r="P43" s="2">
        <v>577.83029999999997</v>
      </c>
      <c r="Q43" t="s">
        <v>386</v>
      </c>
      <c r="R43">
        <v>800</v>
      </c>
      <c r="S43">
        <v>1200</v>
      </c>
      <c r="T43" s="2">
        <v>8.1768680000000007</v>
      </c>
      <c r="U43" s="2">
        <v>1386.6016</v>
      </c>
      <c r="W43">
        <v>1500</v>
      </c>
      <c r="AB43">
        <v>5000</v>
      </c>
      <c r="AG43">
        <v>3000</v>
      </c>
    </row>
    <row r="44" spans="1:36">
      <c r="A44" t="s">
        <v>371</v>
      </c>
      <c r="B44" t="s">
        <v>377</v>
      </c>
      <c r="C44">
        <v>100</v>
      </c>
      <c r="D44">
        <v>1200</v>
      </c>
      <c r="E44" s="2">
        <v>8.8354429999999997</v>
      </c>
      <c r="F44" s="2">
        <v>269.29939999999999</v>
      </c>
      <c r="G44" t="s">
        <v>377</v>
      </c>
      <c r="H44">
        <v>200</v>
      </c>
      <c r="I44">
        <v>1200</v>
      </c>
      <c r="J44" s="2">
        <v>7.9618080000000004</v>
      </c>
      <c r="K44" s="2">
        <v>490.99610000000001</v>
      </c>
      <c r="M44">
        <v>400</v>
      </c>
      <c r="R44">
        <v>800</v>
      </c>
      <c r="W44">
        <v>1500</v>
      </c>
      <c r="AB44">
        <v>5000</v>
      </c>
      <c r="AG44">
        <v>3000</v>
      </c>
    </row>
    <row r="45" spans="1:36">
      <c r="A45" t="s">
        <v>371</v>
      </c>
      <c r="B45" t="s">
        <v>378</v>
      </c>
      <c r="C45">
        <v>100</v>
      </c>
      <c r="D45">
        <v>1200</v>
      </c>
      <c r="E45" s="2">
        <v>8.8354429999999997</v>
      </c>
      <c r="F45" s="2">
        <v>192.50710000000001</v>
      </c>
      <c r="G45" t="s">
        <v>378</v>
      </c>
      <c r="H45">
        <v>200</v>
      </c>
      <c r="I45">
        <v>1200</v>
      </c>
      <c r="J45" s="2">
        <v>7.9618080000000004</v>
      </c>
      <c r="K45" s="2">
        <v>311.33109999999999</v>
      </c>
      <c r="L45" t="s">
        <v>378</v>
      </c>
      <c r="M45">
        <v>400</v>
      </c>
      <c r="N45">
        <v>1200</v>
      </c>
      <c r="O45" s="2">
        <v>7.0738649999999996</v>
      </c>
      <c r="P45" s="2">
        <v>561.96720000000005</v>
      </c>
      <c r="Q45" t="s">
        <v>378</v>
      </c>
      <c r="R45">
        <v>800</v>
      </c>
      <c r="S45">
        <v>1200</v>
      </c>
      <c r="T45" s="2">
        <v>6.5344790000000001</v>
      </c>
      <c r="U45" s="2">
        <v>1030.3533</v>
      </c>
      <c r="W45">
        <v>1500</v>
      </c>
      <c r="AB45">
        <v>5000</v>
      </c>
      <c r="AG45">
        <v>3000</v>
      </c>
    </row>
    <row r="46" spans="1:36">
      <c r="A46" t="s">
        <v>371</v>
      </c>
      <c r="B46" t="s">
        <v>379</v>
      </c>
      <c r="C46">
        <v>100</v>
      </c>
      <c r="D46">
        <v>1200</v>
      </c>
      <c r="E46" s="2">
        <v>8.8354429999999997</v>
      </c>
      <c r="F46" s="2">
        <v>167.92080000000001</v>
      </c>
      <c r="G46" t="s">
        <v>379</v>
      </c>
      <c r="H46">
        <v>200</v>
      </c>
      <c r="I46">
        <v>1200</v>
      </c>
      <c r="J46" s="2">
        <v>7.9618080000000004</v>
      </c>
      <c r="K46" s="2">
        <v>273.90800000000002</v>
      </c>
      <c r="L46" t="s">
        <v>379</v>
      </c>
      <c r="M46">
        <v>400</v>
      </c>
      <c r="N46">
        <v>1200</v>
      </c>
      <c r="O46" s="2">
        <v>7.0738649999999996</v>
      </c>
      <c r="P46" s="2">
        <v>463.71519999999998</v>
      </c>
      <c r="Q46" t="s">
        <v>379</v>
      </c>
      <c r="R46">
        <v>800</v>
      </c>
      <c r="S46">
        <v>1200</v>
      </c>
      <c r="T46" s="2">
        <v>6.5344790000000001</v>
      </c>
      <c r="U46" s="2">
        <v>824.19209999999998</v>
      </c>
      <c r="V46" t="s">
        <v>379</v>
      </c>
      <c r="W46">
        <v>1500</v>
      </c>
      <c r="X46">
        <v>1200</v>
      </c>
      <c r="Y46" s="2">
        <v>6.4382659999999996</v>
      </c>
      <c r="Z46" s="2">
        <v>1528.4112</v>
      </c>
      <c r="AA46" t="s">
        <v>379</v>
      </c>
      <c r="AB46">
        <v>5000</v>
      </c>
      <c r="AC46">
        <v>1200</v>
      </c>
      <c r="AD46" s="2">
        <v>9.0182330000000004</v>
      </c>
      <c r="AE46" s="2">
        <v>6836.1118999999999</v>
      </c>
      <c r="AF46" t="s">
        <v>379</v>
      </c>
      <c r="AG46">
        <v>3000</v>
      </c>
      <c r="AH46">
        <v>1200</v>
      </c>
      <c r="AI46" s="2">
        <v>9.0182330000000004</v>
      </c>
      <c r="AJ46" s="2">
        <v>6836.1118999999999</v>
      </c>
    </row>
    <row r="47" spans="1:36">
      <c r="A47" t="s">
        <v>371</v>
      </c>
      <c r="B47" t="s">
        <v>380</v>
      </c>
      <c r="C47">
        <v>100</v>
      </c>
      <c r="D47">
        <v>1200</v>
      </c>
      <c r="E47" s="2">
        <v>8.8354429999999997</v>
      </c>
      <c r="F47" s="2">
        <v>167.36199999999999</v>
      </c>
      <c r="G47" t="s">
        <v>380</v>
      </c>
      <c r="H47">
        <v>200</v>
      </c>
      <c r="I47">
        <v>1200</v>
      </c>
      <c r="J47" s="2">
        <v>7.9618080000000004</v>
      </c>
      <c r="K47" s="2">
        <v>274.69349999999997</v>
      </c>
      <c r="L47" t="s">
        <v>380</v>
      </c>
      <c r="M47">
        <v>400</v>
      </c>
      <c r="N47">
        <v>1200</v>
      </c>
      <c r="O47" s="2">
        <v>7.0738649999999996</v>
      </c>
      <c r="P47" s="2">
        <v>456.59379999999999</v>
      </c>
      <c r="Q47" t="s">
        <v>380</v>
      </c>
      <c r="R47">
        <v>800</v>
      </c>
      <c r="S47">
        <v>1200</v>
      </c>
      <c r="T47" s="2">
        <v>6.5344790000000001</v>
      </c>
      <c r="U47" s="2">
        <v>828.62779999999998</v>
      </c>
      <c r="V47" t="s">
        <v>380</v>
      </c>
      <c r="W47">
        <v>1500</v>
      </c>
      <c r="X47">
        <v>1200</v>
      </c>
      <c r="Y47" s="2">
        <v>6.4382659999999996</v>
      </c>
      <c r="Z47" s="2">
        <v>1528.4112</v>
      </c>
      <c r="AA47" t="s">
        <v>380</v>
      </c>
      <c r="AB47">
        <v>5000</v>
      </c>
      <c r="AC47">
        <v>1200</v>
      </c>
      <c r="AD47" s="2">
        <v>9.0182330000000004</v>
      </c>
      <c r="AE47" s="2">
        <v>6836.1118999999999</v>
      </c>
      <c r="AF47" t="s">
        <v>380</v>
      </c>
      <c r="AG47">
        <v>3000</v>
      </c>
      <c r="AH47">
        <v>1200</v>
      </c>
      <c r="AI47" s="2">
        <v>9.0182330000000004</v>
      </c>
      <c r="AJ47" s="2">
        <v>6836.1118999999999</v>
      </c>
    </row>
    <row r="48" spans="1:36">
      <c r="A48" t="s">
        <v>371</v>
      </c>
      <c r="B48" t="s">
        <v>362</v>
      </c>
      <c r="C48">
        <v>100</v>
      </c>
      <c r="D48">
        <v>1200</v>
      </c>
      <c r="E48" s="2">
        <v>8.9050569999999993</v>
      </c>
      <c r="F48" s="2">
        <v>161.50839999999999</v>
      </c>
      <c r="G48" t="s">
        <v>362</v>
      </c>
      <c r="H48">
        <v>200</v>
      </c>
      <c r="I48">
        <v>1200</v>
      </c>
      <c r="J48" s="2">
        <v>8.5718350000000001</v>
      </c>
      <c r="K48" s="2">
        <v>354.70690000000002</v>
      </c>
      <c r="M48">
        <v>400</v>
      </c>
      <c r="R48">
        <v>800</v>
      </c>
      <c r="W48">
        <v>1500</v>
      </c>
      <c r="AB48">
        <v>5000</v>
      </c>
      <c r="AG48">
        <v>3000</v>
      </c>
    </row>
    <row r="49" spans="1:33">
      <c r="A49" t="s">
        <v>371</v>
      </c>
      <c r="B49" t="s">
        <v>363</v>
      </c>
      <c r="C49">
        <v>100</v>
      </c>
      <c r="D49">
        <v>1200</v>
      </c>
      <c r="E49" s="2">
        <v>8.9050569999999993</v>
      </c>
      <c r="F49" s="2">
        <v>128.55699999999999</v>
      </c>
      <c r="G49" t="s">
        <v>363</v>
      </c>
      <c r="H49">
        <v>200</v>
      </c>
      <c r="I49">
        <v>1200</v>
      </c>
      <c r="J49" s="2">
        <v>8.5718350000000001</v>
      </c>
      <c r="K49" s="2">
        <v>272.08019999999999</v>
      </c>
      <c r="L49" t="s">
        <v>363</v>
      </c>
      <c r="M49">
        <v>400</v>
      </c>
      <c r="N49">
        <v>1200</v>
      </c>
      <c r="O49" s="2">
        <v>8.5766259999999992</v>
      </c>
      <c r="P49" s="2">
        <v>602.83429999999998</v>
      </c>
      <c r="R49">
        <v>800</v>
      </c>
      <c r="W49">
        <v>1500</v>
      </c>
      <c r="AB49">
        <v>5000</v>
      </c>
      <c r="AG49">
        <v>3000</v>
      </c>
    </row>
    <row r="50" spans="1:33">
      <c r="A50" t="s">
        <v>371</v>
      </c>
      <c r="B50" t="s">
        <v>364</v>
      </c>
      <c r="C50">
        <v>100</v>
      </c>
      <c r="D50">
        <v>1200</v>
      </c>
      <c r="E50" s="2">
        <v>8.9050569999999993</v>
      </c>
      <c r="F50" s="2">
        <v>151.3092</v>
      </c>
      <c r="G50" t="s">
        <v>364</v>
      </c>
      <c r="H50">
        <v>200</v>
      </c>
      <c r="I50">
        <v>1200</v>
      </c>
      <c r="J50" s="2">
        <v>8.5718350000000001</v>
      </c>
      <c r="K50" s="2">
        <v>315.97730000000001</v>
      </c>
      <c r="M50">
        <v>400</v>
      </c>
      <c r="R50">
        <v>800</v>
      </c>
      <c r="W50">
        <v>1500</v>
      </c>
      <c r="AB50">
        <v>5000</v>
      </c>
      <c r="AG50">
        <v>3000</v>
      </c>
    </row>
    <row r="51" spans="1:33">
      <c r="A51" t="s">
        <v>371</v>
      </c>
      <c r="B51" t="s">
        <v>365</v>
      </c>
      <c r="C51">
        <v>100</v>
      </c>
      <c r="D51">
        <v>1200</v>
      </c>
      <c r="E51" s="2">
        <v>8.9050569999999993</v>
      </c>
      <c r="F51" s="2">
        <v>131.73179999999999</v>
      </c>
      <c r="G51" t="s">
        <v>365</v>
      </c>
      <c r="H51">
        <v>200</v>
      </c>
      <c r="I51">
        <v>1200</v>
      </c>
      <c r="J51" s="2">
        <v>8.5718350000000001</v>
      </c>
      <c r="K51" s="2">
        <v>259.96890000000002</v>
      </c>
      <c r="L51" t="s">
        <v>365</v>
      </c>
      <c r="M51">
        <v>400</v>
      </c>
      <c r="N51">
        <v>1200</v>
      </c>
      <c r="O51" s="2">
        <v>8.5766259999999992</v>
      </c>
      <c r="P51" s="2">
        <v>628.05669999999998</v>
      </c>
      <c r="Q51" s="133"/>
      <c r="R51">
        <v>800</v>
      </c>
      <c r="V51" s="133"/>
      <c r="W51">
        <v>1500</v>
      </c>
      <c r="AA51" s="133"/>
      <c r="AB51">
        <v>5000</v>
      </c>
      <c r="AG51">
        <v>3000</v>
      </c>
    </row>
    <row r="52" spans="1:33">
      <c r="A52" s="133" t="s">
        <v>371</v>
      </c>
      <c r="B52" s="133" t="s">
        <v>381</v>
      </c>
      <c r="C52" s="133">
        <v>100</v>
      </c>
      <c r="D52">
        <v>1200</v>
      </c>
      <c r="E52" s="2">
        <v>8.9050569999999993</v>
      </c>
      <c r="F52" s="2">
        <v>242.8092</v>
      </c>
      <c r="G52" s="133" t="s">
        <v>381</v>
      </c>
      <c r="H52" s="133">
        <v>200</v>
      </c>
      <c r="I52">
        <v>1200</v>
      </c>
      <c r="J52" s="2">
        <v>8.5718350000000001</v>
      </c>
      <c r="K52" s="132">
        <v>492.97500000000002</v>
      </c>
      <c r="L52" s="133" t="s">
        <v>381</v>
      </c>
      <c r="M52" s="133">
        <v>400</v>
      </c>
      <c r="N52">
        <v>1200</v>
      </c>
      <c r="O52" s="2">
        <v>8.5766259999999992</v>
      </c>
      <c r="P52" s="132">
        <v>1292.6823999999999</v>
      </c>
      <c r="Q52" s="133"/>
      <c r="R52">
        <v>800</v>
      </c>
      <c r="V52" s="133"/>
      <c r="W52">
        <v>1500</v>
      </c>
      <c r="AA52" s="133"/>
      <c r="AB52">
        <v>5000</v>
      </c>
      <c r="AG52">
        <v>3000</v>
      </c>
    </row>
    <row r="53" spans="1:33">
      <c r="A53" s="133" t="s">
        <v>371</v>
      </c>
      <c r="B53" s="133" t="s">
        <v>382</v>
      </c>
      <c r="C53" s="133">
        <v>100</v>
      </c>
      <c r="D53">
        <v>1200</v>
      </c>
      <c r="E53" s="2">
        <v>8.9050569999999993</v>
      </c>
      <c r="F53" s="2">
        <v>182.12100000000001</v>
      </c>
      <c r="G53" s="133" t="s">
        <v>382</v>
      </c>
      <c r="H53" s="133">
        <v>200</v>
      </c>
      <c r="I53">
        <v>1200</v>
      </c>
      <c r="J53" s="2">
        <v>8.5718350000000001</v>
      </c>
      <c r="K53" s="2">
        <v>363.7704</v>
      </c>
      <c r="L53" s="133" t="s">
        <v>382</v>
      </c>
      <c r="M53" s="133">
        <v>400</v>
      </c>
      <c r="N53">
        <v>1200</v>
      </c>
      <c r="O53" s="2">
        <v>8.5766259999999992</v>
      </c>
      <c r="P53" s="132">
        <v>791.40869999999995</v>
      </c>
      <c r="R53">
        <v>800</v>
      </c>
      <c r="W53">
        <v>1500</v>
      </c>
      <c r="AB53">
        <v>5000</v>
      </c>
      <c r="AG53">
        <v>3000</v>
      </c>
    </row>
  </sheetData>
  <sheetProtection algorithmName="SHA-512" hashValue="6wvK865eJ7M0+lZ02ULzC2q3ocAzr3+NXGgwKN1T5HG43u7LOKIV3F9hT9a2TliIdiXm8nekhkNMMTKiPDE0GQ==" saltValue="MPddSkpamVAhp7M6kq40pQ=="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433"/>
  <sheetViews>
    <sheetView zoomScale="80" zoomScaleNormal="80" workbookViewId="0">
      <selection activeCell="F4" sqref="F4:H9"/>
    </sheetView>
  </sheetViews>
  <sheetFormatPr defaultRowHeight="14.4"/>
  <cols>
    <col min="4" max="4" width="24.33203125" customWidth="1"/>
    <col min="5" max="5" width="20.88671875" customWidth="1"/>
    <col min="6" max="6" width="13.33203125" customWidth="1"/>
    <col min="7" max="7" width="13.88671875" style="7" customWidth="1"/>
    <col min="8" max="8" width="11" customWidth="1"/>
    <col min="10" max="10" width="13.109375" customWidth="1"/>
    <col min="11" max="11" width="24.88671875" customWidth="1"/>
    <col min="12" max="12" width="23.33203125" customWidth="1"/>
    <col min="13" max="13" width="11" customWidth="1"/>
    <col min="14" max="14" width="18.44140625" customWidth="1"/>
    <col min="15" max="15" width="10.33203125" customWidth="1"/>
    <col min="16" max="16" width="0" hidden="1" customWidth="1"/>
    <col min="17" max="17" width="10.6640625" customWidth="1"/>
    <col min="18" max="18" width="19.6640625" customWidth="1"/>
    <col min="19" max="19" width="22.6640625" customWidth="1"/>
    <col min="20" max="20" width="12.109375" customWidth="1"/>
    <col min="21" max="22" width="10.5546875" customWidth="1"/>
    <col min="23" max="24" width="0" hidden="1" customWidth="1"/>
    <col min="25" max="25" width="11.44140625" hidden="1" customWidth="1"/>
    <col min="26" max="29" width="0" hidden="1" customWidth="1"/>
  </cols>
  <sheetData>
    <row r="1" spans="1:29">
      <c r="A1" s="3" t="s">
        <v>151</v>
      </c>
      <c r="D1" s="66" t="s">
        <v>256</v>
      </c>
      <c r="AB1" t="s">
        <v>300</v>
      </c>
    </row>
    <row r="2" spans="1:29">
      <c r="J2" s="399" t="s">
        <v>292</v>
      </c>
      <c r="K2" s="399"/>
      <c r="L2" s="399"/>
      <c r="M2" s="399"/>
      <c r="N2" s="399"/>
      <c r="Q2" s="399" t="s">
        <v>303</v>
      </c>
      <c r="R2" s="399"/>
      <c r="S2" s="399"/>
      <c r="T2" s="399"/>
      <c r="U2" s="399"/>
      <c r="X2" t="s">
        <v>294</v>
      </c>
      <c r="AB2">
        <f>SUM(AB4:AB403)</f>
        <v>0</v>
      </c>
      <c r="AC2" t="s">
        <v>297</v>
      </c>
    </row>
    <row r="3" spans="1:29" ht="43.2">
      <c r="B3" s="37" t="s">
        <v>0</v>
      </c>
      <c r="C3" s="37" t="s">
        <v>152</v>
      </c>
      <c r="D3" s="37" t="s">
        <v>153</v>
      </c>
      <c r="E3" s="37" t="s">
        <v>61</v>
      </c>
      <c r="F3" s="37" t="s">
        <v>108</v>
      </c>
      <c r="G3" s="71" t="s">
        <v>146</v>
      </c>
      <c r="H3" s="109" t="s">
        <v>182</v>
      </c>
      <c r="J3" s="72" t="s">
        <v>108</v>
      </c>
      <c r="K3" s="72" t="s">
        <v>153</v>
      </c>
      <c r="L3" s="72" t="s">
        <v>61</v>
      </c>
      <c r="M3" s="72" t="s">
        <v>154</v>
      </c>
      <c r="N3" s="72" t="s">
        <v>239</v>
      </c>
      <c r="P3" s="111" t="s">
        <v>302</v>
      </c>
      <c r="Q3" s="72" t="s">
        <v>108</v>
      </c>
      <c r="R3" s="72" t="s">
        <v>153</v>
      </c>
      <c r="S3" s="72" t="s">
        <v>61</v>
      </c>
      <c r="T3" s="110" t="s">
        <v>293</v>
      </c>
      <c r="U3" s="72" t="s">
        <v>154</v>
      </c>
      <c r="V3" s="112"/>
      <c r="W3" s="128" t="s">
        <v>298</v>
      </c>
      <c r="X3" s="111" t="s">
        <v>61</v>
      </c>
      <c r="Y3" s="111" t="s">
        <v>153</v>
      </c>
      <c r="Z3" s="1" t="s">
        <v>293</v>
      </c>
      <c r="AA3" s="112" t="s">
        <v>295</v>
      </c>
      <c r="AB3" s="128" t="s">
        <v>299</v>
      </c>
      <c r="AC3">
        <v>0</v>
      </c>
    </row>
    <row r="4" spans="1:29">
      <c r="B4" s="4"/>
      <c r="C4" s="38" t="str">
        <f>IF(F4="","",VLOOKUP(F4,$J$4:$M$103,4,FALSE))</f>
        <v/>
      </c>
      <c r="D4" s="38" t="str">
        <f>IF(F4="","",VLOOKUP(F4,$J$4:$M$103,2,FALSE))</f>
        <v/>
      </c>
      <c r="E4" s="38" t="str">
        <f>IF(F4="","",VLOOKUP(F4,$J$4:$M$103,3,FALSE))</f>
        <v/>
      </c>
      <c r="F4" s="4"/>
      <c r="G4" s="13"/>
      <c r="H4" s="4"/>
      <c r="J4" s="4"/>
      <c r="K4" s="4"/>
      <c r="L4" s="4"/>
      <c r="M4" s="4"/>
      <c r="N4" s="4"/>
      <c r="P4">
        <v>1</v>
      </c>
      <c r="Q4" s="4"/>
      <c r="R4" s="137" t="str">
        <f>IF(VLOOKUP(P4,$W$4:$AA$433,3,FALSE)="","",VLOOKUP(P4,$W$4:$AA$433,3,FALSE))</f>
        <v/>
      </c>
      <c r="S4" s="137" t="str">
        <f>IF(VLOOKUP(P4,$W$4:$AA$433,2,FALSE)="","",VLOOKUP(P4,$W$4:$AA$433,2,FALSE))</f>
        <v/>
      </c>
      <c r="T4" s="137" t="str">
        <f>IF(VLOOKUP(P4,$W$4:$AA$433,4,FALSE)="","",VLOOKUP(P4,$W$4:$AA$433,4,FALSE))</f>
        <v/>
      </c>
      <c r="U4" s="137" t="str">
        <f>IF(VLOOKUP(P4,$W$4:$AA$433,5,FALSE)="","",VLOOKUP(P4,$W$4:$AA$433,5,FALSE))</f>
        <v/>
      </c>
      <c r="W4">
        <f>IF(AC4=0,999,AC4)</f>
        <v>999</v>
      </c>
      <c r="X4" s="119" t="str">
        <f>IF('Declarations Team 1'!C33="","",'Declarations Team 1'!E$1)</f>
        <v/>
      </c>
      <c r="Y4" s="120" t="str">
        <f>IF('Declarations Team 1'!C33="","",'Declarations Team 1'!C33)</f>
        <v/>
      </c>
      <c r="Z4" s="120" t="str">
        <f>IF('Declarations Team 1'!C33="","",'Declarations Team 1'!D33)</f>
        <v/>
      </c>
      <c r="AA4" s="121" t="str">
        <f>IF('Declarations Team 1'!C33="","","M")</f>
        <v/>
      </c>
      <c r="AB4">
        <f>IF(X4="",0,1)</f>
        <v>0</v>
      </c>
      <c r="AC4">
        <f>AC3+AB4</f>
        <v>0</v>
      </c>
    </row>
    <row r="5" spans="1:29">
      <c r="B5" s="4"/>
      <c r="C5" s="38" t="str">
        <f t="shared" ref="C5:C68" si="0">IF(F5="","",VLOOKUP(F5,$J$4:$M$103,4,FALSE))</f>
        <v/>
      </c>
      <c r="D5" s="38" t="str">
        <f t="shared" ref="D5:D68" si="1">IF(F5="","",VLOOKUP(F5,$J$4:$M$103,2,FALSE))</f>
        <v/>
      </c>
      <c r="E5" s="38" t="str">
        <f t="shared" ref="E5:E68" si="2">IF(F5="","",VLOOKUP(F5,$J$4:$M$103,3,FALSE))</f>
        <v/>
      </c>
      <c r="F5" s="4"/>
      <c r="G5" s="13"/>
      <c r="H5" s="4"/>
      <c r="J5" s="4"/>
      <c r="K5" s="4"/>
      <c r="L5" s="4"/>
      <c r="M5" s="4"/>
      <c r="N5" s="4"/>
      <c r="P5">
        <f>1+P4</f>
        <v>2</v>
      </c>
      <c r="Q5" s="4"/>
      <c r="R5" s="137" t="str">
        <f t="shared" ref="R5:R33" si="3">IF(VLOOKUP(P5,$W$4:$AA$433,3,FALSE)="","",VLOOKUP(P5,$W$4:$AA$433,3,FALSE))</f>
        <v/>
      </c>
      <c r="S5" s="137" t="str">
        <f t="shared" ref="S5:S33" si="4">IF(VLOOKUP(P5,$W$4:$AA$433,2,FALSE)="","",VLOOKUP(P5,$W$4:$AA$433,2,FALSE))</f>
        <v/>
      </c>
      <c r="T5" s="137" t="str">
        <f t="shared" ref="T5:T33" si="5">IF(VLOOKUP(P5,$W$4:$AA$433,4,FALSE)="","",VLOOKUP(P5,$W$4:$AA$433,4,FALSE))</f>
        <v/>
      </c>
      <c r="U5" s="137" t="str">
        <f t="shared" ref="U5:U33" si="6">IF(VLOOKUP(P5,$W$4:$AA$433,5,FALSE)="","",VLOOKUP(P5,$W$4:$AA$433,5,FALSE))</f>
        <v/>
      </c>
      <c r="W5">
        <f>IF(AC5=AC4,999,AC5)</f>
        <v>999</v>
      </c>
      <c r="X5" s="122" t="str">
        <f>IF('Declarations Team 1'!C34="","",'Declarations Team 1'!E$1)</f>
        <v/>
      </c>
      <c r="Y5" s="123" t="str">
        <f>IF('Declarations Team 1'!C34="","",'Declarations Team 1'!C34)</f>
        <v/>
      </c>
      <c r="Z5" s="123" t="str">
        <f>IF('Declarations Team 1'!C34="","",'Declarations Team 1'!D34)</f>
        <v/>
      </c>
      <c r="AA5" s="124" t="str">
        <f>IF('Declarations Team 1'!C34="","","M")</f>
        <v/>
      </c>
      <c r="AB5">
        <f t="shared" ref="AB5:AB68" si="7">IF(X5="",0,1)</f>
        <v>0</v>
      </c>
      <c r="AC5">
        <f>AC4+AB5</f>
        <v>0</v>
      </c>
    </row>
    <row r="6" spans="1:29">
      <c r="B6" s="4"/>
      <c r="C6" s="38" t="str">
        <f t="shared" si="0"/>
        <v/>
      </c>
      <c r="D6" s="38" t="str">
        <f t="shared" si="1"/>
        <v/>
      </c>
      <c r="E6" s="38" t="str">
        <f t="shared" si="2"/>
        <v/>
      </c>
      <c r="F6" s="4"/>
      <c r="G6" s="13"/>
      <c r="H6" s="4"/>
      <c r="J6" s="4"/>
      <c r="K6" s="4"/>
      <c r="L6" s="4"/>
      <c r="M6" s="4"/>
      <c r="N6" s="4"/>
      <c r="P6">
        <f t="shared" ref="P6:P33" si="8">1+P5</f>
        <v>3</v>
      </c>
      <c r="Q6" s="4"/>
      <c r="R6" s="137" t="str">
        <f t="shared" si="3"/>
        <v/>
      </c>
      <c r="S6" s="137" t="str">
        <f t="shared" si="4"/>
        <v/>
      </c>
      <c r="T6" s="137" t="str">
        <f t="shared" si="5"/>
        <v/>
      </c>
      <c r="U6" s="137" t="str">
        <f t="shared" si="6"/>
        <v/>
      </c>
      <c r="W6">
        <f t="shared" ref="W6:W69" si="9">IF(AC6=AC5,999,AC6)</f>
        <v>999</v>
      </c>
      <c r="X6" s="122" t="str">
        <f>IF('Declarations Team 1'!C35="","",'Declarations Team 1'!E$1)</f>
        <v/>
      </c>
      <c r="Y6" s="123" t="str">
        <f>IF('Declarations Team 1'!C35="","",'Declarations Team 1'!C35)</f>
        <v/>
      </c>
      <c r="Z6" s="123" t="str">
        <f>IF('Declarations Team 1'!C35="","",'Declarations Team 1'!D35)</f>
        <v/>
      </c>
      <c r="AA6" s="124" t="str">
        <f>IF('Declarations Team 1'!C35="","","M")</f>
        <v/>
      </c>
      <c r="AB6">
        <f t="shared" si="7"/>
        <v>0</v>
      </c>
      <c r="AC6">
        <f t="shared" ref="AC6:AC68" si="10">AC5+AB6</f>
        <v>0</v>
      </c>
    </row>
    <row r="7" spans="1:29">
      <c r="B7" s="4"/>
      <c r="C7" s="38" t="str">
        <f t="shared" si="0"/>
        <v/>
      </c>
      <c r="D7" s="38" t="str">
        <f t="shared" si="1"/>
        <v/>
      </c>
      <c r="E7" s="38" t="str">
        <f t="shared" si="2"/>
        <v/>
      </c>
      <c r="F7" s="4"/>
      <c r="G7" s="13"/>
      <c r="H7" s="4"/>
      <c r="J7" s="4"/>
      <c r="K7" s="4"/>
      <c r="L7" s="4"/>
      <c r="M7" s="4"/>
      <c r="N7" s="4"/>
      <c r="P7">
        <f t="shared" si="8"/>
        <v>4</v>
      </c>
      <c r="Q7" s="4"/>
      <c r="R7" s="137" t="str">
        <f t="shared" si="3"/>
        <v/>
      </c>
      <c r="S7" s="137" t="str">
        <f t="shared" si="4"/>
        <v/>
      </c>
      <c r="T7" s="137" t="str">
        <f t="shared" si="5"/>
        <v/>
      </c>
      <c r="U7" s="137" t="str">
        <f t="shared" si="6"/>
        <v/>
      </c>
      <c r="W7">
        <f t="shared" si="9"/>
        <v>999</v>
      </c>
      <c r="X7" s="122" t="str">
        <f>IF('Declarations Team 1'!C36="","",'Declarations Team 1'!E$1)</f>
        <v/>
      </c>
      <c r="Y7" s="123" t="str">
        <f>IF('Declarations Team 1'!C36="","",'Declarations Team 1'!C36)</f>
        <v/>
      </c>
      <c r="Z7" s="123" t="str">
        <f>IF('Declarations Team 1'!C36="","",'Declarations Team 1'!D36)</f>
        <v/>
      </c>
      <c r="AA7" s="124" t="str">
        <f>IF('Declarations Team 1'!C36="","","M")</f>
        <v/>
      </c>
      <c r="AB7">
        <f t="shared" si="7"/>
        <v>0</v>
      </c>
      <c r="AC7">
        <f t="shared" si="10"/>
        <v>0</v>
      </c>
    </row>
    <row r="8" spans="1:29">
      <c r="B8" s="4"/>
      <c r="C8" s="38" t="str">
        <f t="shared" si="0"/>
        <v/>
      </c>
      <c r="D8" s="38" t="str">
        <f t="shared" si="1"/>
        <v/>
      </c>
      <c r="E8" s="38" t="str">
        <f t="shared" si="2"/>
        <v/>
      </c>
      <c r="F8" s="4"/>
      <c r="G8" s="13"/>
      <c r="H8" s="4"/>
      <c r="J8" s="4"/>
      <c r="K8" s="4"/>
      <c r="L8" s="4"/>
      <c r="M8" s="4"/>
      <c r="N8" s="4"/>
      <c r="P8">
        <f t="shared" si="8"/>
        <v>5</v>
      </c>
      <c r="Q8" s="4"/>
      <c r="R8" s="137" t="str">
        <f t="shared" si="3"/>
        <v/>
      </c>
      <c r="S8" s="137" t="str">
        <f t="shared" si="4"/>
        <v/>
      </c>
      <c r="T8" s="137" t="str">
        <f t="shared" si="5"/>
        <v/>
      </c>
      <c r="U8" s="137" t="str">
        <f t="shared" si="6"/>
        <v/>
      </c>
      <c r="W8">
        <f t="shared" si="9"/>
        <v>999</v>
      </c>
      <c r="X8" s="122" t="str">
        <f>IF('Declarations Team 1'!C37="","",'Declarations Team 1'!E$1)</f>
        <v/>
      </c>
      <c r="Y8" s="123" t="str">
        <f>IF('Declarations Team 1'!C37="","",'Declarations Team 1'!C37)</f>
        <v/>
      </c>
      <c r="Z8" s="123" t="str">
        <f>IF('Declarations Team 1'!C37="","",'Declarations Team 1'!D37)</f>
        <v/>
      </c>
      <c r="AA8" s="124" t="str">
        <f>IF('Declarations Team 1'!C37="","","M")</f>
        <v/>
      </c>
      <c r="AB8">
        <f t="shared" si="7"/>
        <v>0</v>
      </c>
      <c r="AC8">
        <f t="shared" si="10"/>
        <v>0</v>
      </c>
    </row>
    <row r="9" spans="1:29">
      <c r="B9" s="4"/>
      <c r="C9" s="38" t="str">
        <f t="shared" si="0"/>
        <v/>
      </c>
      <c r="D9" s="38" t="str">
        <f t="shared" si="1"/>
        <v/>
      </c>
      <c r="E9" s="38" t="str">
        <f t="shared" si="2"/>
        <v/>
      </c>
      <c r="F9" s="4"/>
      <c r="G9" s="13"/>
      <c r="H9" s="4"/>
      <c r="J9" s="4"/>
      <c r="K9" s="4"/>
      <c r="L9" s="4"/>
      <c r="M9" s="4"/>
      <c r="N9" s="4"/>
      <c r="P9">
        <f t="shared" si="8"/>
        <v>6</v>
      </c>
      <c r="Q9" s="4"/>
      <c r="R9" s="137" t="str">
        <f t="shared" si="3"/>
        <v/>
      </c>
      <c r="S9" s="137" t="str">
        <f t="shared" si="4"/>
        <v/>
      </c>
      <c r="T9" s="137" t="str">
        <f t="shared" si="5"/>
        <v/>
      </c>
      <c r="U9" s="137" t="str">
        <f t="shared" si="6"/>
        <v/>
      </c>
      <c r="W9">
        <f t="shared" si="9"/>
        <v>999</v>
      </c>
      <c r="X9" s="122" t="str">
        <f>IF('Declarations Team 1'!C38="","",'Declarations Team 1'!E$1)</f>
        <v/>
      </c>
      <c r="Y9" s="123" t="str">
        <f>IF('Declarations Team 1'!C38="","",'Declarations Team 1'!C38)</f>
        <v/>
      </c>
      <c r="Z9" s="123" t="str">
        <f>IF('Declarations Team 1'!C38="","",'Declarations Team 1'!D38)</f>
        <v/>
      </c>
      <c r="AA9" s="124" t="str">
        <f>IF('Declarations Team 1'!C38="","","M")</f>
        <v/>
      </c>
      <c r="AB9">
        <f t="shared" si="7"/>
        <v>0</v>
      </c>
      <c r="AC9">
        <f t="shared" si="10"/>
        <v>0</v>
      </c>
    </row>
    <row r="10" spans="1:29">
      <c r="B10" s="4"/>
      <c r="C10" s="38" t="str">
        <f t="shared" si="0"/>
        <v/>
      </c>
      <c r="D10" s="38" t="str">
        <f t="shared" si="1"/>
        <v/>
      </c>
      <c r="E10" s="38" t="str">
        <f t="shared" si="2"/>
        <v/>
      </c>
      <c r="F10" s="4"/>
      <c r="G10" s="13"/>
      <c r="H10" s="4"/>
      <c r="J10" s="4"/>
      <c r="K10" s="4"/>
      <c r="L10" s="4"/>
      <c r="M10" s="4"/>
      <c r="N10" s="4"/>
      <c r="P10">
        <f t="shared" si="8"/>
        <v>7</v>
      </c>
      <c r="Q10" s="4"/>
      <c r="R10" s="137" t="str">
        <f t="shared" si="3"/>
        <v/>
      </c>
      <c r="S10" s="137" t="str">
        <f t="shared" si="4"/>
        <v/>
      </c>
      <c r="T10" s="137" t="str">
        <f t="shared" si="5"/>
        <v/>
      </c>
      <c r="U10" s="137" t="str">
        <f t="shared" si="6"/>
        <v/>
      </c>
      <c r="W10">
        <f t="shared" si="9"/>
        <v>999</v>
      </c>
      <c r="X10" s="122" t="str">
        <f>IF('Declarations Team 1'!C39="","",'Declarations Team 1'!E$1)</f>
        <v/>
      </c>
      <c r="Y10" s="123" t="str">
        <f>IF('Declarations Team 1'!C39="","",'Declarations Team 1'!C39)</f>
        <v/>
      </c>
      <c r="Z10" s="123" t="str">
        <f>IF('Declarations Team 1'!C39="","",'Declarations Team 1'!D39)</f>
        <v/>
      </c>
      <c r="AA10" s="124" t="str">
        <f>IF('Declarations Team 1'!C39="","","M")</f>
        <v/>
      </c>
      <c r="AB10">
        <f t="shared" si="7"/>
        <v>0</v>
      </c>
      <c r="AC10">
        <f t="shared" si="10"/>
        <v>0</v>
      </c>
    </row>
    <row r="11" spans="1:29">
      <c r="B11" s="4"/>
      <c r="C11" s="38" t="str">
        <f t="shared" si="0"/>
        <v/>
      </c>
      <c r="D11" s="38" t="str">
        <f t="shared" si="1"/>
        <v/>
      </c>
      <c r="E11" s="38" t="str">
        <f t="shared" si="2"/>
        <v/>
      </c>
      <c r="F11" s="4"/>
      <c r="G11" s="13"/>
      <c r="H11" s="4"/>
      <c r="J11" s="4"/>
      <c r="K11" s="4"/>
      <c r="L11" s="4"/>
      <c r="M11" s="4"/>
      <c r="N11" s="4"/>
      <c r="P11">
        <f t="shared" si="8"/>
        <v>8</v>
      </c>
      <c r="Q11" s="4"/>
      <c r="R11" s="137" t="str">
        <f t="shared" si="3"/>
        <v/>
      </c>
      <c r="S11" s="137" t="str">
        <f t="shared" si="4"/>
        <v/>
      </c>
      <c r="T11" s="137" t="str">
        <f t="shared" si="5"/>
        <v/>
      </c>
      <c r="U11" s="137" t="str">
        <f t="shared" si="6"/>
        <v/>
      </c>
      <c r="W11">
        <f t="shared" si="9"/>
        <v>999</v>
      </c>
      <c r="X11" s="122" t="str">
        <f>IF('Declarations Team 1'!C40="","",'Declarations Team 1'!E$1)</f>
        <v/>
      </c>
      <c r="Y11" s="123" t="str">
        <f>IF('Declarations Team 1'!C40="","",'Declarations Team 1'!C40)</f>
        <v/>
      </c>
      <c r="Z11" s="123" t="str">
        <f>IF('Declarations Team 1'!C40="","",'Declarations Team 1'!D40)</f>
        <v/>
      </c>
      <c r="AA11" s="124" t="str">
        <f>IF('Declarations Team 1'!C40="","","M")</f>
        <v/>
      </c>
      <c r="AB11">
        <f t="shared" si="7"/>
        <v>0</v>
      </c>
      <c r="AC11">
        <f t="shared" si="10"/>
        <v>0</v>
      </c>
    </row>
    <row r="12" spans="1:29">
      <c r="B12" s="4"/>
      <c r="C12" s="38" t="str">
        <f t="shared" si="0"/>
        <v/>
      </c>
      <c r="D12" s="38" t="str">
        <f t="shared" si="1"/>
        <v/>
      </c>
      <c r="E12" s="38" t="str">
        <f t="shared" si="2"/>
        <v/>
      </c>
      <c r="F12" s="4"/>
      <c r="G12" s="13"/>
      <c r="H12" s="4"/>
      <c r="J12" s="4"/>
      <c r="K12" s="4"/>
      <c r="L12" s="4"/>
      <c r="M12" s="4"/>
      <c r="N12" s="4"/>
      <c r="P12">
        <f t="shared" si="8"/>
        <v>9</v>
      </c>
      <c r="Q12" s="4"/>
      <c r="R12" s="137" t="str">
        <f t="shared" si="3"/>
        <v/>
      </c>
      <c r="S12" s="137" t="str">
        <f t="shared" si="4"/>
        <v/>
      </c>
      <c r="T12" s="137" t="str">
        <f t="shared" si="5"/>
        <v/>
      </c>
      <c r="U12" s="137" t="str">
        <f t="shared" si="6"/>
        <v/>
      </c>
      <c r="W12">
        <f t="shared" si="9"/>
        <v>999</v>
      </c>
      <c r="X12" s="122" t="str">
        <f>IF('Declarations Team 1'!C41="","",'Declarations Team 1'!E$1)</f>
        <v/>
      </c>
      <c r="Y12" s="123" t="str">
        <f>IF('Declarations Team 1'!C41="","",'Declarations Team 1'!C41)</f>
        <v/>
      </c>
      <c r="Z12" s="123" t="str">
        <f>IF('Declarations Team 1'!C41="","",'Declarations Team 1'!D41)</f>
        <v/>
      </c>
      <c r="AA12" s="124" t="str">
        <f>IF('Declarations Team 1'!C41="","","M")</f>
        <v/>
      </c>
      <c r="AB12">
        <f t="shared" si="7"/>
        <v>0</v>
      </c>
      <c r="AC12">
        <f t="shared" si="10"/>
        <v>0</v>
      </c>
    </row>
    <row r="13" spans="1:29">
      <c r="B13" s="4"/>
      <c r="C13" s="38" t="str">
        <f t="shared" si="0"/>
        <v/>
      </c>
      <c r="D13" s="38" t="str">
        <f t="shared" si="1"/>
        <v/>
      </c>
      <c r="E13" s="38" t="str">
        <f t="shared" si="2"/>
        <v/>
      </c>
      <c r="F13" s="4"/>
      <c r="G13" s="13"/>
      <c r="H13" s="4"/>
      <c r="J13" s="4"/>
      <c r="K13" s="4"/>
      <c r="L13" s="4"/>
      <c r="M13" s="4"/>
      <c r="N13" s="4"/>
      <c r="P13">
        <f t="shared" si="8"/>
        <v>10</v>
      </c>
      <c r="Q13" s="4"/>
      <c r="R13" s="137" t="str">
        <f t="shared" si="3"/>
        <v/>
      </c>
      <c r="S13" s="137" t="str">
        <f t="shared" si="4"/>
        <v/>
      </c>
      <c r="T13" s="137" t="str">
        <f t="shared" si="5"/>
        <v/>
      </c>
      <c r="U13" s="137" t="str">
        <f t="shared" si="6"/>
        <v/>
      </c>
      <c r="W13">
        <f t="shared" si="9"/>
        <v>999</v>
      </c>
      <c r="X13" s="122" t="str">
        <f>IF('Declarations Team 1'!C42="","",'Declarations Team 1'!E$1)</f>
        <v/>
      </c>
      <c r="Y13" s="123" t="str">
        <f>IF('Declarations Team 1'!C42="","",'Declarations Team 1'!C42)</f>
        <v/>
      </c>
      <c r="Z13" s="123" t="str">
        <f>IF('Declarations Team 1'!C42="","",'Declarations Team 1'!D42)</f>
        <v/>
      </c>
      <c r="AA13" s="124" t="str">
        <f>IF('Declarations Team 1'!C42="","","M")</f>
        <v/>
      </c>
      <c r="AB13">
        <f t="shared" si="7"/>
        <v>0</v>
      </c>
      <c r="AC13">
        <f t="shared" si="10"/>
        <v>0</v>
      </c>
    </row>
    <row r="14" spans="1:29">
      <c r="B14" s="4"/>
      <c r="C14" s="38" t="str">
        <f t="shared" si="0"/>
        <v/>
      </c>
      <c r="D14" s="38" t="str">
        <f t="shared" si="1"/>
        <v/>
      </c>
      <c r="E14" s="38" t="str">
        <f t="shared" si="2"/>
        <v/>
      </c>
      <c r="F14" s="4"/>
      <c r="G14" s="13"/>
      <c r="H14" s="4"/>
      <c r="J14" s="4"/>
      <c r="K14" s="4"/>
      <c r="L14" s="4"/>
      <c r="M14" s="4"/>
      <c r="N14" s="4"/>
      <c r="P14">
        <f t="shared" si="8"/>
        <v>11</v>
      </c>
      <c r="Q14" s="4"/>
      <c r="R14" s="137" t="str">
        <f t="shared" si="3"/>
        <v/>
      </c>
      <c r="S14" s="137" t="str">
        <f t="shared" si="4"/>
        <v/>
      </c>
      <c r="T14" s="137" t="str">
        <f t="shared" si="5"/>
        <v/>
      </c>
      <c r="U14" s="137" t="str">
        <f t="shared" si="6"/>
        <v/>
      </c>
      <c r="W14">
        <f t="shared" si="9"/>
        <v>999</v>
      </c>
      <c r="X14" s="122" t="str">
        <f>IF('Declarations Team 1'!C43="","",'Declarations Team 1'!E$1)</f>
        <v/>
      </c>
      <c r="Y14" s="123" t="str">
        <f>IF('Declarations Team 1'!C43="","",'Declarations Team 1'!C43)</f>
        <v/>
      </c>
      <c r="Z14" s="123" t="str">
        <f>IF('Declarations Team 1'!C43="","",'Declarations Team 1'!D43)</f>
        <v/>
      </c>
      <c r="AA14" s="124" t="str">
        <f>IF('Declarations Team 1'!C43="","","M")</f>
        <v/>
      </c>
      <c r="AB14">
        <f t="shared" si="7"/>
        <v>0</v>
      </c>
      <c r="AC14">
        <f t="shared" si="10"/>
        <v>0</v>
      </c>
    </row>
    <row r="15" spans="1:29">
      <c r="B15" s="4"/>
      <c r="C15" s="38" t="str">
        <f t="shared" si="0"/>
        <v/>
      </c>
      <c r="D15" s="38" t="str">
        <f t="shared" si="1"/>
        <v/>
      </c>
      <c r="E15" s="38" t="str">
        <f t="shared" si="2"/>
        <v/>
      </c>
      <c r="F15" s="4"/>
      <c r="G15" s="13"/>
      <c r="H15" s="4"/>
      <c r="J15" s="4"/>
      <c r="K15" s="4"/>
      <c r="L15" s="4"/>
      <c r="M15" s="4"/>
      <c r="N15" s="4"/>
      <c r="P15">
        <f t="shared" si="8"/>
        <v>12</v>
      </c>
      <c r="Q15" s="4"/>
      <c r="R15" s="137" t="str">
        <f t="shared" si="3"/>
        <v/>
      </c>
      <c r="S15" s="137" t="str">
        <f t="shared" si="4"/>
        <v/>
      </c>
      <c r="T15" s="137" t="str">
        <f t="shared" si="5"/>
        <v/>
      </c>
      <c r="U15" s="137" t="str">
        <f t="shared" si="6"/>
        <v/>
      </c>
      <c r="W15">
        <f t="shared" si="9"/>
        <v>999</v>
      </c>
      <c r="X15" s="122" t="str">
        <f>IF('Declarations Team 1'!C44="","",'Declarations Team 1'!E$1)</f>
        <v/>
      </c>
      <c r="Y15" s="123" t="str">
        <f>IF('Declarations Team 1'!C44="","",'Declarations Team 1'!C44)</f>
        <v/>
      </c>
      <c r="Z15" s="123" t="str">
        <f>IF('Declarations Team 1'!C44="","",'Declarations Team 1'!D44)</f>
        <v/>
      </c>
      <c r="AA15" s="124" t="str">
        <f>IF('Declarations Team 1'!C44="","","M")</f>
        <v/>
      </c>
      <c r="AB15">
        <f t="shared" si="7"/>
        <v>0</v>
      </c>
      <c r="AC15">
        <f t="shared" si="10"/>
        <v>0</v>
      </c>
    </row>
    <row r="16" spans="1:29">
      <c r="B16" s="4"/>
      <c r="C16" s="38" t="str">
        <f t="shared" si="0"/>
        <v/>
      </c>
      <c r="D16" s="38" t="str">
        <f t="shared" si="1"/>
        <v/>
      </c>
      <c r="E16" s="38" t="str">
        <f t="shared" si="2"/>
        <v/>
      </c>
      <c r="F16" s="4"/>
      <c r="G16" s="13"/>
      <c r="H16" s="4"/>
      <c r="J16" s="4"/>
      <c r="K16" s="4"/>
      <c r="L16" s="4"/>
      <c r="M16" s="4"/>
      <c r="N16" s="4"/>
      <c r="P16">
        <f t="shared" si="8"/>
        <v>13</v>
      </c>
      <c r="Q16" s="4"/>
      <c r="R16" s="137" t="str">
        <f t="shared" si="3"/>
        <v/>
      </c>
      <c r="S16" s="137" t="str">
        <f t="shared" si="4"/>
        <v/>
      </c>
      <c r="T16" s="137" t="str">
        <f t="shared" si="5"/>
        <v/>
      </c>
      <c r="U16" s="137" t="str">
        <f t="shared" si="6"/>
        <v/>
      </c>
      <c r="W16">
        <f t="shared" si="9"/>
        <v>999</v>
      </c>
      <c r="X16" s="122" t="str">
        <f>IF('Declarations Team 1'!C45="","",'Declarations Team 1'!E$1)</f>
        <v/>
      </c>
      <c r="Y16" s="123" t="str">
        <f>IF('Declarations Team 1'!C45="","",'Declarations Team 1'!C45)</f>
        <v/>
      </c>
      <c r="Z16" s="123" t="str">
        <f>IF('Declarations Team 1'!C45="","",'Declarations Team 1'!D45)</f>
        <v/>
      </c>
      <c r="AA16" s="124" t="str">
        <f>IF('Declarations Team 1'!C45="","","M")</f>
        <v/>
      </c>
      <c r="AB16">
        <f t="shared" si="7"/>
        <v>0</v>
      </c>
      <c r="AC16">
        <f t="shared" si="10"/>
        <v>0</v>
      </c>
    </row>
    <row r="17" spans="2:29">
      <c r="B17" s="4"/>
      <c r="C17" s="38" t="str">
        <f t="shared" si="0"/>
        <v/>
      </c>
      <c r="D17" s="38" t="str">
        <f t="shared" si="1"/>
        <v/>
      </c>
      <c r="E17" s="38" t="str">
        <f t="shared" si="2"/>
        <v/>
      </c>
      <c r="F17" s="4"/>
      <c r="G17" s="13"/>
      <c r="H17" s="4"/>
      <c r="J17" s="4"/>
      <c r="K17" s="4"/>
      <c r="L17" s="4"/>
      <c r="M17" s="4"/>
      <c r="N17" s="4"/>
      <c r="P17">
        <f t="shared" si="8"/>
        <v>14</v>
      </c>
      <c r="Q17" s="4"/>
      <c r="R17" s="137" t="str">
        <f t="shared" si="3"/>
        <v/>
      </c>
      <c r="S17" s="137" t="str">
        <f t="shared" si="4"/>
        <v/>
      </c>
      <c r="T17" s="137" t="str">
        <f t="shared" si="5"/>
        <v/>
      </c>
      <c r="U17" s="137" t="str">
        <f t="shared" si="6"/>
        <v/>
      </c>
      <c r="W17">
        <f t="shared" si="9"/>
        <v>999</v>
      </c>
      <c r="X17" s="122" t="str">
        <f>IF('Declarations Team 1'!C46="","",'Declarations Team 1'!E$1)</f>
        <v/>
      </c>
      <c r="Y17" s="123" t="str">
        <f>IF('Declarations Team 1'!C46="","",'Declarations Team 1'!C46)</f>
        <v/>
      </c>
      <c r="Z17" s="123" t="str">
        <f>IF('Declarations Team 1'!C46="","",'Declarations Team 1'!D46)</f>
        <v/>
      </c>
      <c r="AA17" s="124" t="str">
        <f>IF('Declarations Team 1'!C46="","","M")</f>
        <v/>
      </c>
      <c r="AB17">
        <f t="shared" si="7"/>
        <v>0</v>
      </c>
      <c r="AC17">
        <f t="shared" si="10"/>
        <v>0</v>
      </c>
    </row>
    <row r="18" spans="2:29">
      <c r="B18" s="4"/>
      <c r="C18" s="38" t="str">
        <f t="shared" si="0"/>
        <v/>
      </c>
      <c r="D18" s="38" t="str">
        <f t="shared" si="1"/>
        <v/>
      </c>
      <c r="E18" s="38" t="str">
        <f t="shared" si="2"/>
        <v/>
      </c>
      <c r="F18" s="4"/>
      <c r="G18" s="13"/>
      <c r="H18" s="4"/>
      <c r="J18" s="4"/>
      <c r="K18" s="4"/>
      <c r="L18" s="4"/>
      <c r="M18" s="4"/>
      <c r="N18" s="4"/>
      <c r="P18">
        <f t="shared" si="8"/>
        <v>15</v>
      </c>
      <c r="Q18" s="4"/>
      <c r="R18" s="137" t="str">
        <f t="shared" si="3"/>
        <v/>
      </c>
      <c r="S18" s="137" t="str">
        <f t="shared" si="4"/>
        <v/>
      </c>
      <c r="T18" s="137" t="str">
        <f t="shared" si="5"/>
        <v/>
      </c>
      <c r="U18" s="137" t="str">
        <f t="shared" si="6"/>
        <v/>
      </c>
      <c r="W18">
        <f t="shared" si="9"/>
        <v>999</v>
      </c>
      <c r="X18" s="122" t="str">
        <f>IF('Declarations Team 1'!C47="","",'Declarations Team 1'!E$1)</f>
        <v/>
      </c>
      <c r="Y18" s="123" t="str">
        <f>IF('Declarations Team 1'!C47="","",'Declarations Team 1'!C47)</f>
        <v/>
      </c>
      <c r="Z18" s="123" t="str">
        <f>IF('Declarations Team 1'!C47="","",'Declarations Team 1'!D47)</f>
        <v/>
      </c>
      <c r="AA18" s="124" t="str">
        <f>IF('Declarations Team 1'!C47="","","M")</f>
        <v/>
      </c>
      <c r="AB18">
        <f t="shared" si="7"/>
        <v>0</v>
      </c>
      <c r="AC18">
        <f t="shared" si="10"/>
        <v>0</v>
      </c>
    </row>
    <row r="19" spans="2:29">
      <c r="B19" s="4"/>
      <c r="C19" s="38" t="str">
        <f t="shared" si="0"/>
        <v/>
      </c>
      <c r="D19" s="38" t="str">
        <f t="shared" si="1"/>
        <v/>
      </c>
      <c r="E19" s="38" t="str">
        <f t="shared" si="2"/>
        <v/>
      </c>
      <c r="F19" s="4"/>
      <c r="G19" s="13"/>
      <c r="H19" s="4"/>
      <c r="J19" s="4"/>
      <c r="K19" s="4"/>
      <c r="L19" s="4"/>
      <c r="M19" s="4"/>
      <c r="N19" s="4"/>
      <c r="P19">
        <f t="shared" si="8"/>
        <v>16</v>
      </c>
      <c r="Q19" s="4"/>
      <c r="R19" s="137" t="str">
        <f t="shared" si="3"/>
        <v/>
      </c>
      <c r="S19" s="137" t="str">
        <f t="shared" si="4"/>
        <v/>
      </c>
      <c r="T19" s="137" t="str">
        <f t="shared" si="5"/>
        <v/>
      </c>
      <c r="U19" s="137" t="str">
        <f t="shared" si="6"/>
        <v/>
      </c>
      <c r="W19">
        <f t="shared" si="9"/>
        <v>999</v>
      </c>
      <c r="X19" s="122" t="str">
        <f>IF('Declarations Team 1'!C48="","",'Declarations Team 1'!E$1)</f>
        <v/>
      </c>
      <c r="Y19" s="123" t="str">
        <f>IF('Declarations Team 1'!C48="","",'Declarations Team 1'!C48)</f>
        <v/>
      </c>
      <c r="Z19" s="123" t="str">
        <f>IF('Declarations Team 1'!C48="","",'Declarations Team 1'!D48)</f>
        <v/>
      </c>
      <c r="AA19" s="124" t="str">
        <f>IF('Declarations Team 1'!C48="","","M")</f>
        <v/>
      </c>
      <c r="AB19">
        <f t="shared" si="7"/>
        <v>0</v>
      </c>
      <c r="AC19">
        <f t="shared" si="10"/>
        <v>0</v>
      </c>
    </row>
    <row r="20" spans="2:29">
      <c r="B20" s="4"/>
      <c r="C20" s="38" t="str">
        <f t="shared" si="0"/>
        <v/>
      </c>
      <c r="D20" s="38" t="str">
        <f t="shared" si="1"/>
        <v/>
      </c>
      <c r="E20" s="38" t="str">
        <f t="shared" si="2"/>
        <v/>
      </c>
      <c r="F20" s="4"/>
      <c r="G20" s="13"/>
      <c r="H20" s="4"/>
      <c r="J20" s="4"/>
      <c r="K20" s="4"/>
      <c r="L20" s="4"/>
      <c r="M20" s="4"/>
      <c r="N20" s="4"/>
      <c r="P20">
        <f t="shared" si="8"/>
        <v>17</v>
      </c>
      <c r="Q20" s="4"/>
      <c r="R20" s="137" t="str">
        <f t="shared" si="3"/>
        <v/>
      </c>
      <c r="S20" s="137" t="str">
        <f t="shared" si="4"/>
        <v/>
      </c>
      <c r="T20" s="137" t="str">
        <f t="shared" si="5"/>
        <v/>
      </c>
      <c r="U20" s="137" t="str">
        <f t="shared" si="6"/>
        <v/>
      </c>
      <c r="W20">
        <f t="shared" si="9"/>
        <v>999</v>
      </c>
      <c r="X20" s="122" t="str">
        <f>IF('Declarations Team 1'!C49="","",'Declarations Team 1'!E$1)</f>
        <v/>
      </c>
      <c r="Y20" s="123" t="str">
        <f>IF('Declarations Team 1'!C49="","",'Declarations Team 1'!C49)</f>
        <v/>
      </c>
      <c r="Z20" s="123" t="str">
        <f>IF('Declarations Team 1'!C49="","",'Declarations Team 1'!D49)</f>
        <v/>
      </c>
      <c r="AA20" s="124" t="str">
        <f>IF('Declarations Team 1'!C49="","","M")</f>
        <v/>
      </c>
      <c r="AB20">
        <f t="shared" si="7"/>
        <v>0</v>
      </c>
      <c r="AC20">
        <f t="shared" si="10"/>
        <v>0</v>
      </c>
    </row>
    <row r="21" spans="2:29">
      <c r="B21" s="4"/>
      <c r="C21" s="38" t="str">
        <f t="shared" si="0"/>
        <v/>
      </c>
      <c r="D21" s="38" t="str">
        <f t="shared" si="1"/>
        <v/>
      </c>
      <c r="E21" s="38" t="str">
        <f t="shared" si="2"/>
        <v/>
      </c>
      <c r="F21" s="4"/>
      <c r="G21" s="13"/>
      <c r="H21" s="4"/>
      <c r="J21" s="4"/>
      <c r="K21" s="4"/>
      <c r="L21" s="4"/>
      <c r="M21" s="4"/>
      <c r="N21" s="4"/>
      <c r="P21">
        <f t="shared" si="8"/>
        <v>18</v>
      </c>
      <c r="Q21" s="4"/>
      <c r="R21" s="137" t="str">
        <f t="shared" si="3"/>
        <v/>
      </c>
      <c r="S21" s="137" t="str">
        <f t="shared" si="4"/>
        <v/>
      </c>
      <c r="T21" s="137" t="str">
        <f t="shared" si="5"/>
        <v/>
      </c>
      <c r="U21" s="137" t="str">
        <f t="shared" si="6"/>
        <v/>
      </c>
      <c r="W21">
        <f t="shared" si="9"/>
        <v>999</v>
      </c>
      <c r="X21" s="122" t="str">
        <f>IF('Declarations Team 1'!C50="","",'Declarations Team 1'!E$1)</f>
        <v/>
      </c>
      <c r="Y21" s="123" t="str">
        <f>IF('Declarations Team 1'!C50="","",'Declarations Team 1'!C50)</f>
        <v/>
      </c>
      <c r="Z21" s="123" t="str">
        <f>IF('Declarations Team 1'!C50="","",'Declarations Team 1'!D50)</f>
        <v/>
      </c>
      <c r="AA21" s="124" t="str">
        <f>IF('Declarations Team 1'!C50="","","M")</f>
        <v/>
      </c>
      <c r="AB21">
        <f t="shared" si="7"/>
        <v>0</v>
      </c>
      <c r="AC21">
        <f t="shared" si="10"/>
        <v>0</v>
      </c>
    </row>
    <row r="22" spans="2:29">
      <c r="B22" s="4"/>
      <c r="C22" s="38" t="str">
        <f t="shared" si="0"/>
        <v/>
      </c>
      <c r="D22" s="38" t="str">
        <f t="shared" si="1"/>
        <v/>
      </c>
      <c r="E22" s="38" t="str">
        <f t="shared" si="2"/>
        <v/>
      </c>
      <c r="F22" s="4"/>
      <c r="G22" s="13"/>
      <c r="H22" s="4"/>
      <c r="J22" s="4"/>
      <c r="K22" s="4"/>
      <c r="L22" s="4"/>
      <c r="M22" s="4"/>
      <c r="N22" s="4"/>
      <c r="P22">
        <f t="shared" si="8"/>
        <v>19</v>
      </c>
      <c r="Q22" s="4"/>
      <c r="R22" s="137" t="str">
        <f t="shared" si="3"/>
        <v/>
      </c>
      <c r="S22" s="137" t="str">
        <f t="shared" si="4"/>
        <v/>
      </c>
      <c r="T22" s="137" t="str">
        <f t="shared" si="5"/>
        <v/>
      </c>
      <c r="U22" s="137" t="str">
        <f t="shared" si="6"/>
        <v/>
      </c>
      <c r="W22">
        <f t="shared" si="9"/>
        <v>999</v>
      </c>
      <c r="X22" s="125" t="str">
        <f>IF('Declarations Team 1'!C51="","",'Declarations Team 1'!E$1)</f>
        <v/>
      </c>
      <c r="Y22" s="126" t="str">
        <f>IF('Declarations Team 1'!C51="","",'Declarations Team 1'!C51)</f>
        <v/>
      </c>
      <c r="Z22" s="126" t="str">
        <f>IF('Declarations Team 1'!C51="","",'Declarations Team 1'!D51)</f>
        <v/>
      </c>
      <c r="AA22" s="127" t="str">
        <f>IF('Declarations Team 1'!C51="","","M")</f>
        <v/>
      </c>
      <c r="AB22">
        <f t="shared" si="7"/>
        <v>0</v>
      </c>
      <c r="AC22">
        <f t="shared" si="10"/>
        <v>0</v>
      </c>
    </row>
    <row r="23" spans="2:29">
      <c r="B23" s="4"/>
      <c r="C23" s="38" t="str">
        <f t="shared" si="0"/>
        <v/>
      </c>
      <c r="D23" s="38" t="str">
        <f t="shared" si="1"/>
        <v/>
      </c>
      <c r="E23" s="38" t="str">
        <f t="shared" si="2"/>
        <v/>
      </c>
      <c r="F23" s="4"/>
      <c r="G23" s="13"/>
      <c r="H23" s="4"/>
      <c r="J23" s="4"/>
      <c r="K23" s="4"/>
      <c r="L23" s="4"/>
      <c r="M23" s="4"/>
      <c r="N23" s="4"/>
      <c r="P23">
        <f t="shared" si="8"/>
        <v>20</v>
      </c>
      <c r="Q23" s="4"/>
      <c r="R23" s="137" t="str">
        <f t="shared" si="3"/>
        <v/>
      </c>
      <c r="S23" s="137" t="str">
        <f t="shared" si="4"/>
        <v/>
      </c>
      <c r="T23" s="137" t="str">
        <f t="shared" si="5"/>
        <v/>
      </c>
      <c r="U23" s="137" t="str">
        <f t="shared" si="6"/>
        <v/>
      </c>
      <c r="W23">
        <f t="shared" si="9"/>
        <v>999</v>
      </c>
      <c r="X23" s="125" t="str">
        <f>IF('Declarations Team 1'!C52="","",'Declarations Team 1'!E$1)</f>
        <v/>
      </c>
      <c r="Y23" s="126" t="str">
        <f>IF('Declarations Team 1'!C52="","",'Declarations Team 1'!C52)</f>
        <v/>
      </c>
      <c r="Z23" s="126" t="str">
        <f>IF('Declarations Team 1'!C52="","",'Declarations Team 1'!D52)</f>
        <v/>
      </c>
      <c r="AA23" s="127" t="str">
        <f>IF('Declarations Team 1'!C52="","","M")</f>
        <v/>
      </c>
      <c r="AB23">
        <f t="shared" si="7"/>
        <v>0</v>
      </c>
      <c r="AC23">
        <f t="shared" si="10"/>
        <v>0</v>
      </c>
    </row>
    <row r="24" spans="2:29">
      <c r="B24" s="4"/>
      <c r="C24" s="38" t="str">
        <f t="shared" si="0"/>
        <v/>
      </c>
      <c r="D24" s="38" t="str">
        <f t="shared" si="1"/>
        <v/>
      </c>
      <c r="E24" s="38" t="str">
        <f t="shared" si="2"/>
        <v/>
      </c>
      <c r="F24" s="4"/>
      <c r="G24" s="13"/>
      <c r="H24" s="4"/>
      <c r="J24" s="4"/>
      <c r="K24" s="4"/>
      <c r="L24" s="4"/>
      <c r="M24" s="4"/>
      <c r="N24" s="4"/>
      <c r="P24">
        <f t="shared" si="8"/>
        <v>21</v>
      </c>
      <c r="Q24" s="4"/>
      <c r="R24" s="137" t="str">
        <f t="shared" si="3"/>
        <v/>
      </c>
      <c r="S24" s="137" t="str">
        <f t="shared" si="4"/>
        <v/>
      </c>
      <c r="T24" s="137" t="str">
        <f t="shared" si="5"/>
        <v/>
      </c>
      <c r="U24" s="137" t="str">
        <f t="shared" si="6"/>
        <v/>
      </c>
      <c r="W24">
        <f t="shared" si="9"/>
        <v>999</v>
      </c>
      <c r="X24" s="113" t="str">
        <f>IF('Declarations Team 1'!I33="","",'Declarations Team 1'!K$1)</f>
        <v/>
      </c>
      <c r="Y24" s="114" t="str">
        <f>IF('Declarations Team 1'!I33="","",'Declarations Team 1'!I33)</f>
        <v/>
      </c>
      <c r="Z24" s="114" t="str">
        <f>IF('Declarations Team 1'!I33="","",'Declarations Team 1'!J33)</f>
        <v/>
      </c>
      <c r="AA24" s="115" t="str">
        <f>IF('Declarations Team 1'!I33="","","F")</f>
        <v/>
      </c>
      <c r="AB24">
        <f t="shared" si="7"/>
        <v>0</v>
      </c>
      <c r="AC24">
        <f t="shared" si="10"/>
        <v>0</v>
      </c>
    </row>
    <row r="25" spans="2:29">
      <c r="B25" s="4"/>
      <c r="C25" s="38" t="str">
        <f t="shared" si="0"/>
        <v/>
      </c>
      <c r="D25" s="38" t="str">
        <f t="shared" si="1"/>
        <v/>
      </c>
      <c r="E25" s="38" t="str">
        <f t="shared" si="2"/>
        <v/>
      </c>
      <c r="F25" s="4"/>
      <c r="G25" s="13"/>
      <c r="H25" s="4"/>
      <c r="J25" s="4"/>
      <c r="K25" s="4"/>
      <c r="L25" s="4"/>
      <c r="M25" s="4"/>
      <c r="N25" s="4"/>
      <c r="P25">
        <f t="shared" si="8"/>
        <v>22</v>
      </c>
      <c r="Q25" s="4"/>
      <c r="R25" s="137" t="str">
        <f t="shared" si="3"/>
        <v/>
      </c>
      <c r="S25" s="137" t="str">
        <f t="shared" si="4"/>
        <v/>
      </c>
      <c r="T25" s="137" t="str">
        <f t="shared" si="5"/>
        <v/>
      </c>
      <c r="U25" s="137" t="str">
        <f t="shared" si="6"/>
        <v/>
      </c>
      <c r="W25">
        <f t="shared" si="9"/>
        <v>999</v>
      </c>
      <c r="X25" s="113" t="str">
        <f>IF('Declarations Team 1'!I34="","",'Declarations Team 1'!K$1)</f>
        <v/>
      </c>
      <c r="Y25" s="114" t="str">
        <f>IF('Declarations Team 1'!I34="","",'Declarations Team 1'!I34)</f>
        <v/>
      </c>
      <c r="Z25" s="114" t="str">
        <f>IF('Declarations Team 1'!I34="","",'Declarations Team 1'!J34)</f>
        <v/>
      </c>
      <c r="AA25" s="115" t="str">
        <f>IF('Declarations Team 1'!I34="","","F")</f>
        <v/>
      </c>
      <c r="AB25">
        <f t="shared" si="7"/>
        <v>0</v>
      </c>
      <c r="AC25">
        <f t="shared" si="10"/>
        <v>0</v>
      </c>
    </row>
    <row r="26" spans="2:29">
      <c r="B26" s="4"/>
      <c r="C26" s="38" t="str">
        <f t="shared" si="0"/>
        <v/>
      </c>
      <c r="D26" s="38" t="str">
        <f t="shared" si="1"/>
        <v/>
      </c>
      <c r="E26" s="38" t="str">
        <f t="shared" si="2"/>
        <v/>
      </c>
      <c r="F26" s="4"/>
      <c r="G26" s="13"/>
      <c r="H26" s="4"/>
      <c r="J26" s="4"/>
      <c r="K26" s="4"/>
      <c r="L26" s="4"/>
      <c r="M26" s="4"/>
      <c r="N26" s="4"/>
      <c r="P26">
        <f t="shared" si="8"/>
        <v>23</v>
      </c>
      <c r="Q26" s="4"/>
      <c r="R26" s="137" t="str">
        <f t="shared" si="3"/>
        <v/>
      </c>
      <c r="S26" s="137" t="str">
        <f t="shared" si="4"/>
        <v/>
      </c>
      <c r="T26" s="137" t="str">
        <f t="shared" si="5"/>
        <v/>
      </c>
      <c r="U26" s="137" t="str">
        <f t="shared" si="6"/>
        <v/>
      </c>
      <c r="W26">
        <f t="shared" si="9"/>
        <v>999</v>
      </c>
      <c r="X26" s="113" t="str">
        <f>IF('Declarations Team 1'!I35="","",'Declarations Team 1'!K$1)</f>
        <v/>
      </c>
      <c r="Y26" s="114" t="str">
        <f>IF('Declarations Team 1'!I35="","",'Declarations Team 1'!I35)</f>
        <v/>
      </c>
      <c r="Z26" s="114" t="str">
        <f>IF('Declarations Team 1'!I35="","",'Declarations Team 1'!J35)</f>
        <v/>
      </c>
      <c r="AA26" s="115" t="str">
        <f>IF('Declarations Team 1'!I35="","","F")</f>
        <v/>
      </c>
      <c r="AB26">
        <f t="shared" si="7"/>
        <v>0</v>
      </c>
      <c r="AC26">
        <f t="shared" si="10"/>
        <v>0</v>
      </c>
    </row>
    <row r="27" spans="2:29">
      <c r="B27" s="4"/>
      <c r="C27" s="38" t="str">
        <f t="shared" si="0"/>
        <v/>
      </c>
      <c r="D27" s="38" t="str">
        <f t="shared" si="1"/>
        <v/>
      </c>
      <c r="E27" s="38" t="str">
        <f t="shared" si="2"/>
        <v/>
      </c>
      <c r="F27" s="4"/>
      <c r="G27" s="13"/>
      <c r="H27" s="4"/>
      <c r="J27" s="4"/>
      <c r="K27" s="4"/>
      <c r="L27" s="4"/>
      <c r="M27" s="4"/>
      <c r="N27" s="4"/>
      <c r="P27">
        <f t="shared" si="8"/>
        <v>24</v>
      </c>
      <c r="Q27" s="4"/>
      <c r="R27" s="137" t="str">
        <f t="shared" si="3"/>
        <v/>
      </c>
      <c r="S27" s="137" t="str">
        <f t="shared" si="4"/>
        <v/>
      </c>
      <c r="T27" s="137" t="str">
        <f t="shared" si="5"/>
        <v/>
      </c>
      <c r="U27" s="137" t="str">
        <f t="shared" si="6"/>
        <v/>
      </c>
      <c r="W27">
        <f t="shared" si="9"/>
        <v>999</v>
      </c>
      <c r="X27" s="113" t="str">
        <f>IF('Declarations Team 1'!I36="","",'Declarations Team 1'!K$1)</f>
        <v/>
      </c>
      <c r="Y27" s="114" t="str">
        <f>IF('Declarations Team 1'!I36="","",'Declarations Team 1'!I36)</f>
        <v/>
      </c>
      <c r="Z27" s="114" t="str">
        <f>IF('Declarations Team 1'!I36="","",'Declarations Team 1'!J36)</f>
        <v/>
      </c>
      <c r="AA27" s="115" t="str">
        <f>IF('Declarations Team 1'!I36="","","F")</f>
        <v/>
      </c>
      <c r="AB27">
        <f t="shared" si="7"/>
        <v>0</v>
      </c>
      <c r="AC27">
        <f t="shared" si="10"/>
        <v>0</v>
      </c>
    </row>
    <row r="28" spans="2:29">
      <c r="B28" s="4"/>
      <c r="C28" s="38" t="str">
        <f t="shared" si="0"/>
        <v/>
      </c>
      <c r="D28" s="38" t="str">
        <f t="shared" si="1"/>
        <v/>
      </c>
      <c r="E28" s="38" t="str">
        <f t="shared" si="2"/>
        <v/>
      </c>
      <c r="F28" s="4"/>
      <c r="G28" s="13"/>
      <c r="H28" s="4"/>
      <c r="J28" s="4"/>
      <c r="K28" s="4"/>
      <c r="L28" s="4"/>
      <c r="M28" s="4"/>
      <c r="N28" s="4"/>
      <c r="P28">
        <f t="shared" si="8"/>
        <v>25</v>
      </c>
      <c r="Q28" s="4"/>
      <c r="R28" s="137" t="str">
        <f t="shared" si="3"/>
        <v/>
      </c>
      <c r="S28" s="137" t="str">
        <f t="shared" si="4"/>
        <v/>
      </c>
      <c r="T28" s="137" t="str">
        <f t="shared" si="5"/>
        <v/>
      </c>
      <c r="U28" s="137" t="str">
        <f t="shared" si="6"/>
        <v/>
      </c>
      <c r="W28">
        <f t="shared" si="9"/>
        <v>999</v>
      </c>
      <c r="X28" s="113" t="str">
        <f>IF('Declarations Team 1'!I37="","",'Declarations Team 1'!K$1)</f>
        <v/>
      </c>
      <c r="Y28" s="114" t="str">
        <f>IF('Declarations Team 1'!I37="","",'Declarations Team 1'!I37)</f>
        <v/>
      </c>
      <c r="Z28" s="114" t="str">
        <f>IF('Declarations Team 1'!I37="","",'Declarations Team 1'!J37)</f>
        <v/>
      </c>
      <c r="AA28" s="115" t="str">
        <f>IF('Declarations Team 1'!I37="","","F")</f>
        <v/>
      </c>
      <c r="AB28">
        <f t="shared" si="7"/>
        <v>0</v>
      </c>
      <c r="AC28">
        <f t="shared" si="10"/>
        <v>0</v>
      </c>
    </row>
    <row r="29" spans="2:29">
      <c r="B29" s="4"/>
      <c r="C29" s="38" t="str">
        <f t="shared" si="0"/>
        <v/>
      </c>
      <c r="D29" s="38" t="str">
        <f t="shared" si="1"/>
        <v/>
      </c>
      <c r="E29" s="38" t="str">
        <f t="shared" si="2"/>
        <v/>
      </c>
      <c r="F29" s="4"/>
      <c r="G29" s="13"/>
      <c r="H29" s="4"/>
      <c r="J29" s="4"/>
      <c r="K29" s="4"/>
      <c r="L29" s="4"/>
      <c r="M29" s="4"/>
      <c r="N29" s="4"/>
      <c r="P29">
        <f t="shared" si="8"/>
        <v>26</v>
      </c>
      <c r="Q29" s="4"/>
      <c r="R29" s="137" t="str">
        <f t="shared" si="3"/>
        <v/>
      </c>
      <c r="S29" s="137" t="str">
        <f t="shared" si="4"/>
        <v/>
      </c>
      <c r="T29" s="137" t="str">
        <f t="shared" si="5"/>
        <v/>
      </c>
      <c r="U29" s="137" t="str">
        <f t="shared" si="6"/>
        <v/>
      </c>
      <c r="W29">
        <f t="shared" si="9"/>
        <v>999</v>
      </c>
      <c r="X29" s="113" t="str">
        <f>IF('Declarations Team 1'!I38="","",'Declarations Team 1'!K$1)</f>
        <v/>
      </c>
      <c r="Y29" s="114" t="str">
        <f>IF('Declarations Team 1'!I38="","",'Declarations Team 1'!I38)</f>
        <v/>
      </c>
      <c r="Z29" s="114" t="str">
        <f>IF('Declarations Team 1'!I38="","",'Declarations Team 1'!J38)</f>
        <v/>
      </c>
      <c r="AA29" s="115" t="str">
        <f>IF('Declarations Team 1'!I38="","","F")</f>
        <v/>
      </c>
      <c r="AB29">
        <f t="shared" si="7"/>
        <v>0</v>
      </c>
      <c r="AC29">
        <f t="shared" si="10"/>
        <v>0</v>
      </c>
    </row>
    <row r="30" spans="2:29">
      <c r="B30" s="4"/>
      <c r="C30" s="38" t="str">
        <f t="shared" si="0"/>
        <v/>
      </c>
      <c r="D30" s="38" t="str">
        <f t="shared" si="1"/>
        <v/>
      </c>
      <c r="E30" s="38" t="str">
        <f t="shared" si="2"/>
        <v/>
      </c>
      <c r="F30" s="4"/>
      <c r="G30" s="13"/>
      <c r="H30" s="4"/>
      <c r="J30" s="4"/>
      <c r="K30" s="4"/>
      <c r="L30" s="4"/>
      <c r="M30" s="4"/>
      <c r="N30" s="4"/>
      <c r="P30">
        <f t="shared" si="8"/>
        <v>27</v>
      </c>
      <c r="Q30" s="4"/>
      <c r="R30" s="137" t="str">
        <f t="shared" si="3"/>
        <v/>
      </c>
      <c r="S30" s="137" t="str">
        <f t="shared" si="4"/>
        <v/>
      </c>
      <c r="T30" s="137" t="str">
        <f t="shared" si="5"/>
        <v/>
      </c>
      <c r="U30" s="137" t="str">
        <f t="shared" si="6"/>
        <v/>
      </c>
      <c r="W30">
        <f t="shared" si="9"/>
        <v>999</v>
      </c>
      <c r="X30" s="113" t="str">
        <f>IF('Declarations Team 1'!I39="","",'Declarations Team 1'!K$1)</f>
        <v/>
      </c>
      <c r="Y30" s="114" t="str">
        <f>IF('Declarations Team 1'!I39="","",'Declarations Team 1'!I39)</f>
        <v/>
      </c>
      <c r="Z30" s="114" t="str">
        <f>IF('Declarations Team 1'!I39="","",'Declarations Team 1'!J39)</f>
        <v/>
      </c>
      <c r="AA30" s="115" t="str">
        <f>IF('Declarations Team 1'!I39="","","F")</f>
        <v/>
      </c>
      <c r="AB30">
        <f t="shared" si="7"/>
        <v>0</v>
      </c>
      <c r="AC30">
        <f t="shared" si="10"/>
        <v>0</v>
      </c>
    </row>
    <row r="31" spans="2:29">
      <c r="B31" s="4"/>
      <c r="C31" s="38" t="str">
        <f t="shared" si="0"/>
        <v/>
      </c>
      <c r="D31" s="38" t="str">
        <f t="shared" si="1"/>
        <v/>
      </c>
      <c r="E31" s="38" t="str">
        <f t="shared" si="2"/>
        <v/>
      </c>
      <c r="F31" s="4"/>
      <c r="G31" s="13"/>
      <c r="H31" s="4"/>
      <c r="J31" s="4"/>
      <c r="K31" s="4"/>
      <c r="L31" s="4"/>
      <c r="M31" s="4"/>
      <c r="N31" s="4"/>
      <c r="P31">
        <f t="shared" si="8"/>
        <v>28</v>
      </c>
      <c r="Q31" s="4"/>
      <c r="R31" s="137" t="str">
        <f t="shared" si="3"/>
        <v/>
      </c>
      <c r="S31" s="137" t="str">
        <f t="shared" si="4"/>
        <v/>
      </c>
      <c r="T31" s="137" t="str">
        <f t="shared" si="5"/>
        <v/>
      </c>
      <c r="U31" s="137" t="str">
        <f t="shared" si="6"/>
        <v/>
      </c>
      <c r="W31">
        <f t="shared" si="9"/>
        <v>999</v>
      </c>
      <c r="X31" s="113" t="str">
        <f>IF('Declarations Team 1'!I40="","",'Declarations Team 1'!K$1)</f>
        <v/>
      </c>
      <c r="Y31" s="114" t="str">
        <f>IF('Declarations Team 1'!I40="","",'Declarations Team 1'!I40)</f>
        <v/>
      </c>
      <c r="Z31" s="114" t="str">
        <f>IF('Declarations Team 1'!I40="","",'Declarations Team 1'!J40)</f>
        <v/>
      </c>
      <c r="AA31" s="115" t="str">
        <f>IF('Declarations Team 1'!I40="","","F")</f>
        <v/>
      </c>
      <c r="AB31">
        <f t="shared" si="7"/>
        <v>0</v>
      </c>
      <c r="AC31">
        <f t="shared" si="10"/>
        <v>0</v>
      </c>
    </row>
    <row r="32" spans="2:29">
      <c r="B32" s="4"/>
      <c r="C32" s="38" t="str">
        <f t="shared" si="0"/>
        <v/>
      </c>
      <c r="D32" s="38" t="str">
        <f t="shared" si="1"/>
        <v/>
      </c>
      <c r="E32" s="38" t="str">
        <f t="shared" si="2"/>
        <v/>
      </c>
      <c r="F32" s="4"/>
      <c r="G32" s="13"/>
      <c r="H32" s="4"/>
      <c r="J32" s="4"/>
      <c r="K32" s="4"/>
      <c r="L32" s="4"/>
      <c r="M32" s="4"/>
      <c r="N32" s="4"/>
      <c r="P32">
        <f t="shared" si="8"/>
        <v>29</v>
      </c>
      <c r="Q32" s="4"/>
      <c r="R32" s="137" t="str">
        <f t="shared" si="3"/>
        <v/>
      </c>
      <c r="S32" s="137" t="str">
        <f t="shared" si="4"/>
        <v/>
      </c>
      <c r="T32" s="137" t="str">
        <f t="shared" si="5"/>
        <v/>
      </c>
      <c r="U32" s="137" t="str">
        <f t="shared" si="6"/>
        <v/>
      </c>
      <c r="W32">
        <f t="shared" si="9"/>
        <v>999</v>
      </c>
      <c r="X32" s="113" t="str">
        <f>IF('Declarations Team 1'!I41="","",'Declarations Team 1'!K$1)</f>
        <v/>
      </c>
      <c r="Y32" s="114" t="str">
        <f>IF('Declarations Team 1'!I41="","",'Declarations Team 1'!I41)</f>
        <v/>
      </c>
      <c r="Z32" s="114" t="str">
        <f>IF('Declarations Team 1'!I41="","",'Declarations Team 1'!J41)</f>
        <v/>
      </c>
      <c r="AA32" s="115" t="str">
        <f>IF('Declarations Team 1'!I41="","","F")</f>
        <v/>
      </c>
      <c r="AB32">
        <f t="shared" si="7"/>
        <v>0</v>
      </c>
      <c r="AC32">
        <f t="shared" si="10"/>
        <v>0</v>
      </c>
    </row>
    <row r="33" spans="2:29">
      <c r="B33" s="4"/>
      <c r="C33" s="38" t="str">
        <f t="shared" si="0"/>
        <v/>
      </c>
      <c r="D33" s="38" t="str">
        <f t="shared" si="1"/>
        <v/>
      </c>
      <c r="E33" s="38" t="str">
        <f t="shared" si="2"/>
        <v/>
      </c>
      <c r="F33" s="4"/>
      <c r="G33" s="13"/>
      <c r="H33" s="4"/>
      <c r="J33" s="4"/>
      <c r="K33" s="4"/>
      <c r="L33" s="4"/>
      <c r="M33" s="4"/>
      <c r="N33" s="4"/>
      <c r="P33">
        <f t="shared" si="8"/>
        <v>30</v>
      </c>
      <c r="Q33" s="4"/>
      <c r="R33" s="137" t="str">
        <f t="shared" si="3"/>
        <v/>
      </c>
      <c r="S33" s="137" t="str">
        <f t="shared" si="4"/>
        <v/>
      </c>
      <c r="T33" s="137" t="str">
        <f t="shared" si="5"/>
        <v/>
      </c>
      <c r="U33" s="137" t="str">
        <f t="shared" si="6"/>
        <v/>
      </c>
      <c r="W33">
        <f t="shared" si="9"/>
        <v>999</v>
      </c>
      <c r="X33" s="113" t="str">
        <f>IF('Declarations Team 1'!I42="","",'Declarations Team 1'!K$1)</f>
        <v/>
      </c>
      <c r="Y33" s="114" t="str">
        <f>IF('Declarations Team 1'!I42="","",'Declarations Team 1'!I42)</f>
        <v/>
      </c>
      <c r="Z33" s="114" t="str">
        <f>IF('Declarations Team 1'!I42="","",'Declarations Team 1'!J42)</f>
        <v/>
      </c>
      <c r="AA33" s="115" t="str">
        <f>IF('Declarations Team 1'!I42="","","F")</f>
        <v/>
      </c>
      <c r="AB33">
        <f t="shared" si="7"/>
        <v>0</v>
      </c>
      <c r="AC33">
        <f t="shared" si="10"/>
        <v>0</v>
      </c>
    </row>
    <row r="34" spans="2:29">
      <c r="B34" s="4"/>
      <c r="C34" s="38" t="str">
        <f t="shared" si="0"/>
        <v/>
      </c>
      <c r="D34" s="38" t="str">
        <f t="shared" si="1"/>
        <v/>
      </c>
      <c r="E34" s="38" t="str">
        <f t="shared" si="2"/>
        <v/>
      </c>
      <c r="F34" s="4"/>
      <c r="G34" s="13"/>
      <c r="H34" s="4"/>
      <c r="J34" s="4"/>
      <c r="K34" s="4"/>
      <c r="L34" s="4"/>
      <c r="M34" s="4"/>
      <c r="N34" s="4"/>
      <c r="W34">
        <f t="shared" si="9"/>
        <v>999</v>
      </c>
      <c r="X34" s="113" t="str">
        <f>IF('Declarations Team 1'!I43="","",'Declarations Team 1'!K$1)</f>
        <v/>
      </c>
      <c r="Y34" s="114" t="str">
        <f>IF('Declarations Team 1'!I43="","",'Declarations Team 1'!I43)</f>
        <v/>
      </c>
      <c r="Z34" s="114" t="str">
        <f>IF('Declarations Team 1'!I43="","",'Declarations Team 1'!J43)</f>
        <v/>
      </c>
      <c r="AA34" s="115" t="str">
        <f>IF('Declarations Team 1'!I43="","","F")</f>
        <v/>
      </c>
      <c r="AB34">
        <f t="shared" si="7"/>
        <v>0</v>
      </c>
      <c r="AC34">
        <f t="shared" si="10"/>
        <v>0</v>
      </c>
    </row>
    <row r="35" spans="2:29">
      <c r="B35" s="4"/>
      <c r="C35" s="38" t="str">
        <f t="shared" si="0"/>
        <v/>
      </c>
      <c r="D35" s="38" t="str">
        <f t="shared" si="1"/>
        <v/>
      </c>
      <c r="E35" s="38" t="str">
        <f t="shared" si="2"/>
        <v/>
      </c>
      <c r="F35" s="4"/>
      <c r="G35" s="13"/>
      <c r="H35" s="4"/>
      <c r="J35" s="4"/>
      <c r="K35" s="4"/>
      <c r="L35" s="4"/>
      <c r="M35" s="4"/>
      <c r="N35" s="4"/>
      <c r="W35">
        <f t="shared" si="9"/>
        <v>999</v>
      </c>
      <c r="X35" s="113" t="str">
        <f>IF('Declarations Team 1'!I44="","",'Declarations Team 1'!K$1)</f>
        <v/>
      </c>
      <c r="Y35" s="114" t="str">
        <f>IF('Declarations Team 1'!I44="","",'Declarations Team 1'!I44)</f>
        <v/>
      </c>
      <c r="Z35" s="114" t="str">
        <f>IF('Declarations Team 1'!I44="","",'Declarations Team 1'!J44)</f>
        <v/>
      </c>
      <c r="AA35" s="115" t="str">
        <f>IF('Declarations Team 1'!I44="","","F")</f>
        <v/>
      </c>
      <c r="AB35">
        <f t="shared" si="7"/>
        <v>0</v>
      </c>
      <c r="AC35">
        <f t="shared" si="10"/>
        <v>0</v>
      </c>
    </row>
    <row r="36" spans="2:29">
      <c r="B36" s="4"/>
      <c r="C36" s="38" t="str">
        <f t="shared" si="0"/>
        <v/>
      </c>
      <c r="D36" s="38" t="str">
        <f t="shared" si="1"/>
        <v/>
      </c>
      <c r="E36" s="38" t="str">
        <f t="shared" si="2"/>
        <v/>
      </c>
      <c r="F36" s="4"/>
      <c r="G36" s="13"/>
      <c r="H36" s="4"/>
      <c r="J36" s="4"/>
      <c r="K36" s="4"/>
      <c r="L36" s="4"/>
      <c r="M36" s="4"/>
      <c r="N36" s="4"/>
      <c r="W36">
        <f t="shared" si="9"/>
        <v>999</v>
      </c>
      <c r="X36" s="113" t="str">
        <f>IF('Declarations Team 1'!I45="","",'Declarations Team 1'!K$1)</f>
        <v/>
      </c>
      <c r="Y36" s="114" t="str">
        <f>IF('Declarations Team 1'!I45="","",'Declarations Team 1'!I45)</f>
        <v/>
      </c>
      <c r="Z36" s="114" t="str">
        <f>IF('Declarations Team 1'!I45="","",'Declarations Team 1'!J45)</f>
        <v/>
      </c>
      <c r="AA36" s="115" t="str">
        <f>IF('Declarations Team 1'!I45="","","F")</f>
        <v/>
      </c>
      <c r="AB36">
        <f t="shared" si="7"/>
        <v>0</v>
      </c>
      <c r="AC36">
        <f t="shared" si="10"/>
        <v>0</v>
      </c>
    </row>
    <row r="37" spans="2:29">
      <c r="B37" s="4"/>
      <c r="C37" s="38" t="str">
        <f t="shared" si="0"/>
        <v/>
      </c>
      <c r="D37" s="38" t="str">
        <f t="shared" si="1"/>
        <v/>
      </c>
      <c r="E37" s="38" t="str">
        <f t="shared" si="2"/>
        <v/>
      </c>
      <c r="F37" s="4"/>
      <c r="G37" s="13"/>
      <c r="H37" s="4"/>
      <c r="J37" s="4"/>
      <c r="K37" s="4"/>
      <c r="L37" s="4"/>
      <c r="M37" s="4"/>
      <c r="N37" s="4"/>
      <c r="W37">
        <f t="shared" si="9"/>
        <v>999</v>
      </c>
      <c r="X37" s="113" t="str">
        <f>IF('Declarations Team 1'!I46="","",'Declarations Team 1'!K$1)</f>
        <v/>
      </c>
      <c r="Y37" s="114" t="str">
        <f>IF('Declarations Team 1'!I46="","",'Declarations Team 1'!I46)</f>
        <v/>
      </c>
      <c r="Z37" s="114" t="str">
        <f>IF('Declarations Team 1'!I46="","",'Declarations Team 1'!J46)</f>
        <v/>
      </c>
      <c r="AA37" s="115" t="str">
        <f>IF('Declarations Team 1'!I46="","","F")</f>
        <v/>
      </c>
      <c r="AB37">
        <f t="shared" si="7"/>
        <v>0</v>
      </c>
      <c r="AC37">
        <f t="shared" si="10"/>
        <v>0</v>
      </c>
    </row>
    <row r="38" spans="2:29">
      <c r="B38" s="4"/>
      <c r="C38" s="38" t="str">
        <f t="shared" si="0"/>
        <v/>
      </c>
      <c r="D38" s="38" t="str">
        <f t="shared" si="1"/>
        <v/>
      </c>
      <c r="E38" s="38" t="str">
        <f t="shared" si="2"/>
        <v/>
      </c>
      <c r="F38" s="4"/>
      <c r="G38" s="13"/>
      <c r="H38" s="4"/>
      <c r="J38" s="4"/>
      <c r="K38" s="4"/>
      <c r="L38" s="4"/>
      <c r="M38" s="4"/>
      <c r="N38" s="4"/>
      <c r="W38">
        <f t="shared" si="9"/>
        <v>999</v>
      </c>
      <c r="X38" s="113" t="str">
        <f>IF('Declarations Team 1'!I47="","",'Declarations Team 1'!K$1)</f>
        <v/>
      </c>
      <c r="Y38" s="114" t="str">
        <f>IF('Declarations Team 1'!I47="","",'Declarations Team 1'!I47)</f>
        <v/>
      </c>
      <c r="Z38" s="114" t="str">
        <f>IF('Declarations Team 1'!I47="","",'Declarations Team 1'!J47)</f>
        <v/>
      </c>
      <c r="AA38" s="115" t="str">
        <f>IF('Declarations Team 1'!I47="","","F")</f>
        <v/>
      </c>
      <c r="AB38">
        <f t="shared" si="7"/>
        <v>0</v>
      </c>
      <c r="AC38">
        <f t="shared" si="10"/>
        <v>0</v>
      </c>
    </row>
    <row r="39" spans="2:29">
      <c r="B39" s="4"/>
      <c r="C39" s="38" t="str">
        <f t="shared" si="0"/>
        <v/>
      </c>
      <c r="D39" s="38" t="str">
        <f t="shared" si="1"/>
        <v/>
      </c>
      <c r="E39" s="38" t="str">
        <f t="shared" si="2"/>
        <v/>
      </c>
      <c r="F39" s="4"/>
      <c r="G39" s="13"/>
      <c r="H39" s="4"/>
      <c r="J39" s="4"/>
      <c r="K39" s="4"/>
      <c r="L39" s="4"/>
      <c r="M39" s="4"/>
      <c r="N39" s="4"/>
      <c r="W39">
        <f t="shared" si="9"/>
        <v>999</v>
      </c>
      <c r="X39" s="113" t="str">
        <f>IF('Declarations Team 1'!I48="","",'Declarations Team 1'!K$1)</f>
        <v/>
      </c>
      <c r="Y39" s="114" t="str">
        <f>IF('Declarations Team 1'!I48="","",'Declarations Team 1'!I48)</f>
        <v/>
      </c>
      <c r="Z39" s="114" t="str">
        <f>IF('Declarations Team 1'!I48="","",'Declarations Team 1'!J48)</f>
        <v/>
      </c>
      <c r="AA39" s="115" t="str">
        <f>IF('Declarations Team 1'!I48="","","F")</f>
        <v/>
      </c>
      <c r="AB39">
        <f t="shared" si="7"/>
        <v>0</v>
      </c>
      <c r="AC39">
        <f t="shared" si="10"/>
        <v>0</v>
      </c>
    </row>
    <row r="40" spans="2:29">
      <c r="B40" s="4"/>
      <c r="C40" s="38" t="str">
        <f t="shared" si="0"/>
        <v/>
      </c>
      <c r="D40" s="38" t="str">
        <f t="shared" si="1"/>
        <v/>
      </c>
      <c r="E40" s="38" t="str">
        <f t="shared" si="2"/>
        <v/>
      </c>
      <c r="F40" s="4"/>
      <c r="G40" s="13"/>
      <c r="H40" s="4"/>
      <c r="J40" s="4"/>
      <c r="K40" s="4"/>
      <c r="L40" s="4"/>
      <c r="M40" s="4"/>
      <c r="N40" s="4"/>
      <c r="W40">
        <f t="shared" si="9"/>
        <v>999</v>
      </c>
      <c r="X40" s="113" t="str">
        <f>IF('Declarations Team 1'!I49="","",'Declarations Team 1'!K$1)</f>
        <v/>
      </c>
      <c r="Y40" s="114" t="str">
        <f>IF('Declarations Team 1'!I49="","",'Declarations Team 1'!I49)</f>
        <v/>
      </c>
      <c r="Z40" s="114" t="str">
        <f>IF('Declarations Team 1'!I49="","",'Declarations Team 1'!J49)</f>
        <v/>
      </c>
      <c r="AA40" s="115" t="str">
        <f>IF('Declarations Team 1'!I49="","","F")</f>
        <v/>
      </c>
      <c r="AB40">
        <f t="shared" si="7"/>
        <v>0</v>
      </c>
      <c r="AC40">
        <f t="shared" si="10"/>
        <v>0</v>
      </c>
    </row>
    <row r="41" spans="2:29">
      <c r="B41" s="4"/>
      <c r="C41" s="38" t="str">
        <f t="shared" si="0"/>
        <v/>
      </c>
      <c r="D41" s="38" t="str">
        <f t="shared" si="1"/>
        <v/>
      </c>
      <c r="E41" s="38" t="str">
        <f t="shared" si="2"/>
        <v/>
      </c>
      <c r="F41" s="4"/>
      <c r="G41" s="13"/>
      <c r="H41" s="4"/>
      <c r="J41" s="4"/>
      <c r="K41" s="4"/>
      <c r="L41" s="4"/>
      <c r="M41" s="4"/>
      <c r="N41" s="4"/>
      <c r="W41">
        <f t="shared" si="9"/>
        <v>999</v>
      </c>
      <c r="X41" s="113" t="str">
        <f>IF('Declarations Team 1'!I50="","",'Declarations Team 1'!K$1)</f>
        <v/>
      </c>
      <c r="Y41" s="114" t="str">
        <f>IF('Declarations Team 1'!I50="","",'Declarations Team 1'!I50)</f>
        <v/>
      </c>
      <c r="Z41" s="114" t="str">
        <f>IF('Declarations Team 1'!I50="","",'Declarations Team 1'!J50)</f>
        <v/>
      </c>
      <c r="AA41" s="115" t="str">
        <f>IF('Declarations Team 1'!I50="","","F")</f>
        <v/>
      </c>
      <c r="AB41">
        <f t="shared" si="7"/>
        <v>0</v>
      </c>
      <c r="AC41">
        <f t="shared" si="10"/>
        <v>0</v>
      </c>
    </row>
    <row r="42" spans="2:29">
      <c r="B42" s="4"/>
      <c r="C42" s="38" t="str">
        <f t="shared" si="0"/>
        <v/>
      </c>
      <c r="D42" s="38" t="str">
        <f t="shared" si="1"/>
        <v/>
      </c>
      <c r="E42" s="38" t="str">
        <f t="shared" si="2"/>
        <v/>
      </c>
      <c r="F42" s="4"/>
      <c r="G42" s="13"/>
      <c r="H42" s="4"/>
      <c r="J42" s="4"/>
      <c r="K42" s="4"/>
      <c r="L42" s="4"/>
      <c r="M42" s="4"/>
      <c r="N42" s="4"/>
      <c r="W42">
        <f t="shared" si="9"/>
        <v>999</v>
      </c>
      <c r="X42" s="113" t="str">
        <f>IF('Declarations Team 1'!I51="","",'Declarations Team 1'!K$1)</f>
        <v/>
      </c>
      <c r="Y42" s="114" t="str">
        <f>IF('Declarations Team 1'!I51="","",'Declarations Team 1'!I51)</f>
        <v/>
      </c>
      <c r="Z42" s="114" t="str">
        <f>IF('Declarations Team 1'!I51="","",'Declarations Team 1'!J51)</f>
        <v/>
      </c>
      <c r="AA42" s="115" t="str">
        <f>IF('Declarations Team 1'!I51="","","F")</f>
        <v/>
      </c>
      <c r="AB42">
        <f t="shared" si="7"/>
        <v>0</v>
      </c>
      <c r="AC42">
        <f t="shared" si="10"/>
        <v>0</v>
      </c>
    </row>
    <row r="43" spans="2:29">
      <c r="B43" s="4"/>
      <c r="C43" s="38" t="str">
        <f t="shared" si="0"/>
        <v/>
      </c>
      <c r="D43" s="38" t="str">
        <f t="shared" si="1"/>
        <v/>
      </c>
      <c r="E43" s="38" t="str">
        <f t="shared" si="2"/>
        <v/>
      </c>
      <c r="F43" s="4"/>
      <c r="G43" s="13"/>
      <c r="H43" s="4"/>
      <c r="J43" s="4"/>
      <c r="K43" s="4"/>
      <c r="L43" s="4"/>
      <c r="M43" s="4"/>
      <c r="N43" s="4"/>
      <c r="W43">
        <f t="shared" si="9"/>
        <v>999</v>
      </c>
      <c r="X43" s="116" t="str">
        <f>IF('Declarations Team 1'!I52="","",'Declarations Team 1'!K$1)</f>
        <v/>
      </c>
      <c r="Y43" s="117" t="str">
        <f>IF('Declarations Team 1'!I52="","",'Declarations Team 1'!I52)</f>
        <v/>
      </c>
      <c r="Z43" s="117" t="str">
        <f>IF('Declarations Team 1'!I52="","",'Declarations Team 1'!J52)</f>
        <v/>
      </c>
      <c r="AA43" s="118" t="str">
        <f>IF('Declarations Team 1'!I52="","","F")</f>
        <v/>
      </c>
      <c r="AB43">
        <f t="shared" si="7"/>
        <v>0</v>
      </c>
      <c r="AC43">
        <f t="shared" si="10"/>
        <v>0</v>
      </c>
    </row>
    <row r="44" spans="2:29">
      <c r="B44" s="4"/>
      <c r="C44" s="38" t="str">
        <f t="shared" si="0"/>
        <v/>
      </c>
      <c r="D44" s="38" t="str">
        <f t="shared" si="1"/>
        <v/>
      </c>
      <c r="E44" s="38" t="str">
        <f t="shared" si="2"/>
        <v/>
      </c>
      <c r="F44" s="4"/>
      <c r="G44" s="13"/>
      <c r="H44" s="4"/>
      <c r="J44" s="4"/>
      <c r="K44" s="4"/>
      <c r="L44" s="4"/>
      <c r="M44" s="4"/>
      <c r="N44" s="4"/>
      <c r="W44">
        <f t="shared" si="9"/>
        <v>999</v>
      </c>
      <c r="X44" s="119" t="str">
        <f>IF('Declarations Team 2'!C33="","",'Declarations Team 2'!E$1)</f>
        <v/>
      </c>
      <c r="Y44" s="120" t="str">
        <f>IF('Declarations Team 2'!C33="","",'Declarations Team 2'!C33)</f>
        <v/>
      </c>
      <c r="Z44" s="120" t="str">
        <f>IF('Declarations Team 2'!C33="","",'Declarations Team 2'!D33)</f>
        <v/>
      </c>
      <c r="AA44" s="121" t="str">
        <f>IF('Declarations Team 2'!C33="","","M")</f>
        <v/>
      </c>
      <c r="AB44">
        <f t="shared" si="7"/>
        <v>0</v>
      </c>
      <c r="AC44">
        <f t="shared" si="10"/>
        <v>0</v>
      </c>
    </row>
    <row r="45" spans="2:29">
      <c r="B45" s="4"/>
      <c r="C45" s="38" t="str">
        <f t="shared" si="0"/>
        <v/>
      </c>
      <c r="D45" s="38" t="str">
        <f t="shared" si="1"/>
        <v/>
      </c>
      <c r="E45" s="38" t="str">
        <f t="shared" si="2"/>
        <v/>
      </c>
      <c r="F45" s="4"/>
      <c r="G45" s="13"/>
      <c r="H45" s="4"/>
      <c r="J45" s="4"/>
      <c r="K45" s="4"/>
      <c r="L45" s="4"/>
      <c r="M45" s="4"/>
      <c r="N45" s="4"/>
      <c r="W45">
        <f t="shared" si="9"/>
        <v>999</v>
      </c>
      <c r="X45" s="122" t="str">
        <f>IF('Declarations Team 2'!C34="","",'Declarations Team 2'!E$1)</f>
        <v/>
      </c>
      <c r="Y45" s="123" t="str">
        <f>IF('Declarations Team 2'!C34="","",'Declarations Team 2'!C34)</f>
        <v/>
      </c>
      <c r="Z45" s="123" t="str">
        <f>IF('Declarations Team 2'!C34="","",'Declarations Team 2'!D34)</f>
        <v/>
      </c>
      <c r="AA45" s="124" t="str">
        <f>IF('Declarations Team 2'!C34="","","M")</f>
        <v/>
      </c>
      <c r="AB45">
        <f t="shared" si="7"/>
        <v>0</v>
      </c>
      <c r="AC45">
        <f t="shared" si="10"/>
        <v>0</v>
      </c>
    </row>
    <row r="46" spans="2:29">
      <c r="B46" s="4"/>
      <c r="C46" s="38" t="str">
        <f t="shared" si="0"/>
        <v/>
      </c>
      <c r="D46" s="38" t="str">
        <f t="shared" si="1"/>
        <v/>
      </c>
      <c r="E46" s="38" t="str">
        <f t="shared" si="2"/>
        <v/>
      </c>
      <c r="F46" s="4"/>
      <c r="G46" s="13"/>
      <c r="H46" s="4"/>
      <c r="J46" s="4"/>
      <c r="K46" s="4"/>
      <c r="L46" s="4"/>
      <c r="M46" s="4"/>
      <c r="N46" s="4"/>
      <c r="W46">
        <f t="shared" si="9"/>
        <v>999</v>
      </c>
      <c r="X46" s="122" t="str">
        <f>IF('Declarations Team 2'!C35="","",'Declarations Team 2'!E$1)</f>
        <v/>
      </c>
      <c r="Y46" s="123" t="str">
        <f>IF('Declarations Team 2'!C35="","",'Declarations Team 2'!C35)</f>
        <v/>
      </c>
      <c r="Z46" s="123" t="str">
        <f>IF('Declarations Team 2'!C35="","",'Declarations Team 2'!D35)</f>
        <v/>
      </c>
      <c r="AA46" s="124" t="str">
        <f>IF('Declarations Team 2'!C35="","","M")</f>
        <v/>
      </c>
      <c r="AB46">
        <f t="shared" si="7"/>
        <v>0</v>
      </c>
      <c r="AC46">
        <f t="shared" si="10"/>
        <v>0</v>
      </c>
    </row>
    <row r="47" spans="2:29">
      <c r="B47" s="4"/>
      <c r="C47" s="38" t="str">
        <f t="shared" si="0"/>
        <v/>
      </c>
      <c r="D47" s="38" t="str">
        <f t="shared" si="1"/>
        <v/>
      </c>
      <c r="E47" s="38" t="str">
        <f t="shared" si="2"/>
        <v/>
      </c>
      <c r="F47" s="4"/>
      <c r="G47" s="13"/>
      <c r="H47" s="4"/>
      <c r="J47" s="4"/>
      <c r="K47" s="4"/>
      <c r="L47" s="4"/>
      <c r="M47" s="4"/>
      <c r="N47" s="4"/>
      <c r="W47">
        <f t="shared" si="9"/>
        <v>999</v>
      </c>
      <c r="X47" s="122" t="str">
        <f>IF('Declarations Team 2'!C36="","",'Declarations Team 2'!E$1)</f>
        <v/>
      </c>
      <c r="Y47" s="123" t="str">
        <f>IF('Declarations Team 2'!C36="","",'Declarations Team 2'!C36)</f>
        <v/>
      </c>
      <c r="Z47" s="123" t="str">
        <f>IF('Declarations Team 2'!C36="","",'Declarations Team 2'!D36)</f>
        <v/>
      </c>
      <c r="AA47" s="124" t="str">
        <f>IF('Declarations Team 2'!C36="","","M")</f>
        <v/>
      </c>
      <c r="AB47">
        <f t="shared" si="7"/>
        <v>0</v>
      </c>
      <c r="AC47">
        <f t="shared" si="10"/>
        <v>0</v>
      </c>
    </row>
    <row r="48" spans="2:29">
      <c r="B48" s="4"/>
      <c r="C48" s="38" t="str">
        <f t="shared" si="0"/>
        <v/>
      </c>
      <c r="D48" s="38" t="str">
        <f t="shared" si="1"/>
        <v/>
      </c>
      <c r="E48" s="38" t="str">
        <f t="shared" si="2"/>
        <v/>
      </c>
      <c r="F48" s="4"/>
      <c r="G48" s="13"/>
      <c r="H48" s="4"/>
      <c r="J48" s="4"/>
      <c r="K48" s="4"/>
      <c r="L48" s="4"/>
      <c r="M48" s="4"/>
      <c r="N48" s="4"/>
      <c r="W48">
        <f t="shared" si="9"/>
        <v>999</v>
      </c>
      <c r="X48" s="122" t="str">
        <f>IF('Declarations Team 2'!C37="","",'Declarations Team 2'!E$1)</f>
        <v/>
      </c>
      <c r="Y48" s="123" t="str">
        <f>IF('Declarations Team 2'!C37="","",'Declarations Team 2'!C37)</f>
        <v/>
      </c>
      <c r="Z48" s="123" t="str">
        <f>IF('Declarations Team 2'!C37="","",'Declarations Team 2'!D37)</f>
        <v/>
      </c>
      <c r="AA48" s="124" t="str">
        <f>IF('Declarations Team 2'!C37="","","M")</f>
        <v/>
      </c>
      <c r="AB48">
        <f t="shared" si="7"/>
        <v>0</v>
      </c>
      <c r="AC48">
        <f t="shared" si="10"/>
        <v>0</v>
      </c>
    </row>
    <row r="49" spans="2:29">
      <c r="B49" s="4"/>
      <c r="C49" s="38" t="str">
        <f t="shared" si="0"/>
        <v/>
      </c>
      <c r="D49" s="38" t="str">
        <f t="shared" si="1"/>
        <v/>
      </c>
      <c r="E49" s="38" t="str">
        <f t="shared" si="2"/>
        <v/>
      </c>
      <c r="F49" s="4"/>
      <c r="G49" s="13"/>
      <c r="H49" s="4"/>
      <c r="J49" s="4"/>
      <c r="K49" s="4"/>
      <c r="L49" s="4"/>
      <c r="M49" s="4"/>
      <c r="N49" s="4"/>
      <c r="W49">
        <f t="shared" si="9"/>
        <v>999</v>
      </c>
      <c r="X49" s="122" t="str">
        <f>IF('Declarations Team 2'!C38="","",'Declarations Team 2'!E$1)</f>
        <v/>
      </c>
      <c r="Y49" s="123" t="str">
        <f>IF('Declarations Team 2'!C38="","",'Declarations Team 2'!C38)</f>
        <v/>
      </c>
      <c r="Z49" s="123" t="str">
        <f>IF('Declarations Team 2'!C38="","",'Declarations Team 2'!D38)</f>
        <v/>
      </c>
      <c r="AA49" s="124" t="str">
        <f>IF('Declarations Team 2'!C38="","","M")</f>
        <v/>
      </c>
      <c r="AB49">
        <f t="shared" si="7"/>
        <v>0</v>
      </c>
      <c r="AC49">
        <f t="shared" si="10"/>
        <v>0</v>
      </c>
    </row>
    <row r="50" spans="2:29">
      <c r="B50" s="4"/>
      <c r="C50" s="38" t="str">
        <f t="shared" si="0"/>
        <v/>
      </c>
      <c r="D50" s="38" t="str">
        <f t="shared" si="1"/>
        <v/>
      </c>
      <c r="E50" s="38" t="str">
        <f t="shared" si="2"/>
        <v/>
      </c>
      <c r="F50" s="4"/>
      <c r="G50" s="13"/>
      <c r="H50" s="4"/>
      <c r="J50" s="4"/>
      <c r="K50" s="4"/>
      <c r="L50" s="4"/>
      <c r="M50" s="4"/>
      <c r="N50" s="4"/>
      <c r="W50">
        <f t="shared" si="9"/>
        <v>999</v>
      </c>
      <c r="X50" s="122" t="str">
        <f>IF('Declarations Team 2'!C39="","",'Declarations Team 2'!E$1)</f>
        <v/>
      </c>
      <c r="Y50" s="123" t="str">
        <f>IF('Declarations Team 2'!C39="","",'Declarations Team 2'!C39)</f>
        <v/>
      </c>
      <c r="Z50" s="123" t="str">
        <f>IF('Declarations Team 2'!C39="","",'Declarations Team 2'!D39)</f>
        <v/>
      </c>
      <c r="AA50" s="124" t="str">
        <f>IF('Declarations Team 2'!C39="","","M")</f>
        <v/>
      </c>
      <c r="AB50">
        <f t="shared" si="7"/>
        <v>0</v>
      </c>
      <c r="AC50">
        <f t="shared" si="10"/>
        <v>0</v>
      </c>
    </row>
    <row r="51" spans="2:29">
      <c r="B51" s="4"/>
      <c r="C51" s="38" t="str">
        <f t="shared" si="0"/>
        <v/>
      </c>
      <c r="D51" s="38" t="str">
        <f t="shared" si="1"/>
        <v/>
      </c>
      <c r="E51" s="38" t="str">
        <f t="shared" si="2"/>
        <v/>
      </c>
      <c r="F51" s="4"/>
      <c r="G51" s="13"/>
      <c r="H51" s="4"/>
      <c r="J51" s="4"/>
      <c r="K51" s="4"/>
      <c r="L51" s="4"/>
      <c r="M51" s="4"/>
      <c r="N51" s="4"/>
      <c r="W51">
        <f t="shared" si="9"/>
        <v>999</v>
      </c>
      <c r="X51" s="122" t="str">
        <f>IF('Declarations Team 2'!C40="","",'Declarations Team 2'!E$1)</f>
        <v/>
      </c>
      <c r="Y51" s="123" t="str">
        <f>IF('Declarations Team 2'!C40="","",'Declarations Team 2'!C40)</f>
        <v/>
      </c>
      <c r="Z51" s="123" t="str">
        <f>IF('Declarations Team 2'!C40="","",'Declarations Team 2'!D40)</f>
        <v/>
      </c>
      <c r="AA51" s="124" t="str">
        <f>IF('Declarations Team 2'!C40="","","M")</f>
        <v/>
      </c>
      <c r="AB51">
        <f t="shared" si="7"/>
        <v>0</v>
      </c>
      <c r="AC51">
        <f t="shared" si="10"/>
        <v>0</v>
      </c>
    </row>
    <row r="52" spans="2:29">
      <c r="B52" s="4"/>
      <c r="C52" s="38" t="str">
        <f t="shared" si="0"/>
        <v/>
      </c>
      <c r="D52" s="38" t="str">
        <f t="shared" si="1"/>
        <v/>
      </c>
      <c r="E52" s="38" t="str">
        <f t="shared" si="2"/>
        <v/>
      </c>
      <c r="F52" s="4"/>
      <c r="G52" s="13"/>
      <c r="H52" s="4"/>
      <c r="J52" s="4"/>
      <c r="K52" s="4"/>
      <c r="L52" s="4"/>
      <c r="M52" s="4"/>
      <c r="N52" s="4"/>
      <c r="W52">
        <f t="shared" si="9"/>
        <v>999</v>
      </c>
      <c r="X52" s="122" t="str">
        <f>IF('Declarations Team 2'!C41="","",'Declarations Team 2'!E$1)</f>
        <v/>
      </c>
      <c r="Y52" s="123" t="str">
        <f>IF('Declarations Team 2'!C41="","",'Declarations Team 2'!C41)</f>
        <v/>
      </c>
      <c r="Z52" s="123" t="str">
        <f>IF('Declarations Team 2'!C41="","",'Declarations Team 2'!D41)</f>
        <v/>
      </c>
      <c r="AA52" s="124" t="str">
        <f>IF('Declarations Team 2'!C41="","","M")</f>
        <v/>
      </c>
      <c r="AB52">
        <f t="shared" si="7"/>
        <v>0</v>
      </c>
      <c r="AC52">
        <f t="shared" si="10"/>
        <v>0</v>
      </c>
    </row>
    <row r="53" spans="2:29">
      <c r="B53" s="4"/>
      <c r="C53" s="38" t="str">
        <f t="shared" si="0"/>
        <v/>
      </c>
      <c r="D53" s="38" t="str">
        <f t="shared" si="1"/>
        <v/>
      </c>
      <c r="E53" s="38" t="str">
        <f t="shared" si="2"/>
        <v/>
      </c>
      <c r="F53" s="4"/>
      <c r="G53" s="13"/>
      <c r="H53" s="4"/>
      <c r="J53" s="4"/>
      <c r="K53" s="4"/>
      <c r="L53" s="4"/>
      <c r="M53" s="4"/>
      <c r="N53" s="4"/>
      <c r="W53">
        <f t="shared" si="9"/>
        <v>999</v>
      </c>
      <c r="X53" s="122" t="str">
        <f>IF('Declarations Team 2'!C42="","",'Declarations Team 2'!E$1)</f>
        <v/>
      </c>
      <c r="Y53" s="123" t="str">
        <f>IF('Declarations Team 2'!C42="","",'Declarations Team 2'!C42)</f>
        <v/>
      </c>
      <c r="Z53" s="123" t="str">
        <f>IF('Declarations Team 2'!C42="","",'Declarations Team 2'!D42)</f>
        <v/>
      </c>
      <c r="AA53" s="124" t="str">
        <f>IF('Declarations Team 2'!C42="","","M")</f>
        <v/>
      </c>
      <c r="AB53">
        <f t="shared" si="7"/>
        <v>0</v>
      </c>
      <c r="AC53">
        <f t="shared" si="10"/>
        <v>0</v>
      </c>
    </row>
    <row r="54" spans="2:29">
      <c r="B54" s="4"/>
      <c r="C54" s="38" t="str">
        <f t="shared" si="0"/>
        <v/>
      </c>
      <c r="D54" s="38" t="str">
        <f t="shared" si="1"/>
        <v/>
      </c>
      <c r="E54" s="38" t="str">
        <f t="shared" si="2"/>
        <v/>
      </c>
      <c r="F54" s="4"/>
      <c r="G54" s="13"/>
      <c r="H54" s="4"/>
      <c r="J54" s="4"/>
      <c r="K54" s="4"/>
      <c r="L54" s="4"/>
      <c r="M54" s="4"/>
      <c r="N54" s="4"/>
      <c r="W54">
        <f t="shared" si="9"/>
        <v>999</v>
      </c>
      <c r="X54" s="122" t="str">
        <f>IF('Declarations Team 2'!C43="","",'Declarations Team 2'!E$1)</f>
        <v/>
      </c>
      <c r="Y54" s="123" t="str">
        <f>IF('Declarations Team 2'!C43="","",'Declarations Team 2'!C43)</f>
        <v/>
      </c>
      <c r="Z54" s="123" t="str">
        <f>IF('Declarations Team 2'!C43="","",'Declarations Team 2'!D43)</f>
        <v/>
      </c>
      <c r="AA54" s="124" t="str">
        <f>IF('Declarations Team 2'!C43="","","M")</f>
        <v/>
      </c>
      <c r="AB54">
        <f t="shared" si="7"/>
        <v>0</v>
      </c>
      <c r="AC54">
        <f t="shared" si="10"/>
        <v>0</v>
      </c>
    </row>
    <row r="55" spans="2:29">
      <c r="B55" s="4"/>
      <c r="C55" s="38" t="str">
        <f t="shared" si="0"/>
        <v/>
      </c>
      <c r="D55" s="38" t="str">
        <f t="shared" si="1"/>
        <v/>
      </c>
      <c r="E55" s="38" t="str">
        <f t="shared" si="2"/>
        <v/>
      </c>
      <c r="F55" s="4"/>
      <c r="G55" s="13"/>
      <c r="H55" s="4"/>
      <c r="J55" s="4"/>
      <c r="K55" s="4"/>
      <c r="L55" s="4"/>
      <c r="M55" s="4"/>
      <c r="N55" s="4"/>
      <c r="W55">
        <f t="shared" si="9"/>
        <v>999</v>
      </c>
      <c r="X55" s="122" t="str">
        <f>IF('Declarations Team 2'!C44="","",'Declarations Team 2'!E$1)</f>
        <v/>
      </c>
      <c r="Y55" s="123" t="str">
        <f>IF('Declarations Team 2'!C44="","",'Declarations Team 2'!C44)</f>
        <v/>
      </c>
      <c r="Z55" s="123" t="str">
        <f>IF('Declarations Team 2'!C44="","",'Declarations Team 2'!D44)</f>
        <v/>
      </c>
      <c r="AA55" s="124" t="str">
        <f>IF('Declarations Team 2'!C44="","","M")</f>
        <v/>
      </c>
      <c r="AB55">
        <f t="shared" si="7"/>
        <v>0</v>
      </c>
      <c r="AC55">
        <f t="shared" si="10"/>
        <v>0</v>
      </c>
    </row>
    <row r="56" spans="2:29">
      <c r="B56" s="4"/>
      <c r="C56" s="38" t="str">
        <f t="shared" si="0"/>
        <v/>
      </c>
      <c r="D56" s="38" t="str">
        <f t="shared" si="1"/>
        <v/>
      </c>
      <c r="E56" s="38" t="str">
        <f t="shared" si="2"/>
        <v/>
      </c>
      <c r="F56" s="4"/>
      <c r="G56" s="13"/>
      <c r="H56" s="4"/>
      <c r="J56" s="4"/>
      <c r="K56" s="4"/>
      <c r="L56" s="4"/>
      <c r="M56" s="4"/>
      <c r="N56" s="4"/>
      <c r="W56">
        <f t="shared" si="9"/>
        <v>999</v>
      </c>
      <c r="X56" s="122" t="str">
        <f>IF('Declarations Team 2'!C45="","",'Declarations Team 2'!E$1)</f>
        <v/>
      </c>
      <c r="Y56" s="123" t="str">
        <f>IF('Declarations Team 2'!C45="","",'Declarations Team 2'!C45)</f>
        <v/>
      </c>
      <c r="Z56" s="123" t="str">
        <f>IF('Declarations Team 2'!C45="","",'Declarations Team 2'!D45)</f>
        <v/>
      </c>
      <c r="AA56" s="124" t="str">
        <f>IF('Declarations Team 2'!C45="","","M")</f>
        <v/>
      </c>
      <c r="AB56">
        <f t="shared" si="7"/>
        <v>0</v>
      </c>
      <c r="AC56">
        <f t="shared" si="10"/>
        <v>0</v>
      </c>
    </row>
    <row r="57" spans="2:29">
      <c r="B57" s="4"/>
      <c r="C57" s="38" t="str">
        <f t="shared" si="0"/>
        <v/>
      </c>
      <c r="D57" s="38" t="str">
        <f t="shared" si="1"/>
        <v/>
      </c>
      <c r="E57" s="38" t="str">
        <f t="shared" si="2"/>
        <v/>
      </c>
      <c r="F57" s="4"/>
      <c r="G57" s="13"/>
      <c r="H57" s="4"/>
      <c r="J57" s="4"/>
      <c r="K57" s="4"/>
      <c r="L57" s="4"/>
      <c r="M57" s="4"/>
      <c r="N57" s="4"/>
      <c r="W57">
        <f t="shared" si="9"/>
        <v>999</v>
      </c>
      <c r="X57" s="122" t="str">
        <f>IF('Declarations Team 2'!C46="","",'Declarations Team 2'!E$1)</f>
        <v/>
      </c>
      <c r="Y57" s="123" t="str">
        <f>IF('Declarations Team 2'!C46="","",'Declarations Team 2'!C46)</f>
        <v/>
      </c>
      <c r="Z57" s="123" t="str">
        <f>IF('Declarations Team 2'!C46="","",'Declarations Team 2'!D46)</f>
        <v/>
      </c>
      <c r="AA57" s="124" t="str">
        <f>IF('Declarations Team 2'!C46="","","M")</f>
        <v/>
      </c>
      <c r="AB57">
        <f t="shared" si="7"/>
        <v>0</v>
      </c>
      <c r="AC57">
        <f t="shared" si="10"/>
        <v>0</v>
      </c>
    </row>
    <row r="58" spans="2:29">
      <c r="B58" s="4"/>
      <c r="C58" s="38" t="str">
        <f t="shared" si="0"/>
        <v/>
      </c>
      <c r="D58" s="38" t="str">
        <f t="shared" si="1"/>
        <v/>
      </c>
      <c r="E58" s="38" t="str">
        <f t="shared" si="2"/>
        <v/>
      </c>
      <c r="F58" s="4"/>
      <c r="G58" s="13"/>
      <c r="H58" s="4"/>
      <c r="J58" s="4"/>
      <c r="K58" s="4"/>
      <c r="L58" s="4"/>
      <c r="M58" s="4"/>
      <c r="N58" s="4"/>
      <c r="W58">
        <f t="shared" si="9"/>
        <v>999</v>
      </c>
      <c r="X58" s="122" t="str">
        <f>IF('Declarations Team 2'!C47="","",'Declarations Team 2'!E$1)</f>
        <v/>
      </c>
      <c r="Y58" s="123" t="str">
        <f>IF('Declarations Team 2'!C47="","",'Declarations Team 2'!C47)</f>
        <v/>
      </c>
      <c r="Z58" s="123" t="str">
        <f>IF('Declarations Team 2'!C47="","",'Declarations Team 2'!D47)</f>
        <v/>
      </c>
      <c r="AA58" s="124" t="str">
        <f>IF('Declarations Team 2'!C47="","","M")</f>
        <v/>
      </c>
      <c r="AB58">
        <f t="shared" si="7"/>
        <v>0</v>
      </c>
      <c r="AC58">
        <f t="shared" si="10"/>
        <v>0</v>
      </c>
    </row>
    <row r="59" spans="2:29">
      <c r="B59" s="4"/>
      <c r="C59" s="38" t="str">
        <f t="shared" si="0"/>
        <v/>
      </c>
      <c r="D59" s="38" t="str">
        <f t="shared" si="1"/>
        <v/>
      </c>
      <c r="E59" s="38" t="str">
        <f t="shared" si="2"/>
        <v/>
      </c>
      <c r="F59" s="4"/>
      <c r="G59" s="13"/>
      <c r="H59" s="4"/>
      <c r="J59" s="4"/>
      <c r="K59" s="4"/>
      <c r="L59" s="4"/>
      <c r="M59" s="4"/>
      <c r="N59" s="4"/>
      <c r="W59">
        <f t="shared" si="9"/>
        <v>999</v>
      </c>
      <c r="X59" s="122" t="str">
        <f>IF('Declarations Team 2'!C48="","",'Declarations Team 2'!E$1)</f>
        <v/>
      </c>
      <c r="Y59" s="123" t="str">
        <f>IF('Declarations Team 2'!C48="","",'Declarations Team 2'!C48)</f>
        <v/>
      </c>
      <c r="Z59" s="123" t="str">
        <f>IF('Declarations Team 2'!C48="","",'Declarations Team 2'!D48)</f>
        <v/>
      </c>
      <c r="AA59" s="124" t="str">
        <f>IF('Declarations Team 2'!C48="","","M")</f>
        <v/>
      </c>
      <c r="AB59">
        <f t="shared" si="7"/>
        <v>0</v>
      </c>
      <c r="AC59">
        <f t="shared" si="10"/>
        <v>0</v>
      </c>
    </row>
    <row r="60" spans="2:29">
      <c r="B60" s="4"/>
      <c r="C60" s="38" t="str">
        <f t="shared" si="0"/>
        <v/>
      </c>
      <c r="D60" s="38" t="str">
        <f t="shared" si="1"/>
        <v/>
      </c>
      <c r="E60" s="38" t="str">
        <f t="shared" si="2"/>
        <v/>
      </c>
      <c r="F60" s="4"/>
      <c r="G60" s="13"/>
      <c r="H60" s="4"/>
      <c r="J60" s="4"/>
      <c r="K60" s="4"/>
      <c r="L60" s="4"/>
      <c r="M60" s="4"/>
      <c r="N60" s="4"/>
      <c r="W60">
        <f t="shared" si="9"/>
        <v>999</v>
      </c>
      <c r="X60" s="122" t="str">
        <f>IF('Declarations Team 2'!C49="","",'Declarations Team 2'!E$1)</f>
        <v/>
      </c>
      <c r="Y60" s="123" t="str">
        <f>IF('Declarations Team 2'!C49="","",'Declarations Team 2'!C49)</f>
        <v/>
      </c>
      <c r="Z60" s="123" t="str">
        <f>IF('Declarations Team 2'!C49="","",'Declarations Team 2'!D49)</f>
        <v/>
      </c>
      <c r="AA60" s="124" t="str">
        <f>IF('Declarations Team 2'!C49="","","M")</f>
        <v/>
      </c>
      <c r="AB60">
        <f t="shared" si="7"/>
        <v>0</v>
      </c>
      <c r="AC60">
        <f t="shared" si="10"/>
        <v>0</v>
      </c>
    </row>
    <row r="61" spans="2:29">
      <c r="B61" s="4"/>
      <c r="C61" s="38" t="str">
        <f t="shared" si="0"/>
        <v/>
      </c>
      <c r="D61" s="38" t="str">
        <f t="shared" si="1"/>
        <v/>
      </c>
      <c r="E61" s="38" t="str">
        <f t="shared" si="2"/>
        <v/>
      </c>
      <c r="F61" s="4"/>
      <c r="G61" s="13"/>
      <c r="H61" s="4"/>
      <c r="J61" s="4"/>
      <c r="K61" s="4"/>
      <c r="L61" s="4"/>
      <c r="M61" s="4"/>
      <c r="N61" s="4"/>
      <c r="W61">
        <f t="shared" si="9"/>
        <v>999</v>
      </c>
      <c r="X61" s="122" t="str">
        <f>IF('Declarations Team 2'!C50="","",'Declarations Team 2'!E$1)</f>
        <v/>
      </c>
      <c r="Y61" s="123" t="str">
        <f>IF('Declarations Team 2'!C50="","",'Declarations Team 2'!C50)</f>
        <v/>
      </c>
      <c r="Z61" s="123" t="str">
        <f>IF('Declarations Team 2'!C50="","",'Declarations Team 2'!D50)</f>
        <v/>
      </c>
      <c r="AA61" s="124" t="str">
        <f>IF('Declarations Team 2'!C50="","","M")</f>
        <v/>
      </c>
      <c r="AB61">
        <f t="shared" si="7"/>
        <v>0</v>
      </c>
      <c r="AC61">
        <f t="shared" si="10"/>
        <v>0</v>
      </c>
    </row>
    <row r="62" spans="2:29">
      <c r="B62" s="4"/>
      <c r="C62" s="38" t="str">
        <f t="shared" si="0"/>
        <v/>
      </c>
      <c r="D62" s="38" t="str">
        <f t="shared" si="1"/>
        <v/>
      </c>
      <c r="E62" s="38" t="str">
        <f t="shared" si="2"/>
        <v/>
      </c>
      <c r="F62" s="4"/>
      <c r="G62" s="13"/>
      <c r="H62" s="4"/>
      <c r="J62" s="4"/>
      <c r="K62" s="4"/>
      <c r="L62" s="4"/>
      <c r="M62" s="4"/>
      <c r="N62" s="4"/>
      <c r="W62">
        <f t="shared" si="9"/>
        <v>999</v>
      </c>
      <c r="X62" s="125" t="str">
        <f>IF('Declarations Team 2'!C51="","",'Declarations Team 2'!E$1)</f>
        <v/>
      </c>
      <c r="Y62" s="126" t="str">
        <f>IF('Declarations Team 2'!C51="","",'Declarations Team 2'!C51)</f>
        <v/>
      </c>
      <c r="Z62" s="126" t="str">
        <f>IF('Declarations Team 2'!C51="","",'Declarations Team 2'!D51)</f>
        <v/>
      </c>
      <c r="AA62" s="127" t="str">
        <f>IF('Declarations Team 2'!C51="","","M")</f>
        <v/>
      </c>
      <c r="AB62">
        <f t="shared" si="7"/>
        <v>0</v>
      </c>
      <c r="AC62">
        <f t="shared" si="10"/>
        <v>0</v>
      </c>
    </row>
    <row r="63" spans="2:29">
      <c r="B63" s="4"/>
      <c r="C63" s="38" t="str">
        <f t="shared" si="0"/>
        <v/>
      </c>
      <c r="D63" s="38" t="str">
        <f t="shared" si="1"/>
        <v/>
      </c>
      <c r="E63" s="38" t="str">
        <f t="shared" si="2"/>
        <v/>
      </c>
      <c r="F63" s="4"/>
      <c r="G63" s="13"/>
      <c r="H63" s="4"/>
      <c r="J63" s="4"/>
      <c r="K63" s="4"/>
      <c r="L63" s="4"/>
      <c r="M63" s="4"/>
      <c r="N63" s="4"/>
      <c r="W63">
        <f t="shared" si="9"/>
        <v>999</v>
      </c>
      <c r="X63" s="125" t="str">
        <f>IF('Declarations Team 2'!C52="","",'Declarations Team 2'!E$1)</f>
        <v/>
      </c>
      <c r="Y63" s="126" t="str">
        <f>IF('Declarations Team 2'!C52="","",'Declarations Team 2'!C52)</f>
        <v/>
      </c>
      <c r="Z63" s="126" t="str">
        <f>IF('Declarations Team 2'!C52="","",'Declarations Team 2'!D52)</f>
        <v/>
      </c>
      <c r="AA63" s="127" t="str">
        <f>IF('Declarations Team 2'!C52="","","M")</f>
        <v/>
      </c>
      <c r="AB63">
        <f t="shared" si="7"/>
        <v>0</v>
      </c>
      <c r="AC63">
        <f t="shared" si="10"/>
        <v>0</v>
      </c>
    </row>
    <row r="64" spans="2:29">
      <c r="B64" s="4"/>
      <c r="C64" s="38" t="str">
        <f t="shared" si="0"/>
        <v/>
      </c>
      <c r="D64" s="38" t="str">
        <f t="shared" si="1"/>
        <v/>
      </c>
      <c r="E64" s="38" t="str">
        <f t="shared" si="2"/>
        <v/>
      </c>
      <c r="F64" s="4"/>
      <c r="G64" s="13"/>
      <c r="H64" s="4"/>
      <c r="J64" s="4"/>
      <c r="K64" s="4"/>
      <c r="L64" s="4"/>
      <c r="M64" s="4"/>
      <c r="N64" s="4"/>
      <c r="W64">
        <f t="shared" si="9"/>
        <v>999</v>
      </c>
      <c r="X64" s="113" t="str">
        <f>IF('Declarations Team 2'!I33="","",'Declarations Team 2'!K$1)</f>
        <v/>
      </c>
      <c r="Y64" s="114" t="str">
        <f>IF('Declarations Team 2'!I33="","",'Declarations Team 2'!I33)</f>
        <v/>
      </c>
      <c r="Z64" s="114" t="str">
        <f>IF('Declarations Team 2'!I33="","",'Declarations Team 2'!J33)</f>
        <v/>
      </c>
      <c r="AA64" s="115" t="str">
        <f>IF('Declarations Team 2'!I33="","","F")</f>
        <v/>
      </c>
      <c r="AB64">
        <f t="shared" si="7"/>
        <v>0</v>
      </c>
      <c r="AC64">
        <f t="shared" si="10"/>
        <v>0</v>
      </c>
    </row>
    <row r="65" spans="2:29">
      <c r="B65" s="4"/>
      <c r="C65" s="38" t="str">
        <f t="shared" si="0"/>
        <v/>
      </c>
      <c r="D65" s="38" t="str">
        <f t="shared" si="1"/>
        <v/>
      </c>
      <c r="E65" s="38" t="str">
        <f t="shared" si="2"/>
        <v/>
      </c>
      <c r="F65" s="4"/>
      <c r="G65" s="13"/>
      <c r="H65" s="4"/>
      <c r="J65" s="4"/>
      <c r="K65" s="4"/>
      <c r="L65" s="4"/>
      <c r="M65" s="4"/>
      <c r="N65" s="4"/>
      <c r="W65">
        <f t="shared" si="9"/>
        <v>999</v>
      </c>
      <c r="X65" s="113" t="str">
        <f>IF('Declarations Team 2'!I34="","",'Declarations Team 2'!K$1)</f>
        <v/>
      </c>
      <c r="Y65" s="114" t="str">
        <f>IF('Declarations Team 2'!I34="","",'Declarations Team 2'!I34)</f>
        <v/>
      </c>
      <c r="Z65" s="114" t="str">
        <f>IF('Declarations Team 2'!I34="","",'Declarations Team 2'!J34)</f>
        <v/>
      </c>
      <c r="AA65" s="115" t="str">
        <f>IF('Declarations Team 2'!I34="","","F")</f>
        <v/>
      </c>
      <c r="AB65">
        <f t="shared" si="7"/>
        <v>0</v>
      </c>
      <c r="AC65">
        <f t="shared" si="10"/>
        <v>0</v>
      </c>
    </row>
    <row r="66" spans="2:29">
      <c r="B66" s="4"/>
      <c r="C66" s="38" t="str">
        <f t="shared" si="0"/>
        <v/>
      </c>
      <c r="D66" s="38" t="str">
        <f t="shared" si="1"/>
        <v/>
      </c>
      <c r="E66" s="38" t="str">
        <f t="shared" si="2"/>
        <v/>
      </c>
      <c r="F66" s="4"/>
      <c r="G66" s="13"/>
      <c r="H66" s="4"/>
      <c r="J66" s="4"/>
      <c r="K66" s="4"/>
      <c r="L66" s="4"/>
      <c r="M66" s="4"/>
      <c r="N66" s="4"/>
      <c r="W66">
        <f t="shared" si="9"/>
        <v>999</v>
      </c>
      <c r="X66" s="113" t="str">
        <f>IF('Declarations Team 2'!I35="","",'Declarations Team 2'!K$1)</f>
        <v/>
      </c>
      <c r="Y66" s="114" t="str">
        <f>IF('Declarations Team 2'!I35="","",'Declarations Team 2'!I35)</f>
        <v/>
      </c>
      <c r="Z66" s="114" t="str">
        <f>IF('Declarations Team 2'!I35="","",'Declarations Team 2'!J35)</f>
        <v/>
      </c>
      <c r="AA66" s="115" t="str">
        <f>IF('Declarations Team 2'!I35="","","F")</f>
        <v/>
      </c>
      <c r="AB66">
        <f t="shared" si="7"/>
        <v>0</v>
      </c>
      <c r="AC66">
        <f t="shared" si="10"/>
        <v>0</v>
      </c>
    </row>
    <row r="67" spans="2:29">
      <c r="B67" s="4"/>
      <c r="C67" s="38" t="str">
        <f t="shared" si="0"/>
        <v/>
      </c>
      <c r="D67" s="38" t="str">
        <f t="shared" si="1"/>
        <v/>
      </c>
      <c r="E67" s="38" t="str">
        <f t="shared" si="2"/>
        <v/>
      </c>
      <c r="F67" s="4"/>
      <c r="G67" s="13"/>
      <c r="H67" s="4"/>
      <c r="J67" s="4"/>
      <c r="K67" s="4"/>
      <c r="L67" s="4"/>
      <c r="M67" s="4"/>
      <c r="N67" s="4"/>
      <c r="W67">
        <f t="shared" si="9"/>
        <v>999</v>
      </c>
      <c r="X67" s="113" t="str">
        <f>IF('Declarations Team 2'!I36="","",'Declarations Team 2'!K$1)</f>
        <v/>
      </c>
      <c r="Y67" s="114" t="str">
        <f>IF('Declarations Team 2'!I36="","",'Declarations Team 2'!I36)</f>
        <v/>
      </c>
      <c r="Z67" s="114" t="str">
        <f>IF('Declarations Team 2'!I36="","",'Declarations Team 2'!J36)</f>
        <v/>
      </c>
      <c r="AA67" s="115" t="str">
        <f>IF('Declarations Team 2'!I36="","","F")</f>
        <v/>
      </c>
      <c r="AB67">
        <f t="shared" si="7"/>
        <v>0</v>
      </c>
      <c r="AC67">
        <f t="shared" si="10"/>
        <v>0</v>
      </c>
    </row>
    <row r="68" spans="2:29">
      <c r="B68" s="4"/>
      <c r="C68" s="38" t="str">
        <f t="shared" si="0"/>
        <v/>
      </c>
      <c r="D68" s="38" t="str">
        <f t="shared" si="1"/>
        <v/>
      </c>
      <c r="E68" s="38" t="str">
        <f t="shared" si="2"/>
        <v/>
      </c>
      <c r="F68" s="4"/>
      <c r="G68" s="13"/>
      <c r="H68" s="4"/>
      <c r="J68" s="4"/>
      <c r="K68" s="4"/>
      <c r="L68" s="4"/>
      <c r="M68" s="4"/>
      <c r="N68" s="4"/>
      <c r="W68">
        <f t="shared" si="9"/>
        <v>999</v>
      </c>
      <c r="X68" s="113" t="str">
        <f>IF('Declarations Team 2'!I37="","",'Declarations Team 2'!K$1)</f>
        <v/>
      </c>
      <c r="Y68" s="114" t="str">
        <f>IF('Declarations Team 2'!I37="","",'Declarations Team 2'!I37)</f>
        <v/>
      </c>
      <c r="Z68" s="114" t="str">
        <f>IF('Declarations Team 2'!I37="","",'Declarations Team 2'!J37)</f>
        <v/>
      </c>
      <c r="AA68" s="115" t="str">
        <f>IF('Declarations Team 2'!I37="","","F")</f>
        <v/>
      </c>
      <c r="AB68">
        <f t="shared" si="7"/>
        <v>0</v>
      </c>
      <c r="AC68">
        <f t="shared" si="10"/>
        <v>0</v>
      </c>
    </row>
    <row r="69" spans="2:29">
      <c r="B69" s="4"/>
      <c r="C69" s="38" t="str">
        <f t="shared" ref="C69:C103" si="11">IF(F69="","",VLOOKUP(F69,$J$4:$M$103,4,FALSE))</f>
        <v/>
      </c>
      <c r="D69" s="38" t="str">
        <f t="shared" ref="D69:D103" si="12">IF(F69="","",VLOOKUP(F69,$J$4:$M$103,2,FALSE))</f>
        <v/>
      </c>
      <c r="E69" s="38" t="str">
        <f t="shared" ref="E69:E103" si="13">IF(F69="","",VLOOKUP(F69,$J$4:$M$103,3,FALSE))</f>
        <v/>
      </c>
      <c r="F69" s="4"/>
      <c r="G69" s="13"/>
      <c r="H69" s="4"/>
      <c r="J69" s="4"/>
      <c r="K69" s="4"/>
      <c r="L69" s="4"/>
      <c r="M69" s="4"/>
      <c r="N69" s="4"/>
      <c r="W69">
        <f t="shared" si="9"/>
        <v>999</v>
      </c>
      <c r="X69" s="113" t="str">
        <f>IF('Declarations Team 2'!I38="","",'Declarations Team 2'!K$1)</f>
        <v/>
      </c>
      <c r="Y69" s="114" t="str">
        <f>IF('Declarations Team 2'!I38="","",'Declarations Team 2'!I38)</f>
        <v/>
      </c>
      <c r="Z69" s="114" t="str">
        <f>IF('Declarations Team 2'!I38="","",'Declarations Team 2'!J38)</f>
        <v/>
      </c>
      <c r="AA69" s="115" t="str">
        <f>IF('Declarations Team 2'!I38="","","F")</f>
        <v/>
      </c>
      <c r="AB69">
        <f t="shared" ref="AB69:AB132" si="14">IF(X69="",0,1)</f>
        <v>0</v>
      </c>
      <c r="AC69">
        <f t="shared" ref="AC69:AC132" si="15">AC68+AB69</f>
        <v>0</v>
      </c>
    </row>
    <row r="70" spans="2:29">
      <c r="B70" s="4"/>
      <c r="C70" s="38" t="str">
        <f t="shared" si="11"/>
        <v/>
      </c>
      <c r="D70" s="38" t="str">
        <f t="shared" si="12"/>
        <v/>
      </c>
      <c r="E70" s="38" t="str">
        <f t="shared" si="13"/>
        <v/>
      </c>
      <c r="F70" s="4"/>
      <c r="G70" s="13"/>
      <c r="H70" s="4"/>
      <c r="J70" s="4"/>
      <c r="K70" s="4"/>
      <c r="L70" s="4"/>
      <c r="M70" s="4"/>
      <c r="N70" s="4"/>
      <c r="W70">
        <f t="shared" ref="W70:W133" si="16">IF(AC70=AC69,999,AC70)</f>
        <v>999</v>
      </c>
      <c r="X70" s="113" t="str">
        <f>IF('Declarations Team 2'!I39="","",'Declarations Team 2'!K$1)</f>
        <v/>
      </c>
      <c r="Y70" s="114" t="str">
        <f>IF('Declarations Team 2'!I39="","",'Declarations Team 2'!I39)</f>
        <v/>
      </c>
      <c r="Z70" s="114" t="str">
        <f>IF('Declarations Team 2'!I39="","",'Declarations Team 2'!J39)</f>
        <v/>
      </c>
      <c r="AA70" s="115" t="str">
        <f>IF('Declarations Team 2'!I39="","","F")</f>
        <v/>
      </c>
      <c r="AB70">
        <f t="shared" si="14"/>
        <v>0</v>
      </c>
      <c r="AC70">
        <f t="shared" si="15"/>
        <v>0</v>
      </c>
    </row>
    <row r="71" spans="2:29">
      <c r="B71" s="4"/>
      <c r="C71" s="38" t="str">
        <f t="shared" si="11"/>
        <v/>
      </c>
      <c r="D71" s="38" t="str">
        <f t="shared" si="12"/>
        <v/>
      </c>
      <c r="E71" s="38" t="str">
        <f t="shared" si="13"/>
        <v/>
      </c>
      <c r="F71" s="4"/>
      <c r="G71" s="13"/>
      <c r="H71" s="4"/>
      <c r="J71" s="4"/>
      <c r="K71" s="4"/>
      <c r="L71" s="4"/>
      <c r="M71" s="4"/>
      <c r="N71" s="4"/>
      <c r="W71">
        <f t="shared" si="16"/>
        <v>999</v>
      </c>
      <c r="X71" s="113" t="str">
        <f>IF('Declarations Team 2'!I40="","",'Declarations Team 2'!K$1)</f>
        <v/>
      </c>
      <c r="Y71" s="114" t="str">
        <f>IF('Declarations Team 2'!I40="","",'Declarations Team 2'!I40)</f>
        <v/>
      </c>
      <c r="Z71" s="114" t="str">
        <f>IF('Declarations Team 2'!I40="","",'Declarations Team 2'!J40)</f>
        <v/>
      </c>
      <c r="AA71" s="115" t="str">
        <f>IF('Declarations Team 2'!I40="","","F")</f>
        <v/>
      </c>
      <c r="AB71">
        <f t="shared" si="14"/>
        <v>0</v>
      </c>
      <c r="AC71">
        <f t="shared" si="15"/>
        <v>0</v>
      </c>
    </row>
    <row r="72" spans="2:29">
      <c r="B72" s="4"/>
      <c r="C72" s="38" t="str">
        <f t="shared" si="11"/>
        <v/>
      </c>
      <c r="D72" s="38" t="str">
        <f t="shared" si="12"/>
        <v/>
      </c>
      <c r="E72" s="38" t="str">
        <f t="shared" si="13"/>
        <v/>
      </c>
      <c r="F72" s="4"/>
      <c r="G72" s="13"/>
      <c r="H72" s="4"/>
      <c r="J72" s="4"/>
      <c r="K72" s="4"/>
      <c r="L72" s="4"/>
      <c r="M72" s="4"/>
      <c r="N72" s="4"/>
      <c r="W72">
        <f t="shared" si="16"/>
        <v>999</v>
      </c>
      <c r="X72" s="113" t="str">
        <f>IF('Declarations Team 2'!I41="","",'Declarations Team 2'!K$1)</f>
        <v/>
      </c>
      <c r="Y72" s="114" t="str">
        <f>IF('Declarations Team 2'!I41="","",'Declarations Team 2'!I41)</f>
        <v/>
      </c>
      <c r="Z72" s="114" t="str">
        <f>IF('Declarations Team 2'!I41="","",'Declarations Team 2'!J41)</f>
        <v/>
      </c>
      <c r="AA72" s="115" t="str">
        <f>IF('Declarations Team 2'!I41="","","F")</f>
        <v/>
      </c>
      <c r="AB72">
        <f t="shared" si="14"/>
        <v>0</v>
      </c>
      <c r="AC72">
        <f t="shared" si="15"/>
        <v>0</v>
      </c>
    </row>
    <row r="73" spans="2:29">
      <c r="B73" s="4"/>
      <c r="C73" s="38" t="str">
        <f t="shared" si="11"/>
        <v/>
      </c>
      <c r="D73" s="38" t="str">
        <f t="shared" si="12"/>
        <v/>
      </c>
      <c r="E73" s="38" t="str">
        <f t="shared" si="13"/>
        <v/>
      </c>
      <c r="F73" s="4"/>
      <c r="G73" s="13"/>
      <c r="H73" s="4"/>
      <c r="J73" s="4"/>
      <c r="K73" s="4"/>
      <c r="L73" s="4"/>
      <c r="M73" s="4"/>
      <c r="N73" s="4"/>
      <c r="W73">
        <f t="shared" si="16"/>
        <v>999</v>
      </c>
      <c r="X73" s="113" t="str">
        <f>IF('Declarations Team 2'!I42="","",'Declarations Team 2'!K$1)</f>
        <v/>
      </c>
      <c r="Y73" s="114" t="str">
        <f>IF('Declarations Team 2'!I42="","",'Declarations Team 2'!I42)</f>
        <v/>
      </c>
      <c r="Z73" s="114" t="str">
        <f>IF('Declarations Team 2'!I42="","",'Declarations Team 2'!J42)</f>
        <v/>
      </c>
      <c r="AA73" s="115" t="str">
        <f>IF('Declarations Team 2'!I42="","","F")</f>
        <v/>
      </c>
      <c r="AB73">
        <f t="shared" si="14"/>
        <v>0</v>
      </c>
      <c r="AC73">
        <f t="shared" si="15"/>
        <v>0</v>
      </c>
    </row>
    <row r="74" spans="2:29">
      <c r="B74" s="4"/>
      <c r="C74" s="38" t="str">
        <f t="shared" si="11"/>
        <v/>
      </c>
      <c r="D74" s="38" t="str">
        <f t="shared" si="12"/>
        <v/>
      </c>
      <c r="E74" s="38" t="str">
        <f t="shared" si="13"/>
        <v/>
      </c>
      <c r="F74" s="4"/>
      <c r="G74" s="13"/>
      <c r="H74" s="4"/>
      <c r="J74" s="4"/>
      <c r="K74" s="4"/>
      <c r="L74" s="4"/>
      <c r="M74" s="4"/>
      <c r="N74" s="4"/>
      <c r="W74">
        <f t="shared" si="16"/>
        <v>999</v>
      </c>
      <c r="X74" s="113" t="str">
        <f>IF('Declarations Team 2'!I43="","",'Declarations Team 2'!K$1)</f>
        <v/>
      </c>
      <c r="Y74" s="114" t="str">
        <f>IF('Declarations Team 2'!I43="","",'Declarations Team 2'!I43)</f>
        <v/>
      </c>
      <c r="Z74" s="114" t="str">
        <f>IF('Declarations Team 2'!I43="","",'Declarations Team 2'!J43)</f>
        <v/>
      </c>
      <c r="AA74" s="115" t="str">
        <f>IF('Declarations Team 2'!I43="","","F")</f>
        <v/>
      </c>
      <c r="AB74">
        <f t="shared" si="14"/>
        <v>0</v>
      </c>
      <c r="AC74">
        <f t="shared" si="15"/>
        <v>0</v>
      </c>
    </row>
    <row r="75" spans="2:29">
      <c r="B75" s="4"/>
      <c r="C75" s="38" t="str">
        <f t="shared" si="11"/>
        <v/>
      </c>
      <c r="D75" s="38" t="str">
        <f t="shared" si="12"/>
        <v/>
      </c>
      <c r="E75" s="38" t="str">
        <f t="shared" si="13"/>
        <v/>
      </c>
      <c r="F75" s="4"/>
      <c r="G75" s="13"/>
      <c r="H75" s="4"/>
      <c r="J75" s="4"/>
      <c r="K75" s="4"/>
      <c r="L75" s="4"/>
      <c r="M75" s="4"/>
      <c r="N75" s="4"/>
      <c r="W75">
        <f t="shared" si="16"/>
        <v>999</v>
      </c>
      <c r="X75" s="113" t="str">
        <f>IF('Declarations Team 2'!I44="","",'Declarations Team 2'!K$1)</f>
        <v/>
      </c>
      <c r="Y75" s="114" t="str">
        <f>IF('Declarations Team 2'!I44="","",'Declarations Team 2'!I44)</f>
        <v/>
      </c>
      <c r="Z75" s="114" t="str">
        <f>IF('Declarations Team 2'!I44="","",'Declarations Team 2'!J44)</f>
        <v/>
      </c>
      <c r="AA75" s="115" t="str">
        <f>IF('Declarations Team 2'!I44="","","F")</f>
        <v/>
      </c>
      <c r="AB75">
        <f t="shared" si="14"/>
        <v>0</v>
      </c>
      <c r="AC75">
        <f t="shared" si="15"/>
        <v>0</v>
      </c>
    </row>
    <row r="76" spans="2:29">
      <c r="B76" s="4"/>
      <c r="C76" s="38" t="str">
        <f t="shared" si="11"/>
        <v/>
      </c>
      <c r="D76" s="38" t="str">
        <f t="shared" si="12"/>
        <v/>
      </c>
      <c r="E76" s="38" t="str">
        <f t="shared" si="13"/>
        <v/>
      </c>
      <c r="F76" s="4"/>
      <c r="G76" s="13"/>
      <c r="H76" s="4"/>
      <c r="J76" s="4"/>
      <c r="K76" s="4"/>
      <c r="L76" s="4"/>
      <c r="M76" s="4"/>
      <c r="N76" s="4"/>
      <c r="W76">
        <f t="shared" si="16"/>
        <v>999</v>
      </c>
      <c r="X76" s="113" t="str">
        <f>IF('Declarations Team 2'!I45="","",'Declarations Team 2'!K$1)</f>
        <v/>
      </c>
      <c r="Y76" s="114" t="str">
        <f>IF('Declarations Team 2'!I45="","",'Declarations Team 2'!I45)</f>
        <v/>
      </c>
      <c r="Z76" s="114" t="str">
        <f>IF('Declarations Team 2'!I45="","",'Declarations Team 2'!J45)</f>
        <v/>
      </c>
      <c r="AA76" s="115" t="str">
        <f>IF('Declarations Team 2'!I45="","","F")</f>
        <v/>
      </c>
      <c r="AB76">
        <f t="shared" si="14"/>
        <v>0</v>
      </c>
      <c r="AC76">
        <f t="shared" si="15"/>
        <v>0</v>
      </c>
    </row>
    <row r="77" spans="2:29">
      <c r="B77" s="4"/>
      <c r="C77" s="38" t="str">
        <f t="shared" si="11"/>
        <v/>
      </c>
      <c r="D77" s="38" t="str">
        <f t="shared" si="12"/>
        <v/>
      </c>
      <c r="E77" s="38" t="str">
        <f t="shared" si="13"/>
        <v/>
      </c>
      <c r="F77" s="4"/>
      <c r="G77" s="13"/>
      <c r="H77" s="4"/>
      <c r="J77" s="4"/>
      <c r="K77" s="4"/>
      <c r="L77" s="4"/>
      <c r="M77" s="4"/>
      <c r="N77" s="4"/>
      <c r="W77">
        <f t="shared" si="16"/>
        <v>999</v>
      </c>
      <c r="X77" s="113" t="str">
        <f>IF('Declarations Team 2'!I46="","",'Declarations Team 2'!K$1)</f>
        <v/>
      </c>
      <c r="Y77" s="114" t="str">
        <f>IF('Declarations Team 2'!I46="","",'Declarations Team 2'!I46)</f>
        <v/>
      </c>
      <c r="Z77" s="114" t="str">
        <f>IF('Declarations Team 2'!I46="","",'Declarations Team 2'!J46)</f>
        <v/>
      </c>
      <c r="AA77" s="115" t="str">
        <f>IF('Declarations Team 2'!I46="","","F")</f>
        <v/>
      </c>
      <c r="AB77">
        <f t="shared" si="14"/>
        <v>0</v>
      </c>
      <c r="AC77">
        <f t="shared" si="15"/>
        <v>0</v>
      </c>
    </row>
    <row r="78" spans="2:29">
      <c r="B78" s="4"/>
      <c r="C78" s="38" t="str">
        <f t="shared" si="11"/>
        <v/>
      </c>
      <c r="D78" s="38" t="str">
        <f t="shared" si="12"/>
        <v/>
      </c>
      <c r="E78" s="38" t="str">
        <f t="shared" si="13"/>
        <v/>
      </c>
      <c r="F78" s="4"/>
      <c r="G78" s="13"/>
      <c r="H78" s="4"/>
      <c r="J78" s="4"/>
      <c r="K78" s="4"/>
      <c r="L78" s="4"/>
      <c r="M78" s="4"/>
      <c r="N78" s="4"/>
      <c r="W78">
        <f t="shared" si="16"/>
        <v>999</v>
      </c>
      <c r="X78" s="113" t="str">
        <f>IF('Declarations Team 2'!I47="","",'Declarations Team 2'!K$1)</f>
        <v/>
      </c>
      <c r="Y78" s="114" t="str">
        <f>IF('Declarations Team 2'!I47="","",'Declarations Team 2'!I47)</f>
        <v/>
      </c>
      <c r="Z78" s="114" t="str">
        <f>IF('Declarations Team 2'!I47="","",'Declarations Team 2'!J47)</f>
        <v/>
      </c>
      <c r="AA78" s="115" t="str">
        <f>IF('Declarations Team 2'!I47="","","F")</f>
        <v/>
      </c>
      <c r="AB78">
        <f t="shared" si="14"/>
        <v>0</v>
      </c>
      <c r="AC78">
        <f t="shared" si="15"/>
        <v>0</v>
      </c>
    </row>
    <row r="79" spans="2:29">
      <c r="B79" s="4"/>
      <c r="C79" s="38" t="str">
        <f t="shared" si="11"/>
        <v/>
      </c>
      <c r="D79" s="38" t="str">
        <f t="shared" si="12"/>
        <v/>
      </c>
      <c r="E79" s="38" t="str">
        <f t="shared" si="13"/>
        <v/>
      </c>
      <c r="F79" s="4"/>
      <c r="G79" s="13"/>
      <c r="H79" s="4"/>
      <c r="J79" s="4"/>
      <c r="K79" s="4"/>
      <c r="L79" s="4"/>
      <c r="M79" s="4"/>
      <c r="N79" s="4"/>
      <c r="W79">
        <f t="shared" si="16"/>
        <v>999</v>
      </c>
      <c r="X79" s="113" t="str">
        <f>IF('Declarations Team 2'!I48="","",'Declarations Team 2'!K$1)</f>
        <v/>
      </c>
      <c r="Y79" s="114" t="str">
        <f>IF('Declarations Team 2'!I48="","",'Declarations Team 2'!I48)</f>
        <v/>
      </c>
      <c r="Z79" s="114" t="str">
        <f>IF('Declarations Team 2'!I48="","",'Declarations Team 2'!J48)</f>
        <v/>
      </c>
      <c r="AA79" s="115" t="str">
        <f>IF('Declarations Team 2'!I48="","","F")</f>
        <v/>
      </c>
      <c r="AB79">
        <f t="shared" si="14"/>
        <v>0</v>
      </c>
      <c r="AC79">
        <f t="shared" si="15"/>
        <v>0</v>
      </c>
    </row>
    <row r="80" spans="2:29">
      <c r="B80" s="4"/>
      <c r="C80" s="38" t="str">
        <f t="shared" si="11"/>
        <v/>
      </c>
      <c r="D80" s="38" t="str">
        <f t="shared" si="12"/>
        <v/>
      </c>
      <c r="E80" s="38" t="str">
        <f t="shared" si="13"/>
        <v/>
      </c>
      <c r="F80" s="4"/>
      <c r="G80" s="13"/>
      <c r="H80" s="4"/>
      <c r="J80" s="4"/>
      <c r="K80" s="4"/>
      <c r="L80" s="4"/>
      <c r="M80" s="4"/>
      <c r="N80" s="4"/>
      <c r="W80">
        <f t="shared" si="16"/>
        <v>999</v>
      </c>
      <c r="X80" s="113" t="str">
        <f>IF('Declarations Team 2'!I49="","",'Declarations Team 2'!K$1)</f>
        <v/>
      </c>
      <c r="Y80" s="114" t="str">
        <f>IF('Declarations Team 2'!I49="","",'Declarations Team 2'!I49)</f>
        <v/>
      </c>
      <c r="Z80" s="114" t="str">
        <f>IF('Declarations Team 2'!I49="","",'Declarations Team 2'!J49)</f>
        <v/>
      </c>
      <c r="AA80" s="115" t="str">
        <f>IF('Declarations Team 2'!I49="","","F")</f>
        <v/>
      </c>
      <c r="AB80">
        <f t="shared" si="14"/>
        <v>0</v>
      </c>
      <c r="AC80">
        <f t="shared" si="15"/>
        <v>0</v>
      </c>
    </row>
    <row r="81" spans="2:29">
      <c r="B81" s="4"/>
      <c r="C81" s="38" t="str">
        <f t="shared" si="11"/>
        <v/>
      </c>
      <c r="D81" s="38" t="str">
        <f t="shared" si="12"/>
        <v/>
      </c>
      <c r="E81" s="38" t="str">
        <f t="shared" si="13"/>
        <v/>
      </c>
      <c r="F81" s="4"/>
      <c r="G81" s="13"/>
      <c r="H81" s="4"/>
      <c r="J81" s="4"/>
      <c r="K81" s="4"/>
      <c r="L81" s="4"/>
      <c r="M81" s="4"/>
      <c r="N81" s="4"/>
      <c r="W81">
        <f t="shared" si="16"/>
        <v>999</v>
      </c>
      <c r="X81" s="113" t="str">
        <f>IF('Declarations Team 2'!I50="","",'Declarations Team 2'!K$1)</f>
        <v/>
      </c>
      <c r="Y81" s="114" t="str">
        <f>IF('Declarations Team 2'!I50="","",'Declarations Team 2'!I50)</f>
        <v/>
      </c>
      <c r="Z81" s="114" t="str">
        <f>IF('Declarations Team 2'!I50="","",'Declarations Team 2'!J50)</f>
        <v/>
      </c>
      <c r="AA81" s="115" t="str">
        <f>IF('Declarations Team 2'!I50="","","F")</f>
        <v/>
      </c>
      <c r="AB81">
        <f t="shared" si="14"/>
        <v>0</v>
      </c>
      <c r="AC81">
        <f t="shared" si="15"/>
        <v>0</v>
      </c>
    </row>
    <row r="82" spans="2:29">
      <c r="B82" s="4"/>
      <c r="C82" s="38" t="str">
        <f t="shared" si="11"/>
        <v/>
      </c>
      <c r="D82" s="38" t="str">
        <f t="shared" si="12"/>
        <v/>
      </c>
      <c r="E82" s="38" t="str">
        <f t="shared" si="13"/>
        <v/>
      </c>
      <c r="F82" s="4"/>
      <c r="G82" s="13"/>
      <c r="H82" s="4"/>
      <c r="J82" s="4"/>
      <c r="K82" s="4"/>
      <c r="L82" s="4"/>
      <c r="M82" s="4"/>
      <c r="N82" s="4"/>
      <c r="W82">
        <f t="shared" si="16"/>
        <v>999</v>
      </c>
      <c r="X82" s="113" t="str">
        <f>IF('Declarations Team 2'!I51="","",'Declarations Team 2'!K$1)</f>
        <v/>
      </c>
      <c r="Y82" s="114" t="str">
        <f>IF('Declarations Team 2'!I51="","",'Declarations Team 2'!I51)</f>
        <v/>
      </c>
      <c r="Z82" s="114" t="str">
        <f>IF('Declarations Team 2'!I51="","",'Declarations Team 2'!J51)</f>
        <v/>
      </c>
      <c r="AA82" s="115" t="str">
        <f>IF('Declarations Team 2'!I51="","","F")</f>
        <v/>
      </c>
      <c r="AB82">
        <f t="shared" si="14"/>
        <v>0</v>
      </c>
      <c r="AC82">
        <f t="shared" si="15"/>
        <v>0</v>
      </c>
    </row>
    <row r="83" spans="2:29">
      <c r="B83" s="4"/>
      <c r="C83" s="38" t="str">
        <f t="shared" si="11"/>
        <v/>
      </c>
      <c r="D83" s="38" t="str">
        <f t="shared" si="12"/>
        <v/>
      </c>
      <c r="E83" s="38" t="str">
        <f t="shared" si="13"/>
        <v/>
      </c>
      <c r="F83" s="4"/>
      <c r="G83" s="13"/>
      <c r="H83" s="4"/>
      <c r="J83" s="4"/>
      <c r="K83" s="4"/>
      <c r="L83" s="4"/>
      <c r="M83" s="4"/>
      <c r="N83" s="4"/>
      <c r="W83">
        <f t="shared" si="16"/>
        <v>999</v>
      </c>
      <c r="X83" s="116" t="str">
        <f>IF('Declarations Team 2'!I52="","",'Declarations Team 2'!K$1)</f>
        <v/>
      </c>
      <c r="Y83" s="117" t="str">
        <f>IF('Declarations Team 2'!I52="","",'Declarations Team 2'!I52)</f>
        <v/>
      </c>
      <c r="Z83" s="117" t="str">
        <f>IF('Declarations Team 2'!I52="","",'Declarations Team 2'!J52)</f>
        <v/>
      </c>
      <c r="AA83" s="118" t="str">
        <f>IF('Declarations Team 2'!I52="","","F")</f>
        <v/>
      </c>
      <c r="AB83">
        <f t="shared" si="14"/>
        <v>0</v>
      </c>
      <c r="AC83">
        <f t="shared" si="15"/>
        <v>0</v>
      </c>
    </row>
    <row r="84" spans="2:29">
      <c r="B84" s="4"/>
      <c r="C84" s="38" t="str">
        <f t="shared" si="11"/>
        <v/>
      </c>
      <c r="D84" s="38" t="str">
        <f t="shared" si="12"/>
        <v/>
      </c>
      <c r="E84" s="38" t="str">
        <f t="shared" si="13"/>
        <v/>
      </c>
      <c r="F84" s="4"/>
      <c r="G84" s="13"/>
      <c r="H84" s="4"/>
      <c r="J84" s="4"/>
      <c r="K84" s="4"/>
      <c r="L84" s="4"/>
      <c r="M84" s="4"/>
      <c r="N84" s="4"/>
      <c r="W84">
        <f t="shared" si="16"/>
        <v>999</v>
      </c>
      <c r="X84" s="119" t="str">
        <f>IF('Declarations Team 3'!C33="","",'Declarations Team 3'!E$1)</f>
        <v/>
      </c>
      <c r="Y84" s="120" t="str">
        <f>IF('Declarations Team 3'!C33="","",'Declarations Team 3'!C33)</f>
        <v/>
      </c>
      <c r="Z84" s="120" t="str">
        <f>IF('Declarations Team 3'!C33="","",'Declarations Team 3'!D33)</f>
        <v/>
      </c>
      <c r="AA84" s="121" t="str">
        <f>IF('Declarations Team 3'!C33="","","M")</f>
        <v/>
      </c>
      <c r="AB84">
        <f t="shared" si="14"/>
        <v>0</v>
      </c>
      <c r="AC84">
        <f t="shared" si="15"/>
        <v>0</v>
      </c>
    </row>
    <row r="85" spans="2:29">
      <c r="B85" s="4"/>
      <c r="C85" s="38" t="str">
        <f t="shared" si="11"/>
        <v/>
      </c>
      <c r="D85" s="38" t="str">
        <f t="shared" si="12"/>
        <v/>
      </c>
      <c r="E85" s="38" t="str">
        <f t="shared" si="13"/>
        <v/>
      </c>
      <c r="F85" s="4"/>
      <c r="G85" s="13"/>
      <c r="H85" s="4"/>
      <c r="J85" s="4"/>
      <c r="K85" s="4"/>
      <c r="L85" s="4"/>
      <c r="M85" s="4"/>
      <c r="N85" s="4"/>
      <c r="W85">
        <f t="shared" si="16"/>
        <v>999</v>
      </c>
      <c r="X85" s="122" t="str">
        <f>IF('Declarations Team 3'!C34="","",'Declarations Team 3'!E$1)</f>
        <v/>
      </c>
      <c r="Y85" s="123" t="str">
        <f>IF('Declarations Team 3'!C34="","",'Declarations Team 3'!C34)</f>
        <v/>
      </c>
      <c r="Z85" s="123" t="str">
        <f>IF('Declarations Team 3'!C34="","",'Declarations Team 3'!D34)</f>
        <v/>
      </c>
      <c r="AA85" s="124" t="str">
        <f>IF('Declarations Team 3'!C34="","","M")</f>
        <v/>
      </c>
      <c r="AB85">
        <f t="shared" si="14"/>
        <v>0</v>
      </c>
      <c r="AC85">
        <f t="shared" si="15"/>
        <v>0</v>
      </c>
    </row>
    <row r="86" spans="2:29">
      <c r="B86" s="4"/>
      <c r="C86" s="38" t="str">
        <f t="shared" si="11"/>
        <v/>
      </c>
      <c r="D86" s="38" t="str">
        <f t="shared" si="12"/>
        <v/>
      </c>
      <c r="E86" s="38" t="str">
        <f t="shared" si="13"/>
        <v/>
      </c>
      <c r="F86" s="4"/>
      <c r="G86" s="13"/>
      <c r="H86" s="4"/>
      <c r="J86" s="4"/>
      <c r="K86" s="4"/>
      <c r="L86" s="4"/>
      <c r="M86" s="4"/>
      <c r="N86" s="4"/>
      <c r="W86">
        <f t="shared" si="16"/>
        <v>999</v>
      </c>
      <c r="X86" s="122" t="str">
        <f>IF('Declarations Team 3'!C35="","",'Declarations Team 3'!E$1)</f>
        <v/>
      </c>
      <c r="Y86" s="123" t="str">
        <f>IF('Declarations Team 3'!C35="","",'Declarations Team 3'!C35)</f>
        <v/>
      </c>
      <c r="Z86" s="123" t="str">
        <f>IF('Declarations Team 3'!C35="","",'Declarations Team 3'!D35)</f>
        <v/>
      </c>
      <c r="AA86" s="124" t="str">
        <f>IF('Declarations Team 3'!C35="","","M")</f>
        <v/>
      </c>
      <c r="AB86">
        <f t="shared" si="14"/>
        <v>0</v>
      </c>
      <c r="AC86">
        <f t="shared" si="15"/>
        <v>0</v>
      </c>
    </row>
    <row r="87" spans="2:29">
      <c r="B87" s="4"/>
      <c r="C87" s="38" t="str">
        <f t="shared" si="11"/>
        <v/>
      </c>
      <c r="D87" s="38" t="str">
        <f t="shared" si="12"/>
        <v/>
      </c>
      <c r="E87" s="38" t="str">
        <f t="shared" si="13"/>
        <v/>
      </c>
      <c r="F87" s="4"/>
      <c r="G87" s="13"/>
      <c r="H87" s="4"/>
      <c r="J87" s="4"/>
      <c r="K87" s="4"/>
      <c r="L87" s="4"/>
      <c r="M87" s="4"/>
      <c r="N87" s="4"/>
      <c r="W87">
        <f t="shared" si="16"/>
        <v>999</v>
      </c>
      <c r="X87" s="122" t="str">
        <f>IF('Declarations Team 3'!C36="","",'Declarations Team 3'!E$1)</f>
        <v/>
      </c>
      <c r="Y87" s="123" t="str">
        <f>IF('Declarations Team 3'!C36="","",'Declarations Team 3'!C36)</f>
        <v/>
      </c>
      <c r="Z87" s="123" t="str">
        <f>IF('Declarations Team 3'!C36="","",'Declarations Team 3'!D36)</f>
        <v/>
      </c>
      <c r="AA87" s="124" t="str">
        <f>IF('Declarations Team 3'!C36="","","M")</f>
        <v/>
      </c>
      <c r="AB87">
        <f t="shared" si="14"/>
        <v>0</v>
      </c>
      <c r="AC87">
        <f t="shared" si="15"/>
        <v>0</v>
      </c>
    </row>
    <row r="88" spans="2:29">
      <c r="B88" s="4"/>
      <c r="C88" s="38" t="str">
        <f t="shared" si="11"/>
        <v/>
      </c>
      <c r="D88" s="38" t="str">
        <f t="shared" si="12"/>
        <v/>
      </c>
      <c r="E88" s="38" t="str">
        <f t="shared" si="13"/>
        <v/>
      </c>
      <c r="F88" s="4"/>
      <c r="G88" s="13"/>
      <c r="H88" s="4"/>
      <c r="J88" s="4"/>
      <c r="K88" s="4"/>
      <c r="L88" s="4"/>
      <c r="M88" s="4"/>
      <c r="N88" s="4"/>
      <c r="W88">
        <f t="shared" si="16"/>
        <v>999</v>
      </c>
      <c r="X88" s="122" t="str">
        <f>IF('Declarations Team 3'!C37="","",'Declarations Team 3'!E$1)</f>
        <v/>
      </c>
      <c r="Y88" s="123" t="str">
        <f>IF('Declarations Team 3'!C37="","",'Declarations Team 3'!C37)</f>
        <v/>
      </c>
      <c r="Z88" s="123" t="str">
        <f>IF('Declarations Team 3'!C37="","",'Declarations Team 3'!D37)</f>
        <v/>
      </c>
      <c r="AA88" s="124" t="str">
        <f>IF('Declarations Team 3'!C37="","","M")</f>
        <v/>
      </c>
      <c r="AB88">
        <f t="shared" si="14"/>
        <v>0</v>
      </c>
      <c r="AC88">
        <f t="shared" si="15"/>
        <v>0</v>
      </c>
    </row>
    <row r="89" spans="2:29">
      <c r="B89" s="4"/>
      <c r="C89" s="38" t="str">
        <f t="shared" si="11"/>
        <v/>
      </c>
      <c r="D89" s="38" t="str">
        <f t="shared" si="12"/>
        <v/>
      </c>
      <c r="E89" s="38" t="str">
        <f t="shared" si="13"/>
        <v/>
      </c>
      <c r="F89" s="4"/>
      <c r="G89" s="13"/>
      <c r="H89" s="4"/>
      <c r="J89" s="4"/>
      <c r="K89" s="4"/>
      <c r="L89" s="4"/>
      <c r="M89" s="4"/>
      <c r="N89" s="4"/>
      <c r="W89">
        <f t="shared" si="16"/>
        <v>999</v>
      </c>
      <c r="X89" s="122" t="str">
        <f>IF('Declarations Team 3'!C38="","",'Declarations Team 3'!E$1)</f>
        <v/>
      </c>
      <c r="Y89" s="123" t="str">
        <f>IF('Declarations Team 3'!C38="","",'Declarations Team 3'!C38)</f>
        <v/>
      </c>
      <c r="Z89" s="123" t="str">
        <f>IF('Declarations Team 3'!C38="","",'Declarations Team 3'!D38)</f>
        <v/>
      </c>
      <c r="AA89" s="124" t="str">
        <f>IF('Declarations Team 3'!C38="","","M")</f>
        <v/>
      </c>
      <c r="AB89">
        <f t="shared" si="14"/>
        <v>0</v>
      </c>
      <c r="AC89">
        <f t="shared" si="15"/>
        <v>0</v>
      </c>
    </row>
    <row r="90" spans="2:29">
      <c r="B90" s="4"/>
      <c r="C90" s="38" t="str">
        <f t="shared" si="11"/>
        <v/>
      </c>
      <c r="D90" s="38" t="str">
        <f t="shared" si="12"/>
        <v/>
      </c>
      <c r="E90" s="38" t="str">
        <f t="shared" si="13"/>
        <v/>
      </c>
      <c r="F90" s="4"/>
      <c r="G90" s="13"/>
      <c r="H90" s="4"/>
      <c r="J90" s="4"/>
      <c r="K90" s="4"/>
      <c r="L90" s="4"/>
      <c r="M90" s="4"/>
      <c r="N90" s="4"/>
      <c r="W90">
        <f t="shared" si="16"/>
        <v>999</v>
      </c>
      <c r="X90" s="122" t="str">
        <f>IF('Declarations Team 3'!C39="","",'Declarations Team 3'!E$1)</f>
        <v/>
      </c>
      <c r="Y90" s="123" t="str">
        <f>IF('Declarations Team 3'!C39="","",'Declarations Team 3'!C39)</f>
        <v/>
      </c>
      <c r="Z90" s="123" t="str">
        <f>IF('Declarations Team 3'!C39="","",'Declarations Team 3'!D39)</f>
        <v/>
      </c>
      <c r="AA90" s="124" t="str">
        <f>IF('Declarations Team 3'!C39="","","M")</f>
        <v/>
      </c>
      <c r="AB90">
        <f t="shared" si="14"/>
        <v>0</v>
      </c>
      <c r="AC90">
        <f t="shared" si="15"/>
        <v>0</v>
      </c>
    </row>
    <row r="91" spans="2:29">
      <c r="B91" s="4"/>
      <c r="C91" s="38" t="str">
        <f t="shared" si="11"/>
        <v/>
      </c>
      <c r="D91" s="38" t="str">
        <f t="shared" si="12"/>
        <v/>
      </c>
      <c r="E91" s="38" t="str">
        <f t="shared" si="13"/>
        <v/>
      </c>
      <c r="F91" s="4"/>
      <c r="G91" s="13"/>
      <c r="H91" s="4"/>
      <c r="J91" s="4"/>
      <c r="K91" s="4"/>
      <c r="L91" s="4"/>
      <c r="M91" s="4"/>
      <c r="N91" s="4"/>
      <c r="W91">
        <f t="shared" si="16"/>
        <v>999</v>
      </c>
      <c r="X91" s="122" t="str">
        <f>IF('Declarations Team 3'!C40="","",'Declarations Team 3'!E$1)</f>
        <v/>
      </c>
      <c r="Y91" s="123" t="str">
        <f>IF('Declarations Team 3'!C40="","",'Declarations Team 3'!C40)</f>
        <v/>
      </c>
      <c r="Z91" s="123" t="str">
        <f>IF('Declarations Team 3'!C40="","",'Declarations Team 3'!D40)</f>
        <v/>
      </c>
      <c r="AA91" s="124" t="str">
        <f>IF('Declarations Team 3'!C40="","","M")</f>
        <v/>
      </c>
      <c r="AB91">
        <f t="shared" si="14"/>
        <v>0</v>
      </c>
      <c r="AC91">
        <f t="shared" si="15"/>
        <v>0</v>
      </c>
    </row>
    <row r="92" spans="2:29">
      <c r="B92" s="4"/>
      <c r="C92" s="38" t="str">
        <f t="shared" si="11"/>
        <v/>
      </c>
      <c r="D92" s="38" t="str">
        <f t="shared" si="12"/>
        <v/>
      </c>
      <c r="E92" s="38" t="str">
        <f t="shared" si="13"/>
        <v/>
      </c>
      <c r="F92" s="4"/>
      <c r="G92" s="13"/>
      <c r="H92" s="4"/>
      <c r="J92" s="4"/>
      <c r="K92" s="4"/>
      <c r="L92" s="4"/>
      <c r="M92" s="4"/>
      <c r="N92" s="4"/>
      <c r="W92">
        <f t="shared" si="16"/>
        <v>999</v>
      </c>
      <c r="X92" s="122" t="str">
        <f>IF('Declarations Team 3'!C41="","",'Declarations Team 3'!E$1)</f>
        <v/>
      </c>
      <c r="Y92" s="123" t="str">
        <f>IF('Declarations Team 3'!C41="","",'Declarations Team 3'!C41)</f>
        <v/>
      </c>
      <c r="Z92" s="123" t="str">
        <f>IF('Declarations Team 3'!C41="","",'Declarations Team 3'!D41)</f>
        <v/>
      </c>
      <c r="AA92" s="124" t="str">
        <f>IF('Declarations Team 3'!C41="","","M")</f>
        <v/>
      </c>
      <c r="AB92">
        <f t="shared" si="14"/>
        <v>0</v>
      </c>
      <c r="AC92">
        <f t="shared" si="15"/>
        <v>0</v>
      </c>
    </row>
    <row r="93" spans="2:29">
      <c r="B93" s="4"/>
      <c r="C93" s="38" t="str">
        <f t="shared" si="11"/>
        <v/>
      </c>
      <c r="D93" s="38" t="str">
        <f t="shared" si="12"/>
        <v/>
      </c>
      <c r="E93" s="38" t="str">
        <f t="shared" si="13"/>
        <v/>
      </c>
      <c r="F93" s="4"/>
      <c r="G93" s="13"/>
      <c r="H93" s="4"/>
      <c r="J93" s="4"/>
      <c r="K93" s="4"/>
      <c r="L93" s="4"/>
      <c r="M93" s="4"/>
      <c r="N93" s="4"/>
      <c r="W93">
        <f t="shared" si="16"/>
        <v>999</v>
      </c>
      <c r="X93" s="122" t="str">
        <f>IF('Declarations Team 3'!C42="","",'Declarations Team 3'!E$1)</f>
        <v/>
      </c>
      <c r="Y93" s="123" t="str">
        <f>IF('Declarations Team 3'!C42="","",'Declarations Team 3'!C42)</f>
        <v/>
      </c>
      <c r="Z93" s="123" t="str">
        <f>IF('Declarations Team 3'!C42="","",'Declarations Team 3'!D42)</f>
        <v/>
      </c>
      <c r="AA93" s="124" t="str">
        <f>IF('Declarations Team 3'!C42="","","M")</f>
        <v/>
      </c>
      <c r="AB93">
        <f t="shared" si="14"/>
        <v>0</v>
      </c>
      <c r="AC93">
        <f t="shared" si="15"/>
        <v>0</v>
      </c>
    </row>
    <row r="94" spans="2:29">
      <c r="B94" s="4"/>
      <c r="C94" s="38" t="str">
        <f t="shared" si="11"/>
        <v/>
      </c>
      <c r="D94" s="38" t="str">
        <f t="shared" si="12"/>
        <v/>
      </c>
      <c r="E94" s="38" t="str">
        <f t="shared" si="13"/>
        <v/>
      </c>
      <c r="F94" s="4"/>
      <c r="G94" s="13"/>
      <c r="H94" s="4"/>
      <c r="J94" s="4"/>
      <c r="K94" s="4"/>
      <c r="L94" s="4"/>
      <c r="M94" s="4"/>
      <c r="N94" s="4"/>
      <c r="W94">
        <f t="shared" si="16"/>
        <v>999</v>
      </c>
      <c r="X94" s="122" t="str">
        <f>IF('Declarations Team 3'!C43="","",'Declarations Team 3'!E$1)</f>
        <v/>
      </c>
      <c r="Y94" s="123" t="str">
        <f>IF('Declarations Team 3'!C43="","",'Declarations Team 3'!C43)</f>
        <v/>
      </c>
      <c r="Z94" s="123" t="str">
        <f>IF('Declarations Team 3'!C43="","",'Declarations Team 3'!D43)</f>
        <v/>
      </c>
      <c r="AA94" s="124" t="str">
        <f>IF('Declarations Team 3'!C43="","","M")</f>
        <v/>
      </c>
      <c r="AB94">
        <f t="shared" si="14"/>
        <v>0</v>
      </c>
      <c r="AC94">
        <f t="shared" si="15"/>
        <v>0</v>
      </c>
    </row>
    <row r="95" spans="2:29">
      <c r="B95" s="4"/>
      <c r="C95" s="38" t="str">
        <f t="shared" si="11"/>
        <v/>
      </c>
      <c r="D95" s="38" t="str">
        <f t="shared" si="12"/>
        <v/>
      </c>
      <c r="E95" s="38" t="str">
        <f t="shared" si="13"/>
        <v/>
      </c>
      <c r="F95" s="4"/>
      <c r="G95" s="13"/>
      <c r="H95" s="4"/>
      <c r="J95" s="4"/>
      <c r="K95" s="4"/>
      <c r="L95" s="4"/>
      <c r="M95" s="4"/>
      <c r="N95" s="4"/>
      <c r="W95">
        <f t="shared" si="16"/>
        <v>999</v>
      </c>
      <c r="X95" s="122" t="str">
        <f>IF('Declarations Team 3'!C44="","",'Declarations Team 3'!E$1)</f>
        <v/>
      </c>
      <c r="Y95" s="123" t="str">
        <f>IF('Declarations Team 3'!C44="","",'Declarations Team 3'!C44)</f>
        <v/>
      </c>
      <c r="Z95" s="123" t="str">
        <f>IF('Declarations Team 3'!C44="","",'Declarations Team 3'!D44)</f>
        <v/>
      </c>
      <c r="AA95" s="124" t="str">
        <f>IF('Declarations Team 3'!C44="","","M")</f>
        <v/>
      </c>
      <c r="AB95">
        <f t="shared" si="14"/>
        <v>0</v>
      </c>
      <c r="AC95">
        <f t="shared" si="15"/>
        <v>0</v>
      </c>
    </row>
    <row r="96" spans="2:29">
      <c r="B96" s="4"/>
      <c r="C96" s="38" t="str">
        <f t="shared" si="11"/>
        <v/>
      </c>
      <c r="D96" s="38" t="str">
        <f t="shared" si="12"/>
        <v/>
      </c>
      <c r="E96" s="38" t="str">
        <f t="shared" si="13"/>
        <v/>
      </c>
      <c r="F96" s="4"/>
      <c r="G96" s="13"/>
      <c r="H96" s="4"/>
      <c r="J96" s="4"/>
      <c r="K96" s="4"/>
      <c r="L96" s="4"/>
      <c r="M96" s="4"/>
      <c r="N96" s="4"/>
      <c r="W96">
        <f t="shared" si="16"/>
        <v>999</v>
      </c>
      <c r="X96" s="122" t="str">
        <f>IF('Declarations Team 3'!C45="","",'Declarations Team 3'!E$1)</f>
        <v/>
      </c>
      <c r="Y96" s="123" t="str">
        <f>IF('Declarations Team 3'!C45="","",'Declarations Team 3'!C45)</f>
        <v/>
      </c>
      <c r="Z96" s="123" t="str">
        <f>IF('Declarations Team 3'!C45="","",'Declarations Team 3'!D45)</f>
        <v/>
      </c>
      <c r="AA96" s="124" t="str">
        <f>IF('Declarations Team 3'!C45="","","M")</f>
        <v/>
      </c>
      <c r="AB96">
        <f t="shared" si="14"/>
        <v>0</v>
      </c>
      <c r="AC96">
        <f t="shared" si="15"/>
        <v>0</v>
      </c>
    </row>
    <row r="97" spans="2:29">
      <c r="B97" s="4"/>
      <c r="C97" s="38" t="str">
        <f t="shared" si="11"/>
        <v/>
      </c>
      <c r="D97" s="38" t="str">
        <f t="shared" si="12"/>
        <v/>
      </c>
      <c r="E97" s="38" t="str">
        <f t="shared" si="13"/>
        <v/>
      </c>
      <c r="F97" s="4"/>
      <c r="G97" s="13"/>
      <c r="H97" s="4"/>
      <c r="J97" s="4"/>
      <c r="K97" s="4"/>
      <c r="L97" s="4"/>
      <c r="M97" s="4"/>
      <c r="N97" s="4"/>
      <c r="W97">
        <f t="shared" si="16"/>
        <v>999</v>
      </c>
      <c r="X97" s="122" t="str">
        <f>IF('Declarations Team 3'!C46="","",'Declarations Team 3'!E$1)</f>
        <v/>
      </c>
      <c r="Y97" s="123" t="str">
        <f>IF('Declarations Team 3'!C46="","",'Declarations Team 3'!C46)</f>
        <v/>
      </c>
      <c r="Z97" s="123" t="str">
        <f>IF('Declarations Team 3'!C46="","",'Declarations Team 3'!D46)</f>
        <v/>
      </c>
      <c r="AA97" s="124" t="str">
        <f>IF('Declarations Team 3'!C46="","","M")</f>
        <v/>
      </c>
      <c r="AB97">
        <f t="shared" si="14"/>
        <v>0</v>
      </c>
      <c r="AC97">
        <f t="shared" si="15"/>
        <v>0</v>
      </c>
    </row>
    <row r="98" spans="2:29">
      <c r="B98" s="4"/>
      <c r="C98" s="38" t="str">
        <f t="shared" si="11"/>
        <v/>
      </c>
      <c r="D98" s="38" t="str">
        <f t="shared" si="12"/>
        <v/>
      </c>
      <c r="E98" s="38" t="str">
        <f t="shared" si="13"/>
        <v/>
      </c>
      <c r="F98" s="4"/>
      <c r="G98" s="13"/>
      <c r="H98" s="4"/>
      <c r="J98" s="4"/>
      <c r="K98" s="4"/>
      <c r="L98" s="4"/>
      <c r="M98" s="4"/>
      <c r="N98" s="4"/>
      <c r="W98">
        <f t="shared" si="16"/>
        <v>999</v>
      </c>
      <c r="X98" s="122" t="str">
        <f>IF('Declarations Team 3'!C47="","",'Declarations Team 3'!E$1)</f>
        <v/>
      </c>
      <c r="Y98" s="123" t="str">
        <f>IF('Declarations Team 3'!C47="","",'Declarations Team 3'!C47)</f>
        <v/>
      </c>
      <c r="Z98" s="123" t="str">
        <f>IF('Declarations Team 3'!C47="","",'Declarations Team 3'!D47)</f>
        <v/>
      </c>
      <c r="AA98" s="124" t="str">
        <f>IF('Declarations Team 3'!C47="","","M")</f>
        <v/>
      </c>
      <c r="AB98">
        <f t="shared" si="14"/>
        <v>0</v>
      </c>
      <c r="AC98">
        <f t="shared" si="15"/>
        <v>0</v>
      </c>
    </row>
    <row r="99" spans="2:29">
      <c r="B99" s="4"/>
      <c r="C99" s="38" t="str">
        <f t="shared" si="11"/>
        <v/>
      </c>
      <c r="D99" s="38" t="str">
        <f t="shared" si="12"/>
        <v/>
      </c>
      <c r="E99" s="38" t="str">
        <f t="shared" si="13"/>
        <v/>
      </c>
      <c r="F99" s="4"/>
      <c r="G99" s="13"/>
      <c r="H99" s="4"/>
      <c r="J99" s="4"/>
      <c r="K99" s="4"/>
      <c r="L99" s="4"/>
      <c r="M99" s="4"/>
      <c r="N99" s="4"/>
      <c r="W99">
        <f t="shared" si="16"/>
        <v>999</v>
      </c>
      <c r="X99" s="122" t="str">
        <f>IF('Declarations Team 3'!C48="","",'Declarations Team 3'!E$1)</f>
        <v/>
      </c>
      <c r="Y99" s="123" t="str">
        <f>IF('Declarations Team 3'!C48="","",'Declarations Team 3'!C48)</f>
        <v/>
      </c>
      <c r="Z99" s="123" t="str">
        <f>IF('Declarations Team 3'!C48="","",'Declarations Team 3'!D48)</f>
        <v/>
      </c>
      <c r="AA99" s="124" t="str">
        <f>IF('Declarations Team 3'!C48="","","M")</f>
        <v/>
      </c>
      <c r="AB99">
        <f t="shared" si="14"/>
        <v>0</v>
      </c>
      <c r="AC99">
        <f t="shared" si="15"/>
        <v>0</v>
      </c>
    </row>
    <row r="100" spans="2:29">
      <c r="B100" s="4"/>
      <c r="C100" s="38" t="str">
        <f t="shared" si="11"/>
        <v/>
      </c>
      <c r="D100" s="38" t="str">
        <f t="shared" si="12"/>
        <v/>
      </c>
      <c r="E100" s="38" t="str">
        <f t="shared" si="13"/>
        <v/>
      </c>
      <c r="F100" s="4"/>
      <c r="G100" s="13"/>
      <c r="H100" s="4"/>
      <c r="J100" s="4"/>
      <c r="K100" s="4"/>
      <c r="L100" s="4"/>
      <c r="M100" s="4"/>
      <c r="N100" s="4"/>
      <c r="W100">
        <f t="shared" si="16"/>
        <v>999</v>
      </c>
      <c r="X100" s="122" t="str">
        <f>IF('Declarations Team 3'!C49="","",'Declarations Team 3'!E$1)</f>
        <v/>
      </c>
      <c r="Y100" s="123" t="str">
        <f>IF('Declarations Team 3'!C49="","",'Declarations Team 3'!C49)</f>
        <v/>
      </c>
      <c r="Z100" s="123" t="str">
        <f>IF('Declarations Team 3'!C49="","",'Declarations Team 3'!D49)</f>
        <v/>
      </c>
      <c r="AA100" s="124" t="str">
        <f>IF('Declarations Team 3'!C49="","","M")</f>
        <v/>
      </c>
      <c r="AB100">
        <f t="shared" si="14"/>
        <v>0</v>
      </c>
      <c r="AC100">
        <f t="shared" si="15"/>
        <v>0</v>
      </c>
    </row>
    <row r="101" spans="2:29">
      <c r="B101" s="4"/>
      <c r="C101" s="38" t="str">
        <f t="shared" si="11"/>
        <v/>
      </c>
      <c r="D101" s="38" t="str">
        <f t="shared" si="12"/>
        <v/>
      </c>
      <c r="E101" s="38" t="str">
        <f t="shared" si="13"/>
        <v/>
      </c>
      <c r="F101" s="4"/>
      <c r="G101" s="13"/>
      <c r="H101" s="4"/>
      <c r="J101" s="4"/>
      <c r="K101" s="4"/>
      <c r="L101" s="4"/>
      <c r="M101" s="4"/>
      <c r="N101" s="4"/>
      <c r="W101">
        <f t="shared" si="16"/>
        <v>999</v>
      </c>
      <c r="X101" s="122" t="str">
        <f>IF('Declarations Team 3'!C50="","",'Declarations Team 3'!E$1)</f>
        <v/>
      </c>
      <c r="Y101" s="123" t="str">
        <f>IF('Declarations Team 3'!C50="","",'Declarations Team 3'!C50)</f>
        <v/>
      </c>
      <c r="Z101" s="123" t="str">
        <f>IF('Declarations Team 3'!C50="","",'Declarations Team 3'!D50)</f>
        <v/>
      </c>
      <c r="AA101" s="124" t="str">
        <f>IF('Declarations Team 3'!C50="","","M")</f>
        <v/>
      </c>
      <c r="AB101">
        <f t="shared" si="14"/>
        <v>0</v>
      </c>
      <c r="AC101">
        <f t="shared" si="15"/>
        <v>0</v>
      </c>
    </row>
    <row r="102" spans="2:29">
      <c r="B102" s="4"/>
      <c r="C102" s="38" t="str">
        <f t="shared" si="11"/>
        <v/>
      </c>
      <c r="D102" s="38" t="str">
        <f t="shared" si="12"/>
        <v/>
      </c>
      <c r="E102" s="38" t="str">
        <f t="shared" si="13"/>
        <v/>
      </c>
      <c r="F102" s="4"/>
      <c r="G102" s="13"/>
      <c r="H102" s="4"/>
      <c r="J102" s="4"/>
      <c r="K102" s="4"/>
      <c r="L102" s="4"/>
      <c r="M102" s="4"/>
      <c r="N102" s="4"/>
      <c r="W102">
        <f t="shared" si="16"/>
        <v>999</v>
      </c>
      <c r="X102" s="125" t="str">
        <f>IF('Declarations Team 3'!C51="","",'Declarations Team 3'!E$1)</f>
        <v/>
      </c>
      <c r="Y102" s="126" t="str">
        <f>IF('Declarations Team 3'!C51="","",'Declarations Team 3'!C51)</f>
        <v/>
      </c>
      <c r="Z102" s="126" t="str">
        <f>IF('Declarations Team 3'!C51="","",'Declarations Team 3'!D51)</f>
        <v/>
      </c>
      <c r="AA102" s="127" t="str">
        <f>IF('Declarations Team 3'!C51="","","M")</f>
        <v/>
      </c>
      <c r="AB102">
        <f t="shared" si="14"/>
        <v>0</v>
      </c>
      <c r="AC102">
        <f t="shared" si="15"/>
        <v>0</v>
      </c>
    </row>
    <row r="103" spans="2:29">
      <c r="B103" s="4"/>
      <c r="C103" s="38" t="str">
        <f t="shared" si="11"/>
        <v/>
      </c>
      <c r="D103" s="38" t="str">
        <f t="shared" si="12"/>
        <v/>
      </c>
      <c r="E103" s="38" t="str">
        <f t="shared" si="13"/>
        <v/>
      </c>
      <c r="F103" s="4"/>
      <c r="G103" s="13"/>
      <c r="H103" s="4"/>
      <c r="J103" s="4"/>
      <c r="K103" s="4"/>
      <c r="L103" s="4"/>
      <c r="M103" s="4"/>
      <c r="N103" s="4"/>
      <c r="W103">
        <f t="shared" si="16"/>
        <v>999</v>
      </c>
      <c r="X103" s="125" t="str">
        <f>IF('Declarations Team 3'!C52="","",'Declarations Team 3'!E$1)</f>
        <v/>
      </c>
      <c r="Y103" s="126" t="str">
        <f>IF('Declarations Team 3'!C52="","",'Declarations Team 3'!C52)</f>
        <v/>
      </c>
      <c r="Z103" s="126" t="str">
        <f>IF('Declarations Team 3'!C52="","",'Declarations Team 3'!D52)</f>
        <v/>
      </c>
      <c r="AA103" s="127" t="str">
        <f>IF('Declarations Team 3'!C52="","","M")</f>
        <v/>
      </c>
      <c r="AB103">
        <f t="shared" si="14"/>
        <v>0</v>
      </c>
      <c r="AC103">
        <f t="shared" si="15"/>
        <v>0</v>
      </c>
    </row>
    <row r="104" spans="2:29">
      <c r="W104">
        <f t="shared" si="16"/>
        <v>999</v>
      </c>
      <c r="X104" s="113" t="str">
        <f>IF('Declarations Team 3'!I33="","",'Declarations Team 3'!K$1)</f>
        <v/>
      </c>
      <c r="Y104" s="114" t="str">
        <f>IF('Declarations Team 3'!I33="","",'Declarations Team 3'!I33)</f>
        <v/>
      </c>
      <c r="Z104" s="114" t="str">
        <f>IF('Declarations Team 3'!I33="","",'Declarations Team 3'!J33)</f>
        <v/>
      </c>
      <c r="AA104" s="115" t="str">
        <f>IF('Declarations Team 3'!I33="","","F")</f>
        <v/>
      </c>
      <c r="AB104">
        <f t="shared" si="14"/>
        <v>0</v>
      </c>
      <c r="AC104">
        <f t="shared" si="15"/>
        <v>0</v>
      </c>
    </row>
    <row r="105" spans="2:29">
      <c r="W105">
        <f t="shared" si="16"/>
        <v>999</v>
      </c>
      <c r="X105" s="113" t="str">
        <f>IF('Declarations Team 3'!I34="","",'Declarations Team 3'!K$1)</f>
        <v/>
      </c>
      <c r="Y105" s="114" t="str">
        <f>IF('Declarations Team 3'!I34="","",'Declarations Team 3'!I34)</f>
        <v/>
      </c>
      <c r="Z105" s="114" t="str">
        <f>IF('Declarations Team 3'!I34="","",'Declarations Team 3'!J34)</f>
        <v/>
      </c>
      <c r="AA105" s="115" t="str">
        <f>IF('Declarations Team 3'!I34="","","F")</f>
        <v/>
      </c>
      <c r="AB105">
        <f t="shared" si="14"/>
        <v>0</v>
      </c>
      <c r="AC105">
        <f t="shared" si="15"/>
        <v>0</v>
      </c>
    </row>
    <row r="106" spans="2:29">
      <c r="W106">
        <f t="shared" si="16"/>
        <v>999</v>
      </c>
      <c r="X106" s="113" t="str">
        <f>IF('Declarations Team 3'!I35="","",'Declarations Team 3'!K$1)</f>
        <v/>
      </c>
      <c r="Y106" s="114" t="str">
        <f>IF('Declarations Team 3'!I35="","",'Declarations Team 3'!I35)</f>
        <v/>
      </c>
      <c r="Z106" s="114" t="str">
        <f>IF('Declarations Team 3'!I35="","",'Declarations Team 3'!J35)</f>
        <v/>
      </c>
      <c r="AA106" s="115" t="str">
        <f>IF('Declarations Team 3'!I35="","","F")</f>
        <v/>
      </c>
      <c r="AB106">
        <f t="shared" si="14"/>
        <v>0</v>
      </c>
      <c r="AC106">
        <f t="shared" si="15"/>
        <v>0</v>
      </c>
    </row>
    <row r="107" spans="2:29">
      <c r="W107">
        <f t="shared" si="16"/>
        <v>999</v>
      </c>
      <c r="X107" s="113" t="str">
        <f>IF('Declarations Team 3'!I36="","",'Declarations Team 3'!K$1)</f>
        <v/>
      </c>
      <c r="Y107" s="114" t="str">
        <f>IF('Declarations Team 3'!I36="","",'Declarations Team 3'!I36)</f>
        <v/>
      </c>
      <c r="Z107" s="114" t="str">
        <f>IF('Declarations Team 3'!I36="","",'Declarations Team 3'!J36)</f>
        <v/>
      </c>
      <c r="AA107" s="115" t="str">
        <f>IF('Declarations Team 3'!I36="","","F")</f>
        <v/>
      </c>
      <c r="AB107">
        <f t="shared" si="14"/>
        <v>0</v>
      </c>
      <c r="AC107">
        <f t="shared" si="15"/>
        <v>0</v>
      </c>
    </row>
    <row r="108" spans="2:29">
      <c r="W108">
        <f t="shared" si="16"/>
        <v>999</v>
      </c>
      <c r="X108" s="113" t="str">
        <f>IF('Declarations Team 3'!I37="","",'Declarations Team 3'!K$1)</f>
        <v/>
      </c>
      <c r="Y108" s="114" t="str">
        <f>IF('Declarations Team 3'!I37="","",'Declarations Team 3'!I37)</f>
        <v/>
      </c>
      <c r="Z108" s="114" t="str">
        <f>IF('Declarations Team 3'!I37="","",'Declarations Team 3'!J37)</f>
        <v/>
      </c>
      <c r="AA108" s="115" t="str">
        <f>IF('Declarations Team 3'!I37="","","F")</f>
        <v/>
      </c>
      <c r="AB108">
        <f t="shared" si="14"/>
        <v>0</v>
      </c>
      <c r="AC108">
        <f t="shared" si="15"/>
        <v>0</v>
      </c>
    </row>
    <row r="109" spans="2:29">
      <c r="W109">
        <f t="shared" si="16"/>
        <v>999</v>
      </c>
      <c r="X109" s="113" t="str">
        <f>IF('Declarations Team 3'!I38="","",'Declarations Team 3'!K$1)</f>
        <v/>
      </c>
      <c r="Y109" s="114" t="str">
        <f>IF('Declarations Team 3'!I38="","",'Declarations Team 3'!I38)</f>
        <v/>
      </c>
      <c r="Z109" s="114" t="str">
        <f>IF('Declarations Team 3'!I38="","",'Declarations Team 3'!J38)</f>
        <v/>
      </c>
      <c r="AA109" s="115" t="str">
        <f>IF('Declarations Team 3'!I38="","","F")</f>
        <v/>
      </c>
      <c r="AB109">
        <f t="shared" si="14"/>
        <v>0</v>
      </c>
      <c r="AC109">
        <f t="shared" si="15"/>
        <v>0</v>
      </c>
    </row>
    <row r="110" spans="2:29">
      <c r="W110">
        <f t="shared" si="16"/>
        <v>999</v>
      </c>
      <c r="X110" s="113" t="str">
        <f>IF('Declarations Team 3'!I39="","",'Declarations Team 3'!K$1)</f>
        <v/>
      </c>
      <c r="Y110" s="114" t="str">
        <f>IF('Declarations Team 3'!I39="","",'Declarations Team 3'!I39)</f>
        <v/>
      </c>
      <c r="Z110" s="114" t="str">
        <f>IF('Declarations Team 3'!I39="","",'Declarations Team 3'!J39)</f>
        <v/>
      </c>
      <c r="AA110" s="115" t="str">
        <f>IF('Declarations Team 3'!I39="","","F")</f>
        <v/>
      </c>
      <c r="AB110">
        <f t="shared" si="14"/>
        <v>0</v>
      </c>
      <c r="AC110">
        <f t="shared" si="15"/>
        <v>0</v>
      </c>
    </row>
    <row r="111" spans="2:29">
      <c r="W111">
        <f t="shared" si="16"/>
        <v>999</v>
      </c>
      <c r="X111" s="113" t="str">
        <f>IF('Declarations Team 3'!I40="","",'Declarations Team 3'!K$1)</f>
        <v/>
      </c>
      <c r="Y111" s="114" t="str">
        <f>IF('Declarations Team 3'!I40="","",'Declarations Team 3'!I40)</f>
        <v/>
      </c>
      <c r="Z111" s="114" t="str">
        <f>IF('Declarations Team 3'!I40="","",'Declarations Team 3'!J40)</f>
        <v/>
      </c>
      <c r="AA111" s="115" t="str">
        <f>IF('Declarations Team 3'!I40="","","F")</f>
        <v/>
      </c>
      <c r="AB111">
        <f t="shared" si="14"/>
        <v>0</v>
      </c>
      <c r="AC111">
        <f t="shared" si="15"/>
        <v>0</v>
      </c>
    </row>
    <row r="112" spans="2:29">
      <c r="W112">
        <f t="shared" si="16"/>
        <v>999</v>
      </c>
      <c r="X112" s="113" t="str">
        <f>IF('Declarations Team 3'!I41="","",'Declarations Team 3'!K$1)</f>
        <v/>
      </c>
      <c r="Y112" s="114" t="str">
        <f>IF('Declarations Team 3'!I41="","",'Declarations Team 3'!I41)</f>
        <v/>
      </c>
      <c r="Z112" s="114" t="str">
        <f>IF('Declarations Team 3'!I41="","",'Declarations Team 3'!J41)</f>
        <v/>
      </c>
      <c r="AA112" s="115" t="str">
        <f>IF('Declarations Team 3'!I41="","","F")</f>
        <v/>
      </c>
      <c r="AB112">
        <f t="shared" si="14"/>
        <v>0</v>
      </c>
      <c r="AC112">
        <f t="shared" si="15"/>
        <v>0</v>
      </c>
    </row>
    <row r="113" spans="23:29">
      <c r="W113">
        <f t="shared" si="16"/>
        <v>999</v>
      </c>
      <c r="X113" s="113" t="str">
        <f>IF('Declarations Team 3'!I42="","",'Declarations Team 3'!K$1)</f>
        <v/>
      </c>
      <c r="Y113" s="114" t="str">
        <f>IF('Declarations Team 3'!I42="","",'Declarations Team 3'!I42)</f>
        <v/>
      </c>
      <c r="Z113" s="114" t="str">
        <f>IF('Declarations Team 3'!I42="","",'Declarations Team 3'!J42)</f>
        <v/>
      </c>
      <c r="AA113" s="115" t="str">
        <f>IF('Declarations Team 3'!I42="","","F")</f>
        <v/>
      </c>
      <c r="AB113">
        <f t="shared" si="14"/>
        <v>0</v>
      </c>
      <c r="AC113">
        <f t="shared" si="15"/>
        <v>0</v>
      </c>
    </row>
    <row r="114" spans="23:29">
      <c r="W114">
        <f t="shared" si="16"/>
        <v>999</v>
      </c>
      <c r="X114" s="113" t="str">
        <f>IF('Declarations Team 3'!I43="","",'Declarations Team 3'!K$1)</f>
        <v/>
      </c>
      <c r="Y114" s="114" t="str">
        <f>IF('Declarations Team 3'!I43="","",'Declarations Team 3'!I43)</f>
        <v/>
      </c>
      <c r="Z114" s="114" t="str">
        <f>IF('Declarations Team 3'!I43="","",'Declarations Team 3'!J43)</f>
        <v/>
      </c>
      <c r="AA114" s="115" t="str">
        <f>IF('Declarations Team 3'!I43="","","F")</f>
        <v/>
      </c>
      <c r="AB114">
        <f t="shared" si="14"/>
        <v>0</v>
      </c>
      <c r="AC114">
        <f t="shared" si="15"/>
        <v>0</v>
      </c>
    </row>
    <row r="115" spans="23:29">
      <c r="W115">
        <f t="shared" si="16"/>
        <v>999</v>
      </c>
      <c r="X115" s="113" t="str">
        <f>IF('Declarations Team 3'!I44="","",'Declarations Team 3'!K$1)</f>
        <v/>
      </c>
      <c r="Y115" s="114" t="str">
        <f>IF('Declarations Team 3'!I44="","",'Declarations Team 3'!I44)</f>
        <v/>
      </c>
      <c r="Z115" s="114" t="str">
        <f>IF('Declarations Team 3'!I44="","",'Declarations Team 3'!J44)</f>
        <v/>
      </c>
      <c r="AA115" s="115" t="str">
        <f>IF('Declarations Team 3'!I44="","","F")</f>
        <v/>
      </c>
      <c r="AB115">
        <f t="shared" si="14"/>
        <v>0</v>
      </c>
      <c r="AC115">
        <f t="shared" si="15"/>
        <v>0</v>
      </c>
    </row>
    <row r="116" spans="23:29">
      <c r="W116">
        <f t="shared" si="16"/>
        <v>999</v>
      </c>
      <c r="X116" s="113" t="str">
        <f>IF('Declarations Team 3'!I45="","",'Declarations Team 3'!K$1)</f>
        <v/>
      </c>
      <c r="Y116" s="114" t="str">
        <f>IF('Declarations Team 3'!I45="","",'Declarations Team 3'!I45)</f>
        <v/>
      </c>
      <c r="Z116" s="114" t="str">
        <f>IF('Declarations Team 3'!I45="","",'Declarations Team 3'!J45)</f>
        <v/>
      </c>
      <c r="AA116" s="115" t="str">
        <f>IF('Declarations Team 3'!I45="","","F")</f>
        <v/>
      </c>
      <c r="AB116">
        <f t="shared" si="14"/>
        <v>0</v>
      </c>
      <c r="AC116">
        <f t="shared" si="15"/>
        <v>0</v>
      </c>
    </row>
    <row r="117" spans="23:29">
      <c r="W117">
        <f t="shared" si="16"/>
        <v>999</v>
      </c>
      <c r="X117" s="113" t="str">
        <f>IF('Declarations Team 3'!I46="","",'Declarations Team 3'!K$1)</f>
        <v/>
      </c>
      <c r="Y117" s="114" t="str">
        <f>IF('Declarations Team 3'!I46="","",'Declarations Team 3'!I46)</f>
        <v/>
      </c>
      <c r="Z117" s="114" t="str">
        <f>IF('Declarations Team 3'!I46="","",'Declarations Team 3'!J46)</f>
        <v/>
      </c>
      <c r="AA117" s="115" t="str">
        <f>IF('Declarations Team 3'!I46="","","F")</f>
        <v/>
      </c>
      <c r="AB117">
        <f t="shared" si="14"/>
        <v>0</v>
      </c>
      <c r="AC117">
        <f t="shared" si="15"/>
        <v>0</v>
      </c>
    </row>
    <row r="118" spans="23:29">
      <c r="W118">
        <f t="shared" si="16"/>
        <v>999</v>
      </c>
      <c r="X118" s="113" t="str">
        <f>IF('Declarations Team 3'!I47="","",'Declarations Team 3'!K$1)</f>
        <v/>
      </c>
      <c r="Y118" s="114" t="str">
        <f>IF('Declarations Team 3'!I47="","",'Declarations Team 3'!I47)</f>
        <v/>
      </c>
      <c r="Z118" s="114" t="str">
        <f>IF('Declarations Team 3'!I47="","",'Declarations Team 3'!J47)</f>
        <v/>
      </c>
      <c r="AA118" s="115" t="str">
        <f>IF('Declarations Team 3'!I47="","","F")</f>
        <v/>
      </c>
      <c r="AB118">
        <f t="shared" si="14"/>
        <v>0</v>
      </c>
      <c r="AC118">
        <f t="shared" si="15"/>
        <v>0</v>
      </c>
    </row>
    <row r="119" spans="23:29">
      <c r="W119">
        <f t="shared" si="16"/>
        <v>999</v>
      </c>
      <c r="X119" s="113" t="str">
        <f>IF('Declarations Team 3'!I48="","",'Declarations Team 3'!K$1)</f>
        <v/>
      </c>
      <c r="Y119" s="114" t="str">
        <f>IF('Declarations Team 3'!I48="","",'Declarations Team 3'!I48)</f>
        <v/>
      </c>
      <c r="Z119" s="114" t="str">
        <f>IF('Declarations Team 3'!I48="","",'Declarations Team 3'!J48)</f>
        <v/>
      </c>
      <c r="AA119" s="115" t="str">
        <f>IF('Declarations Team 3'!I48="","","F")</f>
        <v/>
      </c>
      <c r="AB119">
        <f t="shared" si="14"/>
        <v>0</v>
      </c>
      <c r="AC119">
        <f t="shared" si="15"/>
        <v>0</v>
      </c>
    </row>
    <row r="120" spans="23:29">
      <c r="W120">
        <f t="shared" si="16"/>
        <v>999</v>
      </c>
      <c r="X120" s="113" t="str">
        <f>IF('Declarations Team 3'!I49="","",'Declarations Team 3'!K$1)</f>
        <v/>
      </c>
      <c r="Y120" s="114" t="str">
        <f>IF('Declarations Team 3'!I49="","",'Declarations Team 3'!I49)</f>
        <v/>
      </c>
      <c r="Z120" s="114" t="str">
        <f>IF('Declarations Team 3'!I49="","",'Declarations Team 3'!J49)</f>
        <v/>
      </c>
      <c r="AA120" s="115" t="str">
        <f>IF('Declarations Team 3'!I49="","","F")</f>
        <v/>
      </c>
      <c r="AB120">
        <f t="shared" si="14"/>
        <v>0</v>
      </c>
      <c r="AC120">
        <f t="shared" si="15"/>
        <v>0</v>
      </c>
    </row>
    <row r="121" spans="23:29">
      <c r="W121">
        <f t="shared" si="16"/>
        <v>999</v>
      </c>
      <c r="X121" s="113" t="str">
        <f>IF('Declarations Team 3'!I50="","",'Declarations Team 3'!K$1)</f>
        <v/>
      </c>
      <c r="Y121" s="114" t="str">
        <f>IF('Declarations Team 3'!I50="","",'Declarations Team 3'!I50)</f>
        <v/>
      </c>
      <c r="Z121" s="114" t="str">
        <f>IF('Declarations Team 3'!I50="","",'Declarations Team 3'!J50)</f>
        <v/>
      </c>
      <c r="AA121" s="115" t="str">
        <f>IF('Declarations Team 3'!I50="","","F")</f>
        <v/>
      </c>
      <c r="AB121">
        <f t="shared" si="14"/>
        <v>0</v>
      </c>
      <c r="AC121">
        <f t="shared" si="15"/>
        <v>0</v>
      </c>
    </row>
    <row r="122" spans="23:29">
      <c r="W122">
        <f t="shared" si="16"/>
        <v>999</v>
      </c>
      <c r="X122" s="113" t="str">
        <f>IF('Declarations Team 3'!I51="","",'Declarations Team 3'!K$1)</f>
        <v/>
      </c>
      <c r="Y122" s="114" t="str">
        <f>IF('Declarations Team 3'!I51="","",'Declarations Team 3'!I51)</f>
        <v/>
      </c>
      <c r="Z122" s="114" t="str">
        <f>IF('Declarations Team 3'!I51="","",'Declarations Team 3'!J51)</f>
        <v/>
      </c>
      <c r="AA122" s="115" t="str">
        <f>IF('Declarations Team 3'!I51="","","F")</f>
        <v/>
      </c>
      <c r="AB122">
        <f t="shared" si="14"/>
        <v>0</v>
      </c>
      <c r="AC122">
        <f t="shared" si="15"/>
        <v>0</v>
      </c>
    </row>
    <row r="123" spans="23:29">
      <c r="W123">
        <f t="shared" si="16"/>
        <v>999</v>
      </c>
      <c r="X123" s="116" t="str">
        <f>IF('Declarations Team 3'!I52="","",'Declarations Team 3'!K$1)</f>
        <v/>
      </c>
      <c r="Y123" s="117" t="str">
        <f>IF('Declarations Team 3'!I52="","",'Declarations Team 3'!I52)</f>
        <v/>
      </c>
      <c r="Z123" s="117" t="str">
        <f>IF('Declarations Team 3'!I52="","",'Declarations Team 3'!J52)</f>
        <v/>
      </c>
      <c r="AA123" s="118" t="str">
        <f>IF('Declarations Team 3'!I52="","","F")</f>
        <v/>
      </c>
      <c r="AB123">
        <f t="shared" si="14"/>
        <v>0</v>
      </c>
      <c r="AC123">
        <f t="shared" si="15"/>
        <v>0</v>
      </c>
    </row>
    <row r="124" spans="23:29">
      <c r="W124">
        <f t="shared" si="16"/>
        <v>999</v>
      </c>
      <c r="X124" s="119" t="str">
        <f>IF('Declarations Team 4'!C33="","",'Declarations Team 4'!E$1)</f>
        <v/>
      </c>
      <c r="Y124" s="120" t="str">
        <f>IF('Declarations Team 4'!C33="","",'Declarations Team 4'!C33)</f>
        <v/>
      </c>
      <c r="Z124" s="120" t="str">
        <f>IF('Declarations Team 4'!C33="","",'Declarations Team 4'!D33)</f>
        <v/>
      </c>
      <c r="AA124" s="121" t="str">
        <f>IF('Declarations Team 4'!C33="","","M")</f>
        <v/>
      </c>
      <c r="AB124">
        <f t="shared" si="14"/>
        <v>0</v>
      </c>
      <c r="AC124">
        <f t="shared" si="15"/>
        <v>0</v>
      </c>
    </row>
    <row r="125" spans="23:29">
      <c r="W125">
        <f t="shared" si="16"/>
        <v>999</v>
      </c>
      <c r="X125" s="122" t="str">
        <f>IF('Declarations Team 4'!C34="","",'Declarations Team 4'!E$1)</f>
        <v/>
      </c>
      <c r="Y125" s="123" t="str">
        <f>IF('Declarations Team 4'!C34="","",'Declarations Team 4'!C34)</f>
        <v/>
      </c>
      <c r="Z125" s="123" t="str">
        <f>IF('Declarations Team 4'!C34="","",'Declarations Team 4'!D34)</f>
        <v/>
      </c>
      <c r="AA125" s="124" t="str">
        <f>IF('Declarations Team 4'!C34="","","M")</f>
        <v/>
      </c>
      <c r="AB125">
        <f t="shared" si="14"/>
        <v>0</v>
      </c>
      <c r="AC125">
        <f t="shared" si="15"/>
        <v>0</v>
      </c>
    </row>
    <row r="126" spans="23:29">
      <c r="W126">
        <f t="shared" si="16"/>
        <v>999</v>
      </c>
      <c r="X126" s="122" t="str">
        <f>IF('Declarations Team 4'!C35="","",'Declarations Team 4'!E$1)</f>
        <v/>
      </c>
      <c r="Y126" s="123" t="str">
        <f>IF('Declarations Team 4'!C35="","",'Declarations Team 4'!C35)</f>
        <v/>
      </c>
      <c r="Z126" s="123" t="str">
        <f>IF('Declarations Team 4'!C35="","",'Declarations Team 4'!D35)</f>
        <v/>
      </c>
      <c r="AA126" s="124" t="str">
        <f>IF('Declarations Team 4'!C35="","","M")</f>
        <v/>
      </c>
      <c r="AB126">
        <f t="shared" si="14"/>
        <v>0</v>
      </c>
      <c r="AC126">
        <f t="shared" si="15"/>
        <v>0</v>
      </c>
    </row>
    <row r="127" spans="23:29">
      <c r="W127">
        <f t="shared" si="16"/>
        <v>999</v>
      </c>
      <c r="X127" s="122" t="str">
        <f>IF('Declarations Team 4'!C36="","",'Declarations Team 4'!E$1)</f>
        <v/>
      </c>
      <c r="Y127" s="123" t="str">
        <f>IF('Declarations Team 4'!C36="","",'Declarations Team 4'!C36)</f>
        <v/>
      </c>
      <c r="Z127" s="123" t="str">
        <f>IF('Declarations Team 4'!C36="","",'Declarations Team 4'!D36)</f>
        <v/>
      </c>
      <c r="AA127" s="124" t="str">
        <f>IF('Declarations Team 4'!C36="","","M")</f>
        <v/>
      </c>
      <c r="AB127">
        <f t="shared" si="14"/>
        <v>0</v>
      </c>
      <c r="AC127">
        <f t="shared" si="15"/>
        <v>0</v>
      </c>
    </row>
    <row r="128" spans="23:29">
      <c r="W128">
        <f t="shared" si="16"/>
        <v>999</v>
      </c>
      <c r="X128" s="122" t="str">
        <f>IF('Declarations Team 4'!C37="","",'Declarations Team 4'!E$1)</f>
        <v/>
      </c>
      <c r="Y128" s="123" t="str">
        <f>IF('Declarations Team 4'!C37="","",'Declarations Team 4'!C37)</f>
        <v/>
      </c>
      <c r="Z128" s="123" t="str">
        <f>IF('Declarations Team 4'!C37="","",'Declarations Team 4'!D37)</f>
        <v/>
      </c>
      <c r="AA128" s="124" t="str">
        <f>IF('Declarations Team 4'!C37="","","M")</f>
        <v/>
      </c>
      <c r="AB128">
        <f t="shared" si="14"/>
        <v>0</v>
      </c>
      <c r="AC128">
        <f t="shared" si="15"/>
        <v>0</v>
      </c>
    </row>
    <row r="129" spans="23:29">
      <c r="W129">
        <f t="shared" si="16"/>
        <v>999</v>
      </c>
      <c r="X129" s="122" t="str">
        <f>IF('Declarations Team 4'!C38="","",'Declarations Team 4'!E$1)</f>
        <v/>
      </c>
      <c r="Y129" s="123" t="str">
        <f>IF('Declarations Team 4'!C38="","",'Declarations Team 4'!C38)</f>
        <v/>
      </c>
      <c r="Z129" s="123" t="str">
        <f>IF('Declarations Team 4'!C38="","",'Declarations Team 4'!D38)</f>
        <v/>
      </c>
      <c r="AA129" s="124" t="str">
        <f>IF('Declarations Team 4'!C38="","","M")</f>
        <v/>
      </c>
      <c r="AB129">
        <f t="shared" si="14"/>
        <v>0</v>
      </c>
      <c r="AC129">
        <f t="shared" si="15"/>
        <v>0</v>
      </c>
    </row>
    <row r="130" spans="23:29">
      <c r="W130">
        <f t="shared" si="16"/>
        <v>999</v>
      </c>
      <c r="X130" s="122" t="str">
        <f>IF('Declarations Team 4'!C39="","",'Declarations Team 4'!E$1)</f>
        <v/>
      </c>
      <c r="Y130" s="123" t="str">
        <f>IF('Declarations Team 4'!C39="","",'Declarations Team 4'!C39)</f>
        <v/>
      </c>
      <c r="Z130" s="123" t="str">
        <f>IF('Declarations Team 4'!C39="","",'Declarations Team 4'!D39)</f>
        <v/>
      </c>
      <c r="AA130" s="124" t="str">
        <f>IF('Declarations Team 4'!C39="","","M")</f>
        <v/>
      </c>
      <c r="AB130">
        <f t="shared" si="14"/>
        <v>0</v>
      </c>
      <c r="AC130">
        <f t="shared" si="15"/>
        <v>0</v>
      </c>
    </row>
    <row r="131" spans="23:29">
      <c r="W131">
        <f t="shared" si="16"/>
        <v>999</v>
      </c>
      <c r="X131" s="122" t="str">
        <f>IF('Declarations Team 4'!C40="","",'Declarations Team 4'!E$1)</f>
        <v/>
      </c>
      <c r="Y131" s="123" t="str">
        <f>IF('Declarations Team 4'!C40="","",'Declarations Team 4'!C40)</f>
        <v/>
      </c>
      <c r="Z131" s="123" t="str">
        <f>IF('Declarations Team 4'!C40="","",'Declarations Team 4'!D40)</f>
        <v/>
      </c>
      <c r="AA131" s="124" t="str">
        <f>IF('Declarations Team 4'!C40="","","M")</f>
        <v/>
      </c>
      <c r="AB131">
        <f t="shared" si="14"/>
        <v>0</v>
      </c>
      <c r="AC131">
        <f t="shared" si="15"/>
        <v>0</v>
      </c>
    </row>
    <row r="132" spans="23:29">
      <c r="W132">
        <f t="shared" si="16"/>
        <v>999</v>
      </c>
      <c r="X132" s="122" t="str">
        <f>IF('Declarations Team 4'!C41="","",'Declarations Team 4'!E$1)</f>
        <v/>
      </c>
      <c r="Y132" s="123" t="str">
        <f>IF('Declarations Team 4'!C41="","",'Declarations Team 4'!C41)</f>
        <v/>
      </c>
      <c r="Z132" s="123" t="str">
        <f>IF('Declarations Team 4'!C41="","",'Declarations Team 4'!D41)</f>
        <v/>
      </c>
      <c r="AA132" s="124" t="str">
        <f>IF('Declarations Team 4'!C41="","","M")</f>
        <v/>
      </c>
      <c r="AB132">
        <f t="shared" si="14"/>
        <v>0</v>
      </c>
      <c r="AC132">
        <f t="shared" si="15"/>
        <v>0</v>
      </c>
    </row>
    <row r="133" spans="23:29">
      <c r="W133">
        <f t="shared" si="16"/>
        <v>999</v>
      </c>
      <c r="X133" s="122" t="str">
        <f>IF('Declarations Team 4'!C42="","",'Declarations Team 4'!E$1)</f>
        <v/>
      </c>
      <c r="Y133" s="123" t="str">
        <f>IF('Declarations Team 4'!C42="","",'Declarations Team 4'!C42)</f>
        <v/>
      </c>
      <c r="Z133" s="123" t="str">
        <f>IF('Declarations Team 4'!C42="","",'Declarations Team 4'!D42)</f>
        <v/>
      </c>
      <c r="AA133" s="124" t="str">
        <f>IF('Declarations Team 4'!C42="","","M")</f>
        <v/>
      </c>
      <c r="AB133">
        <f t="shared" ref="AB133:AB196" si="17">IF(X133="",0,1)</f>
        <v>0</v>
      </c>
      <c r="AC133">
        <f t="shared" ref="AC133:AC196" si="18">AC132+AB133</f>
        <v>0</v>
      </c>
    </row>
    <row r="134" spans="23:29">
      <c r="W134">
        <f t="shared" ref="W134:W197" si="19">IF(AC134=AC133,999,AC134)</f>
        <v>999</v>
      </c>
      <c r="X134" s="122" t="str">
        <f>IF('Declarations Team 4'!C43="","",'Declarations Team 4'!E$1)</f>
        <v/>
      </c>
      <c r="Y134" s="123" t="str">
        <f>IF('Declarations Team 4'!C43="","",'Declarations Team 4'!C43)</f>
        <v/>
      </c>
      <c r="Z134" s="123" t="str">
        <f>IF('Declarations Team 4'!C43="","",'Declarations Team 4'!D43)</f>
        <v/>
      </c>
      <c r="AA134" s="124" t="str">
        <f>IF('Declarations Team 4'!C43="","","M")</f>
        <v/>
      </c>
      <c r="AB134">
        <f t="shared" si="17"/>
        <v>0</v>
      </c>
      <c r="AC134">
        <f t="shared" si="18"/>
        <v>0</v>
      </c>
    </row>
    <row r="135" spans="23:29">
      <c r="W135">
        <f t="shared" si="19"/>
        <v>999</v>
      </c>
      <c r="X135" s="122" t="str">
        <f>IF('Declarations Team 4'!C44="","",'Declarations Team 4'!E$1)</f>
        <v/>
      </c>
      <c r="Y135" s="123" t="str">
        <f>IF('Declarations Team 4'!C44="","",'Declarations Team 4'!C44)</f>
        <v/>
      </c>
      <c r="Z135" s="123" t="str">
        <f>IF('Declarations Team 4'!C44="","",'Declarations Team 4'!D44)</f>
        <v/>
      </c>
      <c r="AA135" s="124" t="str">
        <f>IF('Declarations Team 4'!C44="","","M")</f>
        <v/>
      </c>
      <c r="AB135">
        <f t="shared" si="17"/>
        <v>0</v>
      </c>
      <c r="AC135">
        <f t="shared" si="18"/>
        <v>0</v>
      </c>
    </row>
    <row r="136" spans="23:29">
      <c r="W136">
        <f t="shared" si="19"/>
        <v>999</v>
      </c>
      <c r="X136" s="122" t="str">
        <f>IF('Declarations Team 4'!C45="","",'Declarations Team 4'!E$1)</f>
        <v/>
      </c>
      <c r="Y136" s="123" t="str">
        <f>IF('Declarations Team 4'!C45="","",'Declarations Team 4'!C45)</f>
        <v/>
      </c>
      <c r="Z136" s="123" t="str">
        <f>IF('Declarations Team 4'!C45="","",'Declarations Team 4'!D45)</f>
        <v/>
      </c>
      <c r="AA136" s="124" t="str">
        <f>IF('Declarations Team 4'!C45="","","M")</f>
        <v/>
      </c>
      <c r="AB136">
        <f t="shared" si="17"/>
        <v>0</v>
      </c>
      <c r="AC136">
        <f t="shared" si="18"/>
        <v>0</v>
      </c>
    </row>
    <row r="137" spans="23:29">
      <c r="W137">
        <f t="shared" si="19"/>
        <v>999</v>
      </c>
      <c r="X137" s="122" t="str">
        <f>IF('Declarations Team 4'!C46="","",'Declarations Team 4'!E$1)</f>
        <v/>
      </c>
      <c r="Y137" s="123" t="str">
        <f>IF('Declarations Team 4'!C46="","",'Declarations Team 4'!C46)</f>
        <v/>
      </c>
      <c r="Z137" s="123" t="str">
        <f>IF('Declarations Team 4'!C46="","",'Declarations Team 4'!D46)</f>
        <v/>
      </c>
      <c r="AA137" s="124" t="str">
        <f>IF('Declarations Team 4'!C46="","","M")</f>
        <v/>
      </c>
      <c r="AB137">
        <f t="shared" si="17"/>
        <v>0</v>
      </c>
      <c r="AC137">
        <f t="shared" si="18"/>
        <v>0</v>
      </c>
    </row>
    <row r="138" spans="23:29">
      <c r="W138">
        <f t="shared" si="19"/>
        <v>999</v>
      </c>
      <c r="X138" s="122" t="str">
        <f>IF('Declarations Team 4'!C47="","",'Declarations Team 4'!E$1)</f>
        <v/>
      </c>
      <c r="Y138" s="123" t="str">
        <f>IF('Declarations Team 4'!C47="","",'Declarations Team 4'!C47)</f>
        <v/>
      </c>
      <c r="Z138" s="123" t="str">
        <f>IF('Declarations Team 4'!C47="","",'Declarations Team 4'!D47)</f>
        <v/>
      </c>
      <c r="AA138" s="124" t="str">
        <f>IF('Declarations Team 4'!C47="","","M")</f>
        <v/>
      </c>
      <c r="AB138">
        <f t="shared" si="17"/>
        <v>0</v>
      </c>
      <c r="AC138">
        <f t="shared" si="18"/>
        <v>0</v>
      </c>
    </row>
    <row r="139" spans="23:29">
      <c r="W139">
        <f t="shared" si="19"/>
        <v>999</v>
      </c>
      <c r="X139" s="122" t="str">
        <f>IF('Declarations Team 4'!C48="","",'Declarations Team 4'!E$1)</f>
        <v/>
      </c>
      <c r="Y139" s="123" t="str">
        <f>IF('Declarations Team 4'!C48="","",'Declarations Team 4'!C48)</f>
        <v/>
      </c>
      <c r="Z139" s="123" t="str">
        <f>IF('Declarations Team 4'!C48="","",'Declarations Team 4'!D48)</f>
        <v/>
      </c>
      <c r="AA139" s="124" t="str">
        <f>IF('Declarations Team 4'!C48="","","M")</f>
        <v/>
      </c>
      <c r="AB139">
        <f t="shared" si="17"/>
        <v>0</v>
      </c>
      <c r="AC139">
        <f t="shared" si="18"/>
        <v>0</v>
      </c>
    </row>
    <row r="140" spans="23:29">
      <c r="W140">
        <f t="shared" si="19"/>
        <v>999</v>
      </c>
      <c r="X140" s="122" t="str">
        <f>IF('Declarations Team 4'!C49="","",'Declarations Team 4'!E$1)</f>
        <v/>
      </c>
      <c r="Y140" s="123" t="str">
        <f>IF('Declarations Team 4'!C49="","",'Declarations Team 4'!C49)</f>
        <v/>
      </c>
      <c r="Z140" s="123" t="str">
        <f>IF('Declarations Team 4'!C49="","",'Declarations Team 4'!D49)</f>
        <v/>
      </c>
      <c r="AA140" s="124" t="str">
        <f>IF('Declarations Team 4'!C49="","","M")</f>
        <v/>
      </c>
      <c r="AB140">
        <f t="shared" si="17"/>
        <v>0</v>
      </c>
      <c r="AC140">
        <f t="shared" si="18"/>
        <v>0</v>
      </c>
    </row>
    <row r="141" spans="23:29">
      <c r="W141">
        <f t="shared" si="19"/>
        <v>999</v>
      </c>
      <c r="X141" s="122" t="str">
        <f>IF('Declarations Team 4'!C50="","",'Declarations Team 4'!E$1)</f>
        <v/>
      </c>
      <c r="Y141" s="123" t="str">
        <f>IF('Declarations Team 4'!C50="","",'Declarations Team 4'!C50)</f>
        <v/>
      </c>
      <c r="Z141" s="123" t="str">
        <f>IF('Declarations Team 4'!C50="","",'Declarations Team 4'!D50)</f>
        <v/>
      </c>
      <c r="AA141" s="124" t="str">
        <f>IF('Declarations Team 4'!C50="","","M")</f>
        <v/>
      </c>
      <c r="AB141">
        <f t="shared" si="17"/>
        <v>0</v>
      </c>
      <c r="AC141">
        <f t="shared" si="18"/>
        <v>0</v>
      </c>
    </row>
    <row r="142" spans="23:29">
      <c r="W142">
        <f t="shared" si="19"/>
        <v>999</v>
      </c>
      <c r="X142" s="125" t="str">
        <f>IF('Declarations Team 4'!C51="","",'Declarations Team 4'!E$1)</f>
        <v/>
      </c>
      <c r="Y142" s="126" t="str">
        <f>IF('Declarations Team 4'!C51="","",'Declarations Team 4'!C51)</f>
        <v/>
      </c>
      <c r="Z142" s="126" t="str">
        <f>IF('Declarations Team 4'!C51="","",'Declarations Team 4'!D51)</f>
        <v/>
      </c>
      <c r="AA142" s="127" t="str">
        <f>IF('Declarations Team 4'!C51="","","M")</f>
        <v/>
      </c>
      <c r="AB142">
        <f t="shared" si="17"/>
        <v>0</v>
      </c>
      <c r="AC142">
        <f t="shared" si="18"/>
        <v>0</v>
      </c>
    </row>
    <row r="143" spans="23:29">
      <c r="W143">
        <f t="shared" si="19"/>
        <v>999</v>
      </c>
      <c r="X143" s="125" t="str">
        <f>IF('Declarations Team 4'!C52="","",'Declarations Team 4'!E$1)</f>
        <v/>
      </c>
      <c r="Y143" s="126" t="str">
        <f>IF('Declarations Team 4'!C52="","",'Declarations Team 4'!C52)</f>
        <v/>
      </c>
      <c r="Z143" s="126" t="str">
        <f>IF('Declarations Team 4'!C52="","",'Declarations Team 4'!D52)</f>
        <v/>
      </c>
      <c r="AA143" s="127" t="str">
        <f>IF('Declarations Team 4'!C52="","","M")</f>
        <v/>
      </c>
      <c r="AB143">
        <f t="shared" si="17"/>
        <v>0</v>
      </c>
      <c r="AC143">
        <f t="shared" si="18"/>
        <v>0</v>
      </c>
    </row>
    <row r="144" spans="23:29">
      <c r="W144">
        <f t="shared" si="19"/>
        <v>999</v>
      </c>
      <c r="X144" s="113" t="str">
        <f>IF('Declarations Team 4'!I33="","",'Declarations Team 4'!K$1)</f>
        <v/>
      </c>
      <c r="Y144" s="114" t="str">
        <f>IF('Declarations Team 4'!I33="","",'Declarations Team 4'!I33)</f>
        <v/>
      </c>
      <c r="Z144" s="114" t="str">
        <f>IF('Declarations Team 4'!I33="","",'Declarations Team 4'!J33)</f>
        <v/>
      </c>
      <c r="AA144" s="115" t="str">
        <f>IF('Declarations Team 4'!I33="","","F")</f>
        <v/>
      </c>
      <c r="AB144">
        <f t="shared" si="17"/>
        <v>0</v>
      </c>
      <c r="AC144">
        <f t="shared" si="18"/>
        <v>0</v>
      </c>
    </row>
    <row r="145" spans="23:29">
      <c r="W145">
        <f t="shared" si="19"/>
        <v>999</v>
      </c>
      <c r="X145" s="113" t="str">
        <f>IF('Declarations Team 4'!I34="","",'Declarations Team 4'!K$1)</f>
        <v/>
      </c>
      <c r="Y145" s="114" t="str">
        <f>IF('Declarations Team 4'!I34="","",'Declarations Team 4'!I34)</f>
        <v/>
      </c>
      <c r="Z145" s="114" t="str">
        <f>IF('Declarations Team 4'!I34="","",'Declarations Team 4'!J34)</f>
        <v/>
      </c>
      <c r="AA145" s="115" t="str">
        <f>IF('Declarations Team 4'!I34="","","F")</f>
        <v/>
      </c>
      <c r="AB145">
        <f t="shared" si="17"/>
        <v>0</v>
      </c>
      <c r="AC145">
        <f t="shared" si="18"/>
        <v>0</v>
      </c>
    </row>
    <row r="146" spans="23:29">
      <c r="W146">
        <f t="shared" si="19"/>
        <v>999</v>
      </c>
      <c r="X146" s="113" t="str">
        <f>IF('Declarations Team 4'!I35="","",'Declarations Team 4'!K$1)</f>
        <v/>
      </c>
      <c r="Y146" s="114" t="str">
        <f>IF('Declarations Team 4'!I35="","",'Declarations Team 4'!I35)</f>
        <v/>
      </c>
      <c r="Z146" s="114" t="str">
        <f>IF('Declarations Team 4'!I35="","",'Declarations Team 4'!J35)</f>
        <v/>
      </c>
      <c r="AA146" s="115" t="str">
        <f>IF('Declarations Team 4'!I35="","","F")</f>
        <v/>
      </c>
      <c r="AB146">
        <f t="shared" si="17"/>
        <v>0</v>
      </c>
      <c r="AC146">
        <f t="shared" si="18"/>
        <v>0</v>
      </c>
    </row>
    <row r="147" spans="23:29">
      <c r="W147">
        <f t="shared" si="19"/>
        <v>999</v>
      </c>
      <c r="X147" s="113" t="str">
        <f>IF('Declarations Team 4'!I36="","",'Declarations Team 4'!K$1)</f>
        <v/>
      </c>
      <c r="Y147" s="114" t="str">
        <f>IF('Declarations Team 4'!I36="","",'Declarations Team 4'!I36)</f>
        <v/>
      </c>
      <c r="Z147" s="114" t="str">
        <f>IF('Declarations Team 4'!I36="","",'Declarations Team 4'!J36)</f>
        <v/>
      </c>
      <c r="AA147" s="115" t="str">
        <f>IF('Declarations Team 4'!I36="","","F")</f>
        <v/>
      </c>
      <c r="AB147">
        <f t="shared" si="17"/>
        <v>0</v>
      </c>
      <c r="AC147">
        <f t="shared" si="18"/>
        <v>0</v>
      </c>
    </row>
    <row r="148" spans="23:29">
      <c r="W148">
        <f t="shared" si="19"/>
        <v>999</v>
      </c>
      <c r="X148" s="113" t="str">
        <f>IF('Declarations Team 4'!I37="","",'Declarations Team 4'!K$1)</f>
        <v/>
      </c>
      <c r="Y148" s="114" t="str">
        <f>IF('Declarations Team 4'!I37="","",'Declarations Team 4'!I37)</f>
        <v/>
      </c>
      <c r="Z148" s="114" t="str">
        <f>IF('Declarations Team 4'!I37="","",'Declarations Team 4'!J37)</f>
        <v/>
      </c>
      <c r="AA148" s="115" t="str">
        <f>IF('Declarations Team 4'!I37="","","F")</f>
        <v/>
      </c>
      <c r="AB148">
        <f t="shared" si="17"/>
        <v>0</v>
      </c>
      <c r="AC148">
        <f t="shared" si="18"/>
        <v>0</v>
      </c>
    </row>
    <row r="149" spans="23:29">
      <c r="W149">
        <f t="shared" si="19"/>
        <v>999</v>
      </c>
      <c r="X149" s="113" t="str">
        <f>IF('Declarations Team 4'!I38="","",'Declarations Team 4'!K$1)</f>
        <v/>
      </c>
      <c r="Y149" s="114" t="str">
        <f>IF('Declarations Team 4'!I38="","",'Declarations Team 4'!I38)</f>
        <v/>
      </c>
      <c r="Z149" s="114" t="str">
        <f>IF('Declarations Team 4'!I38="","",'Declarations Team 4'!J38)</f>
        <v/>
      </c>
      <c r="AA149" s="115" t="str">
        <f>IF('Declarations Team 4'!I38="","","F")</f>
        <v/>
      </c>
      <c r="AB149">
        <f t="shared" si="17"/>
        <v>0</v>
      </c>
      <c r="AC149">
        <f t="shared" si="18"/>
        <v>0</v>
      </c>
    </row>
    <row r="150" spans="23:29">
      <c r="W150">
        <f t="shared" si="19"/>
        <v>999</v>
      </c>
      <c r="X150" s="113" t="str">
        <f>IF('Declarations Team 4'!I39="","",'Declarations Team 4'!K$1)</f>
        <v/>
      </c>
      <c r="Y150" s="114" t="str">
        <f>IF('Declarations Team 4'!I39="","",'Declarations Team 4'!I39)</f>
        <v/>
      </c>
      <c r="Z150" s="114" t="str">
        <f>IF('Declarations Team 4'!I39="","",'Declarations Team 4'!J39)</f>
        <v/>
      </c>
      <c r="AA150" s="115" t="str">
        <f>IF('Declarations Team 4'!I39="","","F")</f>
        <v/>
      </c>
      <c r="AB150">
        <f t="shared" si="17"/>
        <v>0</v>
      </c>
      <c r="AC150">
        <f t="shared" si="18"/>
        <v>0</v>
      </c>
    </row>
    <row r="151" spans="23:29">
      <c r="W151">
        <f t="shared" si="19"/>
        <v>999</v>
      </c>
      <c r="X151" s="113" t="str">
        <f>IF('Declarations Team 4'!I40="","",'Declarations Team 4'!K$1)</f>
        <v/>
      </c>
      <c r="Y151" s="114" t="str">
        <f>IF('Declarations Team 4'!I40="","",'Declarations Team 4'!I40)</f>
        <v/>
      </c>
      <c r="Z151" s="114" t="str">
        <f>IF('Declarations Team 4'!I40="","",'Declarations Team 4'!J40)</f>
        <v/>
      </c>
      <c r="AA151" s="115" t="str">
        <f>IF('Declarations Team 4'!I40="","","F")</f>
        <v/>
      </c>
      <c r="AB151">
        <f t="shared" si="17"/>
        <v>0</v>
      </c>
      <c r="AC151">
        <f t="shared" si="18"/>
        <v>0</v>
      </c>
    </row>
    <row r="152" spans="23:29">
      <c r="W152">
        <f t="shared" si="19"/>
        <v>999</v>
      </c>
      <c r="X152" s="113" t="str">
        <f>IF('Declarations Team 4'!I41="","",'Declarations Team 4'!K$1)</f>
        <v/>
      </c>
      <c r="Y152" s="114" t="str">
        <f>IF('Declarations Team 4'!I41="","",'Declarations Team 4'!I41)</f>
        <v/>
      </c>
      <c r="Z152" s="114" t="str">
        <f>IF('Declarations Team 4'!I41="","",'Declarations Team 4'!J41)</f>
        <v/>
      </c>
      <c r="AA152" s="115" t="str">
        <f>IF('Declarations Team 4'!I41="","","F")</f>
        <v/>
      </c>
      <c r="AB152">
        <f t="shared" si="17"/>
        <v>0</v>
      </c>
      <c r="AC152">
        <f t="shared" si="18"/>
        <v>0</v>
      </c>
    </row>
    <row r="153" spans="23:29">
      <c r="W153">
        <f t="shared" si="19"/>
        <v>999</v>
      </c>
      <c r="X153" s="113" t="str">
        <f>IF('Declarations Team 4'!I42="","",'Declarations Team 4'!K$1)</f>
        <v/>
      </c>
      <c r="Y153" s="114" t="str">
        <f>IF('Declarations Team 4'!I42="","",'Declarations Team 4'!I42)</f>
        <v/>
      </c>
      <c r="Z153" s="114" t="str">
        <f>IF('Declarations Team 4'!I42="","",'Declarations Team 4'!J42)</f>
        <v/>
      </c>
      <c r="AA153" s="115" t="str">
        <f>IF('Declarations Team 4'!I42="","","F")</f>
        <v/>
      </c>
      <c r="AB153">
        <f t="shared" si="17"/>
        <v>0</v>
      </c>
      <c r="AC153">
        <f t="shared" si="18"/>
        <v>0</v>
      </c>
    </row>
    <row r="154" spans="23:29">
      <c r="W154">
        <f t="shared" si="19"/>
        <v>999</v>
      </c>
      <c r="X154" s="113" t="str">
        <f>IF('Declarations Team 4'!I43="","",'Declarations Team 4'!K$1)</f>
        <v/>
      </c>
      <c r="Y154" s="114" t="str">
        <f>IF('Declarations Team 4'!I43="","",'Declarations Team 4'!I43)</f>
        <v/>
      </c>
      <c r="Z154" s="114" t="str">
        <f>IF('Declarations Team 4'!I43="","",'Declarations Team 4'!J43)</f>
        <v/>
      </c>
      <c r="AA154" s="115" t="str">
        <f>IF('Declarations Team 4'!I43="","","F")</f>
        <v/>
      </c>
      <c r="AB154">
        <f t="shared" si="17"/>
        <v>0</v>
      </c>
      <c r="AC154">
        <f t="shared" si="18"/>
        <v>0</v>
      </c>
    </row>
    <row r="155" spans="23:29">
      <c r="W155">
        <f t="shared" si="19"/>
        <v>999</v>
      </c>
      <c r="X155" s="113" t="str">
        <f>IF('Declarations Team 4'!I44="","",'Declarations Team 4'!K$1)</f>
        <v/>
      </c>
      <c r="Y155" s="114" t="str">
        <f>IF('Declarations Team 4'!I44="","",'Declarations Team 4'!I44)</f>
        <v/>
      </c>
      <c r="Z155" s="114" t="str">
        <f>IF('Declarations Team 4'!I44="","",'Declarations Team 4'!J44)</f>
        <v/>
      </c>
      <c r="AA155" s="115" t="str">
        <f>IF('Declarations Team 4'!I44="","","F")</f>
        <v/>
      </c>
      <c r="AB155">
        <f t="shared" si="17"/>
        <v>0</v>
      </c>
      <c r="AC155">
        <f t="shared" si="18"/>
        <v>0</v>
      </c>
    </row>
    <row r="156" spans="23:29">
      <c r="W156">
        <f t="shared" si="19"/>
        <v>999</v>
      </c>
      <c r="X156" s="113" t="str">
        <f>IF('Declarations Team 4'!I45="","",'Declarations Team 4'!K$1)</f>
        <v/>
      </c>
      <c r="Y156" s="114" t="str">
        <f>IF('Declarations Team 4'!I45="","",'Declarations Team 4'!I45)</f>
        <v/>
      </c>
      <c r="Z156" s="114" t="str">
        <f>IF('Declarations Team 4'!I45="","",'Declarations Team 4'!J45)</f>
        <v/>
      </c>
      <c r="AA156" s="115" t="str">
        <f>IF('Declarations Team 4'!I45="","","F")</f>
        <v/>
      </c>
      <c r="AB156">
        <f t="shared" si="17"/>
        <v>0</v>
      </c>
      <c r="AC156">
        <f t="shared" si="18"/>
        <v>0</v>
      </c>
    </row>
    <row r="157" spans="23:29">
      <c r="W157">
        <f t="shared" si="19"/>
        <v>999</v>
      </c>
      <c r="X157" s="113" t="str">
        <f>IF('Declarations Team 4'!I46="","",'Declarations Team 4'!K$1)</f>
        <v/>
      </c>
      <c r="Y157" s="114" t="str">
        <f>IF('Declarations Team 4'!I46="","",'Declarations Team 4'!I46)</f>
        <v/>
      </c>
      <c r="Z157" s="114" t="str">
        <f>IF('Declarations Team 4'!I46="","",'Declarations Team 4'!J46)</f>
        <v/>
      </c>
      <c r="AA157" s="115" t="str">
        <f>IF('Declarations Team 4'!I46="","","F")</f>
        <v/>
      </c>
      <c r="AB157">
        <f t="shared" si="17"/>
        <v>0</v>
      </c>
      <c r="AC157">
        <f t="shared" si="18"/>
        <v>0</v>
      </c>
    </row>
    <row r="158" spans="23:29">
      <c r="W158">
        <f t="shared" si="19"/>
        <v>999</v>
      </c>
      <c r="X158" s="113" t="str">
        <f>IF('Declarations Team 4'!I47="","",'Declarations Team 4'!K$1)</f>
        <v/>
      </c>
      <c r="Y158" s="114" t="str">
        <f>IF('Declarations Team 4'!I47="","",'Declarations Team 4'!I47)</f>
        <v/>
      </c>
      <c r="Z158" s="114" t="str">
        <f>IF('Declarations Team 4'!I47="","",'Declarations Team 4'!J47)</f>
        <v/>
      </c>
      <c r="AA158" s="115" t="str">
        <f>IF('Declarations Team 4'!I47="","","F")</f>
        <v/>
      </c>
      <c r="AB158">
        <f t="shared" si="17"/>
        <v>0</v>
      </c>
      <c r="AC158">
        <f t="shared" si="18"/>
        <v>0</v>
      </c>
    </row>
    <row r="159" spans="23:29">
      <c r="W159">
        <f t="shared" si="19"/>
        <v>999</v>
      </c>
      <c r="X159" s="113" t="str">
        <f>IF('Declarations Team 4'!I48="","",'Declarations Team 4'!K$1)</f>
        <v/>
      </c>
      <c r="Y159" s="114" t="str">
        <f>IF('Declarations Team 4'!I48="","",'Declarations Team 4'!I48)</f>
        <v/>
      </c>
      <c r="Z159" s="114" t="str">
        <f>IF('Declarations Team 4'!I48="","",'Declarations Team 4'!J48)</f>
        <v/>
      </c>
      <c r="AA159" s="115" t="str">
        <f>IF('Declarations Team 4'!I48="","","F")</f>
        <v/>
      </c>
      <c r="AB159">
        <f t="shared" si="17"/>
        <v>0</v>
      </c>
      <c r="AC159">
        <f t="shared" si="18"/>
        <v>0</v>
      </c>
    </row>
    <row r="160" spans="23:29">
      <c r="W160">
        <f t="shared" si="19"/>
        <v>999</v>
      </c>
      <c r="X160" s="113" t="str">
        <f>IF('Declarations Team 4'!I49="","",'Declarations Team 4'!K$1)</f>
        <v/>
      </c>
      <c r="Y160" s="114" t="str">
        <f>IF('Declarations Team 4'!I49="","",'Declarations Team 4'!I49)</f>
        <v/>
      </c>
      <c r="Z160" s="114" t="str">
        <f>IF('Declarations Team 4'!I49="","",'Declarations Team 4'!J49)</f>
        <v/>
      </c>
      <c r="AA160" s="115" t="str">
        <f>IF('Declarations Team 4'!I49="","","F")</f>
        <v/>
      </c>
      <c r="AB160">
        <f t="shared" si="17"/>
        <v>0</v>
      </c>
      <c r="AC160">
        <f t="shared" si="18"/>
        <v>0</v>
      </c>
    </row>
    <row r="161" spans="23:29">
      <c r="W161">
        <f t="shared" si="19"/>
        <v>999</v>
      </c>
      <c r="X161" s="113" t="str">
        <f>IF('Declarations Team 4'!I50="","",'Declarations Team 4'!K$1)</f>
        <v/>
      </c>
      <c r="Y161" s="114" t="str">
        <f>IF('Declarations Team 4'!I50="","",'Declarations Team 4'!I50)</f>
        <v/>
      </c>
      <c r="Z161" s="114" t="str">
        <f>IF('Declarations Team 4'!I50="","",'Declarations Team 4'!J50)</f>
        <v/>
      </c>
      <c r="AA161" s="115" t="str">
        <f>IF('Declarations Team 4'!I50="","","F")</f>
        <v/>
      </c>
      <c r="AB161">
        <f t="shared" si="17"/>
        <v>0</v>
      </c>
      <c r="AC161">
        <f t="shared" si="18"/>
        <v>0</v>
      </c>
    </row>
    <row r="162" spans="23:29">
      <c r="W162">
        <f t="shared" si="19"/>
        <v>999</v>
      </c>
      <c r="X162" s="113" t="str">
        <f>IF('Declarations Team 4'!I51="","",'Declarations Team 4'!K$1)</f>
        <v/>
      </c>
      <c r="Y162" s="114" t="str">
        <f>IF('Declarations Team 4'!I51="","",'Declarations Team 4'!I51)</f>
        <v/>
      </c>
      <c r="Z162" s="114" t="str">
        <f>IF('Declarations Team 4'!I51="","",'Declarations Team 4'!J51)</f>
        <v/>
      </c>
      <c r="AA162" s="115" t="str">
        <f>IF('Declarations Team 4'!I51="","","F")</f>
        <v/>
      </c>
      <c r="AB162">
        <f t="shared" si="17"/>
        <v>0</v>
      </c>
      <c r="AC162">
        <f t="shared" si="18"/>
        <v>0</v>
      </c>
    </row>
    <row r="163" spans="23:29">
      <c r="W163">
        <f t="shared" si="19"/>
        <v>999</v>
      </c>
      <c r="X163" s="116" t="str">
        <f>IF('Declarations Team 4'!I52="","",'Declarations Team 4'!K$1)</f>
        <v/>
      </c>
      <c r="Y163" s="117" t="str">
        <f>IF('Declarations Team 4'!I52="","",'Declarations Team 4'!I52)</f>
        <v/>
      </c>
      <c r="Z163" s="117" t="str">
        <f>IF('Declarations Team 4'!I52="","",'Declarations Team 4'!J52)</f>
        <v/>
      </c>
      <c r="AA163" s="118" t="str">
        <f>IF('Declarations Team 4'!I52="","","F")</f>
        <v/>
      </c>
      <c r="AB163">
        <f t="shared" si="17"/>
        <v>0</v>
      </c>
      <c r="AC163">
        <f t="shared" si="18"/>
        <v>0</v>
      </c>
    </row>
    <row r="164" spans="23:29">
      <c r="W164">
        <f t="shared" si="19"/>
        <v>999</v>
      </c>
      <c r="X164" s="119" t="str">
        <f>IF('Declarations Team 5'!C33="","",'Declarations Team 5'!E$1)</f>
        <v/>
      </c>
      <c r="Y164" s="120" t="str">
        <f>IF('Declarations Team 5'!C33="","",'Declarations Team 5'!C33)</f>
        <v/>
      </c>
      <c r="Z164" s="120" t="str">
        <f>IF('Declarations Team 5'!C33="","",'Declarations Team 5'!D33)</f>
        <v/>
      </c>
      <c r="AA164" s="121" t="str">
        <f>IF('Declarations Team 5'!C33="","","M")</f>
        <v/>
      </c>
      <c r="AB164">
        <f t="shared" si="17"/>
        <v>0</v>
      </c>
      <c r="AC164">
        <f t="shared" si="18"/>
        <v>0</v>
      </c>
    </row>
    <row r="165" spans="23:29">
      <c r="W165">
        <f t="shared" si="19"/>
        <v>999</v>
      </c>
      <c r="X165" s="122" t="str">
        <f>IF('Declarations Team 5'!C34="","",'Declarations Team 5'!E$1)</f>
        <v/>
      </c>
      <c r="Y165" s="123" t="str">
        <f>IF('Declarations Team 5'!C34="","",'Declarations Team 5'!C34)</f>
        <v/>
      </c>
      <c r="Z165" s="123" t="str">
        <f>IF('Declarations Team 5'!C34="","",'Declarations Team 5'!D34)</f>
        <v/>
      </c>
      <c r="AA165" s="124" t="str">
        <f>IF('Declarations Team 5'!C34="","","M")</f>
        <v/>
      </c>
      <c r="AB165">
        <f t="shared" si="17"/>
        <v>0</v>
      </c>
      <c r="AC165">
        <f t="shared" si="18"/>
        <v>0</v>
      </c>
    </row>
    <row r="166" spans="23:29">
      <c r="W166">
        <f t="shared" si="19"/>
        <v>999</v>
      </c>
      <c r="X166" s="122" t="str">
        <f>IF('Declarations Team 5'!C35="","",'Declarations Team 5'!E$1)</f>
        <v/>
      </c>
      <c r="Y166" s="123" t="str">
        <f>IF('Declarations Team 5'!C35="","",'Declarations Team 5'!C35)</f>
        <v/>
      </c>
      <c r="Z166" s="123" t="str">
        <f>IF('Declarations Team 5'!C35="","",'Declarations Team 5'!D35)</f>
        <v/>
      </c>
      <c r="AA166" s="124" t="str">
        <f>IF('Declarations Team 5'!C35="","","M")</f>
        <v/>
      </c>
      <c r="AB166">
        <f t="shared" si="17"/>
        <v>0</v>
      </c>
      <c r="AC166">
        <f t="shared" si="18"/>
        <v>0</v>
      </c>
    </row>
    <row r="167" spans="23:29">
      <c r="W167">
        <f t="shared" si="19"/>
        <v>999</v>
      </c>
      <c r="X167" s="122" t="str">
        <f>IF('Declarations Team 5'!C36="","",'Declarations Team 5'!E$1)</f>
        <v/>
      </c>
      <c r="Y167" s="123" t="str">
        <f>IF('Declarations Team 5'!C36="","",'Declarations Team 5'!C36)</f>
        <v/>
      </c>
      <c r="Z167" s="123" t="str">
        <f>IF('Declarations Team 5'!C36="","",'Declarations Team 5'!D36)</f>
        <v/>
      </c>
      <c r="AA167" s="124" t="str">
        <f>IF('Declarations Team 5'!C36="","","M")</f>
        <v/>
      </c>
      <c r="AB167">
        <f t="shared" si="17"/>
        <v>0</v>
      </c>
      <c r="AC167">
        <f t="shared" si="18"/>
        <v>0</v>
      </c>
    </row>
    <row r="168" spans="23:29">
      <c r="W168">
        <f t="shared" si="19"/>
        <v>999</v>
      </c>
      <c r="X168" s="122" t="str">
        <f>IF('Declarations Team 5'!C37="","",'Declarations Team 5'!E$1)</f>
        <v/>
      </c>
      <c r="Y168" s="123" t="str">
        <f>IF('Declarations Team 5'!C37="","",'Declarations Team 5'!C37)</f>
        <v/>
      </c>
      <c r="Z168" s="123" t="str">
        <f>IF('Declarations Team 5'!C37="","",'Declarations Team 5'!D37)</f>
        <v/>
      </c>
      <c r="AA168" s="124" t="str">
        <f>IF('Declarations Team 5'!C37="","","M")</f>
        <v/>
      </c>
      <c r="AB168">
        <f t="shared" si="17"/>
        <v>0</v>
      </c>
      <c r="AC168">
        <f t="shared" si="18"/>
        <v>0</v>
      </c>
    </row>
    <row r="169" spans="23:29">
      <c r="W169">
        <f t="shared" si="19"/>
        <v>999</v>
      </c>
      <c r="X169" s="122" t="str">
        <f>IF('Declarations Team 5'!C38="","",'Declarations Team 5'!E$1)</f>
        <v/>
      </c>
      <c r="Y169" s="123" t="str">
        <f>IF('Declarations Team 5'!C38="","",'Declarations Team 5'!C38)</f>
        <v/>
      </c>
      <c r="Z169" s="123" t="str">
        <f>IF('Declarations Team 5'!C38="","",'Declarations Team 5'!D38)</f>
        <v/>
      </c>
      <c r="AA169" s="124" t="str">
        <f>IF('Declarations Team 5'!C38="","","M")</f>
        <v/>
      </c>
      <c r="AB169">
        <f t="shared" si="17"/>
        <v>0</v>
      </c>
      <c r="AC169">
        <f t="shared" si="18"/>
        <v>0</v>
      </c>
    </row>
    <row r="170" spans="23:29">
      <c r="W170">
        <f t="shared" si="19"/>
        <v>999</v>
      </c>
      <c r="X170" s="122" t="str">
        <f>IF('Declarations Team 5'!C39="","",'Declarations Team 5'!E$1)</f>
        <v/>
      </c>
      <c r="Y170" s="123" t="str">
        <f>IF('Declarations Team 5'!C39="","",'Declarations Team 5'!C39)</f>
        <v/>
      </c>
      <c r="Z170" s="123" t="str">
        <f>IF('Declarations Team 5'!C39="","",'Declarations Team 5'!D39)</f>
        <v/>
      </c>
      <c r="AA170" s="124" t="str">
        <f>IF('Declarations Team 5'!C39="","","M")</f>
        <v/>
      </c>
      <c r="AB170">
        <f t="shared" si="17"/>
        <v>0</v>
      </c>
      <c r="AC170">
        <f t="shared" si="18"/>
        <v>0</v>
      </c>
    </row>
    <row r="171" spans="23:29">
      <c r="W171">
        <f t="shared" si="19"/>
        <v>999</v>
      </c>
      <c r="X171" s="122" t="str">
        <f>IF('Declarations Team 5'!C40="","",'Declarations Team 5'!E$1)</f>
        <v/>
      </c>
      <c r="Y171" s="123" t="str">
        <f>IF('Declarations Team 5'!C40="","",'Declarations Team 5'!C40)</f>
        <v/>
      </c>
      <c r="Z171" s="123" t="str">
        <f>IF('Declarations Team 5'!C40="","",'Declarations Team 5'!D40)</f>
        <v/>
      </c>
      <c r="AA171" s="124" t="str">
        <f>IF('Declarations Team 5'!C40="","","M")</f>
        <v/>
      </c>
      <c r="AB171">
        <f t="shared" si="17"/>
        <v>0</v>
      </c>
      <c r="AC171">
        <f t="shared" si="18"/>
        <v>0</v>
      </c>
    </row>
    <row r="172" spans="23:29">
      <c r="W172">
        <f t="shared" si="19"/>
        <v>999</v>
      </c>
      <c r="X172" s="122" t="str">
        <f>IF('Declarations Team 5'!C41="","",'Declarations Team 5'!E$1)</f>
        <v/>
      </c>
      <c r="Y172" s="123" t="str">
        <f>IF('Declarations Team 5'!C41="","",'Declarations Team 5'!C41)</f>
        <v/>
      </c>
      <c r="Z172" s="123" t="str">
        <f>IF('Declarations Team 5'!C41="","",'Declarations Team 5'!D41)</f>
        <v/>
      </c>
      <c r="AA172" s="124" t="str">
        <f>IF('Declarations Team 5'!C41="","","M")</f>
        <v/>
      </c>
      <c r="AB172">
        <f t="shared" si="17"/>
        <v>0</v>
      </c>
      <c r="AC172">
        <f t="shared" si="18"/>
        <v>0</v>
      </c>
    </row>
    <row r="173" spans="23:29">
      <c r="W173">
        <f t="shared" si="19"/>
        <v>999</v>
      </c>
      <c r="X173" s="122" t="str">
        <f>IF('Declarations Team 5'!C42="","",'Declarations Team 5'!E$1)</f>
        <v/>
      </c>
      <c r="Y173" s="123" t="str">
        <f>IF('Declarations Team 5'!C42="","",'Declarations Team 5'!C42)</f>
        <v/>
      </c>
      <c r="Z173" s="123" t="str">
        <f>IF('Declarations Team 5'!C42="","",'Declarations Team 5'!D42)</f>
        <v/>
      </c>
      <c r="AA173" s="124" t="str">
        <f>IF('Declarations Team 5'!C42="","","M")</f>
        <v/>
      </c>
      <c r="AB173">
        <f t="shared" si="17"/>
        <v>0</v>
      </c>
      <c r="AC173">
        <f t="shared" si="18"/>
        <v>0</v>
      </c>
    </row>
    <row r="174" spans="23:29">
      <c r="W174">
        <f t="shared" si="19"/>
        <v>999</v>
      </c>
      <c r="X174" s="122" t="str">
        <f>IF('Declarations Team 5'!C43="","",'Declarations Team 5'!E$1)</f>
        <v/>
      </c>
      <c r="Y174" s="123" t="str">
        <f>IF('Declarations Team 5'!C43="","",'Declarations Team 5'!C43)</f>
        <v/>
      </c>
      <c r="Z174" s="123" t="str">
        <f>IF('Declarations Team 5'!C43="","",'Declarations Team 5'!D43)</f>
        <v/>
      </c>
      <c r="AA174" s="124" t="str">
        <f>IF('Declarations Team 5'!C43="","","M")</f>
        <v/>
      </c>
      <c r="AB174">
        <f t="shared" si="17"/>
        <v>0</v>
      </c>
      <c r="AC174">
        <f t="shared" si="18"/>
        <v>0</v>
      </c>
    </row>
    <row r="175" spans="23:29">
      <c r="W175">
        <f t="shared" si="19"/>
        <v>999</v>
      </c>
      <c r="X175" s="122" t="str">
        <f>IF('Declarations Team 5'!C44="","",'Declarations Team 5'!E$1)</f>
        <v/>
      </c>
      <c r="Y175" s="123" t="str">
        <f>IF('Declarations Team 5'!C44="","",'Declarations Team 5'!C44)</f>
        <v/>
      </c>
      <c r="Z175" s="123" t="str">
        <f>IF('Declarations Team 5'!C44="","",'Declarations Team 5'!D44)</f>
        <v/>
      </c>
      <c r="AA175" s="124" t="str">
        <f>IF('Declarations Team 5'!C44="","","M")</f>
        <v/>
      </c>
      <c r="AB175">
        <f t="shared" si="17"/>
        <v>0</v>
      </c>
      <c r="AC175">
        <f t="shared" si="18"/>
        <v>0</v>
      </c>
    </row>
    <row r="176" spans="23:29">
      <c r="W176">
        <f t="shared" si="19"/>
        <v>999</v>
      </c>
      <c r="X176" s="122" t="str">
        <f>IF('Declarations Team 5'!C45="","",'Declarations Team 5'!E$1)</f>
        <v/>
      </c>
      <c r="Y176" s="123" t="str">
        <f>IF('Declarations Team 5'!C45="","",'Declarations Team 5'!C45)</f>
        <v/>
      </c>
      <c r="Z176" s="123" t="str">
        <f>IF('Declarations Team 5'!C45="","",'Declarations Team 5'!D45)</f>
        <v/>
      </c>
      <c r="AA176" s="124" t="str">
        <f>IF('Declarations Team 5'!C45="","","M")</f>
        <v/>
      </c>
      <c r="AB176">
        <f t="shared" si="17"/>
        <v>0</v>
      </c>
      <c r="AC176">
        <f t="shared" si="18"/>
        <v>0</v>
      </c>
    </row>
    <row r="177" spans="23:29">
      <c r="W177">
        <f t="shared" si="19"/>
        <v>999</v>
      </c>
      <c r="X177" s="122" t="str">
        <f>IF('Declarations Team 5'!C46="","",'Declarations Team 5'!E$1)</f>
        <v/>
      </c>
      <c r="Y177" s="123" t="str">
        <f>IF('Declarations Team 5'!C46="","",'Declarations Team 5'!C46)</f>
        <v/>
      </c>
      <c r="Z177" s="123" t="str">
        <f>IF('Declarations Team 5'!C46="","",'Declarations Team 5'!D46)</f>
        <v/>
      </c>
      <c r="AA177" s="124" t="str">
        <f>IF('Declarations Team 5'!C46="","","M")</f>
        <v/>
      </c>
      <c r="AB177">
        <f t="shared" si="17"/>
        <v>0</v>
      </c>
      <c r="AC177">
        <f t="shared" si="18"/>
        <v>0</v>
      </c>
    </row>
    <row r="178" spans="23:29">
      <c r="W178">
        <f t="shared" si="19"/>
        <v>999</v>
      </c>
      <c r="X178" s="122" t="str">
        <f>IF('Declarations Team 5'!C47="","",'Declarations Team 5'!E$1)</f>
        <v/>
      </c>
      <c r="Y178" s="123" t="str">
        <f>IF('Declarations Team 5'!C47="","",'Declarations Team 5'!C47)</f>
        <v/>
      </c>
      <c r="Z178" s="123" t="str">
        <f>IF('Declarations Team 5'!C47="","",'Declarations Team 5'!D47)</f>
        <v/>
      </c>
      <c r="AA178" s="124" t="str">
        <f>IF('Declarations Team 5'!C47="","","M")</f>
        <v/>
      </c>
      <c r="AB178">
        <f t="shared" si="17"/>
        <v>0</v>
      </c>
      <c r="AC178">
        <f t="shared" si="18"/>
        <v>0</v>
      </c>
    </row>
    <row r="179" spans="23:29">
      <c r="W179">
        <f t="shared" si="19"/>
        <v>999</v>
      </c>
      <c r="X179" s="122" t="str">
        <f>IF('Declarations Team 5'!C48="","",'Declarations Team 5'!E$1)</f>
        <v/>
      </c>
      <c r="Y179" s="123" t="str">
        <f>IF('Declarations Team 5'!C48="","",'Declarations Team 5'!C48)</f>
        <v/>
      </c>
      <c r="Z179" s="123" t="str">
        <f>IF('Declarations Team 5'!C48="","",'Declarations Team 5'!D48)</f>
        <v/>
      </c>
      <c r="AA179" s="124" t="str">
        <f>IF('Declarations Team 5'!C48="","","M")</f>
        <v/>
      </c>
      <c r="AB179">
        <f t="shared" si="17"/>
        <v>0</v>
      </c>
      <c r="AC179">
        <f t="shared" si="18"/>
        <v>0</v>
      </c>
    </row>
    <row r="180" spans="23:29">
      <c r="W180">
        <f t="shared" si="19"/>
        <v>999</v>
      </c>
      <c r="X180" s="122" t="str">
        <f>IF('Declarations Team 5'!C49="","",'Declarations Team 5'!E$1)</f>
        <v/>
      </c>
      <c r="Y180" s="123" t="str">
        <f>IF('Declarations Team 5'!C49="","",'Declarations Team 5'!C49)</f>
        <v/>
      </c>
      <c r="Z180" s="123" t="str">
        <f>IF('Declarations Team 5'!C49="","",'Declarations Team 5'!D49)</f>
        <v/>
      </c>
      <c r="AA180" s="124" t="str">
        <f>IF('Declarations Team 5'!C49="","","M")</f>
        <v/>
      </c>
      <c r="AB180">
        <f t="shared" si="17"/>
        <v>0</v>
      </c>
      <c r="AC180">
        <f t="shared" si="18"/>
        <v>0</v>
      </c>
    </row>
    <row r="181" spans="23:29">
      <c r="W181">
        <f t="shared" si="19"/>
        <v>999</v>
      </c>
      <c r="X181" s="122" t="str">
        <f>IF('Declarations Team 5'!C50="","",'Declarations Team 5'!E$1)</f>
        <v/>
      </c>
      <c r="Y181" s="123" t="str">
        <f>IF('Declarations Team 5'!C50="","",'Declarations Team 5'!C50)</f>
        <v/>
      </c>
      <c r="Z181" s="123" t="str">
        <f>IF('Declarations Team 5'!C50="","",'Declarations Team 5'!D50)</f>
        <v/>
      </c>
      <c r="AA181" s="124" t="str">
        <f>IF('Declarations Team 5'!C50="","","M")</f>
        <v/>
      </c>
      <c r="AB181">
        <f t="shared" si="17"/>
        <v>0</v>
      </c>
      <c r="AC181">
        <f t="shared" si="18"/>
        <v>0</v>
      </c>
    </row>
    <row r="182" spans="23:29">
      <c r="W182">
        <f t="shared" si="19"/>
        <v>999</v>
      </c>
      <c r="X182" s="125" t="str">
        <f>IF('Declarations Team 5'!C51="","",'Declarations Team 5'!E$1)</f>
        <v/>
      </c>
      <c r="Y182" s="126" t="str">
        <f>IF('Declarations Team 5'!C51="","",'Declarations Team 5'!C51)</f>
        <v/>
      </c>
      <c r="Z182" s="126" t="str">
        <f>IF('Declarations Team 5'!C51="","",'Declarations Team 5'!D51)</f>
        <v/>
      </c>
      <c r="AA182" s="127" t="str">
        <f>IF('Declarations Team 5'!C51="","","M")</f>
        <v/>
      </c>
      <c r="AB182">
        <f t="shared" si="17"/>
        <v>0</v>
      </c>
      <c r="AC182">
        <f t="shared" si="18"/>
        <v>0</v>
      </c>
    </row>
    <row r="183" spans="23:29">
      <c r="W183">
        <f t="shared" si="19"/>
        <v>999</v>
      </c>
      <c r="X183" s="125" t="str">
        <f>IF('Declarations Team 5'!C52="","",'Declarations Team 5'!E$1)</f>
        <v/>
      </c>
      <c r="Y183" s="126" t="str">
        <f>IF('Declarations Team 5'!C52="","",'Declarations Team 5'!C52)</f>
        <v/>
      </c>
      <c r="Z183" s="126" t="str">
        <f>IF('Declarations Team 5'!C52="","",'Declarations Team 5'!D52)</f>
        <v/>
      </c>
      <c r="AA183" s="127" t="str">
        <f>IF('Declarations Team 5'!C52="","","M")</f>
        <v/>
      </c>
      <c r="AB183">
        <f t="shared" si="17"/>
        <v>0</v>
      </c>
      <c r="AC183">
        <f t="shared" si="18"/>
        <v>0</v>
      </c>
    </row>
    <row r="184" spans="23:29">
      <c r="W184">
        <f t="shared" si="19"/>
        <v>999</v>
      </c>
      <c r="X184" s="113" t="str">
        <f>IF('Declarations Team 5'!I33="","",'Declarations Team 5'!K$1)</f>
        <v/>
      </c>
      <c r="Y184" s="114" t="str">
        <f>IF('Declarations Team 5'!I33="","",'Declarations Team 5'!I33)</f>
        <v/>
      </c>
      <c r="Z184" s="114" t="str">
        <f>IF('Declarations Team 5'!I33="","",'Declarations Team 5'!J33)</f>
        <v/>
      </c>
      <c r="AA184" s="115" t="str">
        <f>IF('Declarations Team 5'!I33="","","F")</f>
        <v/>
      </c>
      <c r="AB184">
        <f t="shared" si="17"/>
        <v>0</v>
      </c>
      <c r="AC184">
        <f t="shared" si="18"/>
        <v>0</v>
      </c>
    </row>
    <row r="185" spans="23:29">
      <c r="W185">
        <f t="shared" si="19"/>
        <v>999</v>
      </c>
      <c r="X185" s="113" t="str">
        <f>IF('Declarations Team 5'!I34="","",'Declarations Team 5'!K$1)</f>
        <v/>
      </c>
      <c r="Y185" s="114" t="str">
        <f>IF('Declarations Team 5'!I34="","",'Declarations Team 5'!I34)</f>
        <v/>
      </c>
      <c r="Z185" s="114" t="str">
        <f>IF('Declarations Team 5'!I34="","",'Declarations Team 5'!J34)</f>
        <v/>
      </c>
      <c r="AA185" s="115" t="str">
        <f>IF('Declarations Team 5'!I34="","","F")</f>
        <v/>
      </c>
      <c r="AB185">
        <f t="shared" si="17"/>
        <v>0</v>
      </c>
      <c r="AC185">
        <f t="shared" si="18"/>
        <v>0</v>
      </c>
    </row>
    <row r="186" spans="23:29">
      <c r="W186">
        <f t="shared" si="19"/>
        <v>999</v>
      </c>
      <c r="X186" s="113" t="str">
        <f>IF('Declarations Team 5'!I35="","",'Declarations Team 5'!K$1)</f>
        <v/>
      </c>
      <c r="Y186" s="114" t="str">
        <f>IF('Declarations Team 5'!I35="","",'Declarations Team 5'!I35)</f>
        <v/>
      </c>
      <c r="Z186" s="114" t="str">
        <f>IF('Declarations Team 5'!I35="","",'Declarations Team 5'!J35)</f>
        <v/>
      </c>
      <c r="AA186" s="115" t="str">
        <f>IF('Declarations Team 5'!I35="","","F")</f>
        <v/>
      </c>
      <c r="AB186">
        <f t="shared" si="17"/>
        <v>0</v>
      </c>
      <c r="AC186">
        <f t="shared" si="18"/>
        <v>0</v>
      </c>
    </row>
    <row r="187" spans="23:29">
      <c r="W187">
        <f t="shared" si="19"/>
        <v>999</v>
      </c>
      <c r="X187" s="113" t="str">
        <f>IF('Declarations Team 5'!I36="","",'Declarations Team 5'!K$1)</f>
        <v/>
      </c>
      <c r="Y187" s="114" t="str">
        <f>IF('Declarations Team 5'!I36="","",'Declarations Team 5'!I36)</f>
        <v/>
      </c>
      <c r="Z187" s="114" t="str">
        <f>IF('Declarations Team 5'!I36="","",'Declarations Team 5'!J36)</f>
        <v/>
      </c>
      <c r="AA187" s="115" t="str">
        <f>IF('Declarations Team 5'!I36="","","F")</f>
        <v/>
      </c>
      <c r="AB187">
        <f t="shared" si="17"/>
        <v>0</v>
      </c>
      <c r="AC187">
        <f t="shared" si="18"/>
        <v>0</v>
      </c>
    </row>
    <row r="188" spans="23:29">
      <c r="W188">
        <f t="shared" si="19"/>
        <v>999</v>
      </c>
      <c r="X188" s="113" t="str">
        <f>IF('Declarations Team 5'!I37="","",'Declarations Team 5'!K$1)</f>
        <v/>
      </c>
      <c r="Y188" s="114" t="str">
        <f>IF('Declarations Team 5'!I37="","",'Declarations Team 5'!I37)</f>
        <v/>
      </c>
      <c r="Z188" s="114" t="str">
        <f>IF('Declarations Team 5'!I37="","",'Declarations Team 5'!J37)</f>
        <v/>
      </c>
      <c r="AA188" s="115" t="str">
        <f>IF('Declarations Team 5'!I37="","","F")</f>
        <v/>
      </c>
      <c r="AB188">
        <f t="shared" si="17"/>
        <v>0</v>
      </c>
      <c r="AC188">
        <f t="shared" si="18"/>
        <v>0</v>
      </c>
    </row>
    <row r="189" spans="23:29">
      <c r="W189">
        <f t="shared" si="19"/>
        <v>999</v>
      </c>
      <c r="X189" s="113" t="str">
        <f>IF('Declarations Team 5'!I38="","",'Declarations Team 5'!K$1)</f>
        <v/>
      </c>
      <c r="Y189" s="114" t="str">
        <f>IF('Declarations Team 5'!I38="","",'Declarations Team 5'!I38)</f>
        <v/>
      </c>
      <c r="Z189" s="114" t="str">
        <f>IF('Declarations Team 5'!I38="","",'Declarations Team 5'!J38)</f>
        <v/>
      </c>
      <c r="AA189" s="115" t="str">
        <f>IF('Declarations Team 5'!I38="","","F")</f>
        <v/>
      </c>
      <c r="AB189">
        <f t="shared" si="17"/>
        <v>0</v>
      </c>
      <c r="AC189">
        <f t="shared" si="18"/>
        <v>0</v>
      </c>
    </row>
    <row r="190" spans="23:29">
      <c r="W190">
        <f t="shared" si="19"/>
        <v>999</v>
      </c>
      <c r="X190" s="113" t="str">
        <f>IF('Declarations Team 5'!I39="","",'Declarations Team 5'!K$1)</f>
        <v/>
      </c>
      <c r="Y190" s="114" t="str">
        <f>IF('Declarations Team 5'!I39="","",'Declarations Team 5'!I39)</f>
        <v/>
      </c>
      <c r="Z190" s="114" t="str">
        <f>IF('Declarations Team 5'!I39="","",'Declarations Team 5'!J39)</f>
        <v/>
      </c>
      <c r="AA190" s="115" t="str">
        <f>IF('Declarations Team 5'!I39="","","F")</f>
        <v/>
      </c>
      <c r="AB190">
        <f t="shared" si="17"/>
        <v>0</v>
      </c>
      <c r="AC190">
        <f t="shared" si="18"/>
        <v>0</v>
      </c>
    </row>
    <row r="191" spans="23:29">
      <c r="W191">
        <f t="shared" si="19"/>
        <v>999</v>
      </c>
      <c r="X191" s="113" t="str">
        <f>IF('Declarations Team 5'!I40="","",'Declarations Team 5'!K$1)</f>
        <v/>
      </c>
      <c r="Y191" s="114" t="str">
        <f>IF('Declarations Team 5'!I40="","",'Declarations Team 5'!I40)</f>
        <v/>
      </c>
      <c r="Z191" s="114" t="str">
        <f>IF('Declarations Team 5'!I40="","",'Declarations Team 5'!J40)</f>
        <v/>
      </c>
      <c r="AA191" s="115" t="str">
        <f>IF('Declarations Team 5'!I40="","","F")</f>
        <v/>
      </c>
      <c r="AB191">
        <f t="shared" si="17"/>
        <v>0</v>
      </c>
      <c r="AC191">
        <f t="shared" si="18"/>
        <v>0</v>
      </c>
    </row>
    <row r="192" spans="23:29">
      <c r="W192">
        <f t="shared" si="19"/>
        <v>999</v>
      </c>
      <c r="X192" s="113" t="str">
        <f>IF('Declarations Team 5'!I41="","",'Declarations Team 5'!K$1)</f>
        <v/>
      </c>
      <c r="Y192" s="114" t="str">
        <f>IF('Declarations Team 5'!I41="","",'Declarations Team 5'!I41)</f>
        <v/>
      </c>
      <c r="Z192" s="114" t="str">
        <f>IF('Declarations Team 5'!I41="","",'Declarations Team 5'!J41)</f>
        <v/>
      </c>
      <c r="AA192" s="115" t="str">
        <f>IF('Declarations Team 5'!I41="","","F")</f>
        <v/>
      </c>
      <c r="AB192">
        <f t="shared" si="17"/>
        <v>0</v>
      </c>
      <c r="AC192">
        <f t="shared" si="18"/>
        <v>0</v>
      </c>
    </row>
    <row r="193" spans="23:29">
      <c r="W193">
        <f t="shared" si="19"/>
        <v>999</v>
      </c>
      <c r="X193" s="113" t="str">
        <f>IF('Declarations Team 5'!I42="","",'Declarations Team 5'!K$1)</f>
        <v/>
      </c>
      <c r="Y193" s="114" t="str">
        <f>IF('Declarations Team 5'!I42="","",'Declarations Team 5'!I42)</f>
        <v/>
      </c>
      <c r="Z193" s="114" t="str">
        <f>IF('Declarations Team 5'!I42="","",'Declarations Team 5'!J42)</f>
        <v/>
      </c>
      <c r="AA193" s="115" t="str">
        <f>IF('Declarations Team 5'!I42="","","F")</f>
        <v/>
      </c>
      <c r="AB193">
        <f t="shared" si="17"/>
        <v>0</v>
      </c>
      <c r="AC193">
        <f t="shared" si="18"/>
        <v>0</v>
      </c>
    </row>
    <row r="194" spans="23:29">
      <c r="W194">
        <f t="shared" si="19"/>
        <v>999</v>
      </c>
      <c r="X194" s="113" t="str">
        <f>IF('Declarations Team 5'!I43="","",'Declarations Team 5'!K$1)</f>
        <v/>
      </c>
      <c r="Y194" s="114" t="str">
        <f>IF('Declarations Team 5'!I43="","",'Declarations Team 5'!I43)</f>
        <v/>
      </c>
      <c r="Z194" s="114" t="str">
        <f>IF('Declarations Team 5'!I43="","",'Declarations Team 5'!J43)</f>
        <v/>
      </c>
      <c r="AA194" s="115" t="str">
        <f>IF('Declarations Team 5'!I43="","","F")</f>
        <v/>
      </c>
      <c r="AB194">
        <f t="shared" si="17"/>
        <v>0</v>
      </c>
      <c r="AC194">
        <f t="shared" si="18"/>
        <v>0</v>
      </c>
    </row>
    <row r="195" spans="23:29">
      <c r="W195">
        <f t="shared" si="19"/>
        <v>999</v>
      </c>
      <c r="X195" s="113" t="str">
        <f>IF('Declarations Team 5'!I44="","",'Declarations Team 5'!K$1)</f>
        <v/>
      </c>
      <c r="Y195" s="114" t="str">
        <f>IF('Declarations Team 5'!I44="","",'Declarations Team 5'!I44)</f>
        <v/>
      </c>
      <c r="Z195" s="114" t="str">
        <f>IF('Declarations Team 5'!I44="","",'Declarations Team 5'!J44)</f>
        <v/>
      </c>
      <c r="AA195" s="115" t="str">
        <f>IF('Declarations Team 5'!I44="","","F")</f>
        <v/>
      </c>
      <c r="AB195">
        <f t="shared" si="17"/>
        <v>0</v>
      </c>
      <c r="AC195">
        <f t="shared" si="18"/>
        <v>0</v>
      </c>
    </row>
    <row r="196" spans="23:29">
      <c r="W196">
        <f t="shared" si="19"/>
        <v>999</v>
      </c>
      <c r="X196" s="113" t="str">
        <f>IF('Declarations Team 5'!I45="","",'Declarations Team 5'!K$1)</f>
        <v/>
      </c>
      <c r="Y196" s="114" t="str">
        <f>IF('Declarations Team 5'!I45="","",'Declarations Team 5'!I45)</f>
        <v/>
      </c>
      <c r="Z196" s="114" t="str">
        <f>IF('Declarations Team 5'!I45="","",'Declarations Team 5'!J45)</f>
        <v/>
      </c>
      <c r="AA196" s="115" t="str">
        <f>IF('Declarations Team 5'!I45="","","F")</f>
        <v/>
      </c>
      <c r="AB196">
        <f t="shared" si="17"/>
        <v>0</v>
      </c>
      <c r="AC196">
        <f t="shared" si="18"/>
        <v>0</v>
      </c>
    </row>
    <row r="197" spans="23:29">
      <c r="W197">
        <f t="shared" si="19"/>
        <v>999</v>
      </c>
      <c r="X197" s="113" t="str">
        <f>IF('Declarations Team 5'!I46="","",'Declarations Team 5'!K$1)</f>
        <v/>
      </c>
      <c r="Y197" s="114" t="str">
        <f>IF('Declarations Team 5'!I46="","",'Declarations Team 5'!I46)</f>
        <v/>
      </c>
      <c r="Z197" s="114" t="str">
        <f>IF('Declarations Team 5'!I46="","",'Declarations Team 5'!J46)</f>
        <v/>
      </c>
      <c r="AA197" s="115" t="str">
        <f>IF('Declarations Team 5'!I46="","","F")</f>
        <v/>
      </c>
      <c r="AB197">
        <f t="shared" ref="AB197:AB260" si="20">IF(X197="",0,1)</f>
        <v>0</v>
      </c>
      <c r="AC197">
        <f t="shared" ref="AC197:AC260" si="21">AC196+AB197</f>
        <v>0</v>
      </c>
    </row>
    <row r="198" spans="23:29">
      <c r="W198">
        <f t="shared" ref="W198:W261" si="22">IF(AC198=AC197,999,AC198)</f>
        <v>999</v>
      </c>
      <c r="X198" s="113" t="str">
        <f>IF('Declarations Team 5'!I47="","",'Declarations Team 5'!K$1)</f>
        <v/>
      </c>
      <c r="Y198" s="114" t="str">
        <f>IF('Declarations Team 5'!I47="","",'Declarations Team 5'!I47)</f>
        <v/>
      </c>
      <c r="Z198" s="114" t="str">
        <f>IF('Declarations Team 5'!I47="","",'Declarations Team 5'!J47)</f>
        <v/>
      </c>
      <c r="AA198" s="115" t="str">
        <f>IF('Declarations Team 5'!I47="","","F")</f>
        <v/>
      </c>
      <c r="AB198">
        <f t="shared" si="20"/>
        <v>0</v>
      </c>
      <c r="AC198">
        <f t="shared" si="21"/>
        <v>0</v>
      </c>
    </row>
    <row r="199" spans="23:29">
      <c r="W199">
        <f t="shared" si="22"/>
        <v>999</v>
      </c>
      <c r="X199" s="113" t="str">
        <f>IF('Declarations Team 5'!I48="","",'Declarations Team 5'!K$1)</f>
        <v/>
      </c>
      <c r="Y199" s="114" t="str">
        <f>IF('Declarations Team 5'!I48="","",'Declarations Team 5'!I48)</f>
        <v/>
      </c>
      <c r="Z199" s="114" t="str">
        <f>IF('Declarations Team 5'!I48="","",'Declarations Team 5'!J48)</f>
        <v/>
      </c>
      <c r="AA199" s="115" t="str">
        <f>IF('Declarations Team 5'!I48="","","F")</f>
        <v/>
      </c>
      <c r="AB199">
        <f t="shared" si="20"/>
        <v>0</v>
      </c>
      <c r="AC199">
        <f t="shared" si="21"/>
        <v>0</v>
      </c>
    </row>
    <row r="200" spans="23:29">
      <c r="W200">
        <f t="shared" si="22"/>
        <v>999</v>
      </c>
      <c r="X200" s="113" t="str">
        <f>IF('Declarations Team 5'!I49="","",'Declarations Team 5'!K$1)</f>
        <v/>
      </c>
      <c r="Y200" s="114" t="str">
        <f>IF('Declarations Team 5'!I49="","",'Declarations Team 5'!I49)</f>
        <v/>
      </c>
      <c r="Z200" s="114" t="str">
        <f>IF('Declarations Team 5'!I49="","",'Declarations Team 5'!J49)</f>
        <v/>
      </c>
      <c r="AA200" s="115" t="str">
        <f>IF('Declarations Team 5'!I49="","","F")</f>
        <v/>
      </c>
      <c r="AB200">
        <f t="shared" si="20"/>
        <v>0</v>
      </c>
      <c r="AC200">
        <f t="shared" si="21"/>
        <v>0</v>
      </c>
    </row>
    <row r="201" spans="23:29">
      <c r="W201">
        <f t="shared" si="22"/>
        <v>999</v>
      </c>
      <c r="X201" s="113" t="str">
        <f>IF('Declarations Team 5'!I50="","",'Declarations Team 5'!K$1)</f>
        <v/>
      </c>
      <c r="Y201" s="114" t="str">
        <f>IF('Declarations Team 5'!I50="","",'Declarations Team 5'!I50)</f>
        <v/>
      </c>
      <c r="Z201" s="114" t="str">
        <f>IF('Declarations Team 5'!I50="","",'Declarations Team 5'!J50)</f>
        <v/>
      </c>
      <c r="AA201" s="115" t="str">
        <f>IF('Declarations Team 5'!I50="","","F")</f>
        <v/>
      </c>
      <c r="AB201">
        <f t="shared" si="20"/>
        <v>0</v>
      </c>
      <c r="AC201">
        <f t="shared" si="21"/>
        <v>0</v>
      </c>
    </row>
    <row r="202" spans="23:29">
      <c r="W202">
        <f t="shared" si="22"/>
        <v>999</v>
      </c>
      <c r="X202" s="113" t="str">
        <f>IF('Declarations Team 5'!I51="","",'Declarations Team 5'!K$1)</f>
        <v/>
      </c>
      <c r="Y202" s="114" t="str">
        <f>IF('Declarations Team 5'!I51="","",'Declarations Team 5'!I51)</f>
        <v/>
      </c>
      <c r="Z202" s="114" t="str">
        <f>IF('Declarations Team 5'!I51="","",'Declarations Team 5'!J51)</f>
        <v/>
      </c>
      <c r="AA202" s="115" t="str">
        <f>IF('Declarations Team 5'!I51="","","F")</f>
        <v/>
      </c>
      <c r="AB202">
        <f t="shared" si="20"/>
        <v>0</v>
      </c>
      <c r="AC202">
        <f t="shared" si="21"/>
        <v>0</v>
      </c>
    </row>
    <row r="203" spans="23:29">
      <c r="W203">
        <f t="shared" si="22"/>
        <v>999</v>
      </c>
      <c r="X203" s="116" t="str">
        <f>IF('Declarations Team 5'!I52="","",'Declarations Team 5'!K$1)</f>
        <v/>
      </c>
      <c r="Y203" s="117" t="str">
        <f>IF('Declarations Team 5'!I52="","",'Declarations Team 5'!I52)</f>
        <v/>
      </c>
      <c r="Z203" s="117" t="str">
        <f>IF('Declarations Team 5'!I52="","",'Declarations Team 5'!J52)</f>
        <v/>
      </c>
      <c r="AA203" s="118" t="str">
        <f>IF('Declarations Team 5'!I52="","","F")</f>
        <v/>
      </c>
      <c r="AB203">
        <f t="shared" si="20"/>
        <v>0</v>
      </c>
      <c r="AC203">
        <f t="shared" si="21"/>
        <v>0</v>
      </c>
    </row>
    <row r="204" spans="23:29">
      <c r="W204">
        <f t="shared" si="22"/>
        <v>999</v>
      </c>
      <c r="X204" s="119" t="str">
        <f>IF('Declarations Team 6'!C33="","",'Declarations Team 6'!E$1)</f>
        <v/>
      </c>
      <c r="Y204" s="120" t="str">
        <f>IF('Declarations Team 6'!C33="","",'Declarations Team 6'!C33)</f>
        <v/>
      </c>
      <c r="Z204" s="120" t="str">
        <f>IF('Declarations Team 6'!C33="","",'Declarations Team 6'!D33)</f>
        <v/>
      </c>
      <c r="AA204" s="121" t="str">
        <f>IF('Declarations Team 6'!C33="","","M")</f>
        <v/>
      </c>
      <c r="AB204">
        <f t="shared" si="20"/>
        <v>0</v>
      </c>
      <c r="AC204">
        <f t="shared" si="21"/>
        <v>0</v>
      </c>
    </row>
    <row r="205" spans="23:29">
      <c r="W205">
        <f t="shared" si="22"/>
        <v>999</v>
      </c>
      <c r="X205" s="122" t="str">
        <f>IF('Declarations Team 6'!C34="","",'Declarations Team 6'!E$1)</f>
        <v/>
      </c>
      <c r="Y205" s="123" t="str">
        <f>IF('Declarations Team 6'!C34="","",'Declarations Team 6'!C34)</f>
        <v/>
      </c>
      <c r="Z205" s="123" t="str">
        <f>IF('Declarations Team 6'!C34="","",'Declarations Team 6'!D34)</f>
        <v/>
      </c>
      <c r="AA205" s="124" t="str">
        <f>IF('Declarations Team 6'!C34="","","M")</f>
        <v/>
      </c>
      <c r="AB205">
        <f t="shared" si="20"/>
        <v>0</v>
      </c>
      <c r="AC205">
        <f t="shared" si="21"/>
        <v>0</v>
      </c>
    </row>
    <row r="206" spans="23:29">
      <c r="W206">
        <f t="shared" si="22"/>
        <v>999</v>
      </c>
      <c r="X206" s="122" t="str">
        <f>IF('Declarations Team 6'!C35="","",'Declarations Team 6'!E$1)</f>
        <v/>
      </c>
      <c r="Y206" s="123" t="str">
        <f>IF('Declarations Team 6'!C35="","",'Declarations Team 6'!C35)</f>
        <v/>
      </c>
      <c r="Z206" s="123" t="str">
        <f>IF('Declarations Team 6'!C35="","",'Declarations Team 6'!D35)</f>
        <v/>
      </c>
      <c r="AA206" s="124" t="str">
        <f>IF('Declarations Team 6'!C35="","","M")</f>
        <v/>
      </c>
      <c r="AB206">
        <f t="shared" si="20"/>
        <v>0</v>
      </c>
      <c r="AC206">
        <f t="shared" si="21"/>
        <v>0</v>
      </c>
    </row>
    <row r="207" spans="23:29">
      <c r="W207">
        <f t="shared" si="22"/>
        <v>999</v>
      </c>
      <c r="X207" s="122" t="str">
        <f>IF('Declarations Team 6'!C36="","",'Declarations Team 6'!E$1)</f>
        <v/>
      </c>
      <c r="Y207" s="123" t="str">
        <f>IF('Declarations Team 6'!C36="","",'Declarations Team 6'!C36)</f>
        <v/>
      </c>
      <c r="Z207" s="123" t="str">
        <f>IF('Declarations Team 6'!C36="","",'Declarations Team 6'!D36)</f>
        <v/>
      </c>
      <c r="AA207" s="124" t="str">
        <f>IF('Declarations Team 6'!C36="","","M")</f>
        <v/>
      </c>
      <c r="AB207">
        <f t="shared" si="20"/>
        <v>0</v>
      </c>
      <c r="AC207">
        <f t="shared" si="21"/>
        <v>0</v>
      </c>
    </row>
    <row r="208" spans="23:29">
      <c r="W208">
        <f t="shared" si="22"/>
        <v>999</v>
      </c>
      <c r="X208" s="122" t="str">
        <f>IF('Declarations Team 6'!C37="","",'Declarations Team 6'!E$1)</f>
        <v/>
      </c>
      <c r="Y208" s="123" t="str">
        <f>IF('Declarations Team 6'!C37="","",'Declarations Team 6'!C37)</f>
        <v/>
      </c>
      <c r="Z208" s="123" t="str">
        <f>IF('Declarations Team 6'!C37="","",'Declarations Team 6'!D37)</f>
        <v/>
      </c>
      <c r="AA208" s="124" t="str">
        <f>IF('Declarations Team 6'!C37="","","M")</f>
        <v/>
      </c>
      <c r="AB208">
        <f t="shared" si="20"/>
        <v>0</v>
      </c>
      <c r="AC208">
        <f t="shared" si="21"/>
        <v>0</v>
      </c>
    </row>
    <row r="209" spans="23:29">
      <c r="W209">
        <f t="shared" si="22"/>
        <v>999</v>
      </c>
      <c r="X209" s="122" t="str">
        <f>IF('Declarations Team 6'!C38="","",'Declarations Team 6'!E$1)</f>
        <v/>
      </c>
      <c r="Y209" s="123" t="str">
        <f>IF('Declarations Team 6'!C38="","",'Declarations Team 6'!C38)</f>
        <v/>
      </c>
      <c r="Z209" s="123" t="str">
        <f>IF('Declarations Team 6'!C38="","",'Declarations Team 6'!D38)</f>
        <v/>
      </c>
      <c r="AA209" s="124" t="str">
        <f>IF('Declarations Team 6'!C38="","","M")</f>
        <v/>
      </c>
      <c r="AB209">
        <f t="shared" si="20"/>
        <v>0</v>
      </c>
      <c r="AC209">
        <f t="shared" si="21"/>
        <v>0</v>
      </c>
    </row>
    <row r="210" spans="23:29">
      <c r="W210">
        <f t="shared" si="22"/>
        <v>999</v>
      </c>
      <c r="X210" s="122" t="str">
        <f>IF('Declarations Team 6'!C39="","",'Declarations Team 6'!E$1)</f>
        <v/>
      </c>
      <c r="Y210" s="123" t="str">
        <f>IF('Declarations Team 6'!C39="","",'Declarations Team 6'!C39)</f>
        <v/>
      </c>
      <c r="Z210" s="123" t="str">
        <f>IF('Declarations Team 6'!C39="","",'Declarations Team 6'!D39)</f>
        <v/>
      </c>
      <c r="AA210" s="124" t="str">
        <f>IF('Declarations Team 6'!C39="","","M")</f>
        <v/>
      </c>
      <c r="AB210">
        <f t="shared" si="20"/>
        <v>0</v>
      </c>
      <c r="AC210">
        <f t="shared" si="21"/>
        <v>0</v>
      </c>
    </row>
    <row r="211" spans="23:29">
      <c r="W211">
        <f t="shared" si="22"/>
        <v>999</v>
      </c>
      <c r="X211" s="122" t="str">
        <f>IF('Declarations Team 6'!C40="","",'Declarations Team 6'!E$1)</f>
        <v/>
      </c>
      <c r="Y211" s="123" t="str">
        <f>IF('Declarations Team 6'!C40="","",'Declarations Team 6'!C40)</f>
        <v/>
      </c>
      <c r="Z211" s="123" t="str">
        <f>IF('Declarations Team 6'!C40="","",'Declarations Team 6'!D40)</f>
        <v/>
      </c>
      <c r="AA211" s="124" t="str">
        <f>IF('Declarations Team 6'!C40="","","M")</f>
        <v/>
      </c>
      <c r="AB211">
        <f t="shared" si="20"/>
        <v>0</v>
      </c>
      <c r="AC211">
        <f t="shared" si="21"/>
        <v>0</v>
      </c>
    </row>
    <row r="212" spans="23:29">
      <c r="W212">
        <f t="shared" si="22"/>
        <v>999</v>
      </c>
      <c r="X212" s="122" t="str">
        <f>IF('Declarations Team 6'!C41="","",'Declarations Team 6'!E$1)</f>
        <v/>
      </c>
      <c r="Y212" s="123" t="str">
        <f>IF('Declarations Team 6'!C41="","",'Declarations Team 6'!C41)</f>
        <v/>
      </c>
      <c r="Z212" s="123" t="str">
        <f>IF('Declarations Team 6'!C41="","",'Declarations Team 6'!D41)</f>
        <v/>
      </c>
      <c r="AA212" s="124" t="str">
        <f>IF('Declarations Team 6'!C41="","","M")</f>
        <v/>
      </c>
      <c r="AB212">
        <f t="shared" si="20"/>
        <v>0</v>
      </c>
      <c r="AC212">
        <f t="shared" si="21"/>
        <v>0</v>
      </c>
    </row>
    <row r="213" spans="23:29">
      <c r="W213">
        <f t="shared" si="22"/>
        <v>999</v>
      </c>
      <c r="X213" s="122" t="str">
        <f>IF('Declarations Team 6'!C42="","",'Declarations Team 6'!E$1)</f>
        <v/>
      </c>
      <c r="Y213" s="123" t="str">
        <f>IF('Declarations Team 6'!C42="","",'Declarations Team 6'!C42)</f>
        <v/>
      </c>
      <c r="Z213" s="123" t="str">
        <f>IF('Declarations Team 6'!C42="","",'Declarations Team 6'!D42)</f>
        <v/>
      </c>
      <c r="AA213" s="124" t="str">
        <f>IF('Declarations Team 6'!C42="","","M")</f>
        <v/>
      </c>
      <c r="AB213">
        <f t="shared" si="20"/>
        <v>0</v>
      </c>
      <c r="AC213">
        <f t="shared" si="21"/>
        <v>0</v>
      </c>
    </row>
    <row r="214" spans="23:29">
      <c r="W214">
        <f t="shared" si="22"/>
        <v>999</v>
      </c>
      <c r="X214" s="122" t="str">
        <f>IF('Declarations Team 6'!C43="","",'Declarations Team 6'!E$1)</f>
        <v/>
      </c>
      <c r="Y214" s="123" t="str">
        <f>IF('Declarations Team 6'!C43="","",'Declarations Team 6'!C43)</f>
        <v/>
      </c>
      <c r="Z214" s="123" t="str">
        <f>IF('Declarations Team 6'!C43="","",'Declarations Team 6'!D43)</f>
        <v/>
      </c>
      <c r="AA214" s="124" t="str">
        <f>IF('Declarations Team 6'!C43="","","M")</f>
        <v/>
      </c>
      <c r="AB214">
        <f t="shared" si="20"/>
        <v>0</v>
      </c>
      <c r="AC214">
        <f t="shared" si="21"/>
        <v>0</v>
      </c>
    </row>
    <row r="215" spans="23:29">
      <c r="W215">
        <f t="shared" si="22"/>
        <v>999</v>
      </c>
      <c r="X215" s="122" t="str">
        <f>IF('Declarations Team 6'!C44="","",'Declarations Team 6'!E$1)</f>
        <v/>
      </c>
      <c r="Y215" s="123" t="str">
        <f>IF('Declarations Team 6'!C44="","",'Declarations Team 6'!C44)</f>
        <v/>
      </c>
      <c r="Z215" s="123" t="str">
        <f>IF('Declarations Team 6'!C44="","",'Declarations Team 6'!D44)</f>
        <v/>
      </c>
      <c r="AA215" s="124" t="str">
        <f>IF('Declarations Team 6'!C44="","","M")</f>
        <v/>
      </c>
      <c r="AB215">
        <f t="shared" si="20"/>
        <v>0</v>
      </c>
      <c r="AC215">
        <f t="shared" si="21"/>
        <v>0</v>
      </c>
    </row>
    <row r="216" spans="23:29">
      <c r="W216">
        <f t="shared" si="22"/>
        <v>999</v>
      </c>
      <c r="X216" s="122" t="str">
        <f>IF('Declarations Team 6'!C45="","",'Declarations Team 6'!E$1)</f>
        <v/>
      </c>
      <c r="Y216" s="123" t="str">
        <f>IF('Declarations Team 6'!C45="","",'Declarations Team 6'!C45)</f>
        <v/>
      </c>
      <c r="Z216" s="123" t="str">
        <f>IF('Declarations Team 6'!C45="","",'Declarations Team 6'!D45)</f>
        <v/>
      </c>
      <c r="AA216" s="124" t="str">
        <f>IF('Declarations Team 6'!C45="","","M")</f>
        <v/>
      </c>
      <c r="AB216">
        <f t="shared" si="20"/>
        <v>0</v>
      </c>
      <c r="AC216">
        <f t="shared" si="21"/>
        <v>0</v>
      </c>
    </row>
    <row r="217" spans="23:29">
      <c r="W217">
        <f t="shared" si="22"/>
        <v>999</v>
      </c>
      <c r="X217" s="122" t="str">
        <f>IF('Declarations Team 6'!C46="","",'Declarations Team 6'!E$1)</f>
        <v/>
      </c>
      <c r="Y217" s="123" t="str">
        <f>IF('Declarations Team 6'!C46="","",'Declarations Team 6'!C46)</f>
        <v/>
      </c>
      <c r="Z217" s="123" t="str">
        <f>IF('Declarations Team 6'!C46="","",'Declarations Team 6'!D46)</f>
        <v/>
      </c>
      <c r="AA217" s="124" t="str">
        <f>IF('Declarations Team 6'!C46="","","M")</f>
        <v/>
      </c>
      <c r="AB217">
        <f t="shared" si="20"/>
        <v>0</v>
      </c>
      <c r="AC217">
        <f t="shared" si="21"/>
        <v>0</v>
      </c>
    </row>
    <row r="218" spans="23:29">
      <c r="W218">
        <f t="shared" si="22"/>
        <v>999</v>
      </c>
      <c r="X218" s="122" t="str">
        <f>IF('Declarations Team 6'!C47="","",'Declarations Team 6'!E$1)</f>
        <v/>
      </c>
      <c r="Y218" s="123" t="str">
        <f>IF('Declarations Team 6'!C47="","",'Declarations Team 6'!C47)</f>
        <v/>
      </c>
      <c r="Z218" s="123" t="str">
        <f>IF('Declarations Team 6'!C47="","",'Declarations Team 6'!D47)</f>
        <v/>
      </c>
      <c r="AA218" s="124" t="str">
        <f>IF('Declarations Team 6'!C47="","","M")</f>
        <v/>
      </c>
      <c r="AB218">
        <f t="shared" si="20"/>
        <v>0</v>
      </c>
      <c r="AC218">
        <f t="shared" si="21"/>
        <v>0</v>
      </c>
    </row>
    <row r="219" spans="23:29">
      <c r="W219">
        <f t="shared" si="22"/>
        <v>999</v>
      </c>
      <c r="X219" s="122" t="str">
        <f>IF('Declarations Team 6'!C48="","",'Declarations Team 6'!E$1)</f>
        <v/>
      </c>
      <c r="Y219" s="123" t="str">
        <f>IF('Declarations Team 6'!C48="","",'Declarations Team 6'!C48)</f>
        <v/>
      </c>
      <c r="Z219" s="123" t="str">
        <f>IF('Declarations Team 6'!C48="","",'Declarations Team 6'!D48)</f>
        <v/>
      </c>
      <c r="AA219" s="124" t="str">
        <f>IF('Declarations Team 6'!C48="","","M")</f>
        <v/>
      </c>
      <c r="AB219">
        <f t="shared" si="20"/>
        <v>0</v>
      </c>
      <c r="AC219">
        <f t="shared" si="21"/>
        <v>0</v>
      </c>
    </row>
    <row r="220" spans="23:29">
      <c r="W220">
        <f t="shared" si="22"/>
        <v>999</v>
      </c>
      <c r="X220" s="122" t="str">
        <f>IF('Declarations Team 6'!C49="","",'Declarations Team 6'!E$1)</f>
        <v/>
      </c>
      <c r="Y220" s="123" t="str">
        <f>IF('Declarations Team 6'!C49="","",'Declarations Team 6'!C49)</f>
        <v/>
      </c>
      <c r="Z220" s="123" t="str">
        <f>IF('Declarations Team 6'!C49="","",'Declarations Team 6'!D49)</f>
        <v/>
      </c>
      <c r="AA220" s="124" t="str">
        <f>IF('Declarations Team 6'!C49="","","M")</f>
        <v/>
      </c>
      <c r="AB220">
        <f t="shared" si="20"/>
        <v>0</v>
      </c>
      <c r="AC220">
        <f t="shared" si="21"/>
        <v>0</v>
      </c>
    </row>
    <row r="221" spans="23:29">
      <c r="W221">
        <f t="shared" si="22"/>
        <v>999</v>
      </c>
      <c r="X221" s="122" t="str">
        <f>IF('Declarations Team 6'!C50="","",'Declarations Team 6'!E$1)</f>
        <v/>
      </c>
      <c r="Y221" s="123" t="str">
        <f>IF('Declarations Team 6'!C50="","",'Declarations Team 6'!C50)</f>
        <v/>
      </c>
      <c r="Z221" s="123" t="str">
        <f>IF('Declarations Team 6'!C50="","",'Declarations Team 6'!D50)</f>
        <v/>
      </c>
      <c r="AA221" s="124" t="str">
        <f>IF('Declarations Team 6'!C50="","","M")</f>
        <v/>
      </c>
      <c r="AB221">
        <f t="shared" si="20"/>
        <v>0</v>
      </c>
      <c r="AC221">
        <f t="shared" si="21"/>
        <v>0</v>
      </c>
    </row>
    <row r="222" spans="23:29">
      <c r="W222">
        <f t="shared" si="22"/>
        <v>999</v>
      </c>
      <c r="X222" s="125" t="str">
        <f>IF('Declarations Team 6'!C51="","",'Declarations Team 6'!E$1)</f>
        <v/>
      </c>
      <c r="Y222" s="126" t="str">
        <f>IF('Declarations Team 6'!C51="","",'Declarations Team 6'!C51)</f>
        <v/>
      </c>
      <c r="Z222" s="126" t="str">
        <f>IF('Declarations Team 6'!C51="","",'Declarations Team 6'!D51)</f>
        <v/>
      </c>
      <c r="AA222" s="127" t="str">
        <f>IF('Declarations Team 6'!C51="","","M")</f>
        <v/>
      </c>
      <c r="AB222">
        <f t="shared" si="20"/>
        <v>0</v>
      </c>
      <c r="AC222">
        <f t="shared" si="21"/>
        <v>0</v>
      </c>
    </row>
    <row r="223" spans="23:29">
      <c r="W223">
        <f t="shared" si="22"/>
        <v>999</v>
      </c>
      <c r="X223" s="125" t="str">
        <f>IF('Declarations Team 6'!C52="","",'Declarations Team 6'!E$1)</f>
        <v/>
      </c>
      <c r="Y223" s="126" t="str">
        <f>IF('Declarations Team 6'!C52="","",'Declarations Team 6'!C52)</f>
        <v/>
      </c>
      <c r="Z223" s="126" t="str">
        <f>IF('Declarations Team 6'!C52="","",'Declarations Team 6'!D52)</f>
        <v/>
      </c>
      <c r="AA223" s="127" t="str">
        <f>IF('Declarations Team 6'!C52="","","M")</f>
        <v/>
      </c>
      <c r="AB223">
        <f t="shared" si="20"/>
        <v>0</v>
      </c>
      <c r="AC223">
        <f t="shared" si="21"/>
        <v>0</v>
      </c>
    </row>
    <row r="224" spans="23:29">
      <c r="W224">
        <f t="shared" si="22"/>
        <v>999</v>
      </c>
      <c r="X224" s="113" t="str">
        <f>IF('Declarations Team 6'!I33="","",'Declarations Team 6'!K$1)</f>
        <v/>
      </c>
      <c r="Y224" s="114" t="str">
        <f>IF('Declarations Team 6'!I33="","",'Declarations Team 6'!I33)</f>
        <v/>
      </c>
      <c r="Z224" s="114" t="str">
        <f>IF('Declarations Team 6'!I33="","",'Declarations Team 6'!J33)</f>
        <v/>
      </c>
      <c r="AA224" s="115" t="str">
        <f>IF('Declarations Team 6'!I33="","","F")</f>
        <v/>
      </c>
      <c r="AB224">
        <f t="shared" si="20"/>
        <v>0</v>
      </c>
      <c r="AC224">
        <f t="shared" si="21"/>
        <v>0</v>
      </c>
    </row>
    <row r="225" spans="23:29">
      <c r="W225">
        <f t="shared" si="22"/>
        <v>999</v>
      </c>
      <c r="X225" s="113" t="str">
        <f>IF('Declarations Team 6'!I34="","",'Declarations Team 6'!K$1)</f>
        <v/>
      </c>
      <c r="Y225" s="114" t="str">
        <f>IF('Declarations Team 6'!I34="","",'Declarations Team 6'!I34)</f>
        <v/>
      </c>
      <c r="Z225" s="114" t="str">
        <f>IF('Declarations Team 6'!I34="","",'Declarations Team 6'!J34)</f>
        <v/>
      </c>
      <c r="AA225" s="115" t="str">
        <f>IF('Declarations Team 6'!I34="","","F")</f>
        <v/>
      </c>
      <c r="AB225">
        <f t="shared" si="20"/>
        <v>0</v>
      </c>
      <c r="AC225">
        <f t="shared" si="21"/>
        <v>0</v>
      </c>
    </row>
    <row r="226" spans="23:29">
      <c r="W226">
        <f t="shared" si="22"/>
        <v>999</v>
      </c>
      <c r="X226" s="113" t="str">
        <f>IF('Declarations Team 6'!I35="","",'Declarations Team 6'!K$1)</f>
        <v/>
      </c>
      <c r="Y226" s="114" t="str">
        <f>IF('Declarations Team 6'!I35="","",'Declarations Team 6'!I35)</f>
        <v/>
      </c>
      <c r="Z226" s="114" t="str">
        <f>IF('Declarations Team 6'!I35="","",'Declarations Team 6'!J35)</f>
        <v/>
      </c>
      <c r="AA226" s="115" t="str">
        <f>IF('Declarations Team 6'!I35="","","F")</f>
        <v/>
      </c>
      <c r="AB226">
        <f t="shared" si="20"/>
        <v>0</v>
      </c>
      <c r="AC226">
        <f t="shared" si="21"/>
        <v>0</v>
      </c>
    </row>
    <row r="227" spans="23:29">
      <c r="W227">
        <f t="shared" si="22"/>
        <v>999</v>
      </c>
      <c r="X227" s="113" t="str">
        <f>IF('Declarations Team 6'!I36="","",'Declarations Team 6'!K$1)</f>
        <v/>
      </c>
      <c r="Y227" s="114" t="str">
        <f>IF('Declarations Team 6'!I36="","",'Declarations Team 6'!I36)</f>
        <v/>
      </c>
      <c r="Z227" s="114" t="str">
        <f>IF('Declarations Team 6'!I36="","",'Declarations Team 6'!J36)</f>
        <v/>
      </c>
      <c r="AA227" s="115" t="str">
        <f>IF('Declarations Team 6'!I36="","","F")</f>
        <v/>
      </c>
      <c r="AB227">
        <f t="shared" si="20"/>
        <v>0</v>
      </c>
      <c r="AC227">
        <f t="shared" si="21"/>
        <v>0</v>
      </c>
    </row>
    <row r="228" spans="23:29">
      <c r="W228">
        <f t="shared" si="22"/>
        <v>999</v>
      </c>
      <c r="X228" s="113" t="str">
        <f>IF('Declarations Team 6'!I37="","",'Declarations Team 6'!K$1)</f>
        <v/>
      </c>
      <c r="Y228" s="114" t="str">
        <f>IF('Declarations Team 6'!I37="","",'Declarations Team 6'!I37)</f>
        <v/>
      </c>
      <c r="Z228" s="114" t="str">
        <f>IF('Declarations Team 6'!I37="","",'Declarations Team 6'!J37)</f>
        <v/>
      </c>
      <c r="AA228" s="115" t="str">
        <f>IF('Declarations Team 6'!I37="","","F")</f>
        <v/>
      </c>
      <c r="AB228">
        <f t="shared" si="20"/>
        <v>0</v>
      </c>
      <c r="AC228">
        <f t="shared" si="21"/>
        <v>0</v>
      </c>
    </row>
    <row r="229" spans="23:29">
      <c r="W229">
        <f t="shared" si="22"/>
        <v>999</v>
      </c>
      <c r="X229" s="113" t="str">
        <f>IF('Declarations Team 6'!I38="","",'Declarations Team 6'!K$1)</f>
        <v/>
      </c>
      <c r="Y229" s="114" t="str">
        <f>IF('Declarations Team 6'!I38="","",'Declarations Team 6'!I38)</f>
        <v/>
      </c>
      <c r="Z229" s="114" t="str">
        <f>IF('Declarations Team 6'!I38="","",'Declarations Team 6'!J38)</f>
        <v/>
      </c>
      <c r="AA229" s="115" t="str">
        <f>IF('Declarations Team 6'!I38="","","F")</f>
        <v/>
      </c>
      <c r="AB229">
        <f t="shared" si="20"/>
        <v>0</v>
      </c>
      <c r="AC229">
        <f t="shared" si="21"/>
        <v>0</v>
      </c>
    </row>
    <row r="230" spans="23:29">
      <c r="W230">
        <f t="shared" si="22"/>
        <v>999</v>
      </c>
      <c r="X230" s="113" t="str">
        <f>IF('Declarations Team 6'!I39="","",'Declarations Team 6'!K$1)</f>
        <v/>
      </c>
      <c r="Y230" s="114" t="str">
        <f>IF('Declarations Team 6'!I39="","",'Declarations Team 6'!I39)</f>
        <v/>
      </c>
      <c r="Z230" s="114" t="str">
        <f>IF('Declarations Team 6'!I39="","",'Declarations Team 6'!J39)</f>
        <v/>
      </c>
      <c r="AA230" s="115" t="str">
        <f>IF('Declarations Team 6'!I39="","","F")</f>
        <v/>
      </c>
      <c r="AB230">
        <f t="shared" si="20"/>
        <v>0</v>
      </c>
      <c r="AC230">
        <f t="shared" si="21"/>
        <v>0</v>
      </c>
    </row>
    <row r="231" spans="23:29">
      <c r="W231">
        <f t="shared" si="22"/>
        <v>999</v>
      </c>
      <c r="X231" s="113" t="str">
        <f>IF('Declarations Team 6'!I40="","",'Declarations Team 6'!K$1)</f>
        <v/>
      </c>
      <c r="Y231" s="114" t="str">
        <f>IF('Declarations Team 6'!I40="","",'Declarations Team 6'!I40)</f>
        <v/>
      </c>
      <c r="Z231" s="114" t="str">
        <f>IF('Declarations Team 6'!I40="","",'Declarations Team 6'!J40)</f>
        <v/>
      </c>
      <c r="AA231" s="115" t="str">
        <f>IF('Declarations Team 6'!I40="","","F")</f>
        <v/>
      </c>
      <c r="AB231">
        <f t="shared" si="20"/>
        <v>0</v>
      </c>
      <c r="AC231">
        <f t="shared" si="21"/>
        <v>0</v>
      </c>
    </row>
    <row r="232" spans="23:29">
      <c r="W232">
        <f t="shared" si="22"/>
        <v>999</v>
      </c>
      <c r="X232" s="113" t="str">
        <f>IF('Declarations Team 6'!I41="","",'Declarations Team 6'!K$1)</f>
        <v/>
      </c>
      <c r="Y232" s="114" t="str">
        <f>IF('Declarations Team 6'!I41="","",'Declarations Team 6'!I41)</f>
        <v/>
      </c>
      <c r="Z232" s="114" t="str">
        <f>IF('Declarations Team 6'!I41="","",'Declarations Team 6'!J41)</f>
        <v/>
      </c>
      <c r="AA232" s="115" t="str">
        <f>IF('Declarations Team 6'!I41="","","F")</f>
        <v/>
      </c>
      <c r="AB232">
        <f t="shared" si="20"/>
        <v>0</v>
      </c>
      <c r="AC232">
        <f t="shared" si="21"/>
        <v>0</v>
      </c>
    </row>
    <row r="233" spans="23:29">
      <c r="W233">
        <f t="shared" si="22"/>
        <v>999</v>
      </c>
      <c r="X233" s="113" t="str">
        <f>IF('Declarations Team 6'!I42="","",'Declarations Team 6'!K$1)</f>
        <v/>
      </c>
      <c r="Y233" s="114" t="str">
        <f>IF('Declarations Team 6'!I42="","",'Declarations Team 6'!I42)</f>
        <v/>
      </c>
      <c r="Z233" s="114" t="str">
        <f>IF('Declarations Team 6'!I42="","",'Declarations Team 6'!J42)</f>
        <v/>
      </c>
      <c r="AA233" s="115" t="str">
        <f>IF('Declarations Team 6'!I42="","","F")</f>
        <v/>
      </c>
      <c r="AB233">
        <f t="shared" si="20"/>
        <v>0</v>
      </c>
      <c r="AC233">
        <f t="shared" si="21"/>
        <v>0</v>
      </c>
    </row>
    <row r="234" spans="23:29">
      <c r="W234">
        <f t="shared" si="22"/>
        <v>999</v>
      </c>
      <c r="X234" s="113" t="str">
        <f>IF('Declarations Team 6'!I43="","",'Declarations Team 6'!K$1)</f>
        <v/>
      </c>
      <c r="Y234" s="114" t="str">
        <f>IF('Declarations Team 6'!I43="","",'Declarations Team 6'!I43)</f>
        <v/>
      </c>
      <c r="Z234" s="114" t="str">
        <f>IF('Declarations Team 6'!I43="","",'Declarations Team 6'!J43)</f>
        <v/>
      </c>
      <c r="AA234" s="115" t="str">
        <f>IF('Declarations Team 6'!I43="","","F")</f>
        <v/>
      </c>
      <c r="AB234">
        <f t="shared" si="20"/>
        <v>0</v>
      </c>
      <c r="AC234">
        <f t="shared" si="21"/>
        <v>0</v>
      </c>
    </row>
    <row r="235" spans="23:29">
      <c r="W235">
        <f t="shared" si="22"/>
        <v>999</v>
      </c>
      <c r="X235" s="113" t="str">
        <f>IF('Declarations Team 6'!I44="","",'Declarations Team 6'!K$1)</f>
        <v/>
      </c>
      <c r="Y235" s="114" t="str">
        <f>IF('Declarations Team 6'!I44="","",'Declarations Team 6'!I44)</f>
        <v/>
      </c>
      <c r="Z235" s="114" t="str">
        <f>IF('Declarations Team 6'!I44="","",'Declarations Team 6'!J44)</f>
        <v/>
      </c>
      <c r="AA235" s="115" t="str">
        <f>IF('Declarations Team 6'!I44="","","F")</f>
        <v/>
      </c>
      <c r="AB235">
        <f t="shared" si="20"/>
        <v>0</v>
      </c>
      <c r="AC235">
        <f t="shared" si="21"/>
        <v>0</v>
      </c>
    </row>
    <row r="236" spans="23:29">
      <c r="W236">
        <f t="shared" si="22"/>
        <v>999</v>
      </c>
      <c r="X236" s="113" t="str">
        <f>IF('Declarations Team 6'!I45="","",'Declarations Team 6'!K$1)</f>
        <v/>
      </c>
      <c r="Y236" s="114" t="str">
        <f>IF('Declarations Team 6'!I45="","",'Declarations Team 6'!I45)</f>
        <v/>
      </c>
      <c r="Z236" s="114" t="str">
        <f>IF('Declarations Team 6'!I45="","",'Declarations Team 6'!J45)</f>
        <v/>
      </c>
      <c r="AA236" s="115" t="str">
        <f>IF('Declarations Team 6'!I45="","","F")</f>
        <v/>
      </c>
      <c r="AB236">
        <f t="shared" si="20"/>
        <v>0</v>
      </c>
      <c r="AC236">
        <f t="shared" si="21"/>
        <v>0</v>
      </c>
    </row>
    <row r="237" spans="23:29">
      <c r="W237">
        <f t="shared" si="22"/>
        <v>999</v>
      </c>
      <c r="X237" s="113" t="str">
        <f>IF('Declarations Team 6'!I46="","",'Declarations Team 6'!K$1)</f>
        <v/>
      </c>
      <c r="Y237" s="114" t="str">
        <f>IF('Declarations Team 6'!I46="","",'Declarations Team 6'!I46)</f>
        <v/>
      </c>
      <c r="Z237" s="114" t="str">
        <f>IF('Declarations Team 6'!I46="","",'Declarations Team 6'!J46)</f>
        <v/>
      </c>
      <c r="AA237" s="115" t="str">
        <f>IF('Declarations Team 6'!I46="","","F")</f>
        <v/>
      </c>
      <c r="AB237">
        <f t="shared" si="20"/>
        <v>0</v>
      </c>
      <c r="AC237">
        <f t="shared" si="21"/>
        <v>0</v>
      </c>
    </row>
    <row r="238" spans="23:29">
      <c r="W238">
        <f t="shared" si="22"/>
        <v>999</v>
      </c>
      <c r="X238" s="113" t="str">
        <f>IF('Declarations Team 6'!I47="","",'Declarations Team 6'!K$1)</f>
        <v/>
      </c>
      <c r="Y238" s="114" t="str">
        <f>IF('Declarations Team 6'!I47="","",'Declarations Team 6'!I47)</f>
        <v/>
      </c>
      <c r="Z238" s="114" t="str">
        <f>IF('Declarations Team 6'!I47="","",'Declarations Team 6'!J47)</f>
        <v/>
      </c>
      <c r="AA238" s="115" t="str">
        <f>IF('Declarations Team 6'!I47="","","F")</f>
        <v/>
      </c>
      <c r="AB238">
        <f t="shared" si="20"/>
        <v>0</v>
      </c>
      <c r="AC238">
        <f t="shared" si="21"/>
        <v>0</v>
      </c>
    </row>
    <row r="239" spans="23:29">
      <c r="W239">
        <f t="shared" si="22"/>
        <v>999</v>
      </c>
      <c r="X239" s="113" t="str">
        <f>IF('Declarations Team 6'!I48="","",'Declarations Team 6'!K$1)</f>
        <v/>
      </c>
      <c r="Y239" s="114" t="str">
        <f>IF('Declarations Team 6'!I48="","",'Declarations Team 6'!I48)</f>
        <v/>
      </c>
      <c r="Z239" s="114" t="str">
        <f>IF('Declarations Team 6'!I48="","",'Declarations Team 6'!J48)</f>
        <v/>
      </c>
      <c r="AA239" s="115" t="str">
        <f>IF('Declarations Team 6'!I48="","","F")</f>
        <v/>
      </c>
      <c r="AB239">
        <f t="shared" si="20"/>
        <v>0</v>
      </c>
      <c r="AC239">
        <f t="shared" si="21"/>
        <v>0</v>
      </c>
    </row>
    <row r="240" spans="23:29">
      <c r="W240">
        <f t="shared" si="22"/>
        <v>999</v>
      </c>
      <c r="X240" s="113" t="str">
        <f>IF('Declarations Team 6'!I49="","",'Declarations Team 6'!K$1)</f>
        <v/>
      </c>
      <c r="Y240" s="114" t="str">
        <f>IF('Declarations Team 6'!I49="","",'Declarations Team 6'!I49)</f>
        <v/>
      </c>
      <c r="Z240" s="114" t="str">
        <f>IF('Declarations Team 6'!I49="","",'Declarations Team 6'!J49)</f>
        <v/>
      </c>
      <c r="AA240" s="115" t="str">
        <f>IF('Declarations Team 6'!I49="","","F")</f>
        <v/>
      </c>
      <c r="AB240">
        <f t="shared" si="20"/>
        <v>0</v>
      </c>
      <c r="AC240">
        <f t="shared" si="21"/>
        <v>0</v>
      </c>
    </row>
    <row r="241" spans="23:29">
      <c r="W241">
        <f t="shared" si="22"/>
        <v>999</v>
      </c>
      <c r="X241" s="113" t="str">
        <f>IF('Declarations Team 6'!I50="","",'Declarations Team 6'!K$1)</f>
        <v/>
      </c>
      <c r="Y241" s="114" t="str">
        <f>IF('Declarations Team 6'!I50="","",'Declarations Team 6'!I50)</f>
        <v/>
      </c>
      <c r="Z241" s="114" t="str">
        <f>IF('Declarations Team 6'!I50="","",'Declarations Team 6'!J50)</f>
        <v/>
      </c>
      <c r="AA241" s="115" t="str">
        <f>IF('Declarations Team 6'!I50="","","F")</f>
        <v/>
      </c>
      <c r="AB241">
        <f t="shared" si="20"/>
        <v>0</v>
      </c>
      <c r="AC241">
        <f t="shared" si="21"/>
        <v>0</v>
      </c>
    </row>
    <row r="242" spans="23:29">
      <c r="W242">
        <f t="shared" si="22"/>
        <v>999</v>
      </c>
      <c r="X242" s="113" t="str">
        <f>IF('Declarations Team 6'!I51="","",'Declarations Team 6'!K$1)</f>
        <v/>
      </c>
      <c r="Y242" s="114" t="str">
        <f>IF('Declarations Team 6'!I51="","",'Declarations Team 6'!I51)</f>
        <v/>
      </c>
      <c r="Z242" s="114" t="str">
        <f>IF('Declarations Team 6'!I51="","",'Declarations Team 6'!J51)</f>
        <v/>
      </c>
      <c r="AA242" s="115" t="str">
        <f>IF('Declarations Team 6'!I51="","","F")</f>
        <v/>
      </c>
      <c r="AB242">
        <f t="shared" si="20"/>
        <v>0</v>
      </c>
      <c r="AC242">
        <f t="shared" si="21"/>
        <v>0</v>
      </c>
    </row>
    <row r="243" spans="23:29">
      <c r="W243">
        <f t="shared" si="22"/>
        <v>999</v>
      </c>
      <c r="X243" s="116" t="str">
        <f>IF('Declarations Team 6'!I52="","",'Declarations Team 6'!K$1)</f>
        <v/>
      </c>
      <c r="Y243" s="117" t="str">
        <f>IF('Declarations Team 6'!I52="","",'Declarations Team 6'!I52)</f>
        <v/>
      </c>
      <c r="Z243" s="117" t="str">
        <f>IF('Declarations Team 6'!I52="","",'Declarations Team 6'!J52)</f>
        <v/>
      </c>
      <c r="AA243" s="118" t="str">
        <f>IF('Declarations Team 6'!I52="","","F")</f>
        <v/>
      </c>
      <c r="AB243">
        <f t="shared" si="20"/>
        <v>0</v>
      </c>
      <c r="AC243">
        <f t="shared" si="21"/>
        <v>0</v>
      </c>
    </row>
    <row r="244" spans="23:29">
      <c r="W244">
        <f t="shared" si="22"/>
        <v>999</v>
      </c>
      <c r="X244" s="119" t="str">
        <f>IF('Declarations Team 7'!C33="","",'Declarations Team 7'!E$1)</f>
        <v/>
      </c>
      <c r="Y244" s="120" t="str">
        <f>IF('Declarations Team 7'!C33="","",'Declarations Team 7'!C33)</f>
        <v/>
      </c>
      <c r="Z244" s="120" t="str">
        <f>IF('Declarations Team 7'!C33="","",'Declarations Team 7'!D33)</f>
        <v/>
      </c>
      <c r="AA244" s="121" t="str">
        <f>IF('Declarations Team 7'!C33="","","M")</f>
        <v/>
      </c>
      <c r="AB244">
        <f t="shared" si="20"/>
        <v>0</v>
      </c>
      <c r="AC244">
        <f t="shared" si="21"/>
        <v>0</v>
      </c>
    </row>
    <row r="245" spans="23:29">
      <c r="W245">
        <f t="shared" si="22"/>
        <v>999</v>
      </c>
      <c r="X245" s="122" t="str">
        <f>IF('Declarations Team 7'!C34="","",'Declarations Team 7'!E$1)</f>
        <v/>
      </c>
      <c r="Y245" s="123" t="str">
        <f>IF('Declarations Team 7'!C34="","",'Declarations Team 7'!C34)</f>
        <v/>
      </c>
      <c r="Z245" s="123" t="str">
        <f>IF('Declarations Team 7'!C34="","",'Declarations Team 7'!D34)</f>
        <v/>
      </c>
      <c r="AA245" s="124" t="str">
        <f>IF('Declarations Team 7'!C34="","","M")</f>
        <v/>
      </c>
      <c r="AB245">
        <f t="shared" si="20"/>
        <v>0</v>
      </c>
      <c r="AC245">
        <f t="shared" si="21"/>
        <v>0</v>
      </c>
    </row>
    <row r="246" spans="23:29">
      <c r="W246">
        <f t="shared" si="22"/>
        <v>999</v>
      </c>
      <c r="X246" s="122" t="str">
        <f>IF('Declarations Team 7'!C35="","",'Declarations Team 7'!E$1)</f>
        <v/>
      </c>
      <c r="Y246" s="123" t="str">
        <f>IF('Declarations Team 7'!C35="","",'Declarations Team 7'!C35)</f>
        <v/>
      </c>
      <c r="Z246" s="123" t="str">
        <f>IF('Declarations Team 7'!C35="","",'Declarations Team 7'!D35)</f>
        <v/>
      </c>
      <c r="AA246" s="124" t="str">
        <f>IF('Declarations Team 7'!C35="","","M")</f>
        <v/>
      </c>
      <c r="AB246">
        <f t="shared" si="20"/>
        <v>0</v>
      </c>
      <c r="AC246">
        <f t="shared" si="21"/>
        <v>0</v>
      </c>
    </row>
    <row r="247" spans="23:29">
      <c r="W247">
        <f t="shared" si="22"/>
        <v>999</v>
      </c>
      <c r="X247" s="122" t="str">
        <f>IF('Declarations Team 7'!C36="","",'Declarations Team 7'!E$1)</f>
        <v/>
      </c>
      <c r="Y247" s="123" t="str">
        <f>IF('Declarations Team 7'!C36="","",'Declarations Team 7'!C36)</f>
        <v/>
      </c>
      <c r="Z247" s="123" t="str">
        <f>IF('Declarations Team 7'!C36="","",'Declarations Team 7'!D36)</f>
        <v/>
      </c>
      <c r="AA247" s="124" t="str">
        <f>IF('Declarations Team 7'!C36="","","M")</f>
        <v/>
      </c>
      <c r="AB247">
        <f t="shared" si="20"/>
        <v>0</v>
      </c>
      <c r="AC247">
        <f t="shared" si="21"/>
        <v>0</v>
      </c>
    </row>
    <row r="248" spans="23:29">
      <c r="W248">
        <f t="shared" si="22"/>
        <v>999</v>
      </c>
      <c r="X248" s="122" t="str">
        <f>IF('Declarations Team 7'!C37="","",'Declarations Team 7'!E$1)</f>
        <v/>
      </c>
      <c r="Y248" s="123" t="str">
        <f>IF('Declarations Team 7'!C37="","",'Declarations Team 7'!C37)</f>
        <v/>
      </c>
      <c r="Z248" s="123" t="str">
        <f>IF('Declarations Team 7'!C37="","",'Declarations Team 7'!D37)</f>
        <v/>
      </c>
      <c r="AA248" s="124" t="str">
        <f>IF('Declarations Team 7'!C37="","","M")</f>
        <v/>
      </c>
      <c r="AB248">
        <f t="shared" si="20"/>
        <v>0</v>
      </c>
      <c r="AC248">
        <f t="shared" si="21"/>
        <v>0</v>
      </c>
    </row>
    <row r="249" spans="23:29">
      <c r="W249">
        <f t="shared" si="22"/>
        <v>999</v>
      </c>
      <c r="X249" s="122" t="str">
        <f>IF('Declarations Team 7'!C38="","",'Declarations Team 7'!E$1)</f>
        <v/>
      </c>
      <c r="Y249" s="123" t="str">
        <f>IF('Declarations Team 7'!C38="","",'Declarations Team 7'!C38)</f>
        <v/>
      </c>
      <c r="Z249" s="123" t="str">
        <f>IF('Declarations Team 7'!C38="","",'Declarations Team 7'!D38)</f>
        <v/>
      </c>
      <c r="AA249" s="124" t="str">
        <f>IF('Declarations Team 7'!C38="","","M")</f>
        <v/>
      </c>
      <c r="AB249">
        <f t="shared" si="20"/>
        <v>0</v>
      </c>
      <c r="AC249">
        <f t="shared" si="21"/>
        <v>0</v>
      </c>
    </row>
    <row r="250" spans="23:29">
      <c r="W250">
        <f t="shared" si="22"/>
        <v>999</v>
      </c>
      <c r="X250" s="122" t="str">
        <f>IF('Declarations Team 7'!C39="","",'Declarations Team 7'!E$1)</f>
        <v/>
      </c>
      <c r="Y250" s="123" t="str">
        <f>IF('Declarations Team 7'!C39="","",'Declarations Team 7'!C39)</f>
        <v/>
      </c>
      <c r="Z250" s="123" t="str">
        <f>IF('Declarations Team 7'!C39="","",'Declarations Team 7'!D39)</f>
        <v/>
      </c>
      <c r="AA250" s="124" t="str">
        <f>IF('Declarations Team 7'!C39="","","M")</f>
        <v/>
      </c>
      <c r="AB250">
        <f t="shared" si="20"/>
        <v>0</v>
      </c>
      <c r="AC250">
        <f t="shared" si="21"/>
        <v>0</v>
      </c>
    </row>
    <row r="251" spans="23:29">
      <c r="W251">
        <f t="shared" si="22"/>
        <v>999</v>
      </c>
      <c r="X251" s="122" t="str">
        <f>IF('Declarations Team 7'!C40="","",'Declarations Team 7'!E$1)</f>
        <v/>
      </c>
      <c r="Y251" s="123" t="str">
        <f>IF('Declarations Team 7'!C40="","",'Declarations Team 7'!C40)</f>
        <v/>
      </c>
      <c r="Z251" s="123" t="str">
        <f>IF('Declarations Team 7'!C40="","",'Declarations Team 7'!D40)</f>
        <v/>
      </c>
      <c r="AA251" s="124" t="str">
        <f>IF('Declarations Team 7'!C40="","","M")</f>
        <v/>
      </c>
      <c r="AB251">
        <f t="shared" si="20"/>
        <v>0</v>
      </c>
      <c r="AC251">
        <f t="shared" si="21"/>
        <v>0</v>
      </c>
    </row>
    <row r="252" spans="23:29">
      <c r="W252">
        <f t="shared" si="22"/>
        <v>999</v>
      </c>
      <c r="X252" s="122" t="str">
        <f>IF('Declarations Team 7'!C41="","",'Declarations Team 7'!E$1)</f>
        <v/>
      </c>
      <c r="Y252" s="123" t="str">
        <f>IF('Declarations Team 7'!C41="","",'Declarations Team 7'!C41)</f>
        <v/>
      </c>
      <c r="Z252" s="123" t="str">
        <f>IF('Declarations Team 7'!C41="","",'Declarations Team 7'!D41)</f>
        <v/>
      </c>
      <c r="AA252" s="124" t="str">
        <f>IF('Declarations Team 7'!C41="","","M")</f>
        <v/>
      </c>
      <c r="AB252">
        <f t="shared" si="20"/>
        <v>0</v>
      </c>
      <c r="AC252">
        <f t="shared" si="21"/>
        <v>0</v>
      </c>
    </row>
    <row r="253" spans="23:29">
      <c r="W253">
        <f t="shared" si="22"/>
        <v>999</v>
      </c>
      <c r="X253" s="122" t="str">
        <f>IF('Declarations Team 7'!C42="","",'Declarations Team 7'!E$1)</f>
        <v/>
      </c>
      <c r="Y253" s="123" t="str">
        <f>IF('Declarations Team 7'!C42="","",'Declarations Team 7'!C42)</f>
        <v/>
      </c>
      <c r="Z253" s="123" t="str">
        <f>IF('Declarations Team 7'!C42="","",'Declarations Team 7'!D42)</f>
        <v/>
      </c>
      <c r="AA253" s="124" t="str">
        <f>IF('Declarations Team 7'!C42="","","M")</f>
        <v/>
      </c>
      <c r="AB253">
        <f t="shared" si="20"/>
        <v>0</v>
      </c>
      <c r="AC253">
        <f t="shared" si="21"/>
        <v>0</v>
      </c>
    </row>
    <row r="254" spans="23:29">
      <c r="W254">
        <f t="shared" si="22"/>
        <v>999</v>
      </c>
      <c r="X254" s="122" t="str">
        <f>IF('Declarations Team 7'!C43="","",'Declarations Team 7'!E$1)</f>
        <v/>
      </c>
      <c r="Y254" s="123" t="str">
        <f>IF('Declarations Team 7'!C43="","",'Declarations Team 7'!C43)</f>
        <v/>
      </c>
      <c r="Z254" s="123" t="str">
        <f>IF('Declarations Team 7'!C43="","",'Declarations Team 7'!D43)</f>
        <v/>
      </c>
      <c r="AA254" s="124" t="str">
        <f>IF('Declarations Team 7'!C43="","","M")</f>
        <v/>
      </c>
      <c r="AB254">
        <f t="shared" si="20"/>
        <v>0</v>
      </c>
      <c r="AC254">
        <f t="shared" si="21"/>
        <v>0</v>
      </c>
    </row>
    <row r="255" spans="23:29">
      <c r="W255">
        <f t="shared" si="22"/>
        <v>999</v>
      </c>
      <c r="X255" s="122" t="str">
        <f>IF('Declarations Team 7'!C44="","",'Declarations Team 7'!E$1)</f>
        <v/>
      </c>
      <c r="Y255" s="123" t="str">
        <f>IF('Declarations Team 7'!C44="","",'Declarations Team 7'!C44)</f>
        <v/>
      </c>
      <c r="Z255" s="123" t="str">
        <f>IF('Declarations Team 7'!C44="","",'Declarations Team 7'!D44)</f>
        <v/>
      </c>
      <c r="AA255" s="124" t="str">
        <f>IF('Declarations Team 7'!C44="","","M")</f>
        <v/>
      </c>
      <c r="AB255">
        <f t="shared" si="20"/>
        <v>0</v>
      </c>
      <c r="AC255">
        <f t="shared" si="21"/>
        <v>0</v>
      </c>
    </row>
    <row r="256" spans="23:29">
      <c r="W256">
        <f t="shared" si="22"/>
        <v>999</v>
      </c>
      <c r="X256" s="122" t="str">
        <f>IF('Declarations Team 7'!C45="","",'Declarations Team 7'!E$1)</f>
        <v/>
      </c>
      <c r="Y256" s="123" t="str">
        <f>IF('Declarations Team 7'!C45="","",'Declarations Team 7'!C45)</f>
        <v/>
      </c>
      <c r="Z256" s="123" t="str">
        <f>IF('Declarations Team 7'!C45="","",'Declarations Team 7'!D45)</f>
        <v/>
      </c>
      <c r="AA256" s="124" t="str">
        <f>IF('Declarations Team 7'!C45="","","M")</f>
        <v/>
      </c>
      <c r="AB256">
        <f t="shared" si="20"/>
        <v>0</v>
      </c>
      <c r="AC256">
        <f t="shared" si="21"/>
        <v>0</v>
      </c>
    </row>
    <row r="257" spans="23:29">
      <c r="W257">
        <f t="shared" si="22"/>
        <v>999</v>
      </c>
      <c r="X257" s="122" t="str">
        <f>IF('Declarations Team 7'!C46="","",'Declarations Team 7'!E$1)</f>
        <v/>
      </c>
      <c r="Y257" s="123" t="str">
        <f>IF('Declarations Team 7'!C46="","",'Declarations Team 7'!C46)</f>
        <v/>
      </c>
      <c r="Z257" s="123" t="str">
        <f>IF('Declarations Team 7'!C46="","",'Declarations Team 7'!D46)</f>
        <v/>
      </c>
      <c r="AA257" s="124" t="str">
        <f>IF('Declarations Team 7'!C46="","","M")</f>
        <v/>
      </c>
      <c r="AB257">
        <f t="shared" si="20"/>
        <v>0</v>
      </c>
      <c r="AC257">
        <f t="shared" si="21"/>
        <v>0</v>
      </c>
    </row>
    <row r="258" spans="23:29">
      <c r="W258">
        <f t="shared" si="22"/>
        <v>999</v>
      </c>
      <c r="X258" s="122" t="str">
        <f>IF('Declarations Team 7'!C47="","",'Declarations Team 7'!E$1)</f>
        <v/>
      </c>
      <c r="Y258" s="123" t="str">
        <f>IF('Declarations Team 7'!C47="","",'Declarations Team 7'!C47)</f>
        <v/>
      </c>
      <c r="Z258" s="123" t="str">
        <f>IF('Declarations Team 7'!C47="","",'Declarations Team 7'!D47)</f>
        <v/>
      </c>
      <c r="AA258" s="124" t="str">
        <f>IF('Declarations Team 7'!C47="","","M")</f>
        <v/>
      </c>
      <c r="AB258">
        <f t="shared" si="20"/>
        <v>0</v>
      </c>
      <c r="AC258">
        <f t="shared" si="21"/>
        <v>0</v>
      </c>
    </row>
    <row r="259" spans="23:29">
      <c r="W259">
        <f t="shared" si="22"/>
        <v>999</v>
      </c>
      <c r="X259" s="122" t="str">
        <f>IF('Declarations Team 7'!C48="","",'Declarations Team 7'!E$1)</f>
        <v/>
      </c>
      <c r="Y259" s="123" t="str">
        <f>IF('Declarations Team 7'!C48="","",'Declarations Team 7'!C48)</f>
        <v/>
      </c>
      <c r="Z259" s="123" t="str">
        <f>IF('Declarations Team 7'!C48="","",'Declarations Team 7'!D48)</f>
        <v/>
      </c>
      <c r="AA259" s="124" t="str">
        <f>IF('Declarations Team 7'!C48="","","M")</f>
        <v/>
      </c>
      <c r="AB259">
        <f t="shared" si="20"/>
        <v>0</v>
      </c>
      <c r="AC259">
        <f t="shared" si="21"/>
        <v>0</v>
      </c>
    </row>
    <row r="260" spans="23:29">
      <c r="W260">
        <f t="shared" si="22"/>
        <v>999</v>
      </c>
      <c r="X260" s="122" t="str">
        <f>IF('Declarations Team 7'!C49="","",'Declarations Team 7'!E$1)</f>
        <v/>
      </c>
      <c r="Y260" s="123" t="str">
        <f>IF('Declarations Team 7'!C49="","",'Declarations Team 7'!C49)</f>
        <v/>
      </c>
      <c r="Z260" s="123" t="str">
        <f>IF('Declarations Team 7'!C49="","",'Declarations Team 7'!D49)</f>
        <v/>
      </c>
      <c r="AA260" s="124" t="str">
        <f>IF('Declarations Team 7'!C49="","","M")</f>
        <v/>
      </c>
      <c r="AB260">
        <f t="shared" si="20"/>
        <v>0</v>
      </c>
      <c r="AC260">
        <f t="shared" si="21"/>
        <v>0</v>
      </c>
    </row>
    <row r="261" spans="23:29">
      <c r="W261">
        <f t="shared" si="22"/>
        <v>999</v>
      </c>
      <c r="X261" s="122" t="str">
        <f>IF('Declarations Team 7'!C50="","",'Declarations Team 7'!E$1)</f>
        <v/>
      </c>
      <c r="Y261" s="123" t="str">
        <f>IF('Declarations Team 7'!C50="","",'Declarations Team 7'!C50)</f>
        <v/>
      </c>
      <c r="Z261" s="123" t="str">
        <f>IF('Declarations Team 7'!C50="","",'Declarations Team 7'!D50)</f>
        <v/>
      </c>
      <c r="AA261" s="124" t="str">
        <f>IF('Declarations Team 7'!C50="","","M")</f>
        <v/>
      </c>
      <c r="AB261">
        <f t="shared" ref="AB261:AB324" si="23">IF(X261="",0,1)</f>
        <v>0</v>
      </c>
      <c r="AC261">
        <f t="shared" ref="AC261:AC324" si="24">AC260+AB261</f>
        <v>0</v>
      </c>
    </row>
    <row r="262" spans="23:29">
      <c r="W262">
        <f t="shared" ref="W262:W325" si="25">IF(AC262=AC261,999,AC262)</f>
        <v>999</v>
      </c>
      <c r="X262" s="125" t="str">
        <f>IF('Declarations Team 7'!C51="","",'Declarations Team 7'!E$1)</f>
        <v/>
      </c>
      <c r="Y262" s="126" t="str">
        <f>IF('Declarations Team 7'!C51="","",'Declarations Team 7'!C51)</f>
        <v/>
      </c>
      <c r="Z262" s="126" t="str">
        <f>IF('Declarations Team 7'!C51="","",'Declarations Team 7'!D51)</f>
        <v/>
      </c>
      <c r="AA262" s="127" t="str">
        <f>IF('Declarations Team 7'!C51="","","M")</f>
        <v/>
      </c>
      <c r="AB262">
        <f t="shared" si="23"/>
        <v>0</v>
      </c>
      <c r="AC262">
        <f t="shared" si="24"/>
        <v>0</v>
      </c>
    </row>
    <row r="263" spans="23:29">
      <c r="W263">
        <f t="shared" si="25"/>
        <v>999</v>
      </c>
      <c r="X263" s="125" t="str">
        <f>IF('Declarations Team 7'!C52="","",'Declarations Team 7'!E$1)</f>
        <v/>
      </c>
      <c r="Y263" s="126" t="str">
        <f>IF('Declarations Team 7'!C52="","",'Declarations Team 7'!C52)</f>
        <v/>
      </c>
      <c r="Z263" s="126" t="str">
        <f>IF('Declarations Team 7'!C52="","",'Declarations Team 7'!D52)</f>
        <v/>
      </c>
      <c r="AA263" s="127" t="str">
        <f>IF('Declarations Team 7'!C52="","","M")</f>
        <v/>
      </c>
      <c r="AB263">
        <f t="shared" si="23"/>
        <v>0</v>
      </c>
      <c r="AC263">
        <f t="shared" si="24"/>
        <v>0</v>
      </c>
    </row>
    <row r="264" spans="23:29">
      <c r="W264">
        <f t="shared" si="25"/>
        <v>999</v>
      </c>
      <c r="X264" s="113" t="str">
        <f>IF('Declarations Team 7'!I33="","",'Declarations Team 7'!K$1)</f>
        <v/>
      </c>
      <c r="Y264" s="114" t="str">
        <f>IF('Declarations Team 7'!I33="","",'Declarations Team 7'!I33)</f>
        <v/>
      </c>
      <c r="Z264" s="114" t="str">
        <f>IF('Declarations Team 7'!I33="","",'Declarations Team 7'!J33)</f>
        <v/>
      </c>
      <c r="AA264" s="115" t="str">
        <f>IF('Declarations Team 7'!I33="","","F")</f>
        <v/>
      </c>
      <c r="AB264">
        <f t="shared" si="23"/>
        <v>0</v>
      </c>
      <c r="AC264">
        <f t="shared" si="24"/>
        <v>0</v>
      </c>
    </row>
    <row r="265" spans="23:29">
      <c r="W265">
        <f t="shared" si="25"/>
        <v>999</v>
      </c>
      <c r="X265" s="113" t="str">
        <f>IF('Declarations Team 7'!I34="","",'Declarations Team 7'!K$1)</f>
        <v/>
      </c>
      <c r="Y265" s="114" t="str">
        <f>IF('Declarations Team 7'!I34="","",'Declarations Team 7'!I34)</f>
        <v/>
      </c>
      <c r="Z265" s="114" t="str">
        <f>IF('Declarations Team 7'!I34="","",'Declarations Team 7'!J34)</f>
        <v/>
      </c>
      <c r="AA265" s="115" t="str">
        <f>IF('Declarations Team 7'!I34="","","F")</f>
        <v/>
      </c>
      <c r="AB265">
        <f t="shared" si="23"/>
        <v>0</v>
      </c>
      <c r="AC265">
        <f t="shared" si="24"/>
        <v>0</v>
      </c>
    </row>
    <row r="266" spans="23:29">
      <c r="W266">
        <f t="shared" si="25"/>
        <v>999</v>
      </c>
      <c r="X266" s="113" t="str">
        <f>IF('Declarations Team 7'!I35="","",'Declarations Team 7'!K$1)</f>
        <v/>
      </c>
      <c r="Y266" s="114" t="str">
        <f>IF('Declarations Team 7'!I35="","",'Declarations Team 7'!I35)</f>
        <v/>
      </c>
      <c r="Z266" s="114" t="str">
        <f>IF('Declarations Team 7'!I35="","",'Declarations Team 7'!J35)</f>
        <v/>
      </c>
      <c r="AA266" s="115" t="str">
        <f>IF('Declarations Team 7'!I35="","","F")</f>
        <v/>
      </c>
      <c r="AB266">
        <f t="shared" si="23"/>
        <v>0</v>
      </c>
      <c r="AC266">
        <f t="shared" si="24"/>
        <v>0</v>
      </c>
    </row>
    <row r="267" spans="23:29">
      <c r="W267">
        <f t="shared" si="25"/>
        <v>999</v>
      </c>
      <c r="X267" s="113" t="str">
        <f>IF('Declarations Team 7'!I36="","",'Declarations Team 7'!K$1)</f>
        <v/>
      </c>
      <c r="Y267" s="114" t="str">
        <f>IF('Declarations Team 7'!I36="","",'Declarations Team 7'!I36)</f>
        <v/>
      </c>
      <c r="Z267" s="114" t="str">
        <f>IF('Declarations Team 7'!I36="","",'Declarations Team 7'!J36)</f>
        <v/>
      </c>
      <c r="AA267" s="115" t="str">
        <f>IF('Declarations Team 7'!I36="","","F")</f>
        <v/>
      </c>
      <c r="AB267">
        <f t="shared" si="23"/>
        <v>0</v>
      </c>
      <c r="AC267">
        <f t="shared" si="24"/>
        <v>0</v>
      </c>
    </row>
    <row r="268" spans="23:29">
      <c r="W268">
        <f t="shared" si="25"/>
        <v>999</v>
      </c>
      <c r="X268" s="113" t="str">
        <f>IF('Declarations Team 7'!I37="","",'Declarations Team 7'!K$1)</f>
        <v/>
      </c>
      <c r="Y268" s="114" t="str">
        <f>IF('Declarations Team 7'!I37="","",'Declarations Team 7'!I37)</f>
        <v/>
      </c>
      <c r="Z268" s="114" t="str">
        <f>IF('Declarations Team 7'!I37="","",'Declarations Team 7'!J37)</f>
        <v/>
      </c>
      <c r="AA268" s="115" t="str">
        <f>IF('Declarations Team 7'!I37="","","F")</f>
        <v/>
      </c>
      <c r="AB268">
        <f t="shared" si="23"/>
        <v>0</v>
      </c>
      <c r="AC268">
        <f t="shared" si="24"/>
        <v>0</v>
      </c>
    </row>
    <row r="269" spans="23:29">
      <c r="W269">
        <f t="shared" si="25"/>
        <v>999</v>
      </c>
      <c r="X269" s="113" t="str">
        <f>IF('Declarations Team 7'!I38="","",'Declarations Team 7'!K$1)</f>
        <v/>
      </c>
      <c r="Y269" s="114" t="str">
        <f>IF('Declarations Team 7'!I38="","",'Declarations Team 7'!I38)</f>
        <v/>
      </c>
      <c r="Z269" s="114" t="str">
        <f>IF('Declarations Team 7'!I38="","",'Declarations Team 7'!J38)</f>
        <v/>
      </c>
      <c r="AA269" s="115" t="str">
        <f>IF('Declarations Team 7'!I38="","","F")</f>
        <v/>
      </c>
      <c r="AB269">
        <f t="shared" si="23"/>
        <v>0</v>
      </c>
      <c r="AC269">
        <f t="shared" si="24"/>
        <v>0</v>
      </c>
    </row>
    <row r="270" spans="23:29">
      <c r="W270">
        <f t="shared" si="25"/>
        <v>999</v>
      </c>
      <c r="X270" s="113" t="str">
        <f>IF('Declarations Team 7'!I39="","",'Declarations Team 7'!K$1)</f>
        <v/>
      </c>
      <c r="Y270" s="114" t="str">
        <f>IF('Declarations Team 7'!I39="","",'Declarations Team 7'!I39)</f>
        <v/>
      </c>
      <c r="Z270" s="114" t="str">
        <f>IF('Declarations Team 7'!I39="","",'Declarations Team 7'!J39)</f>
        <v/>
      </c>
      <c r="AA270" s="115" t="str">
        <f>IF('Declarations Team 7'!I39="","","F")</f>
        <v/>
      </c>
      <c r="AB270">
        <f t="shared" si="23"/>
        <v>0</v>
      </c>
      <c r="AC270">
        <f t="shared" si="24"/>
        <v>0</v>
      </c>
    </row>
    <row r="271" spans="23:29">
      <c r="W271">
        <f t="shared" si="25"/>
        <v>999</v>
      </c>
      <c r="X271" s="113" t="str">
        <f>IF('Declarations Team 7'!I40="","",'Declarations Team 7'!K$1)</f>
        <v/>
      </c>
      <c r="Y271" s="114" t="str">
        <f>IF('Declarations Team 7'!I40="","",'Declarations Team 7'!I40)</f>
        <v/>
      </c>
      <c r="Z271" s="114" t="str">
        <f>IF('Declarations Team 7'!I40="","",'Declarations Team 7'!J40)</f>
        <v/>
      </c>
      <c r="AA271" s="115" t="str">
        <f>IF('Declarations Team 7'!I40="","","F")</f>
        <v/>
      </c>
      <c r="AB271">
        <f t="shared" si="23"/>
        <v>0</v>
      </c>
      <c r="AC271">
        <f t="shared" si="24"/>
        <v>0</v>
      </c>
    </row>
    <row r="272" spans="23:29">
      <c r="W272">
        <f t="shared" si="25"/>
        <v>999</v>
      </c>
      <c r="X272" s="113" t="str">
        <f>IF('Declarations Team 7'!I41="","",'Declarations Team 7'!K$1)</f>
        <v/>
      </c>
      <c r="Y272" s="114" t="str">
        <f>IF('Declarations Team 7'!I41="","",'Declarations Team 7'!I41)</f>
        <v/>
      </c>
      <c r="Z272" s="114" t="str">
        <f>IF('Declarations Team 7'!I41="","",'Declarations Team 7'!J41)</f>
        <v/>
      </c>
      <c r="AA272" s="115" t="str">
        <f>IF('Declarations Team 7'!I41="","","F")</f>
        <v/>
      </c>
      <c r="AB272">
        <f t="shared" si="23"/>
        <v>0</v>
      </c>
      <c r="AC272">
        <f t="shared" si="24"/>
        <v>0</v>
      </c>
    </row>
    <row r="273" spans="23:29">
      <c r="W273">
        <f t="shared" si="25"/>
        <v>999</v>
      </c>
      <c r="X273" s="113" t="str">
        <f>IF('Declarations Team 7'!I42="","",'Declarations Team 7'!K$1)</f>
        <v/>
      </c>
      <c r="Y273" s="114" t="str">
        <f>IF('Declarations Team 7'!I42="","",'Declarations Team 7'!I42)</f>
        <v/>
      </c>
      <c r="Z273" s="114" t="str">
        <f>IF('Declarations Team 7'!I42="","",'Declarations Team 7'!J42)</f>
        <v/>
      </c>
      <c r="AA273" s="115" t="str">
        <f>IF('Declarations Team 7'!I42="","","F")</f>
        <v/>
      </c>
      <c r="AB273">
        <f t="shared" si="23"/>
        <v>0</v>
      </c>
      <c r="AC273">
        <f t="shared" si="24"/>
        <v>0</v>
      </c>
    </row>
    <row r="274" spans="23:29">
      <c r="W274">
        <f t="shared" si="25"/>
        <v>999</v>
      </c>
      <c r="X274" s="113" t="str">
        <f>IF('Declarations Team 7'!I43="","",'Declarations Team 7'!K$1)</f>
        <v/>
      </c>
      <c r="Y274" s="114" t="str">
        <f>IF('Declarations Team 7'!I43="","",'Declarations Team 7'!I43)</f>
        <v/>
      </c>
      <c r="Z274" s="114" t="str">
        <f>IF('Declarations Team 7'!I43="","",'Declarations Team 7'!J43)</f>
        <v/>
      </c>
      <c r="AA274" s="115" t="str">
        <f>IF('Declarations Team 7'!I43="","","F")</f>
        <v/>
      </c>
      <c r="AB274">
        <f t="shared" si="23"/>
        <v>0</v>
      </c>
      <c r="AC274">
        <f t="shared" si="24"/>
        <v>0</v>
      </c>
    </row>
    <row r="275" spans="23:29">
      <c r="W275">
        <f t="shared" si="25"/>
        <v>999</v>
      </c>
      <c r="X275" s="113" t="str">
        <f>IF('Declarations Team 7'!I44="","",'Declarations Team 7'!K$1)</f>
        <v/>
      </c>
      <c r="Y275" s="114" t="str">
        <f>IF('Declarations Team 7'!I44="","",'Declarations Team 7'!I44)</f>
        <v/>
      </c>
      <c r="Z275" s="114" t="str">
        <f>IF('Declarations Team 7'!I44="","",'Declarations Team 7'!J44)</f>
        <v/>
      </c>
      <c r="AA275" s="115" t="str">
        <f>IF('Declarations Team 7'!I44="","","F")</f>
        <v/>
      </c>
      <c r="AB275">
        <f t="shared" si="23"/>
        <v>0</v>
      </c>
      <c r="AC275">
        <f t="shared" si="24"/>
        <v>0</v>
      </c>
    </row>
    <row r="276" spans="23:29">
      <c r="W276">
        <f t="shared" si="25"/>
        <v>999</v>
      </c>
      <c r="X276" s="113" t="str">
        <f>IF('Declarations Team 7'!I45="","",'Declarations Team 7'!K$1)</f>
        <v/>
      </c>
      <c r="Y276" s="114" t="str">
        <f>IF('Declarations Team 7'!I45="","",'Declarations Team 7'!I45)</f>
        <v/>
      </c>
      <c r="Z276" s="114" t="str">
        <f>IF('Declarations Team 7'!I45="","",'Declarations Team 7'!J45)</f>
        <v/>
      </c>
      <c r="AA276" s="115" t="str">
        <f>IF('Declarations Team 7'!I45="","","F")</f>
        <v/>
      </c>
      <c r="AB276">
        <f t="shared" si="23"/>
        <v>0</v>
      </c>
      <c r="AC276">
        <f t="shared" si="24"/>
        <v>0</v>
      </c>
    </row>
    <row r="277" spans="23:29">
      <c r="W277">
        <f t="shared" si="25"/>
        <v>999</v>
      </c>
      <c r="X277" s="113" t="str">
        <f>IF('Declarations Team 7'!I46="","",'Declarations Team 7'!K$1)</f>
        <v/>
      </c>
      <c r="Y277" s="114" t="str">
        <f>IF('Declarations Team 7'!I46="","",'Declarations Team 7'!I46)</f>
        <v/>
      </c>
      <c r="Z277" s="114" t="str">
        <f>IF('Declarations Team 7'!I46="","",'Declarations Team 7'!J46)</f>
        <v/>
      </c>
      <c r="AA277" s="115" t="str">
        <f>IF('Declarations Team 7'!I46="","","F")</f>
        <v/>
      </c>
      <c r="AB277">
        <f t="shared" si="23"/>
        <v>0</v>
      </c>
      <c r="AC277">
        <f t="shared" si="24"/>
        <v>0</v>
      </c>
    </row>
    <row r="278" spans="23:29">
      <c r="W278">
        <f t="shared" si="25"/>
        <v>999</v>
      </c>
      <c r="X278" s="113" t="str">
        <f>IF('Declarations Team 7'!I47="","",'Declarations Team 7'!K$1)</f>
        <v/>
      </c>
      <c r="Y278" s="114" t="str">
        <f>IF('Declarations Team 7'!I47="","",'Declarations Team 7'!I47)</f>
        <v/>
      </c>
      <c r="Z278" s="114" t="str">
        <f>IF('Declarations Team 7'!I47="","",'Declarations Team 7'!J47)</f>
        <v/>
      </c>
      <c r="AA278" s="115" t="str">
        <f>IF('Declarations Team 7'!I47="","","F")</f>
        <v/>
      </c>
      <c r="AB278">
        <f t="shared" si="23"/>
        <v>0</v>
      </c>
      <c r="AC278">
        <f t="shared" si="24"/>
        <v>0</v>
      </c>
    </row>
    <row r="279" spans="23:29">
      <c r="W279">
        <f t="shared" si="25"/>
        <v>999</v>
      </c>
      <c r="X279" s="113" t="str">
        <f>IF('Declarations Team 7'!I48="","",'Declarations Team 7'!K$1)</f>
        <v/>
      </c>
      <c r="Y279" s="114" t="str">
        <f>IF('Declarations Team 7'!I48="","",'Declarations Team 7'!I48)</f>
        <v/>
      </c>
      <c r="Z279" s="114" t="str">
        <f>IF('Declarations Team 7'!I48="","",'Declarations Team 7'!J48)</f>
        <v/>
      </c>
      <c r="AA279" s="115" t="str">
        <f>IF('Declarations Team 7'!I48="","","F")</f>
        <v/>
      </c>
      <c r="AB279">
        <f t="shared" si="23"/>
        <v>0</v>
      </c>
      <c r="AC279">
        <f t="shared" si="24"/>
        <v>0</v>
      </c>
    </row>
    <row r="280" spans="23:29">
      <c r="W280">
        <f t="shared" si="25"/>
        <v>999</v>
      </c>
      <c r="X280" s="113" t="str">
        <f>IF('Declarations Team 7'!I49="","",'Declarations Team 7'!K$1)</f>
        <v/>
      </c>
      <c r="Y280" s="114" t="str">
        <f>IF('Declarations Team 7'!I49="","",'Declarations Team 7'!I49)</f>
        <v/>
      </c>
      <c r="Z280" s="114" t="str">
        <f>IF('Declarations Team 7'!I49="","",'Declarations Team 7'!J49)</f>
        <v/>
      </c>
      <c r="AA280" s="115" t="str">
        <f>IF('Declarations Team 7'!I49="","","F")</f>
        <v/>
      </c>
      <c r="AB280">
        <f t="shared" si="23"/>
        <v>0</v>
      </c>
      <c r="AC280">
        <f t="shared" si="24"/>
        <v>0</v>
      </c>
    </row>
    <row r="281" spans="23:29">
      <c r="W281">
        <f t="shared" si="25"/>
        <v>999</v>
      </c>
      <c r="X281" s="113" t="str">
        <f>IF('Declarations Team 7'!I50="","",'Declarations Team 7'!K$1)</f>
        <v/>
      </c>
      <c r="Y281" s="114" t="str">
        <f>IF('Declarations Team 7'!I50="","",'Declarations Team 7'!I50)</f>
        <v/>
      </c>
      <c r="Z281" s="114" t="str">
        <f>IF('Declarations Team 7'!I50="","",'Declarations Team 7'!J50)</f>
        <v/>
      </c>
      <c r="AA281" s="115" t="str">
        <f>IF('Declarations Team 7'!I50="","","F")</f>
        <v/>
      </c>
      <c r="AB281">
        <f t="shared" si="23"/>
        <v>0</v>
      </c>
      <c r="AC281">
        <f t="shared" si="24"/>
        <v>0</v>
      </c>
    </row>
    <row r="282" spans="23:29">
      <c r="W282">
        <f t="shared" si="25"/>
        <v>999</v>
      </c>
      <c r="X282" s="113" t="str">
        <f>IF('Declarations Team 7'!I51="","",'Declarations Team 7'!K$1)</f>
        <v/>
      </c>
      <c r="Y282" s="114" t="str">
        <f>IF('Declarations Team 7'!I51="","",'Declarations Team 7'!I51)</f>
        <v/>
      </c>
      <c r="Z282" s="114" t="str">
        <f>IF('Declarations Team 7'!I51="","",'Declarations Team 7'!J51)</f>
        <v/>
      </c>
      <c r="AA282" s="115" t="str">
        <f>IF('Declarations Team 7'!I51="","","F")</f>
        <v/>
      </c>
      <c r="AB282">
        <f t="shared" si="23"/>
        <v>0</v>
      </c>
      <c r="AC282">
        <f t="shared" si="24"/>
        <v>0</v>
      </c>
    </row>
    <row r="283" spans="23:29">
      <c r="W283">
        <f t="shared" si="25"/>
        <v>999</v>
      </c>
      <c r="X283" s="116" t="str">
        <f>IF('Declarations Team 7'!I52="","",'Declarations Team 7'!K$1)</f>
        <v/>
      </c>
      <c r="Y283" s="117" t="str">
        <f>IF('Declarations Team 7'!I52="","",'Declarations Team 7'!I52)</f>
        <v/>
      </c>
      <c r="Z283" s="117" t="str">
        <f>IF('Declarations Team 7'!I52="","",'Declarations Team 7'!J52)</f>
        <v/>
      </c>
      <c r="AA283" s="118" t="str">
        <f>IF('Declarations Team 7'!I52="","","F")</f>
        <v/>
      </c>
      <c r="AB283">
        <f t="shared" si="23"/>
        <v>0</v>
      </c>
      <c r="AC283">
        <f t="shared" si="24"/>
        <v>0</v>
      </c>
    </row>
    <row r="284" spans="23:29">
      <c r="W284">
        <f t="shared" si="25"/>
        <v>999</v>
      </c>
      <c r="X284" s="119" t="str">
        <f>IF('Declarations Team 8'!C33="","",'Declarations Team 8'!E$1)</f>
        <v/>
      </c>
      <c r="Y284" s="120" t="str">
        <f>IF('Declarations Team 8'!C33="","",'Declarations Team 8'!C33)</f>
        <v/>
      </c>
      <c r="Z284" s="120" t="str">
        <f>IF('Declarations Team 8'!C33="","",'Declarations Team 8'!D33)</f>
        <v/>
      </c>
      <c r="AA284" s="121" t="str">
        <f>IF('Declarations Team 8'!C33="","","M")</f>
        <v/>
      </c>
      <c r="AB284">
        <f t="shared" si="23"/>
        <v>0</v>
      </c>
      <c r="AC284">
        <f t="shared" si="24"/>
        <v>0</v>
      </c>
    </row>
    <row r="285" spans="23:29">
      <c r="W285">
        <f t="shared" si="25"/>
        <v>999</v>
      </c>
      <c r="X285" s="122" t="str">
        <f>IF('Declarations Team 8'!C34="","",'Declarations Team 8'!E$1)</f>
        <v/>
      </c>
      <c r="Y285" s="123" t="str">
        <f>IF('Declarations Team 8'!C34="","",'Declarations Team 8'!C34)</f>
        <v/>
      </c>
      <c r="Z285" s="123" t="str">
        <f>IF('Declarations Team 8'!C34="","",'Declarations Team 8'!D34)</f>
        <v/>
      </c>
      <c r="AA285" s="124" t="str">
        <f>IF('Declarations Team 8'!C34="","","M")</f>
        <v/>
      </c>
      <c r="AB285">
        <f t="shared" si="23"/>
        <v>0</v>
      </c>
      <c r="AC285">
        <f t="shared" si="24"/>
        <v>0</v>
      </c>
    </row>
    <row r="286" spans="23:29">
      <c r="W286">
        <f t="shared" si="25"/>
        <v>999</v>
      </c>
      <c r="X286" s="122" t="str">
        <f>IF('Declarations Team 8'!C35="","",'Declarations Team 8'!E$1)</f>
        <v/>
      </c>
      <c r="Y286" s="123" t="str">
        <f>IF('Declarations Team 8'!C35="","",'Declarations Team 8'!C35)</f>
        <v/>
      </c>
      <c r="Z286" s="123" t="str">
        <f>IF('Declarations Team 8'!C35="","",'Declarations Team 8'!D35)</f>
        <v/>
      </c>
      <c r="AA286" s="124" t="str">
        <f>IF('Declarations Team 8'!C35="","","M")</f>
        <v/>
      </c>
      <c r="AB286">
        <f t="shared" si="23"/>
        <v>0</v>
      </c>
      <c r="AC286">
        <f t="shared" si="24"/>
        <v>0</v>
      </c>
    </row>
    <row r="287" spans="23:29">
      <c r="W287">
        <f t="shared" si="25"/>
        <v>999</v>
      </c>
      <c r="X287" s="122" t="str">
        <f>IF('Declarations Team 8'!C36="","",'Declarations Team 8'!E$1)</f>
        <v/>
      </c>
      <c r="Y287" s="123" t="str">
        <f>IF('Declarations Team 8'!C36="","",'Declarations Team 8'!C36)</f>
        <v/>
      </c>
      <c r="Z287" s="123" t="str">
        <f>IF('Declarations Team 8'!C36="","",'Declarations Team 8'!D36)</f>
        <v/>
      </c>
      <c r="AA287" s="124" t="str">
        <f>IF('Declarations Team 8'!C36="","","M")</f>
        <v/>
      </c>
      <c r="AB287">
        <f t="shared" si="23"/>
        <v>0</v>
      </c>
      <c r="AC287">
        <f t="shared" si="24"/>
        <v>0</v>
      </c>
    </row>
    <row r="288" spans="23:29">
      <c r="W288">
        <f t="shared" si="25"/>
        <v>999</v>
      </c>
      <c r="X288" s="122" t="str">
        <f>IF('Declarations Team 8'!C37="","",'Declarations Team 8'!E$1)</f>
        <v/>
      </c>
      <c r="Y288" s="123" t="str">
        <f>IF('Declarations Team 8'!C37="","",'Declarations Team 8'!C37)</f>
        <v/>
      </c>
      <c r="Z288" s="123" t="str">
        <f>IF('Declarations Team 8'!C37="","",'Declarations Team 8'!D37)</f>
        <v/>
      </c>
      <c r="AA288" s="124" t="str">
        <f>IF('Declarations Team 8'!C37="","","M")</f>
        <v/>
      </c>
      <c r="AB288">
        <f t="shared" si="23"/>
        <v>0</v>
      </c>
      <c r="AC288">
        <f t="shared" si="24"/>
        <v>0</v>
      </c>
    </row>
    <row r="289" spans="23:29">
      <c r="W289">
        <f t="shared" si="25"/>
        <v>999</v>
      </c>
      <c r="X289" s="122" t="str">
        <f>IF('Declarations Team 8'!C38="","",'Declarations Team 8'!E$1)</f>
        <v/>
      </c>
      <c r="Y289" s="123" t="str">
        <f>IF('Declarations Team 8'!C38="","",'Declarations Team 8'!C38)</f>
        <v/>
      </c>
      <c r="Z289" s="123" t="str">
        <f>IF('Declarations Team 8'!C38="","",'Declarations Team 8'!D38)</f>
        <v/>
      </c>
      <c r="AA289" s="124" t="str">
        <f>IF('Declarations Team 8'!C38="","","M")</f>
        <v/>
      </c>
      <c r="AB289">
        <f t="shared" si="23"/>
        <v>0</v>
      </c>
      <c r="AC289">
        <f t="shared" si="24"/>
        <v>0</v>
      </c>
    </row>
    <row r="290" spans="23:29">
      <c r="W290">
        <f t="shared" si="25"/>
        <v>999</v>
      </c>
      <c r="X290" s="122" t="str">
        <f>IF('Declarations Team 8'!C39="","",'Declarations Team 8'!E$1)</f>
        <v/>
      </c>
      <c r="Y290" s="123" t="str">
        <f>IF('Declarations Team 8'!C39="","",'Declarations Team 8'!C39)</f>
        <v/>
      </c>
      <c r="Z290" s="123" t="str">
        <f>IF('Declarations Team 8'!C39="","",'Declarations Team 8'!D39)</f>
        <v/>
      </c>
      <c r="AA290" s="124" t="str">
        <f>IF('Declarations Team 8'!C39="","","M")</f>
        <v/>
      </c>
      <c r="AB290">
        <f t="shared" si="23"/>
        <v>0</v>
      </c>
      <c r="AC290">
        <f t="shared" si="24"/>
        <v>0</v>
      </c>
    </row>
    <row r="291" spans="23:29">
      <c r="W291">
        <f t="shared" si="25"/>
        <v>999</v>
      </c>
      <c r="X291" s="122" t="str">
        <f>IF('Declarations Team 8'!C40="","",'Declarations Team 8'!E$1)</f>
        <v/>
      </c>
      <c r="Y291" s="123" t="str">
        <f>IF('Declarations Team 8'!C40="","",'Declarations Team 8'!C40)</f>
        <v/>
      </c>
      <c r="Z291" s="123" t="str">
        <f>IF('Declarations Team 8'!C40="","",'Declarations Team 8'!D40)</f>
        <v/>
      </c>
      <c r="AA291" s="124" t="str">
        <f>IF('Declarations Team 8'!C40="","","M")</f>
        <v/>
      </c>
      <c r="AB291">
        <f t="shared" si="23"/>
        <v>0</v>
      </c>
      <c r="AC291">
        <f t="shared" si="24"/>
        <v>0</v>
      </c>
    </row>
    <row r="292" spans="23:29">
      <c r="W292">
        <f t="shared" si="25"/>
        <v>999</v>
      </c>
      <c r="X292" s="122" t="str">
        <f>IF('Declarations Team 8'!C41="","",'Declarations Team 8'!E$1)</f>
        <v/>
      </c>
      <c r="Y292" s="123" t="str">
        <f>IF('Declarations Team 8'!C41="","",'Declarations Team 8'!C41)</f>
        <v/>
      </c>
      <c r="Z292" s="123" t="str">
        <f>IF('Declarations Team 8'!C41="","",'Declarations Team 8'!D41)</f>
        <v/>
      </c>
      <c r="AA292" s="124" t="str">
        <f>IF('Declarations Team 8'!C41="","","M")</f>
        <v/>
      </c>
      <c r="AB292">
        <f t="shared" si="23"/>
        <v>0</v>
      </c>
      <c r="AC292">
        <f t="shared" si="24"/>
        <v>0</v>
      </c>
    </row>
    <row r="293" spans="23:29">
      <c r="W293">
        <f t="shared" si="25"/>
        <v>999</v>
      </c>
      <c r="X293" s="122" t="str">
        <f>IF('Declarations Team 8'!C42="","",'Declarations Team 8'!E$1)</f>
        <v/>
      </c>
      <c r="Y293" s="123" t="str">
        <f>IF('Declarations Team 8'!C42="","",'Declarations Team 8'!C42)</f>
        <v/>
      </c>
      <c r="Z293" s="123" t="str">
        <f>IF('Declarations Team 8'!C42="","",'Declarations Team 8'!D42)</f>
        <v/>
      </c>
      <c r="AA293" s="124" t="str">
        <f>IF('Declarations Team 8'!C42="","","M")</f>
        <v/>
      </c>
      <c r="AB293">
        <f t="shared" si="23"/>
        <v>0</v>
      </c>
      <c r="AC293">
        <f t="shared" si="24"/>
        <v>0</v>
      </c>
    </row>
    <row r="294" spans="23:29">
      <c r="W294">
        <f t="shared" si="25"/>
        <v>999</v>
      </c>
      <c r="X294" s="122" t="str">
        <f>IF('Declarations Team 8'!C43="","",'Declarations Team 8'!E$1)</f>
        <v/>
      </c>
      <c r="Y294" s="123" t="str">
        <f>IF('Declarations Team 8'!C43="","",'Declarations Team 8'!C43)</f>
        <v/>
      </c>
      <c r="Z294" s="123" t="str">
        <f>IF('Declarations Team 8'!C43="","",'Declarations Team 8'!D43)</f>
        <v/>
      </c>
      <c r="AA294" s="124" t="str">
        <f>IF('Declarations Team 8'!C43="","","M")</f>
        <v/>
      </c>
      <c r="AB294">
        <f t="shared" si="23"/>
        <v>0</v>
      </c>
      <c r="AC294">
        <f t="shared" si="24"/>
        <v>0</v>
      </c>
    </row>
    <row r="295" spans="23:29">
      <c r="W295">
        <f t="shared" si="25"/>
        <v>999</v>
      </c>
      <c r="X295" s="122" t="str">
        <f>IF('Declarations Team 8'!C44="","",'Declarations Team 8'!E$1)</f>
        <v/>
      </c>
      <c r="Y295" s="123" t="str">
        <f>IF('Declarations Team 8'!C44="","",'Declarations Team 8'!C44)</f>
        <v/>
      </c>
      <c r="Z295" s="123" t="str">
        <f>IF('Declarations Team 8'!C44="","",'Declarations Team 8'!D44)</f>
        <v/>
      </c>
      <c r="AA295" s="124" t="str">
        <f>IF('Declarations Team 8'!C44="","","M")</f>
        <v/>
      </c>
      <c r="AB295">
        <f t="shared" si="23"/>
        <v>0</v>
      </c>
      <c r="AC295">
        <f t="shared" si="24"/>
        <v>0</v>
      </c>
    </row>
    <row r="296" spans="23:29">
      <c r="W296">
        <f t="shared" si="25"/>
        <v>999</v>
      </c>
      <c r="X296" s="122" t="str">
        <f>IF('Declarations Team 8'!C45="","",'Declarations Team 8'!E$1)</f>
        <v/>
      </c>
      <c r="Y296" s="123" t="str">
        <f>IF('Declarations Team 8'!C45="","",'Declarations Team 8'!C45)</f>
        <v/>
      </c>
      <c r="Z296" s="123" t="str">
        <f>IF('Declarations Team 8'!C45="","",'Declarations Team 8'!D45)</f>
        <v/>
      </c>
      <c r="AA296" s="124" t="str">
        <f>IF('Declarations Team 8'!C45="","","M")</f>
        <v/>
      </c>
      <c r="AB296">
        <f t="shared" si="23"/>
        <v>0</v>
      </c>
      <c r="AC296">
        <f t="shared" si="24"/>
        <v>0</v>
      </c>
    </row>
    <row r="297" spans="23:29">
      <c r="W297">
        <f t="shared" si="25"/>
        <v>999</v>
      </c>
      <c r="X297" s="122" t="str">
        <f>IF('Declarations Team 8'!C46="","",'Declarations Team 8'!E$1)</f>
        <v/>
      </c>
      <c r="Y297" s="123" t="str">
        <f>IF('Declarations Team 8'!C46="","",'Declarations Team 8'!C46)</f>
        <v/>
      </c>
      <c r="Z297" s="123" t="str">
        <f>IF('Declarations Team 8'!C46="","",'Declarations Team 8'!D46)</f>
        <v/>
      </c>
      <c r="AA297" s="124" t="str">
        <f>IF('Declarations Team 8'!C46="","","M")</f>
        <v/>
      </c>
      <c r="AB297">
        <f t="shared" si="23"/>
        <v>0</v>
      </c>
      <c r="AC297">
        <f t="shared" si="24"/>
        <v>0</v>
      </c>
    </row>
    <row r="298" spans="23:29">
      <c r="W298">
        <f t="shared" si="25"/>
        <v>999</v>
      </c>
      <c r="X298" s="122" t="str">
        <f>IF('Declarations Team 8'!C47="","",'Declarations Team 8'!E$1)</f>
        <v/>
      </c>
      <c r="Y298" s="123" t="str">
        <f>IF('Declarations Team 8'!C47="","",'Declarations Team 8'!C47)</f>
        <v/>
      </c>
      <c r="Z298" s="123" t="str">
        <f>IF('Declarations Team 8'!C47="","",'Declarations Team 8'!D47)</f>
        <v/>
      </c>
      <c r="AA298" s="124" t="str">
        <f>IF('Declarations Team 8'!C47="","","M")</f>
        <v/>
      </c>
      <c r="AB298">
        <f t="shared" si="23"/>
        <v>0</v>
      </c>
      <c r="AC298">
        <f t="shared" si="24"/>
        <v>0</v>
      </c>
    </row>
    <row r="299" spans="23:29">
      <c r="W299">
        <f t="shared" si="25"/>
        <v>999</v>
      </c>
      <c r="X299" s="122" t="str">
        <f>IF('Declarations Team 8'!C48="","",'Declarations Team 8'!E$1)</f>
        <v/>
      </c>
      <c r="Y299" s="123" t="str">
        <f>IF('Declarations Team 8'!C48="","",'Declarations Team 8'!C48)</f>
        <v/>
      </c>
      <c r="Z299" s="123" t="str">
        <f>IF('Declarations Team 8'!C48="","",'Declarations Team 8'!D48)</f>
        <v/>
      </c>
      <c r="AA299" s="124" t="str">
        <f>IF('Declarations Team 8'!C48="","","M")</f>
        <v/>
      </c>
      <c r="AB299">
        <f t="shared" si="23"/>
        <v>0</v>
      </c>
      <c r="AC299">
        <f t="shared" si="24"/>
        <v>0</v>
      </c>
    </row>
    <row r="300" spans="23:29">
      <c r="W300">
        <f t="shared" si="25"/>
        <v>999</v>
      </c>
      <c r="X300" s="122" t="str">
        <f>IF('Declarations Team 8'!C49="","",'Declarations Team 8'!E$1)</f>
        <v/>
      </c>
      <c r="Y300" s="123" t="str">
        <f>IF('Declarations Team 8'!C49="","",'Declarations Team 8'!C49)</f>
        <v/>
      </c>
      <c r="Z300" s="123" t="str">
        <f>IF('Declarations Team 8'!C49="","",'Declarations Team 8'!D49)</f>
        <v/>
      </c>
      <c r="AA300" s="124" t="str">
        <f>IF('Declarations Team 8'!C49="","","M")</f>
        <v/>
      </c>
      <c r="AB300">
        <f t="shared" si="23"/>
        <v>0</v>
      </c>
      <c r="AC300">
        <f t="shared" si="24"/>
        <v>0</v>
      </c>
    </row>
    <row r="301" spans="23:29">
      <c r="W301">
        <f t="shared" si="25"/>
        <v>999</v>
      </c>
      <c r="X301" s="122" t="str">
        <f>IF('Declarations Team 8'!C50="","",'Declarations Team 8'!E$1)</f>
        <v/>
      </c>
      <c r="Y301" s="123" t="str">
        <f>IF('Declarations Team 8'!C50="","",'Declarations Team 8'!C50)</f>
        <v/>
      </c>
      <c r="Z301" s="123" t="str">
        <f>IF('Declarations Team 8'!C50="","",'Declarations Team 8'!D50)</f>
        <v/>
      </c>
      <c r="AA301" s="124" t="str">
        <f>IF('Declarations Team 8'!C50="","","M")</f>
        <v/>
      </c>
      <c r="AB301">
        <f t="shared" si="23"/>
        <v>0</v>
      </c>
      <c r="AC301">
        <f t="shared" si="24"/>
        <v>0</v>
      </c>
    </row>
    <row r="302" spans="23:29">
      <c r="W302">
        <f t="shared" si="25"/>
        <v>999</v>
      </c>
      <c r="X302" s="125" t="str">
        <f>IF('Declarations Team 8'!C51="","",'Declarations Team 8'!E$1)</f>
        <v/>
      </c>
      <c r="Y302" s="126" t="str">
        <f>IF('Declarations Team 8'!C51="","",'Declarations Team 8'!C51)</f>
        <v/>
      </c>
      <c r="Z302" s="126" t="str">
        <f>IF('Declarations Team 8'!C51="","",'Declarations Team 8'!D51)</f>
        <v/>
      </c>
      <c r="AA302" s="127" t="str">
        <f>IF('Declarations Team 8'!C51="","","M")</f>
        <v/>
      </c>
      <c r="AB302">
        <f t="shared" si="23"/>
        <v>0</v>
      </c>
      <c r="AC302">
        <f t="shared" si="24"/>
        <v>0</v>
      </c>
    </row>
    <row r="303" spans="23:29">
      <c r="W303">
        <f t="shared" si="25"/>
        <v>999</v>
      </c>
      <c r="X303" s="125" t="str">
        <f>IF('Declarations Team 8'!C52="","",'Declarations Team 8'!E$1)</f>
        <v/>
      </c>
      <c r="Y303" s="126" t="str">
        <f>IF('Declarations Team 8'!C52="","",'Declarations Team 8'!C52)</f>
        <v/>
      </c>
      <c r="Z303" s="126" t="str">
        <f>IF('Declarations Team 8'!C52="","",'Declarations Team 8'!D52)</f>
        <v/>
      </c>
      <c r="AA303" s="127" t="str">
        <f>IF('Declarations Team 8'!C52="","","M")</f>
        <v/>
      </c>
      <c r="AB303">
        <f t="shared" si="23"/>
        <v>0</v>
      </c>
      <c r="AC303">
        <f t="shared" si="24"/>
        <v>0</v>
      </c>
    </row>
    <row r="304" spans="23:29">
      <c r="W304">
        <f t="shared" si="25"/>
        <v>999</v>
      </c>
      <c r="X304" s="113" t="str">
        <f>IF('Declarations Team 8'!I33="","",'Declarations Team 8'!K$1)</f>
        <v/>
      </c>
      <c r="Y304" s="114" t="str">
        <f>IF('Declarations Team 8'!I33="","",'Declarations Team 8'!I33)</f>
        <v/>
      </c>
      <c r="Z304" s="114" t="str">
        <f>IF('Declarations Team 8'!I33="","",'Declarations Team 8'!J33)</f>
        <v/>
      </c>
      <c r="AA304" s="115" t="str">
        <f>IF('Declarations Team 8'!I33="","","F")</f>
        <v/>
      </c>
      <c r="AB304">
        <f t="shared" si="23"/>
        <v>0</v>
      </c>
      <c r="AC304">
        <f t="shared" si="24"/>
        <v>0</v>
      </c>
    </row>
    <row r="305" spans="23:29">
      <c r="W305">
        <f t="shared" si="25"/>
        <v>999</v>
      </c>
      <c r="X305" s="113" t="str">
        <f>IF('Declarations Team 8'!I34="","",'Declarations Team 8'!K$1)</f>
        <v/>
      </c>
      <c r="Y305" s="114" t="str">
        <f>IF('Declarations Team 8'!I34="","",'Declarations Team 8'!I34)</f>
        <v/>
      </c>
      <c r="Z305" s="114" t="str">
        <f>IF('Declarations Team 8'!I34="","",'Declarations Team 8'!J34)</f>
        <v/>
      </c>
      <c r="AA305" s="115" t="str">
        <f>IF('Declarations Team 8'!I34="","","F")</f>
        <v/>
      </c>
      <c r="AB305">
        <f t="shared" si="23"/>
        <v>0</v>
      </c>
      <c r="AC305">
        <f t="shared" si="24"/>
        <v>0</v>
      </c>
    </row>
    <row r="306" spans="23:29">
      <c r="W306">
        <f t="shared" si="25"/>
        <v>999</v>
      </c>
      <c r="X306" s="113" t="str">
        <f>IF('Declarations Team 8'!I35="","",'Declarations Team 8'!K$1)</f>
        <v/>
      </c>
      <c r="Y306" s="114" t="str">
        <f>IF('Declarations Team 8'!I35="","",'Declarations Team 8'!I35)</f>
        <v/>
      </c>
      <c r="Z306" s="114" t="str">
        <f>IF('Declarations Team 8'!I35="","",'Declarations Team 8'!J35)</f>
        <v/>
      </c>
      <c r="AA306" s="115" t="str">
        <f>IF('Declarations Team 8'!I35="","","F")</f>
        <v/>
      </c>
      <c r="AB306">
        <f t="shared" si="23"/>
        <v>0</v>
      </c>
      <c r="AC306">
        <f t="shared" si="24"/>
        <v>0</v>
      </c>
    </row>
    <row r="307" spans="23:29">
      <c r="W307">
        <f t="shared" si="25"/>
        <v>999</v>
      </c>
      <c r="X307" s="113" t="str">
        <f>IF('Declarations Team 8'!I36="","",'Declarations Team 8'!K$1)</f>
        <v/>
      </c>
      <c r="Y307" s="114" t="str">
        <f>IF('Declarations Team 8'!I36="","",'Declarations Team 8'!I36)</f>
        <v/>
      </c>
      <c r="Z307" s="114" t="str">
        <f>IF('Declarations Team 8'!I36="","",'Declarations Team 8'!J36)</f>
        <v/>
      </c>
      <c r="AA307" s="115" t="str">
        <f>IF('Declarations Team 8'!I36="","","F")</f>
        <v/>
      </c>
      <c r="AB307">
        <f t="shared" si="23"/>
        <v>0</v>
      </c>
      <c r="AC307">
        <f t="shared" si="24"/>
        <v>0</v>
      </c>
    </row>
    <row r="308" spans="23:29">
      <c r="W308">
        <f t="shared" si="25"/>
        <v>999</v>
      </c>
      <c r="X308" s="113" t="str">
        <f>IF('Declarations Team 8'!I37="","",'Declarations Team 8'!K$1)</f>
        <v/>
      </c>
      <c r="Y308" s="114" t="str">
        <f>IF('Declarations Team 8'!I37="","",'Declarations Team 8'!I37)</f>
        <v/>
      </c>
      <c r="Z308" s="114" t="str">
        <f>IF('Declarations Team 8'!I37="","",'Declarations Team 8'!J37)</f>
        <v/>
      </c>
      <c r="AA308" s="115" t="str">
        <f>IF('Declarations Team 8'!I37="","","F")</f>
        <v/>
      </c>
      <c r="AB308">
        <f t="shared" si="23"/>
        <v>0</v>
      </c>
      <c r="AC308">
        <f t="shared" si="24"/>
        <v>0</v>
      </c>
    </row>
    <row r="309" spans="23:29">
      <c r="W309">
        <f t="shared" si="25"/>
        <v>999</v>
      </c>
      <c r="X309" s="113" t="str">
        <f>IF('Declarations Team 8'!I38="","",'Declarations Team 8'!K$1)</f>
        <v/>
      </c>
      <c r="Y309" s="114" t="str">
        <f>IF('Declarations Team 8'!I38="","",'Declarations Team 8'!I38)</f>
        <v/>
      </c>
      <c r="Z309" s="114" t="str">
        <f>IF('Declarations Team 8'!I38="","",'Declarations Team 8'!J38)</f>
        <v/>
      </c>
      <c r="AA309" s="115" t="str">
        <f>IF('Declarations Team 8'!I38="","","F")</f>
        <v/>
      </c>
      <c r="AB309">
        <f t="shared" si="23"/>
        <v>0</v>
      </c>
      <c r="AC309">
        <f t="shared" si="24"/>
        <v>0</v>
      </c>
    </row>
    <row r="310" spans="23:29">
      <c r="W310">
        <f t="shared" si="25"/>
        <v>999</v>
      </c>
      <c r="X310" s="113" t="str">
        <f>IF('Declarations Team 8'!I39="","",'Declarations Team 8'!K$1)</f>
        <v/>
      </c>
      <c r="Y310" s="114" t="str">
        <f>IF('Declarations Team 8'!I39="","",'Declarations Team 8'!I39)</f>
        <v/>
      </c>
      <c r="Z310" s="114" t="str">
        <f>IF('Declarations Team 8'!I39="","",'Declarations Team 8'!J39)</f>
        <v/>
      </c>
      <c r="AA310" s="115" t="str">
        <f>IF('Declarations Team 8'!I39="","","F")</f>
        <v/>
      </c>
      <c r="AB310">
        <f t="shared" si="23"/>
        <v>0</v>
      </c>
      <c r="AC310">
        <f t="shared" si="24"/>
        <v>0</v>
      </c>
    </row>
    <row r="311" spans="23:29">
      <c r="W311">
        <f t="shared" si="25"/>
        <v>999</v>
      </c>
      <c r="X311" s="113" t="str">
        <f>IF('Declarations Team 8'!I40="","",'Declarations Team 8'!K$1)</f>
        <v/>
      </c>
      <c r="Y311" s="114" t="str">
        <f>IF('Declarations Team 8'!I40="","",'Declarations Team 8'!I40)</f>
        <v/>
      </c>
      <c r="Z311" s="114" t="str">
        <f>IF('Declarations Team 8'!I40="","",'Declarations Team 8'!J40)</f>
        <v/>
      </c>
      <c r="AA311" s="115" t="str">
        <f>IF('Declarations Team 8'!I40="","","F")</f>
        <v/>
      </c>
      <c r="AB311">
        <f t="shared" si="23"/>
        <v>0</v>
      </c>
      <c r="AC311">
        <f t="shared" si="24"/>
        <v>0</v>
      </c>
    </row>
    <row r="312" spans="23:29">
      <c r="W312">
        <f t="shared" si="25"/>
        <v>999</v>
      </c>
      <c r="X312" s="113" t="str">
        <f>IF('Declarations Team 8'!I41="","",'Declarations Team 8'!K$1)</f>
        <v/>
      </c>
      <c r="Y312" s="114" t="str">
        <f>IF('Declarations Team 8'!I41="","",'Declarations Team 8'!I41)</f>
        <v/>
      </c>
      <c r="Z312" s="114" t="str">
        <f>IF('Declarations Team 8'!I41="","",'Declarations Team 8'!J41)</f>
        <v/>
      </c>
      <c r="AA312" s="115" t="str">
        <f>IF('Declarations Team 8'!I41="","","F")</f>
        <v/>
      </c>
      <c r="AB312">
        <f t="shared" si="23"/>
        <v>0</v>
      </c>
      <c r="AC312">
        <f t="shared" si="24"/>
        <v>0</v>
      </c>
    </row>
    <row r="313" spans="23:29">
      <c r="W313">
        <f t="shared" si="25"/>
        <v>999</v>
      </c>
      <c r="X313" s="113" t="str">
        <f>IF('Declarations Team 8'!I42="","",'Declarations Team 8'!K$1)</f>
        <v/>
      </c>
      <c r="Y313" s="114" t="str">
        <f>IF('Declarations Team 8'!I42="","",'Declarations Team 8'!I42)</f>
        <v/>
      </c>
      <c r="Z313" s="114" t="str">
        <f>IF('Declarations Team 8'!I42="","",'Declarations Team 8'!J42)</f>
        <v/>
      </c>
      <c r="AA313" s="115" t="str">
        <f>IF('Declarations Team 8'!I42="","","F")</f>
        <v/>
      </c>
      <c r="AB313">
        <f t="shared" si="23"/>
        <v>0</v>
      </c>
      <c r="AC313">
        <f t="shared" si="24"/>
        <v>0</v>
      </c>
    </row>
    <row r="314" spans="23:29">
      <c r="W314">
        <f t="shared" si="25"/>
        <v>999</v>
      </c>
      <c r="X314" s="113" t="str">
        <f>IF('Declarations Team 8'!I43="","",'Declarations Team 8'!K$1)</f>
        <v/>
      </c>
      <c r="Y314" s="114" t="str">
        <f>IF('Declarations Team 8'!I43="","",'Declarations Team 8'!I43)</f>
        <v/>
      </c>
      <c r="Z314" s="114" t="str">
        <f>IF('Declarations Team 8'!I43="","",'Declarations Team 8'!J43)</f>
        <v/>
      </c>
      <c r="AA314" s="115" t="str">
        <f>IF('Declarations Team 8'!I43="","","F")</f>
        <v/>
      </c>
      <c r="AB314">
        <f t="shared" si="23"/>
        <v>0</v>
      </c>
      <c r="AC314">
        <f t="shared" si="24"/>
        <v>0</v>
      </c>
    </row>
    <row r="315" spans="23:29">
      <c r="W315">
        <f t="shared" si="25"/>
        <v>999</v>
      </c>
      <c r="X315" s="113" t="str">
        <f>IF('Declarations Team 8'!I44="","",'Declarations Team 8'!K$1)</f>
        <v/>
      </c>
      <c r="Y315" s="114" t="str">
        <f>IF('Declarations Team 8'!I44="","",'Declarations Team 8'!I44)</f>
        <v/>
      </c>
      <c r="Z315" s="114" t="str">
        <f>IF('Declarations Team 8'!I44="","",'Declarations Team 8'!J44)</f>
        <v/>
      </c>
      <c r="AA315" s="115" t="str">
        <f>IF('Declarations Team 8'!I44="","","F")</f>
        <v/>
      </c>
      <c r="AB315">
        <f t="shared" si="23"/>
        <v>0</v>
      </c>
      <c r="AC315">
        <f t="shared" si="24"/>
        <v>0</v>
      </c>
    </row>
    <row r="316" spans="23:29">
      <c r="W316">
        <f t="shared" si="25"/>
        <v>999</v>
      </c>
      <c r="X316" s="113" t="str">
        <f>IF('Declarations Team 8'!I45="","",'Declarations Team 8'!K$1)</f>
        <v/>
      </c>
      <c r="Y316" s="114" t="str">
        <f>IF('Declarations Team 8'!I45="","",'Declarations Team 8'!I45)</f>
        <v/>
      </c>
      <c r="Z316" s="114" t="str">
        <f>IF('Declarations Team 8'!I45="","",'Declarations Team 8'!J45)</f>
        <v/>
      </c>
      <c r="AA316" s="115" t="str">
        <f>IF('Declarations Team 8'!I45="","","F")</f>
        <v/>
      </c>
      <c r="AB316">
        <f t="shared" si="23"/>
        <v>0</v>
      </c>
      <c r="AC316">
        <f t="shared" si="24"/>
        <v>0</v>
      </c>
    </row>
    <row r="317" spans="23:29">
      <c r="W317">
        <f t="shared" si="25"/>
        <v>999</v>
      </c>
      <c r="X317" s="113" t="str">
        <f>IF('Declarations Team 8'!I46="","",'Declarations Team 8'!K$1)</f>
        <v/>
      </c>
      <c r="Y317" s="114" t="str">
        <f>IF('Declarations Team 8'!I46="","",'Declarations Team 8'!I46)</f>
        <v/>
      </c>
      <c r="Z317" s="114" t="str">
        <f>IF('Declarations Team 8'!I46="","",'Declarations Team 8'!J46)</f>
        <v/>
      </c>
      <c r="AA317" s="115" t="str">
        <f>IF('Declarations Team 8'!I46="","","F")</f>
        <v/>
      </c>
      <c r="AB317">
        <f t="shared" si="23"/>
        <v>0</v>
      </c>
      <c r="AC317">
        <f t="shared" si="24"/>
        <v>0</v>
      </c>
    </row>
    <row r="318" spans="23:29">
      <c r="W318">
        <f t="shared" si="25"/>
        <v>999</v>
      </c>
      <c r="X318" s="113" t="str">
        <f>IF('Declarations Team 8'!I47="","",'Declarations Team 8'!K$1)</f>
        <v/>
      </c>
      <c r="Y318" s="114" t="str">
        <f>IF('Declarations Team 8'!I47="","",'Declarations Team 8'!I47)</f>
        <v/>
      </c>
      <c r="Z318" s="114" t="str">
        <f>IF('Declarations Team 8'!I47="","",'Declarations Team 8'!J47)</f>
        <v/>
      </c>
      <c r="AA318" s="115" t="str">
        <f>IF('Declarations Team 8'!I47="","","F")</f>
        <v/>
      </c>
      <c r="AB318">
        <f t="shared" si="23"/>
        <v>0</v>
      </c>
      <c r="AC318">
        <f t="shared" si="24"/>
        <v>0</v>
      </c>
    </row>
    <row r="319" spans="23:29">
      <c r="W319">
        <f t="shared" si="25"/>
        <v>999</v>
      </c>
      <c r="X319" s="113" t="str">
        <f>IF('Declarations Team 8'!I48="","",'Declarations Team 8'!K$1)</f>
        <v/>
      </c>
      <c r="Y319" s="114" t="str">
        <f>IF('Declarations Team 8'!I48="","",'Declarations Team 8'!I48)</f>
        <v/>
      </c>
      <c r="Z319" s="114" t="str">
        <f>IF('Declarations Team 8'!I48="","",'Declarations Team 8'!J48)</f>
        <v/>
      </c>
      <c r="AA319" s="115" t="str">
        <f>IF('Declarations Team 8'!I48="","","F")</f>
        <v/>
      </c>
      <c r="AB319">
        <f t="shared" si="23"/>
        <v>0</v>
      </c>
      <c r="AC319">
        <f t="shared" si="24"/>
        <v>0</v>
      </c>
    </row>
    <row r="320" spans="23:29">
      <c r="W320">
        <f t="shared" si="25"/>
        <v>999</v>
      </c>
      <c r="X320" s="113" t="str">
        <f>IF('Declarations Team 8'!I49="","",'Declarations Team 8'!K$1)</f>
        <v/>
      </c>
      <c r="Y320" s="114" t="str">
        <f>IF('Declarations Team 8'!I49="","",'Declarations Team 8'!I49)</f>
        <v/>
      </c>
      <c r="Z320" s="114" t="str">
        <f>IF('Declarations Team 8'!I49="","",'Declarations Team 8'!J49)</f>
        <v/>
      </c>
      <c r="AA320" s="115" t="str">
        <f>IF('Declarations Team 8'!I49="","","F")</f>
        <v/>
      </c>
      <c r="AB320">
        <f t="shared" si="23"/>
        <v>0</v>
      </c>
      <c r="AC320">
        <f t="shared" si="24"/>
        <v>0</v>
      </c>
    </row>
    <row r="321" spans="23:29">
      <c r="W321">
        <f t="shared" si="25"/>
        <v>999</v>
      </c>
      <c r="X321" s="113" t="str">
        <f>IF('Declarations Team 8'!I50="","",'Declarations Team 8'!K$1)</f>
        <v/>
      </c>
      <c r="Y321" s="114" t="str">
        <f>IF('Declarations Team 8'!I50="","",'Declarations Team 8'!I50)</f>
        <v/>
      </c>
      <c r="Z321" s="114" t="str">
        <f>IF('Declarations Team 8'!I50="","",'Declarations Team 8'!J50)</f>
        <v/>
      </c>
      <c r="AA321" s="115" t="str">
        <f>IF('Declarations Team 8'!I50="","","F")</f>
        <v/>
      </c>
      <c r="AB321">
        <f t="shared" si="23"/>
        <v>0</v>
      </c>
      <c r="AC321">
        <f t="shared" si="24"/>
        <v>0</v>
      </c>
    </row>
    <row r="322" spans="23:29">
      <c r="W322">
        <f t="shared" si="25"/>
        <v>999</v>
      </c>
      <c r="X322" s="113" t="str">
        <f>IF('Declarations Team 8'!I51="","",'Declarations Team 8'!K$1)</f>
        <v/>
      </c>
      <c r="Y322" s="114" t="str">
        <f>IF('Declarations Team 8'!I51="","",'Declarations Team 8'!I51)</f>
        <v/>
      </c>
      <c r="Z322" s="114" t="str">
        <f>IF('Declarations Team 8'!I51="","",'Declarations Team 8'!J51)</f>
        <v/>
      </c>
      <c r="AA322" s="115" t="str">
        <f>IF('Declarations Team 8'!I51="","","F")</f>
        <v/>
      </c>
      <c r="AB322">
        <f t="shared" si="23"/>
        <v>0</v>
      </c>
      <c r="AC322">
        <f t="shared" si="24"/>
        <v>0</v>
      </c>
    </row>
    <row r="323" spans="23:29">
      <c r="W323">
        <f t="shared" si="25"/>
        <v>999</v>
      </c>
      <c r="X323" s="116" t="str">
        <f>IF('Declarations Team 8'!I52="","",'Declarations Team 8'!K$1)</f>
        <v/>
      </c>
      <c r="Y323" s="117" t="str">
        <f>IF('Declarations Team 8'!I52="","",'Declarations Team 8'!I52)</f>
        <v/>
      </c>
      <c r="Z323" s="117" t="str">
        <f>IF('Declarations Team 8'!I52="","",'Declarations Team 8'!J52)</f>
        <v/>
      </c>
      <c r="AA323" s="118" t="str">
        <f>IF('Declarations Team 8'!I52="","","F")</f>
        <v/>
      </c>
      <c r="AB323">
        <f t="shared" si="23"/>
        <v>0</v>
      </c>
      <c r="AC323">
        <f t="shared" si="24"/>
        <v>0</v>
      </c>
    </row>
    <row r="324" spans="23:29">
      <c r="W324">
        <f t="shared" si="25"/>
        <v>999</v>
      </c>
      <c r="X324" s="119" t="str">
        <f>IF('Declarations Team 9'!C33="","",'Declarations Team 9'!E$1)</f>
        <v/>
      </c>
      <c r="Y324" s="120" t="str">
        <f>IF('Declarations Team 9'!C33="","",'Declarations Team 9'!C33)</f>
        <v/>
      </c>
      <c r="Z324" s="120" t="str">
        <f>IF('Declarations Team 9'!C33="","",'Declarations Team 9'!D33)</f>
        <v/>
      </c>
      <c r="AA324" s="121" t="str">
        <f>IF('Declarations Team 9'!C33="","","M")</f>
        <v/>
      </c>
      <c r="AB324">
        <f t="shared" si="23"/>
        <v>0</v>
      </c>
      <c r="AC324">
        <f t="shared" si="24"/>
        <v>0</v>
      </c>
    </row>
    <row r="325" spans="23:29">
      <c r="W325">
        <f t="shared" si="25"/>
        <v>999</v>
      </c>
      <c r="X325" s="122" t="str">
        <f>IF('Declarations Team 9'!C34="","",'Declarations Team 9'!E$1)</f>
        <v/>
      </c>
      <c r="Y325" s="123" t="str">
        <f>IF('Declarations Team 9'!C34="","",'Declarations Team 9'!C34)</f>
        <v/>
      </c>
      <c r="Z325" s="123" t="str">
        <f>IF('Declarations Team 9'!C34="","",'Declarations Team 9'!D34)</f>
        <v/>
      </c>
      <c r="AA325" s="124" t="str">
        <f>IF('Declarations Team 9'!C34="","","M")</f>
        <v/>
      </c>
      <c r="AB325">
        <f t="shared" ref="AB325:AB388" si="26">IF(X325="",0,1)</f>
        <v>0</v>
      </c>
      <c r="AC325">
        <f t="shared" ref="AC325:AC388" si="27">AC324+AB325</f>
        <v>0</v>
      </c>
    </row>
    <row r="326" spans="23:29">
      <c r="W326">
        <f t="shared" ref="W326:W389" si="28">IF(AC326=AC325,999,AC326)</f>
        <v>999</v>
      </c>
      <c r="X326" s="122" t="str">
        <f>IF('Declarations Team 9'!C35="","",'Declarations Team 9'!E$1)</f>
        <v/>
      </c>
      <c r="Y326" s="123" t="str">
        <f>IF('Declarations Team 9'!C35="","",'Declarations Team 9'!C35)</f>
        <v/>
      </c>
      <c r="Z326" s="123" t="str">
        <f>IF('Declarations Team 9'!C35="","",'Declarations Team 9'!D35)</f>
        <v/>
      </c>
      <c r="AA326" s="124" t="str">
        <f>IF('Declarations Team 9'!C35="","","M")</f>
        <v/>
      </c>
      <c r="AB326">
        <f t="shared" si="26"/>
        <v>0</v>
      </c>
      <c r="AC326">
        <f t="shared" si="27"/>
        <v>0</v>
      </c>
    </row>
    <row r="327" spans="23:29">
      <c r="W327">
        <f t="shared" si="28"/>
        <v>999</v>
      </c>
      <c r="X327" s="122" t="str">
        <f>IF('Declarations Team 9'!C36="","",'Declarations Team 9'!E$1)</f>
        <v/>
      </c>
      <c r="Y327" s="123" t="str">
        <f>IF('Declarations Team 9'!C36="","",'Declarations Team 9'!C36)</f>
        <v/>
      </c>
      <c r="Z327" s="123" t="str">
        <f>IF('Declarations Team 9'!C36="","",'Declarations Team 9'!D36)</f>
        <v/>
      </c>
      <c r="AA327" s="124" t="str">
        <f>IF('Declarations Team 9'!C36="","","M")</f>
        <v/>
      </c>
      <c r="AB327">
        <f t="shared" si="26"/>
        <v>0</v>
      </c>
      <c r="AC327">
        <f t="shared" si="27"/>
        <v>0</v>
      </c>
    </row>
    <row r="328" spans="23:29">
      <c r="W328">
        <f t="shared" si="28"/>
        <v>999</v>
      </c>
      <c r="X328" s="122" t="str">
        <f>IF('Declarations Team 9'!C37="","",'Declarations Team 9'!E$1)</f>
        <v/>
      </c>
      <c r="Y328" s="123" t="str">
        <f>IF('Declarations Team 9'!C37="","",'Declarations Team 9'!C37)</f>
        <v/>
      </c>
      <c r="Z328" s="123" t="str">
        <f>IF('Declarations Team 9'!C37="","",'Declarations Team 9'!D37)</f>
        <v/>
      </c>
      <c r="AA328" s="124" t="str">
        <f>IF('Declarations Team 9'!C37="","","M")</f>
        <v/>
      </c>
      <c r="AB328">
        <f t="shared" si="26"/>
        <v>0</v>
      </c>
      <c r="AC328">
        <f t="shared" si="27"/>
        <v>0</v>
      </c>
    </row>
    <row r="329" spans="23:29">
      <c r="W329">
        <f t="shared" si="28"/>
        <v>999</v>
      </c>
      <c r="X329" s="122" t="str">
        <f>IF('Declarations Team 9'!C38="","",'Declarations Team 9'!E$1)</f>
        <v/>
      </c>
      <c r="Y329" s="123" t="str">
        <f>IF('Declarations Team 9'!C38="","",'Declarations Team 9'!C38)</f>
        <v/>
      </c>
      <c r="Z329" s="123" t="str">
        <f>IF('Declarations Team 9'!C38="","",'Declarations Team 9'!D38)</f>
        <v/>
      </c>
      <c r="AA329" s="124" t="str">
        <f>IF('Declarations Team 9'!C38="","","M")</f>
        <v/>
      </c>
      <c r="AB329">
        <f t="shared" si="26"/>
        <v>0</v>
      </c>
      <c r="AC329">
        <f t="shared" si="27"/>
        <v>0</v>
      </c>
    </row>
    <row r="330" spans="23:29">
      <c r="W330">
        <f t="shared" si="28"/>
        <v>999</v>
      </c>
      <c r="X330" s="122" t="str">
        <f>IF('Declarations Team 9'!C39="","",'Declarations Team 9'!E$1)</f>
        <v/>
      </c>
      <c r="Y330" s="123" t="str">
        <f>IF('Declarations Team 9'!C39="","",'Declarations Team 9'!C39)</f>
        <v/>
      </c>
      <c r="Z330" s="123" t="str">
        <f>IF('Declarations Team 9'!C39="","",'Declarations Team 9'!D39)</f>
        <v/>
      </c>
      <c r="AA330" s="124" t="str">
        <f>IF('Declarations Team 9'!C39="","","M")</f>
        <v/>
      </c>
      <c r="AB330">
        <f t="shared" si="26"/>
        <v>0</v>
      </c>
      <c r="AC330">
        <f t="shared" si="27"/>
        <v>0</v>
      </c>
    </row>
    <row r="331" spans="23:29">
      <c r="W331">
        <f t="shared" si="28"/>
        <v>999</v>
      </c>
      <c r="X331" s="122" t="str">
        <f>IF('Declarations Team 9'!C40="","",'Declarations Team 9'!E$1)</f>
        <v/>
      </c>
      <c r="Y331" s="123" t="str">
        <f>IF('Declarations Team 9'!C40="","",'Declarations Team 9'!C40)</f>
        <v/>
      </c>
      <c r="Z331" s="123" t="str">
        <f>IF('Declarations Team 9'!C40="","",'Declarations Team 9'!D40)</f>
        <v/>
      </c>
      <c r="AA331" s="124" t="str">
        <f>IF('Declarations Team 9'!C40="","","M")</f>
        <v/>
      </c>
      <c r="AB331">
        <f t="shared" si="26"/>
        <v>0</v>
      </c>
      <c r="AC331">
        <f t="shared" si="27"/>
        <v>0</v>
      </c>
    </row>
    <row r="332" spans="23:29">
      <c r="W332">
        <f t="shared" si="28"/>
        <v>999</v>
      </c>
      <c r="X332" s="122" t="str">
        <f>IF('Declarations Team 9'!C41="","",'Declarations Team 9'!E$1)</f>
        <v/>
      </c>
      <c r="Y332" s="123" t="str">
        <f>IF('Declarations Team 9'!C41="","",'Declarations Team 9'!C41)</f>
        <v/>
      </c>
      <c r="Z332" s="123" t="str">
        <f>IF('Declarations Team 9'!C41="","",'Declarations Team 9'!D41)</f>
        <v/>
      </c>
      <c r="AA332" s="124" t="str">
        <f>IF('Declarations Team 9'!C41="","","M")</f>
        <v/>
      </c>
      <c r="AB332">
        <f t="shared" si="26"/>
        <v>0</v>
      </c>
      <c r="AC332">
        <f t="shared" si="27"/>
        <v>0</v>
      </c>
    </row>
    <row r="333" spans="23:29">
      <c r="W333">
        <f t="shared" si="28"/>
        <v>999</v>
      </c>
      <c r="X333" s="122" t="str">
        <f>IF('Declarations Team 9'!C42="","",'Declarations Team 9'!E$1)</f>
        <v/>
      </c>
      <c r="Y333" s="123" t="str">
        <f>IF('Declarations Team 9'!C42="","",'Declarations Team 9'!C42)</f>
        <v/>
      </c>
      <c r="Z333" s="123" t="str">
        <f>IF('Declarations Team 9'!C42="","",'Declarations Team 9'!D42)</f>
        <v/>
      </c>
      <c r="AA333" s="124" t="str">
        <f>IF('Declarations Team 9'!C42="","","M")</f>
        <v/>
      </c>
      <c r="AB333">
        <f t="shared" si="26"/>
        <v>0</v>
      </c>
      <c r="AC333">
        <f t="shared" si="27"/>
        <v>0</v>
      </c>
    </row>
    <row r="334" spans="23:29">
      <c r="W334">
        <f t="shared" si="28"/>
        <v>999</v>
      </c>
      <c r="X334" s="122" t="str">
        <f>IF('Declarations Team 9'!C43="","",'Declarations Team 9'!E$1)</f>
        <v/>
      </c>
      <c r="Y334" s="123" t="str">
        <f>IF('Declarations Team 9'!C43="","",'Declarations Team 9'!C43)</f>
        <v/>
      </c>
      <c r="Z334" s="123" t="str">
        <f>IF('Declarations Team 9'!C43="","",'Declarations Team 9'!D43)</f>
        <v/>
      </c>
      <c r="AA334" s="124" t="str">
        <f>IF('Declarations Team 9'!C43="","","M")</f>
        <v/>
      </c>
      <c r="AB334">
        <f t="shared" si="26"/>
        <v>0</v>
      </c>
      <c r="AC334">
        <f t="shared" si="27"/>
        <v>0</v>
      </c>
    </row>
    <row r="335" spans="23:29">
      <c r="W335">
        <f t="shared" si="28"/>
        <v>999</v>
      </c>
      <c r="X335" s="122" t="str">
        <f>IF('Declarations Team 9'!C44="","",'Declarations Team 9'!E$1)</f>
        <v/>
      </c>
      <c r="Y335" s="123" t="str">
        <f>IF('Declarations Team 9'!C44="","",'Declarations Team 9'!C44)</f>
        <v/>
      </c>
      <c r="Z335" s="123" t="str">
        <f>IF('Declarations Team 9'!C44="","",'Declarations Team 9'!D44)</f>
        <v/>
      </c>
      <c r="AA335" s="124" t="str">
        <f>IF('Declarations Team 9'!C44="","","M")</f>
        <v/>
      </c>
      <c r="AB335">
        <f t="shared" si="26"/>
        <v>0</v>
      </c>
      <c r="AC335">
        <f t="shared" si="27"/>
        <v>0</v>
      </c>
    </row>
    <row r="336" spans="23:29">
      <c r="W336">
        <f t="shared" si="28"/>
        <v>999</v>
      </c>
      <c r="X336" s="122" t="str">
        <f>IF('Declarations Team 9'!C45="","",'Declarations Team 9'!E$1)</f>
        <v/>
      </c>
      <c r="Y336" s="123" t="str">
        <f>IF('Declarations Team 9'!C45="","",'Declarations Team 9'!C45)</f>
        <v/>
      </c>
      <c r="Z336" s="123" t="str">
        <f>IF('Declarations Team 9'!C45="","",'Declarations Team 9'!D45)</f>
        <v/>
      </c>
      <c r="AA336" s="124" t="str">
        <f>IF('Declarations Team 9'!C45="","","M")</f>
        <v/>
      </c>
      <c r="AB336">
        <f t="shared" si="26"/>
        <v>0</v>
      </c>
      <c r="AC336">
        <f t="shared" si="27"/>
        <v>0</v>
      </c>
    </row>
    <row r="337" spans="23:29">
      <c r="W337">
        <f t="shared" si="28"/>
        <v>999</v>
      </c>
      <c r="X337" s="122" t="str">
        <f>IF('Declarations Team 9'!C46="","",'Declarations Team 9'!E$1)</f>
        <v/>
      </c>
      <c r="Y337" s="123" t="str">
        <f>IF('Declarations Team 9'!C46="","",'Declarations Team 9'!C46)</f>
        <v/>
      </c>
      <c r="Z337" s="123" t="str">
        <f>IF('Declarations Team 9'!C46="","",'Declarations Team 9'!D46)</f>
        <v/>
      </c>
      <c r="AA337" s="124" t="str">
        <f>IF('Declarations Team 9'!C46="","","M")</f>
        <v/>
      </c>
      <c r="AB337">
        <f t="shared" si="26"/>
        <v>0</v>
      </c>
      <c r="AC337">
        <f t="shared" si="27"/>
        <v>0</v>
      </c>
    </row>
    <row r="338" spans="23:29">
      <c r="W338">
        <f t="shared" si="28"/>
        <v>999</v>
      </c>
      <c r="X338" s="122" t="str">
        <f>IF('Declarations Team 9'!C47="","",'Declarations Team 9'!E$1)</f>
        <v/>
      </c>
      <c r="Y338" s="123" t="str">
        <f>IF('Declarations Team 9'!C47="","",'Declarations Team 9'!C47)</f>
        <v/>
      </c>
      <c r="Z338" s="123" t="str">
        <f>IF('Declarations Team 9'!C47="","",'Declarations Team 9'!D47)</f>
        <v/>
      </c>
      <c r="AA338" s="124" t="str">
        <f>IF('Declarations Team 9'!C47="","","M")</f>
        <v/>
      </c>
      <c r="AB338">
        <f t="shared" si="26"/>
        <v>0</v>
      </c>
      <c r="AC338">
        <f t="shared" si="27"/>
        <v>0</v>
      </c>
    </row>
    <row r="339" spans="23:29">
      <c r="W339">
        <f t="shared" si="28"/>
        <v>999</v>
      </c>
      <c r="X339" s="122" t="str">
        <f>IF('Declarations Team 9'!C48="","",'Declarations Team 9'!E$1)</f>
        <v/>
      </c>
      <c r="Y339" s="123" t="str">
        <f>IF('Declarations Team 9'!C48="","",'Declarations Team 9'!C48)</f>
        <v/>
      </c>
      <c r="Z339" s="123" t="str">
        <f>IF('Declarations Team 9'!C48="","",'Declarations Team 9'!D48)</f>
        <v/>
      </c>
      <c r="AA339" s="124" t="str">
        <f>IF('Declarations Team 9'!C48="","","M")</f>
        <v/>
      </c>
      <c r="AB339">
        <f t="shared" si="26"/>
        <v>0</v>
      </c>
      <c r="AC339">
        <f t="shared" si="27"/>
        <v>0</v>
      </c>
    </row>
    <row r="340" spans="23:29">
      <c r="W340">
        <f t="shared" si="28"/>
        <v>999</v>
      </c>
      <c r="X340" s="122" t="str">
        <f>IF('Declarations Team 9'!C49="","",'Declarations Team 9'!E$1)</f>
        <v/>
      </c>
      <c r="Y340" s="123" t="str">
        <f>IF('Declarations Team 9'!C49="","",'Declarations Team 9'!C49)</f>
        <v/>
      </c>
      <c r="Z340" s="123" t="str">
        <f>IF('Declarations Team 9'!C49="","",'Declarations Team 9'!D49)</f>
        <v/>
      </c>
      <c r="AA340" s="124" t="str">
        <f>IF('Declarations Team 9'!C49="","","M")</f>
        <v/>
      </c>
      <c r="AB340">
        <f t="shared" si="26"/>
        <v>0</v>
      </c>
      <c r="AC340">
        <f t="shared" si="27"/>
        <v>0</v>
      </c>
    </row>
    <row r="341" spans="23:29">
      <c r="W341">
        <f t="shared" si="28"/>
        <v>999</v>
      </c>
      <c r="X341" s="122" t="str">
        <f>IF('Declarations Team 9'!C50="","",'Declarations Team 9'!E$1)</f>
        <v/>
      </c>
      <c r="Y341" s="123" t="str">
        <f>IF('Declarations Team 9'!C50="","",'Declarations Team 9'!C50)</f>
        <v/>
      </c>
      <c r="Z341" s="123" t="str">
        <f>IF('Declarations Team 9'!C50="","",'Declarations Team 9'!D50)</f>
        <v/>
      </c>
      <c r="AA341" s="124" t="str">
        <f>IF('Declarations Team 9'!C50="","","M")</f>
        <v/>
      </c>
      <c r="AB341">
        <f t="shared" si="26"/>
        <v>0</v>
      </c>
      <c r="AC341">
        <f t="shared" si="27"/>
        <v>0</v>
      </c>
    </row>
    <row r="342" spans="23:29">
      <c r="W342">
        <f t="shared" si="28"/>
        <v>999</v>
      </c>
      <c r="X342" s="125" t="str">
        <f>IF('Declarations Team 9'!C51="","",'Declarations Team 9'!E$1)</f>
        <v/>
      </c>
      <c r="Y342" s="126" t="str">
        <f>IF('Declarations Team 9'!C51="","",'Declarations Team 9'!C51)</f>
        <v/>
      </c>
      <c r="Z342" s="126" t="str">
        <f>IF('Declarations Team 9'!C51="","",'Declarations Team 9'!D51)</f>
        <v/>
      </c>
      <c r="AA342" s="127" t="str">
        <f>IF('Declarations Team 9'!C51="","","M")</f>
        <v/>
      </c>
      <c r="AB342">
        <f t="shared" si="26"/>
        <v>0</v>
      </c>
      <c r="AC342">
        <f t="shared" si="27"/>
        <v>0</v>
      </c>
    </row>
    <row r="343" spans="23:29">
      <c r="W343">
        <f t="shared" si="28"/>
        <v>999</v>
      </c>
      <c r="X343" s="125" t="str">
        <f>IF('Declarations Team 9'!C52="","",'Declarations Team 9'!E$1)</f>
        <v/>
      </c>
      <c r="Y343" s="126" t="str">
        <f>IF('Declarations Team 9'!C52="","",'Declarations Team 9'!C52)</f>
        <v/>
      </c>
      <c r="Z343" s="126" t="str">
        <f>IF('Declarations Team 9'!C52="","",'Declarations Team 9'!D52)</f>
        <v/>
      </c>
      <c r="AA343" s="127" t="str">
        <f>IF('Declarations Team 9'!C52="","","M")</f>
        <v/>
      </c>
      <c r="AB343">
        <f t="shared" si="26"/>
        <v>0</v>
      </c>
      <c r="AC343">
        <f t="shared" si="27"/>
        <v>0</v>
      </c>
    </row>
    <row r="344" spans="23:29">
      <c r="W344">
        <f t="shared" si="28"/>
        <v>999</v>
      </c>
      <c r="X344" s="113" t="str">
        <f>IF('Declarations Team 9'!I33="","",'Declarations Team 9'!K$1)</f>
        <v/>
      </c>
      <c r="Y344" s="114" t="str">
        <f>IF('Declarations Team 9'!I33="","",'Declarations Team 9'!I33)</f>
        <v/>
      </c>
      <c r="Z344" s="114" t="str">
        <f>IF('Declarations Team 9'!I33="","",'Declarations Team 9'!J33)</f>
        <v/>
      </c>
      <c r="AA344" s="115" t="str">
        <f>IF('Declarations Team 9'!I33="","","F")</f>
        <v/>
      </c>
      <c r="AB344">
        <f t="shared" si="26"/>
        <v>0</v>
      </c>
      <c r="AC344">
        <f t="shared" si="27"/>
        <v>0</v>
      </c>
    </row>
    <row r="345" spans="23:29">
      <c r="W345">
        <f t="shared" si="28"/>
        <v>999</v>
      </c>
      <c r="X345" s="113" t="str">
        <f>IF('Declarations Team 9'!I34="","",'Declarations Team 9'!K$1)</f>
        <v/>
      </c>
      <c r="Y345" s="114" t="str">
        <f>IF('Declarations Team 9'!I34="","",'Declarations Team 9'!I34)</f>
        <v/>
      </c>
      <c r="Z345" s="114" t="str">
        <f>IF('Declarations Team 9'!I34="","",'Declarations Team 9'!J34)</f>
        <v/>
      </c>
      <c r="AA345" s="115" t="str">
        <f>IF('Declarations Team 9'!I34="","","F")</f>
        <v/>
      </c>
      <c r="AB345">
        <f t="shared" si="26"/>
        <v>0</v>
      </c>
      <c r="AC345">
        <f t="shared" si="27"/>
        <v>0</v>
      </c>
    </row>
    <row r="346" spans="23:29">
      <c r="W346">
        <f t="shared" si="28"/>
        <v>999</v>
      </c>
      <c r="X346" s="113" t="str">
        <f>IF('Declarations Team 9'!I35="","",'Declarations Team 9'!K$1)</f>
        <v/>
      </c>
      <c r="Y346" s="114" t="str">
        <f>IF('Declarations Team 9'!I35="","",'Declarations Team 9'!I35)</f>
        <v/>
      </c>
      <c r="Z346" s="114" t="str">
        <f>IF('Declarations Team 9'!I35="","",'Declarations Team 9'!J35)</f>
        <v/>
      </c>
      <c r="AA346" s="115" t="str">
        <f>IF('Declarations Team 9'!I35="","","F")</f>
        <v/>
      </c>
      <c r="AB346">
        <f t="shared" si="26"/>
        <v>0</v>
      </c>
      <c r="AC346">
        <f t="shared" si="27"/>
        <v>0</v>
      </c>
    </row>
    <row r="347" spans="23:29">
      <c r="W347">
        <f t="shared" si="28"/>
        <v>999</v>
      </c>
      <c r="X347" s="113" t="str">
        <f>IF('Declarations Team 9'!I36="","",'Declarations Team 9'!K$1)</f>
        <v/>
      </c>
      <c r="Y347" s="114" t="str">
        <f>IF('Declarations Team 9'!I36="","",'Declarations Team 9'!I36)</f>
        <v/>
      </c>
      <c r="Z347" s="114" t="str">
        <f>IF('Declarations Team 9'!I36="","",'Declarations Team 9'!J36)</f>
        <v/>
      </c>
      <c r="AA347" s="115" t="str">
        <f>IF('Declarations Team 9'!I36="","","F")</f>
        <v/>
      </c>
      <c r="AB347">
        <f t="shared" si="26"/>
        <v>0</v>
      </c>
      <c r="AC347">
        <f t="shared" si="27"/>
        <v>0</v>
      </c>
    </row>
    <row r="348" spans="23:29">
      <c r="W348">
        <f t="shared" si="28"/>
        <v>999</v>
      </c>
      <c r="X348" s="113" t="str">
        <f>IF('Declarations Team 9'!I37="","",'Declarations Team 9'!K$1)</f>
        <v/>
      </c>
      <c r="Y348" s="114" t="str">
        <f>IF('Declarations Team 9'!I37="","",'Declarations Team 9'!I37)</f>
        <v/>
      </c>
      <c r="Z348" s="114" t="str">
        <f>IF('Declarations Team 9'!I37="","",'Declarations Team 9'!J37)</f>
        <v/>
      </c>
      <c r="AA348" s="115" t="str">
        <f>IF('Declarations Team 9'!I37="","","F")</f>
        <v/>
      </c>
      <c r="AB348">
        <f t="shared" si="26"/>
        <v>0</v>
      </c>
      <c r="AC348">
        <f t="shared" si="27"/>
        <v>0</v>
      </c>
    </row>
    <row r="349" spans="23:29">
      <c r="W349">
        <f t="shared" si="28"/>
        <v>999</v>
      </c>
      <c r="X349" s="113" t="str">
        <f>IF('Declarations Team 9'!I38="","",'Declarations Team 9'!K$1)</f>
        <v/>
      </c>
      <c r="Y349" s="114" t="str">
        <f>IF('Declarations Team 9'!I38="","",'Declarations Team 9'!I38)</f>
        <v/>
      </c>
      <c r="Z349" s="114" t="str">
        <f>IF('Declarations Team 9'!I38="","",'Declarations Team 9'!J38)</f>
        <v/>
      </c>
      <c r="AA349" s="115" t="str">
        <f>IF('Declarations Team 9'!I38="","","F")</f>
        <v/>
      </c>
      <c r="AB349">
        <f t="shared" si="26"/>
        <v>0</v>
      </c>
      <c r="AC349">
        <f t="shared" si="27"/>
        <v>0</v>
      </c>
    </row>
    <row r="350" spans="23:29">
      <c r="W350">
        <f t="shared" si="28"/>
        <v>999</v>
      </c>
      <c r="X350" s="113" t="str">
        <f>IF('Declarations Team 9'!I39="","",'Declarations Team 9'!K$1)</f>
        <v/>
      </c>
      <c r="Y350" s="114" t="str">
        <f>IF('Declarations Team 9'!I39="","",'Declarations Team 9'!I39)</f>
        <v/>
      </c>
      <c r="Z350" s="114" t="str">
        <f>IF('Declarations Team 9'!I39="","",'Declarations Team 9'!J39)</f>
        <v/>
      </c>
      <c r="AA350" s="115" t="str">
        <f>IF('Declarations Team 9'!I39="","","F")</f>
        <v/>
      </c>
      <c r="AB350">
        <f t="shared" si="26"/>
        <v>0</v>
      </c>
      <c r="AC350">
        <f t="shared" si="27"/>
        <v>0</v>
      </c>
    </row>
    <row r="351" spans="23:29">
      <c r="W351">
        <f t="shared" si="28"/>
        <v>999</v>
      </c>
      <c r="X351" s="113" t="str">
        <f>IF('Declarations Team 9'!I40="","",'Declarations Team 9'!K$1)</f>
        <v/>
      </c>
      <c r="Y351" s="114" t="str">
        <f>IF('Declarations Team 9'!I40="","",'Declarations Team 9'!I40)</f>
        <v/>
      </c>
      <c r="Z351" s="114" t="str">
        <f>IF('Declarations Team 9'!I40="","",'Declarations Team 9'!J40)</f>
        <v/>
      </c>
      <c r="AA351" s="115" t="str">
        <f>IF('Declarations Team 9'!I40="","","F")</f>
        <v/>
      </c>
      <c r="AB351">
        <f t="shared" si="26"/>
        <v>0</v>
      </c>
      <c r="AC351">
        <f t="shared" si="27"/>
        <v>0</v>
      </c>
    </row>
    <row r="352" spans="23:29">
      <c r="W352">
        <f t="shared" si="28"/>
        <v>999</v>
      </c>
      <c r="X352" s="113" t="str">
        <f>IF('Declarations Team 9'!I41="","",'Declarations Team 9'!K$1)</f>
        <v/>
      </c>
      <c r="Y352" s="114" t="str">
        <f>IF('Declarations Team 9'!I41="","",'Declarations Team 9'!I41)</f>
        <v/>
      </c>
      <c r="Z352" s="114" t="str">
        <f>IF('Declarations Team 9'!I41="","",'Declarations Team 9'!J41)</f>
        <v/>
      </c>
      <c r="AA352" s="115" t="str">
        <f>IF('Declarations Team 9'!I41="","","F")</f>
        <v/>
      </c>
      <c r="AB352">
        <f t="shared" si="26"/>
        <v>0</v>
      </c>
      <c r="AC352">
        <f t="shared" si="27"/>
        <v>0</v>
      </c>
    </row>
    <row r="353" spans="23:29">
      <c r="W353">
        <f t="shared" si="28"/>
        <v>999</v>
      </c>
      <c r="X353" s="113" t="str">
        <f>IF('Declarations Team 9'!I42="","",'Declarations Team 9'!K$1)</f>
        <v/>
      </c>
      <c r="Y353" s="114" t="str">
        <f>IF('Declarations Team 9'!I42="","",'Declarations Team 9'!I42)</f>
        <v/>
      </c>
      <c r="Z353" s="114" t="str">
        <f>IF('Declarations Team 9'!I42="","",'Declarations Team 9'!J42)</f>
        <v/>
      </c>
      <c r="AA353" s="115" t="str">
        <f>IF('Declarations Team 9'!I42="","","F")</f>
        <v/>
      </c>
      <c r="AB353">
        <f t="shared" si="26"/>
        <v>0</v>
      </c>
      <c r="AC353">
        <f t="shared" si="27"/>
        <v>0</v>
      </c>
    </row>
    <row r="354" spans="23:29">
      <c r="W354">
        <f t="shared" si="28"/>
        <v>999</v>
      </c>
      <c r="X354" s="113" t="str">
        <f>IF('Declarations Team 9'!I43="","",'Declarations Team 9'!K$1)</f>
        <v/>
      </c>
      <c r="Y354" s="114" t="str">
        <f>IF('Declarations Team 9'!I43="","",'Declarations Team 9'!I43)</f>
        <v/>
      </c>
      <c r="Z354" s="114" t="str">
        <f>IF('Declarations Team 9'!I43="","",'Declarations Team 9'!J43)</f>
        <v/>
      </c>
      <c r="AA354" s="115" t="str">
        <f>IF('Declarations Team 9'!I43="","","F")</f>
        <v/>
      </c>
      <c r="AB354">
        <f t="shared" si="26"/>
        <v>0</v>
      </c>
      <c r="AC354">
        <f t="shared" si="27"/>
        <v>0</v>
      </c>
    </row>
    <row r="355" spans="23:29">
      <c r="W355">
        <f t="shared" si="28"/>
        <v>999</v>
      </c>
      <c r="X355" s="113" t="str">
        <f>IF('Declarations Team 9'!I44="","",'Declarations Team 9'!K$1)</f>
        <v/>
      </c>
      <c r="Y355" s="114" t="str">
        <f>IF('Declarations Team 9'!I44="","",'Declarations Team 9'!I44)</f>
        <v/>
      </c>
      <c r="Z355" s="114" t="str">
        <f>IF('Declarations Team 9'!I44="","",'Declarations Team 9'!J44)</f>
        <v/>
      </c>
      <c r="AA355" s="115" t="str">
        <f>IF('Declarations Team 9'!I44="","","F")</f>
        <v/>
      </c>
      <c r="AB355">
        <f t="shared" si="26"/>
        <v>0</v>
      </c>
      <c r="AC355">
        <f t="shared" si="27"/>
        <v>0</v>
      </c>
    </row>
    <row r="356" spans="23:29">
      <c r="W356">
        <f t="shared" si="28"/>
        <v>999</v>
      </c>
      <c r="X356" s="113" t="str">
        <f>IF('Declarations Team 9'!I45="","",'Declarations Team 9'!K$1)</f>
        <v/>
      </c>
      <c r="Y356" s="114" t="str">
        <f>IF('Declarations Team 9'!I45="","",'Declarations Team 9'!I45)</f>
        <v/>
      </c>
      <c r="Z356" s="114" t="str">
        <f>IF('Declarations Team 9'!I45="","",'Declarations Team 9'!J45)</f>
        <v/>
      </c>
      <c r="AA356" s="115" t="str">
        <f>IF('Declarations Team 9'!I45="","","F")</f>
        <v/>
      </c>
      <c r="AB356">
        <f t="shared" si="26"/>
        <v>0</v>
      </c>
      <c r="AC356">
        <f t="shared" si="27"/>
        <v>0</v>
      </c>
    </row>
    <row r="357" spans="23:29">
      <c r="W357">
        <f t="shared" si="28"/>
        <v>999</v>
      </c>
      <c r="X357" s="113" t="str">
        <f>IF('Declarations Team 9'!I46="","",'Declarations Team 9'!K$1)</f>
        <v/>
      </c>
      <c r="Y357" s="114" t="str">
        <f>IF('Declarations Team 9'!I46="","",'Declarations Team 9'!I46)</f>
        <v/>
      </c>
      <c r="Z357" s="114" t="str">
        <f>IF('Declarations Team 9'!I46="","",'Declarations Team 9'!J46)</f>
        <v/>
      </c>
      <c r="AA357" s="115" t="str">
        <f>IF('Declarations Team 9'!I46="","","F")</f>
        <v/>
      </c>
      <c r="AB357">
        <f t="shared" si="26"/>
        <v>0</v>
      </c>
      <c r="AC357">
        <f t="shared" si="27"/>
        <v>0</v>
      </c>
    </row>
    <row r="358" spans="23:29">
      <c r="W358">
        <f t="shared" si="28"/>
        <v>999</v>
      </c>
      <c r="X358" s="113" t="str">
        <f>IF('Declarations Team 9'!I47="","",'Declarations Team 9'!K$1)</f>
        <v/>
      </c>
      <c r="Y358" s="114" t="str">
        <f>IF('Declarations Team 9'!I47="","",'Declarations Team 9'!I47)</f>
        <v/>
      </c>
      <c r="Z358" s="114" t="str">
        <f>IF('Declarations Team 9'!I47="","",'Declarations Team 9'!J47)</f>
        <v/>
      </c>
      <c r="AA358" s="115" t="str">
        <f>IF('Declarations Team 9'!I47="","","F")</f>
        <v/>
      </c>
      <c r="AB358">
        <f t="shared" si="26"/>
        <v>0</v>
      </c>
      <c r="AC358">
        <f t="shared" si="27"/>
        <v>0</v>
      </c>
    </row>
    <row r="359" spans="23:29">
      <c r="W359">
        <f t="shared" si="28"/>
        <v>999</v>
      </c>
      <c r="X359" s="113" t="str">
        <f>IF('Declarations Team 9'!I48="","",'Declarations Team 9'!K$1)</f>
        <v/>
      </c>
      <c r="Y359" s="114" t="str">
        <f>IF('Declarations Team 9'!I48="","",'Declarations Team 9'!I48)</f>
        <v/>
      </c>
      <c r="Z359" s="114" t="str">
        <f>IF('Declarations Team 9'!I48="","",'Declarations Team 9'!J48)</f>
        <v/>
      </c>
      <c r="AA359" s="115" t="str">
        <f>IF('Declarations Team 9'!I48="","","F")</f>
        <v/>
      </c>
      <c r="AB359">
        <f t="shared" si="26"/>
        <v>0</v>
      </c>
      <c r="AC359">
        <f t="shared" si="27"/>
        <v>0</v>
      </c>
    </row>
    <row r="360" spans="23:29">
      <c r="W360">
        <f t="shared" si="28"/>
        <v>999</v>
      </c>
      <c r="X360" s="113" t="str">
        <f>IF('Declarations Team 9'!I49="","",'Declarations Team 9'!K$1)</f>
        <v/>
      </c>
      <c r="Y360" s="114" t="str">
        <f>IF('Declarations Team 9'!I49="","",'Declarations Team 9'!I49)</f>
        <v/>
      </c>
      <c r="Z360" s="114" t="str">
        <f>IF('Declarations Team 9'!I49="","",'Declarations Team 9'!J49)</f>
        <v/>
      </c>
      <c r="AA360" s="115" t="str">
        <f>IF('Declarations Team 9'!I49="","","F")</f>
        <v/>
      </c>
      <c r="AB360">
        <f t="shared" si="26"/>
        <v>0</v>
      </c>
      <c r="AC360">
        <f t="shared" si="27"/>
        <v>0</v>
      </c>
    </row>
    <row r="361" spans="23:29">
      <c r="W361">
        <f t="shared" si="28"/>
        <v>999</v>
      </c>
      <c r="X361" s="113" t="str">
        <f>IF('Declarations Team 9'!I50="","",'Declarations Team 9'!K$1)</f>
        <v/>
      </c>
      <c r="Y361" s="114" t="str">
        <f>IF('Declarations Team 9'!I50="","",'Declarations Team 9'!I50)</f>
        <v/>
      </c>
      <c r="Z361" s="114" t="str">
        <f>IF('Declarations Team 9'!I50="","",'Declarations Team 9'!J50)</f>
        <v/>
      </c>
      <c r="AA361" s="115" t="str">
        <f>IF('Declarations Team 9'!I50="","","F")</f>
        <v/>
      </c>
      <c r="AB361">
        <f t="shared" si="26"/>
        <v>0</v>
      </c>
      <c r="AC361">
        <f t="shared" si="27"/>
        <v>0</v>
      </c>
    </row>
    <row r="362" spans="23:29">
      <c r="W362">
        <f t="shared" si="28"/>
        <v>999</v>
      </c>
      <c r="X362" s="113" t="str">
        <f>IF('Declarations Team 9'!I51="","",'Declarations Team 9'!K$1)</f>
        <v/>
      </c>
      <c r="Y362" s="114" t="str">
        <f>IF('Declarations Team 9'!I51="","",'Declarations Team 9'!I51)</f>
        <v/>
      </c>
      <c r="Z362" s="114" t="str">
        <f>IF('Declarations Team 9'!I51="","",'Declarations Team 9'!J51)</f>
        <v/>
      </c>
      <c r="AA362" s="115" t="str">
        <f>IF('Declarations Team 9'!I51="","","F")</f>
        <v/>
      </c>
      <c r="AB362">
        <f t="shared" si="26"/>
        <v>0</v>
      </c>
      <c r="AC362">
        <f t="shared" si="27"/>
        <v>0</v>
      </c>
    </row>
    <row r="363" spans="23:29">
      <c r="W363">
        <f t="shared" si="28"/>
        <v>999</v>
      </c>
      <c r="X363" s="116" t="str">
        <f>IF('Declarations Team 9'!I52="","",'Declarations Team 9'!K$1)</f>
        <v/>
      </c>
      <c r="Y363" s="117" t="str">
        <f>IF('Declarations Team 9'!I52="","",'Declarations Team 9'!I52)</f>
        <v/>
      </c>
      <c r="Z363" s="117" t="str">
        <f>IF('Declarations Team 9'!I52="","",'Declarations Team 9'!J52)</f>
        <v/>
      </c>
      <c r="AA363" s="118" t="str">
        <f>IF('Declarations Team 9'!I52="","","F")</f>
        <v/>
      </c>
      <c r="AB363">
        <f t="shared" si="26"/>
        <v>0</v>
      </c>
      <c r="AC363">
        <f t="shared" si="27"/>
        <v>0</v>
      </c>
    </row>
    <row r="364" spans="23:29">
      <c r="W364">
        <f t="shared" si="28"/>
        <v>999</v>
      </c>
      <c r="X364" s="119" t="str">
        <f>IF('Declarations Team 10'!C33="","",'Declarations Team 10'!E$1)</f>
        <v/>
      </c>
      <c r="Y364" s="120" t="str">
        <f>IF('Declarations Team 10'!C33="","",'Declarations Team 10'!C33)</f>
        <v/>
      </c>
      <c r="Z364" s="120" t="str">
        <f>IF('Declarations Team 10'!C33="","",'Declarations Team 10'!D33)</f>
        <v/>
      </c>
      <c r="AA364" s="121" t="str">
        <f>IF('Declarations Team 10'!C33="","","M")</f>
        <v/>
      </c>
      <c r="AB364">
        <f t="shared" si="26"/>
        <v>0</v>
      </c>
      <c r="AC364">
        <f t="shared" si="27"/>
        <v>0</v>
      </c>
    </row>
    <row r="365" spans="23:29">
      <c r="W365">
        <f t="shared" si="28"/>
        <v>999</v>
      </c>
      <c r="X365" s="122" t="str">
        <f>IF('Declarations Team 10'!C34="","",'Declarations Team 10'!E$1)</f>
        <v/>
      </c>
      <c r="Y365" s="123" t="str">
        <f>IF('Declarations Team 10'!C34="","",'Declarations Team 10'!C34)</f>
        <v/>
      </c>
      <c r="Z365" s="123" t="str">
        <f>IF('Declarations Team 10'!C34="","",'Declarations Team 10'!D34)</f>
        <v/>
      </c>
      <c r="AA365" s="124" t="str">
        <f>IF('Declarations Team 10'!C34="","","M")</f>
        <v/>
      </c>
      <c r="AB365">
        <f t="shared" si="26"/>
        <v>0</v>
      </c>
      <c r="AC365">
        <f t="shared" si="27"/>
        <v>0</v>
      </c>
    </row>
    <row r="366" spans="23:29">
      <c r="W366">
        <f t="shared" si="28"/>
        <v>999</v>
      </c>
      <c r="X366" s="122" t="str">
        <f>IF('Declarations Team 10'!C35="","",'Declarations Team 10'!E$1)</f>
        <v/>
      </c>
      <c r="Y366" s="123" t="str">
        <f>IF('Declarations Team 10'!C35="","",'Declarations Team 10'!C35)</f>
        <v/>
      </c>
      <c r="Z366" s="123" t="str">
        <f>IF('Declarations Team 10'!C35="","",'Declarations Team 10'!D35)</f>
        <v/>
      </c>
      <c r="AA366" s="124" t="str">
        <f>IF('Declarations Team 10'!C35="","","M")</f>
        <v/>
      </c>
      <c r="AB366">
        <f t="shared" si="26"/>
        <v>0</v>
      </c>
      <c r="AC366">
        <f t="shared" si="27"/>
        <v>0</v>
      </c>
    </row>
    <row r="367" spans="23:29">
      <c r="W367">
        <f t="shared" si="28"/>
        <v>999</v>
      </c>
      <c r="X367" s="122" t="str">
        <f>IF('Declarations Team 10'!C36="","",'Declarations Team 10'!E$1)</f>
        <v/>
      </c>
      <c r="Y367" s="123" t="str">
        <f>IF('Declarations Team 10'!C36="","",'Declarations Team 10'!C36)</f>
        <v/>
      </c>
      <c r="Z367" s="123" t="str">
        <f>IF('Declarations Team 10'!C36="","",'Declarations Team 10'!D36)</f>
        <v/>
      </c>
      <c r="AA367" s="124" t="str">
        <f>IF('Declarations Team 10'!C36="","","M")</f>
        <v/>
      </c>
      <c r="AB367">
        <f t="shared" si="26"/>
        <v>0</v>
      </c>
      <c r="AC367">
        <f t="shared" si="27"/>
        <v>0</v>
      </c>
    </row>
    <row r="368" spans="23:29">
      <c r="W368">
        <f t="shared" si="28"/>
        <v>999</v>
      </c>
      <c r="X368" s="122" t="str">
        <f>IF('Declarations Team 10'!C37="","",'Declarations Team 10'!E$1)</f>
        <v/>
      </c>
      <c r="Y368" s="123" t="str">
        <f>IF('Declarations Team 10'!C37="","",'Declarations Team 10'!C37)</f>
        <v/>
      </c>
      <c r="Z368" s="123" t="str">
        <f>IF('Declarations Team 10'!C37="","",'Declarations Team 10'!D37)</f>
        <v/>
      </c>
      <c r="AA368" s="124" t="str">
        <f>IF('Declarations Team 10'!C37="","","M")</f>
        <v/>
      </c>
      <c r="AB368">
        <f t="shared" si="26"/>
        <v>0</v>
      </c>
      <c r="AC368">
        <f t="shared" si="27"/>
        <v>0</v>
      </c>
    </row>
    <row r="369" spans="23:29">
      <c r="W369">
        <f t="shared" si="28"/>
        <v>999</v>
      </c>
      <c r="X369" s="122" t="str">
        <f>IF('Declarations Team 10'!C38="","",'Declarations Team 10'!E$1)</f>
        <v/>
      </c>
      <c r="Y369" s="123" t="str">
        <f>IF('Declarations Team 10'!C38="","",'Declarations Team 10'!C38)</f>
        <v/>
      </c>
      <c r="Z369" s="123" t="str">
        <f>IF('Declarations Team 10'!C38="","",'Declarations Team 10'!D38)</f>
        <v/>
      </c>
      <c r="AA369" s="124" t="str">
        <f>IF('Declarations Team 10'!C38="","","M")</f>
        <v/>
      </c>
      <c r="AB369">
        <f t="shared" si="26"/>
        <v>0</v>
      </c>
      <c r="AC369">
        <f t="shared" si="27"/>
        <v>0</v>
      </c>
    </row>
    <row r="370" spans="23:29">
      <c r="W370">
        <f t="shared" si="28"/>
        <v>999</v>
      </c>
      <c r="X370" s="122" t="str">
        <f>IF('Declarations Team 10'!C39="","",'Declarations Team 10'!E$1)</f>
        <v/>
      </c>
      <c r="Y370" s="123" t="str">
        <f>IF('Declarations Team 10'!C39="","",'Declarations Team 10'!C39)</f>
        <v/>
      </c>
      <c r="Z370" s="123" t="str">
        <f>IF('Declarations Team 10'!C39="","",'Declarations Team 10'!D39)</f>
        <v/>
      </c>
      <c r="AA370" s="124" t="str">
        <f>IF('Declarations Team 10'!C39="","","M")</f>
        <v/>
      </c>
      <c r="AB370">
        <f t="shared" si="26"/>
        <v>0</v>
      </c>
      <c r="AC370">
        <f t="shared" si="27"/>
        <v>0</v>
      </c>
    </row>
    <row r="371" spans="23:29">
      <c r="W371">
        <f t="shared" si="28"/>
        <v>999</v>
      </c>
      <c r="X371" s="122" t="str">
        <f>IF('Declarations Team 10'!C40="","",'Declarations Team 10'!E$1)</f>
        <v/>
      </c>
      <c r="Y371" s="123" t="str">
        <f>IF('Declarations Team 10'!C40="","",'Declarations Team 10'!C40)</f>
        <v/>
      </c>
      <c r="Z371" s="123" t="str">
        <f>IF('Declarations Team 10'!C40="","",'Declarations Team 10'!D40)</f>
        <v/>
      </c>
      <c r="AA371" s="124" t="str">
        <f>IF('Declarations Team 10'!C40="","","M")</f>
        <v/>
      </c>
      <c r="AB371">
        <f t="shared" si="26"/>
        <v>0</v>
      </c>
      <c r="AC371">
        <f t="shared" si="27"/>
        <v>0</v>
      </c>
    </row>
    <row r="372" spans="23:29">
      <c r="W372">
        <f t="shared" si="28"/>
        <v>999</v>
      </c>
      <c r="X372" s="122" t="str">
        <f>IF('Declarations Team 10'!C41="","",'Declarations Team 10'!E$1)</f>
        <v/>
      </c>
      <c r="Y372" s="123" t="str">
        <f>IF('Declarations Team 10'!C41="","",'Declarations Team 10'!C41)</f>
        <v/>
      </c>
      <c r="Z372" s="123" t="str">
        <f>IF('Declarations Team 10'!C41="","",'Declarations Team 10'!D41)</f>
        <v/>
      </c>
      <c r="AA372" s="124" t="str">
        <f>IF('Declarations Team 10'!C41="","","M")</f>
        <v/>
      </c>
      <c r="AB372">
        <f t="shared" si="26"/>
        <v>0</v>
      </c>
      <c r="AC372">
        <f t="shared" si="27"/>
        <v>0</v>
      </c>
    </row>
    <row r="373" spans="23:29">
      <c r="W373">
        <f t="shared" si="28"/>
        <v>999</v>
      </c>
      <c r="X373" s="122" t="str">
        <f>IF('Declarations Team 10'!C42="","",'Declarations Team 10'!E$1)</f>
        <v/>
      </c>
      <c r="Y373" s="123" t="str">
        <f>IF('Declarations Team 10'!C42="","",'Declarations Team 10'!C42)</f>
        <v/>
      </c>
      <c r="Z373" s="123" t="str">
        <f>IF('Declarations Team 10'!C42="","",'Declarations Team 10'!D42)</f>
        <v/>
      </c>
      <c r="AA373" s="124" t="str">
        <f>IF('Declarations Team 10'!C42="","","M")</f>
        <v/>
      </c>
      <c r="AB373">
        <f t="shared" si="26"/>
        <v>0</v>
      </c>
      <c r="AC373">
        <f t="shared" si="27"/>
        <v>0</v>
      </c>
    </row>
    <row r="374" spans="23:29">
      <c r="W374">
        <f t="shared" si="28"/>
        <v>999</v>
      </c>
      <c r="X374" s="122" t="str">
        <f>IF('Declarations Team 10'!C43="","",'Declarations Team 10'!E$1)</f>
        <v/>
      </c>
      <c r="Y374" s="123" t="str">
        <f>IF('Declarations Team 10'!C43="","",'Declarations Team 10'!C43)</f>
        <v/>
      </c>
      <c r="Z374" s="123" t="str">
        <f>IF('Declarations Team 10'!C43="","",'Declarations Team 10'!D43)</f>
        <v/>
      </c>
      <c r="AA374" s="124" t="str">
        <f>IF('Declarations Team 10'!C43="","","M")</f>
        <v/>
      </c>
      <c r="AB374">
        <f t="shared" si="26"/>
        <v>0</v>
      </c>
      <c r="AC374">
        <f t="shared" si="27"/>
        <v>0</v>
      </c>
    </row>
    <row r="375" spans="23:29">
      <c r="W375">
        <f t="shared" si="28"/>
        <v>999</v>
      </c>
      <c r="X375" s="122" t="str">
        <f>IF('Declarations Team 10'!C44="","",'Declarations Team 10'!E$1)</f>
        <v/>
      </c>
      <c r="Y375" s="123" t="str">
        <f>IF('Declarations Team 10'!C44="","",'Declarations Team 10'!C44)</f>
        <v/>
      </c>
      <c r="Z375" s="123" t="str">
        <f>IF('Declarations Team 10'!C44="","",'Declarations Team 10'!D44)</f>
        <v/>
      </c>
      <c r="AA375" s="124" t="str">
        <f>IF('Declarations Team 10'!C44="","","M")</f>
        <v/>
      </c>
      <c r="AB375">
        <f t="shared" si="26"/>
        <v>0</v>
      </c>
      <c r="AC375">
        <f t="shared" si="27"/>
        <v>0</v>
      </c>
    </row>
    <row r="376" spans="23:29">
      <c r="W376">
        <f t="shared" si="28"/>
        <v>999</v>
      </c>
      <c r="X376" s="122" t="str">
        <f>IF('Declarations Team 10'!C45="","",'Declarations Team 10'!E$1)</f>
        <v/>
      </c>
      <c r="Y376" s="123" t="str">
        <f>IF('Declarations Team 10'!C45="","",'Declarations Team 10'!C45)</f>
        <v/>
      </c>
      <c r="Z376" s="123" t="str">
        <f>IF('Declarations Team 10'!C45="","",'Declarations Team 10'!D45)</f>
        <v/>
      </c>
      <c r="AA376" s="124" t="str">
        <f>IF('Declarations Team 10'!C45="","","M")</f>
        <v/>
      </c>
      <c r="AB376">
        <f t="shared" si="26"/>
        <v>0</v>
      </c>
      <c r="AC376">
        <f t="shared" si="27"/>
        <v>0</v>
      </c>
    </row>
    <row r="377" spans="23:29">
      <c r="W377">
        <f t="shared" si="28"/>
        <v>999</v>
      </c>
      <c r="X377" s="122" t="str">
        <f>IF('Declarations Team 10'!C46="","",'Declarations Team 10'!E$1)</f>
        <v/>
      </c>
      <c r="Y377" s="123" t="str">
        <f>IF('Declarations Team 10'!C46="","",'Declarations Team 10'!C46)</f>
        <v/>
      </c>
      <c r="Z377" s="123" t="str">
        <f>IF('Declarations Team 10'!C46="","",'Declarations Team 10'!D46)</f>
        <v/>
      </c>
      <c r="AA377" s="124" t="str">
        <f>IF('Declarations Team 10'!C46="","","M")</f>
        <v/>
      </c>
      <c r="AB377">
        <f t="shared" si="26"/>
        <v>0</v>
      </c>
      <c r="AC377">
        <f t="shared" si="27"/>
        <v>0</v>
      </c>
    </row>
    <row r="378" spans="23:29">
      <c r="W378">
        <f t="shared" si="28"/>
        <v>999</v>
      </c>
      <c r="X378" s="122" t="str">
        <f>IF('Declarations Team 10'!C47="","",'Declarations Team 10'!E$1)</f>
        <v/>
      </c>
      <c r="Y378" s="123" t="str">
        <f>IF('Declarations Team 10'!C47="","",'Declarations Team 10'!C47)</f>
        <v/>
      </c>
      <c r="Z378" s="123" t="str">
        <f>IF('Declarations Team 10'!C47="","",'Declarations Team 10'!D47)</f>
        <v/>
      </c>
      <c r="AA378" s="124" t="str">
        <f>IF('Declarations Team 10'!C47="","","M")</f>
        <v/>
      </c>
      <c r="AB378">
        <f t="shared" si="26"/>
        <v>0</v>
      </c>
      <c r="AC378">
        <f t="shared" si="27"/>
        <v>0</v>
      </c>
    </row>
    <row r="379" spans="23:29">
      <c r="W379">
        <f t="shared" si="28"/>
        <v>999</v>
      </c>
      <c r="X379" s="122" t="str">
        <f>IF('Declarations Team 10'!C48="","",'Declarations Team 10'!E$1)</f>
        <v/>
      </c>
      <c r="Y379" s="123" t="str">
        <f>IF('Declarations Team 10'!C48="","",'Declarations Team 10'!C48)</f>
        <v/>
      </c>
      <c r="Z379" s="123" t="str">
        <f>IF('Declarations Team 10'!C48="","",'Declarations Team 10'!D48)</f>
        <v/>
      </c>
      <c r="AA379" s="124" t="str">
        <f>IF('Declarations Team 10'!C48="","","M")</f>
        <v/>
      </c>
      <c r="AB379">
        <f t="shared" si="26"/>
        <v>0</v>
      </c>
      <c r="AC379">
        <f t="shared" si="27"/>
        <v>0</v>
      </c>
    </row>
    <row r="380" spans="23:29">
      <c r="W380">
        <f t="shared" si="28"/>
        <v>999</v>
      </c>
      <c r="X380" s="122" t="str">
        <f>IF('Declarations Team 10'!C49="","",'Declarations Team 10'!E$1)</f>
        <v/>
      </c>
      <c r="Y380" s="123" t="str">
        <f>IF('Declarations Team 10'!C49="","",'Declarations Team 10'!C49)</f>
        <v/>
      </c>
      <c r="Z380" s="123" t="str">
        <f>IF('Declarations Team 10'!C49="","",'Declarations Team 10'!D49)</f>
        <v/>
      </c>
      <c r="AA380" s="124" t="str">
        <f>IF('Declarations Team 10'!C49="","","M")</f>
        <v/>
      </c>
      <c r="AB380">
        <f t="shared" si="26"/>
        <v>0</v>
      </c>
      <c r="AC380">
        <f t="shared" si="27"/>
        <v>0</v>
      </c>
    </row>
    <row r="381" spans="23:29">
      <c r="W381">
        <f t="shared" si="28"/>
        <v>999</v>
      </c>
      <c r="X381" s="122" t="str">
        <f>IF('Declarations Team 10'!C50="","",'Declarations Team 10'!E$1)</f>
        <v/>
      </c>
      <c r="Y381" s="123" t="str">
        <f>IF('Declarations Team 10'!C50="","",'Declarations Team 10'!C50)</f>
        <v/>
      </c>
      <c r="Z381" s="123" t="str">
        <f>IF('Declarations Team 10'!C50="","",'Declarations Team 10'!D50)</f>
        <v/>
      </c>
      <c r="AA381" s="124" t="str">
        <f>IF('Declarations Team 10'!C50="","","M")</f>
        <v/>
      </c>
      <c r="AB381">
        <f t="shared" si="26"/>
        <v>0</v>
      </c>
      <c r="AC381">
        <f t="shared" si="27"/>
        <v>0</v>
      </c>
    </row>
    <row r="382" spans="23:29">
      <c r="W382">
        <f t="shared" si="28"/>
        <v>999</v>
      </c>
      <c r="X382" s="125" t="str">
        <f>IF('Declarations Team 10'!C51="","",'Declarations Team 10'!E$1)</f>
        <v/>
      </c>
      <c r="Y382" s="126" t="str">
        <f>IF('Declarations Team 10'!C51="","",'Declarations Team 10'!C51)</f>
        <v/>
      </c>
      <c r="Z382" s="126" t="str">
        <f>IF('Declarations Team 10'!C51="","",'Declarations Team 10'!D51)</f>
        <v/>
      </c>
      <c r="AA382" s="127" t="str">
        <f>IF('Declarations Team 10'!C51="","","M")</f>
        <v/>
      </c>
      <c r="AB382">
        <f t="shared" si="26"/>
        <v>0</v>
      </c>
      <c r="AC382">
        <f t="shared" si="27"/>
        <v>0</v>
      </c>
    </row>
    <row r="383" spans="23:29">
      <c r="W383">
        <f t="shared" si="28"/>
        <v>999</v>
      </c>
      <c r="X383" s="125" t="str">
        <f>IF('Declarations Team 10'!C52="","",'Declarations Team 10'!E$1)</f>
        <v/>
      </c>
      <c r="Y383" s="126" t="str">
        <f>IF('Declarations Team 10'!C52="","",'Declarations Team 10'!C52)</f>
        <v/>
      </c>
      <c r="Z383" s="126" t="str">
        <f>IF('Declarations Team 10'!C52="","",'Declarations Team 10'!D52)</f>
        <v/>
      </c>
      <c r="AA383" s="127" t="str">
        <f>IF('Declarations Team 10'!C52="","","M")</f>
        <v/>
      </c>
      <c r="AB383">
        <f t="shared" si="26"/>
        <v>0</v>
      </c>
      <c r="AC383">
        <f t="shared" si="27"/>
        <v>0</v>
      </c>
    </row>
    <row r="384" spans="23:29">
      <c r="W384">
        <f t="shared" si="28"/>
        <v>999</v>
      </c>
      <c r="X384" s="113" t="str">
        <f>IF('Declarations Team 10'!I33="","",'Declarations Team 10'!K$1)</f>
        <v/>
      </c>
      <c r="Y384" s="114" t="str">
        <f>IF('Declarations Team 10'!I33="","",'Declarations Team 10'!I33)</f>
        <v/>
      </c>
      <c r="Z384" s="114" t="str">
        <f>IF('Declarations Team 10'!I33="","",'Declarations Team 10'!J33)</f>
        <v/>
      </c>
      <c r="AA384" s="115" t="str">
        <f>IF('Declarations Team 10'!I33="","","F")</f>
        <v/>
      </c>
      <c r="AB384">
        <f t="shared" si="26"/>
        <v>0</v>
      </c>
      <c r="AC384">
        <f t="shared" si="27"/>
        <v>0</v>
      </c>
    </row>
    <row r="385" spans="23:29">
      <c r="W385">
        <f t="shared" si="28"/>
        <v>999</v>
      </c>
      <c r="X385" s="113" t="str">
        <f>IF('Declarations Team 10'!I34="","",'Declarations Team 10'!K$1)</f>
        <v/>
      </c>
      <c r="Y385" s="114" t="str">
        <f>IF('Declarations Team 10'!I34="","",'Declarations Team 10'!I34)</f>
        <v/>
      </c>
      <c r="Z385" s="114" t="str">
        <f>IF('Declarations Team 10'!I34="","",'Declarations Team 10'!J34)</f>
        <v/>
      </c>
      <c r="AA385" s="115" t="str">
        <f>IF('Declarations Team 10'!I34="","","F")</f>
        <v/>
      </c>
      <c r="AB385">
        <f t="shared" si="26"/>
        <v>0</v>
      </c>
      <c r="AC385">
        <f t="shared" si="27"/>
        <v>0</v>
      </c>
    </row>
    <row r="386" spans="23:29">
      <c r="W386">
        <f t="shared" si="28"/>
        <v>999</v>
      </c>
      <c r="X386" s="113" t="str">
        <f>IF('Declarations Team 10'!I35="","",'Declarations Team 10'!K$1)</f>
        <v/>
      </c>
      <c r="Y386" s="114" t="str">
        <f>IF('Declarations Team 10'!I35="","",'Declarations Team 10'!I35)</f>
        <v/>
      </c>
      <c r="Z386" s="114" t="str">
        <f>IF('Declarations Team 10'!I35="","",'Declarations Team 10'!J35)</f>
        <v/>
      </c>
      <c r="AA386" s="115" t="str">
        <f>IF('Declarations Team 10'!I35="","","F")</f>
        <v/>
      </c>
      <c r="AB386">
        <f t="shared" si="26"/>
        <v>0</v>
      </c>
      <c r="AC386">
        <f t="shared" si="27"/>
        <v>0</v>
      </c>
    </row>
    <row r="387" spans="23:29">
      <c r="W387">
        <f t="shared" si="28"/>
        <v>999</v>
      </c>
      <c r="X387" s="113" t="str">
        <f>IF('Declarations Team 10'!I36="","",'Declarations Team 10'!K$1)</f>
        <v/>
      </c>
      <c r="Y387" s="114" t="str">
        <f>IF('Declarations Team 10'!I36="","",'Declarations Team 10'!I36)</f>
        <v/>
      </c>
      <c r="Z387" s="114" t="str">
        <f>IF('Declarations Team 10'!I36="","",'Declarations Team 10'!J36)</f>
        <v/>
      </c>
      <c r="AA387" s="115" t="str">
        <f>IF('Declarations Team 10'!I36="","","F")</f>
        <v/>
      </c>
      <c r="AB387">
        <f t="shared" si="26"/>
        <v>0</v>
      </c>
      <c r="AC387">
        <f t="shared" si="27"/>
        <v>0</v>
      </c>
    </row>
    <row r="388" spans="23:29">
      <c r="W388">
        <f t="shared" si="28"/>
        <v>999</v>
      </c>
      <c r="X388" s="113" t="str">
        <f>IF('Declarations Team 10'!I37="","",'Declarations Team 10'!K$1)</f>
        <v/>
      </c>
      <c r="Y388" s="114" t="str">
        <f>IF('Declarations Team 10'!I37="","",'Declarations Team 10'!I37)</f>
        <v/>
      </c>
      <c r="Z388" s="114" t="str">
        <f>IF('Declarations Team 10'!I37="","",'Declarations Team 10'!J37)</f>
        <v/>
      </c>
      <c r="AA388" s="115" t="str">
        <f>IF('Declarations Team 10'!I37="","","F")</f>
        <v/>
      </c>
      <c r="AB388">
        <f t="shared" si="26"/>
        <v>0</v>
      </c>
      <c r="AC388">
        <f t="shared" si="27"/>
        <v>0</v>
      </c>
    </row>
    <row r="389" spans="23:29">
      <c r="W389">
        <f t="shared" si="28"/>
        <v>999</v>
      </c>
      <c r="X389" s="113" t="str">
        <f>IF('Declarations Team 10'!I38="","",'Declarations Team 10'!K$1)</f>
        <v/>
      </c>
      <c r="Y389" s="114" t="str">
        <f>IF('Declarations Team 10'!I38="","",'Declarations Team 10'!I38)</f>
        <v/>
      </c>
      <c r="Z389" s="114" t="str">
        <f>IF('Declarations Team 10'!I38="","",'Declarations Team 10'!J38)</f>
        <v/>
      </c>
      <c r="AA389" s="115" t="str">
        <f>IF('Declarations Team 10'!I38="","","F")</f>
        <v/>
      </c>
      <c r="AB389">
        <f t="shared" ref="AB389:AB403" si="29">IF(X389="",0,1)</f>
        <v>0</v>
      </c>
      <c r="AC389">
        <f t="shared" ref="AC389:AC403" si="30">AC388+AB389</f>
        <v>0</v>
      </c>
    </row>
    <row r="390" spans="23:29">
      <c r="W390">
        <f t="shared" ref="W390:W403" si="31">IF(AC390=AC389,999,AC390)</f>
        <v>999</v>
      </c>
      <c r="X390" s="113" t="str">
        <f>IF('Declarations Team 10'!I39="","",'Declarations Team 10'!K$1)</f>
        <v/>
      </c>
      <c r="Y390" s="114" t="str">
        <f>IF('Declarations Team 10'!I39="","",'Declarations Team 10'!I39)</f>
        <v/>
      </c>
      <c r="Z390" s="114" t="str">
        <f>IF('Declarations Team 10'!I39="","",'Declarations Team 10'!J39)</f>
        <v/>
      </c>
      <c r="AA390" s="115" t="str">
        <f>IF('Declarations Team 10'!I39="","","F")</f>
        <v/>
      </c>
      <c r="AB390">
        <f t="shared" si="29"/>
        <v>0</v>
      </c>
      <c r="AC390">
        <f t="shared" si="30"/>
        <v>0</v>
      </c>
    </row>
    <row r="391" spans="23:29">
      <c r="W391">
        <f t="shared" si="31"/>
        <v>999</v>
      </c>
      <c r="X391" s="113" t="str">
        <f>IF('Declarations Team 10'!I40="","",'Declarations Team 10'!K$1)</f>
        <v/>
      </c>
      <c r="Y391" s="114" t="str">
        <f>IF('Declarations Team 10'!I40="","",'Declarations Team 10'!I40)</f>
        <v/>
      </c>
      <c r="Z391" s="114" t="str">
        <f>IF('Declarations Team 10'!I40="","",'Declarations Team 10'!J40)</f>
        <v/>
      </c>
      <c r="AA391" s="115" t="str">
        <f>IF('Declarations Team 10'!I40="","","F")</f>
        <v/>
      </c>
      <c r="AB391">
        <f t="shared" si="29"/>
        <v>0</v>
      </c>
      <c r="AC391">
        <f t="shared" si="30"/>
        <v>0</v>
      </c>
    </row>
    <row r="392" spans="23:29">
      <c r="W392">
        <f t="shared" si="31"/>
        <v>999</v>
      </c>
      <c r="X392" s="113" t="str">
        <f>IF('Declarations Team 10'!I41="","",'Declarations Team 10'!K$1)</f>
        <v/>
      </c>
      <c r="Y392" s="114" t="str">
        <f>IF('Declarations Team 10'!I41="","",'Declarations Team 10'!I41)</f>
        <v/>
      </c>
      <c r="Z392" s="114" t="str">
        <f>IF('Declarations Team 10'!I41="","",'Declarations Team 10'!J41)</f>
        <v/>
      </c>
      <c r="AA392" s="115" t="str">
        <f>IF('Declarations Team 10'!I41="","","F")</f>
        <v/>
      </c>
      <c r="AB392">
        <f t="shared" si="29"/>
        <v>0</v>
      </c>
      <c r="AC392">
        <f t="shared" si="30"/>
        <v>0</v>
      </c>
    </row>
    <row r="393" spans="23:29">
      <c r="W393">
        <f t="shared" si="31"/>
        <v>999</v>
      </c>
      <c r="X393" s="113" t="str">
        <f>IF('Declarations Team 10'!I42="","",'Declarations Team 10'!K$1)</f>
        <v/>
      </c>
      <c r="Y393" s="114" t="str">
        <f>IF('Declarations Team 10'!I42="","",'Declarations Team 10'!I42)</f>
        <v/>
      </c>
      <c r="Z393" s="114" t="str">
        <f>IF('Declarations Team 10'!I42="","",'Declarations Team 10'!J42)</f>
        <v/>
      </c>
      <c r="AA393" s="115" t="str">
        <f>IF('Declarations Team 10'!I42="","","F")</f>
        <v/>
      </c>
      <c r="AB393">
        <f t="shared" si="29"/>
        <v>0</v>
      </c>
      <c r="AC393">
        <f t="shared" si="30"/>
        <v>0</v>
      </c>
    </row>
    <row r="394" spans="23:29">
      <c r="W394">
        <f t="shared" si="31"/>
        <v>999</v>
      </c>
      <c r="X394" s="113" t="str">
        <f>IF('Declarations Team 10'!I43="","",'Declarations Team 10'!K$1)</f>
        <v/>
      </c>
      <c r="Y394" s="114" t="str">
        <f>IF('Declarations Team 10'!I43="","",'Declarations Team 10'!I43)</f>
        <v/>
      </c>
      <c r="Z394" s="114" t="str">
        <f>IF('Declarations Team 10'!I43="","",'Declarations Team 10'!J43)</f>
        <v/>
      </c>
      <c r="AA394" s="115" t="str">
        <f>IF('Declarations Team 10'!I43="","","F")</f>
        <v/>
      </c>
      <c r="AB394">
        <f t="shared" si="29"/>
        <v>0</v>
      </c>
      <c r="AC394">
        <f t="shared" si="30"/>
        <v>0</v>
      </c>
    </row>
    <row r="395" spans="23:29">
      <c r="W395">
        <f t="shared" si="31"/>
        <v>999</v>
      </c>
      <c r="X395" s="113" t="str">
        <f>IF('Declarations Team 10'!I44="","",'Declarations Team 10'!K$1)</f>
        <v/>
      </c>
      <c r="Y395" s="114" t="str">
        <f>IF('Declarations Team 10'!I44="","",'Declarations Team 10'!I44)</f>
        <v/>
      </c>
      <c r="Z395" s="114" t="str">
        <f>IF('Declarations Team 10'!I44="","",'Declarations Team 10'!J44)</f>
        <v/>
      </c>
      <c r="AA395" s="115" t="str">
        <f>IF('Declarations Team 10'!I44="","","F")</f>
        <v/>
      </c>
      <c r="AB395">
        <f t="shared" si="29"/>
        <v>0</v>
      </c>
      <c r="AC395">
        <f t="shared" si="30"/>
        <v>0</v>
      </c>
    </row>
    <row r="396" spans="23:29">
      <c r="W396">
        <f t="shared" si="31"/>
        <v>999</v>
      </c>
      <c r="X396" s="113" t="str">
        <f>IF('Declarations Team 10'!I45="","",'Declarations Team 10'!K$1)</f>
        <v/>
      </c>
      <c r="Y396" s="114" t="str">
        <f>IF('Declarations Team 10'!I45="","",'Declarations Team 10'!I45)</f>
        <v/>
      </c>
      <c r="Z396" s="114" t="str">
        <f>IF('Declarations Team 10'!I45="","",'Declarations Team 10'!J45)</f>
        <v/>
      </c>
      <c r="AA396" s="115" t="str">
        <f>IF('Declarations Team 10'!I45="","","F")</f>
        <v/>
      </c>
      <c r="AB396">
        <f t="shared" si="29"/>
        <v>0</v>
      </c>
      <c r="AC396">
        <f t="shared" si="30"/>
        <v>0</v>
      </c>
    </row>
    <row r="397" spans="23:29">
      <c r="W397">
        <f t="shared" si="31"/>
        <v>999</v>
      </c>
      <c r="X397" s="113" t="str">
        <f>IF('Declarations Team 10'!I46="","",'Declarations Team 10'!K$1)</f>
        <v/>
      </c>
      <c r="Y397" s="114" t="str">
        <f>IF('Declarations Team 10'!I46="","",'Declarations Team 10'!I46)</f>
        <v/>
      </c>
      <c r="Z397" s="114" t="str">
        <f>IF('Declarations Team 10'!I46="","",'Declarations Team 10'!J46)</f>
        <v/>
      </c>
      <c r="AA397" s="115" t="str">
        <f>IF('Declarations Team 10'!I46="","","F")</f>
        <v/>
      </c>
      <c r="AB397">
        <f t="shared" si="29"/>
        <v>0</v>
      </c>
      <c r="AC397">
        <f t="shared" si="30"/>
        <v>0</v>
      </c>
    </row>
    <row r="398" spans="23:29">
      <c r="W398">
        <f t="shared" si="31"/>
        <v>999</v>
      </c>
      <c r="X398" s="113" t="str">
        <f>IF('Declarations Team 10'!I47="","",'Declarations Team 10'!K$1)</f>
        <v/>
      </c>
      <c r="Y398" s="114" t="str">
        <f>IF('Declarations Team 10'!I47="","",'Declarations Team 10'!I47)</f>
        <v/>
      </c>
      <c r="Z398" s="114" t="str">
        <f>IF('Declarations Team 10'!I47="","",'Declarations Team 10'!J47)</f>
        <v/>
      </c>
      <c r="AA398" s="115" t="str">
        <f>IF('Declarations Team 10'!I47="","","F")</f>
        <v/>
      </c>
      <c r="AB398">
        <f t="shared" si="29"/>
        <v>0</v>
      </c>
      <c r="AC398">
        <f t="shared" si="30"/>
        <v>0</v>
      </c>
    </row>
    <row r="399" spans="23:29">
      <c r="W399">
        <f t="shared" si="31"/>
        <v>999</v>
      </c>
      <c r="X399" s="113" t="str">
        <f>IF('Declarations Team 10'!I48="","",'Declarations Team 10'!K$1)</f>
        <v/>
      </c>
      <c r="Y399" s="114" t="str">
        <f>IF('Declarations Team 10'!I48="","",'Declarations Team 10'!I48)</f>
        <v/>
      </c>
      <c r="Z399" s="114" t="str">
        <f>IF('Declarations Team 10'!I48="","",'Declarations Team 10'!J48)</f>
        <v/>
      </c>
      <c r="AA399" s="115" t="str">
        <f>IF('Declarations Team 10'!I48="","","F")</f>
        <v/>
      </c>
      <c r="AB399">
        <f t="shared" si="29"/>
        <v>0</v>
      </c>
      <c r="AC399">
        <f t="shared" si="30"/>
        <v>0</v>
      </c>
    </row>
    <row r="400" spans="23:29">
      <c r="W400">
        <f t="shared" si="31"/>
        <v>999</v>
      </c>
      <c r="X400" s="113" t="str">
        <f>IF('Declarations Team 10'!I49="","",'Declarations Team 10'!K$1)</f>
        <v/>
      </c>
      <c r="Y400" s="114" t="str">
        <f>IF('Declarations Team 10'!I49="","",'Declarations Team 10'!I49)</f>
        <v/>
      </c>
      <c r="Z400" s="114" t="str">
        <f>IF('Declarations Team 10'!I49="","",'Declarations Team 10'!J49)</f>
        <v/>
      </c>
      <c r="AA400" s="115" t="str">
        <f>IF('Declarations Team 10'!I49="","","F")</f>
        <v/>
      </c>
      <c r="AB400">
        <f t="shared" si="29"/>
        <v>0</v>
      </c>
      <c r="AC400">
        <f t="shared" si="30"/>
        <v>0</v>
      </c>
    </row>
    <row r="401" spans="22:29">
      <c r="W401">
        <f t="shared" si="31"/>
        <v>999</v>
      </c>
      <c r="X401" s="113" t="str">
        <f>IF('Declarations Team 10'!I50="","",'Declarations Team 10'!K$1)</f>
        <v/>
      </c>
      <c r="Y401" s="114" t="str">
        <f>IF('Declarations Team 10'!I50="","",'Declarations Team 10'!I50)</f>
        <v/>
      </c>
      <c r="Z401" s="114" t="str">
        <f>IF('Declarations Team 10'!I50="","",'Declarations Team 10'!J50)</f>
        <v/>
      </c>
      <c r="AA401" s="115" t="str">
        <f>IF('Declarations Team 10'!I50="","","F")</f>
        <v/>
      </c>
      <c r="AB401">
        <f t="shared" si="29"/>
        <v>0</v>
      </c>
      <c r="AC401">
        <f t="shared" si="30"/>
        <v>0</v>
      </c>
    </row>
    <row r="402" spans="22:29">
      <c r="W402">
        <f t="shared" si="31"/>
        <v>999</v>
      </c>
      <c r="X402" s="113" t="str">
        <f>IF('Declarations Team 10'!I51="","",'Declarations Team 10'!K$1)</f>
        <v/>
      </c>
      <c r="Y402" s="114" t="str">
        <f>IF('Declarations Team 10'!I51="","",'Declarations Team 10'!I51)</f>
        <v/>
      </c>
      <c r="Z402" s="114" t="str">
        <f>IF('Declarations Team 10'!I51="","",'Declarations Team 10'!J51)</f>
        <v/>
      </c>
      <c r="AA402" s="115" t="str">
        <f>IF('Declarations Team 10'!I51="","","F")</f>
        <v/>
      </c>
      <c r="AB402">
        <f t="shared" si="29"/>
        <v>0</v>
      </c>
      <c r="AC402">
        <f t="shared" si="30"/>
        <v>0</v>
      </c>
    </row>
    <row r="403" spans="22:29">
      <c r="W403">
        <f t="shared" si="31"/>
        <v>999</v>
      </c>
      <c r="X403" s="116" t="str">
        <f>IF('Declarations Team 10'!I52="","",'Declarations Team 10'!K$1)</f>
        <v/>
      </c>
      <c r="Y403" s="117" t="str">
        <f>IF('Declarations Team 10'!I52="","",'Declarations Team 10'!I52)</f>
        <v/>
      </c>
      <c r="Z403" s="117" t="str">
        <f>IF('Declarations Team 10'!I52="","",'Declarations Team 10'!J52)</f>
        <v/>
      </c>
      <c r="AA403" s="118" t="str">
        <f>IF('Declarations Team 10'!I52="","","F")</f>
        <v/>
      </c>
      <c r="AB403">
        <f t="shared" si="29"/>
        <v>0</v>
      </c>
      <c r="AC403">
        <f t="shared" si="30"/>
        <v>0</v>
      </c>
    </row>
    <row r="404" spans="22:29">
      <c r="V404" t="s">
        <v>301</v>
      </c>
      <c r="W404">
        <v>1</v>
      </c>
    </row>
    <row r="405" spans="22:29">
      <c r="W405">
        <f>1+W404</f>
        <v>2</v>
      </c>
    </row>
    <row r="406" spans="22:29">
      <c r="W406">
        <f t="shared" ref="W406:W433" si="32">1+W405</f>
        <v>3</v>
      </c>
    </row>
    <row r="407" spans="22:29">
      <c r="W407">
        <f t="shared" si="32"/>
        <v>4</v>
      </c>
    </row>
    <row r="408" spans="22:29">
      <c r="W408">
        <f t="shared" si="32"/>
        <v>5</v>
      </c>
    </row>
    <row r="409" spans="22:29">
      <c r="W409">
        <f t="shared" si="32"/>
        <v>6</v>
      </c>
    </row>
    <row r="410" spans="22:29">
      <c r="W410">
        <f t="shared" si="32"/>
        <v>7</v>
      </c>
    </row>
    <row r="411" spans="22:29">
      <c r="W411">
        <f t="shared" si="32"/>
        <v>8</v>
      </c>
    </row>
    <row r="412" spans="22:29">
      <c r="W412">
        <f t="shared" si="32"/>
        <v>9</v>
      </c>
    </row>
    <row r="413" spans="22:29">
      <c r="W413">
        <f t="shared" si="32"/>
        <v>10</v>
      </c>
    </row>
    <row r="414" spans="22:29">
      <c r="W414">
        <f t="shared" si="32"/>
        <v>11</v>
      </c>
    </row>
    <row r="415" spans="22:29">
      <c r="W415">
        <f t="shared" si="32"/>
        <v>12</v>
      </c>
    </row>
    <row r="416" spans="22:29">
      <c r="W416">
        <f t="shared" si="32"/>
        <v>13</v>
      </c>
    </row>
    <row r="417" spans="23:23">
      <c r="W417">
        <f t="shared" si="32"/>
        <v>14</v>
      </c>
    </row>
    <row r="418" spans="23:23">
      <c r="W418">
        <f t="shared" si="32"/>
        <v>15</v>
      </c>
    </row>
    <row r="419" spans="23:23">
      <c r="W419">
        <f t="shared" si="32"/>
        <v>16</v>
      </c>
    </row>
    <row r="420" spans="23:23">
      <c r="W420">
        <f t="shared" si="32"/>
        <v>17</v>
      </c>
    </row>
    <row r="421" spans="23:23">
      <c r="W421">
        <f t="shared" si="32"/>
        <v>18</v>
      </c>
    </row>
    <row r="422" spans="23:23">
      <c r="W422">
        <f t="shared" si="32"/>
        <v>19</v>
      </c>
    </row>
    <row r="423" spans="23:23">
      <c r="W423">
        <f t="shared" si="32"/>
        <v>20</v>
      </c>
    </row>
    <row r="424" spans="23:23">
      <c r="W424">
        <f t="shared" si="32"/>
        <v>21</v>
      </c>
    </row>
    <row r="425" spans="23:23">
      <c r="W425">
        <f t="shared" si="32"/>
        <v>22</v>
      </c>
    </row>
    <row r="426" spans="23:23">
      <c r="W426">
        <f t="shared" si="32"/>
        <v>23</v>
      </c>
    </row>
    <row r="427" spans="23:23">
      <c r="W427">
        <f t="shared" si="32"/>
        <v>24</v>
      </c>
    </row>
    <row r="428" spans="23:23">
      <c r="W428">
        <f t="shared" si="32"/>
        <v>25</v>
      </c>
    </row>
    <row r="429" spans="23:23">
      <c r="W429">
        <f t="shared" si="32"/>
        <v>26</v>
      </c>
    </row>
    <row r="430" spans="23:23">
      <c r="W430">
        <f t="shared" si="32"/>
        <v>27</v>
      </c>
    </row>
    <row r="431" spans="23:23">
      <c r="W431">
        <f t="shared" si="32"/>
        <v>28</v>
      </c>
    </row>
    <row r="432" spans="23:23">
      <c r="W432">
        <f t="shared" si="32"/>
        <v>29</v>
      </c>
    </row>
    <row r="433" spans="23:23">
      <c r="W433">
        <f t="shared" si="32"/>
        <v>30</v>
      </c>
    </row>
  </sheetData>
  <sheetProtection algorithmName="SHA-512" hashValue="Q13HqKtCu2kygJA0ClBpcQvS6lOp3wZZ8n9koufVhnAFvGACfeeONz4vBBQkehx8MVSyKtfaVxmvPEiAla7nrA==" saltValue="Zx2rO0sUz2NaQpjIIM/bXQ==" spinCount="100000" sheet="1" objects="1" scenarios="1"/>
  <mergeCells count="2">
    <mergeCell ref="J2:N2"/>
    <mergeCell ref="Q2:U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2"/>
  <sheetViews>
    <sheetView workbookViewId="0">
      <selection activeCell="B4" sqref="B4"/>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4.44140625" customWidth="1"/>
    <col min="8" max="8" width="11" customWidth="1"/>
    <col min="9" max="9" width="18.33203125" customWidth="1"/>
    <col min="10" max="10" width="18.88671875" customWidth="1"/>
    <col min="11" max="11" width="18.33203125" customWidth="1"/>
  </cols>
  <sheetData>
    <row r="1" spans="1:11" s="1" customFormat="1" ht="28.8">
      <c r="A1" s="92" t="s">
        <v>47</v>
      </c>
      <c r="B1" s="92" t="s">
        <v>29</v>
      </c>
      <c r="C1" s="92" t="s">
        <v>48</v>
      </c>
      <c r="D1" s="92" t="str">
        <f>VLOOKUP($B$1,ADMIN2026!$B$12:$D$22,2,FALSE)</f>
        <v>Bromsgrove &amp; Redditch AC</v>
      </c>
      <c r="E1" s="93" t="str">
        <f>VLOOKUP($B$1,ADMIN2026!$B$12:$D$22,3,FALSE)</f>
        <v>B&amp;R</v>
      </c>
      <c r="F1" s="92"/>
      <c r="G1" s="92"/>
      <c r="H1" s="92"/>
      <c r="I1" s="92" t="s">
        <v>48</v>
      </c>
      <c r="J1" s="92" t="str">
        <f>VLOOKUP($B$1,ADMIN2026!$B$12:$D$22,2,FALSE)</f>
        <v>Bromsgrove &amp; Redditch AC</v>
      </c>
      <c r="K1" s="93" t="str">
        <f>VLOOKUP($B$1,ADMIN2026!$B$12:$D$22,3,FALSE)</f>
        <v>B&amp;R</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uAprfIRAqCkmrTjgkHs287vN4xNQHDBJCC92JH2z2tRIa3LQuuTWnznXqgbPZLhzumTlWx6BmxQqvsz0EQe0bw==" saltValue="RYtlZzHECFD4WMkTstNe0A==" spinCount="100000" sheet="1" objects="1" scenarios="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2"/>
  <sheetViews>
    <sheetView workbookViewId="0">
      <selection activeCell="I15" sqref="I15:K2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2.44140625" customWidth="1"/>
    <col min="9" max="9" width="18.33203125" customWidth="1"/>
    <col min="10" max="10" width="18.88671875" customWidth="1"/>
    <col min="11" max="11" width="18.33203125" customWidth="1"/>
  </cols>
  <sheetData>
    <row r="1" spans="1:11" s="1" customFormat="1" ht="28.8">
      <c r="A1" s="92" t="s">
        <v>47</v>
      </c>
      <c r="B1" s="92" t="s">
        <v>30</v>
      </c>
      <c r="C1" s="92" t="s">
        <v>48</v>
      </c>
      <c r="D1" s="92" t="str">
        <f>VLOOKUP($B$1,ADMIN2026!$B$12:$D$22,2,FALSE)</f>
        <v>Cheltenham and County Harriers</v>
      </c>
      <c r="E1" s="93" t="str">
        <f>VLOOKUP($B$1,ADMIN2026!$B$12:$D$22,3,FALSE)</f>
        <v>Chelt</v>
      </c>
      <c r="F1" s="92"/>
      <c r="G1" s="92"/>
      <c r="H1" s="92"/>
      <c r="I1" s="92" t="s">
        <v>48</v>
      </c>
      <c r="J1" s="92" t="str">
        <f>VLOOKUP($B$1,ADMIN2026!$B$12:$D$22,2,FALSE)</f>
        <v>Cheltenham and County Harriers</v>
      </c>
      <c r="K1" s="93" t="str">
        <f>VLOOKUP($B$1,ADMIN2026!$B$12:$D$22,3,FALSE)</f>
        <v>Chelt</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HR7dAjjg2qIvZsbka7h1PNkqnjIkULQJ5a9AjaYnhCX3Yef04iU4zzqE9O51oQ2jx7vJPh5uozBenUaRyGHkTA==" saltValue="APFd3tR2HYhA4BC3oB2Dmw==" spinCount="100000" sheet="1" objects="1" scenarios="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2"/>
  <sheetViews>
    <sheetView workbookViewId="0">
      <selection activeCell="I15" sqref="I15:K2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2" customWidth="1"/>
    <col min="9" max="9" width="18.33203125" customWidth="1"/>
    <col min="10" max="10" width="18.88671875" customWidth="1"/>
    <col min="11" max="11" width="18.33203125" customWidth="1"/>
  </cols>
  <sheetData>
    <row r="1" spans="1:11" s="1" customFormat="1" ht="28.8">
      <c r="A1" s="92" t="s">
        <v>47</v>
      </c>
      <c r="B1" s="92" t="s">
        <v>31</v>
      </c>
      <c r="C1" s="92" t="s">
        <v>48</v>
      </c>
      <c r="D1" s="92" t="str">
        <f>VLOOKUP($B$1,ADMIN2026!$B$12:$D$22,2,FALSE)</f>
        <v>Dudley &amp; Stourbridge Harriers</v>
      </c>
      <c r="E1" s="93" t="str">
        <f>VLOOKUP($B$1,ADMIN2026!$B$12:$D$22,3,FALSE)</f>
        <v>D&amp;S</v>
      </c>
      <c r="F1" s="92"/>
      <c r="G1" s="92"/>
      <c r="H1" s="92"/>
      <c r="I1" s="92" t="s">
        <v>48</v>
      </c>
      <c r="J1" s="92" t="str">
        <f>VLOOKUP($B$1,ADMIN2026!$B$12:$D$22,2,FALSE)</f>
        <v>Dudley &amp; Stourbridge Harriers</v>
      </c>
      <c r="K1" s="93" t="str">
        <f>VLOOKUP($B$1,ADMIN2026!$B$12:$D$22,3,FALSE)</f>
        <v>D&amp;S</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dCdEUFDrD5IS6MW+C1XAEchzjqr21l3AWhhvW2S87AlExTCJgPPpjcmD8VtGzuJC4tGMpLLu5NHqIsQ3yeG3Xw==" saltValue="f4pImQ06BpfpYm47iE4eb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K21"/>
  <sheetViews>
    <sheetView zoomScaleNormal="100" workbookViewId="0">
      <selection activeCell="C22" sqref="C22"/>
    </sheetView>
  </sheetViews>
  <sheetFormatPr defaultRowHeight="14.4"/>
  <cols>
    <col min="3" max="3" width="27" customWidth="1"/>
    <col min="4" max="4" width="17.88671875" customWidth="1"/>
    <col min="5" max="5" width="18" customWidth="1"/>
    <col min="6" max="6" width="17.6640625" customWidth="1"/>
    <col min="7" max="7" width="18" customWidth="1"/>
    <col min="8" max="8" width="18.109375" customWidth="1"/>
    <col min="9" max="9" width="17.88671875" customWidth="1"/>
    <col min="10" max="11" width="18.109375" customWidth="1"/>
  </cols>
  <sheetData>
    <row r="1" spans="3:11">
      <c r="D1" s="394" t="s">
        <v>141</v>
      </c>
      <c r="E1" s="394"/>
      <c r="F1" s="3"/>
      <c r="G1" s="20" t="s">
        <v>142</v>
      </c>
      <c r="H1" s="395" t="str">
        <f>ADMIN2026!G8</f>
        <v>Manual timing</v>
      </c>
      <c r="I1" s="396"/>
    </row>
    <row r="2" spans="3:11">
      <c r="C2" s="21" t="s">
        <v>124</v>
      </c>
      <c r="D2" s="20" t="s">
        <v>139</v>
      </c>
      <c r="E2" s="22">
        <f>ADMIN2026!I8</f>
        <v>46158</v>
      </c>
      <c r="F2" s="20" t="s">
        <v>140</v>
      </c>
      <c r="G2" s="23" t="str">
        <f>ADMIN2026!M8</f>
        <v>3SW</v>
      </c>
      <c r="H2" s="20" t="s">
        <v>138</v>
      </c>
      <c r="I2" s="24" t="str">
        <f>ADMIN2026!K8</f>
        <v>Worcester</v>
      </c>
    </row>
    <row r="3" spans="3:11">
      <c r="D3" s="25" t="s">
        <v>184</v>
      </c>
      <c r="E3" s="25">
        <f>ADMIN2026!O8</f>
        <v>1</v>
      </c>
    </row>
    <row r="4" spans="3:11">
      <c r="D4" t="s">
        <v>117</v>
      </c>
      <c r="E4" t="s">
        <v>118</v>
      </c>
      <c r="F4" t="s">
        <v>119</v>
      </c>
      <c r="G4" t="s">
        <v>120</v>
      </c>
      <c r="H4" t="s">
        <v>121</v>
      </c>
      <c r="I4" t="s">
        <v>122</v>
      </c>
      <c r="J4" t="s">
        <v>123</v>
      </c>
      <c r="K4" t="s">
        <v>246</v>
      </c>
    </row>
    <row r="5" spans="3:11" s="1" customFormat="1" ht="49.5" customHeight="1">
      <c r="D5" s="26" t="str">
        <f>IF(ADMIN2026!C12="","",ADMIN2026!C12)</f>
        <v>Bromsgrove &amp; Redditch AC</v>
      </c>
      <c r="E5" s="26" t="str">
        <f>IF(ADMIN2026!C13="","",ADMIN2026!C13)</f>
        <v>Cheltenham and County Harriers</v>
      </c>
      <c r="F5" s="26" t="str">
        <f>IF(ADMIN2026!C14="","",ADMIN2026!C14)</f>
        <v>Dudley &amp; Stourbridge Harriers</v>
      </c>
      <c r="G5" s="26" t="str">
        <f>IF(ADMIN2026!C15="","",ADMIN2026!C15)</f>
        <v>Hereford Forest</v>
      </c>
      <c r="H5" s="26" t="str">
        <f>IF(ADMIN2026!C16="","",ADMIN2026!C16)</f>
        <v>Kidderminster &amp; Stourport AC</v>
      </c>
      <c r="I5" s="26" t="str">
        <f>IF(ADMIN2026!C17="","",ADMIN2026!C17)</f>
        <v>Tipton Harriers</v>
      </c>
      <c r="J5" s="26" t="str">
        <f>IF(ADMIN2026!C18="","",ADMIN2026!C18)</f>
        <v>Worcester AC</v>
      </c>
      <c r="K5" s="26" t="str">
        <f>IF(ADMIN2026!C19="","",ADMIN2026!C19)</f>
        <v>Yate and District AC</v>
      </c>
    </row>
    <row r="6" spans="3:11">
      <c r="C6" s="27" t="s">
        <v>109</v>
      </c>
      <c r="D6" s="28">
        <f>IF(D$5="","",'Men Track input 1'!AC2)</f>
        <v>0</v>
      </c>
      <c r="E6" s="28">
        <f>IF(E$5="","",'Men Track input 1'!AD2)</f>
        <v>0</v>
      </c>
      <c r="F6" s="28">
        <f>IF(F$5="","",'Men Track input 1'!AE2)</f>
        <v>0</v>
      </c>
      <c r="G6" s="28">
        <f>IF(G$5="","",'Men Track input 1'!AF2)</f>
        <v>0</v>
      </c>
      <c r="H6" s="28">
        <f>IF(H$5="","",'Men Track input 1'!AG2)</f>
        <v>0</v>
      </c>
      <c r="I6" s="28">
        <f>IF(I$5="","",'Men Track input 1'!AH2)</f>
        <v>0</v>
      </c>
      <c r="J6" s="28">
        <f>IF(J$5="","",'Men Track input 1'!AI2)</f>
        <v>0</v>
      </c>
      <c r="K6" s="28">
        <f>IF(K$5="","",'Men Track input 1'!AJ2)</f>
        <v>0</v>
      </c>
    </row>
    <row r="7" spans="3:11">
      <c r="C7" s="27" t="s">
        <v>110</v>
      </c>
      <c r="D7" s="28">
        <f>IF(D$5="","",'Men Track input 2'!AC2)</f>
        <v>0</v>
      </c>
      <c r="E7" s="28">
        <f>IF(E$5="","",'Men Track input 2'!AD2)</f>
        <v>0</v>
      </c>
      <c r="F7" s="28">
        <f>IF(F$5="","",'Men Track input 2'!AE2)</f>
        <v>0</v>
      </c>
      <c r="G7" s="28">
        <f>IF(G$5="","",'Men Track input 2'!AF2)</f>
        <v>0</v>
      </c>
      <c r="H7" s="28">
        <f>IF(H$5="","",'Men Track input 2'!AG2)</f>
        <v>0</v>
      </c>
      <c r="I7" s="28">
        <f>IF(I$5="","",'Men Track input 2'!AH2)</f>
        <v>0</v>
      </c>
      <c r="J7" s="28">
        <f>IF(J$5="","",'Men Track input 2'!AI2)</f>
        <v>0</v>
      </c>
      <c r="K7" s="28">
        <f>IF(K$5="","",'Men Track input 2'!AJ2)</f>
        <v>0</v>
      </c>
    </row>
    <row r="8" spans="3:11">
      <c r="C8" s="27" t="s">
        <v>111</v>
      </c>
      <c r="D8" s="28">
        <f>IF(D$5="","",'Men Field input'!Y2)</f>
        <v>0</v>
      </c>
      <c r="E8" s="28">
        <f>IF(E$5="","",'Men Field input'!Z2)</f>
        <v>0</v>
      </c>
      <c r="F8" s="28">
        <f>IF(F$5="","",'Men Field input'!AA2)</f>
        <v>0</v>
      </c>
      <c r="G8" s="28">
        <f>IF(G$5="","",'Men Field input'!AB2)</f>
        <v>0</v>
      </c>
      <c r="H8" s="28">
        <f>IF(H$5="","",'Men Field input'!AC2)</f>
        <v>0</v>
      </c>
      <c r="I8" s="28">
        <f>IF(I$5="","",'Men Field input'!AD2)</f>
        <v>0</v>
      </c>
      <c r="J8" s="28">
        <f>IF(J$5="","",'Men Field input'!AE2)</f>
        <v>0</v>
      </c>
      <c r="K8" s="28">
        <f>IF(K$5="","",'Men Field input'!AF2)</f>
        <v>0</v>
      </c>
    </row>
    <row r="9" spans="3:11">
      <c r="C9" s="27" t="s">
        <v>112</v>
      </c>
      <c r="D9" s="28">
        <f>IF(D$5="","",'Women Track input 1'!AC2)</f>
        <v>0</v>
      </c>
      <c r="E9" s="28">
        <f>IF(E$5="","",'Women Track input 1'!AD2)</f>
        <v>0</v>
      </c>
      <c r="F9" s="28">
        <f>IF(F$5="","",'Women Track input 1'!AE2)</f>
        <v>0</v>
      </c>
      <c r="G9" s="28">
        <f>IF(G$5="","",'Women Track input 1'!AF2)</f>
        <v>0</v>
      </c>
      <c r="H9" s="28">
        <f>IF(H$5="","",'Women Track input 1'!AG2)</f>
        <v>0</v>
      </c>
      <c r="I9" s="28">
        <f>IF(I$5="","",'Women Track input 1'!AH2)</f>
        <v>0</v>
      </c>
      <c r="J9" s="28">
        <f>IF(J$5="","",'Women Track input 1'!AI2)</f>
        <v>0</v>
      </c>
      <c r="K9" s="28">
        <f>IF(K$5="","",'Women Track input 1'!AJ2)</f>
        <v>0</v>
      </c>
    </row>
    <row r="10" spans="3:11">
      <c r="C10" s="27" t="s">
        <v>113</v>
      </c>
      <c r="D10" s="28">
        <f>IF(D$5="","",'Women Track input 2'!AC2)</f>
        <v>0</v>
      </c>
      <c r="E10" s="28">
        <f>IF(E$5="","",'Women Track input 2'!AD2)</f>
        <v>0</v>
      </c>
      <c r="F10" s="28">
        <f>IF(F$5="","",'Women Track input 2'!AE2)</f>
        <v>0</v>
      </c>
      <c r="G10" s="28">
        <f>IF(G$5="","",'Women Track input 2'!AF2)</f>
        <v>0</v>
      </c>
      <c r="H10" s="28">
        <f>IF(H$5="","",'Women Track input 2'!AG2)</f>
        <v>0</v>
      </c>
      <c r="I10" s="28">
        <f>IF(I$5="","",'Women Track input 2'!AH2)</f>
        <v>0</v>
      </c>
      <c r="J10" s="28">
        <f>IF(J$5="","",'Women Track input 2'!AI2)</f>
        <v>0</v>
      </c>
      <c r="K10" s="28">
        <f>IF(K$5="","",'Women Track input 2'!AJ2)</f>
        <v>0</v>
      </c>
    </row>
    <row r="11" spans="3:11">
      <c r="C11" s="27" t="s">
        <v>114</v>
      </c>
      <c r="D11" s="28">
        <f>IF(D$5="","",'Women Field input'!Y2)</f>
        <v>0</v>
      </c>
      <c r="E11" s="28">
        <f>IF(E$5="","",'Women Field input'!Z2)</f>
        <v>0</v>
      </c>
      <c r="F11" s="28">
        <f>IF(F$5="","",'Women Field input'!AA2)</f>
        <v>0</v>
      </c>
      <c r="G11" s="28">
        <f>IF(G$5="","",'Women Field input'!AB2)</f>
        <v>0</v>
      </c>
      <c r="H11" s="28">
        <f>IF(H$5="","",'Women Field input'!AC2)</f>
        <v>0</v>
      </c>
      <c r="I11" s="28">
        <f>IF(I$5="","",'Women Field input'!AD2)</f>
        <v>0</v>
      </c>
      <c r="J11" s="28">
        <f>IF(J$5="","",'Women Field input'!AE2)</f>
        <v>0</v>
      </c>
      <c r="K11" s="28">
        <f>IF(K$5="","",'Women Field input'!AF2)</f>
        <v>0</v>
      </c>
    </row>
    <row r="12" spans="3:11">
      <c r="C12" s="27" t="s">
        <v>413</v>
      </c>
      <c r="D12" s="28">
        <f>IF(D$5="","",'Men D string input'!AC2)</f>
        <v>0</v>
      </c>
      <c r="E12" s="28">
        <f>IF(E$5="","",'Men D string input'!AD2)</f>
        <v>0</v>
      </c>
      <c r="F12" s="28">
        <f>IF(F$5="","",'Men D string input'!AE2)</f>
        <v>0</v>
      </c>
      <c r="G12" s="28">
        <f>IF(G$5="","",'Men D string input'!AF2)</f>
        <v>0</v>
      </c>
      <c r="H12" s="28">
        <f>IF(H$5="","",'Men D string input'!AG2)</f>
        <v>0</v>
      </c>
      <c r="I12" s="28">
        <f>IF(I$5="","",'Men D string input'!AH2)</f>
        <v>0</v>
      </c>
      <c r="J12" s="28">
        <f>IF(J$5="","",'Men D string input'!AI2)</f>
        <v>0</v>
      </c>
      <c r="K12" s="28">
        <f>IF(K$5="","",'Men D string input'!AJ2)</f>
        <v>0</v>
      </c>
    </row>
    <row r="13" spans="3:11">
      <c r="C13" s="27" t="s">
        <v>412</v>
      </c>
      <c r="D13" s="28">
        <f>IF(D$5="","",'Women D string input'!AC2)</f>
        <v>0</v>
      </c>
      <c r="E13" s="28">
        <f>IF(E$5="","",'Women D string input'!AD2)</f>
        <v>0</v>
      </c>
      <c r="F13" s="28">
        <f>IF(F$5="","",'Women D string input'!AE2)</f>
        <v>0</v>
      </c>
      <c r="G13" s="28">
        <f>IF(G$5="","",'Women D string input'!AF2)</f>
        <v>0</v>
      </c>
      <c r="H13" s="28">
        <f>IF(H$5="","",'Women D string input'!AG2)</f>
        <v>0</v>
      </c>
      <c r="I13" s="28">
        <f>IF(I$5="","",'Women D string input'!AH2)</f>
        <v>0</v>
      </c>
      <c r="J13" s="28">
        <f>IF(J$5="","",'Women D string input'!AI2)</f>
        <v>0</v>
      </c>
      <c r="K13" s="28">
        <f>IF(K$5="","",'Women D string input'!AJ2)</f>
        <v>0</v>
      </c>
    </row>
    <row r="14" spans="3:11">
      <c r="C14" s="27" t="s">
        <v>115</v>
      </c>
      <c r="D14" s="28">
        <f>'OFFICIALS POINTS'!D10</f>
        <v>0</v>
      </c>
      <c r="E14" s="28">
        <f>'OFFICIALS POINTS'!E10</f>
        <v>0</v>
      </c>
      <c r="F14" s="28">
        <f>'OFFICIALS POINTS'!F10</f>
        <v>0</v>
      </c>
      <c r="G14" s="28">
        <f>'OFFICIALS POINTS'!G10</f>
        <v>0</v>
      </c>
      <c r="H14" s="28">
        <f>'OFFICIALS POINTS'!H10</f>
        <v>0</v>
      </c>
      <c r="I14" s="28">
        <f>'OFFICIALS POINTS'!I10</f>
        <v>0</v>
      </c>
      <c r="J14" s="28">
        <f>'OFFICIALS POINTS'!J10</f>
        <v>0</v>
      </c>
      <c r="K14" s="28">
        <f>'OFFICIALS POINTS'!K10</f>
        <v>0</v>
      </c>
    </row>
    <row r="15" spans="3:11">
      <c r="C15" s="29" t="s">
        <v>116</v>
      </c>
      <c r="D15" s="30">
        <f>IF(D5="","",SUM(D6:D14))</f>
        <v>0</v>
      </c>
      <c r="E15" s="30">
        <f t="shared" ref="E15:J15" si="0">IF(E5="","",SUM(E6:E14))</f>
        <v>0</v>
      </c>
      <c r="F15" s="30">
        <f t="shared" si="0"/>
        <v>0</v>
      </c>
      <c r="G15" s="30">
        <f t="shared" si="0"/>
        <v>0</v>
      </c>
      <c r="H15" s="30">
        <f t="shared" si="0"/>
        <v>0</v>
      </c>
      <c r="I15" s="30">
        <f t="shared" si="0"/>
        <v>0</v>
      </c>
      <c r="J15" s="30">
        <f t="shared" si="0"/>
        <v>0</v>
      </c>
      <c r="K15" s="30">
        <f t="shared" ref="K15" si="1">IF(K5="","",SUM(K6:K14))</f>
        <v>0</v>
      </c>
    </row>
    <row r="21" spans="3:3">
      <c r="C21" s="162"/>
    </row>
  </sheetData>
  <sheetProtection algorithmName="SHA-512" hashValue="gS9xMLigD4Ea2/DqXZlpDWWrM2bOJ5dwyMNZgoettcuA7YLKnCL4Z8g68EFhjZ2f8M28JY6tKSM17xMVdxaDpw==" saltValue="RNPYYYa1D5dhjQecTGQhcQ==" spinCount="100000" sheet="1" objects="1" scenarios="1"/>
  <mergeCells count="2">
    <mergeCell ref="D1:E1"/>
    <mergeCell ref="H1:I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52"/>
  <sheetViews>
    <sheetView workbookViewId="0">
      <selection activeCell="I15" sqref="I15:K2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2.44140625" customWidth="1"/>
    <col min="9" max="9" width="18.33203125" customWidth="1"/>
    <col min="10" max="10" width="18.88671875" customWidth="1"/>
    <col min="11" max="11" width="18.33203125" customWidth="1"/>
  </cols>
  <sheetData>
    <row r="1" spans="1:11" s="1" customFormat="1" ht="28.8">
      <c r="A1" s="92" t="s">
        <v>47</v>
      </c>
      <c r="B1" s="92" t="s">
        <v>32</v>
      </c>
      <c r="C1" s="92" t="s">
        <v>48</v>
      </c>
      <c r="D1" s="92" t="str">
        <f>VLOOKUP($B$1,ADMIN2026!$B$12:$D$22,2,FALSE)</f>
        <v>Hereford Forest</v>
      </c>
      <c r="E1" s="93" t="str">
        <f>VLOOKUP($B$1,ADMIN2026!$B$12:$D$22,3,FALSE)</f>
        <v>HereF</v>
      </c>
      <c r="F1" s="92"/>
      <c r="G1" s="92"/>
      <c r="H1" s="92"/>
      <c r="I1" s="92" t="s">
        <v>48</v>
      </c>
      <c r="J1" s="92" t="str">
        <f>VLOOKUP($B$1,ADMIN2026!$B$12:$D$22,2,FALSE)</f>
        <v>Hereford Forest</v>
      </c>
      <c r="K1" s="93" t="str">
        <f>VLOOKUP($B$1,ADMIN2026!$B$12:$D$22,3,FALSE)</f>
        <v>HereF</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OlpMIbUcq5iCEN8pf5xUNBcpuxATtdWwylMgxLabbJO4Sm8ifw2QP/WTOmlyE4Gjl6mwO6vDHUePXMIJV07Rhw==" saltValue="trbnzDY7r1a5EWLXTZyp1w==" spinCount="100000" sheet="1" objects="1" scenarios="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2"/>
  <sheetViews>
    <sheetView workbookViewId="0">
      <selection activeCell="I15" sqref="I15:K2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2.33203125" customWidth="1"/>
    <col min="9" max="9" width="18.33203125" customWidth="1"/>
    <col min="10" max="10" width="18.88671875" customWidth="1"/>
    <col min="11" max="11" width="18.33203125" customWidth="1"/>
  </cols>
  <sheetData>
    <row r="1" spans="1:11" s="1" customFormat="1" ht="28.8">
      <c r="A1" s="92" t="s">
        <v>47</v>
      </c>
      <c r="B1" s="92" t="s">
        <v>33</v>
      </c>
      <c r="C1" s="92" t="s">
        <v>48</v>
      </c>
      <c r="D1" s="92" t="str">
        <f>VLOOKUP($B$1,ADMIN2026!$B$12:$D$22,2,FALSE)</f>
        <v>Kidderminster &amp; Stourport AC</v>
      </c>
      <c r="E1" s="93" t="str">
        <f>VLOOKUP($B$1,ADMIN2026!$B$12:$D$22,3,FALSE)</f>
        <v>K&amp;S</v>
      </c>
      <c r="F1" s="92"/>
      <c r="G1" s="92"/>
      <c r="H1" s="92"/>
      <c r="I1" s="92" t="s">
        <v>48</v>
      </c>
      <c r="J1" s="92" t="str">
        <f>VLOOKUP($B$1,ADMIN2026!$B$12:$D$22,2,FALSE)</f>
        <v>Kidderminster &amp; Stourport AC</v>
      </c>
      <c r="K1" s="93" t="str">
        <f>VLOOKUP($B$1,ADMIN2026!$B$12:$D$22,3,FALSE)</f>
        <v>K&amp;S</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zbIbDaNjkxoNLSw/4C0+C1AAEvKr0KrFc5svsvJs30zw8Q2NrIl95wQsch2pKYQ0Ylg7nOsUWYv32p3GwlChPA==" saltValue="XIrnBBRAo2pgraEUn2QzTw==" spinCount="100000" sheet="1" objects="1" scenarios="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workbookViewId="0">
      <selection activeCell="I15" sqref="I15:K2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2.44140625" customWidth="1"/>
    <col min="9" max="9" width="18.33203125" customWidth="1"/>
    <col min="10" max="10" width="18.88671875" customWidth="1"/>
    <col min="11" max="11" width="18.33203125" customWidth="1"/>
  </cols>
  <sheetData>
    <row r="1" spans="1:11" s="1" customFormat="1" ht="28.8">
      <c r="A1" s="92" t="s">
        <v>47</v>
      </c>
      <c r="B1" s="92" t="s">
        <v>34</v>
      </c>
      <c r="C1" s="92" t="s">
        <v>48</v>
      </c>
      <c r="D1" s="92" t="str">
        <f>VLOOKUP($B$1,ADMIN2026!$B$12:$D$22,2,FALSE)</f>
        <v>Tipton Harriers</v>
      </c>
      <c r="E1" s="93" t="str">
        <f>VLOOKUP($B$1,ADMIN2026!$B$12:$D$22,3,FALSE)</f>
        <v>Tipton</v>
      </c>
      <c r="F1" s="92"/>
      <c r="G1" s="92"/>
      <c r="H1" s="92"/>
      <c r="I1" s="92" t="s">
        <v>48</v>
      </c>
      <c r="J1" s="92" t="str">
        <f>VLOOKUP($B$1,ADMIN2026!$B$12:$D$22,2,FALSE)</f>
        <v>Tipton Harriers</v>
      </c>
      <c r="K1" s="93" t="str">
        <f>VLOOKUP($B$1,ADMIN2026!$B$12:$D$22,3,FALSE)</f>
        <v>Tipton</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oXaGsxXMfLmKyhQJVnrn0ZJ3DsRZ2UqotL8GKtt1Bou1xiKlkb+l4P0exdw4Ll9AuP9dWvHRCeelQ56S0bLiZw==" saltValue="dRMMLQQrjgmwTO4eA1Mqcg==" spinCount="100000" sheet="1" objects="1" scenarios="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52"/>
  <sheetViews>
    <sheetView workbookViewId="0">
      <selection activeCell="I15" sqref="I15:K2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3.5546875" customWidth="1"/>
    <col min="9" max="9" width="18.33203125" customWidth="1"/>
    <col min="10" max="10" width="18.88671875" customWidth="1"/>
    <col min="11" max="11" width="18.33203125" customWidth="1"/>
  </cols>
  <sheetData>
    <row r="1" spans="1:11" s="1" customFormat="1" ht="28.8">
      <c r="A1" s="92" t="s">
        <v>47</v>
      </c>
      <c r="B1" s="92" t="s">
        <v>35</v>
      </c>
      <c r="C1" s="92" t="s">
        <v>48</v>
      </c>
      <c r="D1" s="92" t="str">
        <f>VLOOKUP($B$1,ADMIN2026!$B$12:$D$22,2,FALSE)</f>
        <v>Worcester AC</v>
      </c>
      <c r="E1" s="93" t="str">
        <f>VLOOKUP($B$1,ADMIN2026!$B$12:$D$22,3,FALSE)</f>
        <v>Worc</v>
      </c>
      <c r="F1" s="92"/>
      <c r="G1" s="92"/>
      <c r="H1" s="92"/>
      <c r="I1" s="92" t="s">
        <v>48</v>
      </c>
      <c r="J1" s="92" t="str">
        <f>VLOOKUP($B$1,ADMIN2026!$B$12:$D$22,2,FALSE)</f>
        <v>Worcester AC</v>
      </c>
      <c r="K1" s="93" t="str">
        <f>VLOOKUP($B$1,ADMIN2026!$B$12:$D$22,3,FALSE)</f>
        <v>Worc</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9BvVrZnBfeNXyUywCLRk6NhnDG7gYYXY/1gzkIFsVE7BW+KIRBC+rxH7S+Kucuuii1xcoqt/PVzqJ/f5XyS1Cw==" saltValue="pE6cRKeXMHcESsKjuwFFcA==" spinCount="100000" sheet="1" objects="1" scenarios="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52"/>
  <sheetViews>
    <sheetView topLeftCell="A3" workbookViewId="0">
      <selection activeCell="I15" sqref="I15:J2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3.5546875" customWidth="1"/>
    <col min="9" max="9" width="18.33203125" customWidth="1"/>
    <col min="10" max="10" width="18.88671875" customWidth="1"/>
    <col min="11" max="11" width="18.33203125" customWidth="1"/>
  </cols>
  <sheetData>
    <row r="1" spans="1:11" s="1" customFormat="1" ht="28.8">
      <c r="A1" s="92" t="s">
        <v>47</v>
      </c>
      <c r="B1" s="92" t="s">
        <v>250</v>
      </c>
      <c r="C1" s="92" t="s">
        <v>48</v>
      </c>
      <c r="D1" s="92" t="str">
        <f>VLOOKUP($B$1,ADMIN2026!$B$12:$D$22,2,FALSE)</f>
        <v>Yate and District AC</v>
      </c>
      <c r="E1" s="93" t="str">
        <f>VLOOKUP($B$1,ADMIN2026!$B$12:$D$22,3,FALSE)</f>
        <v>Yate</v>
      </c>
      <c r="F1" s="92"/>
      <c r="G1" s="92"/>
      <c r="H1" s="92"/>
      <c r="I1" s="92" t="s">
        <v>48</v>
      </c>
      <c r="J1" s="92" t="str">
        <f>VLOOKUP($B$1,ADMIN2026!$B$12:$D$22,2,FALSE)</f>
        <v>Yate and District AC</v>
      </c>
      <c r="K1" s="93" t="str">
        <f>VLOOKUP($B$1,ADMIN2026!$B$12:$D$22,3,FALSE)</f>
        <v>Yate</v>
      </c>
    </row>
    <row r="2" spans="1:11">
      <c r="C2" s="66" t="str">
        <f>IF(ADMIN2026!$O$8=2,"MEN &amp; MIXED A 4x400",IF(ADMIN2026!$O$8=4,"MEN &amp; MIXED A 4x400","MEN"))</f>
        <v>MEN</v>
      </c>
      <c r="I2" s="66" t="str">
        <f>IF(ADMIN2026!$O$8=2,"WOMEN &amp; MIXED B 4x400",IF(ADMIN2026!$O$8=4,"WOMEN &amp; MIXED B 4x400","WOMEN"))</f>
        <v>WOMEN</v>
      </c>
    </row>
    <row r="3" spans="1:11">
      <c r="B3" t="s">
        <v>0</v>
      </c>
      <c r="C3" t="s">
        <v>23</v>
      </c>
      <c r="D3" t="s">
        <v>24</v>
      </c>
      <c r="E3" t="s">
        <v>25</v>
      </c>
      <c r="H3" t="s">
        <v>0</v>
      </c>
      <c r="I3" t="s">
        <v>23</v>
      </c>
      <c r="J3" t="s">
        <v>24</v>
      </c>
      <c r="K3" t="s">
        <v>25</v>
      </c>
    </row>
    <row r="4" spans="1:11">
      <c r="B4">
        <v>100</v>
      </c>
      <c r="C4" s="4"/>
      <c r="D4" s="4"/>
      <c r="E4" s="4"/>
      <c r="H4">
        <v>100</v>
      </c>
      <c r="I4" s="4"/>
      <c r="J4" s="4"/>
      <c r="K4" s="4"/>
    </row>
    <row r="5" spans="1:11">
      <c r="B5">
        <v>200</v>
      </c>
      <c r="C5" s="4"/>
      <c r="D5" s="4"/>
      <c r="E5" s="4"/>
      <c r="H5">
        <v>200</v>
      </c>
      <c r="I5" s="4"/>
      <c r="J5" s="4"/>
      <c r="K5" s="4"/>
    </row>
    <row r="6" spans="1:11">
      <c r="B6">
        <v>400</v>
      </c>
      <c r="C6" s="4"/>
      <c r="D6" s="4"/>
      <c r="E6" s="4"/>
      <c r="H6">
        <v>400</v>
      </c>
      <c r="I6" s="4"/>
      <c r="J6" s="4"/>
      <c r="K6" s="4"/>
    </row>
    <row r="7" spans="1:11">
      <c r="B7">
        <v>800</v>
      </c>
      <c r="C7" s="4"/>
      <c r="D7" s="4"/>
      <c r="E7" s="4"/>
      <c r="H7">
        <v>800</v>
      </c>
      <c r="I7" s="4"/>
      <c r="J7" s="4"/>
      <c r="K7" s="4"/>
    </row>
    <row r="8" spans="1:11">
      <c r="B8">
        <v>1500</v>
      </c>
      <c r="C8" s="4"/>
      <c r="D8" s="4"/>
      <c r="E8" s="4"/>
      <c r="H8">
        <v>1500</v>
      </c>
      <c r="I8" s="4"/>
      <c r="J8" s="4"/>
      <c r="K8" s="4"/>
    </row>
    <row r="9" spans="1:11">
      <c r="A9" t="s">
        <v>2</v>
      </c>
      <c r="B9">
        <v>3000</v>
      </c>
      <c r="C9" s="4"/>
      <c r="D9" s="4"/>
      <c r="E9" s="4"/>
      <c r="G9" t="s">
        <v>2</v>
      </c>
      <c r="H9">
        <v>3000</v>
      </c>
      <c r="I9" s="4"/>
      <c r="J9" s="4"/>
      <c r="K9" s="4"/>
    </row>
    <row r="10" spans="1:11">
      <c r="A10" t="s">
        <v>49</v>
      </c>
      <c r="B10">
        <v>5000</v>
      </c>
      <c r="C10" s="4"/>
      <c r="D10" s="4"/>
      <c r="E10" s="4"/>
      <c r="G10" t="s">
        <v>49</v>
      </c>
      <c r="H10">
        <v>5000</v>
      </c>
      <c r="I10" s="4"/>
      <c r="J10" s="4"/>
      <c r="K10" s="4"/>
    </row>
    <row r="11" spans="1:11">
      <c r="A11" t="s">
        <v>49</v>
      </c>
      <c r="B11" t="s">
        <v>3</v>
      </c>
      <c r="C11" s="4"/>
      <c r="D11" s="4"/>
      <c r="E11" s="4"/>
      <c r="G11" t="s">
        <v>49</v>
      </c>
      <c r="H11" t="s">
        <v>3</v>
      </c>
      <c r="I11" s="4"/>
      <c r="J11" s="4"/>
      <c r="K11" s="4"/>
    </row>
    <row r="12" spans="1:11">
      <c r="A12" t="s">
        <v>2</v>
      </c>
      <c r="B12" t="s">
        <v>4</v>
      </c>
      <c r="C12" s="4"/>
      <c r="D12" s="4"/>
      <c r="E12" s="4"/>
      <c r="G12" t="s">
        <v>2</v>
      </c>
      <c r="H12" t="s">
        <v>4</v>
      </c>
      <c r="I12" s="4"/>
      <c r="J12" s="4"/>
      <c r="K12" s="4"/>
    </row>
    <row r="13" spans="1:11">
      <c r="B13" t="s">
        <v>5</v>
      </c>
      <c r="C13" s="4"/>
      <c r="D13" s="4"/>
      <c r="E13" s="4"/>
      <c r="H13" t="s">
        <v>26</v>
      </c>
      <c r="I13" s="4"/>
      <c r="J13" s="4"/>
      <c r="K13" s="4"/>
    </row>
    <row r="14" spans="1:11">
      <c r="B14" t="s">
        <v>6</v>
      </c>
      <c r="C14" s="4"/>
      <c r="D14" s="4"/>
      <c r="E14" s="4"/>
      <c r="H14" t="s">
        <v>6</v>
      </c>
      <c r="I14" s="4"/>
      <c r="J14" s="4"/>
      <c r="K14" s="4"/>
    </row>
    <row r="15" spans="1:11">
      <c r="B15" t="s">
        <v>7</v>
      </c>
      <c r="C15" s="4"/>
      <c r="D15" s="4"/>
      <c r="E15" s="4"/>
      <c r="H15" t="s">
        <v>7</v>
      </c>
      <c r="I15" s="4"/>
      <c r="J15" s="4"/>
      <c r="K15" s="4"/>
    </row>
    <row r="16" spans="1:11">
      <c r="B16" t="s">
        <v>8</v>
      </c>
      <c r="C16" s="4"/>
      <c r="D16" s="4"/>
      <c r="E16" s="4"/>
      <c r="H16" t="s">
        <v>8</v>
      </c>
      <c r="I16" s="4"/>
      <c r="J16" s="4"/>
      <c r="K16" s="4"/>
    </row>
    <row r="17" spans="1:11">
      <c r="B17" t="s">
        <v>9</v>
      </c>
      <c r="C17" s="4"/>
      <c r="D17" s="4"/>
      <c r="E17" s="4"/>
      <c r="H17" t="s">
        <v>9</v>
      </c>
      <c r="I17" s="4"/>
      <c r="J17" s="4"/>
      <c r="K17" s="4"/>
    </row>
    <row r="18" spans="1:11">
      <c r="B18" t="s">
        <v>10</v>
      </c>
      <c r="C18" s="4"/>
      <c r="D18" s="4"/>
      <c r="E18" s="4"/>
      <c r="H18" t="s">
        <v>10</v>
      </c>
      <c r="I18" s="4"/>
      <c r="J18" s="4"/>
      <c r="K18" s="4"/>
    </row>
    <row r="19" spans="1:11">
      <c r="B19" t="s">
        <v>11</v>
      </c>
      <c r="C19" s="4"/>
      <c r="D19" s="4"/>
      <c r="E19" s="4"/>
      <c r="H19" t="s">
        <v>11</v>
      </c>
      <c r="I19" s="4"/>
      <c r="J19" s="4"/>
      <c r="K19" s="4"/>
    </row>
    <row r="20" spans="1:11">
      <c r="B20" t="s">
        <v>12</v>
      </c>
      <c r="C20" s="4"/>
      <c r="D20" s="4"/>
      <c r="E20" s="4"/>
      <c r="H20" t="s">
        <v>12</v>
      </c>
      <c r="I20" s="4"/>
      <c r="J20" s="4"/>
      <c r="K20" s="4"/>
    </row>
    <row r="21" spans="1:11">
      <c r="B21" t="s">
        <v>13</v>
      </c>
      <c r="C21" s="4"/>
      <c r="D21" s="4"/>
      <c r="E21" s="4"/>
      <c r="H21" t="s">
        <v>13</v>
      </c>
      <c r="I21" s="4"/>
      <c r="J21" s="4"/>
      <c r="K21" s="4"/>
    </row>
    <row r="22" spans="1:11">
      <c r="B22" t="s">
        <v>14</v>
      </c>
      <c r="C22" s="4"/>
      <c r="D22" s="4"/>
      <c r="E22" s="4"/>
      <c r="H22" t="s">
        <v>14</v>
      </c>
      <c r="I22" s="4"/>
      <c r="J22" s="4"/>
      <c r="K22" s="4"/>
    </row>
    <row r="23" spans="1:11">
      <c r="B23" t="s">
        <v>15</v>
      </c>
      <c r="C23" s="4"/>
      <c r="D23" s="4"/>
      <c r="E23" s="4"/>
      <c r="H23" t="s">
        <v>15</v>
      </c>
      <c r="I23" s="4"/>
      <c r="J23" s="4"/>
      <c r="K23" s="4"/>
    </row>
    <row r="24" spans="1:11">
      <c r="B24" t="s">
        <v>16</v>
      </c>
      <c r="C24" s="4"/>
      <c r="D24" s="4"/>
      <c r="E24" s="4"/>
      <c r="H24" t="s">
        <v>16</v>
      </c>
      <c r="I24" s="4"/>
      <c r="J24" s="4"/>
      <c r="K24" s="4"/>
    </row>
    <row r="25" spans="1:11">
      <c r="B25" t="s">
        <v>17</v>
      </c>
      <c r="C25" s="4"/>
      <c r="D25" s="4"/>
      <c r="E25" s="4"/>
      <c r="H25" t="s">
        <v>17</v>
      </c>
      <c r="I25" s="4"/>
      <c r="J25" s="4"/>
      <c r="K25" s="4"/>
    </row>
    <row r="26" spans="1:11">
      <c r="B26" t="s">
        <v>18</v>
      </c>
      <c r="C26" s="4"/>
      <c r="D26" s="4"/>
      <c r="E26" s="4"/>
      <c r="H26" t="s">
        <v>18</v>
      </c>
      <c r="I26" s="4"/>
      <c r="J26" s="4"/>
      <c r="K26" s="4"/>
    </row>
    <row r="27" spans="1:11">
      <c r="A27" s="66" t="str">
        <f>IF(ADMIN2026!$O$8=2,"MIXED A string",IF(ADMIN2026!$O$8=4,"MIXED A string","Men 4x400"))</f>
        <v>Men 4x400</v>
      </c>
      <c r="B27" t="s">
        <v>19</v>
      </c>
      <c r="C27" s="4"/>
      <c r="D27" s="4"/>
      <c r="E27" s="4"/>
      <c r="G27" s="66" t="str">
        <f>IF(ADMIN2026!$O$8=2,"MIXED B string",IF(ADMIN2026!$O$8=4,"MIXED B string","Women 4x400"))</f>
        <v>Women 4x400</v>
      </c>
      <c r="H27" t="s">
        <v>19</v>
      </c>
      <c r="I27" s="4"/>
      <c r="J27" s="4"/>
      <c r="K27" s="4"/>
    </row>
    <row r="28" spans="1:11">
      <c r="A28" s="66" t="str">
        <f>IF(ADMIN2026!$O$8=2,"MIXED A string",IF(ADMIN2026!$O$8=4,"MIXED A string","Men 4x400"))</f>
        <v>Men 4x400</v>
      </c>
      <c r="B28" t="s">
        <v>20</v>
      </c>
      <c r="C28" s="4"/>
      <c r="D28" s="4"/>
      <c r="E28" s="4"/>
      <c r="G28" s="66" t="str">
        <f>IF(ADMIN2026!$O$8=2,"MIXED B string",IF(ADMIN2026!$O$8=4,"MIXED B string","Women 4x400"))</f>
        <v>Women 4x400</v>
      </c>
      <c r="H28" t="s">
        <v>20</v>
      </c>
      <c r="I28" s="4"/>
      <c r="J28" s="4"/>
      <c r="K28" s="4"/>
    </row>
    <row r="29" spans="1:11">
      <c r="A29" s="66" t="str">
        <f>IF(ADMIN2026!$O$8=2,"MIXED A string",IF(ADMIN2026!$O$8=4,"MIXED A string","Men 4x400"))</f>
        <v>Men 4x400</v>
      </c>
      <c r="B29" t="s">
        <v>21</v>
      </c>
      <c r="C29" s="4"/>
      <c r="D29" s="4"/>
      <c r="E29" s="4"/>
      <c r="G29" s="66" t="str">
        <f>IF(ADMIN2026!$O$8=2,"MIXED B string",IF(ADMIN2026!$O$8=4,"MIXED B string","Women 4x400"))</f>
        <v>Women 4x400</v>
      </c>
      <c r="H29" t="s">
        <v>21</v>
      </c>
      <c r="I29" s="4"/>
      <c r="J29" s="4"/>
      <c r="K29" s="4"/>
    </row>
    <row r="30" spans="1:11">
      <c r="A30" s="66" t="str">
        <f>IF(ADMIN2026!$O$8=2,"MIXED A string",IF(ADMIN2026!$O$8=4,"MIXED A string","Men 4x400"))</f>
        <v>Men 4x400</v>
      </c>
      <c r="B30" t="s">
        <v>22</v>
      </c>
      <c r="C30" s="4"/>
      <c r="D30" s="4"/>
      <c r="E30" s="4"/>
      <c r="G30" s="66" t="str">
        <f>IF(ADMIN2026!$O$8=2,"MIXED B string",IF(ADMIN2026!$O$8=4,"MIXED B string","Women 4x400"))</f>
        <v>Women 4x400</v>
      </c>
      <c r="H30" t="s">
        <v>22</v>
      </c>
      <c r="I30" s="4"/>
      <c r="J30" s="4"/>
      <c r="K30" s="4"/>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C9hDIFaV8Mloln3MioeiYnsdyrb9u+7TvjYSZRJdfmw58SqxiuuMhwOA4QEgYWttAEfEKaj83f0Z999BJAxJw==" saltValue="2CXuYwF2X15u67Li3Q0f2g==" spinCount="100000" sheet="1" objects="1" scenarios="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2"/>
  <sheetViews>
    <sheetView workbookViewId="0">
      <selection activeCell="A31" sqref="A31:J5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3.5546875" customWidth="1"/>
    <col min="9" max="9" width="18.33203125" customWidth="1"/>
    <col min="10" max="10" width="18.88671875" customWidth="1"/>
    <col min="11" max="11" width="18.33203125" customWidth="1"/>
  </cols>
  <sheetData>
    <row r="1" spans="1:11" s="1" customFormat="1" ht="28.8">
      <c r="A1" s="92" t="s">
        <v>47</v>
      </c>
      <c r="B1" s="92" t="s">
        <v>251</v>
      </c>
      <c r="C1" s="92" t="s">
        <v>48</v>
      </c>
      <c r="D1" s="92" t="str">
        <f>VLOOKUP($B$1,ADMIN2026!$B$12:$D$22,2,FALSE)</f>
        <v/>
      </c>
      <c r="E1" s="93" t="str">
        <f>VLOOKUP($B$1,ADMIN2026!$B$12:$D$22,3,FALSE)</f>
        <v/>
      </c>
      <c r="F1" s="92"/>
      <c r="G1" s="92"/>
      <c r="H1" s="92"/>
      <c r="I1" s="92" t="s">
        <v>48</v>
      </c>
      <c r="J1" s="92" t="str">
        <f>VLOOKUP($B$1,ADMIN2026!$B$12:$D$22,2,FALSE)</f>
        <v/>
      </c>
      <c r="K1" s="93" t="str">
        <f>VLOOKUP($B$1,ADMIN2026!$B$12:$D$22,3,FALSE)</f>
        <v/>
      </c>
    </row>
    <row r="2" spans="1:11">
      <c r="C2" s="66" t="str">
        <f>IF(ADMIN2026!$O$8=2,"MEN &amp; MIXED A 4x400",IF(ADMIN2026!$O$8=4,"MEN &amp; MIXED A 4x400","MEN"))</f>
        <v>MEN</v>
      </c>
      <c r="D2" s="64" t="s">
        <v>257</v>
      </c>
      <c r="I2" s="66" t="str">
        <f>IF(ADMIN2026!$O$8=2,"WOMEN &amp; MIXED B 4x400",IF(ADMIN2026!$O$8=4,"WOMEN &amp; MIXED B 4x400","WOMEN"))</f>
        <v>WOMEN</v>
      </c>
      <c r="J2" s="64" t="s">
        <v>257</v>
      </c>
    </row>
    <row r="3" spans="1:11">
      <c r="B3" t="s">
        <v>0</v>
      </c>
      <c r="C3" t="s">
        <v>23</v>
      </c>
      <c r="D3" t="s">
        <v>24</v>
      </c>
      <c r="E3" t="s">
        <v>25</v>
      </c>
      <c r="H3" t="s">
        <v>0</v>
      </c>
      <c r="I3" t="s">
        <v>23</v>
      </c>
      <c r="J3" t="s">
        <v>24</v>
      </c>
      <c r="K3" t="s">
        <v>25</v>
      </c>
    </row>
    <row r="4" spans="1:11">
      <c r="B4">
        <v>100</v>
      </c>
      <c r="C4" s="65"/>
      <c r="D4" s="65"/>
      <c r="E4" s="65"/>
      <c r="H4">
        <v>100</v>
      </c>
      <c r="I4" s="65"/>
      <c r="J4" s="65"/>
      <c r="K4" s="65"/>
    </row>
    <row r="5" spans="1:11">
      <c r="B5">
        <v>200</v>
      </c>
      <c r="C5" s="65"/>
      <c r="D5" s="65"/>
      <c r="E5" s="65"/>
      <c r="H5">
        <v>200</v>
      </c>
      <c r="I5" s="65"/>
      <c r="J5" s="65"/>
      <c r="K5" s="65"/>
    </row>
    <row r="6" spans="1:11">
      <c r="B6">
        <v>400</v>
      </c>
      <c r="C6" s="65"/>
      <c r="D6" s="65"/>
      <c r="E6" s="65"/>
      <c r="H6">
        <v>400</v>
      </c>
      <c r="I6" s="65"/>
      <c r="J6" s="65"/>
      <c r="K6" s="65"/>
    </row>
    <row r="7" spans="1:11">
      <c r="B7">
        <v>800</v>
      </c>
      <c r="C7" s="65"/>
      <c r="D7" s="65"/>
      <c r="E7" s="65"/>
      <c r="H7">
        <v>800</v>
      </c>
      <c r="I7" s="65"/>
      <c r="J7" s="65"/>
      <c r="K7" s="65"/>
    </row>
    <row r="8" spans="1:11">
      <c r="B8">
        <v>1500</v>
      </c>
      <c r="C8" s="65"/>
      <c r="D8" s="65"/>
      <c r="E8" s="65"/>
      <c r="H8">
        <v>1500</v>
      </c>
      <c r="I8" s="65"/>
      <c r="J8" s="65"/>
      <c r="K8" s="65"/>
    </row>
    <row r="9" spans="1:11">
      <c r="A9" t="s">
        <v>2</v>
      </c>
      <c r="B9">
        <v>3000</v>
      </c>
      <c r="C9" s="65"/>
      <c r="D9" s="65"/>
      <c r="E9" s="65"/>
      <c r="G9" t="s">
        <v>2</v>
      </c>
      <c r="H9">
        <v>3000</v>
      </c>
      <c r="I9" s="65"/>
      <c r="J9" s="65"/>
      <c r="K9" s="65"/>
    </row>
    <row r="10" spans="1:11">
      <c r="A10" t="s">
        <v>49</v>
      </c>
      <c r="B10">
        <v>5000</v>
      </c>
      <c r="C10" s="65"/>
      <c r="D10" s="65"/>
      <c r="E10" s="65"/>
      <c r="G10" t="s">
        <v>49</v>
      </c>
      <c r="H10">
        <v>5000</v>
      </c>
      <c r="I10" s="65"/>
      <c r="J10" s="65"/>
      <c r="K10" s="65"/>
    </row>
    <row r="11" spans="1:11">
      <c r="A11" t="s">
        <v>49</v>
      </c>
      <c r="B11" t="s">
        <v>3</v>
      </c>
      <c r="C11" s="65"/>
      <c r="D11" s="65"/>
      <c r="E11" s="65"/>
      <c r="G11" t="s">
        <v>49</v>
      </c>
      <c r="H11" t="s">
        <v>3</v>
      </c>
      <c r="I11" s="65"/>
      <c r="J11" s="65"/>
      <c r="K11" s="65"/>
    </row>
    <row r="12" spans="1:11">
      <c r="A12" t="s">
        <v>2</v>
      </c>
      <c r="B12" t="s">
        <v>4</v>
      </c>
      <c r="C12" s="65"/>
      <c r="D12" s="65"/>
      <c r="E12" s="65"/>
      <c r="G12" t="s">
        <v>2</v>
      </c>
      <c r="H12" t="s">
        <v>4</v>
      </c>
      <c r="I12" s="65"/>
      <c r="J12" s="65"/>
      <c r="K12" s="65"/>
    </row>
    <row r="13" spans="1:11">
      <c r="B13" t="s">
        <v>5</v>
      </c>
      <c r="C13" s="65"/>
      <c r="D13" s="65"/>
      <c r="E13" s="65"/>
      <c r="H13" t="s">
        <v>26</v>
      </c>
      <c r="I13" s="65"/>
      <c r="J13" s="65"/>
      <c r="K13" s="65"/>
    </row>
    <row r="14" spans="1:11">
      <c r="B14" t="s">
        <v>6</v>
      </c>
      <c r="C14" s="65"/>
      <c r="D14" s="65"/>
      <c r="E14" s="65"/>
      <c r="H14" t="s">
        <v>6</v>
      </c>
      <c r="I14" s="65"/>
      <c r="J14" s="65"/>
      <c r="K14" s="65"/>
    </row>
    <row r="15" spans="1:11">
      <c r="B15" t="s">
        <v>7</v>
      </c>
      <c r="C15" s="65"/>
      <c r="D15" s="65"/>
      <c r="E15" s="65"/>
      <c r="H15" t="s">
        <v>7</v>
      </c>
      <c r="I15" s="65"/>
      <c r="J15" s="65"/>
      <c r="K15" s="65"/>
    </row>
    <row r="16" spans="1:11">
      <c r="B16" t="s">
        <v>8</v>
      </c>
      <c r="C16" s="65"/>
      <c r="D16" s="65"/>
      <c r="E16" s="65"/>
      <c r="H16" t="s">
        <v>8</v>
      </c>
      <c r="I16" s="65"/>
      <c r="J16" s="65"/>
      <c r="K16" s="65"/>
    </row>
    <row r="17" spans="1:11">
      <c r="B17" t="s">
        <v>9</v>
      </c>
      <c r="C17" s="65"/>
      <c r="D17" s="65"/>
      <c r="E17" s="65"/>
      <c r="H17" t="s">
        <v>9</v>
      </c>
      <c r="I17" s="65"/>
      <c r="J17" s="65"/>
      <c r="K17" s="65"/>
    </row>
    <row r="18" spans="1:11">
      <c r="B18" t="s">
        <v>10</v>
      </c>
      <c r="C18" s="65"/>
      <c r="D18" s="65"/>
      <c r="E18" s="65"/>
      <c r="H18" t="s">
        <v>10</v>
      </c>
      <c r="I18" s="65"/>
      <c r="J18" s="65"/>
      <c r="K18" s="65"/>
    </row>
    <row r="19" spans="1:11">
      <c r="B19" t="s">
        <v>11</v>
      </c>
      <c r="C19" s="65"/>
      <c r="D19" s="65"/>
      <c r="E19" s="65"/>
      <c r="H19" t="s">
        <v>11</v>
      </c>
      <c r="I19" s="65"/>
      <c r="J19" s="65"/>
      <c r="K19" s="65"/>
    </row>
    <row r="20" spans="1:11">
      <c r="B20" t="s">
        <v>12</v>
      </c>
      <c r="C20" s="65"/>
      <c r="D20" s="65"/>
      <c r="E20" s="65"/>
      <c r="H20" t="s">
        <v>12</v>
      </c>
      <c r="I20" s="65"/>
      <c r="J20" s="65"/>
      <c r="K20" s="65"/>
    </row>
    <row r="21" spans="1:11">
      <c r="B21" t="s">
        <v>13</v>
      </c>
      <c r="C21" s="65"/>
      <c r="D21" s="65"/>
      <c r="E21" s="65"/>
      <c r="H21" t="s">
        <v>13</v>
      </c>
      <c r="I21" s="65"/>
      <c r="J21" s="65"/>
      <c r="K21" s="65"/>
    </row>
    <row r="22" spans="1:11">
      <c r="B22" t="s">
        <v>14</v>
      </c>
      <c r="C22" s="65"/>
      <c r="D22" s="65"/>
      <c r="E22" s="65"/>
      <c r="H22" t="s">
        <v>14</v>
      </c>
      <c r="I22" s="65"/>
      <c r="J22" s="65"/>
      <c r="K22" s="65"/>
    </row>
    <row r="23" spans="1:11">
      <c r="B23" t="s">
        <v>15</v>
      </c>
      <c r="C23" s="65"/>
      <c r="D23" s="65"/>
      <c r="E23" s="65"/>
      <c r="H23" t="s">
        <v>15</v>
      </c>
      <c r="I23" s="65"/>
      <c r="J23" s="65"/>
      <c r="K23" s="65"/>
    </row>
    <row r="24" spans="1:11">
      <c r="B24" t="s">
        <v>16</v>
      </c>
      <c r="C24" s="65"/>
      <c r="D24" s="65"/>
      <c r="E24" s="65"/>
      <c r="H24" t="s">
        <v>16</v>
      </c>
      <c r="I24" s="65"/>
      <c r="J24" s="65"/>
      <c r="K24" s="65"/>
    </row>
    <row r="25" spans="1:11">
      <c r="B25" t="s">
        <v>17</v>
      </c>
      <c r="C25" s="65"/>
      <c r="D25" s="65"/>
      <c r="E25" s="65"/>
      <c r="H25" t="s">
        <v>17</v>
      </c>
      <c r="I25" s="65"/>
      <c r="J25" s="65"/>
      <c r="K25" s="65"/>
    </row>
    <row r="26" spans="1:11">
      <c r="B26" t="s">
        <v>18</v>
      </c>
      <c r="C26" s="65"/>
      <c r="D26" s="65"/>
      <c r="E26" s="65"/>
      <c r="H26" t="s">
        <v>18</v>
      </c>
      <c r="I26" s="65"/>
      <c r="J26" s="65"/>
      <c r="K26" s="65"/>
    </row>
    <row r="27" spans="1:11">
      <c r="A27" s="66" t="str">
        <f>IF(ADMIN2026!$O$8=2,"MIXED A string",IF(ADMIN2026!$O$8=4,"MIXED A string","Men 4x400"))</f>
        <v>Men 4x400</v>
      </c>
      <c r="B27" t="s">
        <v>19</v>
      </c>
      <c r="C27" s="65"/>
      <c r="D27" s="65"/>
      <c r="E27" s="65"/>
      <c r="G27" s="66" t="str">
        <f>IF(ADMIN2026!$O$8=2,"MIXED B string",IF(ADMIN2026!$O$8=4,"MIXED B string","Women 4x400"))</f>
        <v>Women 4x400</v>
      </c>
      <c r="H27" t="s">
        <v>19</v>
      </c>
      <c r="I27" s="65"/>
      <c r="J27" s="65"/>
      <c r="K27" s="65"/>
    </row>
    <row r="28" spans="1:11">
      <c r="A28" s="66" t="str">
        <f>IF(ADMIN2026!$O$8=2,"MIXED A string",IF(ADMIN2026!$O$8=4,"MIXED A string","Men 4x400"))</f>
        <v>Men 4x400</v>
      </c>
      <c r="B28" t="s">
        <v>20</v>
      </c>
      <c r="C28" s="65"/>
      <c r="D28" s="65"/>
      <c r="E28" s="65"/>
      <c r="G28" s="66" t="str">
        <f>IF(ADMIN2026!$O$8=2,"MIXED B string",IF(ADMIN2026!$O$8=4,"MIXED B string","Women 4x400"))</f>
        <v>Women 4x400</v>
      </c>
      <c r="H28" t="s">
        <v>20</v>
      </c>
      <c r="I28" s="65"/>
      <c r="J28" s="65"/>
      <c r="K28" s="65"/>
    </row>
    <row r="29" spans="1:11">
      <c r="A29" s="66" t="str">
        <f>IF(ADMIN2026!$O$8=2,"MIXED A string",IF(ADMIN2026!$O$8=4,"MIXED A string","Men 4x400"))</f>
        <v>Men 4x400</v>
      </c>
      <c r="B29" t="s">
        <v>21</v>
      </c>
      <c r="C29" s="65"/>
      <c r="D29" s="65"/>
      <c r="E29" s="65"/>
      <c r="G29" s="66" t="str">
        <f>IF(ADMIN2026!$O$8=2,"MIXED B string",IF(ADMIN2026!$O$8=4,"MIXED B string","Women 4x400"))</f>
        <v>Women 4x400</v>
      </c>
      <c r="H29" t="s">
        <v>21</v>
      </c>
      <c r="I29" s="65"/>
      <c r="J29" s="65"/>
      <c r="K29" s="65"/>
    </row>
    <row r="30" spans="1:11">
      <c r="A30" s="66" t="str">
        <f>IF(ADMIN2026!$O$8=2,"MIXED A string",IF(ADMIN2026!$O$8=4,"MIXED A string","Men 4x400"))</f>
        <v>Men 4x400</v>
      </c>
      <c r="B30" t="s">
        <v>22</v>
      </c>
      <c r="C30" s="65"/>
      <c r="D30" s="65"/>
      <c r="E30" s="65"/>
      <c r="G30" s="66" t="str">
        <f>IF(ADMIN2026!$O$8=2,"MIXED B string",IF(ADMIN2026!$O$8=4,"MIXED B string","Women 4x400"))</f>
        <v>Women 4x400</v>
      </c>
      <c r="H30" t="s">
        <v>22</v>
      </c>
      <c r="I30" s="65"/>
      <c r="J30" s="65"/>
      <c r="K30" s="65"/>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uT0XFD2oUjxXTtd+m/E7PK5GyGOURRavYQmrP9+2Vkusfsw+Og+QgXchtGSE3oMjSsOngkmD9bSCswyzJOXxBQ==" saltValue="eetG3DEAFhiMhcj7XK3pJg==" spinCount="100000" sheet="1" objects="1" scenarios="1"/>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2"/>
  <sheetViews>
    <sheetView workbookViewId="0">
      <selection activeCell="K32" sqref="K32"/>
    </sheetView>
  </sheetViews>
  <sheetFormatPr defaultRowHeight="14.4"/>
  <cols>
    <col min="1" max="1" width="14.88671875" customWidth="1"/>
    <col min="2" max="2" width="10.44140625" customWidth="1"/>
    <col min="3" max="3" width="18.109375" customWidth="1"/>
    <col min="4" max="4" width="19.44140625" customWidth="1"/>
    <col min="5" max="5" width="19" customWidth="1"/>
    <col min="7" max="7" width="13.33203125" customWidth="1"/>
    <col min="8" max="8" width="13.5546875" customWidth="1"/>
    <col min="9" max="9" width="18.33203125" customWidth="1"/>
    <col min="10" max="10" width="18.88671875" customWidth="1"/>
    <col min="11" max="11" width="18.33203125" customWidth="1"/>
  </cols>
  <sheetData>
    <row r="1" spans="1:11" s="1" customFormat="1" ht="28.8">
      <c r="A1" s="92" t="s">
        <v>47</v>
      </c>
      <c r="B1" s="92" t="s">
        <v>254</v>
      </c>
      <c r="C1" s="92" t="s">
        <v>48</v>
      </c>
      <c r="D1" s="92" t="str">
        <f>VLOOKUP($B$1,ADMIN2026!$B$12:$D$22,2,FALSE)</f>
        <v/>
      </c>
      <c r="E1" s="93" t="str">
        <f>VLOOKUP($B$1,ADMIN2026!$B$12:$D$22,3,FALSE)</f>
        <v/>
      </c>
      <c r="F1" s="92"/>
      <c r="G1" s="92"/>
      <c r="H1" s="92"/>
      <c r="I1" s="92" t="s">
        <v>48</v>
      </c>
      <c r="J1" s="92" t="str">
        <f>VLOOKUP($B$1,ADMIN2026!$B$12:$D$22,2,FALSE)</f>
        <v/>
      </c>
      <c r="K1" s="93" t="str">
        <f>VLOOKUP($B$1,ADMIN2026!$B$12:$D$22,3,FALSE)</f>
        <v/>
      </c>
    </row>
    <row r="2" spans="1:11">
      <c r="C2" s="66" t="str">
        <f>IF(ADMIN2026!$O$8=2,"MEN &amp; MIXED A 4x400",IF(ADMIN2026!$O$8=4,"MEN &amp; MIXED A 4x400","MEN"))</f>
        <v>MEN</v>
      </c>
      <c r="D2" s="64" t="s">
        <v>257</v>
      </c>
      <c r="I2" s="66" t="str">
        <f>IF(ADMIN2026!$O$8=2,"WOMEN &amp; MIXED B 4x400",IF(ADMIN2026!$O$8=4,"WOMEN &amp; MIXED B 4x400","WOMEN"))</f>
        <v>WOMEN</v>
      </c>
      <c r="J2" s="64" t="s">
        <v>257</v>
      </c>
    </row>
    <row r="3" spans="1:11">
      <c r="B3" t="s">
        <v>0</v>
      </c>
      <c r="C3" t="s">
        <v>23</v>
      </c>
      <c r="D3" t="s">
        <v>24</v>
      </c>
      <c r="E3" t="s">
        <v>25</v>
      </c>
      <c r="H3" t="s">
        <v>0</v>
      </c>
      <c r="I3" t="s">
        <v>23</v>
      </c>
      <c r="J3" t="s">
        <v>24</v>
      </c>
      <c r="K3" t="s">
        <v>25</v>
      </c>
    </row>
    <row r="4" spans="1:11">
      <c r="B4">
        <v>100</v>
      </c>
      <c r="C4" s="65"/>
      <c r="D4" s="65"/>
      <c r="E4" s="65"/>
      <c r="H4">
        <v>100</v>
      </c>
      <c r="I4" s="65"/>
      <c r="J4" s="65"/>
      <c r="K4" s="65"/>
    </row>
    <row r="5" spans="1:11">
      <c r="B5">
        <v>200</v>
      </c>
      <c r="C5" s="65"/>
      <c r="D5" s="65"/>
      <c r="E5" s="65"/>
      <c r="H5">
        <v>200</v>
      </c>
      <c r="I5" s="65"/>
      <c r="J5" s="65"/>
      <c r="K5" s="65"/>
    </row>
    <row r="6" spans="1:11">
      <c r="B6">
        <v>400</v>
      </c>
      <c r="C6" s="65"/>
      <c r="D6" s="65"/>
      <c r="E6" s="65"/>
      <c r="H6">
        <v>400</v>
      </c>
      <c r="I6" s="65"/>
      <c r="J6" s="65"/>
      <c r="K6" s="65"/>
    </row>
    <row r="7" spans="1:11">
      <c r="B7">
        <v>800</v>
      </c>
      <c r="C7" s="65"/>
      <c r="D7" s="65"/>
      <c r="E7" s="65"/>
      <c r="H7">
        <v>800</v>
      </c>
      <c r="I7" s="65"/>
      <c r="J7" s="65"/>
      <c r="K7" s="65"/>
    </row>
    <row r="8" spans="1:11">
      <c r="B8">
        <v>1500</v>
      </c>
      <c r="C8" s="65"/>
      <c r="D8" s="65"/>
      <c r="E8" s="65"/>
      <c r="H8">
        <v>1500</v>
      </c>
      <c r="I8" s="65"/>
      <c r="J8" s="65"/>
      <c r="K8" s="65"/>
    </row>
    <row r="9" spans="1:11">
      <c r="A9" t="s">
        <v>2</v>
      </c>
      <c r="B9">
        <v>3000</v>
      </c>
      <c r="C9" s="65"/>
      <c r="D9" s="65"/>
      <c r="E9" s="65"/>
      <c r="G9" t="s">
        <v>2</v>
      </c>
      <c r="H9">
        <v>3000</v>
      </c>
      <c r="I9" s="65"/>
      <c r="J9" s="65"/>
      <c r="K9" s="65"/>
    </row>
    <row r="10" spans="1:11">
      <c r="A10" t="s">
        <v>49</v>
      </c>
      <c r="B10">
        <v>5000</v>
      </c>
      <c r="C10" s="65"/>
      <c r="D10" s="65"/>
      <c r="E10" s="65"/>
      <c r="G10" t="s">
        <v>49</v>
      </c>
      <c r="H10">
        <v>5000</v>
      </c>
      <c r="I10" s="65"/>
      <c r="J10" s="65"/>
      <c r="K10" s="65"/>
    </row>
    <row r="11" spans="1:11">
      <c r="A11" t="s">
        <v>49</v>
      </c>
      <c r="B11" t="s">
        <v>3</v>
      </c>
      <c r="C11" s="65"/>
      <c r="D11" s="65"/>
      <c r="E11" s="65"/>
      <c r="G11" t="s">
        <v>49</v>
      </c>
      <c r="H11" t="s">
        <v>3</v>
      </c>
      <c r="I11" s="65"/>
      <c r="J11" s="65"/>
      <c r="K11" s="65"/>
    </row>
    <row r="12" spans="1:11">
      <c r="A12" t="s">
        <v>2</v>
      </c>
      <c r="B12" t="s">
        <v>4</v>
      </c>
      <c r="C12" s="65"/>
      <c r="D12" s="65"/>
      <c r="E12" s="65"/>
      <c r="G12" t="s">
        <v>2</v>
      </c>
      <c r="H12" t="s">
        <v>4</v>
      </c>
      <c r="I12" s="65"/>
      <c r="J12" s="65"/>
      <c r="K12" s="65"/>
    </row>
    <row r="13" spans="1:11">
      <c r="B13" t="s">
        <v>5</v>
      </c>
      <c r="C13" s="65"/>
      <c r="D13" s="65"/>
      <c r="E13" s="65"/>
      <c r="H13" t="s">
        <v>26</v>
      </c>
      <c r="I13" s="65"/>
      <c r="J13" s="65"/>
      <c r="K13" s="65"/>
    </row>
    <row r="14" spans="1:11">
      <c r="B14" t="s">
        <v>6</v>
      </c>
      <c r="C14" s="65"/>
      <c r="D14" s="65"/>
      <c r="E14" s="65"/>
      <c r="H14" t="s">
        <v>6</v>
      </c>
      <c r="I14" s="65"/>
      <c r="J14" s="65"/>
      <c r="K14" s="65"/>
    </row>
    <row r="15" spans="1:11">
      <c r="B15" t="s">
        <v>7</v>
      </c>
      <c r="C15" s="65"/>
      <c r="D15" s="65"/>
      <c r="E15" s="65"/>
      <c r="H15" t="s">
        <v>7</v>
      </c>
      <c r="I15" s="65"/>
      <c r="J15" s="65"/>
      <c r="K15" s="65"/>
    </row>
    <row r="16" spans="1:11">
      <c r="B16" t="s">
        <v>8</v>
      </c>
      <c r="C16" s="65"/>
      <c r="D16" s="65"/>
      <c r="E16" s="65"/>
      <c r="H16" t="s">
        <v>8</v>
      </c>
      <c r="I16" s="65"/>
      <c r="J16" s="65"/>
      <c r="K16" s="65"/>
    </row>
    <row r="17" spans="1:11">
      <c r="B17" t="s">
        <v>9</v>
      </c>
      <c r="C17" s="65"/>
      <c r="D17" s="65"/>
      <c r="E17" s="65"/>
      <c r="H17" t="s">
        <v>9</v>
      </c>
      <c r="I17" s="65"/>
      <c r="J17" s="65"/>
      <c r="K17" s="65"/>
    </row>
    <row r="18" spans="1:11">
      <c r="B18" t="s">
        <v>10</v>
      </c>
      <c r="C18" s="65"/>
      <c r="D18" s="65"/>
      <c r="E18" s="65"/>
      <c r="H18" t="s">
        <v>10</v>
      </c>
      <c r="I18" s="65"/>
      <c r="J18" s="65"/>
      <c r="K18" s="65"/>
    </row>
    <row r="19" spans="1:11">
      <c r="B19" t="s">
        <v>11</v>
      </c>
      <c r="C19" s="65"/>
      <c r="D19" s="65"/>
      <c r="E19" s="65"/>
      <c r="H19" t="s">
        <v>11</v>
      </c>
      <c r="I19" s="65"/>
      <c r="J19" s="65"/>
      <c r="K19" s="65"/>
    </row>
    <row r="20" spans="1:11">
      <c r="B20" t="s">
        <v>12</v>
      </c>
      <c r="C20" s="65"/>
      <c r="D20" s="65"/>
      <c r="E20" s="65"/>
      <c r="H20" t="s">
        <v>12</v>
      </c>
      <c r="I20" s="65"/>
      <c r="J20" s="65"/>
      <c r="K20" s="65"/>
    </row>
    <row r="21" spans="1:11">
      <c r="B21" t="s">
        <v>13</v>
      </c>
      <c r="C21" s="65"/>
      <c r="D21" s="65"/>
      <c r="E21" s="65"/>
      <c r="H21" t="s">
        <v>13</v>
      </c>
      <c r="I21" s="65"/>
      <c r="J21" s="65"/>
      <c r="K21" s="65"/>
    </row>
    <row r="22" spans="1:11">
      <c r="B22" t="s">
        <v>14</v>
      </c>
      <c r="C22" s="65"/>
      <c r="D22" s="65"/>
      <c r="E22" s="65"/>
      <c r="H22" t="s">
        <v>14</v>
      </c>
      <c r="I22" s="65"/>
      <c r="J22" s="65"/>
      <c r="K22" s="65"/>
    </row>
    <row r="23" spans="1:11">
      <c r="B23" t="s">
        <v>15</v>
      </c>
      <c r="C23" s="65"/>
      <c r="D23" s="65"/>
      <c r="E23" s="65"/>
      <c r="H23" t="s">
        <v>15</v>
      </c>
      <c r="I23" s="65"/>
      <c r="J23" s="65"/>
      <c r="K23" s="65"/>
    </row>
    <row r="24" spans="1:11">
      <c r="B24" t="s">
        <v>16</v>
      </c>
      <c r="C24" s="65"/>
      <c r="D24" s="65"/>
      <c r="E24" s="65"/>
      <c r="H24" t="s">
        <v>16</v>
      </c>
      <c r="I24" s="65"/>
      <c r="J24" s="65"/>
      <c r="K24" s="65"/>
    </row>
    <row r="25" spans="1:11">
      <c r="B25" t="s">
        <v>17</v>
      </c>
      <c r="C25" s="65"/>
      <c r="D25" s="65"/>
      <c r="E25" s="65"/>
      <c r="H25" t="s">
        <v>17</v>
      </c>
      <c r="I25" s="65"/>
      <c r="J25" s="65"/>
      <c r="K25" s="65"/>
    </row>
    <row r="26" spans="1:11">
      <c r="B26" t="s">
        <v>18</v>
      </c>
      <c r="C26" s="65"/>
      <c r="D26" s="65"/>
      <c r="E26" s="65"/>
      <c r="H26" t="s">
        <v>18</v>
      </c>
      <c r="I26" s="65"/>
      <c r="J26" s="65"/>
      <c r="K26" s="65"/>
    </row>
    <row r="27" spans="1:11">
      <c r="A27" s="66" t="str">
        <f>IF(ADMIN2026!$O$8=2,"MIXED A string",IF(ADMIN2026!$O$8=4,"MIXED A string","Men 4x400"))</f>
        <v>Men 4x400</v>
      </c>
      <c r="B27" t="s">
        <v>19</v>
      </c>
      <c r="C27" s="65"/>
      <c r="D27" s="65"/>
      <c r="E27" s="65"/>
      <c r="G27" s="66" t="str">
        <f>IF(ADMIN2026!$O$8=2,"MIXED B string",IF(ADMIN2026!$O$8=4,"MIXED B string","Women 4x400"))</f>
        <v>Women 4x400</v>
      </c>
      <c r="H27" t="s">
        <v>19</v>
      </c>
      <c r="I27" s="65"/>
      <c r="J27" s="65"/>
      <c r="K27" s="65"/>
    </row>
    <row r="28" spans="1:11">
      <c r="A28" s="66" t="str">
        <f>IF(ADMIN2026!$O$8=2,"MIXED A string",IF(ADMIN2026!$O$8=4,"MIXED A string","Men 4x400"))</f>
        <v>Men 4x400</v>
      </c>
      <c r="B28" t="s">
        <v>20</v>
      </c>
      <c r="C28" s="65"/>
      <c r="D28" s="65"/>
      <c r="E28" s="65"/>
      <c r="G28" s="66" t="str">
        <f>IF(ADMIN2026!$O$8=2,"MIXED B string",IF(ADMIN2026!$O$8=4,"MIXED B string","Women 4x400"))</f>
        <v>Women 4x400</v>
      </c>
      <c r="H28" t="s">
        <v>20</v>
      </c>
      <c r="I28" s="65"/>
      <c r="J28" s="65"/>
      <c r="K28" s="65"/>
    </row>
    <row r="29" spans="1:11">
      <c r="A29" s="66" t="str">
        <f>IF(ADMIN2026!$O$8=2,"MIXED A string",IF(ADMIN2026!$O$8=4,"MIXED A string","Men 4x400"))</f>
        <v>Men 4x400</v>
      </c>
      <c r="B29" t="s">
        <v>21</v>
      </c>
      <c r="C29" s="65"/>
      <c r="D29" s="65"/>
      <c r="E29" s="65"/>
      <c r="G29" s="66" t="str">
        <f>IF(ADMIN2026!$O$8=2,"MIXED B string",IF(ADMIN2026!$O$8=4,"MIXED B string","Women 4x400"))</f>
        <v>Women 4x400</v>
      </c>
      <c r="H29" t="s">
        <v>21</v>
      </c>
      <c r="I29" s="65"/>
      <c r="J29" s="65"/>
      <c r="K29" s="65"/>
    </row>
    <row r="30" spans="1:11">
      <c r="A30" s="66" t="str">
        <f>IF(ADMIN2026!$O$8=2,"MIXED A string",IF(ADMIN2026!$O$8=4,"MIXED A string","Men 4x400"))</f>
        <v>Men 4x400</v>
      </c>
      <c r="B30" t="s">
        <v>22</v>
      </c>
      <c r="C30" s="65"/>
      <c r="D30" s="65"/>
      <c r="E30" s="65"/>
      <c r="G30" s="66" t="str">
        <f>IF(ADMIN2026!$O$8=2,"MIXED B string",IF(ADMIN2026!$O$8=4,"MIXED B string","Women 4x400"))</f>
        <v>Women 4x400</v>
      </c>
      <c r="H30" t="s">
        <v>22</v>
      </c>
      <c r="I30" s="65"/>
      <c r="J30" s="65"/>
      <c r="K30" s="65"/>
    </row>
    <row r="32" spans="1:11" ht="18">
      <c r="A32" s="107" t="s">
        <v>289</v>
      </c>
      <c r="B32" s="108" t="s">
        <v>1</v>
      </c>
      <c r="C32" s="3" t="s">
        <v>290</v>
      </c>
      <c r="D32" s="3" t="s">
        <v>291</v>
      </c>
      <c r="G32" s="107" t="s">
        <v>289</v>
      </c>
      <c r="H32" s="108" t="s">
        <v>27</v>
      </c>
      <c r="I32" s="3" t="s">
        <v>290</v>
      </c>
      <c r="J32" s="3" t="s">
        <v>291</v>
      </c>
    </row>
    <row r="33" spans="3:10">
      <c r="C33" s="4"/>
      <c r="D33" s="4"/>
      <c r="I33" s="4"/>
      <c r="J33" s="4"/>
    </row>
    <row r="34" spans="3:10">
      <c r="C34" s="4"/>
      <c r="D34" s="4"/>
      <c r="I34" s="4"/>
      <c r="J34" s="4"/>
    </row>
    <row r="35" spans="3:10">
      <c r="C35" s="4"/>
      <c r="D35" s="4"/>
      <c r="I35" s="4"/>
      <c r="J35" s="4"/>
    </row>
    <row r="36" spans="3:10">
      <c r="C36" s="4"/>
      <c r="D36" s="4"/>
      <c r="I36" s="4"/>
      <c r="J36" s="4"/>
    </row>
    <row r="37" spans="3:10">
      <c r="C37" s="4"/>
      <c r="D37" s="4"/>
      <c r="I37" s="4"/>
      <c r="J37" s="4"/>
    </row>
    <row r="38" spans="3:10">
      <c r="C38" s="4"/>
      <c r="D38" s="4"/>
      <c r="I38" s="4"/>
      <c r="J38" s="4"/>
    </row>
    <row r="39" spans="3:10">
      <c r="C39" s="4"/>
      <c r="D39" s="4"/>
      <c r="I39" s="4"/>
      <c r="J39" s="4"/>
    </row>
    <row r="40" spans="3:10">
      <c r="C40" s="4"/>
      <c r="D40" s="4"/>
      <c r="I40" s="4"/>
      <c r="J40" s="4"/>
    </row>
    <row r="41" spans="3:10">
      <c r="C41" s="4"/>
      <c r="D41" s="4"/>
      <c r="I41" s="4"/>
      <c r="J41" s="4"/>
    </row>
    <row r="42" spans="3:10">
      <c r="C42" s="4"/>
      <c r="D42" s="4"/>
      <c r="I42" s="4"/>
      <c r="J42" s="4"/>
    </row>
    <row r="43" spans="3:10">
      <c r="C43" s="4"/>
      <c r="D43" s="4"/>
      <c r="I43" s="4"/>
      <c r="J43" s="4"/>
    </row>
    <row r="44" spans="3:10">
      <c r="C44" s="4"/>
      <c r="D44" s="4"/>
      <c r="I44" s="4"/>
      <c r="J44" s="4"/>
    </row>
    <row r="45" spans="3:10">
      <c r="C45" s="4"/>
      <c r="D45" s="4"/>
      <c r="I45" s="4"/>
      <c r="J45" s="4"/>
    </row>
    <row r="46" spans="3:10">
      <c r="C46" s="4"/>
      <c r="D46" s="4"/>
      <c r="I46" s="4"/>
      <c r="J46" s="4"/>
    </row>
    <row r="47" spans="3:10">
      <c r="C47" s="4"/>
      <c r="D47" s="4"/>
      <c r="I47" s="4"/>
      <c r="J47" s="4"/>
    </row>
    <row r="48" spans="3:10">
      <c r="C48" s="4"/>
      <c r="D48" s="4"/>
      <c r="I48" s="4"/>
      <c r="J48" s="4"/>
    </row>
    <row r="49" spans="3:10">
      <c r="C49" s="4"/>
      <c r="D49" s="4"/>
      <c r="I49" s="4"/>
      <c r="J49" s="4"/>
    </row>
    <row r="50" spans="3:10">
      <c r="C50" s="4"/>
      <c r="D50" s="4"/>
      <c r="I50" s="4"/>
      <c r="J50" s="4"/>
    </row>
    <row r="51" spans="3:10">
      <c r="C51" s="4"/>
      <c r="D51" s="4"/>
      <c r="I51" s="4"/>
      <c r="J51" s="4"/>
    </row>
    <row r="52" spans="3:10">
      <c r="C52" s="4"/>
      <c r="D52" s="4"/>
      <c r="I52" s="4"/>
      <c r="J52" s="4"/>
    </row>
  </sheetData>
  <sheetProtection algorithmName="SHA-512" hashValue="h0MQmGrHXlkenMFiI1tYQzuJmgZIJE2tnZHLZqnnLDQ6Fd+0SZSR/STl8wJYs6eCGj/oCh/NKja9KWUuoaBKtw==" saltValue="TUEg5L55FGyz7+bJhXRdog==" spinCount="100000" sheet="1" objects="1" scenarios="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255"/>
  <sheetViews>
    <sheetView topLeftCell="A140" zoomScale="70" zoomScaleNormal="70" workbookViewId="0">
      <selection activeCell="A203" sqref="A203"/>
    </sheetView>
  </sheetViews>
  <sheetFormatPr defaultRowHeight="14.4"/>
  <cols>
    <col min="1" max="1" width="21.77734375" customWidth="1"/>
    <col min="2" max="2" width="21.5546875" customWidth="1"/>
    <col min="3" max="3" width="24.44140625" customWidth="1"/>
    <col min="4" max="4" width="19.44140625" customWidth="1"/>
    <col min="5" max="5" width="18.109375" customWidth="1"/>
    <col min="6" max="6" width="20.33203125" customWidth="1"/>
    <col min="7" max="7" width="19.6640625" customWidth="1"/>
    <col min="8" max="8" width="19.109375" customWidth="1"/>
    <col min="9" max="10" width="18.5546875" customWidth="1"/>
    <col min="11" max="11" width="9.6640625" customWidth="1"/>
    <col min="12" max="12" width="20.88671875" customWidth="1"/>
    <col min="13" max="13" width="18.6640625" customWidth="1"/>
    <col min="14" max="14" width="17.6640625" customWidth="1"/>
    <col min="15" max="15" width="17.5546875" customWidth="1"/>
    <col min="16" max="16" width="17.33203125" customWidth="1"/>
    <col min="17" max="17" width="18" customWidth="1"/>
    <col min="18" max="18" width="17.5546875" customWidth="1"/>
    <col min="19" max="19" width="18" customWidth="1"/>
  </cols>
  <sheetData>
    <row r="1" spans="1:15" ht="34.200000000000003" customHeight="1" thickBot="1">
      <c r="A1" s="165"/>
      <c r="B1" s="163"/>
      <c r="C1" s="104" t="s">
        <v>487</v>
      </c>
      <c r="D1" s="166" t="s">
        <v>331</v>
      </c>
      <c r="F1" s="15" t="s">
        <v>143</v>
      </c>
      <c r="G1" s="15" t="str">
        <f>IF(E26="P",D8,IF(E26="p",D8,E8))</f>
        <v>Manual timing</v>
      </c>
    </row>
    <row r="2" spans="1:15" ht="15" thickBot="1">
      <c r="A2" s="84"/>
      <c r="C2" s="74" t="s">
        <v>247</v>
      </c>
      <c r="D2" s="91">
        <v>46158</v>
      </c>
    </row>
    <row r="3" spans="1:15" ht="15" thickBot="1">
      <c r="A3" s="84"/>
      <c r="C3" s="74" t="s">
        <v>248</v>
      </c>
      <c r="D3" s="90" t="s">
        <v>491</v>
      </c>
    </row>
    <row r="4" spans="1:15" ht="16.2" thickBot="1">
      <c r="A4" s="84"/>
      <c r="C4" s="74" t="s">
        <v>249</v>
      </c>
      <c r="D4" s="166" t="s">
        <v>468</v>
      </c>
      <c r="E4" s="102" t="s">
        <v>493</v>
      </c>
    </row>
    <row r="5" spans="1:15" ht="16.2" thickBot="1">
      <c r="A5" s="88"/>
      <c r="B5" s="164"/>
      <c r="C5" s="74" t="s">
        <v>186</v>
      </c>
      <c r="D5" s="166">
        <v>1</v>
      </c>
      <c r="E5" s="102" t="s">
        <v>492</v>
      </c>
    </row>
    <row r="6" spans="1:15">
      <c r="A6" s="2"/>
      <c r="B6" s="2"/>
      <c r="C6" s="2"/>
    </row>
    <row r="7" spans="1:15">
      <c r="B7" s="16" t="s">
        <v>100</v>
      </c>
      <c r="C7" s="16" t="s">
        <v>101</v>
      </c>
      <c r="H7" t="s">
        <v>255</v>
      </c>
    </row>
    <row r="8" spans="1:15">
      <c r="D8" s="12" t="s">
        <v>199</v>
      </c>
      <c r="E8" s="12" t="s">
        <v>198</v>
      </c>
      <c r="F8" s="15" t="s">
        <v>143</v>
      </c>
      <c r="G8" s="15" t="str">
        <f>IF(E26="P",D8,IF(E26="p",D8,E8))</f>
        <v>Manual timing</v>
      </c>
      <c r="H8" s="17" t="s">
        <v>144</v>
      </c>
      <c r="I8" s="73">
        <f>D2</f>
        <v>46158</v>
      </c>
      <c r="J8" s="17" t="s">
        <v>145</v>
      </c>
      <c r="K8" s="17" t="str">
        <f>D3</f>
        <v>Worcester</v>
      </c>
      <c r="L8" s="17" t="s">
        <v>140</v>
      </c>
      <c r="M8" s="17" t="str">
        <f>D4</f>
        <v>3SW</v>
      </c>
      <c r="N8" s="17" t="s">
        <v>183</v>
      </c>
      <c r="O8" s="17">
        <f>D5</f>
        <v>1</v>
      </c>
    </row>
    <row r="9" spans="1:15">
      <c r="C9" t="s">
        <v>285</v>
      </c>
    </row>
    <row r="10" spans="1:15" ht="15" thickBot="1">
      <c r="C10" t="str">
        <f>CONCATENATE(D4,"full")</f>
        <v>3SWfull</v>
      </c>
      <c r="D10" t="str">
        <f>CONCATENATE(D4,"short")</f>
        <v>3SWshort</v>
      </c>
    </row>
    <row r="11" spans="1:15" ht="15" thickBot="1">
      <c r="A11" s="38" t="s">
        <v>70</v>
      </c>
      <c r="B11" s="105" t="s">
        <v>28</v>
      </c>
      <c r="C11" s="74" t="s">
        <v>36</v>
      </c>
      <c r="D11" s="74" t="s">
        <v>37</v>
      </c>
      <c r="E11" s="74" t="s">
        <v>105</v>
      </c>
      <c r="G11" s="3" t="s">
        <v>481</v>
      </c>
    </row>
    <row r="12" spans="1:15" ht="29.4" thickBot="1">
      <c r="A12" s="38">
        <v>1</v>
      </c>
      <c r="B12" s="105" t="s">
        <v>29</v>
      </c>
      <c r="C12" s="103" t="str">
        <f t="shared" ref="C12:D22" si="0">IF(HLOOKUP(C$10,$B$219:$M$231,1+$A12,FALSE)="","",HLOOKUP(C$10,$B$219:$M$231,1+$A12,FALSE))</f>
        <v>Bromsgrove &amp; Redditch AC</v>
      </c>
      <c r="D12" s="103" t="str">
        <f t="shared" si="0"/>
        <v>B&amp;R</v>
      </c>
      <c r="E12" s="104" t="str">
        <f>IF(C12="","",C12)</f>
        <v>Bromsgrove &amp; Redditch AC</v>
      </c>
      <c r="G12" s="38" t="s">
        <v>0</v>
      </c>
      <c r="H12" s="38" t="s">
        <v>482</v>
      </c>
      <c r="I12" s="38" t="s">
        <v>483</v>
      </c>
    </row>
    <row r="13" spans="1:15" ht="29.4" thickBot="1">
      <c r="A13" s="38">
        <v>2</v>
      </c>
      <c r="B13" s="105" t="s">
        <v>30</v>
      </c>
      <c r="C13" s="103" t="str">
        <f t="shared" si="0"/>
        <v>Cheltenham and County Harriers</v>
      </c>
      <c r="D13" s="103" t="str">
        <f t="shared" si="0"/>
        <v>Chelt</v>
      </c>
      <c r="E13" s="104" t="str">
        <f t="shared" ref="E13:E21" si="1">IF(C13="","",C13)</f>
        <v>Cheltenham and County Harriers</v>
      </c>
      <c r="G13" s="38" t="s">
        <v>11</v>
      </c>
      <c r="H13" s="38">
        <f>VLOOKUP($D$4,$B$250:$J$255,2,FALSE)</f>
        <v>0</v>
      </c>
      <c r="I13" s="38">
        <f>VLOOKUP($D$4,$B$250:$J$255,6,FALSE)</f>
        <v>0</v>
      </c>
    </row>
    <row r="14" spans="1:15" ht="29.4" thickBot="1">
      <c r="A14" s="38">
        <v>3</v>
      </c>
      <c r="B14" s="105" t="s">
        <v>31</v>
      </c>
      <c r="C14" s="103" t="str">
        <f t="shared" si="0"/>
        <v>Dudley &amp; Stourbridge Harriers</v>
      </c>
      <c r="D14" s="103" t="str">
        <f t="shared" si="0"/>
        <v>D&amp;S</v>
      </c>
      <c r="E14" s="104" t="str">
        <f t="shared" si="1"/>
        <v>Dudley &amp; Stourbridge Harriers</v>
      </c>
      <c r="G14" s="38" t="s">
        <v>12</v>
      </c>
      <c r="H14" s="38">
        <f>VLOOKUP($D$4,$B$250:$J$255,3,FALSE)</f>
        <v>0</v>
      </c>
      <c r="I14" s="38">
        <f>VLOOKUP($D$4,$B$250:$J$255,7,FALSE)</f>
        <v>0</v>
      </c>
    </row>
    <row r="15" spans="1:15" ht="15" thickBot="1">
      <c r="A15" s="38">
        <v>4</v>
      </c>
      <c r="B15" s="105" t="s">
        <v>32</v>
      </c>
      <c r="C15" s="103" t="str">
        <f t="shared" si="0"/>
        <v>Hereford Forest</v>
      </c>
      <c r="D15" s="103" t="str">
        <f t="shared" si="0"/>
        <v>HereF</v>
      </c>
      <c r="E15" s="104" t="str">
        <f t="shared" si="1"/>
        <v>Hereford Forest</v>
      </c>
      <c r="G15" s="38" t="s">
        <v>13</v>
      </c>
      <c r="H15" s="38">
        <f>VLOOKUP($D$4,$B$250:$J$255,4,FALSE)</f>
        <v>0</v>
      </c>
      <c r="I15" s="38">
        <f>VLOOKUP($D$4,$B$250:$J$255,8,FALSE)</f>
        <v>0</v>
      </c>
    </row>
    <row r="16" spans="1:15" ht="29.4" thickBot="1">
      <c r="A16" s="38">
        <v>5</v>
      </c>
      <c r="B16" s="105" t="s">
        <v>33</v>
      </c>
      <c r="C16" s="103" t="str">
        <f t="shared" si="0"/>
        <v>Kidderminster &amp; Stourport AC</v>
      </c>
      <c r="D16" s="103" t="str">
        <f t="shared" si="0"/>
        <v>K&amp;S</v>
      </c>
      <c r="E16" s="104" t="str">
        <f t="shared" si="1"/>
        <v>Kidderminster &amp; Stourport AC</v>
      </c>
      <c r="G16" s="38" t="s">
        <v>14</v>
      </c>
      <c r="H16" s="38">
        <f>VLOOKUP($D$4,$B$250:$J$255,5,FALSE)</f>
        <v>0</v>
      </c>
      <c r="I16" s="38">
        <f>VLOOKUP($D$4,$B$250:$J$255,9,FALSE)</f>
        <v>0</v>
      </c>
    </row>
    <row r="17" spans="1:9" ht="15" thickBot="1">
      <c r="A17" s="38">
        <v>6</v>
      </c>
      <c r="B17" s="105" t="s">
        <v>34</v>
      </c>
      <c r="C17" s="103" t="str">
        <f t="shared" si="0"/>
        <v>Tipton Harriers</v>
      </c>
      <c r="D17" s="103" t="str">
        <f t="shared" si="0"/>
        <v>Tipton</v>
      </c>
      <c r="E17" s="104" t="str">
        <f t="shared" si="1"/>
        <v>Tipton Harriers</v>
      </c>
    </row>
    <row r="18" spans="1:9" ht="15" thickBot="1">
      <c r="A18" s="38">
        <v>7</v>
      </c>
      <c r="B18" s="105" t="s">
        <v>35</v>
      </c>
      <c r="C18" s="103" t="str">
        <f t="shared" si="0"/>
        <v>Worcester AC</v>
      </c>
      <c r="D18" s="103" t="str">
        <f t="shared" si="0"/>
        <v>Worc</v>
      </c>
      <c r="E18" s="104" t="str">
        <f t="shared" si="1"/>
        <v>Worcester AC</v>
      </c>
      <c r="F18" s="66"/>
    </row>
    <row r="19" spans="1:9" ht="15" thickBot="1">
      <c r="A19" s="38">
        <v>8</v>
      </c>
      <c r="B19" s="105" t="s">
        <v>250</v>
      </c>
      <c r="C19" s="103" t="str">
        <f t="shared" si="0"/>
        <v>Yate and District AC</v>
      </c>
      <c r="D19" s="103" t="str">
        <f t="shared" si="0"/>
        <v>Yate</v>
      </c>
      <c r="E19" s="104" t="str">
        <f t="shared" si="1"/>
        <v>Yate and District AC</v>
      </c>
      <c r="F19" s="66"/>
    </row>
    <row r="20" spans="1:9" ht="15" thickBot="1">
      <c r="A20" s="38">
        <v>9</v>
      </c>
      <c r="B20" s="105" t="s">
        <v>251</v>
      </c>
      <c r="C20" s="103" t="str">
        <f t="shared" si="0"/>
        <v/>
      </c>
      <c r="D20" s="103" t="str">
        <f t="shared" si="0"/>
        <v/>
      </c>
      <c r="E20" s="104" t="str">
        <f t="shared" si="1"/>
        <v/>
      </c>
      <c r="F20" s="66"/>
      <c r="G20" s="38" t="s">
        <v>488</v>
      </c>
      <c r="H20" s="38" t="s">
        <v>489</v>
      </c>
      <c r="I20" s="38"/>
    </row>
    <row r="21" spans="1:9" ht="15" thickBot="1">
      <c r="A21" s="38">
        <v>10</v>
      </c>
      <c r="B21" s="105" t="s">
        <v>254</v>
      </c>
      <c r="C21" s="103" t="str">
        <f t="shared" si="0"/>
        <v/>
      </c>
      <c r="D21" s="103" t="str">
        <f t="shared" si="0"/>
        <v/>
      </c>
      <c r="E21" s="104" t="str">
        <f t="shared" si="1"/>
        <v/>
      </c>
      <c r="F21" s="66"/>
      <c r="G21" s="38"/>
      <c r="H21" s="28">
        <v>1</v>
      </c>
      <c r="I21" s="38" t="s">
        <v>186</v>
      </c>
    </row>
    <row r="22" spans="1:9" ht="15" thickBot="1">
      <c r="A22" s="38">
        <v>11</v>
      </c>
      <c r="B22" s="105" t="s">
        <v>252</v>
      </c>
      <c r="C22" s="103" t="str">
        <f t="shared" si="0"/>
        <v/>
      </c>
      <c r="D22" s="103" t="str">
        <f t="shared" si="0"/>
        <v/>
      </c>
      <c r="E22" s="104" t="str">
        <f t="shared" ref="E22" si="2">IF(C22="","",C22)</f>
        <v/>
      </c>
      <c r="F22" s="66"/>
      <c r="G22" s="38"/>
      <c r="H22" s="28">
        <v>2</v>
      </c>
      <c r="I22" s="38">
        <v>1</v>
      </c>
    </row>
    <row r="23" spans="1:9">
      <c r="G23" s="38" t="s">
        <v>490</v>
      </c>
      <c r="H23" s="28" t="s">
        <v>479</v>
      </c>
      <c r="I23" s="38">
        <v>2</v>
      </c>
    </row>
    <row r="24" spans="1:9" ht="15" thickBot="1">
      <c r="G24" s="38" t="s">
        <v>234</v>
      </c>
      <c r="H24" s="28" t="s">
        <v>480</v>
      </c>
      <c r="I24" s="38">
        <v>3</v>
      </c>
    </row>
    <row r="25" spans="1:9" ht="15" thickBot="1">
      <c r="B25" s="74" t="s">
        <v>48</v>
      </c>
      <c r="C25" s="74" t="s">
        <v>70</v>
      </c>
      <c r="D25" s="75" t="s">
        <v>232</v>
      </c>
      <c r="E25" s="76"/>
      <c r="G25" s="38" t="s">
        <v>331</v>
      </c>
      <c r="H25" s="28" t="s">
        <v>468</v>
      </c>
      <c r="I25" s="38">
        <v>4</v>
      </c>
    </row>
    <row r="26" spans="1:9" ht="15" thickBot="1">
      <c r="B26" s="74" t="str">
        <f t="shared" ref="B26:B31" si="3">B12</f>
        <v>1&amp;11</v>
      </c>
      <c r="C26" s="74">
        <f t="shared" ref="C26:C32" si="4">IF(C12="",0,1)</f>
        <v>1</v>
      </c>
      <c r="D26" s="77" t="s">
        <v>233</v>
      </c>
      <c r="E26" s="78" t="str">
        <f>D1</f>
        <v>M</v>
      </c>
    </row>
    <row r="27" spans="1:9" ht="15" thickBot="1">
      <c r="B27" s="74" t="str">
        <f t="shared" si="3"/>
        <v>2&amp;22</v>
      </c>
      <c r="C27" s="74">
        <f t="shared" si="4"/>
        <v>1</v>
      </c>
    </row>
    <row r="28" spans="1:9" ht="15" thickBot="1">
      <c r="B28" s="74" t="str">
        <f t="shared" si="3"/>
        <v>3&amp;33</v>
      </c>
      <c r="C28" s="74">
        <f t="shared" si="4"/>
        <v>1</v>
      </c>
    </row>
    <row r="29" spans="1:9" ht="15" thickBot="1">
      <c r="B29" s="74" t="str">
        <f t="shared" si="3"/>
        <v>4&amp;44</v>
      </c>
      <c r="C29" s="74">
        <f t="shared" si="4"/>
        <v>1</v>
      </c>
    </row>
    <row r="30" spans="1:9" ht="15" thickBot="1">
      <c r="B30" s="74" t="str">
        <f t="shared" si="3"/>
        <v>5&amp;55</v>
      </c>
      <c r="C30" s="74">
        <f t="shared" si="4"/>
        <v>1</v>
      </c>
    </row>
    <row r="31" spans="1:9" ht="15" thickBot="1">
      <c r="B31" s="74" t="str">
        <f t="shared" si="3"/>
        <v>6&amp;66</v>
      </c>
      <c r="C31" s="74">
        <f t="shared" si="4"/>
        <v>1</v>
      </c>
    </row>
    <row r="32" spans="1:9" ht="15" thickBot="1">
      <c r="B32" s="74" t="str">
        <f t="shared" ref="B32:B36" si="5">B18</f>
        <v>7&amp;77</v>
      </c>
      <c r="C32" s="74">
        <f t="shared" si="4"/>
        <v>1</v>
      </c>
    </row>
    <row r="33" spans="2:30" ht="15" thickBot="1">
      <c r="B33" s="74" t="str">
        <f t="shared" si="5"/>
        <v>8&amp;88</v>
      </c>
      <c r="C33" s="74">
        <f t="shared" ref="C33:C36" si="6">IF(C19="",0,1)</f>
        <v>1</v>
      </c>
    </row>
    <row r="34" spans="2:30" ht="15" thickBot="1">
      <c r="B34" s="74" t="str">
        <f t="shared" si="5"/>
        <v>9&amp;99</v>
      </c>
      <c r="C34" s="74">
        <f t="shared" si="6"/>
        <v>0</v>
      </c>
    </row>
    <row r="35" spans="2:30" ht="15" thickBot="1">
      <c r="B35" s="74" t="str">
        <f t="shared" si="5"/>
        <v>10&amp;101</v>
      </c>
      <c r="C35" s="74">
        <f t="shared" si="6"/>
        <v>0</v>
      </c>
    </row>
    <row r="36" spans="2:30" ht="15" thickBot="1">
      <c r="B36" s="74" t="str">
        <f t="shared" si="5"/>
        <v>other</v>
      </c>
      <c r="C36" s="74">
        <f t="shared" si="6"/>
        <v>0</v>
      </c>
    </row>
    <row r="37" spans="2:30" ht="15" thickBot="1">
      <c r="B37" s="79" t="s">
        <v>71</v>
      </c>
      <c r="C37" s="74">
        <f>SUM(C26:C36)</f>
        <v>8</v>
      </c>
    </row>
    <row r="42" spans="2:30" ht="15" thickBot="1">
      <c r="B42" t="s">
        <v>72</v>
      </c>
    </row>
    <row r="43" spans="2:30" ht="15" thickBot="1">
      <c r="B43" s="74" t="s">
        <v>73</v>
      </c>
      <c r="C43" s="74">
        <v>10</v>
      </c>
      <c r="D43" s="74">
        <v>9</v>
      </c>
      <c r="E43" s="74">
        <v>8</v>
      </c>
      <c r="F43" s="80">
        <v>7</v>
      </c>
      <c r="G43" s="80">
        <v>6</v>
      </c>
      <c r="H43" s="80">
        <v>5</v>
      </c>
      <c r="I43" s="74">
        <v>4</v>
      </c>
      <c r="J43" s="74">
        <v>10</v>
      </c>
      <c r="K43" s="74">
        <v>9</v>
      </c>
      <c r="L43" s="74">
        <v>8</v>
      </c>
      <c r="M43" s="80">
        <v>7</v>
      </c>
      <c r="N43" s="80">
        <v>6</v>
      </c>
      <c r="O43" s="80">
        <v>5</v>
      </c>
      <c r="P43" s="74">
        <v>4</v>
      </c>
      <c r="Q43" s="74">
        <v>10</v>
      </c>
      <c r="R43" s="74">
        <v>9</v>
      </c>
      <c r="S43" s="74">
        <v>8</v>
      </c>
      <c r="T43" s="80">
        <v>7</v>
      </c>
      <c r="U43" s="80">
        <v>6</v>
      </c>
      <c r="V43" s="80">
        <v>5</v>
      </c>
      <c r="W43" s="74">
        <v>4</v>
      </c>
      <c r="X43" s="74">
        <v>10</v>
      </c>
      <c r="Y43" s="74">
        <v>9</v>
      </c>
      <c r="Z43" s="74">
        <v>8</v>
      </c>
      <c r="AA43" s="80">
        <v>7</v>
      </c>
      <c r="AB43" s="80">
        <v>6</v>
      </c>
      <c r="AC43" s="80">
        <v>5</v>
      </c>
      <c r="AD43" s="74">
        <v>4</v>
      </c>
    </row>
    <row r="44" spans="2:30" ht="15" thickBot="1">
      <c r="B44" s="74" t="s">
        <v>74</v>
      </c>
      <c r="C44" s="80" t="s">
        <v>23</v>
      </c>
      <c r="D44" s="80" t="s">
        <v>23</v>
      </c>
      <c r="E44" s="80" t="s">
        <v>23</v>
      </c>
      <c r="F44" s="80" t="s">
        <v>23</v>
      </c>
      <c r="G44" s="80" t="s">
        <v>23</v>
      </c>
      <c r="H44" s="80" t="s">
        <v>23</v>
      </c>
      <c r="I44" s="80" t="s">
        <v>23</v>
      </c>
      <c r="J44" s="80" t="s">
        <v>24</v>
      </c>
      <c r="K44" s="80" t="s">
        <v>24</v>
      </c>
      <c r="L44" s="80" t="s">
        <v>24</v>
      </c>
      <c r="M44" s="80" t="s">
        <v>24</v>
      </c>
      <c r="N44" s="80" t="s">
        <v>24</v>
      </c>
      <c r="O44" s="80" t="s">
        <v>24</v>
      </c>
      <c r="P44" s="80" t="s">
        <v>24</v>
      </c>
      <c r="Q44" s="80" t="s">
        <v>25</v>
      </c>
      <c r="R44" s="80" t="s">
        <v>25</v>
      </c>
      <c r="S44" s="80" t="s">
        <v>25</v>
      </c>
      <c r="T44" s="80" t="s">
        <v>25</v>
      </c>
      <c r="U44" s="80" t="s">
        <v>25</v>
      </c>
      <c r="V44" s="80" t="s">
        <v>25</v>
      </c>
      <c r="W44" s="80" t="s">
        <v>25</v>
      </c>
      <c r="X44" s="80" t="s">
        <v>287</v>
      </c>
      <c r="Y44" s="80" t="s">
        <v>287</v>
      </c>
      <c r="Z44" s="80" t="s">
        <v>287</v>
      </c>
      <c r="AA44" s="80" t="s">
        <v>287</v>
      </c>
      <c r="AB44" s="80" t="s">
        <v>287</v>
      </c>
      <c r="AC44" s="80" t="s">
        <v>287</v>
      </c>
      <c r="AD44" s="80" t="s">
        <v>287</v>
      </c>
    </row>
    <row r="45" spans="2:30" ht="15" thickBot="1">
      <c r="B45" s="74">
        <v>1</v>
      </c>
      <c r="C45" s="74"/>
      <c r="D45" s="74"/>
      <c r="E45" s="74">
        <v>13</v>
      </c>
      <c r="F45" s="80">
        <v>12</v>
      </c>
      <c r="G45" s="80">
        <v>11</v>
      </c>
      <c r="H45" s="80">
        <v>10</v>
      </c>
      <c r="I45" s="74"/>
      <c r="J45" s="74"/>
      <c r="K45" s="74"/>
      <c r="L45" s="74">
        <v>11</v>
      </c>
      <c r="M45" s="80">
        <v>10</v>
      </c>
      <c r="N45" s="80">
        <v>9</v>
      </c>
      <c r="O45" s="80">
        <v>8</v>
      </c>
      <c r="P45" s="74"/>
      <c r="Q45" s="74"/>
      <c r="R45" s="74"/>
      <c r="S45" s="74">
        <v>9</v>
      </c>
      <c r="T45" s="80">
        <v>8</v>
      </c>
      <c r="U45" s="80">
        <v>7</v>
      </c>
      <c r="V45" s="80">
        <v>6</v>
      </c>
      <c r="W45" s="74"/>
      <c r="X45" s="74"/>
      <c r="Y45" s="74"/>
      <c r="Z45" s="74">
        <v>11</v>
      </c>
      <c r="AA45" s="80">
        <v>10</v>
      </c>
      <c r="AB45" s="80">
        <v>9</v>
      </c>
      <c r="AC45" s="80">
        <v>8</v>
      </c>
      <c r="AD45" s="74"/>
    </row>
    <row r="46" spans="2:30" ht="15" thickBot="1">
      <c r="B46" s="74">
        <v>2</v>
      </c>
      <c r="C46" s="74"/>
      <c r="D46" s="74"/>
      <c r="E46" s="74">
        <v>11</v>
      </c>
      <c r="F46" s="80">
        <v>10</v>
      </c>
      <c r="G46" s="80">
        <v>9</v>
      </c>
      <c r="H46" s="80">
        <v>8</v>
      </c>
      <c r="I46" s="74"/>
      <c r="J46" s="74"/>
      <c r="K46" s="74"/>
      <c r="L46" s="74">
        <v>9</v>
      </c>
      <c r="M46" s="80">
        <v>8</v>
      </c>
      <c r="N46" s="80">
        <v>7</v>
      </c>
      <c r="O46" s="80">
        <v>6</v>
      </c>
      <c r="P46" s="74"/>
      <c r="Q46" s="74"/>
      <c r="R46" s="74"/>
      <c r="S46" s="74">
        <v>7</v>
      </c>
      <c r="T46" s="80">
        <v>6</v>
      </c>
      <c r="U46" s="80">
        <v>5</v>
      </c>
      <c r="V46" s="80">
        <v>4</v>
      </c>
      <c r="W46" s="74"/>
      <c r="X46" s="74"/>
      <c r="Y46" s="74"/>
      <c r="Z46" s="74">
        <v>9</v>
      </c>
      <c r="AA46" s="80">
        <v>8</v>
      </c>
      <c r="AB46" s="80">
        <v>7</v>
      </c>
      <c r="AC46" s="80">
        <v>6</v>
      </c>
      <c r="AD46" s="74"/>
    </row>
    <row r="47" spans="2:30" ht="15" thickBot="1">
      <c r="B47" s="74">
        <v>3</v>
      </c>
      <c r="C47" s="74"/>
      <c r="D47" s="74"/>
      <c r="E47" s="74">
        <v>9</v>
      </c>
      <c r="F47" s="80">
        <v>8</v>
      </c>
      <c r="G47" s="80">
        <v>7</v>
      </c>
      <c r="H47" s="80">
        <v>6</v>
      </c>
      <c r="I47" s="74"/>
      <c r="J47" s="74"/>
      <c r="K47" s="74"/>
      <c r="L47" s="74">
        <v>7</v>
      </c>
      <c r="M47" s="80">
        <v>6</v>
      </c>
      <c r="N47" s="80">
        <v>5</v>
      </c>
      <c r="O47" s="80">
        <v>4</v>
      </c>
      <c r="P47" s="74"/>
      <c r="Q47" s="74"/>
      <c r="R47" s="74"/>
      <c r="S47" s="74">
        <v>6</v>
      </c>
      <c r="T47" s="80">
        <v>5</v>
      </c>
      <c r="U47" s="80">
        <v>4</v>
      </c>
      <c r="V47" s="80">
        <v>3</v>
      </c>
      <c r="W47" s="74"/>
      <c r="X47" s="74"/>
      <c r="Y47" s="74"/>
      <c r="Z47" s="74">
        <v>8</v>
      </c>
      <c r="AA47" s="80">
        <v>7</v>
      </c>
      <c r="AB47" s="80">
        <v>6</v>
      </c>
      <c r="AC47" s="80">
        <v>5</v>
      </c>
      <c r="AD47" s="74"/>
    </row>
    <row r="48" spans="2:30" ht="15" thickBot="1">
      <c r="B48" s="74">
        <v>4</v>
      </c>
      <c r="C48" s="74"/>
      <c r="D48" s="74"/>
      <c r="E48" s="74">
        <v>8</v>
      </c>
      <c r="F48" s="80">
        <v>7</v>
      </c>
      <c r="G48" s="80">
        <v>6</v>
      </c>
      <c r="H48" s="80">
        <v>5</v>
      </c>
      <c r="I48" s="74"/>
      <c r="J48" s="74"/>
      <c r="K48" s="74"/>
      <c r="L48" s="74">
        <v>6</v>
      </c>
      <c r="M48" s="80">
        <v>5</v>
      </c>
      <c r="N48" s="80">
        <v>4</v>
      </c>
      <c r="O48" s="80">
        <v>3</v>
      </c>
      <c r="P48" s="74"/>
      <c r="Q48" s="74"/>
      <c r="R48" s="74"/>
      <c r="S48" s="74">
        <v>5</v>
      </c>
      <c r="T48" s="80">
        <v>4</v>
      </c>
      <c r="U48" s="80">
        <v>3</v>
      </c>
      <c r="V48" s="80">
        <v>2</v>
      </c>
      <c r="W48" s="74"/>
      <c r="X48" s="74"/>
      <c r="Y48" s="74"/>
      <c r="Z48" s="74">
        <v>7</v>
      </c>
      <c r="AA48" s="80">
        <v>6</v>
      </c>
      <c r="AB48" s="80">
        <v>5</v>
      </c>
      <c r="AC48" s="80">
        <v>4</v>
      </c>
      <c r="AD48" s="74"/>
    </row>
    <row r="49" spans="2:30" ht="15" thickBot="1">
      <c r="B49" s="74">
        <v>5</v>
      </c>
      <c r="C49" s="74"/>
      <c r="D49" s="74"/>
      <c r="E49" s="74">
        <v>7</v>
      </c>
      <c r="F49" s="80">
        <v>6</v>
      </c>
      <c r="G49" s="80">
        <v>5</v>
      </c>
      <c r="H49" s="80">
        <v>4</v>
      </c>
      <c r="I49" s="74"/>
      <c r="J49" s="74"/>
      <c r="K49" s="74"/>
      <c r="L49" s="74">
        <v>5</v>
      </c>
      <c r="M49" s="80">
        <v>4</v>
      </c>
      <c r="N49" s="80">
        <v>3</v>
      </c>
      <c r="O49" s="80">
        <v>2</v>
      </c>
      <c r="P49" s="74"/>
      <c r="Q49" s="74"/>
      <c r="R49" s="74"/>
      <c r="S49" s="74">
        <v>4</v>
      </c>
      <c r="T49" s="80">
        <v>3</v>
      </c>
      <c r="U49" s="80">
        <v>2</v>
      </c>
      <c r="V49" s="80">
        <v>1</v>
      </c>
      <c r="W49" s="74"/>
      <c r="X49" s="74"/>
      <c r="Y49" s="74"/>
      <c r="Z49" s="74">
        <v>6</v>
      </c>
      <c r="AA49" s="80">
        <v>5</v>
      </c>
      <c r="AB49" s="80">
        <v>4</v>
      </c>
      <c r="AC49" s="80">
        <v>3</v>
      </c>
      <c r="AD49" s="74"/>
    </row>
    <row r="50" spans="2:30" ht="15" thickBot="1">
      <c r="B50" s="74">
        <v>6</v>
      </c>
      <c r="C50" s="74"/>
      <c r="D50" s="74"/>
      <c r="E50" s="74">
        <v>6</v>
      </c>
      <c r="F50" s="80">
        <v>5</v>
      </c>
      <c r="G50" s="80">
        <v>4</v>
      </c>
      <c r="H50" s="80"/>
      <c r="I50" s="74"/>
      <c r="J50" s="74"/>
      <c r="K50" s="74"/>
      <c r="L50" s="74">
        <v>4</v>
      </c>
      <c r="M50" s="80">
        <v>3</v>
      </c>
      <c r="N50" s="80">
        <v>2</v>
      </c>
      <c r="O50" s="80"/>
      <c r="P50" s="74"/>
      <c r="Q50" s="74"/>
      <c r="R50" s="74"/>
      <c r="S50" s="74">
        <v>3</v>
      </c>
      <c r="T50" s="80">
        <v>2</v>
      </c>
      <c r="U50" s="80">
        <v>1</v>
      </c>
      <c r="V50" s="80"/>
      <c r="W50" s="74"/>
      <c r="X50" s="74"/>
      <c r="Y50" s="74"/>
      <c r="Z50" s="74">
        <v>5</v>
      </c>
      <c r="AA50" s="80">
        <v>4</v>
      </c>
      <c r="AB50" s="80">
        <v>3</v>
      </c>
      <c r="AC50" s="80">
        <v>2.5</v>
      </c>
      <c r="AD50" s="74"/>
    </row>
    <row r="51" spans="2:30" ht="15" thickBot="1">
      <c r="B51" s="74">
        <v>7</v>
      </c>
      <c r="C51" s="74"/>
      <c r="D51" s="74"/>
      <c r="E51" s="74">
        <v>5</v>
      </c>
      <c r="F51" s="80">
        <v>4</v>
      </c>
      <c r="G51" s="80"/>
      <c r="H51" s="80"/>
      <c r="I51" s="74"/>
      <c r="J51" s="74"/>
      <c r="K51" s="74"/>
      <c r="L51" s="74">
        <v>3</v>
      </c>
      <c r="M51" s="80">
        <v>2</v>
      </c>
      <c r="N51" s="80"/>
      <c r="O51" s="80"/>
      <c r="P51" s="74"/>
      <c r="Q51" s="74"/>
      <c r="R51" s="74"/>
      <c r="S51" s="74">
        <v>2</v>
      </c>
      <c r="T51" s="80">
        <v>1</v>
      </c>
      <c r="U51" s="80"/>
      <c r="V51" s="80"/>
      <c r="W51" s="74"/>
      <c r="X51" s="74"/>
      <c r="Y51" s="74"/>
      <c r="Z51" s="74">
        <v>4</v>
      </c>
      <c r="AA51" s="80">
        <v>3</v>
      </c>
      <c r="AB51" s="80">
        <v>2.5</v>
      </c>
      <c r="AC51" s="80">
        <v>2</v>
      </c>
      <c r="AD51" s="74"/>
    </row>
    <row r="52" spans="2:30" ht="15" thickBot="1">
      <c r="B52" s="74">
        <v>8</v>
      </c>
      <c r="C52" s="80"/>
      <c r="D52" s="80"/>
      <c r="E52" s="80">
        <v>4</v>
      </c>
      <c r="F52" s="80"/>
      <c r="G52" s="80"/>
      <c r="H52" s="80"/>
      <c r="I52" s="80"/>
      <c r="J52" s="80"/>
      <c r="K52" s="80"/>
      <c r="L52" s="74">
        <v>2</v>
      </c>
      <c r="M52" s="74"/>
      <c r="N52" s="74"/>
      <c r="O52" s="74"/>
      <c r="P52" s="74"/>
      <c r="Q52" s="74"/>
      <c r="R52" s="74"/>
      <c r="S52" s="74">
        <v>1</v>
      </c>
      <c r="T52" s="74"/>
      <c r="U52" s="74"/>
      <c r="V52" s="74"/>
      <c r="W52" s="74"/>
      <c r="X52" s="74"/>
      <c r="Y52" s="74"/>
      <c r="Z52" s="74">
        <v>3</v>
      </c>
      <c r="AA52" s="74">
        <v>2.5</v>
      </c>
      <c r="AB52" s="74">
        <v>2</v>
      </c>
      <c r="AC52" s="74">
        <v>1.5</v>
      </c>
      <c r="AD52" s="74"/>
    </row>
    <row r="53" spans="2:30" ht="15" thickBot="1">
      <c r="B53" s="74">
        <v>9</v>
      </c>
      <c r="C53" s="80"/>
      <c r="D53" s="80"/>
      <c r="E53" s="80"/>
      <c r="F53" s="80"/>
      <c r="G53" s="80"/>
      <c r="H53" s="80"/>
      <c r="I53" s="80"/>
      <c r="J53" s="80"/>
      <c r="K53" s="80"/>
      <c r="L53" s="74"/>
      <c r="M53" s="74"/>
      <c r="N53" s="74"/>
      <c r="O53" s="74"/>
      <c r="P53" s="74"/>
      <c r="Q53" s="74"/>
      <c r="R53" s="74"/>
      <c r="S53" s="74"/>
      <c r="T53" s="74"/>
      <c r="U53" s="74"/>
      <c r="V53" s="74"/>
      <c r="W53" s="74"/>
      <c r="X53" s="74"/>
      <c r="Y53" s="74"/>
      <c r="Z53" s="74">
        <v>2.5</v>
      </c>
      <c r="AA53" s="74">
        <v>2</v>
      </c>
      <c r="AB53" s="74">
        <v>1.5</v>
      </c>
      <c r="AC53" s="74">
        <v>1</v>
      </c>
      <c r="AD53" s="74"/>
    </row>
    <row r="54" spans="2:30" ht="15" thickBot="1">
      <c r="B54" s="74">
        <v>10</v>
      </c>
      <c r="C54" s="80"/>
      <c r="D54" s="80"/>
      <c r="E54" s="80"/>
      <c r="F54" s="80"/>
      <c r="G54" s="80"/>
      <c r="H54" s="80"/>
      <c r="I54" s="80"/>
      <c r="J54" s="80"/>
      <c r="K54" s="80"/>
      <c r="L54" s="74"/>
      <c r="M54" s="74"/>
      <c r="N54" s="74"/>
      <c r="O54" s="74"/>
      <c r="P54" s="74"/>
      <c r="Q54" s="74"/>
      <c r="R54" s="74"/>
      <c r="S54" s="74"/>
      <c r="T54" s="74"/>
      <c r="U54" s="74"/>
      <c r="V54" s="74"/>
      <c r="W54" s="74"/>
      <c r="X54" s="74"/>
      <c r="Y54" s="74"/>
      <c r="Z54" s="74">
        <v>2</v>
      </c>
      <c r="AA54" s="74">
        <v>1.5</v>
      </c>
      <c r="AB54" s="74">
        <v>1</v>
      </c>
      <c r="AC54" s="74">
        <v>1</v>
      </c>
      <c r="AD54" s="74"/>
    </row>
    <row r="55" spans="2:30" ht="15" thickBot="1">
      <c r="B55" s="74">
        <v>11</v>
      </c>
      <c r="C55" s="80"/>
      <c r="D55" s="80"/>
      <c r="E55" s="80"/>
      <c r="F55" s="80"/>
      <c r="G55" s="80"/>
      <c r="H55" s="80"/>
      <c r="I55" s="80"/>
      <c r="J55" s="80"/>
      <c r="K55" s="80"/>
      <c r="L55" s="74"/>
      <c r="M55" s="74"/>
      <c r="N55" s="74"/>
      <c r="O55" s="74"/>
      <c r="P55" s="74"/>
      <c r="Q55" s="74"/>
      <c r="R55" s="74"/>
      <c r="S55" s="74"/>
      <c r="T55" s="74"/>
      <c r="U55" s="74"/>
      <c r="V55" s="74"/>
      <c r="W55" s="74"/>
      <c r="X55" s="74"/>
      <c r="Y55" s="74"/>
      <c r="Z55" s="74">
        <v>1.5</v>
      </c>
      <c r="AA55" s="74">
        <v>1</v>
      </c>
      <c r="AB55" s="74">
        <v>1</v>
      </c>
      <c r="AC55" s="74"/>
      <c r="AD55" s="74"/>
    </row>
    <row r="56" spans="2:30" ht="15" thickBot="1">
      <c r="B56" s="74">
        <v>12</v>
      </c>
      <c r="C56" s="80"/>
      <c r="D56" s="80"/>
      <c r="E56" s="80"/>
      <c r="F56" s="80"/>
      <c r="G56" s="80"/>
      <c r="H56" s="80"/>
      <c r="I56" s="80"/>
      <c r="J56" s="80"/>
      <c r="K56" s="80"/>
      <c r="L56" s="74"/>
      <c r="M56" s="74"/>
      <c r="N56" s="74"/>
      <c r="O56" s="74"/>
      <c r="P56" s="74"/>
      <c r="Q56" s="74"/>
      <c r="R56" s="74"/>
      <c r="S56" s="74"/>
      <c r="T56" s="74"/>
      <c r="U56" s="74"/>
      <c r="V56" s="74"/>
      <c r="W56" s="74"/>
      <c r="X56" s="74"/>
      <c r="Y56" s="74"/>
      <c r="Z56" s="74">
        <v>1</v>
      </c>
      <c r="AA56" s="74">
        <v>1</v>
      </c>
      <c r="AB56" s="74">
        <v>1</v>
      </c>
      <c r="AC56" s="74"/>
      <c r="AD56" s="74"/>
    </row>
    <row r="57" spans="2:30" ht="15" thickBot="1">
      <c r="B57" s="74">
        <v>13</v>
      </c>
      <c r="C57" s="80"/>
      <c r="D57" s="80"/>
      <c r="E57" s="80"/>
      <c r="F57" s="80"/>
      <c r="G57" s="80"/>
      <c r="H57" s="80"/>
      <c r="I57" s="80"/>
      <c r="J57" s="80"/>
      <c r="K57" s="80"/>
      <c r="L57" s="74"/>
      <c r="M57" s="74"/>
      <c r="N57" s="74"/>
      <c r="O57" s="74"/>
      <c r="P57" s="74"/>
      <c r="Q57" s="74"/>
      <c r="R57" s="74"/>
      <c r="S57" s="74"/>
      <c r="T57" s="74"/>
      <c r="U57" s="74"/>
      <c r="V57" s="74"/>
      <c r="W57" s="74"/>
      <c r="X57" s="74"/>
      <c r="Y57" s="74"/>
      <c r="Z57" s="74">
        <v>1</v>
      </c>
      <c r="AA57" s="74">
        <v>1</v>
      </c>
      <c r="AB57" s="74"/>
      <c r="AC57" s="74"/>
      <c r="AD57" s="74"/>
    </row>
    <row r="58" spans="2:30" ht="15" thickBot="1">
      <c r="B58" s="74">
        <v>14</v>
      </c>
      <c r="C58" s="80"/>
      <c r="D58" s="80"/>
      <c r="E58" s="80"/>
      <c r="F58" s="80"/>
      <c r="G58" s="80"/>
      <c r="H58" s="80"/>
      <c r="I58" s="80"/>
      <c r="J58" s="80"/>
      <c r="K58" s="80"/>
      <c r="L58" s="74"/>
      <c r="M58" s="74"/>
      <c r="N58" s="74"/>
      <c r="O58" s="74"/>
      <c r="P58" s="74"/>
      <c r="Q58" s="74"/>
      <c r="R58" s="74"/>
      <c r="S58" s="74"/>
      <c r="T58" s="74"/>
      <c r="U58" s="74"/>
      <c r="V58" s="74"/>
      <c r="W58" s="74"/>
      <c r="X58" s="74"/>
      <c r="Y58" s="74"/>
      <c r="Z58" s="74">
        <v>1</v>
      </c>
      <c r="AA58" s="74">
        <v>1</v>
      </c>
      <c r="AB58" s="74"/>
      <c r="AC58" s="74"/>
      <c r="AD58" s="74"/>
    </row>
    <row r="59" spans="2:30" ht="15" thickBot="1">
      <c r="B59" s="74">
        <v>15</v>
      </c>
      <c r="C59" s="80"/>
      <c r="D59" s="80"/>
      <c r="E59" s="80"/>
      <c r="F59" s="80"/>
      <c r="G59" s="80"/>
      <c r="H59" s="80"/>
      <c r="I59" s="80"/>
      <c r="J59" s="80"/>
      <c r="K59" s="80"/>
      <c r="L59" s="74"/>
      <c r="M59" s="74"/>
      <c r="N59" s="74"/>
      <c r="O59" s="74"/>
      <c r="P59" s="74"/>
      <c r="Q59" s="74"/>
      <c r="R59" s="74"/>
      <c r="S59" s="74"/>
      <c r="T59" s="74"/>
      <c r="U59" s="74"/>
      <c r="V59" s="74"/>
      <c r="W59" s="74"/>
      <c r="X59" s="74"/>
      <c r="Y59" s="74"/>
      <c r="Z59" s="74">
        <v>1</v>
      </c>
      <c r="AA59" s="74"/>
      <c r="AB59" s="74"/>
      <c r="AC59" s="74"/>
      <c r="AD59" s="74"/>
    </row>
    <row r="60" spans="2:30" ht="15" thickBot="1">
      <c r="B60" s="74">
        <v>16</v>
      </c>
      <c r="C60" s="80"/>
      <c r="D60" s="80"/>
      <c r="E60" s="80"/>
      <c r="F60" s="80"/>
      <c r="G60" s="80"/>
      <c r="H60" s="80"/>
      <c r="I60" s="80"/>
      <c r="J60" s="80"/>
      <c r="K60" s="80"/>
      <c r="L60" s="74"/>
      <c r="M60" s="74"/>
      <c r="N60" s="74"/>
      <c r="O60" s="74"/>
      <c r="P60" s="74"/>
      <c r="Q60" s="74"/>
      <c r="R60" s="74"/>
      <c r="S60" s="74"/>
      <c r="T60" s="74"/>
      <c r="U60" s="74"/>
      <c r="V60" s="74"/>
      <c r="W60" s="74"/>
      <c r="X60" s="74"/>
      <c r="Y60" s="74"/>
      <c r="Z60" s="74">
        <v>1</v>
      </c>
      <c r="AA60" s="74"/>
      <c r="AB60" s="74"/>
      <c r="AC60" s="74"/>
      <c r="AD60" s="74"/>
    </row>
    <row r="61" spans="2:30" ht="15" thickBot="1"/>
    <row r="62" spans="2:30" ht="15" thickBot="1">
      <c r="B62" s="74" t="s">
        <v>75</v>
      </c>
    </row>
    <row r="63" spans="2:30" ht="15" thickBot="1">
      <c r="B63" s="74" t="s">
        <v>74</v>
      </c>
      <c r="C63" s="80" t="s">
        <v>23</v>
      </c>
      <c r="D63" s="80" t="s">
        <v>287</v>
      </c>
      <c r="E63" s="80" t="s">
        <v>24</v>
      </c>
      <c r="F63" s="80" t="s">
        <v>25</v>
      </c>
      <c r="G63" s="81"/>
      <c r="H63" s="81"/>
      <c r="I63" s="81"/>
      <c r="J63" s="81"/>
    </row>
    <row r="64" spans="2:30" ht="15" thickBot="1">
      <c r="B64" s="74">
        <v>1</v>
      </c>
      <c r="C64" s="80">
        <f t="shared" ref="C64:C73" si="7">IF($C$37=4,I45,IF($C$37=10,C45,IF($C$37=9,D45,IF($C$37=8,E45,IF($C$37=7,F45,IF($C$37=6,G45,IF($C$37=5,H45,"error")))))))</f>
        <v>13</v>
      </c>
      <c r="D64" s="80">
        <f>IF($C$37=4,AD45,IF($C$37=10,X45,IF($C$37=9,Y45,IF($C$37=8,Z45,IF($C$37=7,AA45,IF($C$37=6,AB45,IF($C$37=5,AC45,"error")))))))</f>
        <v>11</v>
      </c>
      <c r="E64" s="80">
        <f>IF($C$37=4,P45,IF($C$37=10,J45,IF($C$37=9,K45,IF($C$37=8,L45,IF($C$37=7,M45,IF($C$37=6,N45,IF($C$37=5,O45,"error")))))))</f>
        <v>11</v>
      </c>
      <c r="F64" s="80">
        <f>IF($C$37=4,W45,IF($C$37=10,Q45,IF($C$37=9,R45,IF($C$37=8,S45,IF($C$37=7,T45,IF($C$37=6,U45,IF($C$37=5,V45,"error")))))))</f>
        <v>9</v>
      </c>
    </row>
    <row r="65" spans="2:6" ht="15" thickBot="1">
      <c r="B65" s="74">
        <v>2</v>
      </c>
      <c r="C65" s="80">
        <f t="shared" si="7"/>
        <v>11</v>
      </c>
      <c r="D65" s="80">
        <f t="shared" ref="D65:D79" si="8">IF($C$37=4,AD46,IF($C$37=10,X46,IF($C$37=9,Y46,IF($C$37=8,Z46,IF($C$37=7,AA46,IF($C$37=6,AB46,IF($C$37=5,AC46,"error")))))))</f>
        <v>9</v>
      </c>
      <c r="E65" s="80">
        <f t="shared" ref="E65:E79" si="9">IF($C$37=4,P46,IF($C$37=10,J46,IF($C$37=9,K46,IF($C$37=8,L46,IF($C$37=7,M46,IF($C$37=6,N46,IF($C$37=5,O46,"error")))))))</f>
        <v>9</v>
      </c>
      <c r="F65" s="80">
        <f t="shared" ref="F65:F79" si="10">IF($C$37=4,W46,IF($C$37=10,Q46,IF($C$37=9,R46,IF($C$37=8,S46,IF($C$37=7,T46,IF($C$37=6,U46,IF($C$37=5,V46,"error")))))))</f>
        <v>7</v>
      </c>
    </row>
    <row r="66" spans="2:6" ht="15" thickBot="1">
      <c r="B66" s="74">
        <v>3</v>
      </c>
      <c r="C66" s="80">
        <f t="shared" si="7"/>
        <v>9</v>
      </c>
      <c r="D66" s="80">
        <f>IF($C$37=4,AD47,IF($C$37=10,X47,IF($C$37=9,Y47,IF($C$37=8,Z47,IF($C$37=7,AA47,IF($C$37=6,AB47,IF($C$37=5,AC47,"error")))))))</f>
        <v>8</v>
      </c>
      <c r="E66" s="80">
        <f>IF($C$37=4,P47,IF($C$37=10,J47,IF($C$37=9,K47,IF($C$37=8,L47,IF($C$37=7,M47,IF($C$37=6,N47,IF($C$37=5,O47,"error")))))))</f>
        <v>7</v>
      </c>
      <c r="F66" s="80">
        <f>IF($C$37=4,W47,IF($C$37=10,Q47,IF($C$37=9,R47,IF($C$37=8,S47,IF($C$37=7,T47,IF($C$37=6,U47,IF($C$37=5,V47,"error")))))))</f>
        <v>6</v>
      </c>
    </row>
    <row r="67" spans="2:6" ht="15" thickBot="1">
      <c r="B67" s="74">
        <v>4</v>
      </c>
      <c r="C67" s="80">
        <f t="shared" si="7"/>
        <v>8</v>
      </c>
      <c r="D67" s="80">
        <f t="shared" si="8"/>
        <v>7</v>
      </c>
      <c r="E67" s="80">
        <f t="shared" si="9"/>
        <v>6</v>
      </c>
      <c r="F67" s="80">
        <f t="shared" si="10"/>
        <v>5</v>
      </c>
    </row>
    <row r="68" spans="2:6" ht="15" thickBot="1">
      <c r="B68" s="74">
        <v>5</v>
      </c>
      <c r="C68" s="80">
        <f t="shared" si="7"/>
        <v>7</v>
      </c>
      <c r="D68" s="80">
        <f t="shared" si="8"/>
        <v>6</v>
      </c>
      <c r="E68" s="80">
        <f>IF($C$37=4,P49,IF($C$37=10,J49,IF($C$37=9,K49,IF($C$37=8,L49,IF($C$37=7,M49,IF($C$37=6,N49,IF($C$37=5,O49,"error")))))))</f>
        <v>5</v>
      </c>
      <c r="F68" s="80">
        <f t="shared" si="10"/>
        <v>4</v>
      </c>
    </row>
    <row r="69" spans="2:6" ht="15" thickBot="1">
      <c r="B69" s="74">
        <v>6</v>
      </c>
      <c r="C69" s="80">
        <f t="shared" si="7"/>
        <v>6</v>
      </c>
      <c r="D69" s="80">
        <f t="shared" si="8"/>
        <v>5</v>
      </c>
      <c r="E69" s="80">
        <f t="shared" si="9"/>
        <v>4</v>
      </c>
      <c r="F69" s="80">
        <f>IF($C$37=4,W50,IF($C$37=10,Q50,IF($C$37=9,R50,IF($C$37=8,S50,IF($C$37=7,T50,IF($C$37=6,U50,IF($C$37=5,V50,"error")))))))</f>
        <v>3</v>
      </c>
    </row>
    <row r="70" spans="2:6" ht="15" thickBot="1">
      <c r="B70" s="74">
        <v>7</v>
      </c>
      <c r="C70" s="80">
        <f t="shared" si="7"/>
        <v>5</v>
      </c>
      <c r="D70" s="80">
        <f>IF($C$37=4,AD51,IF($C$37=10,X51,IF($C$37=9,Y51,IF($C$37=8,Z51,IF($C$37=7,AA51,IF($C$37=6,AB51,IF($C$37=5,AC51,"error")))))))</f>
        <v>4</v>
      </c>
      <c r="E70" s="80">
        <f t="shared" si="9"/>
        <v>3</v>
      </c>
      <c r="F70" s="80">
        <f t="shared" si="10"/>
        <v>2</v>
      </c>
    </row>
    <row r="71" spans="2:6" ht="15" thickBot="1">
      <c r="B71" s="74">
        <v>8</v>
      </c>
      <c r="C71" s="80">
        <f t="shared" si="7"/>
        <v>4</v>
      </c>
      <c r="D71" s="80">
        <f t="shared" si="8"/>
        <v>3</v>
      </c>
      <c r="E71" s="80">
        <f t="shared" si="9"/>
        <v>2</v>
      </c>
      <c r="F71" s="80">
        <f t="shared" si="10"/>
        <v>1</v>
      </c>
    </row>
    <row r="72" spans="2:6" ht="15" thickBot="1">
      <c r="B72" s="74">
        <v>9</v>
      </c>
      <c r="C72" s="80">
        <f t="shared" si="7"/>
        <v>0</v>
      </c>
      <c r="D72" s="80">
        <f t="shared" si="8"/>
        <v>2.5</v>
      </c>
      <c r="E72" s="80">
        <f t="shared" si="9"/>
        <v>0</v>
      </c>
      <c r="F72" s="80">
        <f t="shared" si="10"/>
        <v>0</v>
      </c>
    </row>
    <row r="73" spans="2:6" ht="15" thickBot="1">
      <c r="B73" s="74">
        <v>10</v>
      </c>
      <c r="C73" s="80">
        <f t="shared" si="7"/>
        <v>0</v>
      </c>
      <c r="D73" s="80">
        <f t="shared" si="8"/>
        <v>2</v>
      </c>
      <c r="E73" s="80">
        <f t="shared" si="9"/>
        <v>0</v>
      </c>
      <c r="F73" s="80">
        <f t="shared" si="10"/>
        <v>0</v>
      </c>
    </row>
    <row r="74" spans="2:6" ht="15" thickBot="1">
      <c r="B74" s="74">
        <v>11</v>
      </c>
      <c r="C74" s="80">
        <f t="shared" ref="C74:C79" si="11">IF($C$37=4,I55,IF($C$37=10,C55,IF($C$37=9,D55,IF($C$37=8,E55,IF($C$37=7,F55,IF($C$37=6,G55,IF($C$37=5,H55,"error")))))))</f>
        <v>0</v>
      </c>
      <c r="D74" s="80">
        <f t="shared" si="8"/>
        <v>1.5</v>
      </c>
      <c r="E74" s="80">
        <f t="shared" si="9"/>
        <v>0</v>
      </c>
      <c r="F74" s="80">
        <f t="shared" si="10"/>
        <v>0</v>
      </c>
    </row>
    <row r="75" spans="2:6" ht="15" thickBot="1">
      <c r="B75" s="74">
        <v>12</v>
      </c>
      <c r="C75" s="80">
        <f t="shared" si="11"/>
        <v>0</v>
      </c>
      <c r="D75" s="80">
        <f t="shared" si="8"/>
        <v>1</v>
      </c>
      <c r="E75" s="80">
        <f t="shared" si="9"/>
        <v>0</v>
      </c>
      <c r="F75" s="80">
        <f t="shared" si="10"/>
        <v>0</v>
      </c>
    </row>
    <row r="76" spans="2:6" ht="15" thickBot="1">
      <c r="B76" s="74">
        <v>13</v>
      </c>
      <c r="C76" s="80">
        <f t="shared" si="11"/>
        <v>0</v>
      </c>
      <c r="D76" s="80">
        <f t="shared" si="8"/>
        <v>1</v>
      </c>
      <c r="E76" s="80">
        <f t="shared" si="9"/>
        <v>0</v>
      </c>
      <c r="F76" s="80">
        <f t="shared" si="10"/>
        <v>0</v>
      </c>
    </row>
    <row r="77" spans="2:6" ht="15" thickBot="1">
      <c r="B77" s="74">
        <v>14</v>
      </c>
      <c r="C77" s="80">
        <f t="shared" si="11"/>
        <v>0</v>
      </c>
      <c r="D77" s="80">
        <f t="shared" si="8"/>
        <v>1</v>
      </c>
      <c r="E77" s="80">
        <f t="shared" si="9"/>
        <v>0</v>
      </c>
      <c r="F77" s="80">
        <f t="shared" si="10"/>
        <v>0</v>
      </c>
    </row>
    <row r="78" spans="2:6" ht="15" thickBot="1">
      <c r="B78" s="74">
        <v>15</v>
      </c>
      <c r="C78" s="80">
        <f t="shared" si="11"/>
        <v>0</v>
      </c>
      <c r="D78" s="80">
        <f t="shared" si="8"/>
        <v>1</v>
      </c>
      <c r="E78" s="80">
        <f t="shared" si="9"/>
        <v>0</v>
      </c>
      <c r="F78" s="80">
        <f t="shared" si="10"/>
        <v>0</v>
      </c>
    </row>
    <row r="79" spans="2:6" ht="15" thickBot="1">
      <c r="B79" s="74">
        <v>16</v>
      </c>
      <c r="C79" s="80">
        <f t="shared" si="11"/>
        <v>0</v>
      </c>
      <c r="D79" s="80">
        <f t="shared" si="8"/>
        <v>1</v>
      </c>
      <c r="E79" s="80">
        <f t="shared" si="9"/>
        <v>0</v>
      </c>
      <c r="F79" s="80">
        <f t="shared" si="10"/>
        <v>0</v>
      </c>
    </row>
    <row r="80" spans="2:6" ht="15" thickBot="1"/>
    <row r="81" spans="2:9" ht="15" thickBot="1">
      <c r="B81" s="74" t="s">
        <v>190</v>
      </c>
      <c r="C81" s="74"/>
      <c r="D81" s="74"/>
      <c r="E81" s="74"/>
    </row>
    <row r="82" spans="2:9" ht="15" thickBot="1">
      <c r="B82" s="80" t="s">
        <v>186</v>
      </c>
      <c r="C82" s="80" t="s">
        <v>187</v>
      </c>
      <c r="D82" s="80" t="s">
        <v>188</v>
      </c>
      <c r="E82" s="80" t="s">
        <v>191</v>
      </c>
    </row>
    <row r="83" spans="2:9" ht="15" thickBot="1">
      <c r="B83" s="74">
        <v>1</v>
      </c>
      <c r="C83" s="74">
        <v>5000</v>
      </c>
      <c r="D83" s="74" t="s">
        <v>3</v>
      </c>
      <c r="E83" s="74">
        <v>2</v>
      </c>
    </row>
    <row r="84" spans="2:9" ht="15" thickBot="1">
      <c r="B84" s="74">
        <v>2</v>
      </c>
      <c r="C84" s="74">
        <v>3000</v>
      </c>
      <c r="D84" s="74" t="s">
        <v>4</v>
      </c>
      <c r="E84" s="74">
        <v>3</v>
      </c>
    </row>
    <row r="85" spans="2:9" ht="15" thickBot="1">
      <c r="B85" s="74">
        <v>3</v>
      </c>
      <c r="C85" s="74">
        <v>5000</v>
      </c>
      <c r="D85" s="74" t="s">
        <v>3</v>
      </c>
      <c r="E85" s="74">
        <v>2</v>
      </c>
    </row>
    <row r="86" spans="2:9" ht="15" thickBot="1">
      <c r="B86" s="74">
        <v>4</v>
      </c>
      <c r="C86" s="74">
        <v>3000</v>
      </c>
      <c r="D86" s="74" t="s">
        <v>4</v>
      </c>
      <c r="E86" s="74">
        <v>3</v>
      </c>
    </row>
    <row r="87" spans="2:9" ht="15" thickBot="1">
      <c r="B87" s="74" t="s">
        <v>189</v>
      </c>
      <c r="C87" s="74">
        <v>5000</v>
      </c>
      <c r="D87" s="74" t="s">
        <v>3</v>
      </c>
      <c r="E87" s="74">
        <v>2</v>
      </c>
    </row>
    <row r="88" spans="2:9" ht="15" thickBot="1"/>
    <row r="89" spans="2:9" ht="15" thickBot="1">
      <c r="B89" s="74" t="s">
        <v>98</v>
      </c>
      <c r="C89" s="74"/>
      <c r="D89" s="74">
        <v>5</v>
      </c>
      <c r="E89" s="82"/>
      <c r="F89" s="83"/>
      <c r="G89" s="74"/>
      <c r="H89" s="74"/>
      <c r="I89" s="74"/>
    </row>
    <row r="90" spans="2:9" ht="15" thickBot="1">
      <c r="B90" s="80" t="s">
        <v>1</v>
      </c>
      <c r="C90" s="74" t="s">
        <v>84</v>
      </c>
      <c r="D90" s="74" t="s">
        <v>97</v>
      </c>
      <c r="E90" s="84"/>
      <c r="F90" s="85"/>
      <c r="G90" s="74" t="s">
        <v>27</v>
      </c>
      <c r="H90" s="74" t="s">
        <v>84</v>
      </c>
      <c r="I90" s="74" t="s">
        <v>97</v>
      </c>
    </row>
    <row r="91" spans="2:9" ht="16.2" thickBot="1">
      <c r="B91" s="74">
        <v>100</v>
      </c>
      <c r="C91" s="86">
        <v>10.73</v>
      </c>
      <c r="D91" s="74">
        <f>C91</f>
        <v>10.73</v>
      </c>
      <c r="E91" s="84"/>
      <c r="F91" s="85"/>
      <c r="G91" s="74">
        <v>100</v>
      </c>
      <c r="H91" s="86">
        <v>12.15</v>
      </c>
      <c r="I91" s="74">
        <f>H91</f>
        <v>12.15</v>
      </c>
    </row>
    <row r="92" spans="2:9" ht="16.2" thickBot="1">
      <c r="B92" s="74">
        <v>200</v>
      </c>
      <c r="C92" s="86">
        <v>21.7</v>
      </c>
      <c r="D92" s="74">
        <f t="shared" ref="D92:D93" si="12">C92</f>
        <v>21.7</v>
      </c>
      <c r="E92" s="84"/>
      <c r="F92" s="85"/>
      <c r="G92" s="74">
        <v>200</v>
      </c>
      <c r="H92" s="86">
        <v>24.8</v>
      </c>
      <c r="I92" s="74">
        <f t="shared" ref="I92:I93" si="13">H92</f>
        <v>24.8</v>
      </c>
    </row>
    <row r="93" spans="2:9" ht="16.2" thickBot="1">
      <c r="B93" s="74">
        <v>400</v>
      </c>
      <c r="C93" s="86">
        <v>48.8</v>
      </c>
      <c r="D93" s="74">
        <f t="shared" si="12"/>
        <v>48.8</v>
      </c>
      <c r="E93" s="84"/>
      <c r="F93" s="85"/>
      <c r="G93" s="74">
        <v>400</v>
      </c>
      <c r="H93" s="86">
        <v>56.5</v>
      </c>
      <c r="I93" s="74">
        <f t="shared" si="13"/>
        <v>56.5</v>
      </c>
    </row>
    <row r="94" spans="2:9" ht="16.2" thickBot="1">
      <c r="B94" s="74">
        <v>800</v>
      </c>
      <c r="C94" s="86" t="s">
        <v>85</v>
      </c>
      <c r="D94" s="74">
        <f>60+51.7</f>
        <v>111.7</v>
      </c>
      <c r="E94" s="84"/>
      <c r="F94" s="85"/>
      <c r="G94" s="74">
        <v>800</v>
      </c>
      <c r="H94" s="86" t="s">
        <v>91</v>
      </c>
      <c r="I94" s="74">
        <f>2*60+10</f>
        <v>130</v>
      </c>
    </row>
    <row r="95" spans="2:9" ht="16.2" thickBot="1">
      <c r="B95" s="74">
        <v>1500</v>
      </c>
      <c r="C95" s="86" t="s">
        <v>86</v>
      </c>
      <c r="D95" s="74">
        <f>3*60+48.5</f>
        <v>228.5</v>
      </c>
      <c r="E95" s="84"/>
      <c r="F95" s="85"/>
      <c r="G95" s="74">
        <v>1500</v>
      </c>
      <c r="H95" s="86" t="s">
        <v>92</v>
      </c>
      <c r="I95" s="74">
        <f>4*60+27.5</f>
        <v>267.5</v>
      </c>
    </row>
    <row r="96" spans="2:9" ht="16.2" thickBot="1">
      <c r="B96" s="74">
        <v>3000</v>
      </c>
      <c r="C96" s="86" t="s">
        <v>87</v>
      </c>
      <c r="D96" s="74">
        <f>8*60+27.1</f>
        <v>507.1</v>
      </c>
      <c r="E96" s="84"/>
      <c r="F96" s="85"/>
      <c r="G96" s="74">
        <v>3000</v>
      </c>
      <c r="H96" s="86" t="s">
        <v>93</v>
      </c>
      <c r="I96" s="74">
        <f>600+2</f>
        <v>602</v>
      </c>
    </row>
    <row r="97" spans="2:9" ht="16.2" thickBot="1">
      <c r="B97" s="74">
        <v>5000</v>
      </c>
      <c r="C97" s="86" t="s">
        <v>88</v>
      </c>
      <c r="D97" s="74">
        <f>14*60+30</f>
        <v>870</v>
      </c>
      <c r="E97" s="84"/>
      <c r="F97" s="85"/>
      <c r="G97" s="74">
        <v>5000</v>
      </c>
      <c r="H97" s="86" t="s">
        <v>94</v>
      </c>
      <c r="I97" s="74">
        <f>17*60+20</f>
        <v>1040</v>
      </c>
    </row>
    <row r="98" spans="2:9" ht="16.2" thickBot="1">
      <c r="B98" s="74" t="s">
        <v>3</v>
      </c>
      <c r="C98" s="86" t="s">
        <v>89</v>
      </c>
      <c r="D98" s="74">
        <f>6*60+23.9</f>
        <v>383.9</v>
      </c>
      <c r="E98" s="84"/>
      <c r="F98" s="85"/>
      <c r="G98" s="74" t="s">
        <v>3</v>
      </c>
      <c r="H98" s="86" t="s">
        <v>95</v>
      </c>
      <c r="I98" s="74">
        <f>7*60+20.8</f>
        <v>440.8</v>
      </c>
    </row>
    <row r="99" spans="2:9" ht="16.2" thickBot="1">
      <c r="B99" s="74" t="s">
        <v>4</v>
      </c>
      <c r="C99" s="86" t="s">
        <v>90</v>
      </c>
      <c r="D99" s="74">
        <f>9*60+55</f>
        <v>595</v>
      </c>
      <c r="E99" s="84"/>
      <c r="F99" s="85"/>
      <c r="G99" s="74" t="s">
        <v>4</v>
      </c>
      <c r="H99" s="86" t="s">
        <v>96</v>
      </c>
      <c r="I99" s="74">
        <f>11*60+40</f>
        <v>700</v>
      </c>
    </row>
    <row r="100" spans="2:9" ht="16.2" thickBot="1">
      <c r="B100" s="74" t="s">
        <v>5</v>
      </c>
      <c r="C100" s="87">
        <v>16</v>
      </c>
      <c r="D100" s="74">
        <f t="shared" ref="D100:D109" si="14">C100</f>
        <v>16</v>
      </c>
      <c r="E100" s="84"/>
      <c r="F100" s="85"/>
      <c r="G100" s="74" t="s">
        <v>26</v>
      </c>
      <c r="H100" s="87">
        <v>15.1</v>
      </c>
      <c r="I100" s="74">
        <f t="shared" ref="I100:I109" si="15">H100</f>
        <v>15.1</v>
      </c>
    </row>
    <row r="101" spans="2:9" ht="16.2" thickBot="1">
      <c r="B101" s="74" t="s">
        <v>6</v>
      </c>
      <c r="C101" s="87">
        <v>57</v>
      </c>
      <c r="D101" s="74">
        <f t="shared" si="14"/>
        <v>57</v>
      </c>
      <c r="E101" s="84"/>
      <c r="F101" s="85"/>
      <c r="G101" s="74" t="s">
        <v>6</v>
      </c>
      <c r="H101" s="87">
        <v>66</v>
      </c>
      <c r="I101" s="74">
        <f t="shared" si="15"/>
        <v>66</v>
      </c>
    </row>
    <row r="102" spans="2:9" ht="16.2" thickBot="1">
      <c r="B102" s="74" t="s">
        <v>7</v>
      </c>
      <c r="C102" s="87">
        <v>1.96</v>
      </c>
      <c r="D102" s="74">
        <f t="shared" si="14"/>
        <v>1.96</v>
      </c>
      <c r="E102" s="84"/>
      <c r="F102" s="85"/>
      <c r="G102" s="74" t="s">
        <v>7</v>
      </c>
      <c r="H102" s="87">
        <v>1.66</v>
      </c>
      <c r="I102" s="74">
        <f t="shared" si="15"/>
        <v>1.66</v>
      </c>
    </row>
    <row r="103" spans="2:9" ht="16.2" thickBot="1">
      <c r="B103" s="74" t="s">
        <v>8</v>
      </c>
      <c r="C103" s="87">
        <v>4.1500000000000004</v>
      </c>
      <c r="D103" s="74">
        <f t="shared" si="14"/>
        <v>4.1500000000000004</v>
      </c>
      <c r="E103" s="84"/>
      <c r="F103" s="85"/>
      <c r="G103" s="74" t="s">
        <v>8</v>
      </c>
      <c r="H103" s="87">
        <v>3.15</v>
      </c>
      <c r="I103" s="74">
        <f t="shared" si="15"/>
        <v>3.15</v>
      </c>
    </row>
    <row r="104" spans="2:9" ht="16.2" thickBot="1">
      <c r="B104" s="74" t="s">
        <v>9</v>
      </c>
      <c r="C104" s="87">
        <v>6.9</v>
      </c>
      <c r="D104" s="74">
        <f t="shared" si="14"/>
        <v>6.9</v>
      </c>
      <c r="E104" s="84"/>
      <c r="F104" s="85"/>
      <c r="G104" s="74" t="s">
        <v>9</v>
      </c>
      <c r="H104" s="87">
        <v>5.6</v>
      </c>
      <c r="I104" s="74">
        <f t="shared" si="15"/>
        <v>5.6</v>
      </c>
    </row>
    <row r="105" spans="2:9" ht="16.2" thickBot="1">
      <c r="B105" s="74" t="s">
        <v>10</v>
      </c>
      <c r="C105" s="87">
        <v>13.65</v>
      </c>
      <c r="D105" s="74">
        <f t="shared" si="14"/>
        <v>13.65</v>
      </c>
      <c r="E105" s="84"/>
      <c r="F105" s="85"/>
      <c r="G105" s="74" t="s">
        <v>10</v>
      </c>
      <c r="H105" s="87">
        <v>11.2</v>
      </c>
      <c r="I105" s="74">
        <f t="shared" si="15"/>
        <v>11.2</v>
      </c>
    </row>
    <row r="106" spans="2:9" ht="16.2" thickBot="1">
      <c r="B106" s="74" t="s">
        <v>11</v>
      </c>
      <c r="C106" s="87">
        <v>12.95</v>
      </c>
      <c r="D106" s="74">
        <f t="shared" si="14"/>
        <v>12.95</v>
      </c>
      <c r="E106" s="84"/>
      <c r="F106" s="85"/>
      <c r="G106" s="74" t="s">
        <v>11</v>
      </c>
      <c r="H106" s="87">
        <v>11.25</v>
      </c>
      <c r="I106" s="74">
        <f t="shared" si="15"/>
        <v>11.25</v>
      </c>
    </row>
    <row r="107" spans="2:9" ht="16.2" thickBot="1">
      <c r="B107" s="74" t="s">
        <v>12</v>
      </c>
      <c r="C107" s="87">
        <v>40</v>
      </c>
      <c r="D107" s="74">
        <f t="shared" si="14"/>
        <v>40</v>
      </c>
      <c r="E107" s="84"/>
      <c r="F107" s="85"/>
      <c r="G107" s="74" t="s">
        <v>12</v>
      </c>
      <c r="H107" s="87">
        <v>35</v>
      </c>
      <c r="I107" s="74">
        <f t="shared" si="15"/>
        <v>35</v>
      </c>
    </row>
    <row r="108" spans="2:9" ht="16.2" thickBot="1">
      <c r="B108" s="74" t="s">
        <v>13</v>
      </c>
      <c r="C108" s="87">
        <v>44</v>
      </c>
      <c r="D108" s="74">
        <f t="shared" si="14"/>
        <v>44</v>
      </c>
      <c r="E108" s="84"/>
      <c r="F108" s="85"/>
      <c r="G108" s="74" t="s">
        <v>13</v>
      </c>
      <c r="H108" s="87">
        <v>43</v>
      </c>
      <c r="I108" s="74">
        <f t="shared" si="15"/>
        <v>43</v>
      </c>
    </row>
    <row r="109" spans="2:9" ht="16.2" thickBot="1">
      <c r="B109" s="74" t="s">
        <v>14</v>
      </c>
      <c r="C109" s="87">
        <v>53</v>
      </c>
      <c r="D109" s="74">
        <f t="shared" si="14"/>
        <v>53</v>
      </c>
      <c r="E109" s="88"/>
      <c r="F109" s="89"/>
      <c r="G109" s="74" t="s">
        <v>14</v>
      </c>
      <c r="H109" s="87">
        <v>36</v>
      </c>
      <c r="I109" s="74">
        <f t="shared" si="15"/>
        <v>36</v>
      </c>
    </row>
    <row r="110" spans="2:9" ht="15" thickBot="1"/>
    <row r="111" spans="2:9" ht="15" thickBot="1">
      <c r="B111" s="74" t="s">
        <v>56</v>
      </c>
      <c r="C111" s="74" t="s">
        <v>53</v>
      </c>
      <c r="D111" s="74" t="s">
        <v>57</v>
      </c>
    </row>
    <row r="112" spans="2:9" ht="15" thickBot="1">
      <c r="B112" s="74">
        <v>1</v>
      </c>
      <c r="C112" s="74" t="str">
        <f t="shared" ref="C112:C121" si="16">IF($D12=""," ",$D12)</f>
        <v>B&amp;R</v>
      </c>
      <c r="D112" s="74" t="s">
        <v>23</v>
      </c>
    </row>
    <row r="113" spans="2:4" ht="15" thickBot="1">
      <c r="B113" s="74">
        <v>2</v>
      </c>
      <c r="C113" s="74" t="str">
        <f t="shared" si="16"/>
        <v>Chelt</v>
      </c>
      <c r="D113" s="74" t="s">
        <v>23</v>
      </c>
    </row>
    <row r="114" spans="2:4" ht="15" thickBot="1">
      <c r="B114" s="74">
        <v>3</v>
      </c>
      <c r="C114" s="74" t="str">
        <f t="shared" si="16"/>
        <v>D&amp;S</v>
      </c>
      <c r="D114" s="74" t="s">
        <v>23</v>
      </c>
    </row>
    <row r="115" spans="2:4" ht="15" thickBot="1">
      <c r="B115" s="74">
        <v>4</v>
      </c>
      <c r="C115" s="74" t="str">
        <f t="shared" si="16"/>
        <v>HereF</v>
      </c>
      <c r="D115" s="74" t="s">
        <v>23</v>
      </c>
    </row>
    <row r="116" spans="2:4" ht="15" thickBot="1">
      <c r="B116" s="74">
        <v>5</v>
      </c>
      <c r="C116" s="74" t="str">
        <f t="shared" si="16"/>
        <v>K&amp;S</v>
      </c>
      <c r="D116" s="74" t="s">
        <v>23</v>
      </c>
    </row>
    <row r="117" spans="2:4" ht="15" thickBot="1">
      <c r="B117" s="74">
        <v>6</v>
      </c>
      <c r="C117" s="74" t="str">
        <f t="shared" si="16"/>
        <v>Tipton</v>
      </c>
      <c r="D117" s="74" t="s">
        <v>23</v>
      </c>
    </row>
    <row r="118" spans="2:4" ht="15" thickBot="1">
      <c r="B118" s="74">
        <v>7</v>
      </c>
      <c r="C118" s="74" t="str">
        <f t="shared" si="16"/>
        <v>Worc</v>
      </c>
      <c r="D118" s="74" t="s">
        <v>23</v>
      </c>
    </row>
    <row r="119" spans="2:4" ht="15" thickBot="1">
      <c r="B119" s="74">
        <v>8</v>
      </c>
      <c r="C119" s="74" t="str">
        <f t="shared" si="16"/>
        <v>Yate</v>
      </c>
      <c r="D119" s="74" t="s">
        <v>23</v>
      </c>
    </row>
    <row r="120" spans="2:4" ht="15" thickBot="1">
      <c r="B120" s="74">
        <v>9</v>
      </c>
      <c r="C120" s="74" t="str">
        <f t="shared" si="16"/>
        <v xml:space="preserve"> </v>
      </c>
      <c r="D120" s="74" t="s">
        <v>23</v>
      </c>
    </row>
    <row r="121" spans="2:4" ht="15" thickBot="1">
      <c r="B121" s="74">
        <v>10</v>
      </c>
      <c r="C121" s="74" t="str">
        <f t="shared" si="16"/>
        <v xml:space="preserve"> </v>
      </c>
      <c r="D121" s="74" t="s">
        <v>23</v>
      </c>
    </row>
    <row r="122" spans="2:4" ht="15" thickBot="1">
      <c r="B122" s="74">
        <v>11</v>
      </c>
      <c r="C122" s="74" t="str">
        <f t="shared" ref="C122:C131" si="17">IF($D12=""," ",$D12)</f>
        <v>B&amp;R</v>
      </c>
      <c r="D122" s="74" t="s">
        <v>24</v>
      </c>
    </row>
    <row r="123" spans="2:4" ht="15" thickBot="1">
      <c r="B123" s="74">
        <v>22</v>
      </c>
      <c r="C123" s="74" t="str">
        <f t="shared" si="17"/>
        <v>Chelt</v>
      </c>
      <c r="D123" s="74" t="s">
        <v>24</v>
      </c>
    </row>
    <row r="124" spans="2:4" ht="15" thickBot="1">
      <c r="B124" s="74">
        <v>33</v>
      </c>
      <c r="C124" s="74" t="str">
        <f t="shared" si="17"/>
        <v>D&amp;S</v>
      </c>
      <c r="D124" s="74" t="s">
        <v>24</v>
      </c>
    </row>
    <row r="125" spans="2:4" ht="15" thickBot="1">
      <c r="B125" s="74">
        <v>44</v>
      </c>
      <c r="C125" s="74" t="str">
        <f t="shared" si="17"/>
        <v>HereF</v>
      </c>
      <c r="D125" s="74" t="s">
        <v>24</v>
      </c>
    </row>
    <row r="126" spans="2:4" ht="15" thickBot="1">
      <c r="B126" s="74">
        <v>55</v>
      </c>
      <c r="C126" s="74" t="str">
        <f t="shared" si="17"/>
        <v>K&amp;S</v>
      </c>
      <c r="D126" s="74" t="s">
        <v>24</v>
      </c>
    </row>
    <row r="127" spans="2:4" ht="15" thickBot="1">
      <c r="B127" s="74">
        <v>66</v>
      </c>
      <c r="C127" s="74" t="str">
        <f t="shared" si="17"/>
        <v>Tipton</v>
      </c>
      <c r="D127" s="74" t="s">
        <v>24</v>
      </c>
    </row>
    <row r="128" spans="2:4" ht="15" thickBot="1">
      <c r="B128" s="74">
        <v>77</v>
      </c>
      <c r="C128" s="74" t="str">
        <f t="shared" si="17"/>
        <v>Worc</v>
      </c>
      <c r="D128" s="74" t="s">
        <v>24</v>
      </c>
    </row>
    <row r="129" spans="2:26" ht="15" thickBot="1">
      <c r="B129" s="74">
        <v>88</v>
      </c>
      <c r="C129" s="74" t="str">
        <f t="shared" si="17"/>
        <v>Yate</v>
      </c>
      <c r="D129" s="74" t="s">
        <v>24</v>
      </c>
    </row>
    <row r="130" spans="2:26" ht="15" thickBot="1">
      <c r="B130" s="74">
        <v>99</v>
      </c>
      <c r="C130" s="74" t="str">
        <f t="shared" si="17"/>
        <v xml:space="preserve"> </v>
      </c>
      <c r="D130" s="74" t="s">
        <v>24</v>
      </c>
    </row>
    <row r="131" spans="2:26" ht="15" thickBot="1">
      <c r="B131" s="74">
        <v>101</v>
      </c>
      <c r="C131" s="74" t="str">
        <f t="shared" si="17"/>
        <v xml:space="preserve"> </v>
      </c>
      <c r="D131" s="74" t="s">
        <v>24</v>
      </c>
    </row>
    <row r="132" spans="2:26" ht="15" thickBot="1">
      <c r="B132" s="74">
        <v>111</v>
      </c>
      <c r="C132" s="74" t="str">
        <f t="shared" ref="C132:C141" si="18">IF($D12=""," ",$D12)</f>
        <v>B&amp;R</v>
      </c>
      <c r="D132" s="74" t="s">
        <v>25</v>
      </c>
    </row>
    <row r="133" spans="2:26" ht="15" thickBot="1">
      <c r="B133" s="74">
        <v>222</v>
      </c>
      <c r="C133" s="74" t="str">
        <f t="shared" si="18"/>
        <v>Chelt</v>
      </c>
      <c r="D133" s="74" t="s">
        <v>25</v>
      </c>
    </row>
    <row r="134" spans="2:26" ht="15" thickBot="1">
      <c r="B134" s="74">
        <v>333</v>
      </c>
      <c r="C134" s="74" t="str">
        <f t="shared" si="18"/>
        <v>D&amp;S</v>
      </c>
      <c r="D134" s="74" t="s">
        <v>25</v>
      </c>
    </row>
    <row r="135" spans="2:26" ht="15" thickBot="1">
      <c r="B135" s="74">
        <v>444</v>
      </c>
      <c r="C135" s="74" t="str">
        <f t="shared" si="18"/>
        <v>HereF</v>
      </c>
      <c r="D135" s="74" t="s">
        <v>25</v>
      </c>
    </row>
    <row r="136" spans="2:26" ht="15" thickBot="1">
      <c r="B136" s="74">
        <v>555</v>
      </c>
      <c r="C136" s="74" t="str">
        <f t="shared" si="18"/>
        <v>K&amp;S</v>
      </c>
      <c r="D136" s="74" t="s">
        <v>25</v>
      </c>
    </row>
    <row r="137" spans="2:26" ht="15" thickBot="1">
      <c r="B137" s="74">
        <v>666</v>
      </c>
      <c r="C137" s="74" t="str">
        <f t="shared" si="18"/>
        <v>Tipton</v>
      </c>
      <c r="D137" s="74" t="s">
        <v>25</v>
      </c>
    </row>
    <row r="138" spans="2:26" ht="15" thickBot="1">
      <c r="B138" s="74">
        <v>777</v>
      </c>
      <c r="C138" s="74" t="str">
        <f t="shared" si="18"/>
        <v>Worc</v>
      </c>
      <c r="D138" s="74" t="s">
        <v>25</v>
      </c>
    </row>
    <row r="139" spans="2:26" ht="15" thickBot="1">
      <c r="B139" s="74">
        <v>888</v>
      </c>
      <c r="C139" s="74" t="str">
        <f t="shared" si="18"/>
        <v>Yate</v>
      </c>
      <c r="D139" s="74" t="s">
        <v>25</v>
      </c>
    </row>
    <row r="140" spans="2:26" ht="15" thickBot="1">
      <c r="B140" s="74">
        <v>999</v>
      </c>
      <c r="C140" s="74" t="str">
        <f t="shared" si="18"/>
        <v xml:space="preserve"> </v>
      </c>
      <c r="D140" s="74" t="s">
        <v>25</v>
      </c>
    </row>
    <row r="141" spans="2:26" ht="15" thickBot="1">
      <c r="B141" s="74">
        <v>1011</v>
      </c>
      <c r="C141" s="74" t="str">
        <f t="shared" si="18"/>
        <v xml:space="preserve"> </v>
      </c>
      <c r="D141" s="74" t="s">
        <v>25</v>
      </c>
    </row>
    <row r="143" spans="2:26" ht="15" thickBot="1"/>
    <row r="144" spans="2:26" ht="15" thickBot="1">
      <c r="B144" s="74" t="s">
        <v>50</v>
      </c>
      <c r="C144" s="74" t="s">
        <v>1</v>
      </c>
      <c r="D144" s="74" t="s">
        <v>69</v>
      </c>
      <c r="E144" s="74">
        <v>24</v>
      </c>
      <c r="F144" s="74"/>
      <c r="G144" s="74"/>
      <c r="H144" s="74"/>
      <c r="I144" s="74"/>
      <c r="J144" s="74"/>
      <c r="K144" s="74"/>
      <c r="L144" s="74"/>
      <c r="M144" s="74"/>
      <c r="N144" s="74"/>
      <c r="O144" s="74" t="s">
        <v>50</v>
      </c>
      <c r="P144" s="74" t="s">
        <v>27</v>
      </c>
      <c r="Q144" s="74"/>
      <c r="R144" s="74"/>
      <c r="S144" s="74"/>
      <c r="T144" s="74"/>
      <c r="U144" s="74"/>
      <c r="V144" s="74"/>
      <c r="W144" s="74"/>
      <c r="X144" s="74"/>
      <c r="Y144" s="74"/>
      <c r="Z144" s="74"/>
    </row>
    <row r="145" spans="1:26" ht="15" thickBot="1">
      <c r="B145" s="74" t="s">
        <v>51</v>
      </c>
      <c r="C145" s="74"/>
      <c r="D145" s="74"/>
      <c r="E145" s="74"/>
      <c r="F145" s="74"/>
      <c r="G145" s="74"/>
      <c r="H145" s="74"/>
      <c r="I145" s="74"/>
      <c r="J145" s="74"/>
      <c r="K145" s="74"/>
      <c r="L145" s="74"/>
      <c r="M145" s="74" t="s">
        <v>68</v>
      </c>
      <c r="N145" s="74"/>
      <c r="O145" s="74" t="s">
        <v>51</v>
      </c>
      <c r="P145" s="74"/>
      <c r="Q145" s="74"/>
      <c r="R145" s="74"/>
      <c r="S145" s="74"/>
      <c r="T145" s="74"/>
      <c r="U145" s="74"/>
      <c r="V145" s="74"/>
      <c r="W145" s="74"/>
      <c r="X145" s="74"/>
      <c r="Y145" s="74"/>
      <c r="Z145" s="74" t="s">
        <v>68</v>
      </c>
    </row>
    <row r="146" spans="1:26" ht="15" thickBot="1">
      <c r="B146" s="74" t="s">
        <v>52</v>
      </c>
      <c r="C146" s="74" t="str">
        <f>$D$12</f>
        <v>B&amp;R</v>
      </c>
      <c r="D146" s="74" t="str">
        <f>$D$13</f>
        <v>Chelt</v>
      </c>
      <c r="E146" s="74" t="str">
        <f>$D$14</f>
        <v>D&amp;S</v>
      </c>
      <c r="F146" s="74" t="str">
        <f>$D$15</f>
        <v>HereF</v>
      </c>
      <c r="G146" s="74" t="str">
        <f>$D$16</f>
        <v>K&amp;S</v>
      </c>
      <c r="H146" s="74" t="str">
        <f>$D$17</f>
        <v>Tipton</v>
      </c>
      <c r="I146" s="74" t="str">
        <f>$D$18</f>
        <v>Worc</v>
      </c>
      <c r="J146" s="74" t="str">
        <f>$D$19</f>
        <v>Yate</v>
      </c>
      <c r="K146" s="74" t="str">
        <f>$D$20</f>
        <v/>
      </c>
      <c r="L146" s="74" t="str">
        <f>$D$21</f>
        <v/>
      </c>
      <c r="M146" s="74">
        <v>1</v>
      </c>
      <c r="N146" s="74"/>
      <c r="O146" s="74" t="s">
        <v>52</v>
      </c>
      <c r="P146" s="74" t="str">
        <f>$D$12</f>
        <v>B&amp;R</v>
      </c>
      <c r="Q146" s="74" t="str">
        <f>$D$13</f>
        <v>Chelt</v>
      </c>
      <c r="R146" s="74" t="str">
        <f>$D$14</f>
        <v>D&amp;S</v>
      </c>
      <c r="S146" s="74" t="str">
        <f>$D$15</f>
        <v>HereF</v>
      </c>
      <c r="T146" s="74" t="str">
        <f>$D$16</f>
        <v>K&amp;S</v>
      </c>
      <c r="U146" s="74" t="str">
        <f>$D$17</f>
        <v>Tipton</v>
      </c>
      <c r="V146" s="74" t="str">
        <f>$D$18</f>
        <v>Worc</v>
      </c>
      <c r="W146" s="74" t="str">
        <f>$D$19</f>
        <v>Yate</v>
      </c>
      <c r="X146" s="74" t="str">
        <f>$D$20</f>
        <v/>
      </c>
      <c r="Y146" s="74" t="str">
        <f>$D$21</f>
        <v/>
      </c>
      <c r="Z146" s="74">
        <v>1</v>
      </c>
    </row>
    <row r="147" spans="1:26" ht="15" thickBot="1">
      <c r="B147" s="74" t="s">
        <v>0</v>
      </c>
      <c r="C147" s="74"/>
      <c r="D147" s="74"/>
      <c r="E147" s="74"/>
      <c r="F147" s="74"/>
      <c r="G147" s="74"/>
      <c r="H147" s="74"/>
      <c r="I147" s="74"/>
      <c r="J147" s="74"/>
      <c r="K147" s="74"/>
      <c r="L147" s="74"/>
      <c r="M147" s="74">
        <f>1+M146</f>
        <v>2</v>
      </c>
      <c r="N147" s="74"/>
      <c r="O147" s="74" t="s">
        <v>0</v>
      </c>
      <c r="P147" s="74"/>
      <c r="Q147" s="74"/>
      <c r="R147" s="74"/>
      <c r="S147" s="74"/>
      <c r="T147" s="74"/>
      <c r="U147" s="74"/>
      <c r="V147" s="74"/>
      <c r="W147" s="74"/>
      <c r="X147" s="74"/>
      <c r="Y147" s="74"/>
      <c r="Z147" s="74">
        <f>1+Z146</f>
        <v>2</v>
      </c>
    </row>
    <row r="148" spans="1:26" ht="15" thickBot="1">
      <c r="B148" s="74">
        <v>100</v>
      </c>
      <c r="C148" s="74" t="str">
        <f>IF('Declarations Team 1'!$C4="","unknown",'Declarations Team 1'!$C4)</f>
        <v>unknown</v>
      </c>
      <c r="D148" s="74" t="str">
        <f>IF('Declarations Team 2'!$C4="","unknown",'Declarations Team 2'!$C4)</f>
        <v>unknown</v>
      </c>
      <c r="E148" s="74" t="str">
        <f>IF('Declarations Team 3'!$C4="","unknown",'Declarations Team 3'!$C4)</f>
        <v>unknown</v>
      </c>
      <c r="F148" s="74" t="str">
        <f>IF('Declarations Team 4'!$C4="","unknown",'Declarations Team 4'!$C4)</f>
        <v>unknown</v>
      </c>
      <c r="G148" s="74" t="str">
        <f>IF('Declarations Team 5'!$C4="","unknown",'Declarations Team 5'!$C4)</f>
        <v>unknown</v>
      </c>
      <c r="H148" s="74" t="str">
        <f>IF('Declarations Team 6'!$C4="","unknown",'Declarations Team 6'!$C4)</f>
        <v>unknown</v>
      </c>
      <c r="I148" s="74" t="str">
        <f>IF('Declarations Team 7'!$C4="","unknown",'Declarations Team 7'!$C4)</f>
        <v>unknown</v>
      </c>
      <c r="J148" s="74" t="str">
        <f>IF('Declarations Team 8'!$C4="","unknown",'Declarations Team 8'!$C4)</f>
        <v>unknown</v>
      </c>
      <c r="K148" s="74" t="str">
        <f>IF('Declarations Team 9'!$C4="","unknown",'Declarations Team 9'!$C4)</f>
        <v>unknown</v>
      </c>
      <c r="L148" s="74" t="str">
        <f>IF('Declarations Team 10'!$C4="","unknown",'Declarations Team 10'!$C4)</f>
        <v>unknown</v>
      </c>
      <c r="M148" s="74">
        <f t="shared" ref="M148:M211" si="19">1+M147</f>
        <v>3</v>
      </c>
      <c r="N148" s="74"/>
      <c r="O148" s="74">
        <v>100</v>
      </c>
      <c r="P148" s="74" t="str">
        <f>IF('Declarations Team 1'!$I4="","unknown",'Declarations Team 1'!$I4)</f>
        <v>unknown</v>
      </c>
      <c r="Q148" s="74" t="str">
        <f>IF('Declarations Team 2'!$I4="","unknown",'Declarations Team 2'!$I4)</f>
        <v>unknown</v>
      </c>
      <c r="R148" s="74" t="str">
        <f>IF('Declarations Team 3'!$I4="","unknown",'Declarations Team 3'!$I4)</f>
        <v>unknown</v>
      </c>
      <c r="S148" s="74" t="str">
        <f>IF('Declarations Team 4'!$I4="","unknown",'Declarations Team 4'!$I4)</f>
        <v>unknown</v>
      </c>
      <c r="T148" s="74" t="str">
        <f>IF('Declarations Team 5'!$I4="","unknown",'Declarations Team 5'!$I4)</f>
        <v>unknown</v>
      </c>
      <c r="U148" s="74" t="str">
        <f>IF('Declarations Team 6'!$I4="","unknown",'Declarations Team 6'!$I4)</f>
        <v>unknown</v>
      </c>
      <c r="V148" s="74" t="str">
        <f>IF('Declarations Team 7'!$I4="","unknown",'Declarations Team 7'!$I4)</f>
        <v>unknown</v>
      </c>
      <c r="W148" s="74" t="str">
        <f>IF('Declarations Team 8'!$I4="","unknown",'Declarations Team 8'!$I4)</f>
        <v>unknown</v>
      </c>
      <c r="X148" s="74" t="str">
        <f>IF('Declarations Team 9'!$I4="","unknown",'Declarations Team 9'!$I4)</f>
        <v>unknown</v>
      </c>
      <c r="Y148" s="74" t="str">
        <f>IF('Declarations Team 10'!$I4="","unknown",'Declarations Team 10'!$I4)</f>
        <v>unknown</v>
      </c>
      <c r="Z148" s="74">
        <f t="shared" ref="Z148:Z211" si="20">1+Z147</f>
        <v>3</v>
      </c>
    </row>
    <row r="149" spans="1:26" ht="15" thickBot="1">
      <c r="B149" s="74">
        <v>200</v>
      </c>
      <c r="C149" s="74" t="str">
        <f>IF('Declarations Team 1'!$C5="","unknown",'Declarations Team 1'!$C5)</f>
        <v>unknown</v>
      </c>
      <c r="D149" s="74" t="str">
        <f>IF('Declarations Team 2'!$C5="","unknown",'Declarations Team 2'!$C5)</f>
        <v>unknown</v>
      </c>
      <c r="E149" s="74" t="str">
        <f>IF('Declarations Team 3'!$C5="","unknown",'Declarations Team 3'!$C5)</f>
        <v>unknown</v>
      </c>
      <c r="F149" s="74" t="str">
        <f>IF('Declarations Team 4'!$C5="","unknown",'Declarations Team 4'!$C5)</f>
        <v>unknown</v>
      </c>
      <c r="G149" s="74" t="str">
        <f>IF('Declarations Team 5'!$C5="","unknown",'Declarations Team 5'!$C5)</f>
        <v>unknown</v>
      </c>
      <c r="H149" s="74" t="str">
        <f>IF('Declarations Team 6'!$C5="","unknown",'Declarations Team 6'!$C5)</f>
        <v>unknown</v>
      </c>
      <c r="I149" s="74" t="str">
        <f>IF('Declarations Team 7'!$C5="","unknown",'Declarations Team 7'!$C5)</f>
        <v>unknown</v>
      </c>
      <c r="J149" s="74" t="str">
        <f>IF('Declarations Team 8'!$C5="","unknown",'Declarations Team 8'!$C5)</f>
        <v>unknown</v>
      </c>
      <c r="K149" s="74" t="str">
        <f>IF('Declarations Team 9'!$C5="","unknown",'Declarations Team 9'!$C5)</f>
        <v>unknown</v>
      </c>
      <c r="L149" s="74" t="str">
        <f>IF('Declarations Team 10'!$C5="","unknown",'Declarations Team 10'!$C5)</f>
        <v>unknown</v>
      </c>
      <c r="M149" s="74">
        <f t="shared" si="19"/>
        <v>4</v>
      </c>
      <c r="N149" s="74"/>
      <c r="O149" s="74">
        <v>200</v>
      </c>
      <c r="P149" s="74" t="str">
        <f>IF('Declarations Team 1'!$I5="","unknown",'Declarations Team 1'!$I5)</f>
        <v>unknown</v>
      </c>
      <c r="Q149" s="74" t="str">
        <f>IF('Declarations Team 2'!$I5="","unknown",'Declarations Team 2'!$I5)</f>
        <v>unknown</v>
      </c>
      <c r="R149" s="74" t="str">
        <f>IF('Declarations Team 3'!$I5="","unknown",'Declarations Team 3'!$I5)</f>
        <v>unknown</v>
      </c>
      <c r="S149" s="74" t="str">
        <f>IF('Declarations Team 4'!$I5="","unknown",'Declarations Team 4'!$I5)</f>
        <v>unknown</v>
      </c>
      <c r="T149" s="74" t="str">
        <f>IF('Declarations Team 5'!$I5="","unknown",'Declarations Team 5'!$I5)</f>
        <v>unknown</v>
      </c>
      <c r="U149" s="74" t="str">
        <f>IF('Declarations Team 6'!$I5="","unknown",'Declarations Team 6'!$I5)</f>
        <v>unknown</v>
      </c>
      <c r="V149" s="74" t="str">
        <f>IF('Declarations Team 7'!$I5="","unknown",'Declarations Team 7'!$I5)</f>
        <v>unknown</v>
      </c>
      <c r="W149" s="74" t="str">
        <f>IF('Declarations Team 8'!$I5="","unknown",'Declarations Team 8'!$I5)</f>
        <v>unknown</v>
      </c>
      <c r="X149" s="74" t="str">
        <f>IF('Declarations Team 9'!$I5="","unknown",'Declarations Team 9'!$I5)</f>
        <v>unknown</v>
      </c>
      <c r="Y149" s="74" t="str">
        <f>IF('Declarations Team 10'!$I5="","unknown",'Declarations Team 10'!$I5)</f>
        <v>unknown</v>
      </c>
      <c r="Z149" s="74">
        <f t="shared" si="20"/>
        <v>4</v>
      </c>
    </row>
    <row r="150" spans="1:26" ht="15" thickBot="1">
      <c r="B150" s="74">
        <v>400</v>
      </c>
      <c r="C150" s="74" t="str">
        <f>IF('Declarations Team 1'!$C6="","unknown",'Declarations Team 1'!$C6)</f>
        <v>unknown</v>
      </c>
      <c r="D150" s="74" t="str">
        <f>IF('Declarations Team 2'!$C6="","unknown",'Declarations Team 2'!$C6)</f>
        <v>unknown</v>
      </c>
      <c r="E150" s="74" t="str">
        <f>IF('Declarations Team 3'!$C6="","unknown",'Declarations Team 3'!$C6)</f>
        <v>unknown</v>
      </c>
      <c r="F150" s="74" t="str">
        <f>IF('Declarations Team 4'!$C6="","unknown",'Declarations Team 4'!$C6)</f>
        <v>unknown</v>
      </c>
      <c r="G150" s="74" t="str">
        <f>IF('Declarations Team 5'!$C6="","unknown",'Declarations Team 5'!$C6)</f>
        <v>unknown</v>
      </c>
      <c r="H150" s="74" t="str">
        <f>IF('Declarations Team 6'!$C6="","unknown",'Declarations Team 6'!$C6)</f>
        <v>unknown</v>
      </c>
      <c r="I150" s="74" t="str">
        <f>IF('Declarations Team 7'!$C6="","unknown",'Declarations Team 7'!$C6)</f>
        <v>unknown</v>
      </c>
      <c r="J150" s="74" t="str">
        <f>IF('Declarations Team 8'!$C6="","unknown",'Declarations Team 8'!$C6)</f>
        <v>unknown</v>
      </c>
      <c r="K150" s="74" t="str">
        <f>IF('Declarations Team 9'!$C6="","unknown",'Declarations Team 9'!$C6)</f>
        <v>unknown</v>
      </c>
      <c r="L150" s="74" t="str">
        <f>IF('Declarations Team 10'!$C6="","unknown",'Declarations Team 10'!$C6)</f>
        <v>unknown</v>
      </c>
      <c r="M150" s="74">
        <f t="shared" si="19"/>
        <v>5</v>
      </c>
      <c r="N150" s="74"/>
      <c r="O150" s="74">
        <v>400</v>
      </c>
      <c r="P150" s="74" t="str">
        <f>IF('Declarations Team 1'!$I6="","unknown",'Declarations Team 1'!$I6)</f>
        <v>unknown</v>
      </c>
      <c r="Q150" s="74" t="str">
        <f>IF('Declarations Team 2'!$I6="","unknown",'Declarations Team 2'!$I6)</f>
        <v>unknown</v>
      </c>
      <c r="R150" s="74" t="str">
        <f>IF('Declarations Team 3'!$I6="","unknown",'Declarations Team 3'!$I6)</f>
        <v>unknown</v>
      </c>
      <c r="S150" s="74" t="str">
        <f>IF('Declarations Team 4'!$I6="","unknown",'Declarations Team 4'!$I6)</f>
        <v>unknown</v>
      </c>
      <c r="T150" s="74" t="str">
        <f>IF('Declarations Team 5'!$I6="","unknown",'Declarations Team 5'!$I6)</f>
        <v>unknown</v>
      </c>
      <c r="U150" s="74" t="str">
        <f>IF('Declarations Team 6'!$I6="","unknown",'Declarations Team 6'!$I6)</f>
        <v>unknown</v>
      </c>
      <c r="V150" s="74" t="str">
        <f>IF('Declarations Team 7'!$I6="","unknown",'Declarations Team 7'!$I6)</f>
        <v>unknown</v>
      </c>
      <c r="W150" s="74" t="str">
        <f>IF('Declarations Team 8'!$I6="","unknown",'Declarations Team 8'!$I6)</f>
        <v>unknown</v>
      </c>
      <c r="X150" s="74" t="str">
        <f>IF('Declarations Team 9'!$I6="","unknown",'Declarations Team 9'!$I6)</f>
        <v>unknown</v>
      </c>
      <c r="Y150" s="74" t="str">
        <f>IF('Declarations Team 10'!$I6="","unknown",'Declarations Team 10'!$I6)</f>
        <v>unknown</v>
      </c>
      <c r="Z150" s="74">
        <f t="shared" si="20"/>
        <v>5</v>
      </c>
    </row>
    <row r="151" spans="1:26" ht="15" thickBot="1">
      <c r="B151" s="74">
        <v>800</v>
      </c>
      <c r="C151" s="74" t="str">
        <f>IF('Declarations Team 1'!$C7="","unknown",'Declarations Team 1'!$C7)</f>
        <v>unknown</v>
      </c>
      <c r="D151" s="74" t="str">
        <f>IF('Declarations Team 2'!$C7="","unknown",'Declarations Team 2'!$C7)</f>
        <v>unknown</v>
      </c>
      <c r="E151" s="74" t="str">
        <f>IF('Declarations Team 3'!$C7="","unknown",'Declarations Team 3'!$C7)</f>
        <v>unknown</v>
      </c>
      <c r="F151" s="74" t="str">
        <f>IF('Declarations Team 4'!$C7="","unknown",'Declarations Team 4'!$C7)</f>
        <v>unknown</v>
      </c>
      <c r="G151" s="74" t="str">
        <f>IF('Declarations Team 5'!$C7="","unknown",'Declarations Team 5'!$C7)</f>
        <v>unknown</v>
      </c>
      <c r="H151" s="74" t="str">
        <f>IF('Declarations Team 6'!$C7="","unknown",'Declarations Team 6'!$C7)</f>
        <v>unknown</v>
      </c>
      <c r="I151" s="74" t="str">
        <f>IF('Declarations Team 7'!$C7="","unknown",'Declarations Team 7'!$C7)</f>
        <v>unknown</v>
      </c>
      <c r="J151" s="74" t="str">
        <f>IF('Declarations Team 8'!$C7="","unknown",'Declarations Team 8'!$C7)</f>
        <v>unknown</v>
      </c>
      <c r="K151" s="74" t="str">
        <f>IF('Declarations Team 9'!$C7="","unknown",'Declarations Team 9'!$C7)</f>
        <v>unknown</v>
      </c>
      <c r="L151" s="74" t="str">
        <f>IF('Declarations Team 10'!$C7="","unknown",'Declarations Team 10'!$C7)</f>
        <v>unknown</v>
      </c>
      <c r="M151" s="74">
        <f t="shared" si="19"/>
        <v>6</v>
      </c>
      <c r="N151" s="74"/>
      <c r="O151" s="74">
        <v>800</v>
      </c>
      <c r="P151" s="74" t="str">
        <f>IF('Declarations Team 1'!$I7="","unknown",'Declarations Team 1'!$I7)</f>
        <v>unknown</v>
      </c>
      <c r="Q151" s="74" t="str">
        <f>IF('Declarations Team 2'!$I7="","unknown",'Declarations Team 2'!$I7)</f>
        <v>unknown</v>
      </c>
      <c r="R151" s="74" t="str">
        <f>IF('Declarations Team 3'!$I7="","unknown",'Declarations Team 3'!$I7)</f>
        <v>unknown</v>
      </c>
      <c r="S151" s="74" t="str">
        <f>IF('Declarations Team 4'!$I7="","unknown",'Declarations Team 4'!$I7)</f>
        <v>unknown</v>
      </c>
      <c r="T151" s="74" t="str">
        <f>IF('Declarations Team 5'!$I7="","unknown",'Declarations Team 5'!$I7)</f>
        <v>unknown</v>
      </c>
      <c r="U151" s="74" t="str">
        <f>IF('Declarations Team 6'!$I7="","unknown",'Declarations Team 6'!$I7)</f>
        <v>unknown</v>
      </c>
      <c r="V151" s="74" t="str">
        <f>IF('Declarations Team 7'!$I7="","unknown",'Declarations Team 7'!$I7)</f>
        <v>unknown</v>
      </c>
      <c r="W151" s="74" t="str">
        <f>IF('Declarations Team 8'!$I7="","unknown",'Declarations Team 8'!$I7)</f>
        <v>unknown</v>
      </c>
      <c r="X151" s="74" t="str">
        <f>IF('Declarations Team 9'!$I7="","unknown",'Declarations Team 9'!$I7)</f>
        <v>unknown</v>
      </c>
      <c r="Y151" s="74" t="str">
        <f>IF('Declarations Team 10'!$I7="","unknown",'Declarations Team 10'!$I7)</f>
        <v>unknown</v>
      </c>
      <c r="Z151" s="74">
        <f t="shared" si="20"/>
        <v>6</v>
      </c>
    </row>
    <row r="152" spans="1:26" ht="15" thickBot="1">
      <c r="B152" s="74">
        <v>1500</v>
      </c>
      <c r="C152" s="74" t="str">
        <f>IF('Declarations Team 1'!$C8="","unknown",'Declarations Team 1'!$C8)</f>
        <v>unknown</v>
      </c>
      <c r="D152" s="74" t="str">
        <f>IF('Declarations Team 2'!$C8="","unknown",'Declarations Team 2'!$C8)</f>
        <v>unknown</v>
      </c>
      <c r="E152" s="74" t="str">
        <f>IF('Declarations Team 3'!$C8="","unknown",'Declarations Team 3'!$C8)</f>
        <v>unknown</v>
      </c>
      <c r="F152" s="74" t="str">
        <f>IF('Declarations Team 4'!$C8="","unknown",'Declarations Team 4'!$C8)</f>
        <v>unknown</v>
      </c>
      <c r="G152" s="74" t="str">
        <f>IF('Declarations Team 5'!$C8="","unknown",'Declarations Team 5'!$C8)</f>
        <v>unknown</v>
      </c>
      <c r="H152" s="74" t="str">
        <f>IF('Declarations Team 6'!$C8="","unknown",'Declarations Team 6'!$C8)</f>
        <v>unknown</v>
      </c>
      <c r="I152" s="74" t="str">
        <f>IF('Declarations Team 7'!$C8="","unknown",'Declarations Team 7'!$C8)</f>
        <v>unknown</v>
      </c>
      <c r="J152" s="74" t="str">
        <f>IF('Declarations Team 8'!$C8="","unknown",'Declarations Team 8'!$C8)</f>
        <v>unknown</v>
      </c>
      <c r="K152" s="74" t="str">
        <f>IF('Declarations Team 9'!$C8="","unknown",'Declarations Team 9'!$C8)</f>
        <v>unknown</v>
      </c>
      <c r="L152" s="74" t="str">
        <f>IF('Declarations Team 10'!$C8="","unknown",'Declarations Team 10'!$C8)</f>
        <v>unknown</v>
      </c>
      <c r="M152" s="74">
        <f t="shared" si="19"/>
        <v>7</v>
      </c>
      <c r="N152" s="74"/>
      <c r="O152" s="74">
        <v>1500</v>
      </c>
      <c r="P152" s="74" t="str">
        <f>IF('Declarations Team 1'!$I8="","unknown",'Declarations Team 1'!$I8)</f>
        <v>unknown</v>
      </c>
      <c r="Q152" s="74" t="str">
        <f>IF('Declarations Team 2'!$I8="","unknown",'Declarations Team 2'!$I8)</f>
        <v>unknown</v>
      </c>
      <c r="R152" s="74" t="str">
        <f>IF('Declarations Team 3'!$I8="","unknown",'Declarations Team 3'!$I8)</f>
        <v>unknown</v>
      </c>
      <c r="S152" s="74" t="str">
        <f>IF('Declarations Team 4'!$I8="","unknown",'Declarations Team 4'!$I8)</f>
        <v>unknown</v>
      </c>
      <c r="T152" s="74" t="str">
        <f>IF('Declarations Team 5'!$I8="","unknown",'Declarations Team 5'!$I8)</f>
        <v>unknown</v>
      </c>
      <c r="U152" s="74" t="str">
        <f>IF('Declarations Team 6'!$I8="","unknown",'Declarations Team 6'!$I8)</f>
        <v>unknown</v>
      </c>
      <c r="V152" s="74" t="str">
        <f>IF('Declarations Team 7'!$I8="","unknown",'Declarations Team 7'!$I8)</f>
        <v>unknown</v>
      </c>
      <c r="W152" s="74" t="str">
        <f>IF('Declarations Team 8'!$I8="","unknown",'Declarations Team 8'!$I8)</f>
        <v>unknown</v>
      </c>
      <c r="X152" s="74" t="str">
        <f>IF('Declarations Team 9'!$I8="","unknown",'Declarations Team 9'!$I8)</f>
        <v>unknown</v>
      </c>
      <c r="Y152" s="74" t="str">
        <f>IF('Declarations Team 10'!$I8="","unknown",'Declarations Team 10'!$I8)</f>
        <v>unknown</v>
      </c>
      <c r="Z152" s="74">
        <f t="shared" si="20"/>
        <v>7</v>
      </c>
    </row>
    <row r="153" spans="1:26" ht="15" thickBot="1">
      <c r="B153" s="74">
        <v>3000</v>
      </c>
      <c r="C153" s="74" t="str">
        <f>IF('Declarations Team 1'!$C9="","unknown",'Declarations Team 1'!$C9)</f>
        <v>unknown</v>
      </c>
      <c r="D153" s="74" t="str">
        <f>IF('Declarations Team 2'!$C9="","unknown",'Declarations Team 2'!$C9)</f>
        <v>unknown</v>
      </c>
      <c r="E153" s="74" t="str">
        <f>IF('Declarations Team 3'!$C9="","unknown",'Declarations Team 3'!$C9)</f>
        <v>unknown</v>
      </c>
      <c r="F153" s="74" t="str">
        <f>IF('Declarations Team 4'!$C9="","unknown",'Declarations Team 4'!$C9)</f>
        <v>unknown</v>
      </c>
      <c r="G153" s="74" t="str">
        <f>IF('Declarations Team 5'!$C9="","unknown",'Declarations Team 5'!$C9)</f>
        <v>unknown</v>
      </c>
      <c r="H153" s="74" t="str">
        <f>IF('Declarations Team 6'!$C9="","unknown",'Declarations Team 6'!$C9)</f>
        <v>unknown</v>
      </c>
      <c r="I153" s="74" t="str">
        <f>IF('Declarations Team 7'!$C9="","unknown",'Declarations Team 7'!$C9)</f>
        <v>unknown</v>
      </c>
      <c r="J153" s="74" t="str">
        <f>IF('Declarations Team 8'!$C9="","unknown",'Declarations Team 8'!$C9)</f>
        <v>unknown</v>
      </c>
      <c r="K153" s="74" t="str">
        <f>IF('Declarations Team 9'!$C9="","unknown",'Declarations Team 9'!$C9)</f>
        <v>unknown</v>
      </c>
      <c r="L153" s="74" t="str">
        <f>IF('Declarations Team 10'!$C9="","unknown",'Declarations Team 10'!$C9)</f>
        <v>unknown</v>
      </c>
      <c r="M153" s="74">
        <f t="shared" si="19"/>
        <v>8</v>
      </c>
      <c r="N153" s="74"/>
      <c r="O153" s="74">
        <v>3000</v>
      </c>
      <c r="P153" s="74" t="str">
        <f>IF('Declarations Team 1'!$I9="","unknown",'Declarations Team 1'!$I9)</f>
        <v>unknown</v>
      </c>
      <c r="Q153" s="74" t="str">
        <f>IF('Declarations Team 2'!$I9="","unknown",'Declarations Team 2'!$I9)</f>
        <v>unknown</v>
      </c>
      <c r="R153" s="74" t="str">
        <f>IF('Declarations Team 3'!$I9="","unknown",'Declarations Team 3'!$I9)</f>
        <v>unknown</v>
      </c>
      <c r="S153" s="74" t="str">
        <f>IF('Declarations Team 4'!$I9="","unknown",'Declarations Team 4'!$I9)</f>
        <v>unknown</v>
      </c>
      <c r="T153" s="74" t="str">
        <f>IF('Declarations Team 5'!$I9="","unknown",'Declarations Team 5'!$I9)</f>
        <v>unknown</v>
      </c>
      <c r="U153" s="74" t="str">
        <f>IF('Declarations Team 6'!$I9="","unknown",'Declarations Team 6'!$I9)</f>
        <v>unknown</v>
      </c>
      <c r="V153" s="74" t="str">
        <f>IF('Declarations Team 7'!$I9="","unknown",'Declarations Team 7'!$I9)</f>
        <v>unknown</v>
      </c>
      <c r="W153" s="74" t="str">
        <f>IF('Declarations Team 8'!$I9="","unknown",'Declarations Team 8'!$I9)</f>
        <v>unknown</v>
      </c>
      <c r="X153" s="74" t="str">
        <f>IF('Declarations Team 9'!$I9="","unknown",'Declarations Team 9'!$I9)</f>
        <v>unknown</v>
      </c>
      <c r="Y153" s="74" t="str">
        <f>IF('Declarations Team 10'!$I9="","unknown",'Declarations Team 10'!$I9)</f>
        <v>unknown</v>
      </c>
      <c r="Z153" s="74">
        <f t="shared" si="20"/>
        <v>8</v>
      </c>
    </row>
    <row r="154" spans="1:26" ht="15" thickBot="1">
      <c r="B154" s="74">
        <v>5000</v>
      </c>
      <c r="C154" s="74" t="str">
        <f>IF('Declarations Team 1'!$C10="","unknown",'Declarations Team 1'!$C10)</f>
        <v>unknown</v>
      </c>
      <c r="D154" s="74" t="str">
        <f>IF('Declarations Team 2'!$C10="","unknown",'Declarations Team 2'!$C10)</f>
        <v>unknown</v>
      </c>
      <c r="E154" s="74" t="str">
        <f>IF('Declarations Team 3'!$C10="","unknown",'Declarations Team 3'!$C10)</f>
        <v>unknown</v>
      </c>
      <c r="F154" s="74" t="str">
        <f>IF('Declarations Team 4'!$C10="","unknown",'Declarations Team 4'!$C10)</f>
        <v>unknown</v>
      </c>
      <c r="G154" s="74" t="str">
        <f>IF('Declarations Team 5'!$C10="","unknown",'Declarations Team 5'!$C10)</f>
        <v>unknown</v>
      </c>
      <c r="H154" s="74" t="str">
        <f>IF('Declarations Team 6'!$C10="","unknown",'Declarations Team 6'!$C10)</f>
        <v>unknown</v>
      </c>
      <c r="I154" s="74" t="str">
        <f>IF('Declarations Team 7'!$C10="","unknown",'Declarations Team 7'!$C10)</f>
        <v>unknown</v>
      </c>
      <c r="J154" s="74" t="str">
        <f>IF('Declarations Team 8'!$C10="","unknown",'Declarations Team 8'!$C10)</f>
        <v>unknown</v>
      </c>
      <c r="K154" s="74" t="str">
        <f>IF('Declarations Team 9'!$C10="","unknown",'Declarations Team 9'!$C10)</f>
        <v>unknown</v>
      </c>
      <c r="L154" s="74" t="str">
        <f>IF('Declarations Team 10'!$C10="","unknown",'Declarations Team 10'!$C10)</f>
        <v>unknown</v>
      </c>
      <c r="M154" s="74">
        <f t="shared" si="19"/>
        <v>9</v>
      </c>
      <c r="N154" s="74"/>
      <c r="O154" s="74">
        <v>5000</v>
      </c>
      <c r="P154" s="74" t="str">
        <f>IF('Declarations Team 1'!$I10="","unknown",'Declarations Team 1'!$I10)</f>
        <v>unknown</v>
      </c>
      <c r="Q154" s="74" t="str">
        <f>IF('Declarations Team 2'!$I10="","unknown",'Declarations Team 2'!$I10)</f>
        <v>unknown</v>
      </c>
      <c r="R154" s="74" t="str">
        <f>IF('Declarations Team 3'!$I10="","unknown",'Declarations Team 3'!$I10)</f>
        <v>unknown</v>
      </c>
      <c r="S154" s="74" t="str">
        <f>IF('Declarations Team 4'!$I10="","unknown",'Declarations Team 4'!$I10)</f>
        <v>unknown</v>
      </c>
      <c r="T154" s="74" t="str">
        <f>IF('Declarations Team 5'!$I10="","unknown",'Declarations Team 5'!$I10)</f>
        <v>unknown</v>
      </c>
      <c r="U154" s="74" t="str">
        <f>IF('Declarations Team 6'!$I10="","unknown",'Declarations Team 6'!$I10)</f>
        <v>unknown</v>
      </c>
      <c r="V154" s="74" t="str">
        <f>IF('Declarations Team 7'!$I10="","unknown",'Declarations Team 7'!$I10)</f>
        <v>unknown</v>
      </c>
      <c r="W154" s="74" t="str">
        <f>IF('Declarations Team 8'!$I10="","unknown",'Declarations Team 8'!$I10)</f>
        <v>unknown</v>
      </c>
      <c r="X154" s="74" t="str">
        <f>IF('Declarations Team 9'!$I10="","unknown",'Declarations Team 9'!$I10)</f>
        <v>unknown</v>
      </c>
      <c r="Y154" s="74" t="str">
        <f>IF('Declarations Team 10'!$I10="","unknown",'Declarations Team 10'!$I10)</f>
        <v>unknown</v>
      </c>
      <c r="Z154" s="74">
        <f t="shared" si="20"/>
        <v>9</v>
      </c>
    </row>
    <row r="155" spans="1:26" ht="15" thickBot="1">
      <c r="B155" s="74" t="s">
        <v>3</v>
      </c>
      <c r="C155" s="74" t="str">
        <f>IF('Declarations Team 1'!$C11="","unknown",'Declarations Team 1'!$C11)</f>
        <v>unknown</v>
      </c>
      <c r="D155" s="74" t="str">
        <f>IF('Declarations Team 2'!$C11="","unknown",'Declarations Team 2'!$C11)</f>
        <v>unknown</v>
      </c>
      <c r="E155" s="74" t="str">
        <f>IF('Declarations Team 3'!$C11="","unknown",'Declarations Team 3'!$C11)</f>
        <v>unknown</v>
      </c>
      <c r="F155" s="74" t="str">
        <f>IF('Declarations Team 4'!$C11="","unknown",'Declarations Team 4'!$C11)</f>
        <v>unknown</v>
      </c>
      <c r="G155" s="74" t="str">
        <f>IF('Declarations Team 5'!$C11="","unknown",'Declarations Team 5'!$C11)</f>
        <v>unknown</v>
      </c>
      <c r="H155" s="74" t="str">
        <f>IF('Declarations Team 6'!$C11="","unknown",'Declarations Team 6'!$C11)</f>
        <v>unknown</v>
      </c>
      <c r="I155" s="74" t="str">
        <f>IF('Declarations Team 7'!$C11="","unknown",'Declarations Team 7'!$C11)</f>
        <v>unknown</v>
      </c>
      <c r="J155" s="74" t="str">
        <f>IF('Declarations Team 8'!$C11="","unknown",'Declarations Team 8'!$C11)</f>
        <v>unknown</v>
      </c>
      <c r="K155" s="74" t="str">
        <f>IF('Declarations Team 9'!$C11="","unknown",'Declarations Team 9'!$C11)</f>
        <v>unknown</v>
      </c>
      <c r="L155" s="74" t="str">
        <f>IF('Declarations Team 10'!$C11="","unknown",'Declarations Team 10'!$C11)</f>
        <v>unknown</v>
      </c>
      <c r="M155" s="74">
        <f t="shared" si="19"/>
        <v>10</v>
      </c>
      <c r="N155" s="74"/>
      <c r="O155" s="74" t="s">
        <v>3</v>
      </c>
      <c r="P155" s="74" t="str">
        <f>IF('Declarations Team 1'!$I11="","unknown",'Declarations Team 1'!$I11)</f>
        <v>unknown</v>
      </c>
      <c r="Q155" s="74" t="str">
        <f>IF('Declarations Team 2'!$I11="","unknown",'Declarations Team 2'!$I11)</f>
        <v>unknown</v>
      </c>
      <c r="R155" s="74" t="str">
        <f>IF('Declarations Team 3'!$I11="","unknown",'Declarations Team 3'!$I11)</f>
        <v>unknown</v>
      </c>
      <c r="S155" s="74" t="str">
        <f>IF('Declarations Team 4'!$I11="","unknown",'Declarations Team 4'!$I11)</f>
        <v>unknown</v>
      </c>
      <c r="T155" s="74" t="str">
        <f>IF('Declarations Team 5'!$I11="","unknown",'Declarations Team 5'!$I11)</f>
        <v>unknown</v>
      </c>
      <c r="U155" s="74" t="str">
        <f>IF('Declarations Team 6'!$I11="","unknown",'Declarations Team 6'!$I11)</f>
        <v>unknown</v>
      </c>
      <c r="V155" s="74" t="str">
        <f>IF('Declarations Team 7'!$I11="","unknown",'Declarations Team 7'!$I11)</f>
        <v>unknown</v>
      </c>
      <c r="W155" s="74" t="str">
        <f>IF('Declarations Team 8'!$I11="","unknown",'Declarations Team 8'!$I11)</f>
        <v>unknown</v>
      </c>
      <c r="X155" s="74" t="str">
        <f>IF('Declarations Team 9'!$I11="","unknown",'Declarations Team 9'!$I11)</f>
        <v>unknown</v>
      </c>
      <c r="Y155" s="74" t="str">
        <f>IF('Declarations Team 10'!$I11="","unknown",'Declarations Team 10'!$I11)</f>
        <v>unknown</v>
      </c>
      <c r="Z155" s="74">
        <f t="shared" si="20"/>
        <v>10</v>
      </c>
    </row>
    <row r="156" spans="1:26" ht="15" thickBot="1">
      <c r="B156" s="74" t="s">
        <v>4</v>
      </c>
      <c r="C156" s="74" t="str">
        <f>IF('Declarations Team 1'!$C12="","unknown",'Declarations Team 1'!$C12)</f>
        <v>unknown</v>
      </c>
      <c r="D156" s="74" t="str">
        <f>IF('Declarations Team 2'!$C12="","unknown",'Declarations Team 2'!$C12)</f>
        <v>unknown</v>
      </c>
      <c r="E156" s="74" t="str">
        <f>IF('Declarations Team 3'!$C12="","unknown",'Declarations Team 3'!$C12)</f>
        <v>unknown</v>
      </c>
      <c r="F156" s="74" t="str">
        <f>IF('Declarations Team 4'!$C12="","unknown",'Declarations Team 4'!$C12)</f>
        <v>unknown</v>
      </c>
      <c r="G156" s="74" t="str">
        <f>IF('Declarations Team 5'!$C12="","unknown",'Declarations Team 5'!$C12)</f>
        <v>unknown</v>
      </c>
      <c r="H156" s="74" t="str">
        <f>IF('Declarations Team 6'!$C12="","unknown",'Declarations Team 6'!$C12)</f>
        <v>unknown</v>
      </c>
      <c r="I156" s="74" t="str">
        <f>IF('Declarations Team 7'!$C12="","unknown",'Declarations Team 7'!$C12)</f>
        <v>unknown</v>
      </c>
      <c r="J156" s="74" t="str">
        <f>IF('Declarations Team 8'!$C12="","unknown",'Declarations Team 8'!$C12)</f>
        <v>unknown</v>
      </c>
      <c r="K156" s="74" t="str">
        <f>IF('Declarations Team 9'!$C12="","unknown",'Declarations Team 9'!$C12)</f>
        <v>unknown</v>
      </c>
      <c r="L156" s="74" t="str">
        <f>IF('Declarations Team 10'!$C12="","unknown",'Declarations Team 10'!$C12)</f>
        <v>unknown</v>
      </c>
      <c r="M156" s="74">
        <f t="shared" si="19"/>
        <v>11</v>
      </c>
      <c r="N156" s="74"/>
      <c r="O156" s="74" t="s">
        <v>4</v>
      </c>
      <c r="P156" s="74" t="str">
        <f>IF('Declarations Team 1'!$I12="","unknown",'Declarations Team 1'!$I12)</f>
        <v>unknown</v>
      </c>
      <c r="Q156" s="74" t="str">
        <f>IF('Declarations Team 2'!$I12="","unknown",'Declarations Team 2'!$I12)</f>
        <v>unknown</v>
      </c>
      <c r="R156" s="74" t="str">
        <f>IF('Declarations Team 3'!$I12="","unknown",'Declarations Team 3'!$I12)</f>
        <v>unknown</v>
      </c>
      <c r="S156" s="74" t="str">
        <f>IF('Declarations Team 4'!$I12="","unknown",'Declarations Team 4'!$I12)</f>
        <v>unknown</v>
      </c>
      <c r="T156" s="74" t="str">
        <f>IF('Declarations Team 5'!$I12="","unknown",'Declarations Team 5'!$I12)</f>
        <v>unknown</v>
      </c>
      <c r="U156" s="74" t="str">
        <f>IF('Declarations Team 6'!$I12="","unknown",'Declarations Team 6'!$I12)</f>
        <v>unknown</v>
      </c>
      <c r="V156" s="74" t="str">
        <f>IF('Declarations Team 7'!$I12="","unknown",'Declarations Team 7'!$I12)</f>
        <v>unknown</v>
      </c>
      <c r="W156" s="74" t="str">
        <f>IF('Declarations Team 8'!$I12="","unknown",'Declarations Team 8'!$I12)</f>
        <v>unknown</v>
      </c>
      <c r="X156" s="74" t="str">
        <f>IF('Declarations Team 9'!$I12="","unknown",'Declarations Team 9'!$I12)</f>
        <v>unknown</v>
      </c>
      <c r="Y156" s="74" t="str">
        <f>IF('Declarations Team 10'!$I12="","unknown",'Declarations Team 10'!$I12)</f>
        <v>unknown</v>
      </c>
      <c r="Z156" s="74">
        <f t="shared" si="20"/>
        <v>11</v>
      </c>
    </row>
    <row r="157" spans="1:26" ht="15" thickBot="1">
      <c r="B157" s="74" t="s">
        <v>5</v>
      </c>
      <c r="C157" s="74" t="str">
        <f>IF('Declarations Team 1'!$C13="","unknown",'Declarations Team 1'!$C13)</f>
        <v>unknown</v>
      </c>
      <c r="D157" s="74" t="str">
        <f>IF('Declarations Team 2'!$C13="","unknown",'Declarations Team 2'!$C13)</f>
        <v>unknown</v>
      </c>
      <c r="E157" s="74" t="str">
        <f>IF('Declarations Team 3'!$C13="","unknown",'Declarations Team 3'!$C13)</f>
        <v>unknown</v>
      </c>
      <c r="F157" s="74" t="str">
        <f>IF('Declarations Team 4'!$C13="","unknown",'Declarations Team 4'!$C13)</f>
        <v>unknown</v>
      </c>
      <c r="G157" s="74" t="str">
        <f>IF('Declarations Team 5'!$C13="","unknown",'Declarations Team 5'!$C13)</f>
        <v>unknown</v>
      </c>
      <c r="H157" s="74" t="str">
        <f>IF('Declarations Team 6'!$C13="","unknown",'Declarations Team 6'!$C13)</f>
        <v>unknown</v>
      </c>
      <c r="I157" s="74" t="str">
        <f>IF('Declarations Team 7'!$C13="","unknown",'Declarations Team 7'!$C13)</f>
        <v>unknown</v>
      </c>
      <c r="J157" s="74" t="str">
        <f>IF('Declarations Team 8'!$C13="","unknown",'Declarations Team 8'!$C13)</f>
        <v>unknown</v>
      </c>
      <c r="K157" s="74" t="str">
        <f>IF('Declarations Team 9'!$C13="","unknown",'Declarations Team 9'!$C13)</f>
        <v>unknown</v>
      </c>
      <c r="L157" s="74" t="str">
        <f>IF('Declarations Team 10'!$C13="","unknown",'Declarations Team 10'!$C13)</f>
        <v>unknown</v>
      </c>
      <c r="M157" s="74">
        <f t="shared" si="19"/>
        <v>12</v>
      </c>
      <c r="N157" s="74"/>
      <c r="O157" s="74" t="s">
        <v>26</v>
      </c>
      <c r="P157" s="74" t="str">
        <f>IF('Declarations Team 1'!$I13="","unknown",'Declarations Team 1'!$I13)</f>
        <v>unknown</v>
      </c>
      <c r="Q157" s="74" t="str">
        <f>IF('Declarations Team 2'!$I13="","unknown",'Declarations Team 2'!$I13)</f>
        <v>unknown</v>
      </c>
      <c r="R157" s="74" t="str">
        <f>IF('Declarations Team 3'!$I13="","unknown",'Declarations Team 3'!$I13)</f>
        <v>unknown</v>
      </c>
      <c r="S157" s="74" t="str">
        <f>IF('Declarations Team 4'!$I13="","unknown",'Declarations Team 4'!$I13)</f>
        <v>unknown</v>
      </c>
      <c r="T157" s="74" t="str">
        <f>IF('Declarations Team 5'!$I13="","unknown",'Declarations Team 5'!$I13)</f>
        <v>unknown</v>
      </c>
      <c r="U157" s="74" t="str">
        <f>IF('Declarations Team 6'!$I13="","unknown",'Declarations Team 6'!$I13)</f>
        <v>unknown</v>
      </c>
      <c r="V157" s="74" t="str">
        <f>IF('Declarations Team 7'!$I13="","unknown",'Declarations Team 7'!$I13)</f>
        <v>unknown</v>
      </c>
      <c r="W157" s="74" t="str">
        <f>IF('Declarations Team 8'!$I13="","unknown",'Declarations Team 8'!$I13)</f>
        <v>unknown</v>
      </c>
      <c r="X157" s="74" t="str">
        <f>IF('Declarations Team 9'!$I13="","unknown",'Declarations Team 9'!$I13)</f>
        <v>unknown</v>
      </c>
      <c r="Y157" s="74" t="str">
        <f>IF('Declarations Team 10'!$I13="","unknown",'Declarations Team 10'!$I13)</f>
        <v>unknown</v>
      </c>
      <c r="Z157" s="74">
        <f t="shared" si="20"/>
        <v>12</v>
      </c>
    </row>
    <row r="158" spans="1:26" ht="15" thickBot="1">
      <c r="B158" s="74" t="s">
        <v>6</v>
      </c>
      <c r="C158" s="74" t="str">
        <f>IF('Declarations Team 1'!$C14="","unknown",'Declarations Team 1'!$C14)</f>
        <v>unknown</v>
      </c>
      <c r="D158" s="74" t="str">
        <f>IF('Declarations Team 2'!$C14="","unknown",'Declarations Team 2'!$C14)</f>
        <v>unknown</v>
      </c>
      <c r="E158" s="74" t="str">
        <f>IF('Declarations Team 3'!$C14="","unknown",'Declarations Team 3'!$C14)</f>
        <v>unknown</v>
      </c>
      <c r="F158" s="74" t="str">
        <f>IF('Declarations Team 4'!$C14="","unknown",'Declarations Team 4'!$C14)</f>
        <v>unknown</v>
      </c>
      <c r="G158" s="74" t="str">
        <f>IF('Declarations Team 5'!$C14="","unknown",'Declarations Team 5'!$C14)</f>
        <v>unknown</v>
      </c>
      <c r="H158" s="74" t="str">
        <f>IF('Declarations Team 6'!$C14="","unknown",'Declarations Team 6'!$C14)</f>
        <v>unknown</v>
      </c>
      <c r="I158" s="74" t="str">
        <f>IF('Declarations Team 7'!$C14="","unknown",'Declarations Team 7'!$C14)</f>
        <v>unknown</v>
      </c>
      <c r="J158" s="74" t="str">
        <f>IF('Declarations Team 8'!$C14="","unknown",'Declarations Team 8'!$C14)</f>
        <v>unknown</v>
      </c>
      <c r="K158" s="74" t="str">
        <f>IF('Declarations Team 9'!$C14="","unknown",'Declarations Team 9'!$C14)</f>
        <v>unknown</v>
      </c>
      <c r="L158" s="74" t="str">
        <f>IF('Declarations Team 10'!$C14="","unknown",'Declarations Team 10'!$C14)</f>
        <v>unknown</v>
      </c>
      <c r="M158" s="74">
        <f t="shared" si="19"/>
        <v>13</v>
      </c>
      <c r="N158" s="74"/>
      <c r="O158" s="74" t="s">
        <v>6</v>
      </c>
      <c r="P158" s="74" t="str">
        <f>IF('Declarations Team 1'!$I14="","unknown",'Declarations Team 1'!$I14)</f>
        <v>unknown</v>
      </c>
      <c r="Q158" s="74" t="str">
        <f>IF('Declarations Team 2'!$I14="","unknown",'Declarations Team 2'!$I14)</f>
        <v>unknown</v>
      </c>
      <c r="R158" s="74" t="str">
        <f>IF('Declarations Team 3'!$I14="","unknown",'Declarations Team 3'!$I14)</f>
        <v>unknown</v>
      </c>
      <c r="S158" s="74" t="str">
        <f>IF('Declarations Team 4'!$I14="","unknown",'Declarations Team 4'!$I14)</f>
        <v>unknown</v>
      </c>
      <c r="T158" s="74" t="str">
        <f>IF('Declarations Team 5'!$I14="","unknown",'Declarations Team 5'!$I14)</f>
        <v>unknown</v>
      </c>
      <c r="U158" s="74" t="str">
        <f>IF('Declarations Team 6'!$I14="","unknown",'Declarations Team 6'!$I14)</f>
        <v>unknown</v>
      </c>
      <c r="V158" s="74" t="str">
        <f>IF('Declarations Team 7'!$I14="","unknown",'Declarations Team 7'!$I14)</f>
        <v>unknown</v>
      </c>
      <c r="W158" s="74" t="str">
        <f>IF('Declarations Team 8'!$I14="","unknown",'Declarations Team 8'!$I14)</f>
        <v>unknown</v>
      </c>
      <c r="X158" s="74" t="str">
        <f>IF('Declarations Team 9'!$I14="","unknown",'Declarations Team 9'!$I14)</f>
        <v>unknown</v>
      </c>
      <c r="Y158" s="74" t="str">
        <f>IF('Declarations Team 10'!$I14="","unknown",'Declarations Team 10'!$I14)</f>
        <v>unknown</v>
      </c>
      <c r="Z158" s="74">
        <f t="shared" si="20"/>
        <v>13</v>
      </c>
    </row>
    <row r="159" spans="1:26" ht="15" thickBot="1">
      <c r="A159" t="s">
        <v>856</v>
      </c>
      <c r="B159" s="74" t="s">
        <v>7</v>
      </c>
      <c r="C159" s="74" t="str">
        <f>IF('Declarations Team 1'!$C15="","unknown",'Declarations Team 1'!$C15)</f>
        <v>unknown</v>
      </c>
      <c r="D159" s="74" t="str">
        <f>IF('Declarations Team 2'!$C15="","unknown",'Declarations Team 2'!$C15)</f>
        <v>unknown</v>
      </c>
      <c r="E159" s="74" t="str">
        <f>IF('Declarations Team 3'!$C15="","unknown",'Declarations Team 3'!$C15)</f>
        <v>unknown</v>
      </c>
      <c r="F159" s="74" t="str">
        <f>IF('Declarations Team 4'!$C15="","unknown",'Declarations Team 4'!$C15)</f>
        <v>unknown</v>
      </c>
      <c r="G159" s="74" t="str">
        <f>IF('Declarations Team 5'!$C15="","unknown",'Declarations Team 5'!$C15)</f>
        <v>unknown</v>
      </c>
      <c r="H159" s="74" t="str">
        <f>IF('Declarations Team 6'!$C15="","unknown",'Declarations Team 6'!$C15)</f>
        <v>unknown</v>
      </c>
      <c r="I159" s="74" t="str">
        <f>IF('Declarations Team 7'!$C15="","unknown",'Declarations Team 7'!$C15)</f>
        <v>unknown</v>
      </c>
      <c r="J159" s="74" t="str">
        <f>IF('Declarations Team 8'!$C15="","unknown",'Declarations Team 8'!$C15)</f>
        <v>unknown</v>
      </c>
      <c r="K159" s="74" t="str">
        <f>IF('Declarations Team 9'!$C15="","unknown",'Declarations Team 9'!$C15)</f>
        <v>unknown</v>
      </c>
      <c r="L159" s="74" t="str">
        <f>IF('Declarations Team 10'!$C15="","unknown",'Declarations Team 10'!$C15)</f>
        <v>unknown</v>
      </c>
      <c r="M159" s="74">
        <f t="shared" si="19"/>
        <v>14</v>
      </c>
      <c r="N159" s="74"/>
      <c r="O159" s="74" t="s">
        <v>7</v>
      </c>
      <c r="P159" s="74" t="str">
        <f>IF('Declarations Team 1'!$I15="","unknown",'Declarations Team 1'!$I15)</f>
        <v>unknown</v>
      </c>
      <c r="Q159" s="74" t="str">
        <f>IF('Declarations Team 2'!$I15="","unknown",'Declarations Team 2'!$I15)</f>
        <v>unknown</v>
      </c>
      <c r="R159" s="74" t="str">
        <f>IF('Declarations Team 3'!$I15="","unknown",'Declarations Team 3'!$I15)</f>
        <v>unknown</v>
      </c>
      <c r="S159" s="74" t="str">
        <f>IF('Declarations Team 4'!$I15="","unknown",'Declarations Team 4'!$I15)</f>
        <v>unknown</v>
      </c>
      <c r="T159" s="74" t="str">
        <f>IF('Declarations Team 5'!$I15="","unknown",'Declarations Team 5'!$I15)</f>
        <v>unknown</v>
      </c>
      <c r="U159" s="74" t="str">
        <f>IF('Declarations Team 6'!$I15="","unknown",'Declarations Team 6'!$I15)</f>
        <v>unknown</v>
      </c>
      <c r="V159" s="74" t="str">
        <f>IF('Declarations Team 7'!$I15="","unknown",'Declarations Team 7'!$I15)</f>
        <v>unknown</v>
      </c>
      <c r="W159" s="74" t="str">
        <f>IF('Declarations Team 8'!$I15="","unknown",'Declarations Team 8'!$I15)</f>
        <v>unknown</v>
      </c>
      <c r="X159" s="74" t="str">
        <f>IF('Declarations Team 9'!$I15="","unknown",'Declarations Team 9'!$I15)</f>
        <v>unknown</v>
      </c>
      <c r="Y159" s="74" t="str">
        <f>IF('Declarations Team 10'!$I15="","unknown",'Declarations Team 10'!$I15)</f>
        <v>unknown</v>
      </c>
      <c r="Z159" s="74">
        <f t="shared" si="20"/>
        <v>14</v>
      </c>
    </row>
    <row r="160" spans="1:26" ht="15" thickBot="1">
      <c r="A160" t="s">
        <v>857</v>
      </c>
      <c r="B160" s="74" t="s">
        <v>8</v>
      </c>
      <c r="C160" s="74" t="str">
        <f>IF('Declarations Team 1'!$C16="","unknown",'Declarations Team 1'!$C16)</f>
        <v>unknown</v>
      </c>
      <c r="D160" s="74" t="str">
        <f>IF('Declarations Team 2'!$C16="","unknown",'Declarations Team 2'!$C16)</f>
        <v>unknown</v>
      </c>
      <c r="E160" s="74" t="str">
        <f>IF('Declarations Team 3'!$C16="","unknown",'Declarations Team 3'!$C16)</f>
        <v>unknown</v>
      </c>
      <c r="F160" s="74" t="str">
        <f>IF('Declarations Team 4'!$C16="","unknown",'Declarations Team 4'!$C16)</f>
        <v>unknown</v>
      </c>
      <c r="G160" s="74" t="str">
        <f>IF('Declarations Team 5'!$C16="","unknown",'Declarations Team 5'!$C16)</f>
        <v>unknown</v>
      </c>
      <c r="H160" s="74" t="str">
        <f>IF('Declarations Team 6'!$C16="","unknown",'Declarations Team 6'!$C16)</f>
        <v>unknown</v>
      </c>
      <c r="I160" s="74" t="str">
        <f>IF('Declarations Team 7'!$C16="","unknown",'Declarations Team 7'!$C16)</f>
        <v>unknown</v>
      </c>
      <c r="J160" s="74" t="str">
        <f>IF('Declarations Team 8'!$C16="","unknown",'Declarations Team 8'!$C16)</f>
        <v>unknown</v>
      </c>
      <c r="K160" s="74" t="str">
        <f>IF('Declarations Team 9'!$C16="","unknown",'Declarations Team 9'!$C16)</f>
        <v>unknown</v>
      </c>
      <c r="L160" s="74" t="str">
        <f>IF('Declarations Team 10'!$C16="","unknown",'Declarations Team 10'!$C16)</f>
        <v>unknown</v>
      </c>
      <c r="M160" s="74">
        <f t="shared" si="19"/>
        <v>15</v>
      </c>
      <c r="N160" s="74"/>
      <c r="O160" s="74" t="s">
        <v>8</v>
      </c>
      <c r="P160" s="74" t="str">
        <f>IF('Declarations Team 1'!$I16="","unknown",'Declarations Team 1'!$I16)</f>
        <v>unknown</v>
      </c>
      <c r="Q160" s="74" t="str">
        <f>IF('Declarations Team 2'!$I16="","unknown",'Declarations Team 2'!$I16)</f>
        <v>unknown</v>
      </c>
      <c r="R160" s="74" t="str">
        <f>IF('Declarations Team 3'!$I16="","unknown",'Declarations Team 3'!$I16)</f>
        <v>unknown</v>
      </c>
      <c r="S160" s="74" t="str">
        <f>IF('Declarations Team 4'!$I16="","unknown",'Declarations Team 4'!$I16)</f>
        <v>unknown</v>
      </c>
      <c r="T160" s="74" t="str">
        <f>IF('Declarations Team 5'!$I16="","unknown",'Declarations Team 5'!$I16)</f>
        <v>unknown</v>
      </c>
      <c r="U160" s="74" t="str">
        <f>IF('Declarations Team 6'!$I16="","unknown",'Declarations Team 6'!$I16)</f>
        <v>unknown</v>
      </c>
      <c r="V160" s="74" t="str">
        <f>IF('Declarations Team 7'!$I16="","unknown",'Declarations Team 7'!$I16)</f>
        <v>unknown</v>
      </c>
      <c r="W160" s="74" t="str">
        <f>IF('Declarations Team 8'!$I16="","unknown",'Declarations Team 8'!$I16)</f>
        <v>unknown</v>
      </c>
      <c r="X160" s="74" t="str">
        <f>IF('Declarations Team 9'!$I16="","unknown",'Declarations Team 9'!$I16)</f>
        <v>unknown</v>
      </c>
      <c r="Y160" s="74" t="str">
        <f>IF('Declarations Team 10'!$I16="","unknown",'Declarations Team 10'!$I16)</f>
        <v>unknown</v>
      </c>
      <c r="Z160" s="74">
        <f t="shared" si="20"/>
        <v>15</v>
      </c>
    </row>
    <row r="161" spans="1:26" ht="15" thickBot="1">
      <c r="A161" t="s">
        <v>858</v>
      </c>
      <c r="B161" s="74" t="s">
        <v>9</v>
      </c>
      <c r="C161" s="74" t="str">
        <f>IF('Declarations Team 1'!$C17="","unknown",'Declarations Team 1'!$C17)</f>
        <v>unknown</v>
      </c>
      <c r="D161" s="74" t="str">
        <f>IF('Declarations Team 2'!$C17="","unknown",'Declarations Team 2'!$C17)</f>
        <v>unknown</v>
      </c>
      <c r="E161" s="74" t="str">
        <f>IF('Declarations Team 3'!$C17="","unknown",'Declarations Team 3'!$C17)</f>
        <v>unknown</v>
      </c>
      <c r="F161" s="74" t="str">
        <f>IF('Declarations Team 4'!$C17="","unknown",'Declarations Team 4'!$C17)</f>
        <v>unknown</v>
      </c>
      <c r="G161" s="74" t="str">
        <f>IF('Declarations Team 5'!$C17="","unknown",'Declarations Team 5'!$C17)</f>
        <v>unknown</v>
      </c>
      <c r="H161" s="74" t="str">
        <f>IF('Declarations Team 6'!$C17="","unknown",'Declarations Team 6'!$C17)</f>
        <v>unknown</v>
      </c>
      <c r="I161" s="74" t="str">
        <f>IF('Declarations Team 7'!$C17="","unknown",'Declarations Team 7'!$C17)</f>
        <v>unknown</v>
      </c>
      <c r="J161" s="74" t="str">
        <f>IF('Declarations Team 8'!$C17="","unknown",'Declarations Team 8'!$C17)</f>
        <v>unknown</v>
      </c>
      <c r="K161" s="74" t="str">
        <f>IF('Declarations Team 9'!$C17="","unknown",'Declarations Team 9'!$C17)</f>
        <v>unknown</v>
      </c>
      <c r="L161" s="74" t="str">
        <f>IF('Declarations Team 10'!$C17="","unknown",'Declarations Team 10'!$C17)</f>
        <v>unknown</v>
      </c>
      <c r="M161" s="74">
        <f t="shared" si="19"/>
        <v>16</v>
      </c>
      <c r="N161" s="74"/>
      <c r="O161" s="74" t="s">
        <v>9</v>
      </c>
      <c r="P161" s="74" t="str">
        <f>IF('Declarations Team 1'!$I17="","unknown",'Declarations Team 1'!$I17)</f>
        <v>unknown</v>
      </c>
      <c r="Q161" s="74" t="str">
        <f>IF('Declarations Team 2'!$I17="","unknown",'Declarations Team 2'!$I17)</f>
        <v>unknown</v>
      </c>
      <c r="R161" s="74" t="str">
        <f>IF('Declarations Team 3'!$I17="","unknown",'Declarations Team 3'!$I17)</f>
        <v>unknown</v>
      </c>
      <c r="S161" s="74" t="str">
        <f>IF('Declarations Team 4'!$I17="","unknown",'Declarations Team 4'!$I17)</f>
        <v>unknown</v>
      </c>
      <c r="T161" s="74" t="str">
        <f>IF('Declarations Team 5'!$I17="","unknown",'Declarations Team 5'!$I17)</f>
        <v>unknown</v>
      </c>
      <c r="U161" s="74" t="str">
        <f>IF('Declarations Team 6'!$I17="","unknown",'Declarations Team 6'!$I17)</f>
        <v>unknown</v>
      </c>
      <c r="V161" s="74" t="str">
        <f>IF('Declarations Team 7'!$I17="","unknown",'Declarations Team 7'!$I17)</f>
        <v>unknown</v>
      </c>
      <c r="W161" s="74" t="str">
        <f>IF('Declarations Team 8'!$I17="","unknown",'Declarations Team 8'!$I17)</f>
        <v>unknown</v>
      </c>
      <c r="X161" s="74" t="str">
        <f>IF('Declarations Team 9'!$I17="","unknown",'Declarations Team 9'!$I17)</f>
        <v>unknown</v>
      </c>
      <c r="Y161" s="74" t="str">
        <f>IF('Declarations Team 10'!$I17="","unknown",'Declarations Team 10'!$I17)</f>
        <v>unknown</v>
      </c>
      <c r="Z161" s="74">
        <f t="shared" si="20"/>
        <v>16</v>
      </c>
    </row>
    <row r="162" spans="1:26" ht="15" thickBot="1">
      <c r="A162" t="s">
        <v>859</v>
      </c>
      <c r="B162" s="74" t="s">
        <v>10</v>
      </c>
      <c r="C162" s="74" t="str">
        <f>IF('Declarations Team 1'!$C18="","unknown",'Declarations Team 1'!$C18)</f>
        <v>unknown</v>
      </c>
      <c r="D162" s="74" t="str">
        <f>IF('Declarations Team 2'!$C18="","unknown",'Declarations Team 2'!$C18)</f>
        <v>unknown</v>
      </c>
      <c r="E162" s="74" t="str">
        <f>IF('Declarations Team 3'!$C18="","unknown",'Declarations Team 3'!$C18)</f>
        <v>unknown</v>
      </c>
      <c r="F162" s="74" t="str">
        <f>IF('Declarations Team 4'!$C18="","unknown",'Declarations Team 4'!$C18)</f>
        <v>unknown</v>
      </c>
      <c r="G162" s="74" t="str">
        <f>IF('Declarations Team 5'!$C18="","unknown",'Declarations Team 5'!$C18)</f>
        <v>unknown</v>
      </c>
      <c r="H162" s="74" t="str">
        <f>IF('Declarations Team 6'!$C18="","unknown",'Declarations Team 6'!$C18)</f>
        <v>unknown</v>
      </c>
      <c r="I162" s="74" t="str">
        <f>IF('Declarations Team 7'!$C18="","unknown",'Declarations Team 7'!$C18)</f>
        <v>unknown</v>
      </c>
      <c r="J162" s="74" t="str">
        <f>IF('Declarations Team 8'!$C18="","unknown",'Declarations Team 8'!$C18)</f>
        <v>unknown</v>
      </c>
      <c r="K162" s="74" t="str">
        <f>IF('Declarations Team 9'!$C18="","unknown",'Declarations Team 9'!$C18)</f>
        <v>unknown</v>
      </c>
      <c r="L162" s="74" t="str">
        <f>IF('Declarations Team 10'!$C18="","unknown",'Declarations Team 10'!$C18)</f>
        <v>unknown</v>
      </c>
      <c r="M162" s="74">
        <f t="shared" si="19"/>
        <v>17</v>
      </c>
      <c r="N162" s="74"/>
      <c r="O162" s="74" t="s">
        <v>10</v>
      </c>
      <c r="P162" s="74" t="str">
        <f>IF('Declarations Team 1'!$I18="","unknown",'Declarations Team 1'!$I18)</f>
        <v>unknown</v>
      </c>
      <c r="Q162" s="74" t="str">
        <f>IF('Declarations Team 2'!$I18="","unknown",'Declarations Team 2'!$I18)</f>
        <v>unknown</v>
      </c>
      <c r="R162" s="74" t="str">
        <f>IF('Declarations Team 3'!$I18="","unknown",'Declarations Team 3'!$I18)</f>
        <v>unknown</v>
      </c>
      <c r="S162" s="74" t="str">
        <f>IF('Declarations Team 4'!$I18="","unknown",'Declarations Team 4'!$I18)</f>
        <v>unknown</v>
      </c>
      <c r="T162" s="74" t="str">
        <f>IF('Declarations Team 5'!$I18="","unknown",'Declarations Team 5'!$I18)</f>
        <v>unknown</v>
      </c>
      <c r="U162" s="74" t="str">
        <f>IF('Declarations Team 6'!$I18="","unknown",'Declarations Team 6'!$I18)</f>
        <v>unknown</v>
      </c>
      <c r="V162" s="74" t="str">
        <f>IF('Declarations Team 7'!$I18="","unknown",'Declarations Team 7'!$I18)</f>
        <v>unknown</v>
      </c>
      <c r="W162" s="74" t="str">
        <f>IF('Declarations Team 8'!$I18="","unknown",'Declarations Team 8'!$I18)</f>
        <v>unknown</v>
      </c>
      <c r="X162" s="74" t="str">
        <f>IF('Declarations Team 9'!$I18="","unknown",'Declarations Team 9'!$I18)</f>
        <v>unknown</v>
      </c>
      <c r="Y162" s="74" t="str">
        <f>IF('Declarations Team 10'!$I18="","unknown",'Declarations Team 10'!$I18)</f>
        <v>unknown</v>
      </c>
      <c r="Z162" s="74">
        <f t="shared" si="20"/>
        <v>17</v>
      </c>
    </row>
    <row r="163" spans="1:26" ht="15" thickBot="1">
      <c r="A163" t="s">
        <v>860</v>
      </c>
      <c r="B163" s="74" t="s">
        <v>11</v>
      </c>
      <c r="C163" s="74" t="str">
        <f>IF('Declarations Team 1'!$C19="","unknown",'Declarations Team 1'!$C19)</f>
        <v>unknown</v>
      </c>
      <c r="D163" s="74" t="str">
        <f>IF('Declarations Team 2'!$C19="","unknown",'Declarations Team 2'!$C19)</f>
        <v>unknown</v>
      </c>
      <c r="E163" s="74" t="str">
        <f>IF('Declarations Team 3'!$C19="","unknown",'Declarations Team 3'!$C19)</f>
        <v>unknown</v>
      </c>
      <c r="F163" s="74" t="str">
        <f>IF('Declarations Team 4'!$C19="","unknown",'Declarations Team 4'!$C19)</f>
        <v>unknown</v>
      </c>
      <c r="G163" s="74" t="str">
        <f>IF('Declarations Team 5'!$C19="","unknown",'Declarations Team 5'!$C19)</f>
        <v>unknown</v>
      </c>
      <c r="H163" s="74" t="str">
        <f>IF('Declarations Team 6'!$C19="","unknown",'Declarations Team 6'!$C19)</f>
        <v>unknown</v>
      </c>
      <c r="I163" s="74" t="str">
        <f>IF('Declarations Team 7'!$C19="","unknown",'Declarations Team 7'!$C19)</f>
        <v>unknown</v>
      </c>
      <c r="J163" s="74" t="str">
        <f>IF('Declarations Team 8'!$C19="","unknown",'Declarations Team 8'!$C19)</f>
        <v>unknown</v>
      </c>
      <c r="K163" s="74" t="str">
        <f>IF('Declarations Team 9'!$C19="","unknown",'Declarations Team 9'!$C19)</f>
        <v>unknown</v>
      </c>
      <c r="L163" s="74" t="str">
        <f>IF('Declarations Team 10'!$C19="","unknown",'Declarations Team 10'!$C19)</f>
        <v>unknown</v>
      </c>
      <c r="M163" s="74">
        <f t="shared" si="19"/>
        <v>18</v>
      </c>
      <c r="N163" s="74"/>
      <c r="O163" s="74" t="s">
        <v>11</v>
      </c>
      <c r="P163" s="74" t="str">
        <f>IF('Declarations Team 1'!$I19="","unknown",'Declarations Team 1'!$I19)</f>
        <v>unknown</v>
      </c>
      <c r="Q163" s="74" t="str">
        <f>IF('Declarations Team 2'!$I19="","unknown",'Declarations Team 2'!$I19)</f>
        <v>unknown</v>
      </c>
      <c r="R163" s="74" t="str">
        <f>IF('Declarations Team 3'!$I19="","unknown",'Declarations Team 3'!$I19)</f>
        <v>unknown</v>
      </c>
      <c r="S163" s="74" t="str">
        <f>IF('Declarations Team 4'!$I19="","unknown",'Declarations Team 4'!$I19)</f>
        <v>unknown</v>
      </c>
      <c r="T163" s="74" t="str">
        <f>IF('Declarations Team 5'!$I19="","unknown",'Declarations Team 5'!$I19)</f>
        <v>unknown</v>
      </c>
      <c r="U163" s="74" t="str">
        <f>IF('Declarations Team 6'!$I19="","unknown",'Declarations Team 6'!$I19)</f>
        <v>unknown</v>
      </c>
      <c r="V163" s="74" t="str">
        <f>IF('Declarations Team 7'!$I19="","unknown",'Declarations Team 7'!$I19)</f>
        <v>unknown</v>
      </c>
      <c r="W163" s="74" t="str">
        <f>IF('Declarations Team 8'!$I19="","unknown",'Declarations Team 8'!$I19)</f>
        <v>unknown</v>
      </c>
      <c r="X163" s="74" t="str">
        <f>IF('Declarations Team 9'!$I19="","unknown",'Declarations Team 9'!$I19)</f>
        <v>unknown</v>
      </c>
      <c r="Y163" s="74" t="str">
        <f>IF('Declarations Team 10'!$I19="","unknown",'Declarations Team 10'!$I19)</f>
        <v>unknown</v>
      </c>
      <c r="Z163" s="74">
        <f t="shared" si="20"/>
        <v>18</v>
      </c>
    </row>
    <row r="164" spans="1:26" ht="15" thickBot="1">
      <c r="A164" t="s">
        <v>861</v>
      </c>
      <c r="B164" s="74" t="s">
        <v>12</v>
      </c>
      <c r="C164" s="74" t="str">
        <f>IF('Declarations Team 1'!$C20="","unknown",'Declarations Team 1'!$C20)</f>
        <v>unknown</v>
      </c>
      <c r="D164" s="74" t="str">
        <f>IF('Declarations Team 2'!$C20="","unknown",'Declarations Team 2'!$C20)</f>
        <v>unknown</v>
      </c>
      <c r="E164" s="74" t="str">
        <f>IF('Declarations Team 3'!$C20="","unknown",'Declarations Team 3'!$C20)</f>
        <v>unknown</v>
      </c>
      <c r="F164" s="74" t="str">
        <f>IF('Declarations Team 4'!$C20="","unknown",'Declarations Team 4'!$C20)</f>
        <v>unknown</v>
      </c>
      <c r="G164" s="74" t="str">
        <f>IF('Declarations Team 5'!$C20="","unknown",'Declarations Team 5'!$C20)</f>
        <v>unknown</v>
      </c>
      <c r="H164" s="74" t="str">
        <f>IF('Declarations Team 6'!$C20="","unknown",'Declarations Team 6'!$C20)</f>
        <v>unknown</v>
      </c>
      <c r="I164" s="74" t="str">
        <f>IF('Declarations Team 7'!$C20="","unknown",'Declarations Team 7'!$C20)</f>
        <v>unknown</v>
      </c>
      <c r="J164" s="74" t="str">
        <f>IF('Declarations Team 8'!$C20="","unknown",'Declarations Team 8'!$C20)</f>
        <v>unknown</v>
      </c>
      <c r="K164" s="74" t="str">
        <f>IF('Declarations Team 9'!$C20="","unknown",'Declarations Team 9'!$C20)</f>
        <v>unknown</v>
      </c>
      <c r="L164" s="74" t="str">
        <f>IF('Declarations Team 10'!$C20="","unknown",'Declarations Team 10'!$C20)</f>
        <v>unknown</v>
      </c>
      <c r="M164" s="74">
        <f t="shared" si="19"/>
        <v>19</v>
      </c>
      <c r="N164" s="74"/>
      <c r="O164" s="74" t="s">
        <v>12</v>
      </c>
      <c r="P164" s="74" t="str">
        <f>IF('Declarations Team 1'!$I20="","unknown",'Declarations Team 1'!$I20)</f>
        <v>unknown</v>
      </c>
      <c r="Q164" s="74" t="str">
        <f>IF('Declarations Team 2'!$I20="","unknown",'Declarations Team 2'!$I20)</f>
        <v>unknown</v>
      </c>
      <c r="R164" s="74" t="str">
        <f>IF('Declarations Team 3'!$I20="","unknown",'Declarations Team 3'!$I20)</f>
        <v>unknown</v>
      </c>
      <c r="S164" s="74" t="str">
        <f>IF('Declarations Team 4'!$I20="","unknown",'Declarations Team 4'!$I20)</f>
        <v>unknown</v>
      </c>
      <c r="T164" s="74" t="str">
        <f>IF('Declarations Team 5'!$I20="","unknown",'Declarations Team 5'!$I20)</f>
        <v>unknown</v>
      </c>
      <c r="U164" s="74" t="str">
        <f>IF('Declarations Team 6'!$I20="","unknown",'Declarations Team 6'!$I20)</f>
        <v>unknown</v>
      </c>
      <c r="V164" s="74" t="str">
        <f>IF('Declarations Team 7'!$I20="","unknown",'Declarations Team 7'!$I20)</f>
        <v>unknown</v>
      </c>
      <c r="W164" s="74" t="str">
        <f>IF('Declarations Team 8'!$I20="","unknown",'Declarations Team 8'!$I20)</f>
        <v>unknown</v>
      </c>
      <c r="X164" s="74" t="str">
        <f>IF('Declarations Team 9'!$I20="","unknown",'Declarations Team 9'!$I20)</f>
        <v>unknown</v>
      </c>
      <c r="Y164" s="74" t="str">
        <f>IF('Declarations Team 10'!$I20="","unknown",'Declarations Team 10'!$I20)</f>
        <v>unknown</v>
      </c>
      <c r="Z164" s="74">
        <f t="shared" si="20"/>
        <v>19</v>
      </c>
    </row>
    <row r="165" spans="1:26" ht="15" thickBot="1">
      <c r="A165" t="s">
        <v>862</v>
      </c>
      <c r="B165" s="74" t="s">
        <v>13</v>
      </c>
      <c r="C165" s="74" t="str">
        <f>IF('Declarations Team 1'!$C21="","unknown",'Declarations Team 1'!$C21)</f>
        <v>unknown</v>
      </c>
      <c r="D165" s="74" t="str">
        <f>IF('Declarations Team 2'!$C21="","unknown",'Declarations Team 2'!$C21)</f>
        <v>unknown</v>
      </c>
      <c r="E165" s="74" t="str">
        <f>IF('Declarations Team 3'!$C21="","unknown",'Declarations Team 3'!$C21)</f>
        <v>unknown</v>
      </c>
      <c r="F165" s="74" t="str">
        <f>IF('Declarations Team 4'!$C21="","unknown",'Declarations Team 4'!$C21)</f>
        <v>unknown</v>
      </c>
      <c r="G165" s="74" t="str">
        <f>IF('Declarations Team 5'!$C21="","unknown",'Declarations Team 5'!$C21)</f>
        <v>unknown</v>
      </c>
      <c r="H165" s="74" t="str">
        <f>IF('Declarations Team 6'!$C21="","unknown",'Declarations Team 6'!$C21)</f>
        <v>unknown</v>
      </c>
      <c r="I165" s="74" t="str">
        <f>IF('Declarations Team 7'!$C21="","unknown",'Declarations Team 7'!$C21)</f>
        <v>unknown</v>
      </c>
      <c r="J165" s="74" t="str">
        <f>IF('Declarations Team 8'!$C21="","unknown",'Declarations Team 8'!$C21)</f>
        <v>unknown</v>
      </c>
      <c r="K165" s="74" t="str">
        <f>IF('Declarations Team 9'!$C21="","unknown",'Declarations Team 9'!$C21)</f>
        <v>unknown</v>
      </c>
      <c r="L165" s="74" t="str">
        <f>IF('Declarations Team 10'!$C21="","unknown",'Declarations Team 10'!$C21)</f>
        <v>unknown</v>
      </c>
      <c r="M165" s="74">
        <f t="shared" si="19"/>
        <v>20</v>
      </c>
      <c r="N165" s="74"/>
      <c r="O165" s="74" t="s">
        <v>13</v>
      </c>
      <c r="P165" s="74" t="str">
        <f>IF('Declarations Team 1'!$I21="","unknown",'Declarations Team 1'!$I21)</f>
        <v>unknown</v>
      </c>
      <c r="Q165" s="74" t="str">
        <f>IF('Declarations Team 2'!$I21="","unknown",'Declarations Team 2'!$I21)</f>
        <v>unknown</v>
      </c>
      <c r="R165" s="74" t="str">
        <f>IF('Declarations Team 3'!$I21="","unknown",'Declarations Team 3'!$I21)</f>
        <v>unknown</v>
      </c>
      <c r="S165" s="74" t="str">
        <f>IF('Declarations Team 4'!$I21="","unknown",'Declarations Team 4'!$I21)</f>
        <v>unknown</v>
      </c>
      <c r="T165" s="74" t="str">
        <f>IF('Declarations Team 5'!$I21="","unknown",'Declarations Team 5'!$I21)</f>
        <v>unknown</v>
      </c>
      <c r="U165" s="74" t="str">
        <f>IF('Declarations Team 6'!$I21="","unknown",'Declarations Team 6'!$I21)</f>
        <v>unknown</v>
      </c>
      <c r="V165" s="74" t="str">
        <f>IF('Declarations Team 7'!$I21="","unknown",'Declarations Team 7'!$I21)</f>
        <v>unknown</v>
      </c>
      <c r="W165" s="74" t="str">
        <f>IF('Declarations Team 8'!$I21="","unknown",'Declarations Team 8'!$I21)</f>
        <v>unknown</v>
      </c>
      <c r="X165" s="74" t="str">
        <f>IF('Declarations Team 9'!$I21="","unknown",'Declarations Team 9'!$I21)</f>
        <v>unknown</v>
      </c>
      <c r="Y165" s="74" t="str">
        <f>IF('Declarations Team 10'!$I21="","unknown",'Declarations Team 10'!$I21)</f>
        <v>unknown</v>
      </c>
      <c r="Z165" s="74">
        <f t="shared" si="20"/>
        <v>20</v>
      </c>
    </row>
    <row r="166" spans="1:26" ht="15" thickBot="1">
      <c r="A166" t="s">
        <v>863</v>
      </c>
      <c r="B166" s="74" t="s">
        <v>14</v>
      </c>
      <c r="C166" s="74" t="str">
        <f>IF('Declarations Team 1'!$C22="","unknown",'Declarations Team 1'!$C22)</f>
        <v>unknown</v>
      </c>
      <c r="D166" s="74" t="str">
        <f>IF('Declarations Team 2'!$C22="","unknown",'Declarations Team 2'!$C22)</f>
        <v>unknown</v>
      </c>
      <c r="E166" s="74" t="str">
        <f>IF('Declarations Team 3'!$C22="","unknown",'Declarations Team 3'!$C22)</f>
        <v>unknown</v>
      </c>
      <c r="F166" s="74" t="str">
        <f>IF('Declarations Team 4'!$C22="","unknown",'Declarations Team 4'!$C22)</f>
        <v>unknown</v>
      </c>
      <c r="G166" s="74" t="str">
        <f>IF('Declarations Team 5'!$C22="","unknown",'Declarations Team 5'!$C22)</f>
        <v>unknown</v>
      </c>
      <c r="H166" s="74" t="str">
        <f>IF('Declarations Team 6'!$C22="","unknown",'Declarations Team 6'!$C22)</f>
        <v>unknown</v>
      </c>
      <c r="I166" s="74" t="str">
        <f>IF('Declarations Team 7'!$C22="","unknown",'Declarations Team 7'!$C22)</f>
        <v>unknown</v>
      </c>
      <c r="J166" s="74" t="str">
        <f>IF('Declarations Team 8'!$C22="","unknown",'Declarations Team 8'!$C22)</f>
        <v>unknown</v>
      </c>
      <c r="K166" s="74" t="str">
        <f>IF('Declarations Team 9'!$C22="","unknown",'Declarations Team 9'!$C22)</f>
        <v>unknown</v>
      </c>
      <c r="L166" s="74" t="str">
        <f>IF('Declarations Team 10'!$C22="","unknown",'Declarations Team 10'!$C22)</f>
        <v>unknown</v>
      </c>
      <c r="M166" s="74">
        <f t="shared" si="19"/>
        <v>21</v>
      </c>
      <c r="N166" s="74"/>
      <c r="O166" s="74" t="s">
        <v>14</v>
      </c>
      <c r="P166" s="74" t="str">
        <f>IF('Declarations Team 1'!$I22="","unknown",'Declarations Team 1'!$I22)</f>
        <v>unknown</v>
      </c>
      <c r="Q166" s="74" t="str">
        <f>IF('Declarations Team 2'!$I22="","unknown",'Declarations Team 2'!$I22)</f>
        <v>unknown</v>
      </c>
      <c r="R166" s="74" t="str">
        <f>IF('Declarations Team 3'!$I22="","unknown",'Declarations Team 3'!$I22)</f>
        <v>unknown</v>
      </c>
      <c r="S166" s="74" t="str">
        <f>IF('Declarations Team 4'!$I22="","unknown",'Declarations Team 4'!$I22)</f>
        <v>unknown</v>
      </c>
      <c r="T166" s="74" t="str">
        <f>IF('Declarations Team 5'!$I22="","unknown",'Declarations Team 5'!$I22)</f>
        <v>unknown</v>
      </c>
      <c r="U166" s="74" t="str">
        <f>IF('Declarations Team 6'!$I22="","unknown",'Declarations Team 6'!$I22)</f>
        <v>unknown</v>
      </c>
      <c r="V166" s="74" t="str">
        <f>IF('Declarations Team 7'!$I22="","unknown",'Declarations Team 7'!$I22)</f>
        <v>unknown</v>
      </c>
      <c r="W166" s="74" t="str">
        <f>IF('Declarations Team 8'!$I22="","unknown",'Declarations Team 8'!$I22)</f>
        <v>unknown</v>
      </c>
      <c r="X166" s="74" t="str">
        <f>IF('Declarations Team 9'!$I22="","unknown",'Declarations Team 9'!$I22)</f>
        <v>unknown</v>
      </c>
      <c r="Y166" s="74" t="str">
        <f>IF('Declarations Team 10'!$I22="","unknown",'Declarations Team 10'!$I22)</f>
        <v>unknown</v>
      </c>
      <c r="Z166" s="74">
        <f t="shared" si="20"/>
        <v>21</v>
      </c>
    </row>
    <row r="167" spans="1:26" ht="15" thickBot="1">
      <c r="B167" s="74"/>
      <c r="C167" s="74"/>
      <c r="D167" s="74"/>
      <c r="E167" s="74"/>
      <c r="F167" s="74"/>
      <c r="G167" s="74"/>
      <c r="H167" s="74"/>
      <c r="I167" s="74"/>
      <c r="J167" s="74"/>
      <c r="K167" s="74"/>
      <c r="L167" s="74"/>
      <c r="M167" s="74">
        <f t="shared" si="19"/>
        <v>22</v>
      </c>
      <c r="N167" s="74"/>
      <c r="O167" s="74"/>
      <c r="P167" s="74"/>
      <c r="Q167" s="74"/>
      <c r="R167" s="74"/>
      <c r="S167" s="74"/>
      <c r="T167" s="74"/>
      <c r="U167" s="74"/>
      <c r="V167" s="74"/>
      <c r="W167" s="74"/>
      <c r="X167" s="74"/>
      <c r="Y167" s="74"/>
      <c r="Z167" s="74">
        <f t="shared" si="20"/>
        <v>22</v>
      </c>
    </row>
    <row r="168" spans="1:26" ht="15" thickBot="1">
      <c r="B168" s="74" t="s">
        <v>50</v>
      </c>
      <c r="C168" s="74" t="s">
        <v>1</v>
      </c>
      <c r="D168" s="74"/>
      <c r="E168" s="74"/>
      <c r="F168" s="74"/>
      <c r="G168" s="74"/>
      <c r="H168" s="74"/>
      <c r="I168" s="74"/>
      <c r="J168" s="74"/>
      <c r="K168" s="74"/>
      <c r="L168" s="74"/>
      <c r="M168" s="74">
        <f t="shared" si="19"/>
        <v>23</v>
      </c>
      <c r="N168" s="74"/>
      <c r="O168" s="74" t="s">
        <v>50</v>
      </c>
      <c r="P168" s="74" t="s">
        <v>27</v>
      </c>
      <c r="Q168" s="74"/>
      <c r="R168" s="74"/>
      <c r="S168" s="74"/>
      <c r="T168" s="74"/>
      <c r="U168" s="74"/>
      <c r="V168" s="74"/>
      <c r="W168" s="74"/>
      <c r="X168" s="74"/>
      <c r="Y168" s="74"/>
      <c r="Z168" s="74">
        <f t="shared" si="20"/>
        <v>23</v>
      </c>
    </row>
    <row r="169" spans="1:26" ht="15" thickBot="1">
      <c r="B169" s="74" t="s">
        <v>54</v>
      </c>
      <c r="C169" s="74"/>
      <c r="D169" s="74"/>
      <c r="E169" s="74"/>
      <c r="F169" s="74"/>
      <c r="G169" s="74"/>
      <c r="H169" s="74"/>
      <c r="I169" s="74"/>
      <c r="J169" s="74"/>
      <c r="K169" s="74"/>
      <c r="L169" s="74"/>
      <c r="M169" s="74">
        <f t="shared" si="19"/>
        <v>24</v>
      </c>
      <c r="N169" s="74"/>
      <c r="O169" s="74" t="s">
        <v>54</v>
      </c>
      <c r="P169" s="74"/>
      <c r="Q169" s="74"/>
      <c r="R169" s="74"/>
      <c r="S169" s="74"/>
      <c r="T169" s="74"/>
      <c r="U169" s="74"/>
      <c r="V169" s="74"/>
      <c r="W169" s="74"/>
      <c r="X169" s="74"/>
      <c r="Y169" s="74"/>
      <c r="Z169" s="74">
        <f t="shared" si="20"/>
        <v>24</v>
      </c>
    </row>
    <row r="170" spans="1:26" ht="15" thickBot="1">
      <c r="B170" s="74" t="s">
        <v>52</v>
      </c>
      <c r="C170" s="74" t="str">
        <f>$D$12</f>
        <v>B&amp;R</v>
      </c>
      <c r="D170" s="74" t="str">
        <f>$D$13</f>
        <v>Chelt</v>
      </c>
      <c r="E170" s="74" t="str">
        <f>$D$14</f>
        <v>D&amp;S</v>
      </c>
      <c r="F170" s="74" t="str">
        <f>$D$15</f>
        <v>HereF</v>
      </c>
      <c r="G170" s="74" t="str">
        <f>$D$16</f>
        <v>K&amp;S</v>
      </c>
      <c r="H170" s="74" t="str">
        <f>$D$17</f>
        <v>Tipton</v>
      </c>
      <c r="I170" s="74" t="str">
        <f>$D$18</f>
        <v>Worc</v>
      </c>
      <c r="J170" s="74" t="str">
        <f>$D$19</f>
        <v>Yate</v>
      </c>
      <c r="K170" s="74" t="str">
        <f>$D$20</f>
        <v/>
      </c>
      <c r="L170" s="74" t="str">
        <f>$D$21</f>
        <v/>
      </c>
      <c r="M170" s="74">
        <f t="shared" si="19"/>
        <v>25</v>
      </c>
      <c r="N170" s="74"/>
      <c r="O170" s="74" t="s">
        <v>52</v>
      </c>
      <c r="P170" s="74" t="str">
        <f>$D$12</f>
        <v>B&amp;R</v>
      </c>
      <c r="Q170" s="74" t="str">
        <f>$D$13</f>
        <v>Chelt</v>
      </c>
      <c r="R170" s="74" t="str">
        <f>$D$14</f>
        <v>D&amp;S</v>
      </c>
      <c r="S170" s="74" t="str">
        <f>$D$15</f>
        <v>HereF</v>
      </c>
      <c r="T170" s="74" t="str">
        <f>$D$16</f>
        <v>K&amp;S</v>
      </c>
      <c r="U170" s="74" t="str">
        <f>$D$17</f>
        <v>Tipton</v>
      </c>
      <c r="V170" s="74" t="str">
        <f>$D$18</f>
        <v>Worc</v>
      </c>
      <c r="W170" s="74" t="str">
        <f>$D$19</f>
        <v>Yate</v>
      </c>
      <c r="X170" s="74" t="str">
        <f>$D$20</f>
        <v/>
      </c>
      <c r="Y170" s="74" t="str">
        <f>$D$21</f>
        <v/>
      </c>
      <c r="Z170" s="74">
        <f t="shared" si="20"/>
        <v>25</v>
      </c>
    </row>
    <row r="171" spans="1:26" ht="15" thickBot="1">
      <c r="B171" s="74" t="s">
        <v>0</v>
      </c>
      <c r="C171" s="74"/>
      <c r="D171" s="74"/>
      <c r="E171" s="74"/>
      <c r="F171" s="74"/>
      <c r="G171" s="74"/>
      <c r="H171" s="74"/>
      <c r="I171" s="74"/>
      <c r="J171" s="74"/>
      <c r="K171" s="74"/>
      <c r="L171" s="74"/>
      <c r="M171" s="74">
        <f t="shared" si="19"/>
        <v>26</v>
      </c>
      <c r="N171" s="74"/>
      <c r="O171" s="74" t="s">
        <v>0</v>
      </c>
      <c r="P171" s="74"/>
      <c r="Q171" s="74"/>
      <c r="R171" s="74"/>
      <c r="S171" s="74"/>
      <c r="T171" s="74"/>
      <c r="U171" s="74"/>
      <c r="V171" s="74"/>
      <c r="W171" s="74"/>
      <c r="X171" s="74"/>
      <c r="Y171" s="74"/>
      <c r="Z171" s="74">
        <f t="shared" si="20"/>
        <v>26</v>
      </c>
    </row>
    <row r="172" spans="1:26" ht="15" thickBot="1">
      <c r="B172" s="74">
        <v>100</v>
      </c>
      <c r="C172" s="74" t="str">
        <f>IF('Declarations Team 1'!$D4="","unknown",'Declarations Team 1'!$D4)</f>
        <v>unknown</v>
      </c>
      <c r="D172" s="74" t="str">
        <f>IF('Declarations Team 2'!$D4="","unknown",'Declarations Team 2'!$D4)</f>
        <v>unknown</v>
      </c>
      <c r="E172" s="74" t="str">
        <f>IF('Declarations Team 3'!$D4="","unknown",'Declarations Team 3'!$D4)</f>
        <v>unknown</v>
      </c>
      <c r="F172" s="74" t="str">
        <f>IF('Declarations Team 4'!$D4="","unknown",'Declarations Team 4'!$D4)</f>
        <v>unknown</v>
      </c>
      <c r="G172" s="74" t="str">
        <f>IF('Declarations Team 5'!$D4="","unknown",'Declarations Team 5'!$D4)</f>
        <v>unknown</v>
      </c>
      <c r="H172" s="74" t="str">
        <f>IF('Declarations Team 6'!$D4="","unknown",'Declarations Team 6'!$D4)</f>
        <v>unknown</v>
      </c>
      <c r="I172" s="74" t="str">
        <f>IF('Declarations Team 7'!$D4="","unknown",'Declarations Team 7'!$D4)</f>
        <v>unknown</v>
      </c>
      <c r="J172" s="74" t="str">
        <f>IF('Declarations Team 8'!$D4="","unknown",'Declarations Team 8'!$D4)</f>
        <v>unknown</v>
      </c>
      <c r="K172" s="74" t="str">
        <f>IF('Declarations Team 9'!$D4="","unknown",'Declarations Team 9'!$D4)</f>
        <v>unknown</v>
      </c>
      <c r="L172" s="74" t="str">
        <f>IF('Declarations Team 10'!$D4="","unknown",'Declarations Team 10'!$D4)</f>
        <v>unknown</v>
      </c>
      <c r="M172" s="74">
        <f t="shared" si="19"/>
        <v>27</v>
      </c>
      <c r="N172" s="74"/>
      <c r="O172" s="74">
        <v>100</v>
      </c>
      <c r="P172" s="74" t="str">
        <f>IF('Declarations Team 1'!$J4="","unknown",'Declarations Team 1'!$J4)</f>
        <v>unknown</v>
      </c>
      <c r="Q172" s="74" t="str">
        <f>IF('Declarations Team 2'!$J4="","unknown",'Declarations Team 2'!$J4)</f>
        <v>unknown</v>
      </c>
      <c r="R172" s="74" t="str">
        <f>IF('Declarations Team 3'!$J4="","unknown",'Declarations Team 3'!$J4)</f>
        <v>unknown</v>
      </c>
      <c r="S172" s="74" t="str">
        <f>IF('Declarations Team 4'!$J4="","unknown",'Declarations Team 4'!$J4)</f>
        <v>unknown</v>
      </c>
      <c r="T172" s="74" t="str">
        <f>IF('Declarations Team 5'!$J4="","unknown",'Declarations Team 5'!$J4)</f>
        <v>unknown</v>
      </c>
      <c r="U172" s="74" t="str">
        <f>IF('Declarations Team 6'!$J4="","unknown",'Declarations Team 6'!$J4)</f>
        <v>unknown</v>
      </c>
      <c r="V172" s="74" t="str">
        <f>IF('Declarations Team 7'!$J4="","unknown",'Declarations Team 7'!$J4)</f>
        <v>unknown</v>
      </c>
      <c r="W172" s="74" t="str">
        <f>IF('Declarations Team 8'!$J4="","unknown",'Declarations Team 8'!$J4)</f>
        <v>unknown</v>
      </c>
      <c r="X172" s="74" t="str">
        <f>IF('Declarations Team 9'!$J4="","unknown",'Declarations Team 9'!$J4)</f>
        <v>unknown</v>
      </c>
      <c r="Y172" s="74" t="str">
        <f>IF('Declarations Team 10'!$J4="","unknown",'Declarations Team 10'!$J4)</f>
        <v>unknown</v>
      </c>
      <c r="Z172" s="74">
        <f t="shared" si="20"/>
        <v>27</v>
      </c>
    </row>
    <row r="173" spans="1:26" ht="15" thickBot="1">
      <c r="B173" s="74">
        <v>200</v>
      </c>
      <c r="C173" s="74" t="str">
        <f>IF('Declarations Team 1'!$D5="","unknown",'Declarations Team 1'!$D5)</f>
        <v>unknown</v>
      </c>
      <c r="D173" s="74" t="str">
        <f>IF('Declarations Team 2'!$D5="","unknown",'Declarations Team 2'!$D5)</f>
        <v>unknown</v>
      </c>
      <c r="E173" s="74" t="str">
        <f>IF('Declarations Team 3'!$D5="","unknown",'Declarations Team 3'!$D5)</f>
        <v>unknown</v>
      </c>
      <c r="F173" s="74" t="str">
        <f>IF('Declarations Team 4'!$D5="","unknown",'Declarations Team 4'!$D5)</f>
        <v>unknown</v>
      </c>
      <c r="G173" s="74" t="str">
        <f>IF('Declarations Team 5'!$D5="","unknown",'Declarations Team 5'!$D5)</f>
        <v>unknown</v>
      </c>
      <c r="H173" s="74" t="str">
        <f>IF('Declarations Team 6'!$D5="","unknown",'Declarations Team 6'!$D5)</f>
        <v>unknown</v>
      </c>
      <c r="I173" s="74" t="str">
        <f>IF('Declarations Team 7'!$D5="","unknown",'Declarations Team 7'!$D5)</f>
        <v>unknown</v>
      </c>
      <c r="J173" s="74" t="str">
        <f>IF('Declarations Team 8'!$D5="","unknown",'Declarations Team 8'!$D5)</f>
        <v>unknown</v>
      </c>
      <c r="K173" s="74" t="str">
        <f>IF('Declarations Team 9'!$D5="","unknown",'Declarations Team 9'!$D5)</f>
        <v>unknown</v>
      </c>
      <c r="L173" s="74" t="str">
        <f>IF('Declarations Team 10'!$D5="","unknown",'Declarations Team 10'!$D5)</f>
        <v>unknown</v>
      </c>
      <c r="M173" s="74">
        <f t="shared" si="19"/>
        <v>28</v>
      </c>
      <c r="N173" s="74"/>
      <c r="O173" s="74">
        <v>200</v>
      </c>
      <c r="P173" s="74" t="str">
        <f>IF('Declarations Team 1'!$J5="","unknown",'Declarations Team 1'!$J5)</f>
        <v>unknown</v>
      </c>
      <c r="Q173" s="74" t="str">
        <f>IF('Declarations Team 2'!$J5="","unknown",'Declarations Team 2'!$J5)</f>
        <v>unknown</v>
      </c>
      <c r="R173" s="74" t="str">
        <f>IF('Declarations Team 3'!$J5="","unknown",'Declarations Team 3'!$J5)</f>
        <v>unknown</v>
      </c>
      <c r="S173" s="74" t="str">
        <f>IF('Declarations Team 4'!$J5="","unknown",'Declarations Team 4'!$J5)</f>
        <v>unknown</v>
      </c>
      <c r="T173" s="74" t="str">
        <f>IF('Declarations Team 5'!$J5="","unknown",'Declarations Team 5'!$J5)</f>
        <v>unknown</v>
      </c>
      <c r="U173" s="74" t="str">
        <f>IF('Declarations Team 6'!$J5="","unknown",'Declarations Team 6'!$J5)</f>
        <v>unknown</v>
      </c>
      <c r="V173" s="74" t="str">
        <f>IF('Declarations Team 7'!$J5="","unknown",'Declarations Team 7'!$J5)</f>
        <v>unknown</v>
      </c>
      <c r="W173" s="74" t="str">
        <f>IF('Declarations Team 8'!$J5="","unknown",'Declarations Team 8'!$J5)</f>
        <v>unknown</v>
      </c>
      <c r="X173" s="74" t="str">
        <f>IF('Declarations Team 9'!$J5="","unknown",'Declarations Team 9'!$J5)</f>
        <v>unknown</v>
      </c>
      <c r="Y173" s="74" t="str">
        <f>IF('Declarations Team 10'!$J5="","unknown",'Declarations Team 10'!$J5)</f>
        <v>unknown</v>
      </c>
      <c r="Z173" s="74">
        <f t="shared" si="20"/>
        <v>28</v>
      </c>
    </row>
    <row r="174" spans="1:26" ht="15" thickBot="1">
      <c r="B174" s="74">
        <v>400</v>
      </c>
      <c r="C174" s="74" t="str">
        <f>IF('Declarations Team 1'!$D6="","unknown",'Declarations Team 1'!$D6)</f>
        <v>unknown</v>
      </c>
      <c r="D174" s="74" t="str">
        <f>IF('Declarations Team 2'!$D6="","unknown",'Declarations Team 2'!$D6)</f>
        <v>unknown</v>
      </c>
      <c r="E174" s="74" t="str">
        <f>IF('Declarations Team 3'!$D6="","unknown",'Declarations Team 3'!$D6)</f>
        <v>unknown</v>
      </c>
      <c r="F174" s="74" t="str">
        <f>IF('Declarations Team 4'!$D6="","unknown",'Declarations Team 4'!$D6)</f>
        <v>unknown</v>
      </c>
      <c r="G174" s="74" t="str">
        <f>IF('Declarations Team 5'!$D6="","unknown",'Declarations Team 5'!$D6)</f>
        <v>unknown</v>
      </c>
      <c r="H174" s="74" t="str">
        <f>IF('Declarations Team 6'!$D6="","unknown",'Declarations Team 6'!$D6)</f>
        <v>unknown</v>
      </c>
      <c r="I174" s="74" t="str">
        <f>IF('Declarations Team 7'!$D6="","unknown",'Declarations Team 7'!$D6)</f>
        <v>unknown</v>
      </c>
      <c r="J174" s="74" t="str">
        <f>IF('Declarations Team 8'!$D6="","unknown",'Declarations Team 8'!$D6)</f>
        <v>unknown</v>
      </c>
      <c r="K174" s="74" t="str">
        <f>IF('Declarations Team 9'!$D6="","unknown",'Declarations Team 9'!$D6)</f>
        <v>unknown</v>
      </c>
      <c r="L174" s="74" t="str">
        <f>IF('Declarations Team 10'!$D6="","unknown",'Declarations Team 10'!$D6)</f>
        <v>unknown</v>
      </c>
      <c r="M174" s="74">
        <f t="shared" si="19"/>
        <v>29</v>
      </c>
      <c r="N174" s="74"/>
      <c r="O174" s="74">
        <v>400</v>
      </c>
      <c r="P174" s="74" t="str">
        <f>IF('Declarations Team 1'!$J6="","unknown",'Declarations Team 1'!$J6)</f>
        <v>unknown</v>
      </c>
      <c r="Q174" s="74" t="str">
        <f>IF('Declarations Team 2'!$J6="","unknown",'Declarations Team 2'!$J6)</f>
        <v>unknown</v>
      </c>
      <c r="R174" s="74" t="str">
        <f>IF('Declarations Team 3'!$J6="","unknown",'Declarations Team 3'!$J6)</f>
        <v>unknown</v>
      </c>
      <c r="S174" s="74" t="str">
        <f>IF('Declarations Team 4'!$J6="","unknown",'Declarations Team 4'!$J6)</f>
        <v>unknown</v>
      </c>
      <c r="T174" s="74" t="str">
        <f>IF('Declarations Team 5'!$J6="","unknown",'Declarations Team 5'!$J6)</f>
        <v>unknown</v>
      </c>
      <c r="U174" s="74" t="str">
        <f>IF('Declarations Team 6'!$J6="","unknown",'Declarations Team 6'!$J6)</f>
        <v>unknown</v>
      </c>
      <c r="V174" s="74" t="str">
        <f>IF('Declarations Team 7'!$J6="","unknown",'Declarations Team 7'!$J6)</f>
        <v>unknown</v>
      </c>
      <c r="W174" s="74" t="str">
        <f>IF('Declarations Team 8'!$J6="","unknown",'Declarations Team 8'!$J6)</f>
        <v>unknown</v>
      </c>
      <c r="X174" s="74" t="str">
        <f>IF('Declarations Team 9'!$J6="","unknown",'Declarations Team 9'!$J6)</f>
        <v>unknown</v>
      </c>
      <c r="Y174" s="74" t="str">
        <f>IF('Declarations Team 10'!$J6="","unknown",'Declarations Team 10'!$J6)</f>
        <v>unknown</v>
      </c>
      <c r="Z174" s="74">
        <f t="shared" si="20"/>
        <v>29</v>
      </c>
    </row>
    <row r="175" spans="1:26" ht="15" thickBot="1">
      <c r="B175" s="74">
        <v>800</v>
      </c>
      <c r="C175" s="74" t="str">
        <f>IF('Declarations Team 1'!$D7="","unknown",'Declarations Team 1'!$D7)</f>
        <v>unknown</v>
      </c>
      <c r="D175" s="74" t="str">
        <f>IF('Declarations Team 2'!$D7="","unknown",'Declarations Team 2'!$D7)</f>
        <v>unknown</v>
      </c>
      <c r="E175" s="74" t="str">
        <f>IF('Declarations Team 3'!$D7="","unknown",'Declarations Team 3'!$D7)</f>
        <v>unknown</v>
      </c>
      <c r="F175" s="74" t="str">
        <f>IF('Declarations Team 4'!$D7="","unknown",'Declarations Team 4'!$D7)</f>
        <v>unknown</v>
      </c>
      <c r="G175" s="74" t="str">
        <f>IF('Declarations Team 5'!$D7="","unknown",'Declarations Team 5'!$D7)</f>
        <v>unknown</v>
      </c>
      <c r="H175" s="74" t="str">
        <f>IF('Declarations Team 6'!$D7="","unknown",'Declarations Team 6'!$D7)</f>
        <v>unknown</v>
      </c>
      <c r="I175" s="74" t="str">
        <f>IF('Declarations Team 7'!$D7="","unknown",'Declarations Team 7'!$D7)</f>
        <v>unknown</v>
      </c>
      <c r="J175" s="74" t="str">
        <f>IF('Declarations Team 8'!$D7="","unknown",'Declarations Team 8'!$D7)</f>
        <v>unknown</v>
      </c>
      <c r="K175" s="74" t="str">
        <f>IF('Declarations Team 9'!$D7="","unknown",'Declarations Team 9'!$D7)</f>
        <v>unknown</v>
      </c>
      <c r="L175" s="74" t="str">
        <f>IF('Declarations Team 10'!$D7="","unknown",'Declarations Team 10'!$D7)</f>
        <v>unknown</v>
      </c>
      <c r="M175" s="74">
        <f t="shared" si="19"/>
        <v>30</v>
      </c>
      <c r="N175" s="74"/>
      <c r="O175" s="74">
        <v>800</v>
      </c>
      <c r="P175" s="74" t="str">
        <f>IF('Declarations Team 1'!$J7="","unknown",'Declarations Team 1'!$J7)</f>
        <v>unknown</v>
      </c>
      <c r="Q175" s="74" t="str">
        <f>IF('Declarations Team 2'!$J7="","unknown",'Declarations Team 2'!$J7)</f>
        <v>unknown</v>
      </c>
      <c r="R175" s="74" t="str">
        <f>IF('Declarations Team 3'!$J7="","unknown",'Declarations Team 3'!$J7)</f>
        <v>unknown</v>
      </c>
      <c r="S175" s="74" t="str">
        <f>IF('Declarations Team 4'!$J7="","unknown",'Declarations Team 4'!$J7)</f>
        <v>unknown</v>
      </c>
      <c r="T175" s="74" t="str">
        <f>IF('Declarations Team 5'!$J7="","unknown",'Declarations Team 5'!$J7)</f>
        <v>unknown</v>
      </c>
      <c r="U175" s="74" t="str">
        <f>IF('Declarations Team 6'!$J7="","unknown",'Declarations Team 6'!$J7)</f>
        <v>unknown</v>
      </c>
      <c r="V175" s="74" t="str">
        <f>IF('Declarations Team 7'!$J7="","unknown",'Declarations Team 7'!$J7)</f>
        <v>unknown</v>
      </c>
      <c r="W175" s="74" t="str">
        <f>IF('Declarations Team 8'!$J7="","unknown",'Declarations Team 8'!$J7)</f>
        <v>unknown</v>
      </c>
      <c r="X175" s="74" t="str">
        <f>IF('Declarations Team 9'!$J7="","unknown",'Declarations Team 9'!$J7)</f>
        <v>unknown</v>
      </c>
      <c r="Y175" s="74" t="str">
        <f>IF('Declarations Team 10'!$J7="","unknown",'Declarations Team 10'!$J7)</f>
        <v>unknown</v>
      </c>
      <c r="Z175" s="74">
        <f t="shared" si="20"/>
        <v>30</v>
      </c>
    </row>
    <row r="176" spans="1:26" ht="15" thickBot="1">
      <c r="B176" s="74">
        <v>1500</v>
      </c>
      <c r="C176" s="74" t="str">
        <f>IF('Declarations Team 1'!$D8="","unknown",'Declarations Team 1'!$D8)</f>
        <v>unknown</v>
      </c>
      <c r="D176" s="74" t="str">
        <f>IF('Declarations Team 2'!$D8="","unknown",'Declarations Team 2'!$D8)</f>
        <v>unknown</v>
      </c>
      <c r="E176" s="74" t="str">
        <f>IF('Declarations Team 3'!$D8="","unknown",'Declarations Team 3'!$D8)</f>
        <v>unknown</v>
      </c>
      <c r="F176" s="74" t="str">
        <f>IF('Declarations Team 4'!$D8="","unknown",'Declarations Team 4'!$D8)</f>
        <v>unknown</v>
      </c>
      <c r="G176" s="74" t="str">
        <f>IF('Declarations Team 5'!$D8="","unknown",'Declarations Team 5'!$D8)</f>
        <v>unknown</v>
      </c>
      <c r="H176" s="74" t="str">
        <f>IF('Declarations Team 6'!$D8="","unknown",'Declarations Team 6'!$D8)</f>
        <v>unknown</v>
      </c>
      <c r="I176" s="74" t="str">
        <f>IF('Declarations Team 7'!$D8="","unknown",'Declarations Team 7'!$D8)</f>
        <v>unknown</v>
      </c>
      <c r="J176" s="74" t="str">
        <f>IF('Declarations Team 8'!$D8="","unknown",'Declarations Team 8'!$D8)</f>
        <v>unknown</v>
      </c>
      <c r="K176" s="74" t="str">
        <f>IF('Declarations Team 9'!$D8="","unknown",'Declarations Team 9'!$D8)</f>
        <v>unknown</v>
      </c>
      <c r="L176" s="74" t="str">
        <f>IF('Declarations Team 10'!$D8="","unknown",'Declarations Team 10'!$D8)</f>
        <v>unknown</v>
      </c>
      <c r="M176" s="74">
        <f t="shared" si="19"/>
        <v>31</v>
      </c>
      <c r="N176" s="74"/>
      <c r="O176" s="74">
        <v>1500</v>
      </c>
      <c r="P176" s="74" t="str">
        <f>IF('Declarations Team 1'!$J8="","unknown",'Declarations Team 1'!$J8)</f>
        <v>unknown</v>
      </c>
      <c r="Q176" s="74" t="str">
        <f>IF('Declarations Team 2'!$J8="","unknown",'Declarations Team 2'!$J8)</f>
        <v>unknown</v>
      </c>
      <c r="R176" s="74" t="str">
        <f>IF('Declarations Team 3'!$J8="","unknown",'Declarations Team 3'!$J8)</f>
        <v>unknown</v>
      </c>
      <c r="S176" s="74" t="str">
        <f>IF('Declarations Team 4'!$J8="","unknown",'Declarations Team 4'!$J8)</f>
        <v>unknown</v>
      </c>
      <c r="T176" s="74" t="str">
        <f>IF('Declarations Team 5'!$J8="","unknown",'Declarations Team 5'!$J8)</f>
        <v>unknown</v>
      </c>
      <c r="U176" s="74" t="str">
        <f>IF('Declarations Team 6'!$J8="","unknown",'Declarations Team 6'!$J8)</f>
        <v>unknown</v>
      </c>
      <c r="V176" s="74" t="str">
        <f>IF('Declarations Team 7'!$J8="","unknown",'Declarations Team 7'!$J8)</f>
        <v>unknown</v>
      </c>
      <c r="W176" s="74" t="str">
        <f>IF('Declarations Team 8'!$J8="","unknown",'Declarations Team 8'!$J8)</f>
        <v>unknown</v>
      </c>
      <c r="X176" s="74" t="str">
        <f>IF('Declarations Team 9'!$J8="","unknown",'Declarations Team 9'!$J8)</f>
        <v>unknown</v>
      </c>
      <c r="Y176" s="74" t="str">
        <f>IF('Declarations Team 10'!$J8="","unknown",'Declarations Team 10'!$J8)</f>
        <v>unknown</v>
      </c>
      <c r="Z176" s="74">
        <f t="shared" si="20"/>
        <v>31</v>
      </c>
    </row>
    <row r="177" spans="1:26" ht="15" thickBot="1">
      <c r="B177" s="74">
        <v>3000</v>
      </c>
      <c r="C177" s="74" t="str">
        <f>IF('Declarations Team 1'!$D9="","unknown",'Declarations Team 1'!$D9)</f>
        <v>unknown</v>
      </c>
      <c r="D177" s="74" t="str">
        <f>IF('Declarations Team 2'!$D9="","unknown",'Declarations Team 2'!$D9)</f>
        <v>unknown</v>
      </c>
      <c r="E177" s="74" t="str">
        <f>IF('Declarations Team 3'!$D9="","unknown",'Declarations Team 3'!$D9)</f>
        <v>unknown</v>
      </c>
      <c r="F177" s="74" t="str">
        <f>IF('Declarations Team 4'!$D9="","unknown",'Declarations Team 4'!$D9)</f>
        <v>unknown</v>
      </c>
      <c r="G177" s="74" t="str">
        <f>IF('Declarations Team 5'!$D9="","unknown",'Declarations Team 5'!$D9)</f>
        <v>unknown</v>
      </c>
      <c r="H177" s="74" t="str">
        <f>IF('Declarations Team 6'!$D9="","unknown",'Declarations Team 6'!$D9)</f>
        <v>unknown</v>
      </c>
      <c r="I177" s="74" t="str">
        <f>IF('Declarations Team 7'!$D9="","unknown",'Declarations Team 7'!$D9)</f>
        <v>unknown</v>
      </c>
      <c r="J177" s="74" t="str">
        <f>IF('Declarations Team 8'!$D9="","unknown",'Declarations Team 8'!$D9)</f>
        <v>unknown</v>
      </c>
      <c r="K177" s="74" t="str">
        <f>IF('Declarations Team 9'!$D9="","unknown",'Declarations Team 9'!$D9)</f>
        <v>unknown</v>
      </c>
      <c r="L177" s="74" t="str">
        <f>IF('Declarations Team 10'!$D9="","unknown",'Declarations Team 10'!$D9)</f>
        <v>unknown</v>
      </c>
      <c r="M177" s="74">
        <f t="shared" si="19"/>
        <v>32</v>
      </c>
      <c r="N177" s="74"/>
      <c r="O177" s="74">
        <v>3000</v>
      </c>
      <c r="P177" s="74" t="str">
        <f>IF('Declarations Team 1'!$J9="","unknown",'Declarations Team 1'!$J9)</f>
        <v>unknown</v>
      </c>
      <c r="Q177" s="74" t="str">
        <f>IF('Declarations Team 2'!$J9="","unknown",'Declarations Team 2'!$J9)</f>
        <v>unknown</v>
      </c>
      <c r="R177" s="74" t="str">
        <f>IF('Declarations Team 3'!$J9="","unknown",'Declarations Team 3'!$J9)</f>
        <v>unknown</v>
      </c>
      <c r="S177" s="74" t="str">
        <f>IF('Declarations Team 4'!$J9="","unknown",'Declarations Team 4'!$J9)</f>
        <v>unknown</v>
      </c>
      <c r="T177" s="74" t="str">
        <f>IF('Declarations Team 5'!$J9="","unknown",'Declarations Team 5'!$J9)</f>
        <v>unknown</v>
      </c>
      <c r="U177" s="74" t="str">
        <f>IF('Declarations Team 6'!$J9="","unknown",'Declarations Team 6'!$J9)</f>
        <v>unknown</v>
      </c>
      <c r="V177" s="74" t="str">
        <f>IF('Declarations Team 7'!$J9="","unknown",'Declarations Team 7'!$J9)</f>
        <v>unknown</v>
      </c>
      <c r="W177" s="74" t="str">
        <f>IF('Declarations Team 8'!$J9="","unknown",'Declarations Team 8'!$J9)</f>
        <v>unknown</v>
      </c>
      <c r="X177" s="74" t="str">
        <f>IF('Declarations Team 9'!$J9="","unknown",'Declarations Team 9'!$J9)</f>
        <v>unknown</v>
      </c>
      <c r="Y177" s="74" t="str">
        <f>IF('Declarations Team 10'!$J9="","unknown",'Declarations Team 10'!$J9)</f>
        <v>unknown</v>
      </c>
      <c r="Z177" s="74">
        <f t="shared" si="20"/>
        <v>32</v>
      </c>
    </row>
    <row r="178" spans="1:26" ht="15" thickBot="1">
      <c r="B178" s="74">
        <v>5000</v>
      </c>
      <c r="C178" s="74" t="str">
        <f>IF('Declarations Team 1'!$D10="","unknown",'Declarations Team 1'!$D10)</f>
        <v>unknown</v>
      </c>
      <c r="D178" s="74" t="str">
        <f>IF('Declarations Team 2'!$D10="","unknown",'Declarations Team 2'!$D10)</f>
        <v>unknown</v>
      </c>
      <c r="E178" s="74" t="str">
        <f>IF('Declarations Team 3'!$D10="","unknown",'Declarations Team 3'!$D10)</f>
        <v>unknown</v>
      </c>
      <c r="F178" s="74" t="str">
        <f>IF('Declarations Team 4'!$D10="","unknown",'Declarations Team 4'!$D10)</f>
        <v>unknown</v>
      </c>
      <c r="G178" s="74" t="str">
        <f>IF('Declarations Team 5'!$D10="","unknown",'Declarations Team 5'!$D10)</f>
        <v>unknown</v>
      </c>
      <c r="H178" s="74" t="str">
        <f>IF('Declarations Team 6'!$D10="","unknown",'Declarations Team 6'!$D10)</f>
        <v>unknown</v>
      </c>
      <c r="I178" s="74" t="str">
        <f>IF('Declarations Team 7'!$D10="","unknown",'Declarations Team 7'!$D10)</f>
        <v>unknown</v>
      </c>
      <c r="J178" s="74" t="str">
        <f>IF('Declarations Team 8'!$D10="","unknown",'Declarations Team 8'!$D10)</f>
        <v>unknown</v>
      </c>
      <c r="K178" s="74" t="str">
        <f>IF('Declarations Team 9'!$D10="","unknown",'Declarations Team 9'!$D10)</f>
        <v>unknown</v>
      </c>
      <c r="L178" s="74" t="str">
        <f>IF('Declarations Team 10'!$D10="","unknown",'Declarations Team 10'!$D10)</f>
        <v>unknown</v>
      </c>
      <c r="M178" s="74">
        <f t="shared" si="19"/>
        <v>33</v>
      </c>
      <c r="N178" s="74"/>
      <c r="O178" s="74">
        <v>5000</v>
      </c>
      <c r="P178" s="74" t="str">
        <f>IF('Declarations Team 1'!$J10="","unknown",'Declarations Team 1'!$J10)</f>
        <v>unknown</v>
      </c>
      <c r="Q178" s="74" t="str">
        <f>IF('Declarations Team 2'!$J10="","unknown",'Declarations Team 2'!$J10)</f>
        <v>unknown</v>
      </c>
      <c r="R178" s="74" t="str">
        <f>IF('Declarations Team 3'!$J10="","unknown",'Declarations Team 3'!$J10)</f>
        <v>unknown</v>
      </c>
      <c r="S178" s="74" t="str">
        <f>IF('Declarations Team 4'!$J10="","unknown",'Declarations Team 4'!$J10)</f>
        <v>unknown</v>
      </c>
      <c r="T178" s="74" t="str">
        <f>IF('Declarations Team 5'!$J10="","unknown",'Declarations Team 5'!$J10)</f>
        <v>unknown</v>
      </c>
      <c r="U178" s="74" t="str">
        <f>IF('Declarations Team 6'!$J10="","unknown",'Declarations Team 6'!$J10)</f>
        <v>unknown</v>
      </c>
      <c r="V178" s="74" t="str">
        <f>IF('Declarations Team 7'!$J10="","unknown",'Declarations Team 7'!$J10)</f>
        <v>unknown</v>
      </c>
      <c r="W178" s="74" t="str">
        <f>IF('Declarations Team 8'!$J10="","unknown",'Declarations Team 8'!$J10)</f>
        <v>unknown</v>
      </c>
      <c r="X178" s="74" t="str">
        <f>IF('Declarations Team 9'!$J10="","unknown",'Declarations Team 9'!$J10)</f>
        <v>unknown</v>
      </c>
      <c r="Y178" s="74" t="str">
        <f>IF('Declarations Team 10'!$J10="","unknown",'Declarations Team 10'!$J10)</f>
        <v>unknown</v>
      </c>
      <c r="Z178" s="74">
        <f t="shared" si="20"/>
        <v>33</v>
      </c>
    </row>
    <row r="179" spans="1:26" ht="15" thickBot="1">
      <c r="B179" s="74" t="s">
        <v>3</v>
      </c>
      <c r="C179" s="74" t="str">
        <f>IF('Declarations Team 1'!$D11="","unknown",'Declarations Team 1'!$D11)</f>
        <v>unknown</v>
      </c>
      <c r="D179" s="74" t="str">
        <f>IF('Declarations Team 2'!$D11="","unknown",'Declarations Team 2'!$D11)</f>
        <v>unknown</v>
      </c>
      <c r="E179" s="74" t="str">
        <f>IF('Declarations Team 3'!$D11="","unknown",'Declarations Team 3'!$D11)</f>
        <v>unknown</v>
      </c>
      <c r="F179" s="74" t="str">
        <f>IF('Declarations Team 4'!$D11="","unknown",'Declarations Team 4'!$D11)</f>
        <v>unknown</v>
      </c>
      <c r="G179" s="74" t="str">
        <f>IF('Declarations Team 5'!$D11="","unknown",'Declarations Team 5'!$D11)</f>
        <v>unknown</v>
      </c>
      <c r="H179" s="74" t="str">
        <f>IF('Declarations Team 6'!$D11="","unknown",'Declarations Team 6'!$D11)</f>
        <v>unknown</v>
      </c>
      <c r="I179" s="74" t="str">
        <f>IF('Declarations Team 7'!$D11="","unknown",'Declarations Team 7'!$D11)</f>
        <v>unknown</v>
      </c>
      <c r="J179" s="74" t="str">
        <f>IF('Declarations Team 8'!$D11="","unknown",'Declarations Team 8'!$D11)</f>
        <v>unknown</v>
      </c>
      <c r="K179" s="74" t="str">
        <f>IF('Declarations Team 9'!$D11="","unknown",'Declarations Team 9'!$D11)</f>
        <v>unknown</v>
      </c>
      <c r="L179" s="74" t="str">
        <f>IF('Declarations Team 10'!$D11="","unknown",'Declarations Team 10'!$D11)</f>
        <v>unknown</v>
      </c>
      <c r="M179" s="74">
        <f t="shared" si="19"/>
        <v>34</v>
      </c>
      <c r="N179" s="74"/>
      <c r="O179" s="74" t="s">
        <v>3</v>
      </c>
      <c r="P179" s="74" t="str">
        <f>IF('Declarations Team 1'!$J11="","unknown",'Declarations Team 1'!$J11)</f>
        <v>unknown</v>
      </c>
      <c r="Q179" s="74" t="str">
        <f>IF('Declarations Team 2'!$J11="","unknown",'Declarations Team 2'!$J11)</f>
        <v>unknown</v>
      </c>
      <c r="R179" s="74" t="str">
        <f>IF('Declarations Team 3'!$J11="","unknown",'Declarations Team 3'!$J11)</f>
        <v>unknown</v>
      </c>
      <c r="S179" s="74" t="str">
        <f>IF('Declarations Team 4'!$J11="","unknown",'Declarations Team 4'!$J11)</f>
        <v>unknown</v>
      </c>
      <c r="T179" s="74" t="str">
        <f>IF('Declarations Team 5'!$J11="","unknown",'Declarations Team 5'!$J11)</f>
        <v>unknown</v>
      </c>
      <c r="U179" s="74" t="str">
        <f>IF('Declarations Team 6'!$J11="","unknown",'Declarations Team 6'!$J11)</f>
        <v>unknown</v>
      </c>
      <c r="V179" s="74" t="str">
        <f>IF('Declarations Team 7'!$J11="","unknown",'Declarations Team 7'!$J11)</f>
        <v>unknown</v>
      </c>
      <c r="W179" s="74" t="str">
        <f>IF('Declarations Team 8'!$J11="","unknown",'Declarations Team 8'!$J11)</f>
        <v>unknown</v>
      </c>
      <c r="X179" s="74" t="str">
        <f>IF('Declarations Team 9'!$J11="","unknown",'Declarations Team 9'!$J11)</f>
        <v>unknown</v>
      </c>
      <c r="Y179" s="74" t="str">
        <f>IF('Declarations Team 10'!$J11="","unknown",'Declarations Team 10'!$J11)</f>
        <v>unknown</v>
      </c>
      <c r="Z179" s="74">
        <f t="shared" si="20"/>
        <v>34</v>
      </c>
    </row>
    <row r="180" spans="1:26" ht="15" thickBot="1">
      <c r="B180" s="74" t="s">
        <v>4</v>
      </c>
      <c r="C180" s="74" t="str">
        <f>IF('Declarations Team 1'!$D12="","unknown",'Declarations Team 1'!$D12)</f>
        <v>unknown</v>
      </c>
      <c r="D180" s="74" t="str">
        <f>IF('Declarations Team 2'!$D12="","unknown",'Declarations Team 2'!$D12)</f>
        <v>unknown</v>
      </c>
      <c r="E180" s="74" t="str">
        <f>IF('Declarations Team 3'!$D12="","unknown",'Declarations Team 3'!$D12)</f>
        <v>unknown</v>
      </c>
      <c r="F180" s="74" t="str">
        <f>IF('Declarations Team 4'!$D12="","unknown",'Declarations Team 4'!$D12)</f>
        <v>unknown</v>
      </c>
      <c r="G180" s="74" t="str">
        <f>IF('Declarations Team 5'!$D12="","unknown",'Declarations Team 5'!$D12)</f>
        <v>unknown</v>
      </c>
      <c r="H180" s="74" t="str">
        <f>IF('Declarations Team 6'!$D12="","unknown",'Declarations Team 6'!$D12)</f>
        <v>unknown</v>
      </c>
      <c r="I180" s="74" t="str">
        <f>IF('Declarations Team 7'!$D12="","unknown",'Declarations Team 7'!$D12)</f>
        <v>unknown</v>
      </c>
      <c r="J180" s="74" t="str">
        <f>IF('Declarations Team 8'!$D12="","unknown",'Declarations Team 8'!$D12)</f>
        <v>unknown</v>
      </c>
      <c r="K180" s="74" t="str">
        <f>IF('Declarations Team 9'!$D12="","unknown",'Declarations Team 9'!$D12)</f>
        <v>unknown</v>
      </c>
      <c r="L180" s="74" t="str">
        <f>IF('Declarations Team 10'!$D12="","unknown",'Declarations Team 10'!$D12)</f>
        <v>unknown</v>
      </c>
      <c r="M180" s="74">
        <f t="shared" si="19"/>
        <v>35</v>
      </c>
      <c r="N180" s="74"/>
      <c r="O180" s="74" t="s">
        <v>4</v>
      </c>
      <c r="P180" s="74" t="str">
        <f>IF('Declarations Team 1'!$J12="","unknown",'Declarations Team 1'!$J12)</f>
        <v>unknown</v>
      </c>
      <c r="Q180" s="74" t="str">
        <f>IF('Declarations Team 2'!$J12="","unknown",'Declarations Team 2'!$J12)</f>
        <v>unknown</v>
      </c>
      <c r="R180" s="74" t="str">
        <f>IF('Declarations Team 3'!$J12="","unknown",'Declarations Team 3'!$J12)</f>
        <v>unknown</v>
      </c>
      <c r="S180" s="74" t="str">
        <f>IF('Declarations Team 4'!$J12="","unknown",'Declarations Team 4'!$J12)</f>
        <v>unknown</v>
      </c>
      <c r="T180" s="74" t="str">
        <f>IF('Declarations Team 5'!$J12="","unknown",'Declarations Team 5'!$J12)</f>
        <v>unknown</v>
      </c>
      <c r="U180" s="74" t="str">
        <f>IF('Declarations Team 6'!$J12="","unknown",'Declarations Team 6'!$J12)</f>
        <v>unknown</v>
      </c>
      <c r="V180" s="74" t="str">
        <f>IF('Declarations Team 7'!$J12="","unknown",'Declarations Team 7'!$J12)</f>
        <v>unknown</v>
      </c>
      <c r="W180" s="74" t="str">
        <f>IF('Declarations Team 8'!$J12="","unknown",'Declarations Team 8'!$J12)</f>
        <v>unknown</v>
      </c>
      <c r="X180" s="74" t="str">
        <f>IF('Declarations Team 9'!$J12="","unknown",'Declarations Team 9'!$J12)</f>
        <v>unknown</v>
      </c>
      <c r="Y180" s="74" t="str">
        <f>IF('Declarations Team 10'!$J12="","unknown",'Declarations Team 10'!$J12)</f>
        <v>unknown</v>
      </c>
      <c r="Z180" s="74">
        <f t="shared" si="20"/>
        <v>35</v>
      </c>
    </row>
    <row r="181" spans="1:26" ht="15" thickBot="1">
      <c r="B181" s="74" t="s">
        <v>5</v>
      </c>
      <c r="C181" s="74" t="str">
        <f>IF('Declarations Team 1'!$D13="","unknown",'Declarations Team 1'!$D13)</f>
        <v>unknown</v>
      </c>
      <c r="D181" s="74" t="str">
        <f>IF('Declarations Team 2'!$D13="","unknown",'Declarations Team 2'!$D13)</f>
        <v>unknown</v>
      </c>
      <c r="E181" s="74" t="str">
        <f>IF('Declarations Team 3'!$D13="","unknown",'Declarations Team 3'!$D13)</f>
        <v>unknown</v>
      </c>
      <c r="F181" s="74" t="str">
        <f>IF('Declarations Team 4'!$D13="","unknown",'Declarations Team 4'!$D13)</f>
        <v>unknown</v>
      </c>
      <c r="G181" s="74" t="str">
        <f>IF('Declarations Team 5'!$D13="","unknown",'Declarations Team 5'!$D13)</f>
        <v>unknown</v>
      </c>
      <c r="H181" s="74" t="str">
        <f>IF('Declarations Team 6'!$D13="","unknown",'Declarations Team 6'!$D13)</f>
        <v>unknown</v>
      </c>
      <c r="I181" s="74" t="str">
        <f>IF('Declarations Team 7'!$D13="","unknown",'Declarations Team 7'!$D13)</f>
        <v>unknown</v>
      </c>
      <c r="J181" s="74" t="str">
        <f>IF('Declarations Team 8'!$D13="","unknown",'Declarations Team 8'!$D13)</f>
        <v>unknown</v>
      </c>
      <c r="K181" s="74" t="str">
        <f>IF('Declarations Team 9'!$D13="","unknown",'Declarations Team 9'!$D13)</f>
        <v>unknown</v>
      </c>
      <c r="L181" s="74" t="str">
        <f>IF('Declarations Team 10'!$D13="","unknown",'Declarations Team 10'!$D13)</f>
        <v>unknown</v>
      </c>
      <c r="M181" s="74">
        <f t="shared" si="19"/>
        <v>36</v>
      </c>
      <c r="N181" s="74"/>
      <c r="O181" s="74" t="s">
        <v>26</v>
      </c>
      <c r="P181" s="74" t="str">
        <f>IF('Declarations Team 1'!$J13="","unknown",'Declarations Team 1'!$J13)</f>
        <v>unknown</v>
      </c>
      <c r="Q181" s="74" t="str">
        <f>IF('Declarations Team 2'!$J13="","unknown",'Declarations Team 2'!$J13)</f>
        <v>unknown</v>
      </c>
      <c r="R181" s="74" t="str">
        <f>IF('Declarations Team 3'!$J13="","unknown",'Declarations Team 3'!$J13)</f>
        <v>unknown</v>
      </c>
      <c r="S181" s="74" t="str">
        <f>IF('Declarations Team 4'!$J13="","unknown",'Declarations Team 4'!$J13)</f>
        <v>unknown</v>
      </c>
      <c r="T181" s="74" t="str">
        <f>IF('Declarations Team 5'!$J13="","unknown",'Declarations Team 5'!$J13)</f>
        <v>unknown</v>
      </c>
      <c r="U181" s="74" t="str">
        <f>IF('Declarations Team 6'!$J13="","unknown",'Declarations Team 6'!$J13)</f>
        <v>unknown</v>
      </c>
      <c r="V181" s="74" t="str">
        <f>IF('Declarations Team 7'!$J13="","unknown",'Declarations Team 7'!$J13)</f>
        <v>unknown</v>
      </c>
      <c r="W181" s="74" t="str">
        <f>IF('Declarations Team 8'!$J13="","unknown",'Declarations Team 8'!$J13)</f>
        <v>unknown</v>
      </c>
      <c r="X181" s="74" t="str">
        <f>IF('Declarations Team 9'!$J13="","unknown",'Declarations Team 9'!$J13)</f>
        <v>unknown</v>
      </c>
      <c r="Y181" s="74" t="str">
        <f>IF('Declarations Team 10'!$J13="","unknown",'Declarations Team 10'!$J13)</f>
        <v>unknown</v>
      </c>
      <c r="Z181" s="74">
        <f t="shared" si="20"/>
        <v>36</v>
      </c>
    </row>
    <row r="182" spans="1:26" ht="15" thickBot="1">
      <c r="B182" s="74" t="s">
        <v>6</v>
      </c>
      <c r="C182" s="74" t="str">
        <f>IF('Declarations Team 1'!$D14="","unknown",'Declarations Team 1'!$D14)</f>
        <v>unknown</v>
      </c>
      <c r="D182" s="74" t="str">
        <f>IF('Declarations Team 2'!$D14="","unknown",'Declarations Team 2'!$D14)</f>
        <v>unknown</v>
      </c>
      <c r="E182" s="74" t="str">
        <f>IF('Declarations Team 3'!$D14="","unknown",'Declarations Team 3'!$D14)</f>
        <v>unknown</v>
      </c>
      <c r="F182" s="74" t="str">
        <f>IF('Declarations Team 4'!$D14="","unknown",'Declarations Team 4'!$D14)</f>
        <v>unknown</v>
      </c>
      <c r="G182" s="74" t="str">
        <f>IF('Declarations Team 5'!$D14="","unknown",'Declarations Team 5'!$D14)</f>
        <v>unknown</v>
      </c>
      <c r="H182" s="74" t="str">
        <f>IF('Declarations Team 6'!$D14="","unknown",'Declarations Team 6'!$D14)</f>
        <v>unknown</v>
      </c>
      <c r="I182" s="74" t="str">
        <f>IF('Declarations Team 7'!$D14="","unknown",'Declarations Team 7'!$D14)</f>
        <v>unknown</v>
      </c>
      <c r="J182" s="74" t="str">
        <f>IF('Declarations Team 8'!$D14="","unknown",'Declarations Team 8'!$D14)</f>
        <v>unknown</v>
      </c>
      <c r="K182" s="74" t="str">
        <f>IF('Declarations Team 9'!$D14="","unknown",'Declarations Team 9'!$D14)</f>
        <v>unknown</v>
      </c>
      <c r="L182" s="74" t="str">
        <f>IF('Declarations Team 10'!$D14="","unknown",'Declarations Team 10'!$D14)</f>
        <v>unknown</v>
      </c>
      <c r="M182" s="74">
        <f t="shared" si="19"/>
        <v>37</v>
      </c>
      <c r="N182" s="74"/>
      <c r="O182" s="74" t="s">
        <v>6</v>
      </c>
      <c r="P182" s="74" t="str">
        <f>IF('Declarations Team 1'!$J14="","unknown",'Declarations Team 1'!$J14)</f>
        <v>unknown</v>
      </c>
      <c r="Q182" s="74" t="str">
        <f>IF('Declarations Team 2'!$J14="","unknown",'Declarations Team 2'!$J14)</f>
        <v>unknown</v>
      </c>
      <c r="R182" s="74" t="str">
        <f>IF('Declarations Team 3'!$J14="","unknown",'Declarations Team 3'!$J14)</f>
        <v>unknown</v>
      </c>
      <c r="S182" s="74" t="str">
        <f>IF('Declarations Team 4'!$J14="","unknown",'Declarations Team 4'!$J14)</f>
        <v>unknown</v>
      </c>
      <c r="T182" s="74" t="str">
        <f>IF('Declarations Team 5'!$J14="","unknown",'Declarations Team 5'!$J14)</f>
        <v>unknown</v>
      </c>
      <c r="U182" s="74" t="str">
        <f>IF('Declarations Team 6'!$J14="","unknown",'Declarations Team 6'!$J14)</f>
        <v>unknown</v>
      </c>
      <c r="V182" s="74" t="str">
        <f>IF('Declarations Team 7'!$J14="","unknown",'Declarations Team 7'!$J14)</f>
        <v>unknown</v>
      </c>
      <c r="W182" s="74" t="str">
        <f>IF('Declarations Team 8'!$J14="","unknown",'Declarations Team 8'!$J14)</f>
        <v>unknown</v>
      </c>
      <c r="X182" s="74" t="str">
        <f>IF('Declarations Team 9'!$J14="","unknown",'Declarations Team 9'!$J14)</f>
        <v>unknown</v>
      </c>
      <c r="Y182" s="74" t="str">
        <f>IF('Declarations Team 10'!$J14="","unknown",'Declarations Team 10'!$J14)</f>
        <v>unknown</v>
      </c>
      <c r="Z182" s="74">
        <f t="shared" si="20"/>
        <v>37</v>
      </c>
    </row>
    <row r="183" spans="1:26" ht="15" thickBot="1">
      <c r="A183" t="s">
        <v>864</v>
      </c>
      <c r="B183" s="74" t="s">
        <v>7</v>
      </c>
      <c r="C183" s="74" t="str">
        <f>IF('Declarations Team 1'!$D15="","unknown",'Declarations Team 1'!$D15)</f>
        <v>unknown</v>
      </c>
      <c r="D183" s="74" t="str">
        <f>IF('Declarations Team 2'!$D15="","unknown",'Declarations Team 2'!$D15)</f>
        <v>unknown</v>
      </c>
      <c r="E183" s="74" t="str">
        <f>IF('Declarations Team 3'!$D15="","unknown",'Declarations Team 3'!$D15)</f>
        <v>unknown</v>
      </c>
      <c r="F183" s="74" t="str">
        <f>IF('Declarations Team 4'!$D15="","unknown",'Declarations Team 4'!$D15)</f>
        <v>unknown</v>
      </c>
      <c r="G183" s="74" t="str">
        <f>IF('Declarations Team 5'!$D15="","unknown",'Declarations Team 5'!$D15)</f>
        <v>unknown</v>
      </c>
      <c r="H183" s="74" t="str">
        <f>IF('Declarations Team 6'!$D15="","unknown",'Declarations Team 6'!$D15)</f>
        <v>unknown</v>
      </c>
      <c r="I183" s="74" t="str">
        <f>IF('Declarations Team 7'!$D15="","unknown",'Declarations Team 7'!$D15)</f>
        <v>unknown</v>
      </c>
      <c r="J183" s="74" t="str">
        <f>IF('Declarations Team 8'!$D15="","unknown",'Declarations Team 8'!$D15)</f>
        <v>unknown</v>
      </c>
      <c r="K183" s="74" t="str">
        <f>IF('Declarations Team 9'!$D15="","unknown",'Declarations Team 9'!$D15)</f>
        <v>unknown</v>
      </c>
      <c r="L183" s="74" t="str">
        <f>IF('Declarations Team 10'!$D15="","unknown",'Declarations Team 10'!$D15)</f>
        <v>unknown</v>
      </c>
      <c r="M183" s="74">
        <f t="shared" si="19"/>
        <v>38</v>
      </c>
      <c r="N183" s="74"/>
      <c r="O183" s="74" t="s">
        <v>7</v>
      </c>
      <c r="P183" s="74" t="str">
        <f>IF('Declarations Team 1'!$J15="","unknown",'Declarations Team 1'!$J15)</f>
        <v>unknown</v>
      </c>
      <c r="Q183" s="74" t="str">
        <f>IF('Declarations Team 2'!$J15="","unknown",'Declarations Team 2'!$J15)</f>
        <v>unknown</v>
      </c>
      <c r="R183" s="74" t="str">
        <f>IF('Declarations Team 3'!$J15="","unknown",'Declarations Team 3'!$J15)</f>
        <v>unknown</v>
      </c>
      <c r="S183" s="74" t="str">
        <f>IF('Declarations Team 4'!$J15="","unknown",'Declarations Team 4'!$J15)</f>
        <v>unknown</v>
      </c>
      <c r="T183" s="74" t="str">
        <f>IF('Declarations Team 5'!$J15="","unknown",'Declarations Team 5'!$J15)</f>
        <v>unknown</v>
      </c>
      <c r="U183" s="74" t="str">
        <f>IF('Declarations Team 6'!$J15="","unknown",'Declarations Team 6'!$J15)</f>
        <v>unknown</v>
      </c>
      <c r="V183" s="74" t="str">
        <f>IF('Declarations Team 7'!$J15="","unknown",'Declarations Team 7'!$J15)</f>
        <v>unknown</v>
      </c>
      <c r="W183" s="74" t="str">
        <f>IF('Declarations Team 8'!$J15="","unknown",'Declarations Team 8'!$J15)</f>
        <v>unknown</v>
      </c>
      <c r="X183" s="74" t="str">
        <f>IF('Declarations Team 9'!$J15="","unknown",'Declarations Team 9'!$J15)</f>
        <v>unknown</v>
      </c>
      <c r="Y183" s="74" t="str">
        <f>IF('Declarations Team 10'!$J15="","unknown",'Declarations Team 10'!$J15)</f>
        <v>unknown</v>
      </c>
      <c r="Z183" s="74">
        <f t="shared" si="20"/>
        <v>38</v>
      </c>
    </row>
    <row r="184" spans="1:26" ht="15" thickBot="1">
      <c r="A184" t="s">
        <v>865</v>
      </c>
      <c r="B184" s="74" t="s">
        <v>8</v>
      </c>
      <c r="C184" s="74" t="str">
        <f>IF('Declarations Team 1'!$D16="","unknown",'Declarations Team 1'!$D16)</f>
        <v>unknown</v>
      </c>
      <c r="D184" s="74" t="str">
        <f>IF('Declarations Team 2'!$D16="","unknown",'Declarations Team 2'!$D16)</f>
        <v>unknown</v>
      </c>
      <c r="E184" s="74" t="str">
        <f>IF('Declarations Team 3'!$D16="","unknown",'Declarations Team 3'!$D16)</f>
        <v>unknown</v>
      </c>
      <c r="F184" s="74" t="str">
        <f>IF('Declarations Team 4'!$D16="","unknown",'Declarations Team 4'!$D16)</f>
        <v>unknown</v>
      </c>
      <c r="G184" s="74" t="str">
        <f>IF('Declarations Team 5'!$D16="","unknown",'Declarations Team 5'!$D16)</f>
        <v>unknown</v>
      </c>
      <c r="H184" s="74" t="str">
        <f>IF('Declarations Team 6'!$D16="","unknown",'Declarations Team 6'!$D16)</f>
        <v>unknown</v>
      </c>
      <c r="I184" s="74" t="str">
        <f>IF('Declarations Team 7'!$D16="","unknown",'Declarations Team 7'!$D16)</f>
        <v>unknown</v>
      </c>
      <c r="J184" s="74" t="str">
        <f>IF('Declarations Team 8'!$D16="","unknown",'Declarations Team 8'!$D16)</f>
        <v>unknown</v>
      </c>
      <c r="K184" s="74" t="str">
        <f>IF('Declarations Team 9'!$D16="","unknown",'Declarations Team 9'!$D16)</f>
        <v>unknown</v>
      </c>
      <c r="L184" s="74" t="str">
        <f>IF('Declarations Team 10'!$D16="","unknown",'Declarations Team 10'!$D16)</f>
        <v>unknown</v>
      </c>
      <c r="M184" s="74">
        <f t="shared" si="19"/>
        <v>39</v>
      </c>
      <c r="N184" s="74"/>
      <c r="O184" s="74" t="s">
        <v>8</v>
      </c>
      <c r="P184" s="74" t="str">
        <f>IF('Declarations Team 1'!$J16="","unknown",'Declarations Team 1'!$J16)</f>
        <v>unknown</v>
      </c>
      <c r="Q184" s="74" t="str">
        <f>IF('Declarations Team 2'!$J16="","unknown",'Declarations Team 2'!$J16)</f>
        <v>unknown</v>
      </c>
      <c r="R184" s="74" t="str">
        <f>IF('Declarations Team 3'!$J16="","unknown",'Declarations Team 3'!$J16)</f>
        <v>unknown</v>
      </c>
      <c r="S184" s="74" t="str">
        <f>IF('Declarations Team 4'!$J16="","unknown",'Declarations Team 4'!$J16)</f>
        <v>unknown</v>
      </c>
      <c r="T184" s="74" t="str">
        <f>IF('Declarations Team 5'!$J16="","unknown",'Declarations Team 5'!$J16)</f>
        <v>unknown</v>
      </c>
      <c r="U184" s="74" t="str">
        <f>IF('Declarations Team 6'!$J16="","unknown",'Declarations Team 6'!$J16)</f>
        <v>unknown</v>
      </c>
      <c r="V184" s="74" t="str">
        <f>IF('Declarations Team 7'!$J16="","unknown",'Declarations Team 7'!$J16)</f>
        <v>unknown</v>
      </c>
      <c r="W184" s="74" t="str">
        <f>IF('Declarations Team 8'!$J16="","unknown",'Declarations Team 8'!$J16)</f>
        <v>unknown</v>
      </c>
      <c r="X184" s="74" t="str">
        <f>IF('Declarations Team 9'!$J16="","unknown",'Declarations Team 9'!$J16)</f>
        <v>unknown</v>
      </c>
      <c r="Y184" s="74" t="str">
        <f>IF('Declarations Team 10'!$J16="","unknown",'Declarations Team 10'!$J16)</f>
        <v>unknown</v>
      </c>
      <c r="Z184" s="74">
        <f t="shared" si="20"/>
        <v>39</v>
      </c>
    </row>
    <row r="185" spans="1:26" ht="15" thickBot="1">
      <c r="A185" t="s">
        <v>866</v>
      </c>
      <c r="B185" s="74" t="s">
        <v>9</v>
      </c>
      <c r="C185" s="74" t="str">
        <f>IF('Declarations Team 1'!$D17="","unknown",'Declarations Team 1'!$D17)</f>
        <v>unknown</v>
      </c>
      <c r="D185" s="74" t="str">
        <f>IF('Declarations Team 2'!$D17="","unknown",'Declarations Team 2'!$D17)</f>
        <v>unknown</v>
      </c>
      <c r="E185" s="74" t="str">
        <f>IF('Declarations Team 3'!$D17="","unknown",'Declarations Team 3'!$D17)</f>
        <v>unknown</v>
      </c>
      <c r="F185" s="74" t="str">
        <f>IF('Declarations Team 4'!$D17="","unknown",'Declarations Team 4'!$D17)</f>
        <v>unknown</v>
      </c>
      <c r="G185" s="74" t="str">
        <f>IF('Declarations Team 5'!$D17="","unknown",'Declarations Team 5'!$D17)</f>
        <v>unknown</v>
      </c>
      <c r="H185" s="74" t="str">
        <f>IF('Declarations Team 6'!$D17="","unknown",'Declarations Team 6'!$D17)</f>
        <v>unknown</v>
      </c>
      <c r="I185" s="74" t="str">
        <f>IF('Declarations Team 7'!$D17="","unknown",'Declarations Team 7'!$D17)</f>
        <v>unknown</v>
      </c>
      <c r="J185" s="74" t="str">
        <f>IF('Declarations Team 8'!$D17="","unknown",'Declarations Team 8'!$D17)</f>
        <v>unknown</v>
      </c>
      <c r="K185" s="74" t="str">
        <f>IF('Declarations Team 9'!$D17="","unknown",'Declarations Team 9'!$D17)</f>
        <v>unknown</v>
      </c>
      <c r="L185" s="74" t="str">
        <f>IF('Declarations Team 10'!$D17="","unknown",'Declarations Team 10'!$D17)</f>
        <v>unknown</v>
      </c>
      <c r="M185" s="74">
        <f t="shared" si="19"/>
        <v>40</v>
      </c>
      <c r="N185" s="74"/>
      <c r="O185" s="74" t="s">
        <v>9</v>
      </c>
      <c r="P185" s="74" t="str">
        <f>IF('Declarations Team 1'!$J17="","unknown",'Declarations Team 1'!$J17)</f>
        <v>unknown</v>
      </c>
      <c r="Q185" s="74" t="str">
        <f>IF('Declarations Team 2'!$J17="","unknown",'Declarations Team 2'!$J17)</f>
        <v>unknown</v>
      </c>
      <c r="R185" s="74" t="str">
        <f>IF('Declarations Team 3'!$J17="","unknown",'Declarations Team 3'!$J17)</f>
        <v>unknown</v>
      </c>
      <c r="S185" s="74" t="str">
        <f>IF('Declarations Team 4'!$J17="","unknown",'Declarations Team 4'!$J17)</f>
        <v>unknown</v>
      </c>
      <c r="T185" s="74" t="str">
        <f>IF('Declarations Team 5'!$J17="","unknown",'Declarations Team 5'!$J17)</f>
        <v>unknown</v>
      </c>
      <c r="U185" s="74" t="str">
        <f>IF('Declarations Team 6'!$J17="","unknown",'Declarations Team 6'!$J17)</f>
        <v>unknown</v>
      </c>
      <c r="V185" s="74" t="str">
        <f>IF('Declarations Team 7'!$J17="","unknown",'Declarations Team 7'!$J17)</f>
        <v>unknown</v>
      </c>
      <c r="W185" s="74" t="str">
        <f>IF('Declarations Team 8'!$J17="","unknown",'Declarations Team 8'!$J17)</f>
        <v>unknown</v>
      </c>
      <c r="X185" s="74" t="str">
        <f>IF('Declarations Team 9'!$J17="","unknown",'Declarations Team 9'!$J17)</f>
        <v>unknown</v>
      </c>
      <c r="Y185" s="74" t="str">
        <f>IF('Declarations Team 10'!$J17="","unknown",'Declarations Team 10'!$J17)</f>
        <v>unknown</v>
      </c>
      <c r="Z185" s="74">
        <f t="shared" si="20"/>
        <v>40</v>
      </c>
    </row>
    <row r="186" spans="1:26" ht="15" thickBot="1">
      <c r="A186" t="s">
        <v>867</v>
      </c>
      <c r="B186" s="74" t="s">
        <v>10</v>
      </c>
      <c r="C186" s="74" t="str">
        <f>IF('Declarations Team 1'!$D18="","unknown",'Declarations Team 1'!$D18)</f>
        <v>unknown</v>
      </c>
      <c r="D186" s="74" t="str">
        <f>IF('Declarations Team 2'!$D18="","unknown",'Declarations Team 2'!$D18)</f>
        <v>unknown</v>
      </c>
      <c r="E186" s="74" t="str">
        <f>IF('Declarations Team 3'!$D18="","unknown",'Declarations Team 3'!$D18)</f>
        <v>unknown</v>
      </c>
      <c r="F186" s="74" t="str">
        <f>IF('Declarations Team 4'!$D18="","unknown",'Declarations Team 4'!$D18)</f>
        <v>unknown</v>
      </c>
      <c r="G186" s="74" t="str">
        <f>IF('Declarations Team 5'!$D18="","unknown",'Declarations Team 5'!$D18)</f>
        <v>unknown</v>
      </c>
      <c r="H186" s="74" t="str">
        <f>IF('Declarations Team 6'!$D18="","unknown",'Declarations Team 6'!$D18)</f>
        <v>unknown</v>
      </c>
      <c r="I186" s="74" t="str">
        <f>IF('Declarations Team 7'!$D18="","unknown",'Declarations Team 7'!$D18)</f>
        <v>unknown</v>
      </c>
      <c r="J186" s="74" t="str">
        <f>IF('Declarations Team 8'!$D18="","unknown",'Declarations Team 8'!$D18)</f>
        <v>unknown</v>
      </c>
      <c r="K186" s="74" t="str">
        <f>IF('Declarations Team 9'!$D18="","unknown",'Declarations Team 9'!$D18)</f>
        <v>unknown</v>
      </c>
      <c r="L186" s="74" t="str">
        <f>IF('Declarations Team 10'!$D18="","unknown",'Declarations Team 10'!$D18)</f>
        <v>unknown</v>
      </c>
      <c r="M186" s="74">
        <f t="shared" si="19"/>
        <v>41</v>
      </c>
      <c r="N186" s="74"/>
      <c r="O186" s="74" t="s">
        <v>10</v>
      </c>
      <c r="P186" s="74" t="str">
        <f>IF('Declarations Team 1'!$J18="","unknown",'Declarations Team 1'!$J18)</f>
        <v>unknown</v>
      </c>
      <c r="Q186" s="74" t="str">
        <f>IF('Declarations Team 2'!$J18="","unknown",'Declarations Team 2'!$J18)</f>
        <v>unknown</v>
      </c>
      <c r="R186" s="74" t="str">
        <f>IF('Declarations Team 3'!$J18="","unknown",'Declarations Team 3'!$J18)</f>
        <v>unknown</v>
      </c>
      <c r="S186" s="74" t="str">
        <f>IF('Declarations Team 4'!$J18="","unknown",'Declarations Team 4'!$J18)</f>
        <v>unknown</v>
      </c>
      <c r="T186" s="74" t="str">
        <f>IF('Declarations Team 5'!$J18="","unknown",'Declarations Team 5'!$J18)</f>
        <v>unknown</v>
      </c>
      <c r="U186" s="74" t="str">
        <f>IF('Declarations Team 6'!$J18="","unknown",'Declarations Team 6'!$J18)</f>
        <v>unknown</v>
      </c>
      <c r="V186" s="74" t="str">
        <f>IF('Declarations Team 7'!$J18="","unknown",'Declarations Team 7'!$J18)</f>
        <v>unknown</v>
      </c>
      <c r="W186" s="74" t="str">
        <f>IF('Declarations Team 8'!$J18="","unknown",'Declarations Team 8'!$J18)</f>
        <v>unknown</v>
      </c>
      <c r="X186" s="74" t="str">
        <f>IF('Declarations Team 9'!$J18="","unknown",'Declarations Team 9'!$J18)</f>
        <v>unknown</v>
      </c>
      <c r="Y186" s="74" t="str">
        <f>IF('Declarations Team 10'!$J18="","unknown",'Declarations Team 10'!$J18)</f>
        <v>unknown</v>
      </c>
      <c r="Z186" s="74">
        <f t="shared" si="20"/>
        <v>41</v>
      </c>
    </row>
    <row r="187" spans="1:26" ht="15" thickBot="1">
      <c r="A187" t="s">
        <v>868</v>
      </c>
      <c r="B187" s="74" t="s">
        <v>11</v>
      </c>
      <c r="C187" s="74" t="str">
        <f>IF('Declarations Team 1'!$D19="","unknown",'Declarations Team 1'!$D19)</f>
        <v>unknown</v>
      </c>
      <c r="D187" s="74" t="str">
        <f>IF('Declarations Team 2'!$D19="","unknown",'Declarations Team 2'!$D19)</f>
        <v>unknown</v>
      </c>
      <c r="E187" s="74" t="str">
        <f>IF('Declarations Team 3'!$D19="","unknown",'Declarations Team 3'!$D19)</f>
        <v>unknown</v>
      </c>
      <c r="F187" s="74" t="str">
        <f>IF('Declarations Team 4'!$D19="","unknown",'Declarations Team 4'!$D19)</f>
        <v>unknown</v>
      </c>
      <c r="G187" s="74" t="str">
        <f>IF('Declarations Team 5'!$D19="","unknown",'Declarations Team 5'!$D19)</f>
        <v>unknown</v>
      </c>
      <c r="H187" s="74" t="str">
        <f>IF('Declarations Team 6'!$D19="","unknown",'Declarations Team 6'!$D19)</f>
        <v>unknown</v>
      </c>
      <c r="I187" s="74" t="str">
        <f>IF('Declarations Team 7'!$D19="","unknown",'Declarations Team 7'!$D19)</f>
        <v>unknown</v>
      </c>
      <c r="J187" s="74" t="str">
        <f>IF('Declarations Team 8'!$D19="","unknown",'Declarations Team 8'!$D19)</f>
        <v>unknown</v>
      </c>
      <c r="K187" s="74" t="str">
        <f>IF('Declarations Team 9'!$D19="","unknown",'Declarations Team 9'!$D19)</f>
        <v>unknown</v>
      </c>
      <c r="L187" s="74" t="str">
        <f>IF('Declarations Team 10'!$D19="","unknown",'Declarations Team 10'!$D19)</f>
        <v>unknown</v>
      </c>
      <c r="M187" s="74">
        <f t="shared" si="19"/>
        <v>42</v>
      </c>
      <c r="N187" s="74"/>
      <c r="O187" s="74" t="s">
        <v>11</v>
      </c>
      <c r="P187" s="74" t="str">
        <f>IF('Declarations Team 1'!$J19="","unknown",'Declarations Team 1'!$J19)</f>
        <v>unknown</v>
      </c>
      <c r="Q187" s="74" t="str">
        <f>IF('Declarations Team 2'!$J19="","unknown",'Declarations Team 2'!$J19)</f>
        <v>unknown</v>
      </c>
      <c r="R187" s="74" t="str">
        <f>IF('Declarations Team 3'!$J19="","unknown",'Declarations Team 3'!$J19)</f>
        <v>unknown</v>
      </c>
      <c r="S187" s="74" t="str">
        <f>IF('Declarations Team 4'!$J19="","unknown",'Declarations Team 4'!$J19)</f>
        <v>unknown</v>
      </c>
      <c r="T187" s="74" t="str">
        <f>IF('Declarations Team 5'!$J19="","unknown",'Declarations Team 5'!$J19)</f>
        <v>unknown</v>
      </c>
      <c r="U187" s="74" t="str">
        <f>IF('Declarations Team 6'!$J19="","unknown",'Declarations Team 6'!$J19)</f>
        <v>unknown</v>
      </c>
      <c r="V187" s="74" t="str">
        <f>IF('Declarations Team 7'!$J19="","unknown",'Declarations Team 7'!$J19)</f>
        <v>unknown</v>
      </c>
      <c r="W187" s="74" t="str">
        <f>IF('Declarations Team 8'!$J19="","unknown",'Declarations Team 8'!$J19)</f>
        <v>unknown</v>
      </c>
      <c r="X187" s="74" t="str">
        <f>IF('Declarations Team 9'!$J19="","unknown",'Declarations Team 9'!$J19)</f>
        <v>unknown</v>
      </c>
      <c r="Y187" s="74" t="str">
        <f>IF('Declarations Team 10'!$J19="","unknown",'Declarations Team 10'!$J19)</f>
        <v>unknown</v>
      </c>
      <c r="Z187" s="74">
        <f t="shared" si="20"/>
        <v>42</v>
      </c>
    </row>
    <row r="188" spans="1:26" ht="15" thickBot="1">
      <c r="A188" t="s">
        <v>869</v>
      </c>
      <c r="B188" s="74" t="s">
        <v>12</v>
      </c>
      <c r="C188" s="74" t="str">
        <f>IF('Declarations Team 1'!$D20="","unknown",'Declarations Team 1'!$D20)</f>
        <v>unknown</v>
      </c>
      <c r="D188" s="74" t="str">
        <f>IF('Declarations Team 2'!$D20="","unknown",'Declarations Team 2'!$D20)</f>
        <v>unknown</v>
      </c>
      <c r="E188" s="74" t="str">
        <f>IF('Declarations Team 3'!$D20="","unknown",'Declarations Team 3'!$D20)</f>
        <v>unknown</v>
      </c>
      <c r="F188" s="74" t="str">
        <f>IF('Declarations Team 4'!$D20="","unknown",'Declarations Team 4'!$D20)</f>
        <v>unknown</v>
      </c>
      <c r="G188" s="74" t="str">
        <f>IF('Declarations Team 5'!$D20="","unknown",'Declarations Team 5'!$D20)</f>
        <v>unknown</v>
      </c>
      <c r="H188" s="74" t="str">
        <f>IF('Declarations Team 6'!$D20="","unknown",'Declarations Team 6'!$D20)</f>
        <v>unknown</v>
      </c>
      <c r="I188" s="74" t="str">
        <f>IF('Declarations Team 7'!$D20="","unknown",'Declarations Team 7'!$D20)</f>
        <v>unknown</v>
      </c>
      <c r="J188" s="74" t="str">
        <f>IF('Declarations Team 8'!$D20="","unknown",'Declarations Team 8'!$D20)</f>
        <v>unknown</v>
      </c>
      <c r="K188" s="74" t="str">
        <f>IF('Declarations Team 9'!$D20="","unknown",'Declarations Team 9'!$D20)</f>
        <v>unknown</v>
      </c>
      <c r="L188" s="74" t="str">
        <f>IF('Declarations Team 10'!$D20="","unknown",'Declarations Team 10'!$D20)</f>
        <v>unknown</v>
      </c>
      <c r="M188" s="74">
        <f t="shared" si="19"/>
        <v>43</v>
      </c>
      <c r="N188" s="74"/>
      <c r="O188" s="74" t="s">
        <v>12</v>
      </c>
      <c r="P188" s="74" t="str">
        <f>IF('Declarations Team 1'!$J20="","unknown",'Declarations Team 1'!$J20)</f>
        <v>unknown</v>
      </c>
      <c r="Q188" s="74" t="str">
        <f>IF('Declarations Team 2'!$J20="","unknown",'Declarations Team 2'!$J20)</f>
        <v>unknown</v>
      </c>
      <c r="R188" s="74" t="str">
        <f>IF('Declarations Team 3'!$J20="","unknown",'Declarations Team 3'!$J20)</f>
        <v>unknown</v>
      </c>
      <c r="S188" s="74" t="str">
        <f>IF('Declarations Team 4'!$J20="","unknown",'Declarations Team 4'!$J20)</f>
        <v>unknown</v>
      </c>
      <c r="T188" s="74" t="str">
        <f>IF('Declarations Team 5'!$J20="","unknown",'Declarations Team 5'!$J20)</f>
        <v>unknown</v>
      </c>
      <c r="U188" s="74" t="str">
        <f>IF('Declarations Team 6'!$J20="","unknown",'Declarations Team 6'!$J20)</f>
        <v>unknown</v>
      </c>
      <c r="V188" s="74" t="str">
        <f>IF('Declarations Team 7'!$J20="","unknown",'Declarations Team 7'!$J20)</f>
        <v>unknown</v>
      </c>
      <c r="W188" s="74" t="str">
        <f>IF('Declarations Team 8'!$J20="","unknown",'Declarations Team 8'!$J20)</f>
        <v>unknown</v>
      </c>
      <c r="X188" s="74" t="str">
        <f>IF('Declarations Team 9'!$J20="","unknown",'Declarations Team 9'!$J20)</f>
        <v>unknown</v>
      </c>
      <c r="Y188" s="74" t="str">
        <f>IF('Declarations Team 10'!$J20="","unknown",'Declarations Team 10'!$J20)</f>
        <v>unknown</v>
      </c>
      <c r="Z188" s="74">
        <f t="shared" si="20"/>
        <v>43</v>
      </c>
    </row>
    <row r="189" spans="1:26" ht="15" thickBot="1">
      <c r="A189" t="s">
        <v>870</v>
      </c>
      <c r="B189" s="74" t="s">
        <v>13</v>
      </c>
      <c r="C189" s="74" t="str">
        <f>IF('Declarations Team 1'!$D21="","unknown",'Declarations Team 1'!$D21)</f>
        <v>unknown</v>
      </c>
      <c r="D189" s="74" t="str">
        <f>IF('Declarations Team 2'!$D21="","unknown",'Declarations Team 2'!$D21)</f>
        <v>unknown</v>
      </c>
      <c r="E189" s="74" t="str">
        <f>IF('Declarations Team 3'!$D21="","unknown",'Declarations Team 3'!$D21)</f>
        <v>unknown</v>
      </c>
      <c r="F189" s="74" t="str">
        <f>IF('Declarations Team 4'!$D21="","unknown",'Declarations Team 4'!$D21)</f>
        <v>unknown</v>
      </c>
      <c r="G189" s="74" t="str">
        <f>IF('Declarations Team 5'!$D21="","unknown",'Declarations Team 5'!$D21)</f>
        <v>unknown</v>
      </c>
      <c r="H189" s="74" t="str">
        <f>IF('Declarations Team 6'!$D21="","unknown",'Declarations Team 6'!$D21)</f>
        <v>unknown</v>
      </c>
      <c r="I189" s="74" t="str">
        <f>IF('Declarations Team 7'!$D21="","unknown",'Declarations Team 7'!$D21)</f>
        <v>unknown</v>
      </c>
      <c r="J189" s="74" t="str">
        <f>IF('Declarations Team 8'!$D21="","unknown",'Declarations Team 8'!$D21)</f>
        <v>unknown</v>
      </c>
      <c r="K189" s="74" t="str">
        <f>IF('Declarations Team 9'!$D21="","unknown",'Declarations Team 9'!$D21)</f>
        <v>unknown</v>
      </c>
      <c r="L189" s="74" t="str">
        <f>IF('Declarations Team 10'!$D21="","unknown",'Declarations Team 10'!$D21)</f>
        <v>unknown</v>
      </c>
      <c r="M189" s="74">
        <f t="shared" si="19"/>
        <v>44</v>
      </c>
      <c r="N189" s="74"/>
      <c r="O189" s="74" t="s">
        <v>13</v>
      </c>
      <c r="P189" s="74" t="str">
        <f>IF('Declarations Team 1'!$J21="","unknown",'Declarations Team 1'!$J21)</f>
        <v>unknown</v>
      </c>
      <c r="Q189" s="74" t="str">
        <f>IF('Declarations Team 2'!$J21="","unknown",'Declarations Team 2'!$J21)</f>
        <v>unknown</v>
      </c>
      <c r="R189" s="74" t="str">
        <f>IF('Declarations Team 3'!$J21="","unknown",'Declarations Team 3'!$J21)</f>
        <v>unknown</v>
      </c>
      <c r="S189" s="74" t="str">
        <f>IF('Declarations Team 4'!$J21="","unknown",'Declarations Team 4'!$J21)</f>
        <v>unknown</v>
      </c>
      <c r="T189" s="74" t="str">
        <f>IF('Declarations Team 5'!$J21="","unknown",'Declarations Team 5'!$J21)</f>
        <v>unknown</v>
      </c>
      <c r="U189" s="74" t="str">
        <f>IF('Declarations Team 6'!$J21="","unknown",'Declarations Team 6'!$J21)</f>
        <v>unknown</v>
      </c>
      <c r="V189" s="74" t="str">
        <f>IF('Declarations Team 7'!$J21="","unknown",'Declarations Team 7'!$J21)</f>
        <v>unknown</v>
      </c>
      <c r="W189" s="74" t="str">
        <f>IF('Declarations Team 8'!$J21="","unknown",'Declarations Team 8'!$J21)</f>
        <v>unknown</v>
      </c>
      <c r="X189" s="74" t="str">
        <f>IF('Declarations Team 9'!$J21="","unknown",'Declarations Team 9'!$J21)</f>
        <v>unknown</v>
      </c>
      <c r="Y189" s="74" t="str">
        <f>IF('Declarations Team 10'!$J21="","unknown",'Declarations Team 10'!$J21)</f>
        <v>unknown</v>
      </c>
      <c r="Z189" s="74">
        <f t="shared" si="20"/>
        <v>44</v>
      </c>
    </row>
    <row r="190" spans="1:26" ht="15" thickBot="1">
      <c r="A190" t="s">
        <v>871</v>
      </c>
      <c r="B190" s="74" t="s">
        <v>14</v>
      </c>
      <c r="C190" s="74" t="str">
        <f>IF('Declarations Team 1'!$D22="","unknown",'Declarations Team 1'!$D22)</f>
        <v>unknown</v>
      </c>
      <c r="D190" s="74" t="str">
        <f>IF('Declarations Team 2'!$D22="","unknown",'Declarations Team 2'!$D22)</f>
        <v>unknown</v>
      </c>
      <c r="E190" s="74" t="str">
        <f>IF('Declarations Team 3'!$D22="","unknown",'Declarations Team 3'!$D22)</f>
        <v>unknown</v>
      </c>
      <c r="F190" s="74" t="str">
        <f>IF('Declarations Team 4'!$D22="","unknown",'Declarations Team 4'!$D22)</f>
        <v>unknown</v>
      </c>
      <c r="G190" s="74" t="str">
        <f>IF('Declarations Team 5'!$D22="","unknown",'Declarations Team 5'!$D22)</f>
        <v>unknown</v>
      </c>
      <c r="H190" s="74" t="str">
        <f>IF('Declarations Team 6'!$D22="","unknown",'Declarations Team 6'!$D22)</f>
        <v>unknown</v>
      </c>
      <c r="I190" s="74" t="str">
        <f>IF('Declarations Team 7'!$D22="","unknown",'Declarations Team 7'!$D22)</f>
        <v>unknown</v>
      </c>
      <c r="J190" s="74" t="str">
        <f>IF('Declarations Team 8'!$D22="","unknown",'Declarations Team 8'!$D22)</f>
        <v>unknown</v>
      </c>
      <c r="K190" s="74" t="str">
        <f>IF('Declarations Team 9'!$D22="","unknown",'Declarations Team 9'!$D22)</f>
        <v>unknown</v>
      </c>
      <c r="L190" s="74" t="str">
        <f>IF('Declarations Team 10'!$D22="","unknown",'Declarations Team 10'!$D22)</f>
        <v>unknown</v>
      </c>
      <c r="M190" s="74">
        <f t="shared" si="19"/>
        <v>45</v>
      </c>
      <c r="N190" s="74"/>
      <c r="O190" s="74" t="s">
        <v>14</v>
      </c>
      <c r="P190" s="74" t="str">
        <f>IF('Declarations Team 1'!$J22="","unknown",'Declarations Team 1'!$J22)</f>
        <v>unknown</v>
      </c>
      <c r="Q190" s="74" t="str">
        <f>IF('Declarations Team 2'!$J22="","unknown",'Declarations Team 2'!$J22)</f>
        <v>unknown</v>
      </c>
      <c r="R190" s="74" t="str">
        <f>IF('Declarations Team 3'!$J22="","unknown",'Declarations Team 3'!$J22)</f>
        <v>unknown</v>
      </c>
      <c r="S190" s="74" t="str">
        <f>IF('Declarations Team 4'!$J22="","unknown",'Declarations Team 4'!$J22)</f>
        <v>unknown</v>
      </c>
      <c r="T190" s="74" t="str">
        <f>IF('Declarations Team 5'!$J22="","unknown",'Declarations Team 5'!$J22)</f>
        <v>unknown</v>
      </c>
      <c r="U190" s="74" t="str">
        <f>IF('Declarations Team 6'!$J22="","unknown",'Declarations Team 6'!$J22)</f>
        <v>unknown</v>
      </c>
      <c r="V190" s="74" t="str">
        <f>IF('Declarations Team 7'!$J22="","unknown",'Declarations Team 7'!$J22)</f>
        <v>unknown</v>
      </c>
      <c r="W190" s="74" t="str">
        <f>IF('Declarations Team 8'!$J22="","unknown",'Declarations Team 8'!$J22)</f>
        <v>unknown</v>
      </c>
      <c r="X190" s="74" t="str">
        <f>IF('Declarations Team 9'!$J22="","unknown",'Declarations Team 9'!$J22)</f>
        <v>unknown</v>
      </c>
      <c r="Y190" s="74" t="str">
        <f>IF('Declarations Team 10'!$J22="","unknown",'Declarations Team 10'!$J22)</f>
        <v>unknown</v>
      </c>
      <c r="Z190" s="74">
        <f t="shared" si="20"/>
        <v>45</v>
      </c>
    </row>
    <row r="191" spans="1:26" ht="15" thickBot="1">
      <c r="B191" s="74"/>
      <c r="C191" s="74"/>
      <c r="D191" s="74"/>
      <c r="E191" s="74"/>
      <c r="F191" s="74"/>
      <c r="G191" s="74"/>
      <c r="H191" s="74"/>
      <c r="I191" s="74"/>
      <c r="J191" s="74"/>
      <c r="K191" s="74"/>
      <c r="L191" s="74"/>
      <c r="M191" s="74">
        <f t="shared" si="19"/>
        <v>46</v>
      </c>
      <c r="N191" s="74"/>
      <c r="O191" s="74"/>
      <c r="P191" s="74"/>
      <c r="Q191" s="74"/>
      <c r="R191" s="74"/>
      <c r="S191" s="74"/>
      <c r="T191" s="74"/>
      <c r="U191" s="74"/>
      <c r="V191" s="74"/>
      <c r="W191" s="74"/>
      <c r="X191" s="74"/>
      <c r="Y191" s="74"/>
      <c r="Z191" s="74">
        <f t="shared" si="20"/>
        <v>46</v>
      </c>
    </row>
    <row r="192" spans="1:26" ht="15" thickBot="1">
      <c r="B192" s="74" t="s">
        <v>50</v>
      </c>
      <c r="C192" s="74" t="s">
        <v>1</v>
      </c>
      <c r="D192" s="74"/>
      <c r="E192" s="74"/>
      <c r="F192" s="74"/>
      <c r="G192" s="74"/>
      <c r="H192" s="74"/>
      <c r="I192" s="74"/>
      <c r="J192" s="74"/>
      <c r="K192" s="74"/>
      <c r="L192" s="74"/>
      <c r="M192" s="74">
        <f t="shared" si="19"/>
        <v>47</v>
      </c>
      <c r="N192" s="74"/>
      <c r="O192" s="74" t="s">
        <v>50</v>
      </c>
      <c r="P192" s="74" t="s">
        <v>27</v>
      </c>
      <c r="Q192" s="74"/>
      <c r="R192" s="74"/>
      <c r="S192" s="74"/>
      <c r="T192" s="74"/>
      <c r="U192" s="74"/>
      <c r="V192" s="74"/>
      <c r="W192" s="74"/>
      <c r="X192" s="74"/>
      <c r="Y192" s="74"/>
      <c r="Z192" s="74">
        <f t="shared" si="20"/>
        <v>47</v>
      </c>
    </row>
    <row r="193" spans="1:26" ht="15" thickBot="1">
      <c r="B193" s="74" t="s">
        <v>55</v>
      </c>
      <c r="C193" s="74"/>
      <c r="D193" s="74"/>
      <c r="E193" s="74"/>
      <c r="F193" s="74"/>
      <c r="G193" s="74"/>
      <c r="H193" s="74"/>
      <c r="I193" s="74"/>
      <c r="J193" s="74"/>
      <c r="K193" s="74"/>
      <c r="L193" s="74"/>
      <c r="M193" s="74">
        <f t="shared" si="19"/>
        <v>48</v>
      </c>
      <c r="N193" s="74"/>
      <c r="O193" s="74" t="s">
        <v>55</v>
      </c>
      <c r="P193" s="74"/>
      <c r="Q193" s="74"/>
      <c r="R193" s="74"/>
      <c r="S193" s="74"/>
      <c r="T193" s="74"/>
      <c r="U193" s="74"/>
      <c r="V193" s="74"/>
      <c r="W193" s="74"/>
      <c r="X193" s="74"/>
      <c r="Y193" s="74"/>
      <c r="Z193" s="74">
        <f t="shared" si="20"/>
        <v>48</v>
      </c>
    </row>
    <row r="194" spans="1:26" ht="15" thickBot="1">
      <c r="B194" s="74" t="s">
        <v>52</v>
      </c>
      <c r="C194" s="74" t="str">
        <f>$D$12</f>
        <v>B&amp;R</v>
      </c>
      <c r="D194" s="74" t="str">
        <f>$D$13</f>
        <v>Chelt</v>
      </c>
      <c r="E194" s="74" t="str">
        <f>$D$14</f>
        <v>D&amp;S</v>
      </c>
      <c r="F194" s="74" t="str">
        <f>$D$15</f>
        <v>HereF</v>
      </c>
      <c r="G194" s="74" t="str">
        <f>$D$16</f>
        <v>K&amp;S</v>
      </c>
      <c r="H194" s="74" t="str">
        <f>$D$17</f>
        <v>Tipton</v>
      </c>
      <c r="I194" s="74" t="str">
        <f>$D$18</f>
        <v>Worc</v>
      </c>
      <c r="J194" s="74" t="str">
        <f>$D$19</f>
        <v>Yate</v>
      </c>
      <c r="K194" s="74" t="str">
        <f>$D$20</f>
        <v/>
      </c>
      <c r="L194" s="74" t="str">
        <f>$D$21</f>
        <v/>
      </c>
      <c r="M194" s="74">
        <f t="shared" si="19"/>
        <v>49</v>
      </c>
      <c r="N194" s="74"/>
      <c r="O194" s="74" t="s">
        <v>52</v>
      </c>
      <c r="P194" s="74" t="str">
        <f>$D$12</f>
        <v>B&amp;R</v>
      </c>
      <c r="Q194" s="74" t="str">
        <f>$D$13</f>
        <v>Chelt</v>
      </c>
      <c r="R194" s="74" t="str">
        <f>$D$14</f>
        <v>D&amp;S</v>
      </c>
      <c r="S194" s="74" t="str">
        <f>$D$15</f>
        <v>HereF</v>
      </c>
      <c r="T194" s="74" t="str">
        <f>$D$16</f>
        <v>K&amp;S</v>
      </c>
      <c r="U194" s="74" t="str">
        <f>$D$17</f>
        <v>Tipton</v>
      </c>
      <c r="V194" s="74" t="str">
        <f>$D$18</f>
        <v>Worc</v>
      </c>
      <c r="W194" s="74" t="str">
        <f>$D$19</f>
        <v>Yate</v>
      </c>
      <c r="X194" s="74" t="str">
        <f>$D$20</f>
        <v/>
      </c>
      <c r="Y194" s="74" t="str">
        <f>$D$21</f>
        <v/>
      </c>
      <c r="Z194" s="74">
        <f t="shared" si="20"/>
        <v>49</v>
      </c>
    </row>
    <row r="195" spans="1:26" ht="15" thickBot="1">
      <c r="B195" s="74" t="s">
        <v>0</v>
      </c>
      <c r="C195" s="74"/>
      <c r="D195" s="74"/>
      <c r="E195" s="74"/>
      <c r="F195" s="74"/>
      <c r="G195" s="74"/>
      <c r="H195" s="74"/>
      <c r="I195" s="74"/>
      <c r="J195" s="74"/>
      <c r="K195" s="74"/>
      <c r="L195" s="74"/>
      <c r="M195" s="74">
        <f t="shared" si="19"/>
        <v>50</v>
      </c>
      <c r="N195" s="74"/>
      <c r="O195" s="74" t="s">
        <v>0</v>
      </c>
      <c r="P195" s="74"/>
      <c r="Q195" s="74"/>
      <c r="R195" s="74"/>
      <c r="S195" s="74"/>
      <c r="T195" s="74"/>
      <c r="U195" s="74"/>
      <c r="V195" s="74"/>
      <c r="W195" s="74"/>
      <c r="X195" s="74"/>
      <c r="Y195" s="74"/>
      <c r="Z195" s="74">
        <f t="shared" si="20"/>
        <v>50</v>
      </c>
    </row>
    <row r="196" spans="1:26" ht="15" thickBot="1">
      <c r="B196" s="74">
        <v>100</v>
      </c>
      <c r="C196" s="74" t="str">
        <f>IF('Declarations Team 1'!$E4="","unknown",'Declarations Team 1'!$E4)</f>
        <v>unknown</v>
      </c>
      <c r="D196" s="74" t="str">
        <f>IF('Declarations Team 2'!$E4="","unknown",'Declarations Team 2'!$E4)</f>
        <v>unknown</v>
      </c>
      <c r="E196" s="74" t="str">
        <f>IF('Declarations Team 3'!$E4="","unknown",'Declarations Team 3'!$E4)</f>
        <v>unknown</v>
      </c>
      <c r="F196" s="74" t="str">
        <f>IF('Declarations Team 4'!$E4="","unknown",'Declarations Team 4'!$E4)</f>
        <v>unknown</v>
      </c>
      <c r="G196" s="74" t="str">
        <f>IF('Declarations Team 5'!$E4="","unknown",'Declarations Team 5'!$E4)</f>
        <v>unknown</v>
      </c>
      <c r="H196" s="74" t="str">
        <f>IF('Declarations Team 6'!$E4="","unknown",'Declarations Team 6'!$E4)</f>
        <v>unknown</v>
      </c>
      <c r="I196" s="74" t="str">
        <f>IF('Declarations Team 7'!$E4="","unknown",'Declarations Team 7'!$E4)</f>
        <v>unknown</v>
      </c>
      <c r="J196" s="74" t="str">
        <f>IF('Declarations Team 8'!$E4="","unknown",'Declarations Team 8'!$E4)</f>
        <v>unknown</v>
      </c>
      <c r="K196" s="74" t="str">
        <f>IF('Declarations Team 9'!$E4="","unknown",'Declarations Team 9'!$E4)</f>
        <v>unknown</v>
      </c>
      <c r="L196" s="74" t="str">
        <f>IF('Declarations Team 10'!$E4="","unknown",'Declarations Team 10'!$E4)</f>
        <v>unknown</v>
      </c>
      <c r="M196" s="74">
        <f t="shared" si="19"/>
        <v>51</v>
      </c>
      <c r="N196" s="74"/>
      <c r="O196" s="74">
        <v>100</v>
      </c>
      <c r="P196" s="74" t="str">
        <f>IF('Declarations Team 1'!$K4="","unknown",'Declarations Team 1'!$K4)</f>
        <v>unknown</v>
      </c>
      <c r="Q196" s="74" t="str">
        <f>IF('Declarations Team 2'!$K4="","unknown",'Declarations Team 2'!$K4)</f>
        <v>unknown</v>
      </c>
      <c r="R196" s="74" t="str">
        <f>IF('Declarations Team 3'!$K4="","unknown",'Declarations Team 3'!$K4)</f>
        <v>unknown</v>
      </c>
      <c r="S196" s="74" t="str">
        <f>IF('Declarations Team 4'!$K4="","unknown",'Declarations Team 4'!$K4)</f>
        <v>unknown</v>
      </c>
      <c r="T196" s="74" t="str">
        <f>IF('Declarations Team 5'!$K4="","unknown",'Declarations Team 5'!$K4)</f>
        <v>unknown</v>
      </c>
      <c r="U196" s="74" t="str">
        <f>IF('Declarations Team 6'!$K4="","unknown",'Declarations Team 6'!$K4)</f>
        <v>unknown</v>
      </c>
      <c r="V196" s="74" t="str">
        <f>IF('Declarations Team 7'!$K4="","unknown",'Declarations Team 7'!$K4)</f>
        <v>unknown</v>
      </c>
      <c r="W196" s="74" t="str">
        <f>IF('Declarations Team 8'!$K4="","unknown",'Declarations Team 8'!$K4)</f>
        <v>unknown</v>
      </c>
      <c r="X196" s="74" t="str">
        <f>IF('Declarations Team 9'!$K4="","unknown",'Declarations Team 9'!$K4)</f>
        <v>unknown</v>
      </c>
      <c r="Y196" s="74" t="str">
        <f>IF('Declarations Team 10'!$K4="","unknown",'Declarations Team 10'!$K4)</f>
        <v>unknown</v>
      </c>
      <c r="Z196" s="74">
        <f t="shared" si="20"/>
        <v>51</v>
      </c>
    </row>
    <row r="197" spans="1:26" ht="15" thickBot="1">
      <c r="B197" s="74">
        <v>200</v>
      </c>
      <c r="C197" s="74" t="str">
        <f>IF('Declarations Team 1'!$E5="","unknown",'Declarations Team 1'!$E5)</f>
        <v>unknown</v>
      </c>
      <c r="D197" s="74" t="str">
        <f>IF('Declarations Team 2'!$E5="","unknown",'Declarations Team 2'!$E5)</f>
        <v>unknown</v>
      </c>
      <c r="E197" s="74" t="str">
        <f>IF('Declarations Team 3'!$E5="","unknown",'Declarations Team 3'!$E5)</f>
        <v>unknown</v>
      </c>
      <c r="F197" s="74" t="str">
        <f>IF('Declarations Team 4'!$E5="","unknown",'Declarations Team 4'!$E5)</f>
        <v>unknown</v>
      </c>
      <c r="G197" s="74" t="str">
        <f>IF('Declarations Team 5'!$E5="","unknown",'Declarations Team 5'!$E5)</f>
        <v>unknown</v>
      </c>
      <c r="H197" s="74" t="str">
        <f>IF('Declarations Team 6'!$E5="","unknown",'Declarations Team 6'!$E5)</f>
        <v>unknown</v>
      </c>
      <c r="I197" s="74" t="str">
        <f>IF('Declarations Team 7'!$E5="","unknown",'Declarations Team 7'!$E5)</f>
        <v>unknown</v>
      </c>
      <c r="J197" s="74" t="str">
        <f>IF('Declarations Team 8'!$E5="","unknown",'Declarations Team 8'!$E5)</f>
        <v>unknown</v>
      </c>
      <c r="K197" s="74" t="str">
        <f>IF('Declarations Team 9'!$E5="","unknown",'Declarations Team 9'!$E5)</f>
        <v>unknown</v>
      </c>
      <c r="L197" s="74" t="str">
        <f>IF('Declarations Team 10'!$E5="","unknown",'Declarations Team 10'!$E5)</f>
        <v>unknown</v>
      </c>
      <c r="M197" s="74">
        <f t="shared" si="19"/>
        <v>52</v>
      </c>
      <c r="N197" s="74"/>
      <c r="O197" s="74">
        <v>200</v>
      </c>
      <c r="P197" s="74" t="str">
        <f>IF('Declarations Team 1'!$K5="","unknown",'Declarations Team 1'!$K5)</f>
        <v>unknown</v>
      </c>
      <c r="Q197" s="74" t="str">
        <f>IF('Declarations Team 2'!$K5="","unknown",'Declarations Team 2'!$K5)</f>
        <v>unknown</v>
      </c>
      <c r="R197" s="74" t="str">
        <f>IF('Declarations Team 3'!$K5="","unknown",'Declarations Team 3'!$K5)</f>
        <v>unknown</v>
      </c>
      <c r="S197" s="74" t="str">
        <f>IF('Declarations Team 4'!$K5="","unknown",'Declarations Team 4'!$K5)</f>
        <v>unknown</v>
      </c>
      <c r="T197" s="74" t="str">
        <f>IF('Declarations Team 5'!$K5="","unknown",'Declarations Team 5'!$K5)</f>
        <v>unknown</v>
      </c>
      <c r="U197" s="74" t="str">
        <f>IF('Declarations Team 6'!$K5="","unknown",'Declarations Team 6'!$K5)</f>
        <v>unknown</v>
      </c>
      <c r="V197" s="74" t="str">
        <f>IF('Declarations Team 7'!$K5="","unknown",'Declarations Team 7'!$K5)</f>
        <v>unknown</v>
      </c>
      <c r="W197" s="74" t="str">
        <f>IF('Declarations Team 8'!$K5="","unknown",'Declarations Team 8'!$K5)</f>
        <v>unknown</v>
      </c>
      <c r="X197" s="74" t="str">
        <f>IF('Declarations Team 9'!$K5="","unknown",'Declarations Team 9'!$K5)</f>
        <v>unknown</v>
      </c>
      <c r="Y197" s="74" t="str">
        <f>IF('Declarations Team 10'!$K5="","unknown",'Declarations Team 10'!$K5)</f>
        <v>unknown</v>
      </c>
      <c r="Z197" s="74">
        <f t="shared" si="20"/>
        <v>52</v>
      </c>
    </row>
    <row r="198" spans="1:26" ht="15" thickBot="1">
      <c r="B198" s="74">
        <v>400</v>
      </c>
      <c r="C198" s="74" t="str">
        <f>IF('Declarations Team 1'!$E6="","unknown",'Declarations Team 1'!$E6)</f>
        <v>unknown</v>
      </c>
      <c r="D198" s="74" t="str">
        <f>IF('Declarations Team 2'!$E6="","unknown",'Declarations Team 2'!$E6)</f>
        <v>unknown</v>
      </c>
      <c r="E198" s="74" t="str">
        <f>IF('Declarations Team 3'!$E6="","unknown",'Declarations Team 3'!$E6)</f>
        <v>unknown</v>
      </c>
      <c r="F198" s="74" t="str">
        <f>IF('Declarations Team 4'!$E6="","unknown",'Declarations Team 4'!$E6)</f>
        <v>unknown</v>
      </c>
      <c r="G198" s="74" t="str">
        <f>IF('Declarations Team 5'!$E6="","unknown",'Declarations Team 5'!$E6)</f>
        <v>unknown</v>
      </c>
      <c r="H198" s="74" t="str">
        <f>IF('Declarations Team 6'!$E6="","unknown",'Declarations Team 6'!$E6)</f>
        <v>unknown</v>
      </c>
      <c r="I198" s="74" t="str">
        <f>IF('Declarations Team 7'!$E6="","unknown",'Declarations Team 7'!$E6)</f>
        <v>unknown</v>
      </c>
      <c r="J198" s="74" t="str">
        <f>IF('Declarations Team 8'!$E6="","unknown",'Declarations Team 8'!$E6)</f>
        <v>unknown</v>
      </c>
      <c r="K198" s="74" t="str">
        <f>IF('Declarations Team 9'!$E6="","unknown",'Declarations Team 9'!$E6)</f>
        <v>unknown</v>
      </c>
      <c r="L198" s="74" t="str">
        <f>IF('Declarations Team 10'!$E6="","unknown",'Declarations Team 10'!$E6)</f>
        <v>unknown</v>
      </c>
      <c r="M198" s="74">
        <f t="shared" si="19"/>
        <v>53</v>
      </c>
      <c r="N198" s="74"/>
      <c r="O198" s="74">
        <v>400</v>
      </c>
      <c r="P198" s="74" t="str">
        <f>IF('Declarations Team 1'!$K6="","unknown",'Declarations Team 1'!$K6)</f>
        <v>unknown</v>
      </c>
      <c r="Q198" s="74" t="str">
        <f>IF('Declarations Team 2'!$K6="","unknown",'Declarations Team 2'!$K6)</f>
        <v>unknown</v>
      </c>
      <c r="R198" s="74" t="str">
        <f>IF('Declarations Team 3'!$K6="","unknown",'Declarations Team 3'!$K6)</f>
        <v>unknown</v>
      </c>
      <c r="S198" s="74" t="str">
        <f>IF('Declarations Team 4'!$K6="","unknown",'Declarations Team 4'!$K6)</f>
        <v>unknown</v>
      </c>
      <c r="T198" s="74" t="str">
        <f>IF('Declarations Team 5'!$K6="","unknown",'Declarations Team 5'!$K6)</f>
        <v>unknown</v>
      </c>
      <c r="U198" s="74" t="str">
        <f>IF('Declarations Team 6'!$K6="","unknown",'Declarations Team 6'!$K6)</f>
        <v>unknown</v>
      </c>
      <c r="V198" s="74" t="str">
        <f>IF('Declarations Team 7'!$K6="","unknown",'Declarations Team 7'!$K6)</f>
        <v>unknown</v>
      </c>
      <c r="W198" s="74" t="str">
        <f>IF('Declarations Team 8'!$K6="","unknown",'Declarations Team 8'!$K6)</f>
        <v>unknown</v>
      </c>
      <c r="X198" s="74" t="str">
        <f>IF('Declarations Team 9'!$K6="","unknown",'Declarations Team 9'!$K6)</f>
        <v>unknown</v>
      </c>
      <c r="Y198" s="74" t="str">
        <f>IF('Declarations Team 10'!$K6="","unknown",'Declarations Team 10'!$K6)</f>
        <v>unknown</v>
      </c>
      <c r="Z198" s="74">
        <f t="shared" si="20"/>
        <v>53</v>
      </c>
    </row>
    <row r="199" spans="1:26" ht="15" thickBot="1">
      <c r="B199" s="74">
        <v>800</v>
      </c>
      <c r="C199" s="74" t="str">
        <f>IF('Declarations Team 1'!$E7="","unknown",'Declarations Team 1'!$E7)</f>
        <v>unknown</v>
      </c>
      <c r="D199" s="74" t="str">
        <f>IF('Declarations Team 2'!$E7="","unknown",'Declarations Team 2'!$E7)</f>
        <v>unknown</v>
      </c>
      <c r="E199" s="74" t="str">
        <f>IF('Declarations Team 3'!$E7="","unknown",'Declarations Team 3'!$E7)</f>
        <v>unknown</v>
      </c>
      <c r="F199" s="74" t="str">
        <f>IF('Declarations Team 4'!$E7="","unknown",'Declarations Team 4'!$E7)</f>
        <v>unknown</v>
      </c>
      <c r="G199" s="74" t="str">
        <f>IF('Declarations Team 5'!$E7="","unknown",'Declarations Team 5'!$E7)</f>
        <v>unknown</v>
      </c>
      <c r="H199" s="74" t="str">
        <f>IF('Declarations Team 6'!$E7="","unknown",'Declarations Team 6'!$E7)</f>
        <v>unknown</v>
      </c>
      <c r="I199" s="74" t="str">
        <f>IF('Declarations Team 7'!$E7="","unknown",'Declarations Team 7'!$E7)</f>
        <v>unknown</v>
      </c>
      <c r="J199" s="74" t="str">
        <f>IF('Declarations Team 8'!$E7="","unknown",'Declarations Team 8'!$E7)</f>
        <v>unknown</v>
      </c>
      <c r="K199" s="74" t="str">
        <f>IF('Declarations Team 9'!$E7="","unknown",'Declarations Team 9'!$E7)</f>
        <v>unknown</v>
      </c>
      <c r="L199" s="74" t="str">
        <f>IF('Declarations Team 10'!$E7="","unknown",'Declarations Team 10'!$E7)</f>
        <v>unknown</v>
      </c>
      <c r="M199" s="74">
        <f t="shared" si="19"/>
        <v>54</v>
      </c>
      <c r="N199" s="74"/>
      <c r="O199" s="74">
        <v>800</v>
      </c>
      <c r="P199" s="74" t="str">
        <f>IF('Declarations Team 1'!$K7="","unknown",'Declarations Team 1'!$K7)</f>
        <v>unknown</v>
      </c>
      <c r="Q199" s="74" t="str">
        <f>IF('Declarations Team 2'!$K7="","unknown",'Declarations Team 2'!$K7)</f>
        <v>unknown</v>
      </c>
      <c r="R199" s="74" t="str">
        <f>IF('Declarations Team 3'!$K7="","unknown",'Declarations Team 3'!$K7)</f>
        <v>unknown</v>
      </c>
      <c r="S199" s="74" t="str">
        <f>IF('Declarations Team 4'!$K7="","unknown",'Declarations Team 4'!$K7)</f>
        <v>unknown</v>
      </c>
      <c r="T199" s="74" t="str">
        <f>IF('Declarations Team 5'!$K7="","unknown",'Declarations Team 5'!$K7)</f>
        <v>unknown</v>
      </c>
      <c r="U199" s="74" t="str">
        <f>IF('Declarations Team 6'!$K7="","unknown",'Declarations Team 6'!$K7)</f>
        <v>unknown</v>
      </c>
      <c r="V199" s="74" t="str">
        <f>IF('Declarations Team 7'!$K7="","unknown",'Declarations Team 7'!$K7)</f>
        <v>unknown</v>
      </c>
      <c r="W199" s="74" t="str">
        <f>IF('Declarations Team 8'!$K7="","unknown",'Declarations Team 8'!$K7)</f>
        <v>unknown</v>
      </c>
      <c r="X199" s="74" t="str">
        <f>IF('Declarations Team 9'!$K7="","unknown",'Declarations Team 9'!$K7)</f>
        <v>unknown</v>
      </c>
      <c r="Y199" s="74" t="str">
        <f>IF('Declarations Team 10'!$K7="","unknown",'Declarations Team 10'!$K7)</f>
        <v>unknown</v>
      </c>
      <c r="Z199" s="74">
        <f t="shared" si="20"/>
        <v>54</v>
      </c>
    </row>
    <row r="200" spans="1:26" ht="15" thickBot="1">
      <c r="B200" s="74">
        <v>1500</v>
      </c>
      <c r="C200" s="74" t="str">
        <f>IF('Declarations Team 1'!$E8="","unknown",'Declarations Team 1'!$E8)</f>
        <v>unknown</v>
      </c>
      <c r="D200" s="74" t="str">
        <f>IF('Declarations Team 2'!$E8="","unknown",'Declarations Team 2'!$E8)</f>
        <v>unknown</v>
      </c>
      <c r="E200" s="74" t="str">
        <f>IF('Declarations Team 3'!$E8="","unknown",'Declarations Team 3'!$E8)</f>
        <v>unknown</v>
      </c>
      <c r="F200" s="74" t="str">
        <f>IF('Declarations Team 4'!$E8="","unknown",'Declarations Team 4'!$E8)</f>
        <v>unknown</v>
      </c>
      <c r="G200" s="74" t="str">
        <f>IF('Declarations Team 5'!$E8="","unknown",'Declarations Team 5'!$E8)</f>
        <v>unknown</v>
      </c>
      <c r="H200" s="74" t="str">
        <f>IF('Declarations Team 6'!$E8="","unknown",'Declarations Team 6'!$E8)</f>
        <v>unknown</v>
      </c>
      <c r="I200" s="74" t="str">
        <f>IF('Declarations Team 7'!$E8="","unknown",'Declarations Team 7'!$E8)</f>
        <v>unknown</v>
      </c>
      <c r="J200" s="74" t="str">
        <f>IF('Declarations Team 8'!$E8="","unknown",'Declarations Team 8'!$E8)</f>
        <v>unknown</v>
      </c>
      <c r="K200" s="74" t="str">
        <f>IF('Declarations Team 9'!$E8="","unknown",'Declarations Team 9'!$E8)</f>
        <v>unknown</v>
      </c>
      <c r="L200" s="74" t="str">
        <f>IF('Declarations Team 10'!$E8="","unknown",'Declarations Team 10'!$E8)</f>
        <v>unknown</v>
      </c>
      <c r="M200" s="74">
        <f t="shared" si="19"/>
        <v>55</v>
      </c>
      <c r="N200" s="74"/>
      <c r="O200" s="74">
        <v>1500</v>
      </c>
      <c r="P200" s="74" t="str">
        <f>IF('Declarations Team 1'!$K8="","unknown",'Declarations Team 1'!$K8)</f>
        <v>unknown</v>
      </c>
      <c r="Q200" s="74" t="str">
        <f>IF('Declarations Team 2'!$K8="","unknown",'Declarations Team 2'!$K8)</f>
        <v>unknown</v>
      </c>
      <c r="R200" s="74" t="str">
        <f>IF('Declarations Team 3'!$K8="","unknown",'Declarations Team 3'!$K8)</f>
        <v>unknown</v>
      </c>
      <c r="S200" s="74" t="str">
        <f>IF('Declarations Team 4'!$K8="","unknown",'Declarations Team 4'!$K8)</f>
        <v>unknown</v>
      </c>
      <c r="T200" s="74" t="str">
        <f>IF('Declarations Team 5'!$K8="","unknown",'Declarations Team 5'!$K8)</f>
        <v>unknown</v>
      </c>
      <c r="U200" s="74" t="str">
        <f>IF('Declarations Team 6'!$K8="","unknown",'Declarations Team 6'!$K8)</f>
        <v>unknown</v>
      </c>
      <c r="V200" s="74" t="str">
        <f>IF('Declarations Team 7'!$K8="","unknown",'Declarations Team 7'!$K8)</f>
        <v>unknown</v>
      </c>
      <c r="W200" s="74" t="str">
        <f>IF('Declarations Team 8'!$K8="","unknown",'Declarations Team 8'!$K8)</f>
        <v>unknown</v>
      </c>
      <c r="X200" s="74" t="str">
        <f>IF('Declarations Team 9'!$K8="","unknown",'Declarations Team 9'!$K8)</f>
        <v>unknown</v>
      </c>
      <c r="Y200" s="74" t="str">
        <f>IF('Declarations Team 10'!$K8="","unknown",'Declarations Team 10'!$K8)</f>
        <v>unknown</v>
      </c>
      <c r="Z200" s="74">
        <f t="shared" si="20"/>
        <v>55</v>
      </c>
    </row>
    <row r="201" spans="1:26" ht="15" thickBot="1">
      <c r="B201" s="74">
        <v>3000</v>
      </c>
      <c r="C201" s="74" t="str">
        <f>IF('Declarations Team 1'!$E9="","unknown",'Declarations Team 1'!$E9)</f>
        <v>unknown</v>
      </c>
      <c r="D201" s="74" t="str">
        <f>IF('Declarations Team 2'!$E9="","unknown",'Declarations Team 2'!$E9)</f>
        <v>unknown</v>
      </c>
      <c r="E201" s="74" t="str">
        <f>IF('Declarations Team 3'!$E9="","unknown",'Declarations Team 3'!$E9)</f>
        <v>unknown</v>
      </c>
      <c r="F201" s="74" t="str">
        <f>IF('Declarations Team 4'!$E9="","unknown",'Declarations Team 4'!$E9)</f>
        <v>unknown</v>
      </c>
      <c r="G201" s="74" t="str">
        <f>IF('Declarations Team 5'!$E9="","unknown",'Declarations Team 5'!$E9)</f>
        <v>unknown</v>
      </c>
      <c r="H201" s="74" t="str">
        <f>IF('Declarations Team 6'!$E9="","unknown",'Declarations Team 6'!$E9)</f>
        <v>unknown</v>
      </c>
      <c r="I201" s="74" t="str">
        <f>IF('Declarations Team 7'!$E9="","unknown",'Declarations Team 7'!$E9)</f>
        <v>unknown</v>
      </c>
      <c r="J201" s="74" t="str">
        <f>IF('Declarations Team 8'!$E9="","unknown",'Declarations Team 8'!$E9)</f>
        <v>unknown</v>
      </c>
      <c r="K201" s="74" t="str">
        <f>IF('Declarations Team 9'!$E9="","unknown",'Declarations Team 9'!$E9)</f>
        <v>unknown</v>
      </c>
      <c r="L201" s="74" t="str">
        <f>IF('Declarations Team 10'!$E9="","unknown",'Declarations Team 10'!$E9)</f>
        <v>unknown</v>
      </c>
      <c r="M201" s="74">
        <f t="shared" si="19"/>
        <v>56</v>
      </c>
      <c r="N201" s="74"/>
      <c r="O201" s="74">
        <v>3000</v>
      </c>
      <c r="P201" s="74" t="str">
        <f>IF('Declarations Team 1'!$K9="","unknown",'Declarations Team 1'!$K9)</f>
        <v>unknown</v>
      </c>
      <c r="Q201" s="74" t="str">
        <f>IF('Declarations Team 2'!$K9="","unknown",'Declarations Team 2'!$K9)</f>
        <v>unknown</v>
      </c>
      <c r="R201" s="74" t="str">
        <f>IF('Declarations Team 3'!$K9="","unknown",'Declarations Team 3'!$K9)</f>
        <v>unknown</v>
      </c>
      <c r="S201" s="74" t="str">
        <f>IF('Declarations Team 4'!$K9="","unknown",'Declarations Team 4'!$K9)</f>
        <v>unknown</v>
      </c>
      <c r="T201" s="74" t="str">
        <f>IF('Declarations Team 5'!$K9="","unknown",'Declarations Team 5'!$K9)</f>
        <v>unknown</v>
      </c>
      <c r="U201" s="74" t="str">
        <f>IF('Declarations Team 6'!$K9="","unknown",'Declarations Team 6'!$K9)</f>
        <v>unknown</v>
      </c>
      <c r="V201" s="74" t="str">
        <f>IF('Declarations Team 7'!$K9="","unknown",'Declarations Team 7'!$K9)</f>
        <v>unknown</v>
      </c>
      <c r="W201" s="74" t="str">
        <f>IF('Declarations Team 8'!$K9="","unknown",'Declarations Team 8'!$K9)</f>
        <v>unknown</v>
      </c>
      <c r="X201" s="74" t="str">
        <f>IF('Declarations Team 9'!$K9="","unknown",'Declarations Team 9'!$K9)</f>
        <v>unknown</v>
      </c>
      <c r="Y201" s="74" t="str">
        <f>IF('Declarations Team 10'!$K9="","unknown",'Declarations Team 10'!$K9)</f>
        <v>unknown</v>
      </c>
      <c r="Z201" s="74">
        <f t="shared" si="20"/>
        <v>56</v>
      </c>
    </row>
    <row r="202" spans="1:26" ht="15" thickBot="1">
      <c r="B202" s="74">
        <v>5000</v>
      </c>
      <c r="C202" s="74" t="str">
        <f>IF('Declarations Team 1'!$E10="","unknown",'Declarations Team 1'!$E10)</f>
        <v>unknown</v>
      </c>
      <c r="D202" s="74" t="str">
        <f>IF('Declarations Team 2'!$E10="","unknown",'Declarations Team 2'!$E10)</f>
        <v>unknown</v>
      </c>
      <c r="E202" s="74" t="str">
        <f>IF('Declarations Team 3'!$E10="","unknown",'Declarations Team 3'!$E10)</f>
        <v>unknown</v>
      </c>
      <c r="F202" s="74" t="str">
        <f>IF('Declarations Team 4'!$E10="","unknown",'Declarations Team 4'!$E10)</f>
        <v>unknown</v>
      </c>
      <c r="G202" s="74" t="str">
        <f>IF('Declarations Team 5'!$E10="","unknown",'Declarations Team 5'!$E10)</f>
        <v>unknown</v>
      </c>
      <c r="H202" s="74" t="str">
        <f>IF('Declarations Team 6'!$E10="","unknown",'Declarations Team 6'!$E10)</f>
        <v>unknown</v>
      </c>
      <c r="I202" s="74" t="str">
        <f>IF('Declarations Team 7'!$E10="","unknown",'Declarations Team 7'!$E10)</f>
        <v>unknown</v>
      </c>
      <c r="J202" s="74" t="str">
        <f>IF('Declarations Team 8'!$E10="","unknown",'Declarations Team 8'!$E10)</f>
        <v>unknown</v>
      </c>
      <c r="K202" s="74" t="str">
        <f>IF('Declarations Team 9'!$E10="","unknown",'Declarations Team 9'!$E10)</f>
        <v>unknown</v>
      </c>
      <c r="L202" s="74" t="str">
        <f>IF('Declarations Team 10'!$E10="","unknown",'Declarations Team 10'!$E10)</f>
        <v>unknown</v>
      </c>
      <c r="M202" s="74">
        <f t="shared" si="19"/>
        <v>57</v>
      </c>
      <c r="N202" s="74"/>
      <c r="O202" s="74">
        <v>5000</v>
      </c>
      <c r="P202" s="74" t="str">
        <f>IF('Declarations Team 1'!$K10="","unknown",'Declarations Team 1'!$K10)</f>
        <v>unknown</v>
      </c>
      <c r="Q202" s="74" t="str">
        <f>IF('Declarations Team 2'!$K10="","unknown",'Declarations Team 2'!$K10)</f>
        <v>unknown</v>
      </c>
      <c r="R202" s="74" t="str">
        <f>IF('Declarations Team 3'!$K10="","unknown",'Declarations Team 3'!$K10)</f>
        <v>unknown</v>
      </c>
      <c r="S202" s="74" t="str">
        <f>IF('Declarations Team 4'!$K10="","unknown",'Declarations Team 4'!$K10)</f>
        <v>unknown</v>
      </c>
      <c r="T202" s="74" t="str">
        <f>IF('Declarations Team 5'!$K10="","unknown",'Declarations Team 5'!$K10)</f>
        <v>unknown</v>
      </c>
      <c r="U202" s="74" t="str">
        <f>IF('Declarations Team 6'!$K10="","unknown",'Declarations Team 6'!$K10)</f>
        <v>unknown</v>
      </c>
      <c r="V202" s="74" t="str">
        <f>IF('Declarations Team 7'!$K10="","unknown",'Declarations Team 7'!$K10)</f>
        <v>unknown</v>
      </c>
      <c r="W202" s="74" t="str">
        <f>IF('Declarations Team 8'!$K10="","unknown",'Declarations Team 8'!$K10)</f>
        <v>unknown</v>
      </c>
      <c r="X202" s="74" t="str">
        <f>IF('Declarations Team 9'!$K10="","unknown",'Declarations Team 9'!$K10)</f>
        <v>unknown</v>
      </c>
      <c r="Y202" s="74" t="str">
        <f>IF('Declarations Team 10'!$K10="","unknown",'Declarations Team 10'!$K10)</f>
        <v>unknown</v>
      </c>
      <c r="Z202" s="74">
        <f t="shared" si="20"/>
        <v>57</v>
      </c>
    </row>
    <row r="203" spans="1:26" ht="15" thickBot="1">
      <c r="B203" s="74" t="s">
        <v>3</v>
      </c>
      <c r="C203" s="74" t="str">
        <f>IF('Declarations Team 1'!$E11="","unknown",'Declarations Team 1'!$E11)</f>
        <v>unknown</v>
      </c>
      <c r="D203" s="74" t="str">
        <f>IF('Declarations Team 2'!$E11="","unknown",'Declarations Team 2'!$E11)</f>
        <v>unknown</v>
      </c>
      <c r="E203" s="74" t="str">
        <f>IF('Declarations Team 3'!$E11="","unknown",'Declarations Team 3'!$E11)</f>
        <v>unknown</v>
      </c>
      <c r="F203" s="74" t="str">
        <f>IF('Declarations Team 4'!$E11="","unknown",'Declarations Team 4'!$E11)</f>
        <v>unknown</v>
      </c>
      <c r="G203" s="74" t="str">
        <f>IF('Declarations Team 5'!$E11="","unknown",'Declarations Team 5'!$E11)</f>
        <v>unknown</v>
      </c>
      <c r="H203" s="74" t="str">
        <f>IF('Declarations Team 6'!$E11="","unknown",'Declarations Team 6'!$E11)</f>
        <v>unknown</v>
      </c>
      <c r="I203" s="74" t="str">
        <f>IF('Declarations Team 7'!$E11="","unknown",'Declarations Team 7'!$E11)</f>
        <v>unknown</v>
      </c>
      <c r="J203" s="74" t="str">
        <f>IF('Declarations Team 8'!$E11="","unknown",'Declarations Team 8'!$E11)</f>
        <v>unknown</v>
      </c>
      <c r="K203" s="74" t="str">
        <f>IF('Declarations Team 9'!$E11="","unknown",'Declarations Team 9'!$E11)</f>
        <v>unknown</v>
      </c>
      <c r="L203" s="74" t="str">
        <f>IF('Declarations Team 10'!$E11="","unknown",'Declarations Team 10'!$E11)</f>
        <v>unknown</v>
      </c>
      <c r="M203" s="74">
        <f t="shared" si="19"/>
        <v>58</v>
      </c>
      <c r="N203" s="74"/>
      <c r="O203" s="74" t="s">
        <v>3</v>
      </c>
      <c r="P203" s="74" t="str">
        <f>IF('Declarations Team 1'!$K11="","unknown",'Declarations Team 1'!$K11)</f>
        <v>unknown</v>
      </c>
      <c r="Q203" s="74" t="str">
        <f>IF('Declarations Team 2'!$K11="","unknown",'Declarations Team 2'!$K11)</f>
        <v>unknown</v>
      </c>
      <c r="R203" s="74" t="str">
        <f>IF('Declarations Team 3'!$K11="","unknown",'Declarations Team 3'!$K11)</f>
        <v>unknown</v>
      </c>
      <c r="S203" s="74" t="str">
        <f>IF('Declarations Team 4'!$K11="","unknown",'Declarations Team 4'!$K11)</f>
        <v>unknown</v>
      </c>
      <c r="T203" s="74" t="str">
        <f>IF('Declarations Team 5'!$K11="","unknown",'Declarations Team 5'!$K11)</f>
        <v>unknown</v>
      </c>
      <c r="U203" s="74" t="str">
        <f>IF('Declarations Team 6'!$K11="","unknown",'Declarations Team 6'!$K11)</f>
        <v>unknown</v>
      </c>
      <c r="V203" s="74" t="str">
        <f>IF('Declarations Team 7'!$K11="","unknown",'Declarations Team 7'!$K11)</f>
        <v>unknown</v>
      </c>
      <c r="W203" s="74" t="str">
        <f>IF('Declarations Team 8'!$K11="","unknown",'Declarations Team 8'!$K11)</f>
        <v>unknown</v>
      </c>
      <c r="X203" s="74" t="str">
        <f>IF('Declarations Team 9'!$K11="","unknown",'Declarations Team 9'!$K11)</f>
        <v>unknown</v>
      </c>
      <c r="Y203" s="74" t="str">
        <f>IF('Declarations Team 10'!$K11="","unknown",'Declarations Team 10'!$K11)</f>
        <v>unknown</v>
      </c>
      <c r="Z203" s="74">
        <f t="shared" si="20"/>
        <v>58</v>
      </c>
    </row>
    <row r="204" spans="1:26" ht="15" thickBot="1">
      <c r="B204" s="74" t="s">
        <v>4</v>
      </c>
      <c r="C204" s="74" t="str">
        <f>IF('Declarations Team 1'!$E12="","unknown",'Declarations Team 1'!$E12)</f>
        <v>unknown</v>
      </c>
      <c r="D204" s="74" t="str">
        <f>IF('Declarations Team 2'!$E12="","unknown",'Declarations Team 2'!$E12)</f>
        <v>unknown</v>
      </c>
      <c r="E204" s="74" t="str">
        <f>IF('Declarations Team 3'!$E12="","unknown",'Declarations Team 3'!$E12)</f>
        <v>unknown</v>
      </c>
      <c r="F204" s="74" t="str">
        <f>IF('Declarations Team 4'!$E12="","unknown",'Declarations Team 4'!$E12)</f>
        <v>unknown</v>
      </c>
      <c r="G204" s="74" t="str">
        <f>IF('Declarations Team 5'!$E12="","unknown",'Declarations Team 5'!$E12)</f>
        <v>unknown</v>
      </c>
      <c r="H204" s="74" t="str">
        <f>IF('Declarations Team 6'!$E12="","unknown",'Declarations Team 6'!$E12)</f>
        <v>unknown</v>
      </c>
      <c r="I204" s="74" t="str">
        <f>IF('Declarations Team 7'!$E12="","unknown",'Declarations Team 7'!$E12)</f>
        <v>unknown</v>
      </c>
      <c r="J204" s="74" t="str">
        <f>IF('Declarations Team 8'!$E12="","unknown",'Declarations Team 8'!$E12)</f>
        <v>unknown</v>
      </c>
      <c r="K204" s="74" t="str">
        <f>IF('Declarations Team 9'!$E12="","unknown",'Declarations Team 9'!$E12)</f>
        <v>unknown</v>
      </c>
      <c r="L204" s="74" t="str">
        <f>IF('Declarations Team 10'!$E12="","unknown",'Declarations Team 10'!$E12)</f>
        <v>unknown</v>
      </c>
      <c r="M204" s="74">
        <f t="shared" si="19"/>
        <v>59</v>
      </c>
      <c r="N204" s="74"/>
      <c r="O204" s="74" t="s">
        <v>4</v>
      </c>
      <c r="P204" s="74" t="str">
        <f>IF('Declarations Team 1'!$K12="","unknown",'Declarations Team 1'!$K12)</f>
        <v>unknown</v>
      </c>
      <c r="Q204" s="74" t="str">
        <f>IF('Declarations Team 2'!$K12="","unknown",'Declarations Team 2'!$K12)</f>
        <v>unknown</v>
      </c>
      <c r="R204" s="74" t="str">
        <f>IF('Declarations Team 3'!$K12="","unknown",'Declarations Team 3'!$K12)</f>
        <v>unknown</v>
      </c>
      <c r="S204" s="74" t="str">
        <f>IF('Declarations Team 4'!$K12="","unknown",'Declarations Team 4'!$K12)</f>
        <v>unknown</v>
      </c>
      <c r="T204" s="74" t="str">
        <f>IF('Declarations Team 5'!$K12="","unknown",'Declarations Team 5'!$K12)</f>
        <v>unknown</v>
      </c>
      <c r="U204" s="74" t="str">
        <f>IF('Declarations Team 6'!$K12="","unknown",'Declarations Team 6'!$K12)</f>
        <v>unknown</v>
      </c>
      <c r="V204" s="74" t="str">
        <f>IF('Declarations Team 7'!$K12="","unknown",'Declarations Team 7'!$K12)</f>
        <v>unknown</v>
      </c>
      <c r="W204" s="74" t="str">
        <f>IF('Declarations Team 8'!$K12="","unknown",'Declarations Team 8'!$K12)</f>
        <v>unknown</v>
      </c>
      <c r="X204" s="74" t="str">
        <f>IF('Declarations Team 9'!$K12="","unknown",'Declarations Team 9'!$K12)</f>
        <v>unknown</v>
      </c>
      <c r="Y204" s="74" t="str">
        <f>IF('Declarations Team 10'!$K12="","unknown",'Declarations Team 10'!$K12)</f>
        <v>unknown</v>
      </c>
      <c r="Z204" s="74">
        <f t="shared" si="20"/>
        <v>59</v>
      </c>
    </row>
    <row r="205" spans="1:26" ht="15" thickBot="1">
      <c r="B205" s="74" t="s">
        <v>5</v>
      </c>
      <c r="C205" s="74" t="str">
        <f>IF('Declarations Team 1'!$E13="","unknown",'Declarations Team 1'!$E13)</f>
        <v>unknown</v>
      </c>
      <c r="D205" s="74" t="str">
        <f>IF('Declarations Team 2'!$E13="","unknown",'Declarations Team 2'!$E13)</f>
        <v>unknown</v>
      </c>
      <c r="E205" s="74" t="str">
        <f>IF('Declarations Team 3'!$E13="","unknown",'Declarations Team 3'!$E13)</f>
        <v>unknown</v>
      </c>
      <c r="F205" s="74" t="str">
        <f>IF('Declarations Team 4'!$E13="","unknown",'Declarations Team 4'!$E13)</f>
        <v>unknown</v>
      </c>
      <c r="G205" s="74" t="str">
        <f>IF('Declarations Team 5'!$E13="","unknown",'Declarations Team 5'!$E13)</f>
        <v>unknown</v>
      </c>
      <c r="H205" s="74" t="str">
        <f>IF('Declarations Team 6'!$E13="","unknown",'Declarations Team 6'!$E13)</f>
        <v>unknown</v>
      </c>
      <c r="I205" s="74" t="str">
        <f>IF('Declarations Team 7'!$E13="","unknown",'Declarations Team 7'!$E13)</f>
        <v>unknown</v>
      </c>
      <c r="J205" s="74" t="str">
        <f>IF('Declarations Team 8'!$E13="","unknown",'Declarations Team 8'!$E13)</f>
        <v>unknown</v>
      </c>
      <c r="K205" s="74" t="str">
        <f>IF('Declarations Team 9'!$E13="","unknown",'Declarations Team 9'!$E13)</f>
        <v>unknown</v>
      </c>
      <c r="L205" s="74" t="str">
        <f>IF('Declarations Team 10'!$E13="","unknown",'Declarations Team 10'!$E13)</f>
        <v>unknown</v>
      </c>
      <c r="M205" s="74">
        <f t="shared" si="19"/>
        <v>60</v>
      </c>
      <c r="N205" s="74"/>
      <c r="O205" s="74" t="s">
        <v>26</v>
      </c>
      <c r="P205" s="74" t="str">
        <f>IF('Declarations Team 1'!$K13="","unknown",'Declarations Team 1'!$K13)</f>
        <v>unknown</v>
      </c>
      <c r="Q205" s="74" t="str">
        <f>IF('Declarations Team 2'!$K13="","unknown",'Declarations Team 2'!$K13)</f>
        <v>unknown</v>
      </c>
      <c r="R205" s="74" t="str">
        <f>IF('Declarations Team 3'!$K13="","unknown",'Declarations Team 3'!$K13)</f>
        <v>unknown</v>
      </c>
      <c r="S205" s="74" t="str">
        <f>IF('Declarations Team 4'!$K13="","unknown",'Declarations Team 4'!$K13)</f>
        <v>unknown</v>
      </c>
      <c r="T205" s="74" t="str">
        <f>IF('Declarations Team 5'!$K13="","unknown",'Declarations Team 5'!$K13)</f>
        <v>unknown</v>
      </c>
      <c r="U205" s="74" t="str">
        <f>IF('Declarations Team 6'!$K13="","unknown",'Declarations Team 6'!$K13)</f>
        <v>unknown</v>
      </c>
      <c r="V205" s="74" t="str">
        <f>IF('Declarations Team 7'!$K13="","unknown",'Declarations Team 7'!$K13)</f>
        <v>unknown</v>
      </c>
      <c r="W205" s="74" t="str">
        <f>IF('Declarations Team 8'!$K13="","unknown",'Declarations Team 8'!$K13)</f>
        <v>unknown</v>
      </c>
      <c r="X205" s="74" t="str">
        <f>IF('Declarations Team 9'!$K13="","unknown",'Declarations Team 9'!$K13)</f>
        <v>unknown</v>
      </c>
      <c r="Y205" s="74" t="str">
        <f>IF('Declarations Team 10'!$K13="","unknown",'Declarations Team 10'!$K13)</f>
        <v>unknown</v>
      </c>
      <c r="Z205" s="74">
        <f t="shared" si="20"/>
        <v>60</v>
      </c>
    </row>
    <row r="206" spans="1:26" ht="15" thickBot="1">
      <c r="B206" s="74" t="s">
        <v>6</v>
      </c>
      <c r="C206" s="74" t="str">
        <f>IF('Declarations Team 1'!$E14="","unknown",'Declarations Team 1'!$E14)</f>
        <v>unknown</v>
      </c>
      <c r="D206" s="74" t="str">
        <f>IF('Declarations Team 2'!$E14="","unknown",'Declarations Team 2'!$E14)</f>
        <v>unknown</v>
      </c>
      <c r="E206" s="74" t="str">
        <f>IF('Declarations Team 3'!$E14="","unknown",'Declarations Team 3'!$E14)</f>
        <v>unknown</v>
      </c>
      <c r="F206" s="74" t="str">
        <f>IF('Declarations Team 4'!$E14="","unknown",'Declarations Team 4'!$E14)</f>
        <v>unknown</v>
      </c>
      <c r="G206" s="74" t="str">
        <f>IF('Declarations Team 5'!$E14="","unknown",'Declarations Team 5'!$E14)</f>
        <v>unknown</v>
      </c>
      <c r="H206" s="74" t="str">
        <f>IF('Declarations Team 6'!$E14="","unknown",'Declarations Team 6'!$E14)</f>
        <v>unknown</v>
      </c>
      <c r="I206" s="74" t="str">
        <f>IF('Declarations Team 7'!$E14="","unknown",'Declarations Team 7'!$E14)</f>
        <v>unknown</v>
      </c>
      <c r="J206" s="74" t="str">
        <f>IF('Declarations Team 8'!$E14="","unknown",'Declarations Team 8'!$E14)</f>
        <v>unknown</v>
      </c>
      <c r="K206" s="74" t="str">
        <f>IF('Declarations Team 9'!$E14="","unknown",'Declarations Team 9'!$E14)</f>
        <v>unknown</v>
      </c>
      <c r="L206" s="74" t="str">
        <f>IF('Declarations Team 10'!$E14="","unknown",'Declarations Team 10'!$E14)</f>
        <v>unknown</v>
      </c>
      <c r="M206" s="74">
        <f t="shared" si="19"/>
        <v>61</v>
      </c>
      <c r="N206" s="74"/>
      <c r="O206" s="74" t="s">
        <v>6</v>
      </c>
      <c r="P206" s="74" t="str">
        <f>IF('Declarations Team 1'!$K14="","unknown",'Declarations Team 1'!$K14)</f>
        <v>unknown</v>
      </c>
      <c r="Q206" s="74" t="str">
        <f>IF('Declarations Team 2'!$K14="","unknown",'Declarations Team 2'!$K14)</f>
        <v>unknown</v>
      </c>
      <c r="R206" s="74" t="str">
        <f>IF('Declarations Team 3'!$K14="","unknown",'Declarations Team 3'!$K14)</f>
        <v>unknown</v>
      </c>
      <c r="S206" s="74" t="str">
        <f>IF('Declarations Team 4'!$K14="","unknown",'Declarations Team 4'!$K14)</f>
        <v>unknown</v>
      </c>
      <c r="T206" s="74" t="str">
        <f>IF('Declarations Team 5'!$K14="","unknown",'Declarations Team 5'!$K14)</f>
        <v>unknown</v>
      </c>
      <c r="U206" s="74" t="str">
        <f>IF('Declarations Team 6'!$K14="","unknown",'Declarations Team 6'!$K14)</f>
        <v>unknown</v>
      </c>
      <c r="V206" s="74" t="str">
        <f>IF('Declarations Team 7'!$K14="","unknown",'Declarations Team 7'!$K14)</f>
        <v>unknown</v>
      </c>
      <c r="W206" s="74" t="str">
        <f>IF('Declarations Team 8'!$K14="","unknown",'Declarations Team 8'!$K14)</f>
        <v>unknown</v>
      </c>
      <c r="X206" s="74" t="str">
        <f>IF('Declarations Team 9'!$K14="","unknown",'Declarations Team 9'!$K14)</f>
        <v>unknown</v>
      </c>
      <c r="Y206" s="74" t="str">
        <f>IF('Declarations Team 10'!$K14="","unknown",'Declarations Team 10'!$K14)</f>
        <v>unknown</v>
      </c>
      <c r="Z206" s="74">
        <f t="shared" si="20"/>
        <v>61</v>
      </c>
    </row>
    <row r="207" spans="1:26" ht="15" thickBot="1">
      <c r="A207" t="s">
        <v>872</v>
      </c>
      <c r="B207" s="74" t="s">
        <v>7</v>
      </c>
      <c r="C207" s="74" t="str">
        <f>IF('Declarations Team 1'!$E15="","unknown",'Declarations Team 1'!$E15)</f>
        <v>unknown</v>
      </c>
      <c r="D207" s="74" t="str">
        <f>IF('Declarations Team 2'!$E15="","unknown",'Declarations Team 2'!$E15)</f>
        <v>unknown</v>
      </c>
      <c r="E207" s="74" t="str">
        <f>IF('Declarations Team 3'!$E15="","unknown",'Declarations Team 3'!$E15)</f>
        <v>unknown</v>
      </c>
      <c r="F207" s="74" t="str">
        <f>IF('Declarations Team 4'!$E15="","unknown",'Declarations Team 4'!$E15)</f>
        <v>unknown</v>
      </c>
      <c r="G207" s="74" t="str">
        <f>IF('Declarations Team 5'!$E15="","unknown",'Declarations Team 5'!$E15)</f>
        <v>unknown</v>
      </c>
      <c r="H207" s="74" t="str">
        <f>IF('Declarations Team 6'!$E15="","unknown",'Declarations Team 6'!$E15)</f>
        <v>unknown</v>
      </c>
      <c r="I207" s="74" t="str">
        <f>IF('Declarations Team 7'!$E15="","unknown",'Declarations Team 7'!$E15)</f>
        <v>unknown</v>
      </c>
      <c r="J207" s="74" t="str">
        <f>IF('Declarations Team 8'!$E15="","unknown",'Declarations Team 8'!$E15)</f>
        <v>unknown</v>
      </c>
      <c r="K207" s="74" t="str">
        <f>IF('Declarations Team 9'!$E15="","unknown",'Declarations Team 9'!$E15)</f>
        <v>unknown</v>
      </c>
      <c r="L207" s="74" t="str">
        <f>IF('Declarations Team 10'!$E15="","unknown",'Declarations Team 10'!$E15)</f>
        <v>unknown</v>
      </c>
      <c r="M207" s="74">
        <f t="shared" si="19"/>
        <v>62</v>
      </c>
      <c r="N207" s="74"/>
      <c r="O207" s="74" t="s">
        <v>7</v>
      </c>
      <c r="P207" s="74" t="str">
        <f>IF('Declarations Team 1'!$K15="","unknown",'Declarations Team 1'!$K15)</f>
        <v>unknown</v>
      </c>
      <c r="Q207" s="74" t="str">
        <f>IF('Declarations Team 2'!$K15="","unknown",'Declarations Team 2'!$K15)</f>
        <v>unknown</v>
      </c>
      <c r="R207" s="74" t="str">
        <f>IF('Declarations Team 3'!$K15="","unknown",'Declarations Team 3'!$K15)</f>
        <v>unknown</v>
      </c>
      <c r="S207" s="74" t="str">
        <f>IF('Declarations Team 4'!$K15="","unknown",'Declarations Team 4'!$K15)</f>
        <v>unknown</v>
      </c>
      <c r="T207" s="74" t="str">
        <f>IF('Declarations Team 5'!$K15="","unknown",'Declarations Team 5'!$K15)</f>
        <v>unknown</v>
      </c>
      <c r="U207" s="74" t="str">
        <f>IF('Declarations Team 6'!$K15="","unknown",'Declarations Team 6'!$K15)</f>
        <v>unknown</v>
      </c>
      <c r="V207" s="74" t="str">
        <f>IF('Declarations Team 7'!$K15="","unknown",'Declarations Team 7'!$K15)</f>
        <v>unknown</v>
      </c>
      <c r="W207" s="74" t="str">
        <f>IF('Declarations Team 8'!$K15="","unknown",'Declarations Team 8'!$K15)</f>
        <v>unknown</v>
      </c>
      <c r="X207" s="74" t="str">
        <f>IF('Declarations Team 9'!$K15="","unknown",'Declarations Team 9'!$K15)</f>
        <v>unknown</v>
      </c>
      <c r="Y207" s="74" t="str">
        <f>IF('Declarations Team 10'!$K15="","unknown",'Declarations Team 10'!$K15)</f>
        <v>unknown</v>
      </c>
      <c r="Z207" s="74">
        <f t="shared" si="20"/>
        <v>62</v>
      </c>
    </row>
    <row r="208" spans="1:26" ht="15" thickBot="1">
      <c r="A208" t="s">
        <v>873</v>
      </c>
      <c r="B208" s="74" t="s">
        <v>8</v>
      </c>
      <c r="C208" s="74" t="str">
        <f>IF('Declarations Team 1'!$E16="","unknown",'Declarations Team 1'!$E16)</f>
        <v>unknown</v>
      </c>
      <c r="D208" s="74" t="str">
        <f>IF('Declarations Team 2'!$E16="","unknown",'Declarations Team 2'!$E16)</f>
        <v>unknown</v>
      </c>
      <c r="E208" s="74" t="str">
        <f>IF('Declarations Team 3'!$E16="","unknown",'Declarations Team 3'!$E16)</f>
        <v>unknown</v>
      </c>
      <c r="F208" s="74" t="str">
        <f>IF('Declarations Team 4'!$E16="","unknown",'Declarations Team 4'!$E16)</f>
        <v>unknown</v>
      </c>
      <c r="G208" s="74" t="str">
        <f>IF('Declarations Team 5'!$E16="","unknown",'Declarations Team 5'!$E16)</f>
        <v>unknown</v>
      </c>
      <c r="H208" s="74" t="str">
        <f>IF('Declarations Team 6'!$E16="","unknown",'Declarations Team 6'!$E16)</f>
        <v>unknown</v>
      </c>
      <c r="I208" s="74" t="str">
        <f>IF('Declarations Team 7'!$E16="","unknown",'Declarations Team 7'!$E16)</f>
        <v>unknown</v>
      </c>
      <c r="J208" s="74" t="str">
        <f>IF('Declarations Team 8'!$E16="","unknown",'Declarations Team 8'!$E16)</f>
        <v>unknown</v>
      </c>
      <c r="K208" s="74" t="str">
        <f>IF('Declarations Team 9'!$E16="","unknown",'Declarations Team 9'!$E16)</f>
        <v>unknown</v>
      </c>
      <c r="L208" s="74" t="str">
        <f>IF('Declarations Team 10'!$E16="","unknown",'Declarations Team 10'!$E16)</f>
        <v>unknown</v>
      </c>
      <c r="M208" s="74">
        <f t="shared" si="19"/>
        <v>63</v>
      </c>
      <c r="N208" s="74"/>
      <c r="O208" s="74" t="s">
        <v>8</v>
      </c>
      <c r="P208" s="74" t="str">
        <f>IF('Declarations Team 1'!$K16="","unknown",'Declarations Team 1'!$K16)</f>
        <v>unknown</v>
      </c>
      <c r="Q208" s="74" t="str">
        <f>IF('Declarations Team 2'!$K16="","unknown",'Declarations Team 2'!$K16)</f>
        <v>unknown</v>
      </c>
      <c r="R208" s="74" t="str">
        <f>IF('Declarations Team 3'!$K16="","unknown",'Declarations Team 3'!$K16)</f>
        <v>unknown</v>
      </c>
      <c r="S208" s="74" t="str">
        <f>IF('Declarations Team 4'!$K16="","unknown",'Declarations Team 4'!$K16)</f>
        <v>unknown</v>
      </c>
      <c r="T208" s="74" t="str">
        <f>IF('Declarations Team 5'!$K16="","unknown",'Declarations Team 5'!$K16)</f>
        <v>unknown</v>
      </c>
      <c r="U208" s="74" t="str">
        <f>IF('Declarations Team 6'!$K16="","unknown",'Declarations Team 6'!$K16)</f>
        <v>unknown</v>
      </c>
      <c r="V208" s="74" t="str">
        <f>IF('Declarations Team 7'!$K16="","unknown",'Declarations Team 7'!$K16)</f>
        <v>unknown</v>
      </c>
      <c r="W208" s="74" t="str">
        <f>IF('Declarations Team 8'!$K16="","unknown",'Declarations Team 8'!$K16)</f>
        <v>unknown</v>
      </c>
      <c r="X208" s="74" t="str">
        <f>IF('Declarations Team 9'!$K16="","unknown",'Declarations Team 9'!$K16)</f>
        <v>unknown</v>
      </c>
      <c r="Y208" s="74" t="str">
        <f>IF('Declarations Team 10'!$K16="","unknown",'Declarations Team 10'!$K16)</f>
        <v>unknown</v>
      </c>
      <c r="Z208" s="74">
        <f t="shared" si="20"/>
        <v>63</v>
      </c>
    </row>
    <row r="209" spans="1:26" ht="15" thickBot="1">
      <c r="A209" t="s">
        <v>874</v>
      </c>
      <c r="B209" s="74" t="s">
        <v>9</v>
      </c>
      <c r="C209" s="74" t="str">
        <f>IF('Declarations Team 1'!$E17="","unknown",'Declarations Team 1'!$E17)</f>
        <v>unknown</v>
      </c>
      <c r="D209" s="74" t="str">
        <f>IF('Declarations Team 2'!$E17="","unknown",'Declarations Team 2'!$E17)</f>
        <v>unknown</v>
      </c>
      <c r="E209" s="74" t="str">
        <f>IF('Declarations Team 3'!$E17="","unknown",'Declarations Team 3'!$E17)</f>
        <v>unknown</v>
      </c>
      <c r="F209" s="74" t="str">
        <f>IF('Declarations Team 4'!$E17="","unknown",'Declarations Team 4'!$E17)</f>
        <v>unknown</v>
      </c>
      <c r="G209" s="74" t="str">
        <f>IF('Declarations Team 5'!$E17="","unknown",'Declarations Team 5'!$E17)</f>
        <v>unknown</v>
      </c>
      <c r="H209" s="74" t="str">
        <f>IF('Declarations Team 6'!$E17="","unknown",'Declarations Team 6'!$E17)</f>
        <v>unknown</v>
      </c>
      <c r="I209" s="74" t="str">
        <f>IF('Declarations Team 7'!$E17="","unknown",'Declarations Team 7'!$E17)</f>
        <v>unknown</v>
      </c>
      <c r="J209" s="74" t="str">
        <f>IF('Declarations Team 8'!$E17="","unknown",'Declarations Team 8'!$E17)</f>
        <v>unknown</v>
      </c>
      <c r="K209" s="74" t="str">
        <f>IF('Declarations Team 9'!$E17="","unknown",'Declarations Team 9'!$E17)</f>
        <v>unknown</v>
      </c>
      <c r="L209" s="74" t="str">
        <f>IF('Declarations Team 10'!$E17="","unknown",'Declarations Team 10'!$E17)</f>
        <v>unknown</v>
      </c>
      <c r="M209" s="74">
        <f t="shared" si="19"/>
        <v>64</v>
      </c>
      <c r="N209" s="74"/>
      <c r="O209" s="74" t="s">
        <v>9</v>
      </c>
      <c r="P209" s="74" t="str">
        <f>IF('Declarations Team 1'!$K17="","unknown",'Declarations Team 1'!$K17)</f>
        <v>unknown</v>
      </c>
      <c r="Q209" s="74" t="str">
        <f>IF('Declarations Team 2'!$K17="","unknown",'Declarations Team 2'!$K17)</f>
        <v>unknown</v>
      </c>
      <c r="R209" s="74" t="str">
        <f>IF('Declarations Team 3'!$K17="","unknown",'Declarations Team 3'!$K17)</f>
        <v>unknown</v>
      </c>
      <c r="S209" s="74" t="str">
        <f>IF('Declarations Team 4'!$K17="","unknown",'Declarations Team 4'!$K17)</f>
        <v>unknown</v>
      </c>
      <c r="T209" s="74" t="str">
        <f>IF('Declarations Team 5'!$K17="","unknown",'Declarations Team 5'!$K17)</f>
        <v>unknown</v>
      </c>
      <c r="U209" s="74" t="str">
        <f>IF('Declarations Team 6'!$K17="","unknown",'Declarations Team 6'!$K17)</f>
        <v>unknown</v>
      </c>
      <c r="V209" s="74" t="str">
        <f>IF('Declarations Team 7'!$K17="","unknown",'Declarations Team 7'!$K17)</f>
        <v>unknown</v>
      </c>
      <c r="W209" s="74" t="str">
        <f>IF('Declarations Team 8'!$K17="","unknown",'Declarations Team 8'!$K17)</f>
        <v>unknown</v>
      </c>
      <c r="X209" s="74" t="str">
        <f>IF('Declarations Team 9'!$K17="","unknown",'Declarations Team 9'!$K17)</f>
        <v>unknown</v>
      </c>
      <c r="Y209" s="74" t="str">
        <f>IF('Declarations Team 10'!$K17="","unknown",'Declarations Team 10'!$K17)</f>
        <v>unknown</v>
      </c>
      <c r="Z209" s="74">
        <f t="shared" si="20"/>
        <v>64</v>
      </c>
    </row>
    <row r="210" spans="1:26" ht="15" thickBot="1">
      <c r="A210" t="s">
        <v>875</v>
      </c>
      <c r="B210" s="74" t="s">
        <v>10</v>
      </c>
      <c r="C210" s="74" t="str">
        <f>IF('Declarations Team 1'!$E18="","unknown",'Declarations Team 1'!$E18)</f>
        <v>unknown</v>
      </c>
      <c r="D210" s="74" t="str">
        <f>IF('Declarations Team 2'!$E18="","unknown",'Declarations Team 2'!$E18)</f>
        <v>unknown</v>
      </c>
      <c r="E210" s="74" t="str">
        <f>IF('Declarations Team 3'!$E18="","unknown",'Declarations Team 3'!$E18)</f>
        <v>unknown</v>
      </c>
      <c r="F210" s="74" t="str">
        <f>IF('Declarations Team 4'!$E18="","unknown",'Declarations Team 4'!$E18)</f>
        <v>unknown</v>
      </c>
      <c r="G210" s="74" t="str">
        <f>IF('Declarations Team 5'!$E18="","unknown",'Declarations Team 5'!$E18)</f>
        <v>unknown</v>
      </c>
      <c r="H210" s="74" t="str">
        <f>IF('Declarations Team 6'!$E18="","unknown",'Declarations Team 6'!$E18)</f>
        <v>unknown</v>
      </c>
      <c r="I210" s="74" t="str">
        <f>IF('Declarations Team 7'!$E18="","unknown",'Declarations Team 7'!$E18)</f>
        <v>unknown</v>
      </c>
      <c r="J210" s="74" t="str">
        <f>IF('Declarations Team 8'!$E18="","unknown",'Declarations Team 8'!$E18)</f>
        <v>unknown</v>
      </c>
      <c r="K210" s="74" t="str">
        <f>IF('Declarations Team 9'!$E18="","unknown",'Declarations Team 9'!$E18)</f>
        <v>unknown</v>
      </c>
      <c r="L210" s="74" t="str">
        <f>IF('Declarations Team 10'!$E18="","unknown",'Declarations Team 10'!$E18)</f>
        <v>unknown</v>
      </c>
      <c r="M210" s="74">
        <f t="shared" si="19"/>
        <v>65</v>
      </c>
      <c r="N210" s="74"/>
      <c r="O210" s="74" t="s">
        <v>10</v>
      </c>
      <c r="P210" s="74" t="str">
        <f>IF('Declarations Team 1'!$K18="","unknown",'Declarations Team 1'!$K18)</f>
        <v>unknown</v>
      </c>
      <c r="Q210" s="74" t="str">
        <f>IF('Declarations Team 2'!$K18="","unknown",'Declarations Team 2'!$K18)</f>
        <v>unknown</v>
      </c>
      <c r="R210" s="74" t="str">
        <f>IF('Declarations Team 3'!$K18="","unknown",'Declarations Team 3'!$K18)</f>
        <v>unknown</v>
      </c>
      <c r="S210" s="74" t="str">
        <f>IF('Declarations Team 4'!$K18="","unknown",'Declarations Team 4'!$K18)</f>
        <v>unknown</v>
      </c>
      <c r="T210" s="74" t="str">
        <f>IF('Declarations Team 5'!$K18="","unknown",'Declarations Team 5'!$K18)</f>
        <v>unknown</v>
      </c>
      <c r="U210" s="74" t="str">
        <f>IF('Declarations Team 6'!$K18="","unknown",'Declarations Team 6'!$K18)</f>
        <v>unknown</v>
      </c>
      <c r="V210" s="74" t="str">
        <f>IF('Declarations Team 7'!$K18="","unknown",'Declarations Team 7'!$K18)</f>
        <v>unknown</v>
      </c>
      <c r="W210" s="74" t="str">
        <f>IF('Declarations Team 8'!$K18="","unknown",'Declarations Team 8'!$K18)</f>
        <v>unknown</v>
      </c>
      <c r="X210" s="74" t="str">
        <f>IF('Declarations Team 9'!$K18="","unknown",'Declarations Team 9'!$K18)</f>
        <v>unknown</v>
      </c>
      <c r="Y210" s="74" t="str">
        <f>IF('Declarations Team 10'!$K18="","unknown",'Declarations Team 10'!$K18)</f>
        <v>unknown</v>
      </c>
      <c r="Z210" s="74">
        <f t="shared" si="20"/>
        <v>65</v>
      </c>
    </row>
    <row r="211" spans="1:26" ht="15" thickBot="1">
      <c r="A211" t="s">
        <v>876</v>
      </c>
      <c r="B211" s="74" t="s">
        <v>11</v>
      </c>
      <c r="C211" s="74" t="str">
        <f>IF('Declarations Team 1'!$E19="","unknown",'Declarations Team 1'!$E19)</f>
        <v>unknown</v>
      </c>
      <c r="D211" s="74" t="str">
        <f>IF('Declarations Team 2'!$E19="","unknown",'Declarations Team 2'!$E19)</f>
        <v>unknown</v>
      </c>
      <c r="E211" s="74" t="str">
        <f>IF('Declarations Team 3'!$E19="","unknown",'Declarations Team 3'!$E19)</f>
        <v>unknown</v>
      </c>
      <c r="F211" s="74" t="str">
        <f>IF('Declarations Team 4'!$E19="","unknown",'Declarations Team 4'!$E19)</f>
        <v>unknown</v>
      </c>
      <c r="G211" s="74" t="str">
        <f>IF('Declarations Team 5'!$E19="","unknown",'Declarations Team 5'!$E19)</f>
        <v>unknown</v>
      </c>
      <c r="H211" s="74" t="str">
        <f>IF('Declarations Team 6'!$E19="","unknown",'Declarations Team 6'!$E19)</f>
        <v>unknown</v>
      </c>
      <c r="I211" s="74" t="str">
        <f>IF('Declarations Team 7'!$E19="","unknown",'Declarations Team 7'!$E19)</f>
        <v>unknown</v>
      </c>
      <c r="J211" s="74" t="str">
        <f>IF('Declarations Team 8'!$E19="","unknown",'Declarations Team 8'!$E19)</f>
        <v>unknown</v>
      </c>
      <c r="K211" s="74" t="str">
        <f>IF('Declarations Team 9'!$E19="","unknown",'Declarations Team 9'!$E19)</f>
        <v>unknown</v>
      </c>
      <c r="L211" s="74" t="str">
        <f>IF('Declarations Team 10'!$E19="","unknown",'Declarations Team 10'!$E19)</f>
        <v>unknown</v>
      </c>
      <c r="M211" s="74">
        <f t="shared" si="19"/>
        <v>66</v>
      </c>
      <c r="N211" s="74"/>
      <c r="O211" s="74" t="s">
        <v>11</v>
      </c>
      <c r="P211" s="74" t="str">
        <f>IF('Declarations Team 1'!$K19="","unknown",'Declarations Team 1'!$K19)</f>
        <v>unknown</v>
      </c>
      <c r="Q211" s="74" t="str">
        <f>IF('Declarations Team 2'!$K19="","unknown",'Declarations Team 2'!$K19)</f>
        <v>unknown</v>
      </c>
      <c r="R211" s="74" t="str">
        <f>IF('Declarations Team 3'!$K19="","unknown",'Declarations Team 3'!$K19)</f>
        <v>unknown</v>
      </c>
      <c r="S211" s="74" t="str">
        <f>IF('Declarations Team 4'!$K19="","unknown",'Declarations Team 4'!$K19)</f>
        <v>unknown</v>
      </c>
      <c r="T211" s="74" t="str">
        <f>IF('Declarations Team 5'!$K19="","unknown",'Declarations Team 5'!$K19)</f>
        <v>unknown</v>
      </c>
      <c r="U211" s="74" t="str">
        <f>IF('Declarations Team 6'!$K19="","unknown",'Declarations Team 6'!$K19)</f>
        <v>unknown</v>
      </c>
      <c r="V211" s="74" t="str">
        <f>IF('Declarations Team 7'!$K19="","unknown",'Declarations Team 7'!$K19)</f>
        <v>unknown</v>
      </c>
      <c r="W211" s="74" t="str">
        <f>IF('Declarations Team 8'!$K19="","unknown",'Declarations Team 8'!$K19)</f>
        <v>unknown</v>
      </c>
      <c r="X211" s="74" t="str">
        <f>IF('Declarations Team 9'!$K19="","unknown",'Declarations Team 9'!$K19)</f>
        <v>unknown</v>
      </c>
      <c r="Y211" s="74" t="str">
        <f>IF('Declarations Team 10'!$K19="","unknown",'Declarations Team 10'!$K19)</f>
        <v>unknown</v>
      </c>
      <c r="Z211" s="74">
        <f t="shared" si="20"/>
        <v>66</v>
      </c>
    </row>
    <row r="212" spans="1:26" ht="15" thickBot="1">
      <c r="A212" t="s">
        <v>877</v>
      </c>
      <c r="B212" s="74" t="s">
        <v>12</v>
      </c>
      <c r="C212" s="74" t="str">
        <f>IF('Declarations Team 1'!$E20="","unknown",'Declarations Team 1'!$E20)</f>
        <v>unknown</v>
      </c>
      <c r="D212" s="74" t="str">
        <f>IF('Declarations Team 2'!$E20="","unknown",'Declarations Team 2'!$E20)</f>
        <v>unknown</v>
      </c>
      <c r="E212" s="74" t="str">
        <f>IF('Declarations Team 3'!$E20="","unknown",'Declarations Team 3'!$E20)</f>
        <v>unknown</v>
      </c>
      <c r="F212" s="74" t="str">
        <f>IF('Declarations Team 4'!$E20="","unknown",'Declarations Team 4'!$E20)</f>
        <v>unknown</v>
      </c>
      <c r="G212" s="74" t="str">
        <f>IF('Declarations Team 5'!$E20="","unknown",'Declarations Team 5'!$E20)</f>
        <v>unknown</v>
      </c>
      <c r="H212" s="74" t="str">
        <f>IF('Declarations Team 6'!$E20="","unknown",'Declarations Team 6'!$E20)</f>
        <v>unknown</v>
      </c>
      <c r="I212" s="74" t="str">
        <f>IF('Declarations Team 7'!$E20="","unknown",'Declarations Team 7'!$E20)</f>
        <v>unknown</v>
      </c>
      <c r="J212" s="74" t="str">
        <f>IF('Declarations Team 8'!$E20="","unknown",'Declarations Team 8'!$E20)</f>
        <v>unknown</v>
      </c>
      <c r="K212" s="74" t="str">
        <f>IF('Declarations Team 9'!$E20="","unknown",'Declarations Team 9'!$E20)</f>
        <v>unknown</v>
      </c>
      <c r="L212" s="74" t="str">
        <f>IF('Declarations Team 10'!$E20="","unknown",'Declarations Team 10'!$E20)</f>
        <v>unknown</v>
      </c>
      <c r="M212" s="74">
        <f t="shared" ref="M212:M214" si="21">1+M211</f>
        <v>67</v>
      </c>
      <c r="N212" s="74"/>
      <c r="O212" s="74" t="s">
        <v>12</v>
      </c>
      <c r="P212" s="74" t="str">
        <f>IF('Declarations Team 1'!$K20="","unknown",'Declarations Team 1'!$K20)</f>
        <v>unknown</v>
      </c>
      <c r="Q212" s="74" t="str">
        <f>IF('Declarations Team 2'!$K20="","unknown",'Declarations Team 2'!$K20)</f>
        <v>unknown</v>
      </c>
      <c r="R212" s="74" t="str">
        <f>IF('Declarations Team 3'!$K20="","unknown",'Declarations Team 3'!$K20)</f>
        <v>unknown</v>
      </c>
      <c r="S212" s="74" t="str">
        <f>IF('Declarations Team 4'!$K20="","unknown",'Declarations Team 4'!$K20)</f>
        <v>unknown</v>
      </c>
      <c r="T212" s="74" t="str">
        <f>IF('Declarations Team 5'!$K20="","unknown",'Declarations Team 5'!$K20)</f>
        <v>unknown</v>
      </c>
      <c r="U212" s="74" t="str">
        <f>IF('Declarations Team 6'!$K20="","unknown",'Declarations Team 6'!$K20)</f>
        <v>unknown</v>
      </c>
      <c r="V212" s="74" t="str">
        <f>IF('Declarations Team 7'!$K20="","unknown",'Declarations Team 7'!$K20)</f>
        <v>unknown</v>
      </c>
      <c r="W212" s="74" t="str">
        <f>IF('Declarations Team 8'!$K20="","unknown",'Declarations Team 8'!$K20)</f>
        <v>unknown</v>
      </c>
      <c r="X212" s="74" t="str">
        <f>IF('Declarations Team 9'!$K20="","unknown",'Declarations Team 9'!$K20)</f>
        <v>unknown</v>
      </c>
      <c r="Y212" s="74" t="str">
        <f>IF('Declarations Team 10'!$K20="","unknown",'Declarations Team 10'!$K20)</f>
        <v>unknown</v>
      </c>
      <c r="Z212" s="74">
        <f t="shared" ref="Z212:Z214" si="22">1+Z211</f>
        <v>67</v>
      </c>
    </row>
    <row r="213" spans="1:26" ht="15" thickBot="1">
      <c r="A213" t="s">
        <v>878</v>
      </c>
      <c r="B213" s="74" t="s">
        <v>13</v>
      </c>
      <c r="C213" s="74" t="str">
        <f>IF('Declarations Team 1'!$E21="","unknown",'Declarations Team 1'!$E21)</f>
        <v>unknown</v>
      </c>
      <c r="D213" s="74" t="str">
        <f>IF('Declarations Team 2'!$E21="","unknown",'Declarations Team 2'!$E21)</f>
        <v>unknown</v>
      </c>
      <c r="E213" s="74" t="str">
        <f>IF('Declarations Team 3'!$E21="","unknown",'Declarations Team 3'!$E21)</f>
        <v>unknown</v>
      </c>
      <c r="F213" s="74" t="str">
        <f>IF('Declarations Team 4'!$E21="","unknown",'Declarations Team 4'!$E21)</f>
        <v>unknown</v>
      </c>
      <c r="G213" s="74" t="str">
        <f>IF('Declarations Team 5'!$E21="","unknown",'Declarations Team 5'!$E21)</f>
        <v>unknown</v>
      </c>
      <c r="H213" s="74" t="str">
        <f>IF('Declarations Team 6'!$E21="","unknown",'Declarations Team 6'!$E21)</f>
        <v>unknown</v>
      </c>
      <c r="I213" s="74" t="str">
        <f>IF('Declarations Team 7'!$E21="","unknown",'Declarations Team 7'!$E21)</f>
        <v>unknown</v>
      </c>
      <c r="J213" s="74" t="str">
        <f>IF('Declarations Team 8'!$E21="","unknown",'Declarations Team 8'!$E21)</f>
        <v>unknown</v>
      </c>
      <c r="K213" s="74" t="str">
        <f>IF('Declarations Team 9'!$E21="","unknown",'Declarations Team 9'!$E21)</f>
        <v>unknown</v>
      </c>
      <c r="L213" s="74" t="str">
        <f>IF('Declarations Team 10'!$E21="","unknown",'Declarations Team 10'!$E21)</f>
        <v>unknown</v>
      </c>
      <c r="M213" s="74">
        <f t="shared" si="21"/>
        <v>68</v>
      </c>
      <c r="N213" s="74"/>
      <c r="O213" s="74" t="s">
        <v>13</v>
      </c>
      <c r="P213" s="74" t="str">
        <f>IF('Declarations Team 1'!$K21="","unknown",'Declarations Team 1'!$K21)</f>
        <v>unknown</v>
      </c>
      <c r="Q213" s="74" t="str">
        <f>IF('Declarations Team 2'!$K21="","unknown",'Declarations Team 2'!$K21)</f>
        <v>unknown</v>
      </c>
      <c r="R213" s="74" t="str">
        <f>IF('Declarations Team 3'!$K21="","unknown",'Declarations Team 3'!$K21)</f>
        <v>unknown</v>
      </c>
      <c r="S213" s="74" t="str">
        <f>IF('Declarations Team 4'!$K21="","unknown",'Declarations Team 4'!$K21)</f>
        <v>unknown</v>
      </c>
      <c r="T213" s="74" t="str">
        <f>IF('Declarations Team 5'!$K21="","unknown",'Declarations Team 5'!$K21)</f>
        <v>unknown</v>
      </c>
      <c r="U213" s="74" t="str">
        <f>IF('Declarations Team 6'!$K21="","unknown",'Declarations Team 6'!$K21)</f>
        <v>unknown</v>
      </c>
      <c r="V213" s="74" t="str">
        <f>IF('Declarations Team 7'!$K21="","unknown",'Declarations Team 7'!$K21)</f>
        <v>unknown</v>
      </c>
      <c r="W213" s="74" t="str">
        <f>IF('Declarations Team 8'!$K21="","unknown",'Declarations Team 8'!$K21)</f>
        <v>unknown</v>
      </c>
      <c r="X213" s="74" t="str">
        <f>IF('Declarations Team 9'!$K21="","unknown",'Declarations Team 9'!$K21)</f>
        <v>unknown</v>
      </c>
      <c r="Y213" s="74" t="str">
        <f>IF('Declarations Team 10'!$K21="","unknown",'Declarations Team 10'!$K21)</f>
        <v>unknown</v>
      </c>
      <c r="Z213" s="74">
        <f t="shared" si="22"/>
        <v>68</v>
      </c>
    </row>
    <row r="214" spans="1:26" ht="15" thickBot="1">
      <c r="A214" t="s">
        <v>879</v>
      </c>
      <c r="B214" s="74" t="s">
        <v>14</v>
      </c>
      <c r="C214" s="74" t="str">
        <f>IF('Declarations Team 1'!$E22="","unknown",'Declarations Team 1'!$E22)</f>
        <v>unknown</v>
      </c>
      <c r="D214" s="74" t="str">
        <f>IF('Declarations Team 2'!$E22="","unknown",'Declarations Team 2'!$E22)</f>
        <v>unknown</v>
      </c>
      <c r="E214" s="74" t="str">
        <f>IF('Declarations Team 3'!$E22="","unknown",'Declarations Team 3'!$E22)</f>
        <v>unknown</v>
      </c>
      <c r="F214" s="74" t="str">
        <f>IF('Declarations Team 4'!$E22="","unknown",'Declarations Team 4'!$E22)</f>
        <v>unknown</v>
      </c>
      <c r="G214" s="74" t="str">
        <f>IF('Declarations Team 5'!$E22="","unknown",'Declarations Team 5'!$E22)</f>
        <v>unknown</v>
      </c>
      <c r="H214" s="74" t="str">
        <f>IF('Declarations Team 6'!$E22="","unknown",'Declarations Team 6'!$E22)</f>
        <v>unknown</v>
      </c>
      <c r="I214" s="74" t="str">
        <f>IF('Declarations Team 7'!$E22="","unknown",'Declarations Team 7'!$E22)</f>
        <v>unknown</v>
      </c>
      <c r="J214" s="74" t="str">
        <f>IF('Declarations Team 8'!$E22="","unknown",'Declarations Team 8'!$E22)</f>
        <v>unknown</v>
      </c>
      <c r="K214" s="74" t="str">
        <f>IF('Declarations Team 9'!$E22="","unknown",'Declarations Team 9'!$E22)</f>
        <v>unknown</v>
      </c>
      <c r="L214" s="74" t="str">
        <f>IF('Declarations Team 10'!$E22="","unknown",'Declarations Team 10'!$E22)</f>
        <v>unknown</v>
      </c>
      <c r="M214" s="74">
        <f t="shared" si="21"/>
        <v>69</v>
      </c>
      <c r="N214" s="74"/>
      <c r="O214" s="74" t="s">
        <v>14</v>
      </c>
      <c r="P214" s="74" t="str">
        <f>IF('Declarations Team 1'!$K22="","unknown",'Declarations Team 1'!$K22)</f>
        <v>unknown</v>
      </c>
      <c r="Q214" s="74" t="str">
        <f>IF('Declarations Team 2'!$K22="","unknown",'Declarations Team 2'!$K22)</f>
        <v>unknown</v>
      </c>
      <c r="R214" s="74" t="str">
        <f>IF('Declarations Team 3'!$K22="","unknown",'Declarations Team 3'!$K22)</f>
        <v>unknown</v>
      </c>
      <c r="S214" s="74" t="str">
        <f>IF('Declarations Team 4'!$K22="","unknown",'Declarations Team 4'!$K22)</f>
        <v>unknown</v>
      </c>
      <c r="T214" s="74" t="str">
        <f>IF('Declarations Team 5'!$K22="","unknown",'Declarations Team 5'!$K22)</f>
        <v>unknown</v>
      </c>
      <c r="U214" s="74" t="str">
        <f>IF('Declarations Team 6'!$K22="","unknown",'Declarations Team 6'!$K22)</f>
        <v>unknown</v>
      </c>
      <c r="V214" s="74" t="str">
        <f>IF('Declarations Team 7'!$K22="","unknown",'Declarations Team 7'!$K22)</f>
        <v>unknown</v>
      </c>
      <c r="W214" s="74" t="str">
        <f>IF('Declarations Team 8'!$K22="","unknown",'Declarations Team 8'!$K22)</f>
        <v>unknown</v>
      </c>
      <c r="X214" s="74" t="str">
        <f>IF('Declarations Team 9'!$K22="","unknown",'Declarations Team 9'!$K22)</f>
        <v>unknown</v>
      </c>
      <c r="Y214" s="74" t="str">
        <f>IF('Declarations Team 10'!$K22="","unknown",'Declarations Team 10'!$K22)</f>
        <v>unknown</v>
      </c>
      <c r="Z214" s="74">
        <f t="shared" si="22"/>
        <v>69</v>
      </c>
    </row>
    <row r="218" spans="1:26" ht="15" thickBot="1">
      <c r="A218" t="s">
        <v>253</v>
      </c>
    </row>
    <row r="219" spans="1:26" ht="15" thickBot="1">
      <c r="A219" t="s">
        <v>48</v>
      </c>
      <c r="B219" s="74" t="s">
        <v>263</v>
      </c>
      <c r="C219" s="74" t="s">
        <v>264</v>
      </c>
      <c r="D219" s="74" t="s">
        <v>265</v>
      </c>
      <c r="E219" s="74" t="s">
        <v>266</v>
      </c>
      <c r="F219" s="74" t="s">
        <v>267</v>
      </c>
      <c r="G219" s="74" t="s">
        <v>268</v>
      </c>
      <c r="H219" s="74" t="s">
        <v>269</v>
      </c>
      <c r="I219" s="74" t="s">
        <v>270</v>
      </c>
      <c r="J219" s="74" t="s">
        <v>271</v>
      </c>
      <c r="K219" s="74" t="s">
        <v>272</v>
      </c>
      <c r="L219" s="74" t="s">
        <v>273</v>
      </c>
      <c r="M219" s="74" t="s">
        <v>274</v>
      </c>
    </row>
    <row r="220" spans="1:26" ht="29.4" thickBot="1">
      <c r="B220" s="100" t="s">
        <v>200</v>
      </c>
      <c r="C220" s="100" t="s">
        <v>201</v>
      </c>
      <c r="D220" s="100" t="s">
        <v>38</v>
      </c>
      <c r="E220" s="100" t="s">
        <v>39</v>
      </c>
      <c r="F220" s="100"/>
      <c r="G220" s="100"/>
      <c r="H220" s="100" t="s">
        <v>161</v>
      </c>
      <c r="I220" s="100" t="s">
        <v>166</v>
      </c>
      <c r="J220" s="100" t="s">
        <v>281</v>
      </c>
      <c r="K220" s="100" t="s">
        <v>279</v>
      </c>
      <c r="L220" s="100" t="s">
        <v>210</v>
      </c>
      <c r="M220" s="100" t="s">
        <v>211</v>
      </c>
    </row>
    <row r="221" spans="1:26" ht="29.4" thickBot="1">
      <c r="B221" s="100" t="s">
        <v>276</v>
      </c>
      <c r="C221" s="100" t="s">
        <v>275</v>
      </c>
      <c r="D221" s="100" t="s">
        <v>202</v>
      </c>
      <c r="E221" s="100" t="s">
        <v>203</v>
      </c>
      <c r="F221" s="100"/>
      <c r="G221" s="100"/>
      <c r="H221" s="100" t="s">
        <v>177</v>
      </c>
      <c r="I221" s="100" t="s">
        <v>178</v>
      </c>
      <c r="J221" s="100" t="s">
        <v>171</v>
      </c>
      <c r="K221" s="100" t="s">
        <v>172</v>
      </c>
      <c r="L221" s="100" t="s">
        <v>474</v>
      </c>
      <c r="M221" s="100" t="s">
        <v>43</v>
      </c>
    </row>
    <row r="222" spans="1:26" ht="29.4" thickBot="1">
      <c r="B222" s="100" t="s">
        <v>160</v>
      </c>
      <c r="C222" s="100" t="s">
        <v>165</v>
      </c>
      <c r="D222" s="100" t="s">
        <v>212</v>
      </c>
      <c r="E222" s="100" t="s">
        <v>213</v>
      </c>
      <c r="F222" s="100"/>
      <c r="G222" s="100"/>
      <c r="H222" s="100" t="s">
        <v>162</v>
      </c>
      <c r="I222" s="100" t="s">
        <v>167</v>
      </c>
      <c r="J222" s="100" t="s">
        <v>472</v>
      </c>
      <c r="K222" s="100" t="s">
        <v>473</v>
      </c>
      <c r="L222" s="100" t="s">
        <v>284</v>
      </c>
      <c r="M222" s="100" t="s">
        <v>221</v>
      </c>
    </row>
    <row r="223" spans="1:26" ht="29.4" thickBot="1">
      <c r="B223" s="100" t="s">
        <v>222</v>
      </c>
      <c r="C223" s="100" t="s">
        <v>223</v>
      </c>
      <c r="D223" s="100" t="s">
        <v>204</v>
      </c>
      <c r="E223" s="100" t="s">
        <v>205</v>
      </c>
      <c r="F223" s="100"/>
      <c r="G223" s="100"/>
      <c r="H223" s="100" t="s">
        <v>278</v>
      </c>
      <c r="I223" s="100" t="s">
        <v>277</v>
      </c>
      <c r="J223" s="100" t="s">
        <v>282</v>
      </c>
      <c r="K223" s="100" t="s">
        <v>280</v>
      </c>
      <c r="L223" s="100" t="s">
        <v>224</v>
      </c>
      <c r="M223" s="100" t="s">
        <v>225</v>
      </c>
    </row>
    <row r="224" spans="1:26" ht="29.4" thickBot="1">
      <c r="B224" s="100" t="s">
        <v>214</v>
      </c>
      <c r="C224" s="100" t="s">
        <v>215</v>
      </c>
      <c r="D224" s="100" t="s">
        <v>218</v>
      </c>
      <c r="E224" s="100" t="s">
        <v>219</v>
      </c>
      <c r="F224" s="100"/>
      <c r="G224" s="100"/>
      <c r="H224" s="100" t="s">
        <v>163</v>
      </c>
      <c r="I224" s="100" t="s">
        <v>168</v>
      </c>
      <c r="J224" s="100" t="s">
        <v>173</v>
      </c>
      <c r="K224" s="100" t="s">
        <v>174</v>
      </c>
      <c r="L224" s="100" t="s">
        <v>226</v>
      </c>
      <c r="M224" s="100" t="s">
        <v>227</v>
      </c>
    </row>
    <row r="225" spans="1:13" ht="29.4" thickBot="1">
      <c r="B225" s="100" t="s">
        <v>208</v>
      </c>
      <c r="C225" s="100" t="s">
        <v>209</v>
      </c>
      <c r="D225" s="100" t="s">
        <v>206</v>
      </c>
      <c r="E225" s="100" t="s">
        <v>207</v>
      </c>
      <c r="F225" s="100"/>
      <c r="G225" s="100"/>
      <c r="H225" s="100" t="s">
        <v>40</v>
      </c>
      <c r="I225" s="100" t="s">
        <v>44</v>
      </c>
      <c r="J225" s="100" t="s">
        <v>175</v>
      </c>
      <c r="K225" s="100" t="s">
        <v>176</v>
      </c>
      <c r="L225" s="100" t="s">
        <v>228</v>
      </c>
      <c r="M225" s="100" t="s">
        <v>229</v>
      </c>
    </row>
    <row r="226" spans="1:13" ht="29.4" thickBot="1">
      <c r="B226" s="100"/>
      <c r="C226" s="101"/>
      <c r="D226" s="100" t="s">
        <v>283</v>
      </c>
      <c r="E226" s="100" t="s">
        <v>220</v>
      </c>
      <c r="F226" s="100"/>
      <c r="G226" s="100"/>
      <c r="H226" s="101" t="s">
        <v>41</v>
      </c>
      <c r="I226" s="101" t="s">
        <v>45</v>
      </c>
      <c r="J226" s="100" t="s">
        <v>216</v>
      </c>
      <c r="K226" s="100" t="s">
        <v>217</v>
      </c>
      <c r="L226" s="100" t="s">
        <v>230</v>
      </c>
      <c r="M226" s="100" t="s">
        <v>231</v>
      </c>
    </row>
    <row r="227" spans="1:13" ht="29.4" thickBot="1">
      <c r="B227" s="101"/>
      <c r="C227" s="101"/>
      <c r="D227" s="101"/>
      <c r="E227" s="101"/>
      <c r="F227" s="100"/>
      <c r="G227" s="100"/>
      <c r="H227" s="101" t="s">
        <v>164</v>
      </c>
      <c r="I227" s="101" t="s">
        <v>169</v>
      </c>
      <c r="J227" s="100" t="s">
        <v>179</v>
      </c>
      <c r="K227" s="100" t="s">
        <v>180</v>
      </c>
      <c r="L227" s="100" t="s">
        <v>42</v>
      </c>
      <c r="M227" s="100" t="s">
        <v>46</v>
      </c>
    </row>
    <row r="228" spans="1:13" ht="15" thickBot="1">
      <c r="B228" s="101"/>
      <c r="C228" s="101"/>
      <c r="D228" s="101"/>
      <c r="E228" s="101"/>
      <c r="F228" s="100"/>
      <c r="G228" s="100"/>
      <c r="H228" s="101"/>
      <c r="I228" s="101"/>
      <c r="J228" s="100"/>
      <c r="K228" s="100"/>
      <c r="L228" s="100"/>
      <c r="M228" s="100"/>
    </row>
    <row r="229" spans="1:13" ht="15" thickBot="1">
      <c r="B229" s="101"/>
      <c r="C229" s="101"/>
      <c r="D229" s="101"/>
      <c r="E229" s="101"/>
      <c r="F229" s="100"/>
      <c r="G229" s="100"/>
      <c r="H229" s="101"/>
      <c r="I229" s="101"/>
      <c r="J229" s="100"/>
      <c r="K229" s="100"/>
      <c r="L229" s="100"/>
      <c r="M229" s="100"/>
    </row>
    <row r="230" spans="1:13" ht="15" thickBot="1">
      <c r="B230" s="101"/>
      <c r="C230" s="101"/>
      <c r="D230" s="101"/>
      <c r="E230" s="101"/>
      <c r="F230" s="100"/>
      <c r="G230" s="100"/>
      <c r="H230" s="101"/>
      <c r="I230" s="101"/>
      <c r="J230" s="100"/>
      <c r="K230" s="100"/>
      <c r="L230" s="100"/>
      <c r="M230" s="100"/>
    </row>
    <row r="231" spans="1:13" ht="15" thickBot="1">
      <c r="B231" s="101"/>
      <c r="C231" s="101"/>
      <c r="D231" s="101"/>
      <c r="E231" s="101"/>
      <c r="F231" s="100"/>
      <c r="G231" s="100"/>
      <c r="H231" s="101"/>
      <c r="I231" s="101"/>
      <c r="J231" s="100"/>
      <c r="K231" s="100"/>
      <c r="L231" s="100"/>
      <c r="M231" s="100"/>
    </row>
    <row r="234" spans="1:13">
      <c r="A234" s="3" t="s">
        <v>315</v>
      </c>
      <c r="C234" s="3" t="s">
        <v>398</v>
      </c>
    </row>
    <row r="235" spans="1:13">
      <c r="B235" s="38" t="s">
        <v>324</v>
      </c>
      <c r="C235" s="38" t="s">
        <v>316</v>
      </c>
      <c r="D235" s="38" t="s">
        <v>317</v>
      </c>
      <c r="E235" s="38" t="s">
        <v>318</v>
      </c>
      <c r="F235" s="38" t="s">
        <v>319</v>
      </c>
      <c r="G235" s="38" t="s">
        <v>320</v>
      </c>
      <c r="H235" s="38" t="s">
        <v>321</v>
      </c>
      <c r="I235" s="38" t="s">
        <v>322</v>
      </c>
      <c r="J235" s="38" t="s">
        <v>323</v>
      </c>
    </row>
    <row r="236" spans="1:13">
      <c r="B236" s="38">
        <v>0</v>
      </c>
      <c r="C236" s="38">
        <v>0</v>
      </c>
      <c r="D236" s="38">
        <v>0</v>
      </c>
      <c r="E236" s="38">
        <v>0</v>
      </c>
      <c r="F236" s="38">
        <v>0</v>
      </c>
      <c r="G236" s="38">
        <v>0</v>
      </c>
      <c r="H236" s="38">
        <v>0</v>
      </c>
      <c r="I236" s="38">
        <v>0</v>
      </c>
      <c r="J236" s="38">
        <v>0</v>
      </c>
    </row>
    <row r="237" spans="1:13">
      <c r="B237" s="38">
        <v>1</v>
      </c>
      <c r="C237" s="38">
        <v>2</v>
      </c>
      <c r="D237" s="38">
        <v>0</v>
      </c>
      <c r="E237" s="38">
        <v>0</v>
      </c>
      <c r="F237" s="38">
        <v>0</v>
      </c>
      <c r="G237" s="38">
        <v>0</v>
      </c>
      <c r="H237" s="38">
        <v>0</v>
      </c>
      <c r="I237" s="38">
        <v>0</v>
      </c>
      <c r="J237" s="38">
        <v>0</v>
      </c>
    </row>
    <row r="238" spans="1:13">
      <c r="B238" s="38">
        <v>2</v>
      </c>
      <c r="C238" s="38">
        <v>3</v>
      </c>
      <c r="D238" s="38">
        <v>2</v>
      </c>
      <c r="E238" s="38">
        <v>0</v>
      </c>
      <c r="F238" s="38">
        <v>0</v>
      </c>
      <c r="G238" s="38">
        <v>0</v>
      </c>
      <c r="H238" s="38">
        <v>0</v>
      </c>
      <c r="I238" s="38">
        <v>0</v>
      </c>
      <c r="J238" s="38">
        <v>0</v>
      </c>
    </row>
    <row r="239" spans="1:13">
      <c r="B239" s="38">
        <v>3</v>
      </c>
      <c r="C239" s="38">
        <v>4</v>
      </c>
      <c r="D239" s="38">
        <v>3</v>
      </c>
      <c r="E239" s="38">
        <v>2</v>
      </c>
      <c r="F239" s="38">
        <v>0</v>
      </c>
      <c r="G239" s="38">
        <v>0</v>
      </c>
      <c r="H239" s="38">
        <v>0</v>
      </c>
      <c r="I239" s="38">
        <v>0</v>
      </c>
      <c r="J239" s="38">
        <v>0</v>
      </c>
    </row>
    <row r="240" spans="1:13">
      <c r="B240" s="38">
        <v>4</v>
      </c>
      <c r="C240" s="38">
        <v>5</v>
      </c>
      <c r="D240" s="38">
        <v>4</v>
      </c>
      <c r="E240" s="38">
        <v>3</v>
      </c>
      <c r="F240" s="38">
        <v>2</v>
      </c>
      <c r="G240" s="38">
        <v>0</v>
      </c>
      <c r="H240" s="38">
        <v>0</v>
      </c>
      <c r="I240" s="38">
        <v>0</v>
      </c>
      <c r="J240" s="38">
        <v>0</v>
      </c>
    </row>
    <row r="241" spans="2:10">
      <c r="B241" s="38">
        <v>5</v>
      </c>
      <c r="C241" s="38">
        <v>6</v>
      </c>
      <c r="D241" s="38">
        <v>5</v>
      </c>
      <c r="E241" s="38">
        <v>4</v>
      </c>
      <c r="F241" s="38">
        <v>3</v>
      </c>
      <c r="G241" s="38">
        <v>2</v>
      </c>
      <c r="H241" s="38">
        <v>0</v>
      </c>
      <c r="I241" s="38">
        <v>0</v>
      </c>
      <c r="J241" s="38">
        <v>0</v>
      </c>
    </row>
    <row r="242" spans="2:10">
      <c r="B242" s="38">
        <v>6</v>
      </c>
      <c r="C242" s="38">
        <v>7</v>
      </c>
      <c r="D242" s="38">
        <v>6</v>
      </c>
      <c r="E242" s="38">
        <v>5</v>
      </c>
      <c r="F242" s="38">
        <v>4</v>
      </c>
      <c r="G242" s="38">
        <v>3</v>
      </c>
      <c r="H242" s="38">
        <v>2</v>
      </c>
      <c r="I242" s="38">
        <v>0</v>
      </c>
      <c r="J242" s="38">
        <v>0</v>
      </c>
    </row>
    <row r="243" spans="2:10">
      <c r="B243" s="38">
        <v>7</v>
      </c>
      <c r="C243" s="38">
        <v>9</v>
      </c>
      <c r="D243" s="38">
        <v>7</v>
      </c>
      <c r="E243" s="38">
        <v>6</v>
      </c>
      <c r="F243" s="38">
        <v>5</v>
      </c>
      <c r="G243" s="38">
        <v>4</v>
      </c>
      <c r="H243" s="38">
        <v>3</v>
      </c>
      <c r="I243" s="38">
        <v>2</v>
      </c>
      <c r="J243" s="38">
        <v>0</v>
      </c>
    </row>
    <row r="244" spans="2:10">
      <c r="B244" s="38">
        <v>8</v>
      </c>
      <c r="C244" s="38">
        <v>11</v>
      </c>
      <c r="D244" s="38">
        <v>9</v>
      </c>
      <c r="E244" s="38">
        <v>7</v>
      </c>
      <c r="F244" s="38">
        <v>6</v>
      </c>
      <c r="G244" s="38">
        <v>5</v>
      </c>
      <c r="H244" s="38">
        <v>4</v>
      </c>
      <c r="I244" s="38">
        <v>3</v>
      </c>
      <c r="J244" s="38">
        <v>2</v>
      </c>
    </row>
    <row r="247" spans="2:10">
      <c r="B247" t="s">
        <v>475</v>
      </c>
    </row>
    <row r="248" spans="2:10">
      <c r="C248" t="s">
        <v>477</v>
      </c>
      <c r="D248" t="s">
        <v>477</v>
      </c>
      <c r="E248" t="s">
        <v>477</v>
      </c>
      <c r="F248" t="s">
        <v>477</v>
      </c>
      <c r="G248" t="s">
        <v>478</v>
      </c>
      <c r="H248" t="s">
        <v>478</v>
      </c>
      <c r="I248" t="s">
        <v>478</v>
      </c>
      <c r="J248" t="s">
        <v>478</v>
      </c>
    </row>
    <row r="249" spans="2:10">
      <c r="B249" t="s">
        <v>476</v>
      </c>
      <c r="C249" t="s">
        <v>11</v>
      </c>
      <c r="D249" t="s">
        <v>12</v>
      </c>
      <c r="E249" t="s">
        <v>13</v>
      </c>
      <c r="F249" t="s">
        <v>14</v>
      </c>
      <c r="G249" t="s">
        <v>11</v>
      </c>
      <c r="H249" t="s">
        <v>12</v>
      </c>
      <c r="I249" t="s">
        <v>13</v>
      </c>
      <c r="J249" t="s">
        <v>14</v>
      </c>
    </row>
    <row r="250" spans="2:10">
      <c r="B250">
        <v>1</v>
      </c>
      <c r="C250">
        <v>8</v>
      </c>
      <c r="D250">
        <v>20</v>
      </c>
      <c r="E250">
        <v>22</v>
      </c>
      <c r="F250">
        <v>25</v>
      </c>
      <c r="G250">
        <v>7</v>
      </c>
      <c r="H250">
        <v>18</v>
      </c>
      <c r="I250">
        <v>20</v>
      </c>
      <c r="J250">
        <v>21</v>
      </c>
    </row>
    <row r="251" spans="2:10">
      <c r="B251">
        <v>2</v>
      </c>
      <c r="C251">
        <v>8</v>
      </c>
      <c r="D251">
        <v>20</v>
      </c>
      <c r="E251">
        <v>22</v>
      </c>
      <c r="F251">
        <v>25</v>
      </c>
      <c r="G251">
        <v>7</v>
      </c>
      <c r="H251">
        <v>18</v>
      </c>
      <c r="I251">
        <v>20</v>
      </c>
      <c r="J251">
        <v>21</v>
      </c>
    </row>
    <row r="252" spans="2:10">
      <c r="B252">
        <v>3</v>
      </c>
      <c r="C252">
        <v>0</v>
      </c>
      <c r="D252">
        <v>0</v>
      </c>
      <c r="E252">
        <v>0</v>
      </c>
      <c r="F252">
        <v>0</v>
      </c>
      <c r="G252">
        <v>0</v>
      </c>
      <c r="H252">
        <v>0</v>
      </c>
      <c r="I252">
        <v>0</v>
      </c>
      <c r="J252">
        <v>0</v>
      </c>
    </row>
    <row r="253" spans="2:10">
      <c r="B253" t="s">
        <v>479</v>
      </c>
      <c r="C253">
        <v>0</v>
      </c>
      <c r="D253">
        <v>0</v>
      </c>
      <c r="E253">
        <v>0</v>
      </c>
      <c r="F253">
        <v>0</v>
      </c>
      <c r="G253">
        <v>0</v>
      </c>
      <c r="H253">
        <v>0</v>
      </c>
      <c r="I253">
        <v>0</v>
      </c>
      <c r="J253">
        <v>0</v>
      </c>
    </row>
    <row r="254" spans="2:10">
      <c r="B254" t="s">
        <v>480</v>
      </c>
      <c r="C254">
        <v>0</v>
      </c>
      <c r="D254">
        <v>0</v>
      </c>
      <c r="E254">
        <v>0</v>
      </c>
      <c r="F254">
        <v>0</v>
      </c>
      <c r="G254">
        <v>0</v>
      </c>
      <c r="H254">
        <v>0</v>
      </c>
      <c r="I254">
        <v>0</v>
      </c>
      <c r="J254">
        <v>0</v>
      </c>
    </row>
    <row r="255" spans="2:10">
      <c r="B255" t="s">
        <v>468</v>
      </c>
      <c r="C255">
        <v>0</v>
      </c>
      <c r="D255">
        <v>0</v>
      </c>
      <c r="E255">
        <v>0</v>
      </c>
      <c r="F255">
        <v>0</v>
      </c>
      <c r="G255">
        <v>0</v>
      </c>
      <c r="H255">
        <v>0</v>
      </c>
      <c r="I255">
        <v>0</v>
      </c>
      <c r="J255">
        <v>0</v>
      </c>
    </row>
  </sheetData>
  <phoneticPr fontId="13" type="noConversion"/>
  <dataValidations disablePrompts="1" count="3">
    <dataValidation type="list" allowBlank="1" showErrorMessage="1" error="Needs to be one of the following:_x000a_1, 2, 3NE, 3SE, 3SW_x000a_use drop-down list" sqref="D4" xr:uid="{BCB54D9B-3929-4EFD-8C43-79D0580DB904}">
      <formula1>$H$21:$H$25</formula1>
    </dataValidation>
    <dataValidation type="list" allowBlank="1" showErrorMessage="1" error="Needs to be 1, 2, 3 or 4_x000a_Use drop-down list" sqref="D5" xr:uid="{52686F26-021D-4A35-B76B-44B6B5604909}">
      <formula1>$I$22:$I$25</formula1>
    </dataValidation>
    <dataValidation type="list" allowBlank="1" showErrorMessage="1" error="Needs to be P or M (use drop down list)" sqref="D1" xr:uid="{1CF76F3A-5F6B-45A7-A545-8E4D95B755DA}">
      <formula1>$G$24:$G$25</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C0BF4-F387-43E6-800D-5AF1215263FD}">
  <dimension ref="A1:FV100"/>
  <sheetViews>
    <sheetView topLeftCell="A50" zoomScale="90" zoomScaleNormal="90" workbookViewId="0">
      <selection activeCell="J2" sqref="J2"/>
    </sheetView>
  </sheetViews>
  <sheetFormatPr defaultRowHeight="14.4"/>
  <cols>
    <col min="1" max="1" width="11.21875" customWidth="1"/>
    <col min="5" max="5" width="13.88671875" customWidth="1"/>
    <col min="6" max="6" width="12.5546875" customWidth="1"/>
    <col min="7" max="7" width="17.5546875" customWidth="1"/>
    <col min="10" max="10" width="13" customWidth="1"/>
  </cols>
  <sheetData>
    <row r="1" spans="1:178">
      <c r="A1" s="167" t="s">
        <v>56</v>
      </c>
      <c r="B1" s="167" t="s">
        <v>61</v>
      </c>
      <c r="C1" s="167" t="s">
        <v>296</v>
      </c>
      <c r="D1" s="168" t="s">
        <v>0</v>
      </c>
      <c r="E1" s="168" t="s">
        <v>494</v>
      </c>
      <c r="F1" s="168" t="s">
        <v>495</v>
      </c>
      <c r="G1" s="183" t="s">
        <v>545</v>
      </c>
      <c r="H1" s="181" t="str">
        <f>ADMIN2026!D4</f>
        <v>3SW</v>
      </c>
      <c r="I1" s="169" t="s">
        <v>496</v>
      </c>
      <c r="J1" s="312" t="str">
        <f>ADMIN2026!D3</f>
        <v>Worcester</v>
      </c>
      <c r="K1" s="170"/>
      <c r="L1" s="170"/>
      <c r="M1" s="171"/>
      <c r="N1" s="168"/>
      <c r="O1" s="172" t="s">
        <v>497</v>
      </c>
      <c r="P1" s="173"/>
      <c r="Q1" s="174"/>
      <c r="R1" s="175" t="s">
        <v>101</v>
      </c>
      <c r="S1" s="168" t="s">
        <v>489</v>
      </c>
      <c r="T1" s="168">
        <v>1</v>
      </c>
      <c r="U1" s="168" t="s">
        <v>498</v>
      </c>
      <c r="V1" s="168">
        <v>1</v>
      </c>
      <c r="W1" s="167" t="s">
        <v>499</v>
      </c>
      <c r="X1" s="168">
        <v>10</v>
      </c>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c r="BT1" s="168"/>
      <c r="BU1" s="168"/>
      <c r="BV1" s="168"/>
      <c r="BW1" s="168"/>
      <c r="BX1" s="168"/>
      <c r="BY1" s="168"/>
      <c r="BZ1" s="168"/>
      <c r="CA1" s="168"/>
      <c r="CB1" s="168"/>
      <c r="CC1" s="168"/>
      <c r="CD1" s="168"/>
      <c r="CE1" s="168"/>
      <c r="CF1" s="168"/>
      <c r="CG1" s="168"/>
      <c r="CH1" s="168"/>
      <c r="CI1" s="168"/>
      <c r="CJ1" s="168"/>
      <c r="CK1" s="168"/>
      <c r="CL1" s="168"/>
      <c r="CM1" s="168"/>
      <c r="CN1" s="168"/>
      <c r="CO1" s="168"/>
      <c r="CP1" s="168"/>
      <c r="CQ1" s="168"/>
      <c r="CR1" s="168"/>
      <c r="CS1" s="168"/>
      <c r="CT1" s="168"/>
      <c r="CU1" s="168"/>
      <c r="CV1" s="168"/>
      <c r="CW1" s="168"/>
      <c r="CX1" s="168"/>
      <c r="CY1" s="168"/>
      <c r="CZ1" s="168"/>
      <c r="DA1" s="168"/>
      <c r="DB1" s="168"/>
      <c r="DC1" s="168"/>
      <c r="DD1" s="168"/>
      <c r="DE1" s="168"/>
      <c r="DF1" s="168"/>
      <c r="DG1" s="168"/>
      <c r="DH1" s="168"/>
      <c r="DI1" s="168"/>
      <c r="DJ1" s="168"/>
      <c r="DK1" s="168"/>
      <c r="DL1" s="168"/>
      <c r="DM1" s="168"/>
      <c r="DN1" s="168"/>
      <c r="DO1" s="168"/>
      <c r="DP1" s="168"/>
      <c r="DQ1" s="168"/>
      <c r="DR1" s="168"/>
      <c r="DS1" s="168"/>
      <c r="DT1" s="168"/>
      <c r="DU1" s="168"/>
      <c r="DV1" s="168"/>
      <c r="DW1" s="168"/>
      <c r="DX1" s="168"/>
      <c r="DY1" s="168"/>
      <c r="DZ1" s="168"/>
      <c r="EA1" s="168"/>
      <c r="EB1" s="168"/>
      <c r="EC1" s="168"/>
      <c r="ED1" s="168"/>
      <c r="EE1" s="168"/>
      <c r="EF1" s="168"/>
      <c r="EG1" s="168"/>
      <c r="EH1" s="168"/>
      <c r="EI1" s="168"/>
      <c r="EJ1" s="168"/>
      <c r="EK1" s="168"/>
      <c r="EL1" s="168"/>
      <c r="EM1" s="168"/>
      <c r="EN1" s="168"/>
      <c r="EO1" s="168"/>
      <c r="EP1" s="168"/>
      <c r="EQ1" s="168"/>
      <c r="ER1" s="168"/>
      <c r="ES1" s="168"/>
      <c r="ET1" s="168"/>
      <c r="EU1" s="168"/>
      <c r="EV1" s="168"/>
      <c r="EW1" s="168"/>
      <c r="EX1" s="168"/>
      <c r="EY1" s="168"/>
      <c r="EZ1" s="168"/>
      <c r="FA1" s="168"/>
      <c r="FB1" s="168"/>
      <c r="FC1" s="168"/>
      <c r="FD1" s="168"/>
      <c r="FE1" s="168"/>
      <c r="FF1" s="168"/>
      <c r="FG1" s="168"/>
      <c r="FH1" s="168"/>
      <c r="FI1" s="168"/>
      <c r="FJ1" s="168"/>
      <c r="FK1" s="168"/>
      <c r="FL1" s="168"/>
      <c r="FM1" s="168"/>
      <c r="FN1" s="168"/>
      <c r="FO1" s="168"/>
      <c r="FP1" s="168"/>
      <c r="FQ1" s="168"/>
      <c r="FR1" s="168"/>
      <c r="FS1" s="168"/>
      <c r="FT1" s="168"/>
      <c r="FU1" s="168"/>
      <c r="FV1" s="168"/>
    </row>
    <row r="2" spans="1:178">
      <c r="A2" s="168">
        <v>1</v>
      </c>
      <c r="B2" s="176" t="str">
        <f>IF(HLOOKUP(CONCATENATE($H$1,"short"),$B$28:$M$40,A2+1,FALSE)="","",HLOOKUP(CONCATENATE($H$1,"short"),$B$28:$M$40,A2+1,FALSE))</f>
        <v>B&amp;R</v>
      </c>
      <c r="C2" s="168">
        <f>IF(B2="",0,1)</f>
        <v>1</v>
      </c>
      <c r="D2" s="168" t="s">
        <v>500</v>
      </c>
      <c r="E2" s="177">
        <v>0.57291666666666663</v>
      </c>
      <c r="F2" s="177">
        <v>0.57291666666666663</v>
      </c>
      <c r="G2" s="183" t="s">
        <v>546</v>
      </c>
      <c r="H2" s="182">
        <f>ADMIN2026!D5</f>
        <v>1</v>
      </c>
      <c r="I2" s="169" t="s">
        <v>501</v>
      </c>
      <c r="J2" s="313">
        <f>ADMIN2026!D2</f>
        <v>46158</v>
      </c>
      <c r="K2" s="168"/>
      <c r="L2" s="168"/>
      <c r="M2" s="168"/>
      <c r="N2" s="168"/>
      <c r="O2" s="168"/>
      <c r="P2" s="168"/>
      <c r="Q2" s="168"/>
      <c r="R2" s="168"/>
      <c r="S2" s="168"/>
      <c r="T2" s="168">
        <v>2</v>
      </c>
      <c r="U2" s="168"/>
      <c r="V2" s="168">
        <v>2</v>
      </c>
      <c r="W2" s="168"/>
      <c r="X2" s="168">
        <v>16</v>
      </c>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68"/>
      <c r="EP2" s="168"/>
      <c r="EQ2" s="168"/>
      <c r="ER2" s="168"/>
      <c r="ES2" s="168"/>
      <c r="ET2" s="168"/>
      <c r="EU2" s="168"/>
      <c r="EV2" s="168"/>
      <c r="EW2" s="168"/>
      <c r="EX2" s="168"/>
      <c r="EY2" s="168"/>
      <c r="EZ2" s="168"/>
      <c r="FA2" s="168"/>
      <c r="FB2" s="168"/>
      <c r="FC2" s="168"/>
      <c r="FD2" s="168"/>
      <c r="FE2" s="168"/>
      <c r="FF2" s="168"/>
      <c r="FG2" s="168"/>
      <c r="FH2" s="168"/>
      <c r="FI2" s="168"/>
      <c r="FJ2" s="168"/>
      <c r="FK2" s="168"/>
      <c r="FL2" s="168"/>
      <c r="FM2" s="168"/>
      <c r="FN2" s="168"/>
      <c r="FO2" s="168"/>
      <c r="FP2" s="168"/>
      <c r="FQ2" s="168"/>
      <c r="FR2" s="168"/>
      <c r="FS2" s="168"/>
      <c r="FT2" s="168"/>
      <c r="FU2" s="168"/>
      <c r="FV2" s="168"/>
    </row>
    <row r="3" spans="1:178">
      <c r="A3" s="168">
        <v>2</v>
      </c>
      <c r="B3" s="176" t="str">
        <f t="shared" ref="B3:B9" si="0">IF(HLOOKUP(CONCATENATE($H$1,"short"),$B$28:$M$40,A3+1,FALSE)="","",HLOOKUP(CONCATENATE($H$1,"short"),$B$28:$M$40,A3+1,FALSE))</f>
        <v>Chelt</v>
      </c>
      <c r="C3" s="168">
        <f t="shared" ref="C3:C9" si="1">IF(B3="",0,1)</f>
        <v>1</v>
      </c>
      <c r="D3" s="168" t="s">
        <v>502</v>
      </c>
      <c r="E3" s="177">
        <v>0.64583333333333337</v>
      </c>
      <c r="F3" s="177">
        <v>0.64583333333333337</v>
      </c>
      <c r="G3" s="168" t="s">
        <v>503</v>
      </c>
      <c r="H3" s="168"/>
      <c r="I3" s="167" t="s">
        <v>504</v>
      </c>
      <c r="J3" s="168">
        <f>SUM(C2:C9)</f>
        <v>8</v>
      </c>
      <c r="K3" s="168"/>
      <c r="L3" s="168"/>
      <c r="M3" s="168"/>
      <c r="N3" s="168"/>
      <c r="O3" s="168"/>
      <c r="P3" s="168"/>
      <c r="Q3" s="168"/>
      <c r="R3" s="167" t="s">
        <v>505</v>
      </c>
      <c r="S3" s="178">
        <v>4</v>
      </c>
      <c r="T3" s="168" t="s">
        <v>479</v>
      </c>
      <c r="U3" s="168"/>
      <c r="V3" s="168">
        <v>3</v>
      </c>
      <c r="W3" s="168"/>
      <c r="X3" s="168">
        <v>22</v>
      </c>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c r="BG3" s="168"/>
      <c r="BH3" s="168"/>
      <c r="BI3" s="168"/>
      <c r="BJ3" s="168"/>
      <c r="BK3" s="168"/>
      <c r="BL3" s="168"/>
      <c r="BM3" s="168"/>
      <c r="BN3" s="168"/>
      <c r="BO3" s="168"/>
      <c r="BP3" s="168"/>
      <c r="BQ3" s="168"/>
      <c r="BR3" s="168"/>
      <c r="BS3" s="168"/>
      <c r="BT3" s="168"/>
      <c r="BU3" s="168"/>
      <c r="BV3" s="168"/>
      <c r="BW3" s="168"/>
      <c r="BX3" s="168"/>
      <c r="BY3" s="168"/>
      <c r="BZ3" s="168"/>
      <c r="CA3" s="168"/>
      <c r="CB3" s="168"/>
      <c r="CC3" s="168"/>
      <c r="CD3" s="168"/>
      <c r="CE3" s="168"/>
      <c r="CF3" s="168"/>
      <c r="CG3" s="168"/>
      <c r="CH3" s="168"/>
      <c r="CI3" s="168"/>
      <c r="CJ3" s="168"/>
      <c r="CK3" s="168"/>
      <c r="CL3" s="168"/>
      <c r="CM3" s="168"/>
      <c r="CN3" s="168"/>
      <c r="CO3" s="168"/>
      <c r="CP3" s="168"/>
      <c r="CQ3" s="168"/>
      <c r="CR3" s="168"/>
      <c r="CS3" s="168"/>
      <c r="CT3" s="168"/>
      <c r="CU3" s="168"/>
      <c r="CV3" s="168"/>
      <c r="CW3" s="168"/>
      <c r="CX3" s="168"/>
      <c r="CY3" s="168"/>
      <c r="CZ3" s="168"/>
      <c r="DA3" s="168"/>
      <c r="DB3" s="168"/>
      <c r="DC3" s="168"/>
      <c r="DD3" s="168"/>
      <c r="DE3" s="168"/>
      <c r="DF3" s="168"/>
      <c r="DG3" s="168"/>
      <c r="DH3" s="168"/>
      <c r="DI3" s="168"/>
      <c r="DJ3" s="168"/>
      <c r="DK3" s="168"/>
      <c r="DL3" s="168"/>
      <c r="DM3" s="168"/>
      <c r="DN3" s="168"/>
      <c r="DO3" s="168"/>
      <c r="DP3" s="168"/>
      <c r="DQ3" s="168"/>
      <c r="DR3" s="168"/>
      <c r="DS3" s="168"/>
      <c r="DT3" s="168"/>
      <c r="DU3" s="168"/>
      <c r="DV3" s="168"/>
      <c r="DW3" s="168"/>
      <c r="DX3" s="168"/>
      <c r="DY3" s="168"/>
      <c r="DZ3" s="168"/>
      <c r="EA3" s="168"/>
      <c r="EB3" s="168"/>
      <c r="EC3" s="168"/>
      <c r="ED3" s="168"/>
      <c r="EE3" s="168"/>
      <c r="EF3" s="168"/>
      <c r="EG3" s="168"/>
      <c r="EH3" s="168"/>
      <c r="EI3" s="168"/>
      <c r="EJ3" s="168"/>
      <c r="EK3" s="168"/>
      <c r="EL3" s="168"/>
      <c r="EM3" s="168"/>
      <c r="EN3" s="168"/>
      <c r="EO3" s="168"/>
      <c r="EP3" s="168"/>
      <c r="EQ3" s="168"/>
      <c r="ER3" s="168"/>
      <c r="ES3" s="168"/>
      <c r="ET3" s="168"/>
      <c r="EU3" s="168"/>
      <c r="EV3" s="168"/>
      <c r="EW3" s="168"/>
      <c r="EX3" s="168"/>
      <c r="EY3" s="168"/>
      <c r="EZ3" s="168"/>
      <c r="FA3" s="168"/>
      <c r="FB3" s="168"/>
      <c r="FC3" s="168"/>
      <c r="FD3" s="168"/>
      <c r="FE3" s="168"/>
      <c r="FF3" s="168"/>
      <c r="FG3" s="168"/>
      <c r="FH3" s="168"/>
      <c r="FI3" s="168"/>
      <c r="FJ3" s="168"/>
      <c r="FK3" s="168"/>
      <c r="FL3" s="168"/>
      <c r="FM3" s="168"/>
      <c r="FN3" s="168"/>
      <c r="FO3" s="168"/>
      <c r="FP3" s="168"/>
      <c r="FQ3" s="168"/>
      <c r="FR3" s="168"/>
      <c r="FS3" s="168"/>
      <c r="FT3" s="168"/>
      <c r="FU3" s="168"/>
      <c r="FV3" s="168"/>
    </row>
    <row r="4" spans="1:178">
      <c r="A4" s="168">
        <v>3</v>
      </c>
      <c r="B4" s="176" t="str">
        <f t="shared" si="0"/>
        <v>D&amp;S</v>
      </c>
      <c r="C4" s="168">
        <f t="shared" si="1"/>
        <v>1</v>
      </c>
      <c r="D4" s="168" t="s">
        <v>506</v>
      </c>
      <c r="E4" s="177">
        <v>0.60763888888888884</v>
      </c>
      <c r="F4" s="177">
        <v>0.48958333333333331</v>
      </c>
      <c r="G4" s="168" t="s">
        <v>507</v>
      </c>
      <c r="H4" s="168" t="s">
        <v>508</v>
      </c>
      <c r="I4" s="167" t="s">
        <v>509</v>
      </c>
      <c r="J4" s="168"/>
      <c r="K4" s="168"/>
      <c r="L4" s="168"/>
      <c r="M4" s="168"/>
      <c r="N4" s="168"/>
      <c r="O4" s="168"/>
      <c r="P4" s="168"/>
      <c r="Q4" s="168"/>
      <c r="R4" s="167" t="s">
        <v>510</v>
      </c>
      <c r="S4" s="178">
        <v>1</v>
      </c>
      <c r="T4" s="168" t="s">
        <v>480</v>
      </c>
      <c r="U4" s="168"/>
      <c r="V4" s="168">
        <v>4</v>
      </c>
      <c r="W4" s="168"/>
      <c r="X4" s="168">
        <v>22</v>
      </c>
      <c r="Y4" s="168"/>
      <c r="Z4" s="168"/>
      <c r="AA4" s="168"/>
      <c r="AB4" s="168"/>
      <c r="AC4" s="168"/>
      <c r="AD4" s="168"/>
      <c r="AE4" s="168"/>
      <c r="AF4" s="168"/>
      <c r="AG4" s="168"/>
      <c r="AH4" s="168"/>
      <c r="AI4" s="168"/>
      <c r="AJ4" s="168"/>
      <c r="AK4" s="168"/>
      <c r="AL4" s="168"/>
      <c r="AM4" s="168"/>
      <c r="AN4" s="168"/>
      <c r="AO4" s="168"/>
      <c r="AP4" s="168"/>
      <c r="AQ4" s="168"/>
      <c r="AR4" s="168"/>
      <c r="AS4" s="168"/>
      <c r="AT4" s="168"/>
      <c r="AU4" s="168"/>
      <c r="AV4" s="168"/>
      <c r="AW4" s="168"/>
      <c r="AX4" s="168"/>
      <c r="AY4" s="168"/>
      <c r="AZ4" s="168"/>
      <c r="BA4" s="168"/>
      <c r="BB4" s="168"/>
      <c r="BC4" s="168"/>
      <c r="BD4" s="168"/>
      <c r="BE4" s="168"/>
      <c r="BF4" s="168"/>
      <c r="BG4" s="168"/>
      <c r="BH4" s="168"/>
      <c r="BI4" s="168"/>
      <c r="BJ4" s="168"/>
      <c r="BK4" s="168"/>
      <c r="BL4" s="168"/>
      <c r="BM4" s="168"/>
      <c r="BN4" s="168"/>
      <c r="BO4" s="168"/>
      <c r="BP4" s="168"/>
      <c r="BQ4" s="168"/>
      <c r="BR4" s="168"/>
      <c r="BS4" s="168"/>
      <c r="BT4" s="168"/>
      <c r="BU4" s="168"/>
      <c r="BV4" s="168"/>
      <c r="BW4" s="168"/>
      <c r="BX4" s="168"/>
      <c r="BY4" s="168"/>
      <c r="BZ4" s="168"/>
      <c r="CA4" s="168"/>
      <c r="CB4" s="168"/>
      <c r="CC4" s="168"/>
      <c r="CD4" s="168"/>
      <c r="CE4" s="168"/>
      <c r="CF4" s="168"/>
      <c r="CG4" s="168"/>
      <c r="CH4" s="168"/>
      <c r="CI4" s="168"/>
      <c r="CJ4" s="168"/>
      <c r="CK4" s="168"/>
      <c r="CL4" s="168"/>
      <c r="CM4" s="168"/>
      <c r="CN4" s="168"/>
      <c r="CO4" s="168"/>
      <c r="CP4" s="168"/>
      <c r="CQ4" s="168"/>
      <c r="CR4" s="168"/>
      <c r="CS4" s="168"/>
      <c r="CT4" s="168"/>
      <c r="CU4" s="168"/>
      <c r="CV4" s="168"/>
      <c r="CW4" s="168"/>
      <c r="CX4" s="168"/>
      <c r="CY4" s="168"/>
      <c r="CZ4" s="168"/>
      <c r="DA4" s="168"/>
      <c r="DB4" s="168"/>
      <c r="DC4" s="168"/>
      <c r="DD4" s="168"/>
      <c r="DE4" s="168"/>
      <c r="DF4" s="168"/>
      <c r="DG4" s="168"/>
      <c r="DH4" s="168"/>
      <c r="DI4" s="168"/>
      <c r="DJ4" s="168"/>
      <c r="DK4" s="168"/>
      <c r="DL4" s="168"/>
      <c r="DM4" s="168"/>
      <c r="DN4" s="168"/>
      <c r="DO4" s="168"/>
      <c r="DP4" s="168"/>
      <c r="DQ4" s="168"/>
      <c r="DR4" s="168"/>
      <c r="DS4" s="168"/>
      <c r="DT4" s="168"/>
      <c r="DU4" s="168"/>
      <c r="DV4" s="168"/>
      <c r="DW4" s="168"/>
      <c r="DX4" s="168"/>
      <c r="DY4" s="168"/>
      <c r="DZ4" s="168"/>
      <c r="EA4" s="168"/>
      <c r="EB4" s="168"/>
      <c r="EC4" s="168"/>
      <c r="ED4" s="168"/>
      <c r="EE4" s="168"/>
      <c r="EF4" s="168"/>
      <c r="EG4" s="168"/>
      <c r="EH4" s="168"/>
      <c r="EI4" s="168"/>
      <c r="EJ4" s="168"/>
      <c r="EK4" s="168"/>
      <c r="EL4" s="168"/>
      <c r="EM4" s="168"/>
      <c r="EN4" s="168"/>
      <c r="EO4" s="168"/>
      <c r="EP4" s="168"/>
      <c r="EQ4" s="168"/>
      <c r="ER4" s="168"/>
      <c r="ES4" s="168"/>
      <c r="ET4" s="168"/>
      <c r="EU4" s="168"/>
      <c r="EV4" s="168"/>
      <c r="EW4" s="168"/>
      <c r="EX4" s="168"/>
      <c r="EY4" s="168"/>
      <c r="EZ4" s="168"/>
      <c r="FA4" s="168"/>
      <c r="FB4" s="168"/>
      <c r="FC4" s="168"/>
      <c r="FD4" s="168"/>
      <c r="FE4" s="168"/>
      <c r="FF4" s="168"/>
      <c r="FG4" s="168"/>
      <c r="FH4" s="168"/>
      <c r="FI4" s="168"/>
      <c r="FJ4" s="168"/>
      <c r="FK4" s="168"/>
      <c r="FL4" s="168"/>
      <c r="FM4" s="168"/>
      <c r="FN4" s="168"/>
      <c r="FO4" s="168"/>
      <c r="FP4" s="168"/>
      <c r="FQ4" s="168"/>
      <c r="FR4" s="168"/>
      <c r="FS4" s="168"/>
      <c r="FT4" s="168"/>
      <c r="FU4" s="168"/>
      <c r="FV4" s="168"/>
    </row>
    <row r="5" spans="1:178">
      <c r="A5" s="168">
        <v>4</v>
      </c>
      <c r="B5" s="176" t="str">
        <f t="shared" si="0"/>
        <v>HereF</v>
      </c>
      <c r="C5" s="168">
        <f t="shared" si="1"/>
        <v>1</v>
      </c>
      <c r="D5" s="168" t="s">
        <v>511</v>
      </c>
      <c r="E5" s="177">
        <v>0.48958333333333331</v>
      </c>
      <c r="F5" s="177">
        <v>0.48958333333333331</v>
      </c>
      <c r="G5" s="168">
        <v>1</v>
      </c>
      <c r="H5" s="168">
        <v>2</v>
      </c>
      <c r="I5" s="168" t="s">
        <v>512</v>
      </c>
      <c r="J5" s="168">
        <v>5</v>
      </c>
      <c r="K5" s="168">
        <v>5</v>
      </c>
      <c r="L5" s="168">
        <v>6</v>
      </c>
      <c r="M5" s="168">
        <v>6</v>
      </c>
      <c r="N5" s="168">
        <v>7</v>
      </c>
      <c r="O5" s="168">
        <v>7</v>
      </c>
      <c r="P5" s="168">
        <v>8</v>
      </c>
      <c r="Q5" s="168">
        <v>8</v>
      </c>
      <c r="R5" s="168"/>
      <c r="S5" s="168"/>
      <c r="T5" s="168" t="s">
        <v>468</v>
      </c>
      <c r="U5" s="168"/>
      <c r="V5" s="168"/>
      <c r="W5" s="168"/>
      <c r="X5" s="168">
        <v>22</v>
      </c>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c r="BI5" s="168"/>
      <c r="BJ5" s="168"/>
      <c r="BK5" s="168"/>
      <c r="BL5" s="168"/>
      <c r="BM5" s="168"/>
      <c r="BN5" s="168"/>
      <c r="BO5" s="168"/>
      <c r="BP5" s="168"/>
      <c r="BQ5" s="168"/>
      <c r="BR5" s="168"/>
      <c r="BS5" s="168"/>
      <c r="BT5" s="168"/>
      <c r="BU5" s="168"/>
      <c r="BV5" s="168"/>
      <c r="BW5" s="168"/>
      <c r="BX5" s="168"/>
      <c r="BY5" s="168"/>
      <c r="BZ5" s="168"/>
      <c r="CA5" s="168"/>
      <c r="CB5" s="168"/>
      <c r="CC5" s="168"/>
      <c r="CD5" s="168"/>
      <c r="CE5" s="168"/>
      <c r="CF5" s="168"/>
      <c r="CG5" s="168"/>
      <c r="CH5" s="168"/>
      <c r="CI5" s="168"/>
      <c r="CJ5" s="168"/>
      <c r="CK5" s="168"/>
      <c r="CL5" s="168"/>
      <c r="CM5" s="168"/>
      <c r="CN5" s="168"/>
      <c r="CO5" s="168"/>
      <c r="CP5" s="168"/>
      <c r="CQ5" s="168"/>
      <c r="CR5" s="168"/>
      <c r="CS5" s="168"/>
      <c r="CT5" s="168"/>
      <c r="CU5" s="168"/>
      <c r="CV5" s="168"/>
      <c r="CW5" s="168"/>
      <c r="CX5" s="168"/>
      <c r="CY5" s="168"/>
      <c r="CZ5" s="168"/>
      <c r="DA5" s="168"/>
      <c r="DB5" s="168"/>
      <c r="DC5" s="168"/>
      <c r="DD5" s="168"/>
      <c r="DE5" s="168"/>
      <c r="DF5" s="168"/>
      <c r="DG5" s="168"/>
      <c r="DH5" s="168"/>
      <c r="DI5" s="168"/>
      <c r="DJ5" s="168"/>
      <c r="DK5" s="168"/>
      <c r="DL5" s="168"/>
      <c r="DM5" s="168"/>
      <c r="DN5" s="168"/>
      <c r="DO5" s="168"/>
      <c r="DP5" s="168"/>
      <c r="DQ5" s="168"/>
      <c r="DR5" s="168"/>
      <c r="DS5" s="168"/>
      <c r="DT5" s="168"/>
      <c r="DU5" s="168"/>
      <c r="DV5" s="168"/>
      <c r="DW5" s="168"/>
      <c r="DX5" s="168"/>
      <c r="DY5" s="168"/>
      <c r="DZ5" s="168"/>
      <c r="EA5" s="168"/>
      <c r="EB5" s="168"/>
      <c r="EC5" s="168"/>
      <c r="ED5" s="168"/>
      <c r="EE5" s="168"/>
      <c r="EF5" s="168"/>
      <c r="EG5" s="168"/>
      <c r="EH5" s="168"/>
      <c r="EI5" s="168"/>
      <c r="EJ5" s="168"/>
      <c r="EK5" s="168"/>
      <c r="EL5" s="168"/>
      <c r="EM5" s="168"/>
      <c r="EN5" s="168"/>
      <c r="EO5" s="168"/>
      <c r="EP5" s="168"/>
      <c r="EQ5" s="168"/>
      <c r="ER5" s="168"/>
      <c r="ES5" s="168"/>
      <c r="ET5" s="168"/>
      <c r="EU5" s="168"/>
      <c r="EV5" s="168"/>
      <c r="EW5" s="168"/>
      <c r="EX5" s="168"/>
      <c r="EY5" s="168"/>
      <c r="EZ5" s="168"/>
      <c r="FA5" s="168"/>
      <c r="FB5" s="168"/>
      <c r="FC5" s="168"/>
      <c r="FD5" s="168"/>
      <c r="FE5" s="168"/>
      <c r="FF5" s="168"/>
      <c r="FG5" s="168"/>
      <c r="FH5" s="168"/>
      <c r="FI5" s="168"/>
      <c r="FJ5" s="168"/>
      <c r="FK5" s="168"/>
      <c r="FL5" s="168"/>
      <c r="FM5" s="168"/>
      <c r="FN5" s="168"/>
      <c r="FO5" s="168"/>
      <c r="FP5" s="168"/>
      <c r="FQ5" s="168"/>
      <c r="FR5" s="168"/>
      <c r="FS5" s="168"/>
      <c r="FT5" s="168"/>
      <c r="FU5" s="168"/>
      <c r="FV5" s="168"/>
    </row>
    <row r="6" spans="1:178">
      <c r="A6" s="168">
        <v>5</v>
      </c>
      <c r="B6" s="176" t="str">
        <f t="shared" si="0"/>
        <v>K&amp;S</v>
      </c>
      <c r="C6" s="168">
        <f t="shared" si="1"/>
        <v>1</v>
      </c>
      <c r="D6" s="167" t="s">
        <v>513</v>
      </c>
      <c r="E6" s="177">
        <v>0.48958333333333331</v>
      </c>
      <c r="F6" s="177">
        <v>0.48958333333333331</v>
      </c>
      <c r="G6" s="168">
        <v>2</v>
      </c>
      <c r="H6" s="168">
        <v>2</v>
      </c>
      <c r="I6" s="167" t="s">
        <v>514</v>
      </c>
      <c r="J6" s="167" t="s">
        <v>508</v>
      </c>
      <c r="K6" s="167" t="s">
        <v>515</v>
      </c>
      <c r="L6" s="167" t="s">
        <v>508</v>
      </c>
      <c r="M6" s="167" t="s">
        <v>515</v>
      </c>
      <c r="N6" s="167" t="s">
        <v>508</v>
      </c>
      <c r="O6" s="167" t="s">
        <v>515</v>
      </c>
      <c r="P6" s="167" t="s">
        <v>508</v>
      </c>
      <c r="Q6" s="167" t="s">
        <v>515</v>
      </c>
      <c r="R6" s="168"/>
      <c r="S6" s="168"/>
      <c r="T6" s="168"/>
      <c r="U6" s="168" t="s">
        <v>516</v>
      </c>
      <c r="V6" s="168" t="s">
        <v>517</v>
      </c>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c r="BT6" s="168"/>
      <c r="BU6" s="168"/>
      <c r="BV6" s="168"/>
      <c r="BW6" s="168"/>
      <c r="BX6" s="168"/>
      <c r="BY6" s="168"/>
      <c r="BZ6" s="168"/>
      <c r="CA6" s="168"/>
      <c r="CB6" s="168"/>
      <c r="CC6" s="168"/>
      <c r="CD6" s="168"/>
      <c r="CE6" s="168"/>
      <c r="CF6" s="168"/>
      <c r="CG6" s="168"/>
      <c r="CH6" s="168"/>
      <c r="CI6" s="168"/>
      <c r="CJ6" s="168"/>
      <c r="CK6" s="168"/>
      <c r="CL6" s="168"/>
      <c r="CM6" s="168"/>
      <c r="CN6" s="168"/>
      <c r="CO6" s="168"/>
      <c r="CP6" s="168"/>
      <c r="CQ6" s="168"/>
      <c r="CR6" s="168"/>
      <c r="CS6" s="168"/>
      <c r="CT6" s="168"/>
      <c r="CU6" s="168"/>
      <c r="CV6" s="168"/>
      <c r="CW6" s="168"/>
      <c r="CX6" s="168"/>
      <c r="CY6" s="168"/>
      <c r="CZ6" s="168"/>
      <c r="DA6" s="168"/>
      <c r="DB6" s="168"/>
      <c r="DC6" s="168"/>
      <c r="DD6" s="168"/>
      <c r="DE6" s="168"/>
      <c r="DF6" s="168"/>
      <c r="DG6" s="168"/>
      <c r="DH6" s="168"/>
      <c r="DI6" s="168"/>
      <c r="DJ6" s="168"/>
      <c r="DK6" s="168"/>
      <c r="DL6" s="168"/>
      <c r="DM6" s="168"/>
      <c r="DN6" s="168"/>
      <c r="DO6" s="168"/>
      <c r="DP6" s="168"/>
      <c r="DQ6" s="168"/>
      <c r="DR6" s="168"/>
      <c r="DS6" s="168"/>
      <c r="DT6" s="168"/>
      <c r="DU6" s="168"/>
      <c r="DV6" s="168"/>
      <c r="DW6" s="168"/>
      <c r="DX6" s="168"/>
      <c r="DY6" s="168"/>
      <c r="DZ6" s="168"/>
      <c r="EA6" s="168"/>
      <c r="EB6" s="168"/>
      <c r="EC6" s="168"/>
      <c r="ED6" s="168"/>
      <c r="EE6" s="168"/>
      <c r="EF6" s="168"/>
      <c r="EG6" s="168"/>
      <c r="EH6" s="168"/>
      <c r="EI6" s="168"/>
      <c r="EJ6" s="168"/>
      <c r="EK6" s="168"/>
      <c r="EL6" s="168"/>
      <c r="EM6" s="168"/>
      <c r="EN6" s="168"/>
      <c r="EO6" s="168"/>
      <c r="EP6" s="168"/>
      <c r="EQ6" s="168"/>
      <c r="ER6" s="168"/>
      <c r="ES6" s="168"/>
      <c r="ET6" s="168"/>
      <c r="EU6" s="168"/>
      <c r="EV6" s="168"/>
      <c r="EW6" s="168"/>
      <c r="EX6" s="168"/>
      <c r="EY6" s="168"/>
      <c r="EZ6" s="168"/>
      <c r="FA6" s="168"/>
      <c r="FB6" s="168"/>
      <c r="FC6" s="168"/>
      <c r="FD6" s="168"/>
      <c r="FE6" s="168"/>
      <c r="FF6" s="168"/>
      <c r="FG6" s="168"/>
      <c r="FH6" s="168"/>
      <c r="FI6" s="168"/>
      <c r="FJ6" s="168"/>
      <c r="FK6" s="168"/>
      <c r="FL6" s="168"/>
      <c r="FM6" s="168"/>
      <c r="FN6" s="168"/>
      <c r="FO6" s="168"/>
      <c r="FP6" s="168"/>
      <c r="FQ6" s="168"/>
      <c r="FR6" s="168"/>
      <c r="FS6" s="168"/>
      <c r="FT6" s="168"/>
      <c r="FU6" s="168"/>
      <c r="FV6" s="168"/>
    </row>
    <row r="7" spans="1:178">
      <c r="A7" s="168">
        <v>6</v>
      </c>
      <c r="B7" s="176" t="str">
        <f t="shared" si="0"/>
        <v>Tipton</v>
      </c>
      <c r="C7" s="168">
        <f t="shared" si="1"/>
        <v>1</v>
      </c>
      <c r="D7" s="168" t="s">
        <v>518</v>
      </c>
      <c r="E7" s="177">
        <v>0.54166666666666663</v>
      </c>
      <c r="F7" s="177">
        <v>0.54166666666666663</v>
      </c>
      <c r="G7" s="168" t="s">
        <v>479</v>
      </c>
      <c r="H7" s="168">
        <v>3</v>
      </c>
      <c r="I7" s="168">
        <v>1</v>
      </c>
      <c r="J7" s="168">
        <f>2+11*($H$2-1)+44*(J$5-5)</f>
        <v>2</v>
      </c>
      <c r="K7" s="168">
        <v>1</v>
      </c>
      <c r="L7" s="168">
        <f>2+11*($H$2-1)+44*(L$5-5)</f>
        <v>46</v>
      </c>
      <c r="M7" s="168">
        <v>1</v>
      </c>
      <c r="N7" s="168">
        <f>2+11*($H$2-1)+44*(N$5-5)</f>
        <v>90</v>
      </c>
      <c r="O7" s="168">
        <v>1</v>
      </c>
      <c r="P7" s="168">
        <f>2+11*($H$2-1)+44*(P$5-5)</f>
        <v>134</v>
      </c>
      <c r="Q7" s="168">
        <v>1</v>
      </c>
      <c r="R7" s="168"/>
      <c r="S7" s="168"/>
      <c r="T7" s="168"/>
      <c r="U7" s="168">
        <v>5</v>
      </c>
      <c r="V7" s="168">
        <v>2</v>
      </c>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68"/>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row>
    <row r="8" spans="1:178">
      <c r="A8" s="168">
        <v>7</v>
      </c>
      <c r="B8" s="176" t="str">
        <f t="shared" si="0"/>
        <v>Worc</v>
      </c>
      <c r="C8" s="168">
        <f t="shared" si="1"/>
        <v>1</v>
      </c>
      <c r="D8" s="168" t="s">
        <v>519</v>
      </c>
      <c r="E8" s="177">
        <v>0.48958333333333331</v>
      </c>
      <c r="F8" s="177">
        <v>0.48958333333333331</v>
      </c>
      <c r="G8" s="168" t="s">
        <v>480</v>
      </c>
      <c r="H8" s="168">
        <v>3</v>
      </c>
      <c r="I8" s="168">
        <f>1+I7</f>
        <v>2</v>
      </c>
      <c r="J8" s="168">
        <f>1+J7</f>
        <v>3</v>
      </c>
      <c r="K8" s="168">
        <v>1</v>
      </c>
      <c r="L8" s="168">
        <f t="shared" ref="L8:L12" si="2">1+L7</f>
        <v>47</v>
      </c>
      <c r="M8" s="168">
        <v>1</v>
      </c>
      <c r="N8" s="168">
        <f t="shared" ref="N8:N13" si="3">1+N7</f>
        <v>91</v>
      </c>
      <c r="O8" s="168">
        <v>1</v>
      </c>
      <c r="P8" s="168">
        <f t="shared" ref="P8:P14" si="4">1+P7</f>
        <v>135</v>
      </c>
      <c r="Q8" s="168">
        <v>1</v>
      </c>
      <c r="R8" s="168"/>
      <c r="S8" s="168"/>
      <c r="T8" s="168"/>
      <c r="U8" s="168">
        <v>6</v>
      </c>
      <c r="V8" s="168">
        <v>4</v>
      </c>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c r="EP8" s="168"/>
      <c r="EQ8" s="168"/>
      <c r="ER8" s="168"/>
      <c r="ES8" s="168"/>
      <c r="ET8" s="168"/>
      <c r="EU8" s="168"/>
      <c r="EV8" s="168"/>
      <c r="EW8" s="168"/>
      <c r="EX8" s="168"/>
      <c r="EY8" s="168"/>
      <c r="EZ8" s="168"/>
      <c r="FA8" s="168"/>
      <c r="FB8" s="168"/>
      <c r="FC8" s="168"/>
      <c r="FD8" s="168"/>
      <c r="FE8" s="168"/>
      <c r="FF8" s="168"/>
      <c r="FG8" s="168"/>
      <c r="FH8" s="168"/>
      <c r="FI8" s="168"/>
      <c r="FJ8" s="168"/>
      <c r="FK8" s="168"/>
      <c r="FL8" s="168"/>
      <c r="FM8" s="168"/>
      <c r="FN8" s="168"/>
      <c r="FO8" s="168"/>
      <c r="FP8" s="168"/>
      <c r="FQ8" s="168"/>
      <c r="FR8" s="168"/>
      <c r="FS8" s="168"/>
      <c r="FT8" s="168"/>
      <c r="FU8" s="168"/>
      <c r="FV8" s="168"/>
    </row>
    <row r="9" spans="1:178">
      <c r="A9" s="168">
        <v>8</v>
      </c>
      <c r="B9" s="176" t="str">
        <f t="shared" si="0"/>
        <v>Yate</v>
      </c>
      <c r="C9" s="168">
        <f t="shared" si="1"/>
        <v>1</v>
      </c>
      <c r="D9" s="168" t="s">
        <v>520</v>
      </c>
      <c r="E9" s="177">
        <v>0.65972222222222221</v>
      </c>
      <c r="F9" s="177">
        <v>0.65972222222222221</v>
      </c>
      <c r="G9" s="168" t="s">
        <v>468</v>
      </c>
      <c r="H9" s="168">
        <v>3</v>
      </c>
      <c r="I9" s="168">
        <f t="shared" ref="I9:J24" si="5">1+I8</f>
        <v>3</v>
      </c>
      <c r="J9" s="168">
        <f t="shared" si="5"/>
        <v>4</v>
      </c>
      <c r="K9" s="168">
        <v>1</v>
      </c>
      <c r="L9" s="168">
        <f t="shared" si="2"/>
        <v>48</v>
      </c>
      <c r="M9" s="168">
        <v>1</v>
      </c>
      <c r="N9" s="168">
        <f t="shared" si="3"/>
        <v>92</v>
      </c>
      <c r="O9" s="168">
        <v>1</v>
      </c>
      <c r="P9" s="168">
        <f t="shared" si="4"/>
        <v>136</v>
      </c>
      <c r="Q9" s="168">
        <v>1</v>
      </c>
      <c r="R9" s="168"/>
      <c r="S9" s="168"/>
      <c r="T9" s="168"/>
      <c r="U9" s="168">
        <v>7</v>
      </c>
      <c r="V9" s="168">
        <v>6</v>
      </c>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row>
    <row r="10" spans="1:178">
      <c r="A10" s="168">
        <v>11</v>
      </c>
      <c r="B10" s="167" t="str">
        <f>IF(B2="","",B2)</f>
        <v>B&amp;R</v>
      </c>
      <c r="C10" s="168"/>
      <c r="D10" s="168" t="s">
        <v>521</v>
      </c>
      <c r="E10" s="177">
        <v>0.58333333333333337</v>
      </c>
      <c r="F10" s="177">
        <v>0.58333333333333337</v>
      </c>
      <c r="G10" s="168"/>
      <c r="H10" s="168"/>
      <c r="I10" s="168">
        <f t="shared" si="5"/>
        <v>4</v>
      </c>
      <c r="J10" s="168">
        <f t="shared" si="5"/>
        <v>5</v>
      </c>
      <c r="K10" s="168">
        <v>1</v>
      </c>
      <c r="L10" s="168">
        <f t="shared" si="2"/>
        <v>49</v>
      </c>
      <c r="M10" s="168">
        <v>1</v>
      </c>
      <c r="N10" s="168">
        <f t="shared" si="3"/>
        <v>93</v>
      </c>
      <c r="O10" s="168">
        <v>1</v>
      </c>
      <c r="P10" s="168">
        <f t="shared" si="4"/>
        <v>137</v>
      </c>
      <c r="Q10" s="168">
        <v>1</v>
      </c>
      <c r="R10" s="168"/>
      <c r="S10" s="168"/>
      <c r="T10" s="168"/>
      <c r="U10" s="168">
        <v>8</v>
      </c>
      <c r="V10" s="168">
        <v>8</v>
      </c>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8"/>
      <c r="DD10" s="168"/>
      <c r="DE10" s="168"/>
      <c r="DF10" s="168"/>
      <c r="DG10" s="168"/>
      <c r="DH10" s="168"/>
      <c r="DI10" s="168"/>
      <c r="DJ10" s="168"/>
      <c r="DK10" s="168"/>
      <c r="DL10" s="168"/>
      <c r="DM10" s="168"/>
      <c r="DN10" s="168"/>
      <c r="DO10" s="168"/>
      <c r="DP10" s="168"/>
      <c r="DQ10" s="168"/>
      <c r="DR10" s="168"/>
      <c r="DS10" s="168"/>
      <c r="DT10" s="168"/>
      <c r="DU10" s="168"/>
      <c r="DV10" s="168"/>
      <c r="DW10" s="168"/>
      <c r="DX10" s="168"/>
      <c r="DY10" s="168"/>
      <c r="DZ10" s="168"/>
      <c r="EA10" s="168"/>
      <c r="EB10" s="168"/>
      <c r="EC10" s="168"/>
      <c r="ED10" s="168"/>
      <c r="EE10" s="168"/>
      <c r="EF10" s="168"/>
      <c r="EG10" s="168"/>
      <c r="EH10" s="168"/>
      <c r="EI10" s="168"/>
      <c r="EJ10" s="168"/>
      <c r="EK10" s="168"/>
      <c r="EL10" s="168"/>
      <c r="EM10" s="168"/>
      <c r="EN10" s="168"/>
      <c r="EO10" s="168"/>
      <c r="EP10" s="168"/>
      <c r="EQ10" s="168"/>
      <c r="ER10" s="168"/>
      <c r="ES10" s="168"/>
      <c r="ET10" s="168"/>
      <c r="EU10" s="168"/>
      <c r="EV10" s="168"/>
      <c r="EW10" s="168"/>
      <c r="EX10" s="168"/>
      <c r="EY10" s="168"/>
      <c r="EZ10" s="168"/>
      <c r="FA10" s="168"/>
      <c r="FB10" s="168"/>
      <c r="FC10" s="168"/>
      <c r="FD10" s="168"/>
      <c r="FE10" s="168"/>
      <c r="FF10" s="168"/>
      <c r="FG10" s="168"/>
      <c r="FH10" s="168"/>
      <c r="FI10" s="168"/>
      <c r="FJ10" s="168"/>
      <c r="FK10" s="168"/>
      <c r="FL10" s="168"/>
      <c r="FM10" s="168"/>
      <c r="FN10" s="168"/>
      <c r="FO10" s="168"/>
      <c r="FP10" s="168"/>
      <c r="FQ10" s="168"/>
      <c r="FR10" s="168"/>
      <c r="FS10" s="168"/>
      <c r="FT10" s="168"/>
      <c r="FU10" s="168"/>
      <c r="FV10" s="168"/>
    </row>
    <row r="11" spans="1:178">
      <c r="A11" s="168">
        <v>22</v>
      </c>
      <c r="B11" s="167" t="str">
        <f t="shared" ref="B11:B25" si="6">IF(B3="","",B3)</f>
        <v>Chelt</v>
      </c>
      <c r="C11" s="168"/>
      <c r="D11" s="168" t="s">
        <v>522</v>
      </c>
      <c r="E11" s="177">
        <v>0.52083333333333337</v>
      </c>
      <c r="F11" s="177">
        <v>0.52083333333333337</v>
      </c>
      <c r="G11" s="167" t="s">
        <v>523</v>
      </c>
      <c r="H11" s="168"/>
      <c r="I11" s="168">
        <f t="shared" si="5"/>
        <v>5</v>
      </c>
      <c r="J11" s="168">
        <f t="shared" si="5"/>
        <v>6</v>
      </c>
      <c r="K11" s="168">
        <v>1</v>
      </c>
      <c r="L11" s="168">
        <f t="shared" si="2"/>
        <v>50</v>
      </c>
      <c r="M11" s="168">
        <v>1</v>
      </c>
      <c r="N11" s="168">
        <f t="shared" si="3"/>
        <v>94</v>
      </c>
      <c r="O11" s="168">
        <v>1</v>
      </c>
      <c r="P11" s="168">
        <f t="shared" si="4"/>
        <v>138</v>
      </c>
      <c r="Q11" s="168">
        <v>1</v>
      </c>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8"/>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68"/>
      <c r="EJ11" s="168"/>
      <c r="EK11" s="168"/>
      <c r="EL11" s="168"/>
      <c r="EM11" s="168"/>
      <c r="EN11" s="168"/>
      <c r="EO11" s="168"/>
      <c r="EP11" s="168"/>
      <c r="EQ11" s="168"/>
      <c r="ER11" s="168"/>
      <c r="ES11" s="168"/>
      <c r="ET11" s="168"/>
      <c r="EU11" s="168"/>
      <c r="EV11" s="168"/>
      <c r="EW11" s="168"/>
      <c r="EX11" s="168"/>
      <c r="EY11" s="168"/>
      <c r="EZ11" s="168"/>
      <c r="FA11" s="168"/>
      <c r="FB11" s="168"/>
      <c r="FC11" s="168"/>
      <c r="FD11" s="168"/>
      <c r="FE11" s="168"/>
      <c r="FF11" s="168"/>
      <c r="FG11" s="168"/>
      <c r="FH11" s="168"/>
      <c r="FI11" s="168"/>
      <c r="FJ11" s="168"/>
      <c r="FK11" s="168"/>
      <c r="FL11" s="168"/>
      <c r="FM11" s="168"/>
      <c r="FN11" s="168"/>
      <c r="FO11" s="168"/>
      <c r="FP11" s="168"/>
      <c r="FQ11" s="168"/>
      <c r="FR11" s="168"/>
      <c r="FS11" s="168"/>
      <c r="FT11" s="168"/>
      <c r="FU11" s="168"/>
      <c r="FV11" s="168"/>
    </row>
    <row r="12" spans="1:178">
      <c r="A12" s="168">
        <v>33</v>
      </c>
      <c r="B12" s="167" t="str">
        <f t="shared" si="6"/>
        <v>D&amp;S</v>
      </c>
      <c r="C12" s="168"/>
      <c r="D12" s="168" t="s">
        <v>524</v>
      </c>
      <c r="E12" s="177">
        <v>0.59722222222222221</v>
      </c>
      <c r="F12" s="177">
        <v>0.61805555555555558</v>
      </c>
      <c r="G12" s="167" t="s">
        <v>525</v>
      </c>
      <c r="H12" s="167" t="s">
        <v>526</v>
      </c>
      <c r="I12" s="168">
        <f t="shared" si="5"/>
        <v>6</v>
      </c>
      <c r="J12" s="168">
        <f>2+11*($H$2-1)+44*(J$5-5)</f>
        <v>2</v>
      </c>
      <c r="K12" s="168">
        <v>11</v>
      </c>
      <c r="L12" s="168">
        <f t="shared" si="2"/>
        <v>51</v>
      </c>
      <c r="M12" s="168">
        <v>1</v>
      </c>
      <c r="N12" s="168">
        <f t="shared" si="3"/>
        <v>95</v>
      </c>
      <c r="O12" s="168">
        <v>1</v>
      </c>
      <c r="P12" s="168">
        <f t="shared" si="4"/>
        <v>139</v>
      </c>
      <c r="Q12" s="168">
        <v>1</v>
      </c>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row>
    <row r="13" spans="1:178">
      <c r="A13" s="168">
        <v>44</v>
      </c>
      <c r="B13" s="167" t="str">
        <f t="shared" si="6"/>
        <v>HereF</v>
      </c>
      <c r="C13" s="168"/>
      <c r="D13" s="168" t="s">
        <v>527</v>
      </c>
      <c r="E13" s="177">
        <v>0.64236111111111116</v>
      </c>
      <c r="F13" s="177">
        <v>0.65277777777777779</v>
      </c>
      <c r="G13" s="168" t="s">
        <v>500</v>
      </c>
      <c r="H13" s="168">
        <v>1.4</v>
      </c>
      <c r="I13" s="168">
        <f t="shared" si="5"/>
        <v>7</v>
      </c>
      <c r="J13" s="168">
        <f t="shared" si="5"/>
        <v>3</v>
      </c>
      <c r="K13" s="168">
        <v>11</v>
      </c>
      <c r="L13" s="168">
        <f>2+11*($H$2-1)+44*(L$5-5)</f>
        <v>46</v>
      </c>
      <c r="M13" s="168">
        <v>11</v>
      </c>
      <c r="N13" s="168">
        <f t="shared" si="3"/>
        <v>96</v>
      </c>
      <c r="O13" s="168">
        <v>1</v>
      </c>
      <c r="P13" s="168">
        <f t="shared" si="4"/>
        <v>140</v>
      </c>
      <c r="Q13" s="168">
        <v>1</v>
      </c>
      <c r="R13" s="168"/>
      <c r="S13" s="168" t="s">
        <v>0</v>
      </c>
      <c r="T13" s="167" t="s">
        <v>528</v>
      </c>
      <c r="U13" s="167" t="s">
        <v>525</v>
      </c>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row>
    <row r="14" spans="1:178">
      <c r="A14" s="168">
        <v>55</v>
      </c>
      <c r="B14" s="167" t="str">
        <f t="shared" si="6"/>
        <v>K&amp;S</v>
      </c>
      <c r="C14" s="168"/>
      <c r="D14" s="168" t="s">
        <v>529</v>
      </c>
      <c r="E14" s="177">
        <v>0.69097222222222221</v>
      </c>
      <c r="F14" s="177">
        <v>0.70486111111111116</v>
      </c>
      <c r="G14" s="168" t="s">
        <v>502</v>
      </c>
      <c r="H14" s="168">
        <v>1.25</v>
      </c>
      <c r="I14" s="168">
        <f t="shared" si="5"/>
        <v>8</v>
      </c>
      <c r="J14" s="168">
        <f t="shared" si="5"/>
        <v>4</v>
      </c>
      <c r="K14" s="168">
        <v>11</v>
      </c>
      <c r="L14" s="168">
        <f t="shared" ref="L14:L18" si="7">1+L13</f>
        <v>47</v>
      </c>
      <c r="M14" s="168">
        <v>11</v>
      </c>
      <c r="N14" s="168">
        <f>2+11*($H$2-1)+44*(N$5-5)</f>
        <v>90</v>
      </c>
      <c r="O14" s="168">
        <v>11</v>
      </c>
      <c r="P14" s="168">
        <f t="shared" si="4"/>
        <v>141</v>
      </c>
      <c r="Q14" s="168">
        <v>1</v>
      </c>
      <c r="R14" s="168"/>
      <c r="S14" s="168" t="s">
        <v>500</v>
      </c>
      <c r="T14" s="179" t="s">
        <v>331</v>
      </c>
      <c r="U14" s="179" t="s">
        <v>7</v>
      </c>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168"/>
      <c r="CX14" s="168"/>
      <c r="CY14" s="168"/>
      <c r="CZ14" s="168"/>
      <c r="DA14" s="168"/>
      <c r="DB14" s="168"/>
      <c r="DC14" s="168"/>
      <c r="DD14" s="168"/>
      <c r="DE14" s="168"/>
      <c r="DF14" s="168"/>
      <c r="DG14" s="168"/>
      <c r="DH14" s="168"/>
      <c r="DI14" s="168"/>
      <c r="DJ14" s="168"/>
      <c r="DK14" s="168"/>
      <c r="DL14" s="168"/>
      <c r="DM14" s="168"/>
      <c r="DN14" s="168"/>
      <c r="DO14" s="168"/>
      <c r="DP14" s="168"/>
      <c r="DQ14" s="168"/>
      <c r="DR14" s="168"/>
      <c r="DS14" s="168"/>
      <c r="DT14" s="168"/>
      <c r="DU14" s="168"/>
      <c r="DV14" s="168"/>
      <c r="DW14" s="168"/>
      <c r="DX14" s="168"/>
      <c r="DY14" s="168"/>
      <c r="DZ14" s="168"/>
      <c r="EA14" s="168"/>
      <c r="EB14" s="168"/>
      <c r="EC14" s="168"/>
      <c r="ED14" s="168"/>
      <c r="EE14" s="168"/>
      <c r="EF14" s="168"/>
      <c r="EG14" s="168"/>
      <c r="EH14" s="168"/>
      <c r="EI14" s="168"/>
      <c r="EJ14" s="168"/>
      <c r="EK14" s="168"/>
      <c r="EL14" s="168"/>
      <c r="EM14" s="168"/>
      <c r="EN14" s="168"/>
      <c r="EO14" s="168"/>
      <c r="EP14" s="168"/>
      <c r="EQ14" s="168"/>
      <c r="ER14" s="168"/>
      <c r="ES14" s="168"/>
      <c r="ET14" s="168"/>
      <c r="EU14" s="168"/>
      <c r="EV14" s="168"/>
      <c r="EW14" s="168"/>
      <c r="EX14" s="168"/>
      <c r="EY14" s="168"/>
      <c r="EZ14" s="168"/>
      <c r="FA14" s="168"/>
      <c r="FB14" s="168"/>
      <c r="FC14" s="168"/>
      <c r="FD14" s="168"/>
      <c r="FE14" s="168"/>
      <c r="FF14" s="168"/>
      <c r="FG14" s="168"/>
      <c r="FH14" s="168"/>
      <c r="FI14" s="168"/>
      <c r="FJ14" s="168"/>
      <c r="FK14" s="168"/>
      <c r="FL14" s="168"/>
      <c r="FM14" s="168"/>
      <c r="FN14" s="168"/>
      <c r="FO14" s="168"/>
      <c r="FP14" s="168"/>
      <c r="FQ14" s="168"/>
      <c r="FR14" s="168"/>
      <c r="FS14" s="168"/>
      <c r="FT14" s="168"/>
      <c r="FU14" s="168"/>
      <c r="FV14" s="168"/>
    </row>
    <row r="15" spans="1:178">
      <c r="A15" s="168">
        <v>66</v>
      </c>
      <c r="B15" s="167" t="str">
        <f t="shared" si="6"/>
        <v>Tipton</v>
      </c>
      <c r="C15" s="168"/>
      <c r="D15" s="168" t="s">
        <v>530</v>
      </c>
      <c r="E15" s="177">
        <v>0.59375</v>
      </c>
      <c r="F15" s="177">
        <v>0.60069444444444442</v>
      </c>
      <c r="G15" s="168" t="s">
        <v>506</v>
      </c>
      <c r="H15" s="168">
        <v>2.1</v>
      </c>
      <c r="I15" s="168">
        <f t="shared" si="5"/>
        <v>9</v>
      </c>
      <c r="J15" s="168">
        <f t="shared" si="5"/>
        <v>5</v>
      </c>
      <c r="K15" s="168">
        <v>11</v>
      </c>
      <c r="L15" s="168">
        <f t="shared" si="7"/>
        <v>48</v>
      </c>
      <c r="M15" s="168">
        <v>11</v>
      </c>
      <c r="N15" s="168">
        <f t="shared" ref="N15:N20" si="8">1+N14</f>
        <v>91</v>
      </c>
      <c r="O15" s="168">
        <v>11</v>
      </c>
      <c r="P15" s="168">
        <f>2+11*($H$2-1)+44*(P$5-5)</f>
        <v>134</v>
      </c>
      <c r="Q15" s="168">
        <v>11</v>
      </c>
      <c r="R15" s="168"/>
      <c r="S15" s="168" t="s">
        <v>502</v>
      </c>
      <c r="T15" s="179" t="s">
        <v>371</v>
      </c>
      <c r="U15" s="179" t="s">
        <v>7</v>
      </c>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168"/>
      <c r="CO15" s="168"/>
      <c r="CP15" s="168"/>
      <c r="CQ15" s="168"/>
      <c r="CR15" s="168"/>
      <c r="CS15" s="168"/>
      <c r="CT15" s="168"/>
      <c r="CU15" s="168"/>
      <c r="CV15" s="168"/>
      <c r="CW15" s="168"/>
      <c r="CX15" s="168"/>
      <c r="CY15" s="168"/>
      <c r="CZ15" s="168"/>
      <c r="DA15" s="168"/>
      <c r="DB15" s="168"/>
      <c r="DC15" s="168"/>
      <c r="DD15" s="168"/>
      <c r="DE15" s="168"/>
      <c r="DF15" s="168"/>
      <c r="DG15" s="168"/>
      <c r="DH15" s="168"/>
      <c r="DI15" s="168"/>
      <c r="DJ15" s="168"/>
      <c r="DK15" s="168"/>
      <c r="DL15" s="168"/>
      <c r="DM15" s="168"/>
      <c r="DN15" s="168"/>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8"/>
      <c r="EN15" s="168"/>
      <c r="EO15" s="168"/>
      <c r="EP15" s="168"/>
      <c r="EQ15" s="168"/>
      <c r="ER15" s="168"/>
      <c r="ES15" s="168"/>
      <c r="ET15" s="168"/>
      <c r="EU15" s="168"/>
      <c r="EV15" s="168"/>
      <c r="EW15" s="168"/>
      <c r="EX15" s="168"/>
      <c r="EY15" s="168"/>
      <c r="EZ15" s="168"/>
      <c r="FA15" s="168"/>
      <c r="FB15" s="168"/>
      <c r="FC15" s="168"/>
      <c r="FD15" s="168"/>
      <c r="FE15" s="168"/>
      <c r="FF15" s="168"/>
      <c r="FG15" s="168"/>
      <c r="FH15" s="168"/>
      <c r="FI15" s="168"/>
      <c r="FJ15" s="168"/>
      <c r="FK15" s="168"/>
      <c r="FL15" s="168"/>
      <c r="FM15" s="168"/>
      <c r="FN15" s="168"/>
      <c r="FO15" s="168"/>
      <c r="FP15" s="168"/>
      <c r="FQ15" s="168"/>
      <c r="FR15" s="168"/>
      <c r="FS15" s="168"/>
      <c r="FT15" s="168"/>
      <c r="FU15" s="168"/>
      <c r="FV15" s="168"/>
    </row>
    <row r="16" spans="1:178">
      <c r="A16" s="168">
        <v>77</v>
      </c>
      <c r="B16" s="167" t="str">
        <f t="shared" si="6"/>
        <v>Worc</v>
      </c>
      <c r="C16" s="168"/>
      <c r="D16" s="168" t="s">
        <v>531</v>
      </c>
      <c r="E16" s="177">
        <v>0.54513888888888884</v>
      </c>
      <c r="F16" s="177">
        <v>0.55208333333333337</v>
      </c>
      <c r="G16" s="168" t="s">
        <v>511</v>
      </c>
      <c r="H16" s="168">
        <v>1.7</v>
      </c>
      <c r="I16" s="168">
        <f t="shared" si="5"/>
        <v>10</v>
      </c>
      <c r="J16" s="168">
        <f t="shared" si="5"/>
        <v>6</v>
      </c>
      <c r="K16" s="168">
        <v>11</v>
      </c>
      <c r="L16" s="168">
        <f t="shared" si="7"/>
        <v>49</v>
      </c>
      <c r="M16" s="168">
        <v>11</v>
      </c>
      <c r="N16" s="168">
        <f t="shared" si="8"/>
        <v>92</v>
      </c>
      <c r="O16" s="168">
        <v>11</v>
      </c>
      <c r="P16" s="168">
        <f t="shared" ref="P16:P22" si="9">1+P15</f>
        <v>135</v>
      </c>
      <c r="Q16" s="168">
        <v>11</v>
      </c>
      <c r="R16" s="168"/>
      <c r="S16" s="168" t="s">
        <v>506</v>
      </c>
      <c r="T16" s="179" t="s">
        <v>331</v>
      </c>
      <c r="U16" s="179" t="s">
        <v>8</v>
      </c>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row>
    <row r="17" spans="1:178">
      <c r="A17" s="168">
        <v>88</v>
      </c>
      <c r="B17" s="167" t="str">
        <f t="shared" si="6"/>
        <v>Yate</v>
      </c>
      <c r="C17" s="168"/>
      <c r="D17" s="168" t="s">
        <v>532</v>
      </c>
      <c r="E17" s="177">
        <v>0.44791666666666669</v>
      </c>
      <c r="F17" s="177">
        <v>0.44791666666666669</v>
      </c>
      <c r="G17" s="168" t="s">
        <v>533</v>
      </c>
      <c r="H17" s="168">
        <v>1.7</v>
      </c>
      <c r="I17" s="168">
        <f t="shared" si="5"/>
        <v>11</v>
      </c>
      <c r="J17" s="168"/>
      <c r="K17" s="168"/>
      <c r="L17" s="168">
        <f t="shared" si="7"/>
        <v>50</v>
      </c>
      <c r="M17" s="168">
        <v>11</v>
      </c>
      <c r="N17" s="168">
        <f t="shared" si="8"/>
        <v>93</v>
      </c>
      <c r="O17" s="168">
        <v>11</v>
      </c>
      <c r="P17" s="168">
        <f t="shared" si="9"/>
        <v>136</v>
      </c>
      <c r="Q17" s="168">
        <v>11</v>
      </c>
      <c r="R17" s="168"/>
      <c r="S17" s="168" t="s">
        <v>511</v>
      </c>
      <c r="T17" s="179" t="s">
        <v>371</v>
      </c>
      <c r="U17" s="179" t="s">
        <v>8</v>
      </c>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168"/>
      <c r="CO17" s="168"/>
      <c r="CP17" s="168"/>
      <c r="CQ17" s="168"/>
      <c r="CR17" s="168"/>
      <c r="CS17" s="168"/>
      <c r="CT17" s="168"/>
      <c r="CU17" s="168"/>
      <c r="CV17" s="168"/>
      <c r="CW17" s="168"/>
      <c r="CX17" s="168"/>
      <c r="CY17" s="168"/>
      <c r="CZ17" s="168"/>
      <c r="DA17" s="168"/>
      <c r="DB17" s="168"/>
      <c r="DC17" s="168"/>
      <c r="DD17" s="168"/>
      <c r="DE17" s="168"/>
      <c r="DF17" s="168"/>
      <c r="DG17" s="168"/>
      <c r="DH17" s="168"/>
      <c r="DI17" s="168"/>
      <c r="DJ17" s="168"/>
      <c r="DK17" s="168"/>
      <c r="DL17" s="168"/>
      <c r="DM17" s="168"/>
      <c r="DN17" s="168"/>
      <c r="DO17" s="168"/>
      <c r="DP17" s="168"/>
      <c r="DQ17" s="168"/>
      <c r="DR17" s="168"/>
      <c r="DS17" s="168"/>
      <c r="DT17" s="168"/>
      <c r="DU17" s="168"/>
      <c r="DV17" s="168"/>
      <c r="DW17" s="168"/>
      <c r="DX17" s="168"/>
      <c r="DY17" s="168"/>
      <c r="DZ17" s="168"/>
      <c r="EA17" s="168"/>
      <c r="EB17" s="168"/>
      <c r="EC17" s="168"/>
      <c r="ED17" s="168"/>
      <c r="EE17" s="168"/>
      <c r="EF17" s="168"/>
      <c r="EG17" s="168"/>
      <c r="EH17" s="168"/>
      <c r="EI17" s="168"/>
      <c r="EJ17" s="168"/>
      <c r="EK17" s="168"/>
      <c r="EL17" s="168"/>
      <c r="EM17" s="168"/>
      <c r="EN17" s="168"/>
      <c r="EO17" s="168"/>
      <c r="EP17" s="168"/>
      <c r="EQ17" s="168"/>
      <c r="ER17" s="168"/>
      <c r="ES17" s="168"/>
      <c r="ET17" s="168"/>
      <c r="EU17" s="168"/>
      <c r="EV17" s="168"/>
      <c r="EW17" s="168"/>
      <c r="EX17" s="168"/>
      <c r="EY17" s="168"/>
      <c r="EZ17" s="168"/>
      <c r="FA17" s="168"/>
      <c r="FB17" s="168"/>
      <c r="FC17" s="168"/>
      <c r="FD17" s="168"/>
      <c r="FE17" s="168"/>
      <c r="FF17" s="168"/>
      <c r="FG17" s="168"/>
      <c r="FH17" s="168"/>
      <c r="FI17" s="168"/>
      <c r="FJ17" s="168"/>
      <c r="FK17" s="168"/>
      <c r="FL17" s="168"/>
      <c r="FM17" s="168"/>
      <c r="FN17" s="168"/>
      <c r="FO17" s="168"/>
      <c r="FP17" s="168"/>
      <c r="FQ17" s="168"/>
      <c r="FR17" s="168"/>
      <c r="FS17" s="168"/>
      <c r="FT17" s="168"/>
      <c r="FU17" s="168"/>
      <c r="FV17" s="168"/>
    </row>
    <row r="18" spans="1:178">
      <c r="A18" s="168">
        <v>111</v>
      </c>
      <c r="B18" s="167" t="str">
        <f>IF(B10="","",B10)</f>
        <v>B&amp;R</v>
      </c>
      <c r="C18" s="168"/>
      <c r="D18" s="168" t="s">
        <v>534</v>
      </c>
      <c r="E18" s="177">
        <v>0.49652777777777779</v>
      </c>
      <c r="F18" s="177">
        <v>0.49652777777777779</v>
      </c>
      <c r="G18" s="168" t="s">
        <v>520</v>
      </c>
      <c r="H18" s="168">
        <v>9</v>
      </c>
      <c r="I18" s="168">
        <f t="shared" si="5"/>
        <v>12</v>
      </c>
      <c r="J18" s="168"/>
      <c r="K18" s="168"/>
      <c r="L18" s="168">
        <f t="shared" si="7"/>
        <v>51</v>
      </c>
      <c r="M18" s="168">
        <v>11</v>
      </c>
      <c r="N18" s="168">
        <f t="shared" si="8"/>
        <v>94</v>
      </c>
      <c r="O18" s="168">
        <v>11</v>
      </c>
      <c r="P18" s="168">
        <f t="shared" si="9"/>
        <v>137</v>
      </c>
      <c r="Q18" s="168">
        <v>11</v>
      </c>
      <c r="R18" s="168"/>
      <c r="S18" s="167" t="s">
        <v>513</v>
      </c>
      <c r="T18" s="179" t="s">
        <v>535</v>
      </c>
      <c r="U18" s="179" t="s">
        <v>8</v>
      </c>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168"/>
      <c r="CO18" s="168"/>
      <c r="CP18" s="168"/>
      <c r="CQ18" s="168"/>
      <c r="CR18" s="168"/>
      <c r="CS18" s="168"/>
      <c r="CT18" s="168"/>
      <c r="CU18" s="168"/>
      <c r="CV18" s="168"/>
      <c r="CW18" s="168"/>
      <c r="CX18" s="168"/>
      <c r="CY18" s="168"/>
      <c r="CZ18" s="168"/>
      <c r="DA18" s="168"/>
      <c r="DB18" s="168"/>
      <c r="DC18" s="168"/>
      <c r="DD18" s="168"/>
      <c r="DE18" s="168"/>
      <c r="DF18" s="168"/>
      <c r="DG18" s="168"/>
      <c r="DH18" s="168"/>
      <c r="DI18" s="168"/>
      <c r="DJ18" s="168"/>
      <c r="DK18" s="168"/>
      <c r="DL18" s="168"/>
      <c r="DM18" s="168"/>
      <c r="DN18" s="168"/>
      <c r="DO18" s="168"/>
      <c r="DP18" s="168"/>
      <c r="DQ18" s="168"/>
      <c r="DR18" s="168"/>
      <c r="DS18" s="168"/>
      <c r="DT18" s="168"/>
      <c r="DU18" s="168"/>
      <c r="DV18" s="168"/>
      <c r="DW18" s="168"/>
      <c r="DX18" s="168"/>
      <c r="DY18" s="168"/>
      <c r="DZ18" s="168"/>
      <c r="EA18" s="168"/>
      <c r="EB18" s="168"/>
      <c r="EC18" s="168"/>
      <c r="ED18" s="168"/>
      <c r="EE18" s="168"/>
      <c r="EF18" s="168"/>
      <c r="EG18" s="168"/>
      <c r="EH18" s="168"/>
      <c r="EI18" s="168"/>
      <c r="EJ18" s="168"/>
      <c r="EK18" s="168"/>
      <c r="EL18" s="168"/>
      <c r="EM18" s="168"/>
      <c r="EN18" s="168"/>
      <c r="EO18" s="168"/>
      <c r="EP18" s="168"/>
      <c r="EQ18" s="168"/>
      <c r="ER18" s="168"/>
      <c r="ES18" s="168"/>
      <c r="ET18" s="168"/>
      <c r="EU18" s="168"/>
      <c r="EV18" s="168"/>
      <c r="EW18" s="168"/>
      <c r="EX18" s="168"/>
      <c r="EY18" s="168"/>
      <c r="EZ18" s="168"/>
      <c r="FA18" s="168"/>
      <c r="FB18" s="168"/>
      <c r="FC18" s="168"/>
      <c r="FD18" s="168"/>
      <c r="FE18" s="168"/>
      <c r="FF18" s="168"/>
      <c r="FG18" s="168"/>
      <c r="FH18" s="168"/>
      <c r="FI18" s="168"/>
      <c r="FJ18" s="168"/>
      <c r="FK18" s="168"/>
      <c r="FL18" s="168"/>
      <c r="FM18" s="168"/>
      <c r="FN18" s="168"/>
      <c r="FO18" s="168"/>
      <c r="FP18" s="168"/>
      <c r="FQ18" s="168"/>
      <c r="FR18" s="168"/>
      <c r="FS18" s="168"/>
      <c r="FT18" s="168"/>
      <c r="FU18" s="168"/>
      <c r="FV18" s="168"/>
    </row>
    <row r="19" spans="1:178">
      <c r="A19" s="168">
        <v>222</v>
      </c>
      <c r="B19" s="167" t="str">
        <f t="shared" si="6"/>
        <v>Chelt</v>
      </c>
      <c r="C19" s="168"/>
      <c r="D19" s="168"/>
      <c r="E19" s="168"/>
      <c r="F19" s="168"/>
      <c r="G19" s="168" t="s">
        <v>521</v>
      </c>
      <c r="H19" s="168">
        <v>7</v>
      </c>
      <c r="I19" s="168">
        <f t="shared" si="5"/>
        <v>13</v>
      </c>
      <c r="J19" s="168"/>
      <c r="K19" s="168"/>
      <c r="L19" s="168"/>
      <c r="M19" s="168"/>
      <c r="N19" s="168">
        <f t="shared" si="8"/>
        <v>95</v>
      </c>
      <c r="O19" s="168">
        <v>11</v>
      </c>
      <c r="P19" s="168">
        <f t="shared" si="9"/>
        <v>138</v>
      </c>
      <c r="Q19" s="168">
        <v>11</v>
      </c>
      <c r="R19" s="168"/>
      <c r="S19" s="168" t="s">
        <v>518</v>
      </c>
      <c r="T19" s="179" t="s">
        <v>331</v>
      </c>
      <c r="U19" s="179" t="s">
        <v>9</v>
      </c>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8"/>
      <c r="CF19" s="168"/>
      <c r="CG19" s="168"/>
      <c r="CH19" s="168"/>
      <c r="CI19" s="168"/>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8"/>
      <c r="DJ19" s="168"/>
      <c r="DK19" s="168"/>
      <c r="DL19" s="168"/>
      <c r="DM19" s="168"/>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8"/>
      <c r="EN19" s="168"/>
      <c r="EO19" s="168"/>
      <c r="EP19" s="168"/>
      <c r="EQ19" s="168"/>
      <c r="ER19" s="168"/>
      <c r="ES19" s="168"/>
      <c r="ET19" s="168"/>
      <c r="EU19" s="168"/>
      <c r="EV19" s="168"/>
      <c r="EW19" s="168"/>
      <c r="EX19" s="168"/>
      <c r="EY19" s="168"/>
      <c r="EZ19" s="168"/>
      <c r="FA19" s="168"/>
      <c r="FB19" s="168"/>
      <c r="FC19" s="168"/>
      <c r="FD19" s="168"/>
      <c r="FE19" s="168"/>
      <c r="FF19" s="168"/>
      <c r="FG19" s="168"/>
      <c r="FH19" s="168"/>
      <c r="FI19" s="168"/>
      <c r="FJ19" s="168"/>
      <c r="FK19" s="168"/>
      <c r="FL19" s="168"/>
      <c r="FM19" s="168"/>
      <c r="FN19" s="168"/>
      <c r="FO19" s="168"/>
      <c r="FP19" s="168"/>
      <c r="FQ19" s="168"/>
      <c r="FR19" s="168"/>
      <c r="FS19" s="168"/>
      <c r="FT19" s="168"/>
      <c r="FU19" s="168"/>
      <c r="FV19" s="168"/>
    </row>
    <row r="20" spans="1:178">
      <c r="A20" s="168">
        <v>333</v>
      </c>
      <c r="B20" s="167" t="str">
        <f t="shared" si="6"/>
        <v>D&amp;S</v>
      </c>
      <c r="C20" s="168"/>
      <c r="D20" s="168"/>
      <c r="E20" s="168"/>
      <c r="F20" s="168"/>
      <c r="G20" s="168"/>
      <c r="H20" s="168"/>
      <c r="I20" s="168">
        <f t="shared" si="5"/>
        <v>14</v>
      </c>
      <c r="J20" s="168"/>
      <c r="K20" s="168"/>
      <c r="L20" s="168"/>
      <c r="M20" s="168"/>
      <c r="N20" s="168">
        <f t="shared" si="8"/>
        <v>96</v>
      </c>
      <c r="O20" s="168">
        <v>11</v>
      </c>
      <c r="P20" s="168">
        <f t="shared" si="9"/>
        <v>139</v>
      </c>
      <c r="Q20" s="168">
        <v>11</v>
      </c>
      <c r="R20" s="168"/>
      <c r="S20" s="168" t="s">
        <v>519</v>
      </c>
      <c r="T20" s="179" t="s">
        <v>371</v>
      </c>
      <c r="U20" s="179" t="s">
        <v>9</v>
      </c>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c r="CN20" s="168"/>
      <c r="CO20" s="168"/>
      <c r="CP20" s="168"/>
      <c r="CQ20" s="168"/>
      <c r="CR20" s="168"/>
      <c r="CS20" s="168"/>
      <c r="CT20" s="168"/>
      <c r="CU20" s="168"/>
      <c r="CV20" s="168"/>
      <c r="CW20" s="168"/>
      <c r="CX20" s="168"/>
      <c r="CY20" s="168"/>
      <c r="CZ20" s="168"/>
      <c r="DA20" s="168"/>
      <c r="DB20" s="168"/>
      <c r="DC20" s="168"/>
      <c r="DD20" s="168"/>
      <c r="DE20" s="168"/>
      <c r="DF20" s="168"/>
      <c r="DG20" s="168"/>
      <c r="DH20" s="168"/>
      <c r="DI20" s="168"/>
      <c r="DJ20" s="168"/>
      <c r="DK20" s="168"/>
      <c r="DL20" s="168"/>
      <c r="DM20" s="168"/>
      <c r="DN20" s="168"/>
      <c r="DO20" s="168"/>
      <c r="DP20" s="168"/>
      <c r="DQ20" s="168"/>
      <c r="DR20" s="168"/>
      <c r="DS20" s="168"/>
      <c r="DT20" s="168"/>
      <c r="DU20" s="168"/>
      <c r="DV20" s="168"/>
      <c r="DW20" s="168"/>
      <c r="DX20" s="168"/>
      <c r="DY20" s="168"/>
      <c r="DZ20" s="168"/>
      <c r="EA20" s="168"/>
      <c r="EB20" s="168"/>
      <c r="EC20" s="168"/>
      <c r="ED20" s="168"/>
      <c r="EE20" s="168"/>
      <c r="EF20" s="168"/>
      <c r="EG20" s="168"/>
      <c r="EH20" s="168"/>
      <c r="EI20" s="168"/>
      <c r="EJ20" s="168"/>
      <c r="EK20" s="168"/>
      <c r="EL20" s="168"/>
      <c r="EM20" s="168"/>
      <c r="EN20" s="168"/>
      <c r="EO20" s="168"/>
      <c r="EP20" s="168"/>
      <c r="EQ20" s="168"/>
      <c r="ER20" s="168"/>
      <c r="ES20" s="168"/>
      <c r="ET20" s="168"/>
      <c r="EU20" s="168"/>
      <c r="EV20" s="168"/>
      <c r="EW20" s="168"/>
      <c r="EX20" s="168"/>
      <c r="EY20" s="168"/>
      <c r="EZ20" s="168"/>
      <c r="FA20" s="168"/>
      <c r="FB20" s="168"/>
      <c r="FC20" s="168"/>
      <c r="FD20" s="168"/>
      <c r="FE20" s="168"/>
      <c r="FF20" s="168"/>
      <c r="FG20" s="168"/>
      <c r="FH20" s="168"/>
      <c r="FI20" s="168"/>
      <c r="FJ20" s="168"/>
      <c r="FK20" s="168"/>
      <c r="FL20" s="168"/>
      <c r="FM20" s="168"/>
      <c r="FN20" s="168"/>
      <c r="FO20" s="168"/>
      <c r="FP20" s="168"/>
      <c r="FQ20" s="168"/>
      <c r="FR20" s="168"/>
      <c r="FS20" s="168"/>
      <c r="FT20" s="168"/>
      <c r="FU20" s="168"/>
      <c r="FV20" s="168"/>
    </row>
    <row r="21" spans="1:178">
      <c r="A21" s="168">
        <v>444</v>
      </c>
      <c r="B21" s="167" t="str">
        <f t="shared" si="6"/>
        <v>HereF</v>
      </c>
      <c r="C21" s="168"/>
      <c r="D21" s="168"/>
      <c r="E21" s="168"/>
      <c r="F21" s="168"/>
      <c r="G21" s="168"/>
      <c r="H21" s="168"/>
      <c r="I21" s="168">
        <f t="shared" si="5"/>
        <v>15</v>
      </c>
      <c r="J21" s="168"/>
      <c r="K21" s="168"/>
      <c r="L21" s="168"/>
      <c r="M21" s="168"/>
      <c r="N21" s="168"/>
      <c r="O21" s="168"/>
      <c r="P21" s="168">
        <f t="shared" si="9"/>
        <v>140</v>
      </c>
      <c r="Q21" s="168">
        <v>11</v>
      </c>
      <c r="R21" s="168"/>
      <c r="S21" s="168" t="s">
        <v>520</v>
      </c>
      <c r="T21" s="179" t="s">
        <v>331</v>
      </c>
      <c r="U21" s="179" t="s">
        <v>10</v>
      </c>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8"/>
      <c r="FG21" s="168"/>
      <c r="FH21" s="168"/>
      <c r="FI21" s="168"/>
      <c r="FJ21" s="168"/>
      <c r="FK21" s="168"/>
      <c r="FL21" s="168"/>
      <c r="FM21" s="168"/>
      <c r="FN21" s="168"/>
      <c r="FO21" s="168"/>
      <c r="FP21" s="168"/>
      <c r="FQ21" s="168"/>
      <c r="FR21" s="168"/>
      <c r="FS21" s="168"/>
      <c r="FT21" s="168"/>
      <c r="FU21" s="168"/>
      <c r="FV21" s="168"/>
    </row>
    <row r="22" spans="1:178">
      <c r="A22" s="168">
        <v>555</v>
      </c>
      <c r="B22" s="167" t="str">
        <f t="shared" si="6"/>
        <v>K&amp;S</v>
      </c>
      <c r="C22" s="168"/>
      <c r="D22" s="168"/>
      <c r="E22" s="168"/>
      <c r="F22" s="168"/>
      <c r="G22" s="168"/>
      <c r="H22" s="168"/>
      <c r="I22" s="168">
        <f t="shared" si="5"/>
        <v>16</v>
      </c>
      <c r="J22" s="168"/>
      <c r="K22" s="168"/>
      <c r="L22" s="168"/>
      <c r="M22" s="168"/>
      <c r="N22" s="168"/>
      <c r="O22" s="168"/>
      <c r="P22" s="168">
        <f t="shared" si="9"/>
        <v>141</v>
      </c>
      <c r="Q22" s="168">
        <v>11</v>
      </c>
      <c r="R22" s="168"/>
      <c r="S22" s="168" t="s">
        <v>521</v>
      </c>
      <c r="T22" s="179" t="s">
        <v>371</v>
      </c>
      <c r="U22" s="179" t="s">
        <v>10</v>
      </c>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8"/>
      <c r="EY22" s="168"/>
      <c r="EZ22" s="168"/>
      <c r="FA22" s="168"/>
      <c r="FB22" s="168"/>
      <c r="FC22" s="168"/>
      <c r="FD22" s="168"/>
      <c r="FE22" s="168"/>
      <c r="FF22" s="168"/>
      <c r="FG22" s="168"/>
      <c r="FH22" s="168"/>
      <c r="FI22" s="168"/>
      <c r="FJ22" s="168"/>
      <c r="FK22" s="168"/>
      <c r="FL22" s="168"/>
      <c r="FM22" s="168"/>
      <c r="FN22" s="168"/>
      <c r="FO22" s="168"/>
      <c r="FP22" s="168"/>
      <c r="FQ22" s="168"/>
      <c r="FR22" s="168"/>
      <c r="FS22" s="168"/>
      <c r="FT22" s="168"/>
      <c r="FU22" s="168"/>
      <c r="FV22" s="168"/>
    </row>
    <row r="23" spans="1:178">
      <c r="A23" s="168">
        <v>666</v>
      </c>
      <c r="B23" s="167" t="str">
        <f t="shared" si="6"/>
        <v>Tipton</v>
      </c>
      <c r="C23" s="168"/>
      <c r="D23" s="168"/>
      <c r="E23" s="168"/>
      <c r="F23" s="168"/>
      <c r="G23" s="168"/>
      <c r="H23" s="168"/>
      <c r="I23" s="168">
        <f t="shared" si="5"/>
        <v>17</v>
      </c>
      <c r="J23" s="168"/>
      <c r="K23" s="168"/>
      <c r="L23" s="168"/>
      <c r="M23" s="168"/>
      <c r="N23" s="168"/>
      <c r="O23" s="168"/>
      <c r="P23" s="168"/>
      <c r="Q23" s="168"/>
      <c r="R23" s="168"/>
      <c r="S23" s="168" t="s">
        <v>522</v>
      </c>
      <c r="T23" s="179" t="s">
        <v>331</v>
      </c>
      <c r="U23" s="179" t="s">
        <v>11</v>
      </c>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8"/>
      <c r="EY23" s="168"/>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row>
    <row r="24" spans="1:178">
      <c r="A24" s="168">
        <v>777</v>
      </c>
      <c r="B24" s="167" t="str">
        <f t="shared" si="6"/>
        <v>Worc</v>
      </c>
      <c r="C24" s="168"/>
      <c r="D24" s="168"/>
      <c r="E24" s="168"/>
      <c r="F24" s="168"/>
      <c r="G24" s="168"/>
      <c r="H24" s="168"/>
      <c r="I24" s="168">
        <f t="shared" si="5"/>
        <v>18</v>
      </c>
      <c r="J24" s="168"/>
      <c r="K24" s="168"/>
      <c r="L24" s="168"/>
      <c r="M24" s="168"/>
      <c r="N24" s="168"/>
      <c r="O24" s="168"/>
      <c r="P24" s="168"/>
      <c r="Q24" s="168"/>
      <c r="R24" s="168"/>
      <c r="S24" s="168" t="s">
        <v>524</v>
      </c>
      <c r="T24" s="179" t="s">
        <v>371</v>
      </c>
      <c r="U24" s="179" t="s">
        <v>11</v>
      </c>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8"/>
      <c r="EY24" s="168"/>
      <c r="EZ24" s="168"/>
      <c r="FA24" s="168"/>
      <c r="FB24" s="168"/>
      <c r="FC24" s="168"/>
      <c r="FD24" s="168"/>
      <c r="FE24" s="168"/>
      <c r="FF24" s="168"/>
      <c r="FG24" s="168"/>
      <c r="FH24" s="168"/>
      <c r="FI24" s="168"/>
      <c r="FJ24" s="168"/>
      <c r="FK24" s="168"/>
      <c r="FL24" s="168"/>
      <c r="FM24" s="168"/>
      <c r="FN24" s="168"/>
      <c r="FO24" s="168"/>
      <c r="FP24" s="168"/>
      <c r="FQ24" s="168"/>
      <c r="FR24" s="168"/>
      <c r="FS24" s="168"/>
      <c r="FT24" s="168"/>
      <c r="FU24" s="168"/>
      <c r="FV24" s="168"/>
    </row>
    <row r="25" spans="1:178">
      <c r="A25" s="168">
        <v>888</v>
      </c>
      <c r="B25" s="167" t="str">
        <f t="shared" si="6"/>
        <v>Yate</v>
      </c>
      <c r="C25" s="168"/>
      <c r="D25" s="168"/>
      <c r="E25" s="168"/>
      <c r="F25" s="168"/>
      <c r="G25" s="168"/>
      <c r="H25" s="168"/>
      <c r="I25" s="168">
        <f t="shared" ref="I25:I26" si="10">1+I24</f>
        <v>19</v>
      </c>
      <c r="J25" s="168"/>
      <c r="K25" s="168"/>
      <c r="L25" s="168"/>
      <c r="M25" s="168"/>
      <c r="N25" s="168"/>
      <c r="O25" s="168"/>
      <c r="P25" s="168"/>
      <c r="Q25" s="168"/>
      <c r="R25" s="168"/>
      <c r="S25" s="168" t="s">
        <v>527</v>
      </c>
      <c r="T25" s="179" t="s">
        <v>331</v>
      </c>
      <c r="U25" s="179" t="s">
        <v>12</v>
      </c>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168"/>
      <c r="CO25" s="168"/>
      <c r="CP25" s="168"/>
      <c r="CQ25" s="168"/>
      <c r="CR25" s="168"/>
      <c r="CS25" s="168"/>
      <c r="CT25" s="168"/>
      <c r="CU25" s="168"/>
      <c r="CV25" s="168"/>
      <c r="CW25" s="168"/>
      <c r="CX25" s="168"/>
      <c r="CY25" s="168"/>
      <c r="CZ25" s="168"/>
      <c r="DA25" s="168"/>
      <c r="DB25" s="168"/>
      <c r="DC25" s="168"/>
      <c r="DD25" s="168"/>
      <c r="DE25" s="168"/>
      <c r="DF25" s="168"/>
      <c r="DG25" s="168"/>
      <c r="DH25" s="168"/>
      <c r="DI25" s="168"/>
      <c r="DJ25" s="168"/>
      <c r="DK25" s="168"/>
      <c r="DL25" s="168"/>
      <c r="DM25" s="168"/>
      <c r="DN25" s="168"/>
      <c r="DO25" s="168"/>
      <c r="DP25" s="168"/>
      <c r="DQ25" s="168"/>
      <c r="DR25" s="168"/>
      <c r="DS25" s="168"/>
      <c r="DT25" s="168"/>
      <c r="DU25" s="168"/>
      <c r="DV25" s="168"/>
      <c r="DW25" s="168"/>
      <c r="DX25" s="168"/>
      <c r="DY25" s="168"/>
      <c r="DZ25" s="168"/>
      <c r="EA25" s="168"/>
      <c r="EB25" s="168"/>
      <c r="EC25" s="168"/>
      <c r="ED25" s="168"/>
      <c r="EE25" s="168"/>
      <c r="EF25" s="168"/>
      <c r="EG25" s="168"/>
      <c r="EH25" s="168"/>
      <c r="EI25" s="168"/>
      <c r="EJ25" s="168"/>
      <c r="EK25" s="168"/>
      <c r="EL25" s="168"/>
      <c r="EM25" s="168"/>
      <c r="EN25" s="168"/>
      <c r="EO25" s="168"/>
      <c r="EP25" s="168"/>
      <c r="EQ25" s="168"/>
      <c r="ER25" s="168"/>
      <c r="ES25" s="168"/>
      <c r="ET25" s="168"/>
      <c r="EU25" s="168"/>
      <c r="EV25" s="168"/>
      <c r="EW25" s="168"/>
      <c r="EX25" s="168"/>
      <c r="EY25" s="168"/>
      <c r="EZ25" s="168"/>
      <c r="FA25" s="168"/>
      <c r="FB25" s="168"/>
      <c r="FC25" s="168"/>
      <c r="FD25" s="168"/>
      <c r="FE25" s="168"/>
      <c r="FF25" s="168"/>
      <c r="FG25" s="168"/>
      <c r="FH25" s="168"/>
      <c r="FI25" s="168"/>
      <c r="FJ25" s="168"/>
      <c r="FK25" s="168"/>
      <c r="FL25" s="168"/>
      <c r="FM25" s="168"/>
      <c r="FN25" s="168"/>
      <c r="FO25" s="168"/>
      <c r="FP25" s="168"/>
      <c r="FQ25" s="168"/>
      <c r="FR25" s="168"/>
      <c r="FS25" s="168"/>
      <c r="FT25" s="168"/>
      <c r="FU25" s="168"/>
      <c r="FV25" s="168"/>
    </row>
    <row r="26" spans="1:178">
      <c r="A26" s="168"/>
      <c r="B26" s="168"/>
      <c r="C26" s="168"/>
      <c r="D26" s="168"/>
      <c r="E26" s="168"/>
      <c r="F26" s="168"/>
      <c r="G26" s="168"/>
      <c r="H26" s="168"/>
      <c r="I26" s="168">
        <f t="shared" si="10"/>
        <v>20</v>
      </c>
      <c r="J26" s="168"/>
      <c r="K26" s="168"/>
      <c r="L26" s="168"/>
      <c r="M26" s="168"/>
      <c r="N26" s="168"/>
      <c r="O26" s="168"/>
      <c r="P26" s="168"/>
      <c r="Q26" s="168"/>
      <c r="R26" s="168"/>
      <c r="S26" s="168" t="s">
        <v>529</v>
      </c>
      <c r="T26" s="179" t="s">
        <v>371</v>
      </c>
      <c r="U26" s="179" t="s">
        <v>12</v>
      </c>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8"/>
      <c r="FG26" s="168"/>
      <c r="FH26" s="168"/>
      <c r="FI26" s="168"/>
      <c r="FJ26" s="168"/>
      <c r="FK26" s="168"/>
      <c r="FL26" s="168"/>
      <c r="FM26" s="168"/>
      <c r="FN26" s="168"/>
      <c r="FO26" s="168"/>
      <c r="FP26" s="168"/>
      <c r="FQ26" s="168"/>
      <c r="FR26" s="168"/>
      <c r="FS26" s="168"/>
      <c r="FT26" s="168"/>
      <c r="FU26" s="168"/>
      <c r="FV26" s="168"/>
    </row>
    <row r="27" spans="1:178" ht="15" thickBot="1">
      <c r="A27" s="180" t="s">
        <v>547</v>
      </c>
      <c r="N27" s="168"/>
      <c r="O27" s="168"/>
      <c r="P27" s="168"/>
      <c r="Q27" s="168"/>
      <c r="R27" s="168"/>
      <c r="S27" s="168" t="s">
        <v>530</v>
      </c>
      <c r="T27" s="179" t="s">
        <v>331</v>
      </c>
      <c r="U27" s="179" t="s">
        <v>13</v>
      </c>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row>
    <row r="28" spans="1:178" ht="15" thickBot="1">
      <c r="A28" t="s">
        <v>48</v>
      </c>
      <c r="B28" s="74" t="s">
        <v>263</v>
      </c>
      <c r="C28" s="74" t="s">
        <v>264</v>
      </c>
      <c r="D28" s="74" t="s">
        <v>265</v>
      </c>
      <c r="E28" s="74" t="s">
        <v>266</v>
      </c>
      <c r="F28" s="74" t="s">
        <v>267</v>
      </c>
      <c r="G28" s="74" t="s">
        <v>268</v>
      </c>
      <c r="H28" s="74" t="s">
        <v>269</v>
      </c>
      <c r="I28" s="74" t="s">
        <v>270</v>
      </c>
      <c r="J28" s="74" t="s">
        <v>271</v>
      </c>
      <c r="K28" s="74" t="s">
        <v>272</v>
      </c>
      <c r="L28" s="74" t="s">
        <v>273</v>
      </c>
      <c r="M28" s="74" t="s">
        <v>274</v>
      </c>
      <c r="N28" s="168"/>
      <c r="O28" s="168"/>
      <c r="P28" s="168"/>
      <c r="Q28" s="168"/>
      <c r="R28" s="168"/>
      <c r="S28" s="168" t="s">
        <v>531</v>
      </c>
      <c r="T28" s="179" t="s">
        <v>371</v>
      </c>
      <c r="U28" s="179" t="s">
        <v>13</v>
      </c>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168"/>
      <c r="DO28" s="168"/>
      <c r="DP28" s="168"/>
      <c r="DQ28" s="168"/>
      <c r="DR28" s="168"/>
      <c r="DS28" s="168"/>
      <c r="DT28" s="168"/>
      <c r="DU28" s="168"/>
      <c r="DV28" s="168"/>
      <c r="DW28" s="168"/>
      <c r="DX28" s="168"/>
      <c r="DY28" s="168"/>
      <c r="DZ28" s="168"/>
      <c r="EA28" s="168"/>
      <c r="EB28" s="168"/>
      <c r="EC28" s="168"/>
      <c r="ED28" s="168"/>
      <c r="EE28" s="168"/>
      <c r="EF28" s="168"/>
      <c r="EG28" s="168"/>
      <c r="EH28" s="168"/>
      <c r="EI28" s="168"/>
      <c r="EJ28" s="168"/>
      <c r="EK28" s="168"/>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168"/>
      <c r="FN28" s="168"/>
      <c r="FO28" s="168"/>
      <c r="FP28" s="168"/>
      <c r="FQ28" s="168"/>
      <c r="FR28" s="168"/>
      <c r="FS28" s="168"/>
      <c r="FT28" s="168"/>
      <c r="FU28" s="168"/>
      <c r="FV28" s="168"/>
    </row>
    <row r="29" spans="1:178" ht="58.2" thickBot="1">
      <c r="B29" s="100" t="str">
        <f>IF(ADMIN2026!B220="","",ADMIN2026!B220)</f>
        <v>Birmingham Running &amp; Tri Club</v>
      </c>
      <c r="C29" s="100" t="str">
        <f>IF(ADMIN2026!C220="","",ADMIN2026!C220)</f>
        <v>BRAT</v>
      </c>
      <c r="D29" s="100" t="str">
        <f>IF(ADMIN2026!D220="","",ADMIN2026!D220)</f>
        <v>Birchfield Harriers</v>
      </c>
      <c r="E29" s="100" t="str">
        <f>IF(ADMIN2026!E220="","",ADMIN2026!E220)</f>
        <v>Bir</v>
      </c>
      <c r="F29" s="100" t="str">
        <f>IF(ADMIN2026!F220="","",ADMIN2026!F220)</f>
        <v/>
      </c>
      <c r="G29" s="100" t="str">
        <f>IF(ADMIN2026!G220="","",ADMIN2026!G220)</f>
        <v/>
      </c>
      <c r="H29" s="100" t="str">
        <f>IF(ADMIN2026!H220="","",ADMIN2026!H220)</f>
        <v>Charnwood AC</v>
      </c>
      <c r="I29" s="100" t="str">
        <f>IF(ADMIN2026!I220="","",ADMIN2026!I220)</f>
        <v>Charn</v>
      </c>
      <c r="J29" s="100" t="str">
        <f>IF(ADMIN2026!J220="","",ADMIN2026!J220)</f>
        <v>Abingdon AC</v>
      </c>
      <c r="K29" s="100" t="str">
        <f>IF(ADMIN2026!K220="","",ADMIN2026!K220)</f>
        <v>Abing</v>
      </c>
      <c r="L29" s="100" t="str">
        <f>IF(ADMIN2026!L220="","",ADMIN2026!L220)</f>
        <v>Bromsgrove &amp; Redditch AC</v>
      </c>
      <c r="M29" s="100" t="str">
        <f>IF(ADMIN2026!M220="","",ADMIN2026!M220)</f>
        <v>B&amp;R</v>
      </c>
      <c r="N29" s="168"/>
      <c r="O29" s="168"/>
      <c r="P29" s="168"/>
      <c r="Q29" s="168"/>
      <c r="R29" s="168"/>
      <c r="S29" s="168" t="s">
        <v>532</v>
      </c>
      <c r="T29" s="179" t="s">
        <v>331</v>
      </c>
      <c r="U29" s="179" t="s">
        <v>14</v>
      </c>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168"/>
      <c r="FP29" s="168"/>
      <c r="FQ29" s="168"/>
      <c r="FR29" s="168"/>
      <c r="FS29" s="168"/>
      <c r="FT29" s="168"/>
      <c r="FU29" s="168"/>
      <c r="FV29" s="168"/>
    </row>
    <row r="30" spans="1:178" ht="58.2" thickBot="1">
      <c r="B30" s="100" t="str">
        <f>IF(ADMIN2026!B221="","",ADMIN2026!B221)</f>
        <v>Bristol &amp; West AC with Bath</v>
      </c>
      <c r="C30" s="100" t="str">
        <f>IF(ADMIN2026!C221="","",ADMIN2026!C221)</f>
        <v>B&amp;W&amp;B</v>
      </c>
      <c r="D30" s="100" t="str">
        <f>IF(ADMIN2026!D221="","",ADMIN2026!D221)</f>
        <v>Cannock &amp; Stafford AC</v>
      </c>
      <c r="E30" s="100" t="str">
        <f>IF(ADMIN2026!E221="","",ADMIN2026!E221)</f>
        <v>C&amp;S</v>
      </c>
      <c r="F30" s="100" t="str">
        <f>IF(ADMIN2026!F221="","",ADMIN2026!F221)</f>
        <v/>
      </c>
      <c r="G30" s="100" t="str">
        <f>IF(ADMIN2026!G221="","",ADMIN2026!G221)</f>
        <v/>
      </c>
      <c r="H30" s="100" t="str">
        <f>IF(ADMIN2026!H221="","",ADMIN2026!H221)</f>
        <v>Nuneaton Harriers AC</v>
      </c>
      <c r="I30" s="100" t="str">
        <f>IF(ADMIN2026!I221="","",ADMIN2026!I221)</f>
        <v>Nun</v>
      </c>
      <c r="J30" s="100" t="str">
        <f>IF(ADMIN2026!J221="","",ADMIN2026!J221)</f>
        <v>Banbury Harriers AC</v>
      </c>
      <c r="K30" s="100" t="str">
        <f>IF(ADMIN2026!K221="","",ADMIN2026!K221)</f>
        <v>Banb</v>
      </c>
      <c r="L30" s="100" t="str">
        <f>IF(ADMIN2026!L221="","",ADMIN2026!L221)</f>
        <v>Cheltenham and County Harriers</v>
      </c>
      <c r="M30" s="100" t="str">
        <f>IF(ADMIN2026!M221="","",ADMIN2026!M221)</f>
        <v>Chelt</v>
      </c>
      <c r="N30" s="168"/>
      <c r="O30" s="168"/>
      <c r="P30" s="168"/>
      <c r="Q30" s="168"/>
      <c r="R30" s="168"/>
      <c r="S30" s="168" t="s">
        <v>534</v>
      </c>
      <c r="T30" s="179" t="s">
        <v>371</v>
      </c>
      <c r="U30" s="179" t="s">
        <v>14</v>
      </c>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168"/>
      <c r="FP30" s="168"/>
      <c r="FQ30" s="168"/>
      <c r="FR30" s="168"/>
      <c r="FS30" s="168"/>
      <c r="FT30" s="168"/>
      <c r="FU30" s="168"/>
      <c r="FV30" s="168"/>
    </row>
    <row r="31" spans="1:178" ht="58.2" thickBot="1">
      <c r="B31" s="100" t="str">
        <f>IF(ADMIN2026!B222="","",ADMIN2026!B222)</f>
        <v>Burton AC</v>
      </c>
      <c r="C31" s="100" t="str">
        <f>IF(ADMIN2026!C222="","",ADMIN2026!C222)</f>
        <v>Burt</v>
      </c>
      <c r="D31" s="100" t="str">
        <f>IF(ADMIN2026!D222="","",ADMIN2026!D222)</f>
        <v>City of Stoke AC</v>
      </c>
      <c r="E31" s="100" t="str">
        <f>IF(ADMIN2026!E222="","",ADMIN2026!E222)</f>
        <v>Stoke</v>
      </c>
      <c r="F31" s="100" t="str">
        <f>IF(ADMIN2026!F222="","",ADMIN2026!F222)</f>
        <v/>
      </c>
      <c r="G31" s="100" t="str">
        <f>IF(ADMIN2026!G222="","",ADMIN2026!G222)</f>
        <v/>
      </c>
      <c r="H31" s="100" t="str">
        <f>IF(ADMIN2026!H222="","",ADMIN2026!H222)</f>
        <v>Royal Sutton Coldfield AC</v>
      </c>
      <c r="I31" s="100" t="str">
        <f>IF(ADMIN2026!I222="","",ADMIN2026!I222)</f>
        <v>RSC</v>
      </c>
      <c r="J31" s="100" t="str">
        <f>IF(ADMIN2026!J222="","",ADMIN2026!J222)</f>
        <v>Corby AC</v>
      </c>
      <c r="K31" s="100" t="str">
        <f>IF(ADMIN2026!K222="","",ADMIN2026!K222)</f>
        <v>Corb</v>
      </c>
      <c r="L31" s="100" t="str">
        <f>IF(ADMIN2026!L222="","",ADMIN2026!L222)</f>
        <v>Dudley &amp; Stourbridge Harriers</v>
      </c>
      <c r="M31" s="100" t="str">
        <f>IF(ADMIN2026!M222="","",ADMIN2026!M222)</f>
        <v>D&amp;S</v>
      </c>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row>
    <row r="32" spans="1:178" ht="43.8" thickBot="1">
      <c r="B32" s="100" t="str">
        <f>IF(ADMIN2026!B223="","",ADMIN2026!B223)</f>
        <v>Halesowen A &amp; CC</v>
      </c>
      <c r="C32" s="100" t="str">
        <f>IF(ADMIN2026!C223="","",ADMIN2026!C223)</f>
        <v>Hales</v>
      </c>
      <c r="D32" s="100" t="str">
        <f>IF(ADMIN2026!D223="","",ADMIN2026!D223)</f>
        <v>Gloucester AC</v>
      </c>
      <c r="E32" s="100" t="str">
        <f>IF(ADMIN2026!E223="","",ADMIN2026!E223)</f>
        <v>Glouc</v>
      </c>
      <c r="F32" s="100" t="str">
        <f>IF(ADMIN2026!F223="","",ADMIN2026!F223)</f>
        <v/>
      </c>
      <c r="G32" s="100" t="str">
        <f>IF(ADMIN2026!G223="","",ADMIN2026!G223)</f>
        <v/>
      </c>
      <c r="H32" s="100" t="str">
        <f>IF(ADMIN2026!H223="","",ADMIN2026!H223)</f>
        <v>Shrewsbury AC</v>
      </c>
      <c r="I32" s="100" t="str">
        <f>IF(ADMIN2026!I223="","",ADMIN2026!I223)</f>
        <v>Shrew</v>
      </c>
      <c r="J32" s="100" t="str">
        <f>IF(ADMIN2026!J223="","",ADMIN2026!J223)</f>
        <v>Coventry Godiva Harriers</v>
      </c>
      <c r="K32" s="100" t="str">
        <f>IF(ADMIN2026!K223="","",ADMIN2026!K223)</f>
        <v>CovG</v>
      </c>
      <c r="L32" s="100" t="str">
        <f>IF(ADMIN2026!L223="","",ADMIN2026!L223)</f>
        <v>Hereford Forest</v>
      </c>
      <c r="M32" s="100" t="str">
        <f>IF(ADMIN2026!M223="","",ADMIN2026!M223)</f>
        <v>HereF</v>
      </c>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168"/>
      <c r="FP32" s="168"/>
      <c r="FQ32" s="168"/>
      <c r="FR32" s="168"/>
      <c r="FS32" s="168"/>
      <c r="FT32" s="168"/>
      <c r="FU32" s="168"/>
      <c r="FV32" s="168"/>
    </row>
    <row r="33" spans="1:178" ht="58.2" thickBot="1">
      <c r="B33" s="100" t="str">
        <f>IF(ADMIN2026!B224="","",ADMIN2026!B224)</f>
        <v>Leamington C &amp; AC</v>
      </c>
      <c r="C33" s="100" t="str">
        <f>IF(ADMIN2026!C224="","",ADMIN2026!C224)</f>
        <v>Leam</v>
      </c>
      <c r="D33" s="100" t="str">
        <f>IF(ADMIN2026!D224="","",ADMIN2026!D224)</f>
        <v>Newport Harriers</v>
      </c>
      <c r="E33" s="100" t="str">
        <f>IF(ADMIN2026!E224="","",ADMIN2026!E224)</f>
        <v>Newp</v>
      </c>
      <c r="F33" s="100" t="str">
        <f>IF(ADMIN2026!F224="","",ADMIN2026!F224)</f>
        <v/>
      </c>
      <c r="G33" s="100" t="str">
        <f>IF(ADMIN2026!G224="","",ADMIN2026!G224)</f>
        <v/>
      </c>
      <c r="H33" s="100" t="str">
        <f>IF(ADMIN2026!H224="","",ADMIN2026!H224)</f>
        <v>Sutton-in-Ashfield H &amp; AC</v>
      </c>
      <c r="I33" s="100" t="str">
        <f>IF(ADMIN2026!I224="","",ADMIN2026!I224)</f>
        <v>SinA</v>
      </c>
      <c r="J33" s="100" t="str">
        <f>IF(ADMIN2026!J224="","",ADMIN2026!J224)</f>
        <v>Daventry AAC</v>
      </c>
      <c r="K33" s="100" t="str">
        <f>IF(ADMIN2026!K224="","",ADMIN2026!K224)</f>
        <v>Dav</v>
      </c>
      <c r="L33" s="100" t="str">
        <f>IF(ADMIN2026!L224="","",ADMIN2026!L224)</f>
        <v>Kidderminster &amp; Stourport AC</v>
      </c>
      <c r="M33" s="100" t="str">
        <f>IF(ADMIN2026!M224="","",ADMIN2026!M224)</f>
        <v>K&amp;S</v>
      </c>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8"/>
      <c r="EY33" s="168"/>
      <c r="EZ33" s="168"/>
      <c r="FA33" s="168"/>
      <c r="FB33" s="168"/>
      <c r="FC33" s="168"/>
      <c r="FD33" s="168"/>
      <c r="FE33" s="168"/>
      <c r="FF33" s="168"/>
      <c r="FG33" s="168"/>
      <c r="FH33" s="168"/>
      <c r="FI33" s="168"/>
      <c r="FJ33" s="168"/>
      <c r="FK33" s="168"/>
      <c r="FL33" s="168"/>
      <c r="FM33" s="168"/>
      <c r="FN33" s="168"/>
      <c r="FO33" s="168"/>
      <c r="FP33" s="168"/>
      <c r="FQ33" s="168"/>
      <c r="FR33" s="168"/>
      <c r="FS33" s="168"/>
      <c r="FT33" s="168"/>
      <c r="FU33" s="168"/>
      <c r="FV33" s="168"/>
    </row>
    <row r="34" spans="1:178" ht="43.8" thickBot="1">
      <c r="B34" s="100" t="str">
        <f>IF(ADMIN2026!B225="","",ADMIN2026!B225)</f>
        <v>Rugby &amp; Northampton AC</v>
      </c>
      <c r="C34" s="100" t="str">
        <f>IF(ADMIN2026!C225="","",ADMIN2026!C225)</f>
        <v>R&amp;N</v>
      </c>
      <c r="D34" s="100" t="str">
        <f>IF(ADMIN2026!D225="","",ADMIN2026!D225)</f>
        <v>Notts AC</v>
      </c>
      <c r="E34" s="100" t="str">
        <f>IF(ADMIN2026!E225="","",ADMIN2026!E225)</f>
        <v>Notts</v>
      </c>
      <c r="F34" s="100" t="str">
        <f>IF(ADMIN2026!F225="","",ADMIN2026!F225)</f>
        <v/>
      </c>
      <c r="G34" s="100" t="str">
        <f>IF(ADMIN2026!G225="","",ADMIN2026!G225)</f>
        <v/>
      </c>
      <c r="H34" s="100" t="str">
        <f>IF(ADMIN2026!H225="","",ADMIN2026!H225)</f>
        <v>Tamworth AC</v>
      </c>
      <c r="I34" s="100" t="str">
        <f>IF(ADMIN2026!I225="","",ADMIN2026!I225)</f>
        <v>Tamw</v>
      </c>
      <c r="J34" s="100" t="str">
        <f>IF(ADMIN2026!J225="","",ADMIN2026!J225)</f>
        <v>Kettering Town Harriers</v>
      </c>
      <c r="K34" s="100" t="str">
        <f>IF(ADMIN2026!K225="","",ADMIN2026!K225)</f>
        <v>Kett</v>
      </c>
      <c r="L34" s="100" t="str">
        <f>IF(ADMIN2026!L225="","",ADMIN2026!L225)</f>
        <v>Tipton Harriers</v>
      </c>
      <c r="M34" s="100" t="str">
        <f>IF(ADMIN2026!M225="","",ADMIN2026!M225)</f>
        <v>Tipton</v>
      </c>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8"/>
      <c r="EY34" s="168"/>
      <c r="EZ34" s="168"/>
      <c r="FA34" s="168"/>
      <c r="FB34" s="168"/>
      <c r="FC34" s="168"/>
      <c r="FD34" s="168"/>
      <c r="FE34" s="168"/>
      <c r="FF34" s="168"/>
      <c r="FG34" s="168"/>
      <c r="FH34" s="168"/>
      <c r="FI34" s="168"/>
      <c r="FJ34" s="168"/>
      <c r="FK34" s="168"/>
      <c r="FL34" s="168"/>
      <c r="FM34" s="168"/>
      <c r="FN34" s="168"/>
      <c r="FO34" s="168"/>
      <c r="FP34" s="168"/>
      <c r="FQ34" s="168"/>
      <c r="FR34" s="168"/>
      <c r="FS34" s="168"/>
      <c r="FT34" s="168"/>
      <c r="FU34" s="168"/>
      <c r="FV34" s="168"/>
    </row>
    <row r="35" spans="1:178" ht="43.8" thickBot="1">
      <c r="B35" s="100" t="str">
        <f>IF(ADMIN2026!B226="","",ADMIN2026!B226)</f>
        <v/>
      </c>
      <c r="C35" s="100" t="str">
        <f>IF(ADMIN2026!C226="","",ADMIN2026!C226)</f>
        <v/>
      </c>
      <c r="D35" s="100" t="str">
        <f>IF(ADMIN2026!D226="","",ADMIN2026!D226)</f>
        <v>Stratford–upon–Avon AC</v>
      </c>
      <c r="E35" s="100" t="str">
        <f>IF(ADMIN2026!E226="","",ADMIN2026!E226)</f>
        <v>Strat</v>
      </c>
      <c r="F35" s="100" t="str">
        <f>IF(ADMIN2026!F226="","",ADMIN2026!F226)</f>
        <v/>
      </c>
      <c r="G35" s="100" t="str">
        <f>IF(ADMIN2026!G226="","",ADMIN2026!G226)</f>
        <v/>
      </c>
      <c r="H35" s="100" t="str">
        <f>IF(ADMIN2026!H226="","",ADMIN2026!H226)</f>
        <v>Telford AC</v>
      </c>
      <c r="I35" s="100" t="str">
        <f>IF(ADMIN2026!I226="","",ADMIN2026!I226)</f>
        <v>Telf</v>
      </c>
      <c r="J35" s="100" t="str">
        <f>IF(ADMIN2026!J226="","",ADMIN2026!J226)</f>
        <v>Leicester Coritanian AC</v>
      </c>
      <c r="K35" s="100" t="str">
        <f>IF(ADMIN2026!K226="","",ADMIN2026!K226)</f>
        <v>Leic</v>
      </c>
      <c r="L35" s="100" t="str">
        <f>IF(ADMIN2026!L226="","",ADMIN2026!L226)</f>
        <v>Worcester AC</v>
      </c>
      <c r="M35" s="100" t="str">
        <f>IF(ADMIN2026!M226="","",ADMIN2026!M226)</f>
        <v>Worc</v>
      </c>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row>
    <row r="36" spans="1:178" ht="58.2" thickBot="1">
      <c r="B36" s="100" t="str">
        <f>IF(ADMIN2026!B227="","",ADMIN2026!B227)</f>
        <v/>
      </c>
      <c r="C36" s="100" t="str">
        <f>IF(ADMIN2026!C227="","",ADMIN2026!C227)</f>
        <v/>
      </c>
      <c r="D36" s="100" t="str">
        <f>IF(ADMIN2026!D227="","",ADMIN2026!D227)</f>
        <v/>
      </c>
      <c r="E36" s="100" t="str">
        <f>IF(ADMIN2026!E227="","",ADMIN2026!E227)</f>
        <v/>
      </c>
      <c r="F36" s="100" t="str">
        <f>IF(ADMIN2026!F227="","",ADMIN2026!F227)</f>
        <v/>
      </c>
      <c r="G36" s="100" t="str">
        <f>IF(ADMIN2026!G227="","",ADMIN2026!G227)</f>
        <v/>
      </c>
      <c r="H36" s="100" t="str">
        <f>IF(ADMIN2026!H227="","",ADMIN2026!H227)</f>
        <v>Wolverhampton &amp; Bilston AC</v>
      </c>
      <c r="I36" s="100" t="str">
        <f>IF(ADMIN2026!I227="","",ADMIN2026!I227)</f>
        <v>W&amp;B</v>
      </c>
      <c r="J36" s="100" t="str">
        <f>IF(ADMIN2026!J227="","",ADMIN2026!J227)</f>
        <v>Solihull &amp; Small Heath AC</v>
      </c>
      <c r="K36" s="100" t="str">
        <f>IF(ADMIN2026!K227="","",ADMIN2026!K227)</f>
        <v>SSH</v>
      </c>
      <c r="L36" s="100" t="str">
        <f>IF(ADMIN2026!L227="","",ADMIN2026!L227)</f>
        <v>Yate and District AC</v>
      </c>
      <c r="M36" s="100" t="str">
        <f>IF(ADMIN2026!M227="","",ADMIN2026!M227)</f>
        <v>Yate</v>
      </c>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168"/>
      <c r="FP36" s="168"/>
      <c r="FQ36" s="168"/>
      <c r="FR36" s="168"/>
      <c r="FS36" s="168"/>
      <c r="FT36" s="168"/>
      <c r="FU36" s="168"/>
      <c r="FV36" s="168"/>
    </row>
    <row r="37" spans="1:178" ht="15" thickBot="1">
      <c r="B37" s="100" t="str">
        <f>IF(ADMIN2026!B228="","",ADMIN2026!B228)</f>
        <v/>
      </c>
      <c r="C37" s="100" t="str">
        <f>IF(ADMIN2026!C228="","",ADMIN2026!C228)</f>
        <v/>
      </c>
      <c r="D37" s="100" t="str">
        <f>IF(ADMIN2026!D228="","",ADMIN2026!D228)</f>
        <v/>
      </c>
      <c r="E37" s="100" t="str">
        <f>IF(ADMIN2026!E228="","",ADMIN2026!E228)</f>
        <v/>
      </c>
      <c r="F37" s="100" t="str">
        <f>IF(ADMIN2026!F228="","",ADMIN2026!F228)</f>
        <v/>
      </c>
      <c r="G37" s="100" t="str">
        <f>IF(ADMIN2026!G228="","",ADMIN2026!G228)</f>
        <v/>
      </c>
      <c r="H37" s="100" t="str">
        <f>IF(ADMIN2026!H228="","",ADMIN2026!H228)</f>
        <v/>
      </c>
      <c r="I37" s="100" t="str">
        <f>IF(ADMIN2026!I228="","",ADMIN2026!I228)</f>
        <v/>
      </c>
      <c r="J37" s="100" t="str">
        <f>IF(ADMIN2026!J228="","",ADMIN2026!J228)</f>
        <v/>
      </c>
      <c r="K37" s="100" t="str">
        <f>IF(ADMIN2026!K228="","",ADMIN2026!K228)</f>
        <v/>
      </c>
      <c r="L37" s="100" t="str">
        <f>IF(ADMIN2026!L228="","",ADMIN2026!L228)</f>
        <v/>
      </c>
      <c r="M37" s="100" t="str">
        <f>IF(ADMIN2026!M228="","",ADMIN2026!M228)</f>
        <v/>
      </c>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row>
    <row r="38" spans="1:178" ht="15" thickBot="1">
      <c r="B38" s="100" t="str">
        <f>IF(ADMIN2026!B229="","",ADMIN2026!B229)</f>
        <v/>
      </c>
      <c r="C38" s="100" t="str">
        <f>IF(ADMIN2026!C229="","",ADMIN2026!C229)</f>
        <v/>
      </c>
      <c r="D38" s="100" t="str">
        <f>IF(ADMIN2026!D229="","",ADMIN2026!D229)</f>
        <v/>
      </c>
      <c r="E38" s="100" t="str">
        <f>IF(ADMIN2026!E229="","",ADMIN2026!E229)</f>
        <v/>
      </c>
      <c r="F38" s="100" t="str">
        <f>IF(ADMIN2026!F229="","",ADMIN2026!F229)</f>
        <v/>
      </c>
      <c r="G38" s="100" t="str">
        <f>IF(ADMIN2026!G229="","",ADMIN2026!G229)</f>
        <v/>
      </c>
      <c r="H38" s="100" t="str">
        <f>IF(ADMIN2026!H229="","",ADMIN2026!H229)</f>
        <v/>
      </c>
      <c r="I38" s="100" t="str">
        <f>IF(ADMIN2026!I229="","",ADMIN2026!I229)</f>
        <v/>
      </c>
      <c r="J38" s="100" t="str">
        <f>IF(ADMIN2026!J229="","",ADMIN2026!J229)</f>
        <v/>
      </c>
      <c r="K38" s="100" t="str">
        <f>IF(ADMIN2026!K229="","",ADMIN2026!K229)</f>
        <v/>
      </c>
      <c r="L38" s="100" t="str">
        <f>IF(ADMIN2026!L229="","",ADMIN2026!L229)</f>
        <v/>
      </c>
      <c r="M38" s="100" t="str">
        <f>IF(ADMIN2026!M229="","",ADMIN2026!M229)</f>
        <v/>
      </c>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168"/>
      <c r="FP38" s="168"/>
      <c r="FQ38" s="168"/>
      <c r="FR38" s="168"/>
      <c r="FS38" s="168"/>
      <c r="FT38" s="168"/>
      <c r="FU38" s="168"/>
      <c r="FV38" s="168"/>
    </row>
    <row r="39" spans="1:178" ht="15" thickBot="1">
      <c r="B39" s="100" t="str">
        <f>IF(ADMIN2026!B230="","",ADMIN2026!B230)</f>
        <v/>
      </c>
      <c r="C39" s="100" t="str">
        <f>IF(ADMIN2026!C230="","",ADMIN2026!C230)</f>
        <v/>
      </c>
      <c r="D39" s="100" t="str">
        <f>IF(ADMIN2026!D230="","",ADMIN2026!D230)</f>
        <v/>
      </c>
      <c r="E39" s="100" t="str">
        <f>IF(ADMIN2026!E230="","",ADMIN2026!E230)</f>
        <v/>
      </c>
      <c r="F39" s="100" t="str">
        <f>IF(ADMIN2026!F230="","",ADMIN2026!F230)</f>
        <v/>
      </c>
      <c r="G39" s="100" t="str">
        <f>IF(ADMIN2026!G230="","",ADMIN2026!G230)</f>
        <v/>
      </c>
      <c r="H39" s="100" t="str">
        <f>IF(ADMIN2026!H230="","",ADMIN2026!H230)</f>
        <v/>
      </c>
      <c r="I39" s="100" t="str">
        <f>IF(ADMIN2026!I230="","",ADMIN2026!I230)</f>
        <v/>
      </c>
      <c r="J39" s="100" t="str">
        <f>IF(ADMIN2026!J230="","",ADMIN2026!J230)</f>
        <v/>
      </c>
      <c r="K39" s="100" t="str">
        <f>IF(ADMIN2026!K230="","",ADMIN2026!K230)</f>
        <v/>
      </c>
      <c r="L39" s="100" t="str">
        <f>IF(ADMIN2026!L230="","",ADMIN2026!L230)</f>
        <v/>
      </c>
      <c r="M39" s="100" t="str">
        <f>IF(ADMIN2026!M230="","",ADMIN2026!M230)</f>
        <v/>
      </c>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168"/>
      <c r="FP39" s="168"/>
      <c r="FQ39" s="168"/>
      <c r="FR39" s="168"/>
      <c r="FS39" s="168"/>
      <c r="FT39" s="168"/>
      <c r="FU39" s="168"/>
      <c r="FV39" s="168"/>
    </row>
    <row r="40" spans="1:178" ht="15" thickBot="1">
      <c r="B40" s="100" t="str">
        <f>IF(ADMIN2026!B231="","",ADMIN2026!B231)</f>
        <v/>
      </c>
      <c r="C40" s="100" t="str">
        <f>IF(ADMIN2026!C231="","",ADMIN2026!C231)</f>
        <v/>
      </c>
      <c r="D40" s="100" t="str">
        <f>IF(ADMIN2026!D231="","",ADMIN2026!D231)</f>
        <v/>
      </c>
      <c r="E40" s="100" t="str">
        <f>IF(ADMIN2026!E231="","",ADMIN2026!E231)</f>
        <v/>
      </c>
      <c r="F40" s="100" t="str">
        <f>IF(ADMIN2026!F231="","",ADMIN2026!F231)</f>
        <v/>
      </c>
      <c r="G40" s="100" t="str">
        <f>IF(ADMIN2026!G231="","",ADMIN2026!G231)</f>
        <v/>
      </c>
      <c r="H40" s="100" t="str">
        <f>IF(ADMIN2026!H231="","",ADMIN2026!H231)</f>
        <v/>
      </c>
      <c r="I40" s="100" t="str">
        <f>IF(ADMIN2026!I231="","",ADMIN2026!I231)</f>
        <v/>
      </c>
      <c r="J40" s="100" t="str">
        <f>IF(ADMIN2026!J231="","",ADMIN2026!J231)</f>
        <v/>
      </c>
      <c r="K40" s="100" t="str">
        <f>IF(ADMIN2026!K231="","",ADMIN2026!K231)</f>
        <v/>
      </c>
      <c r="L40" s="100" t="str">
        <f>IF(ADMIN2026!L231="","",ADMIN2026!L231)</f>
        <v/>
      </c>
      <c r="M40" s="100" t="str">
        <f>IF(ADMIN2026!M231="","",ADMIN2026!M231)</f>
        <v/>
      </c>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8"/>
      <c r="CF40" s="168"/>
      <c r="CG40" s="168"/>
      <c r="CH40" s="168"/>
      <c r="CI40" s="168"/>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row>
    <row r="41" spans="1:178">
      <c r="A41" s="168"/>
      <c r="B41" s="168"/>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row>
    <row r="42" spans="1:178">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AZ42" s="168"/>
      <c r="BA42" s="168"/>
      <c r="BB42" s="168"/>
      <c r="BC42" s="168"/>
      <c r="BD42" s="168"/>
      <c r="BE42" s="168"/>
      <c r="BF42" s="168"/>
      <c r="BG42" s="168"/>
      <c r="BH42" s="168"/>
      <c r="BI42" s="168"/>
      <c r="BJ42" s="168"/>
      <c r="BK42" s="168"/>
      <c r="BL42" s="168"/>
      <c r="BM42" s="168"/>
      <c r="BN42" s="168"/>
      <c r="BO42" s="168"/>
      <c r="BP42" s="168"/>
      <c r="BQ42" s="168"/>
      <c r="BR42" s="168"/>
      <c r="BS42" s="168"/>
      <c r="BT42" s="168"/>
      <c r="BU42" s="168"/>
      <c r="BV42" s="168"/>
      <c r="BW42" s="168"/>
      <c r="BX42" s="168"/>
      <c r="BY42" s="168"/>
      <c r="BZ42" s="168"/>
      <c r="CA42" s="168"/>
      <c r="CB42" s="168"/>
      <c r="CC42" s="168"/>
      <c r="CD42" s="168"/>
      <c r="CE42" s="168"/>
      <c r="CF42" s="168"/>
      <c r="CG42" s="168"/>
      <c r="CH42" s="168"/>
      <c r="CI42" s="168"/>
      <c r="CJ42" s="168"/>
      <c r="CK42" s="168"/>
      <c r="CL42" s="168"/>
      <c r="CM42" s="168"/>
      <c r="CN42" s="168"/>
      <c r="CO42" s="168"/>
      <c r="CP42" s="168"/>
      <c r="CQ42" s="168"/>
      <c r="CR42" s="168"/>
      <c r="CS42" s="168"/>
      <c r="CT42" s="168"/>
      <c r="CU42" s="168"/>
      <c r="CV42" s="168"/>
      <c r="CW42" s="168"/>
      <c r="CX42" s="168"/>
      <c r="CY42" s="168"/>
      <c r="CZ42" s="168"/>
      <c r="DA42" s="168"/>
      <c r="DB42" s="168"/>
      <c r="DC42" s="168"/>
      <c r="DD42" s="168"/>
      <c r="DE42" s="168"/>
      <c r="DF42" s="168"/>
      <c r="DG42" s="168"/>
      <c r="DH42" s="168"/>
      <c r="DI42" s="168"/>
      <c r="DJ42" s="168"/>
      <c r="DK42" s="168"/>
      <c r="DL42" s="168"/>
      <c r="DM42" s="168"/>
      <c r="DN42" s="168"/>
      <c r="DO42" s="168"/>
      <c r="DP42" s="168"/>
      <c r="DQ42" s="168"/>
      <c r="DR42" s="168"/>
      <c r="DS42" s="168"/>
      <c r="DT42" s="168"/>
      <c r="DU42" s="168"/>
      <c r="DV42" s="168"/>
      <c r="DW42" s="168"/>
      <c r="DX42" s="168"/>
      <c r="DY42" s="168"/>
      <c r="DZ42" s="168"/>
      <c r="EA42" s="168"/>
      <c r="EB42" s="168"/>
      <c r="EC42" s="168"/>
      <c r="ED42" s="168"/>
      <c r="EE42" s="168"/>
      <c r="EF42" s="168"/>
      <c r="EG42" s="168"/>
      <c r="EH42" s="168"/>
      <c r="EI42" s="168"/>
      <c r="EJ42" s="168"/>
      <c r="EK42" s="168"/>
      <c r="EL42" s="168"/>
      <c r="EM42" s="168"/>
      <c r="EN42" s="168"/>
      <c r="EO42" s="168"/>
      <c r="EP42" s="168"/>
      <c r="EQ42" s="168"/>
      <c r="ER42" s="168"/>
      <c r="ES42" s="168"/>
      <c r="ET42" s="168"/>
      <c r="EU42" s="168"/>
      <c r="EV42" s="168"/>
      <c r="EW42" s="168"/>
      <c r="EX42" s="168"/>
      <c r="EY42" s="168"/>
      <c r="EZ42" s="168"/>
      <c r="FA42" s="168"/>
      <c r="FB42" s="168"/>
      <c r="FC42" s="168"/>
      <c r="FD42" s="168"/>
      <c r="FE42" s="168"/>
      <c r="FF42" s="168"/>
      <c r="FG42" s="168"/>
      <c r="FH42" s="168"/>
      <c r="FI42" s="168"/>
      <c r="FJ42" s="168"/>
      <c r="FK42" s="168"/>
      <c r="FL42" s="168"/>
      <c r="FM42" s="168"/>
      <c r="FN42" s="168"/>
      <c r="FO42" s="168"/>
      <c r="FP42" s="168"/>
      <c r="FQ42" s="168"/>
      <c r="FR42" s="168"/>
      <c r="FS42" s="168"/>
      <c r="FT42" s="168"/>
      <c r="FU42" s="168"/>
      <c r="FV42" s="168"/>
    </row>
    <row r="43" spans="1:178">
      <c r="A43" s="167" t="s">
        <v>536</v>
      </c>
      <c r="B43" s="168"/>
      <c r="C43" s="167" t="s">
        <v>500</v>
      </c>
      <c r="D43" s="167" t="s">
        <v>506</v>
      </c>
      <c r="E43" s="167" t="s">
        <v>518</v>
      </c>
      <c r="F43" s="167" t="s">
        <v>520</v>
      </c>
      <c r="G43" s="167" t="s">
        <v>522</v>
      </c>
      <c r="H43" s="167" t="s">
        <v>527</v>
      </c>
      <c r="I43" s="167" t="s">
        <v>530</v>
      </c>
      <c r="J43" s="167" t="s">
        <v>532</v>
      </c>
      <c r="K43" s="167" t="s">
        <v>502</v>
      </c>
      <c r="L43" s="167" t="s">
        <v>511</v>
      </c>
      <c r="M43" s="167" t="s">
        <v>519</v>
      </c>
      <c r="N43" s="167" t="s">
        <v>521</v>
      </c>
      <c r="O43" s="167" t="s">
        <v>524</v>
      </c>
      <c r="P43" s="167" t="s">
        <v>529</v>
      </c>
      <c r="Q43" s="167" t="s">
        <v>531</v>
      </c>
      <c r="R43" s="167" t="s">
        <v>534</v>
      </c>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c r="CG43" s="168"/>
      <c r="CH43" s="168"/>
      <c r="CI43" s="168"/>
      <c r="CJ43" s="168"/>
      <c r="CK43" s="168"/>
      <c r="CL43" s="168"/>
      <c r="CM43" s="168"/>
      <c r="CN43" s="168"/>
      <c r="CO43" s="168"/>
      <c r="CP43" s="168"/>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c r="EJ43" s="168"/>
      <c r="EK43" s="168"/>
      <c r="EL43" s="168"/>
      <c r="EM43" s="168"/>
      <c r="EN43" s="168"/>
      <c r="EO43" s="168"/>
      <c r="EP43" s="168"/>
      <c r="EQ43" s="168"/>
      <c r="ER43" s="168"/>
      <c r="ES43" s="168"/>
      <c r="ET43" s="168"/>
      <c r="EU43" s="168"/>
      <c r="EV43" s="168"/>
      <c r="EW43" s="168"/>
      <c r="EX43" s="168"/>
      <c r="EY43" s="168"/>
      <c r="EZ43" s="168"/>
      <c r="FA43" s="168"/>
      <c r="FB43" s="168"/>
      <c r="FC43" s="168"/>
      <c r="FD43" s="168"/>
      <c r="FE43" s="168"/>
      <c r="FF43" s="168"/>
      <c r="FG43" s="168"/>
      <c r="FH43" s="168"/>
      <c r="FI43" s="168"/>
      <c r="FJ43" s="168"/>
      <c r="FK43" s="168"/>
      <c r="FL43" s="168"/>
      <c r="FM43" s="168"/>
      <c r="FN43" s="168"/>
      <c r="FO43" s="168"/>
      <c r="FP43" s="168"/>
      <c r="FQ43" s="168"/>
      <c r="FR43" s="168"/>
      <c r="FS43" s="168"/>
      <c r="FT43" s="168"/>
      <c r="FU43" s="168"/>
      <c r="FV43" s="168"/>
    </row>
    <row r="44" spans="1:178">
      <c r="A44" s="168"/>
      <c r="B44" s="168"/>
      <c r="C44" s="167" t="s">
        <v>7</v>
      </c>
      <c r="D44" s="167" t="s">
        <v>8</v>
      </c>
      <c r="E44" s="167" t="s">
        <v>9</v>
      </c>
      <c r="F44" s="167" t="s">
        <v>10</v>
      </c>
      <c r="G44" s="167" t="s">
        <v>11</v>
      </c>
      <c r="H44" s="167" t="s">
        <v>12</v>
      </c>
      <c r="I44" s="167" t="s">
        <v>13</v>
      </c>
      <c r="J44" s="167" t="s">
        <v>14</v>
      </c>
      <c r="K44" s="167" t="s">
        <v>7</v>
      </c>
      <c r="L44" s="167" t="s">
        <v>8</v>
      </c>
      <c r="M44" s="167" t="s">
        <v>9</v>
      </c>
      <c r="N44" s="167" t="s">
        <v>10</v>
      </c>
      <c r="O44" s="167" t="s">
        <v>11</v>
      </c>
      <c r="P44" s="167" t="s">
        <v>12</v>
      </c>
      <c r="Q44" s="167" t="s">
        <v>13</v>
      </c>
      <c r="R44" s="167" t="s">
        <v>14</v>
      </c>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row>
    <row r="45" spans="1:178">
      <c r="A45" s="168"/>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row>
    <row r="46" spans="1:178">
      <c r="A46" s="168" t="s">
        <v>537</v>
      </c>
      <c r="B46" s="167">
        <v>1</v>
      </c>
      <c r="C46" s="168">
        <f>1+B46</f>
        <v>2</v>
      </c>
      <c r="D46" s="168">
        <f t="shared" ref="D46:BO46" si="11">1+C46</f>
        <v>3</v>
      </c>
      <c r="E46" s="168">
        <f t="shared" si="11"/>
        <v>4</v>
      </c>
      <c r="F46" s="168">
        <f t="shared" si="11"/>
        <v>5</v>
      </c>
      <c r="G46" s="168">
        <f t="shared" si="11"/>
        <v>6</v>
      </c>
      <c r="H46" s="168">
        <f t="shared" si="11"/>
        <v>7</v>
      </c>
      <c r="I46" s="168">
        <f t="shared" si="11"/>
        <v>8</v>
      </c>
      <c r="J46" s="168">
        <f t="shared" si="11"/>
        <v>9</v>
      </c>
      <c r="K46" s="168">
        <f t="shared" si="11"/>
        <v>10</v>
      </c>
      <c r="L46" s="168">
        <f t="shared" si="11"/>
        <v>11</v>
      </c>
      <c r="M46" s="168">
        <f t="shared" si="11"/>
        <v>12</v>
      </c>
      <c r="N46" s="168">
        <f t="shared" si="11"/>
        <v>13</v>
      </c>
      <c r="O46" s="168">
        <f t="shared" si="11"/>
        <v>14</v>
      </c>
      <c r="P46" s="168">
        <f t="shared" si="11"/>
        <v>15</v>
      </c>
      <c r="Q46" s="168">
        <f t="shared" si="11"/>
        <v>16</v>
      </c>
      <c r="R46" s="168">
        <f t="shared" si="11"/>
        <v>17</v>
      </c>
      <c r="S46" s="168">
        <f t="shared" si="11"/>
        <v>18</v>
      </c>
      <c r="T46" s="168">
        <f t="shared" si="11"/>
        <v>19</v>
      </c>
      <c r="U46" s="168">
        <f t="shared" si="11"/>
        <v>20</v>
      </c>
      <c r="V46" s="168">
        <f t="shared" si="11"/>
        <v>21</v>
      </c>
      <c r="W46" s="168">
        <f t="shared" si="11"/>
        <v>22</v>
      </c>
      <c r="X46" s="168">
        <f t="shared" si="11"/>
        <v>23</v>
      </c>
      <c r="Y46" s="168">
        <f t="shared" si="11"/>
        <v>24</v>
      </c>
      <c r="Z46" s="168">
        <f t="shared" si="11"/>
        <v>25</v>
      </c>
      <c r="AA46" s="168">
        <f t="shared" si="11"/>
        <v>26</v>
      </c>
      <c r="AB46" s="168">
        <f t="shared" si="11"/>
        <v>27</v>
      </c>
      <c r="AC46" s="168">
        <f t="shared" si="11"/>
        <v>28</v>
      </c>
      <c r="AD46" s="168">
        <f t="shared" si="11"/>
        <v>29</v>
      </c>
      <c r="AE46" s="168">
        <f t="shared" si="11"/>
        <v>30</v>
      </c>
      <c r="AF46" s="168">
        <f t="shared" si="11"/>
        <v>31</v>
      </c>
      <c r="AG46" s="168">
        <f t="shared" si="11"/>
        <v>32</v>
      </c>
      <c r="AH46" s="168">
        <f t="shared" si="11"/>
        <v>33</v>
      </c>
      <c r="AI46" s="168">
        <f t="shared" si="11"/>
        <v>34</v>
      </c>
      <c r="AJ46" s="168">
        <f t="shared" si="11"/>
        <v>35</v>
      </c>
      <c r="AK46" s="168">
        <f t="shared" si="11"/>
        <v>36</v>
      </c>
      <c r="AL46" s="168">
        <f t="shared" si="11"/>
        <v>37</v>
      </c>
      <c r="AM46" s="168">
        <f t="shared" si="11"/>
        <v>38</v>
      </c>
      <c r="AN46" s="168">
        <f t="shared" si="11"/>
        <v>39</v>
      </c>
      <c r="AO46" s="168">
        <f t="shared" si="11"/>
        <v>40</v>
      </c>
      <c r="AP46" s="168">
        <f t="shared" si="11"/>
        <v>41</v>
      </c>
      <c r="AQ46" s="168">
        <f t="shared" si="11"/>
        <v>42</v>
      </c>
      <c r="AR46" s="168">
        <f t="shared" si="11"/>
        <v>43</v>
      </c>
      <c r="AS46" s="168">
        <f t="shared" si="11"/>
        <v>44</v>
      </c>
      <c r="AT46" s="168">
        <f t="shared" si="11"/>
        <v>45</v>
      </c>
      <c r="AU46" s="168">
        <f t="shared" si="11"/>
        <v>46</v>
      </c>
      <c r="AV46" s="168">
        <f t="shared" si="11"/>
        <v>47</v>
      </c>
      <c r="AW46" s="168">
        <f t="shared" si="11"/>
        <v>48</v>
      </c>
      <c r="AX46" s="168">
        <f t="shared" si="11"/>
        <v>49</v>
      </c>
      <c r="AY46" s="168">
        <f t="shared" si="11"/>
        <v>50</v>
      </c>
      <c r="AZ46" s="168">
        <f t="shared" si="11"/>
        <v>51</v>
      </c>
      <c r="BA46" s="168">
        <f t="shared" si="11"/>
        <v>52</v>
      </c>
      <c r="BB46" s="168">
        <f t="shared" si="11"/>
        <v>53</v>
      </c>
      <c r="BC46" s="168">
        <f t="shared" si="11"/>
        <v>54</v>
      </c>
      <c r="BD46" s="168">
        <f t="shared" si="11"/>
        <v>55</v>
      </c>
      <c r="BE46" s="168">
        <f t="shared" si="11"/>
        <v>56</v>
      </c>
      <c r="BF46" s="168">
        <f t="shared" si="11"/>
        <v>57</v>
      </c>
      <c r="BG46" s="168">
        <f t="shared" si="11"/>
        <v>58</v>
      </c>
      <c r="BH46" s="168">
        <f t="shared" si="11"/>
        <v>59</v>
      </c>
      <c r="BI46" s="168">
        <f t="shared" si="11"/>
        <v>60</v>
      </c>
      <c r="BJ46" s="168">
        <f t="shared" si="11"/>
        <v>61</v>
      </c>
      <c r="BK46" s="168">
        <f t="shared" si="11"/>
        <v>62</v>
      </c>
      <c r="BL46" s="168">
        <f t="shared" si="11"/>
        <v>63</v>
      </c>
      <c r="BM46" s="168">
        <f t="shared" si="11"/>
        <v>64</v>
      </c>
      <c r="BN46" s="168">
        <f t="shared" si="11"/>
        <v>65</v>
      </c>
      <c r="BO46" s="168">
        <f t="shared" si="11"/>
        <v>66</v>
      </c>
      <c r="BP46" s="168">
        <f t="shared" ref="BP46:EA46" si="12">1+BO46</f>
        <v>67</v>
      </c>
      <c r="BQ46" s="168">
        <f t="shared" si="12"/>
        <v>68</v>
      </c>
      <c r="BR46" s="168">
        <f t="shared" si="12"/>
        <v>69</v>
      </c>
      <c r="BS46" s="168">
        <f t="shared" si="12"/>
        <v>70</v>
      </c>
      <c r="BT46" s="168">
        <f t="shared" si="12"/>
        <v>71</v>
      </c>
      <c r="BU46" s="168">
        <f t="shared" si="12"/>
        <v>72</v>
      </c>
      <c r="BV46" s="168">
        <f t="shared" si="12"/>
        <v>73</v>
      </c>
      <c r="BW46" s="168">
        <f t="shared" si="12"/>
        <v>74</v>
      </c>
      <c r="BX46" s="168">
        <f t="shared" si="12"/>
        <v>75</v>
      </c>
      <c r="BY46" s="168">
        <f t="shared" si="12"/>
        <v>76</v>
      </c>
      <c r="BZ46" s="168">
        <f t="shared" si="12"/>
        <v>77</v>
      </c>
      <c r="CA46" s="168">
        <f t="shared" si="12"/>
        <v>78</v>
      </c>
      <c r="CB46" s="168">
        <f t="shared" si="12"/>
        <v>79</v>
      </c>
      <c r="CC46" s="168">
        <f t="shared" si="12"/>
        <v>80</v>
      </c>
      <c r="CD46" s="168">
        <f t="shared" si="12"/>
        <v>81</v>
      </c>
      <c r="CE46" s="168">
        <f t="shared" si="12"/>
        <v>82</v>
      </c>
      <c r="CF46" s="168">
        <f t="shared" si="12"/>
        <v>83</v>
      </c>
      <c r="CG46" s="168">
        <f t="shared" si="12"/>
        <v>84</v>
      </c>
      <c r="CH46" s="168">
        <f t="shared" si="12"/>
        <v>85</v>
      </c>
      <c r="CI46" s="168">
        <f t="shared" si="12"/>
        <v>86</v>
      </c>
      <c r="CJ46" s="168">
        <f t="shared" si="12"/>
        <v>87</v>
      </c>
      <c r="CK46" s="168">
        <f t="shared" si="12"/>
        <v>88</v>
      </c>
      <c r="CL46" s="168">
        <f t="shared" si="12"/>
        <v>89</v>
      </c>
      <c r="CM46" s="168">
        <f t="shared" si="12"/>
        <v>90</v>
      </c>
      <c r="CN46" s="168">
        <f t="shared" si="12"/>
        <v>91</v>
      </c>
      <c r="CO46" s="168">
        <f t="shared" si="12"/>
        <v>92</v>
      </c>
      <c r="CP46" s="168">
        <f t="shared" si="12"/>
        <v>93</v>
      </c>
      <c r="CQ46" s="168">
        <f t="shared" si="12"/>
        <v>94</v>
      </c>
      <c r="CR46" s="168">
        <f t="shared" si="12"/>
        <v>95</v>
      </c>
      <c r="CS46" s="168">
        <f t="shared" si="12"/>
        <v>96</v>
      </c>
      <c r="CT46" s="168">
        <f t="shared" si="12"/>
        <v>97</v>
      </c>
      <c r="CU46" s="168">
        <f t="shared" si="12"/>
        <v>98</v>
      </c>
      <c r="CV46" s="168">
        <f t="shared" si="12"/>
        <v>99</v>
      </c>
      <c r="CW46" s="168">
        <f t="shared" si="12"/>
        <v>100</v>
      </c>
      <c r="CX46" s="168">
        <f t="shared" si="12"/>
        <v>101</v>
      </c>
      <c r="CY46" s="168">
        <f t="shared" si="12"/>
        <v>102</v>
      </c>
      <c r="CZ46" s="168">
        <f t="shared" si="12"/>
        <v>103</v>
      </c>
      <c r="DA46" s="168">
        <f t="shared" si="12"/>
        <v>104</v>
      </c>
      <c r="DB46" s="168">
        <f t="shared" si="12"/>
        <v>105</v>
      </c>
      <c r="DC46" s="168">
        <f t="shared" si="12"/>
        <v>106</v>
      </c>
      <c r="DD46" s="168">
        <f t="shared" si="12"/>
        <v>107</v>
      </c>
      <c r="DE46" s="168">
        <f t="shared" si="12"/>
        <v>108</v>
      </c>
      <c r="DF46" s="168">
        <f t="shared" si="12"/>
        <v>109</v>
      </c>
      <c r="DG46" s="168">
        <f t="shared" si="12"/>
        <v>110</v>
      </c>
      <c r="DH46" s="168">
        <f t="shared" si="12"/>
        <v>111</v>
      </c>
      <c r="DI46" s="168">
        <f t="shared" si="12"/>
        <v>112</v>
      </c>
      <c r="DJ46" s="168">
        <f t="shared" si="12"/>
        <v>113</v>
      </c>
      <c r="DK46" s="168">
        <f t="shared" si="12"/>
        <v>114</v>
      </c>
      <c r="DL46" s="168">
        <f t="shared" si="12"/>
        <v>115</v>
      </c>
      <c r="DM46" s="168">
        <f t="shared" si="12"/>
        <v>116</v>
      </c>
      <c r="DN46" s="168">
        <f t="shared" si="12"/>
        <v>117</v>
      </c>
      <c r="DO46" s="168">
        <f t="shared" si="12"/>
        <v>118</v>
      </c>
      <c r="DP46" s="168">
        <f t="shared" si="12"/>
        <v>119</v>
      </c>
      <c r="DQ46" s="168">
        <f t="shared" si="12"/>
        <v>120</v>
      </c>
      <c r="DR46" s="168">
        <f t="shared" si="12"/>
        <v>121</v>
      </c>
      <c r="DS46" s="168">
        <f t="shared" si="12"/>
        <v>122</v>
      </c>
      <c r="DT46" s="168">
        <f t="shared" si="12"/>
        <v>123</v>
      </c>
      <c r="DU46" s="168">
        <f t="shared" si="12"/>
        <v>124</v>
      </c>
      <c r="DV46" s="168">
        <f t="shared" si="12"/>
        <v>125</v>
      </c>
      <c r="DW46" s="168">
        <f t="shared" si="12"/>
        <v>126</v>
      </c>
      <c r="DX46" s="168">
        <f t="shared" si="12"/>
        <v>127</v>
      </c>
      <c r="DY46" s="168">
        <f t="shared" si="12"/>
        <v>128</v>
      </c>
      <c r="DZ46" s="168">
        <f t="shared" si="12"/>
        <v>129</v>
      </c>
      <c r="EA46" s="168">
        <f t="shared" si="12"/>
        <v>130</v>
      </c>
      <c r="EB46" s="168">
        <f t="shared" ref="EB46:FU46" si="13">1+EA46</f>
        <v>131</v>
      </c>
      <c r="EC46" s="168">
        <f t="shared" si="13"/>
        <v>132</v>
      </c>
      <c r="ED46" s="168">
        <f t="shared" si="13"/>
        <v>133</v>
      </c>
      <c r="EE46" s="168">
        <f t="shared" si="13"/>
        <v>134</v>
      </c>
      <c r="EF46" s="168">
        <f t="shared" si="13"/>
        <v>135</v>
      </c>
      <c r="EG46" s="168">
        <f t="shared" si="13"/>
        <v>136</v>
      </c>
      <c r="EH46" s="168">
        <f t="shared" si="13"/>
        <v>137</v>
      </c>
      <c r="EI46" s="168">
        <f t="shared" si="13"/>
        <v>138</v>
      </c>
      <c r="EJ46" s="168">
        <f t="shared" si="13"/>
        <v>139</v>
      </c>
      <c r="EK46" s="168">
        <f t="shared" si="13"/>
        <v>140</v>
      </c>
      <c r="EL46" s="168">
        <f t="shared" si="13"/>
        <v>141</v>
      </c>
      <c r="EM46" s="168">
        <f t="shared" si="13"/>
        <v>142</v>
      </c>
      <c r="EN46" s="168">
        <f t="shared" si="13"/>
        <v>143</v>
      </c>
      <c r="EO46" s="168">
        <f t="shared" si="13"/>
        <v>144</v>
      </c>
      <c r="EP46" s="168">
        <f t="shared" si="13"/>
        <v>145</v>
      </c>
      <c r="EQ46" s="168">
        <f t="shared" si="13"/>
        <v>146</v>
      </c>
      <c r="ER46" s="168">
        <f t="shared" si="13"/>
        <v>147</v>
      </c>
      <c r="ES46" s="168">
        <f t="shared" si="13"/>
        <v>148</v>
      </c>
      <c r="ET46" s="168">
        <f t="shared" si="13"/>
        <v>149</v>
      </c>
      <c r="EU46" s="168">
        <f t="shared" si="13"/>
        <v>150</v>
      </c>
      <c r="EV46" s="168">
        <f t="shared" si="13"/>
        <v>151</v>
      </c>
      <c r="EW46" s="168">
        <f t="shared" si="13"/>
        <v>152</v>
      </c>
      <c r="EX46" s="168">
        <f t="shared" si="13"/>
        <v>153</v>
      </c>
      <c r="EY46" s="168">
        <f t="shared" si="13"/>
        <v>154</v>
      </c>
      <c r="EZ46" s="168">
        <f t="shared" si="13"/>
        <v>155</v>
      </c>
      <c r="FA46" s="168">
        <f t="shared" si="13"/>
        <v>156</v>
      </c>
      <c r="FB46" s="168">
        <f t="shared" si="13"/>
        <v>157</v>
      </c>
      <c r="FC46" s="168">
        <f t="shared" si="13"/>
        <v>158</v>
      </c>
      <c r="FD46" s="168">
        <f t="shared" si="13"/>
        <v>159</v>
      </c>
      <c r="FE46" s="168">
        <f t="shared" si="13"/>
        <v>160</v>
      </c>
      <c r="FF46" s="168">
        <f t="shared" si="13"/>
        <v>161</v>
      </c>
      <c r="FG46" s="168">
        <f t="shared" si="13"/>
        <v>162</v>
      </c>
      <c r="FH46" s="168">
        <f t="shared" si="13"/>
        <v>163</v>
      </c>
      <c r="FI46" s="168">
        <f t="shared" si="13"/>
        <v>164</v>
      </c>
      <c r="FJ46" s="168">
        <f t="shared" si="13"/>
        <v>165</v>
      </c>
      <c r="FK46" s="168">
        <f t="shared" si="13"/>
        <v>166</v>
      </c>
      <c r="FL46" s="168">
        <f t="shared" si="13"/>
        <v>167</v>
      </c>
      <c r="FM46" s="168">
        <f t="shared" si="13"/>
        <v>168</v>
      </c>
      <c r="FN46" s="168">
        <f t="shared" si="13"/>
        <v>169</v>
      </c>
      <c r="FO46" s="168">
        <f t="shared" si="13"/>
        <v>170</v>
      </c>
      <c r="FP46" s="168">
        <f t="shared" si="13"/>
        <v>171</v>
      </c>
      <c r="FQ46" s="168">
        <f t="shared" si="13"/>
        <v>172</v>
      </c>
      <c r="FR46" s="168">
        <f t="shared" si="13"/>
        <v>173</v>
      </c>
      <c r="FS46" s="168">
        <f t="shared" si="13"/>
        <v>174</v>
      </c>
      <c r="FT46" s="168">
        <f t="shared" si="13"/>
        <v>175</v>
      </c>
      <c r="FU46" s="168">
        <f t="shared" si="13"/>
        <v>176</v>
      </c>
      <c r="FV46" s="168"/>
    </row>
    <row r="47" spans="1:178">
      <c r="A47" s="168"/>
      <c r="B47" t="s">
        <v>538</v>
      </c>
      <c r="C47">
        <v>5</v>
      </c>
      <c r="E47" t="s">
        <v>186</v>
      </c>
      <c r="F47">
        <v>1</v>
      </c>
      <c r="M47" t="s">
        <v>538</v>
      </c>
      <c r="N47">
        <v>5</v>
      </c>
      <c r="P47" t="s">
        <v>186</v>
      </c>
      <c r="Q47">
        <v>2</v>
      </c>
      <c r="X47" t="s">
        <v>538</v>
      </c>
      <c r="Y47">
        <v>5</v>
      </c>
      <c r="AA47" t="s">
        <v>186</v>
      </c>
      <c r="AB47">
        <v>3</v>
      </c>
      <c r="AI47" t="s">
        <v>538</v>
      </c>
      <c r="AJ47">
        <v>5</v>
      </c>
      <c r="AL47" t="s">
        <v>186</v>
      </c>
      <c r="AM47">
        <v>4</v>
      </c>
      <c r="AT47" t="s">
        <v>538</v>
      </c>
      <c r="AU47">
        <v>6</v>
      </c>
      <c r="AW47" t="s">
        <v>186</v>
      </c>
      <c r="AX47">
        <v>1</v>
      </c>
      <c r="BE47" t="s">
        <v>538</v>
      </c>
      <c r="BF47">
        <v>6</v>
      </c>
      <c r="BH47" t="s">
        <v>186</v>
      </c>
      <c r="BI47">
        <v>2</v>
      </c>
      <c r="BP47" t="s">
        <v>538</v>
      </c>
      <c r="BQ47">
        <v>6</v>
      </c>
      <c r="BS47" t="s">
        <v>186</v>
      </c>
      <c r="BT47">
        <v>3</v>
      </c>
      <c r="CA47" t="s">
        <v>538</v>
      </c>
      <c r="CB47">
        <v>6</v>
      </c>
      <c r="CD47" t="s">
        <v>186</v>
      </c>
      <c r="CE47">
        <v>4</v>
      </c>
      <c r="CL47" t="s">
        <v>538</v>
      </c>
      <c r="CM47">
        <v>7</v>
      </c>
      <c r="CO47" t="s">
        <v>186</v>
      </c>
      <c r="CP47">
        <v>1</v>
      </c>
      <c r="CW47" t="s">
        <v>538</v>
      </c>
      <c r="CX47">
        <v>7</v>
      </c>
      <c r="CZ47" t="s">
        <v>186</v>
      </c>
      <c r="DA47">
        <v>2</v>
      </c>
      <c r="DH47" t="s">
        <v>538</v>
      </c>
      <c r="DI47">
        <v>7</v>
      </c>
      <c r="DK47" t="s">
        <v>186</v>
      </c>
      <c r="DL47">
        <v>3</v>
      </c>
      <c r="DS47" t="s">
        <v>538</v>
      </c>
      <c r="DT47">
        <v>7</v>
      </c>
      <c r="DV47" t="s">
        <v>186</v>
      </c>
      <c r="DW47">
        <v>4</v>
      </c>
      <c r="ED47" t="s">
        <v>538</v>
      </c>
      <c r="EE47">
        <v>8</v>
      </c>
      <c r="EG47" t="s">
        <v>186</v>
      </c>
      <c r="EH47">
        <v>1</v>
      </c>
      <c r="EO47" t="s">
        <v>538</v>
      </c>
      <c r="EP47">
        <v>8</v>
      </c>
      <c r="ER47" t="s">
        <v>186</v>
      </c>
      <c r="ES47">
        <v>2</v>
      </c>
      <c r="EZ47" t="s">
        <v>538</v>
      </c>
      <c r="FA47">
        <v>8</v>
      </c>
      <c r="FC47" t="s">
        <v>186</v>
      </c>
      <c r="FD47">
        <v>3</v>
      </c>
      <c r="FK47" t="s">
        <v>538</v>
      </c>
      <c r="FL47">
        <v>8</v>
      </c>
      <c r="FN47" t="s">
        <v>186</v>
      </c>
      <c r="FO47">
        <v>4</v>
      </c>
      <c r="FV47" s="168"/>
    </row>
    <row r="48" spans="1:178">
      <c r="A48" s="168"/>
      <c r="B48" s="180" t="s">
        <v>539</v>
      </c>
      <c r="C48">
        <v>1</v>
      </c>
      <c r="D48">
        <v>2</v>
      </c>
      <c r="E48">
        <v>3</v>
      </c>
      <c r="F48">
        <v>4</v>
      </c>
      <c r="G48">
        <v>5</v>
      </c>
      <c r="H48">
        <v>6</v>
      </c>
      <c r="I48">
        <v>7</v>
      </c>
      <c r="J48">
        <v>8</v>
      </c>
      <c r="K48">
        <v>9</v>
      </c>
      <c r="L48">
        <v>10</v>
      </c>
      <c r="N48">
        <v>1</v>
      </c>
      <c r="O48">
        <v>2</v>
      </c>
      <c r="P48">
        <v>3</v>
      </c>
      <c r="Q48">
        <v>4</v>
      </c>
      <c r="R48">
        <v>5</v>
      </c>
      <c r="S48">
        <v>6</v>
      </c>
      <c r="T48">
        <v>7</v>
      </c>
      <c r="U48">
        <v>8</v>
      </c>
      <c r="V48">
        <v>9</v>
      </c>
      <c r="W48">
        <v>10</v>
      </c>
      <c r="Y48">
        <v>1</v>
      </c>
      <c r="Z48">
        <v>2</v>
      </c>
      <c r="AA48">
        <v>3</v>
      </c>
      <c r="AB48">
        <v>4</v>
      </c>
      <c r="AC48">
        <v>5</v>
      </c>
      <c r="AD48">
        <v>6</v>
      </c>
      <c r="AE48">
        <v>7</v>
      </c>
      <c r="AF48">
        <v>8</v>
      </c>
      <c r="AG48">
        <v>9</v>
      </c>
      <c r="AH48">
        <v>10</v>
      </c>
      <c r="AJ48">
        <v>1</v>
      </c>
      <c r="AK48">
        <v>2</v>
      </c>
      <c r="AL48">
        <v>3</v>
      </c>
      <c r="AM48">
        <v>4</v>
      </c>
      <c r="AN48">
        <v>5</v>
      </c>
      <c r="AO48">
        <v>6</v>
      </c>
      <c r="AP48">
        <v>7</v>
      </c>
      <c r="AQ48">
        <v>8</v>
      </c>
      <c r="AR48">
        <v>9</v>
      </c>
      <c r="AS48">
        <v>10</v>
      </c>
      <c r="AT48" s="180" t="s">
        <v>539</v>
      </c>
      <c r="AU48">
        <v>1</v>
      </c>
      <c r="AV48">
        <v>2</v>
      </c>
      <c r="AW48">
        <v>3</v>
      </c>
      <c r="AX48">
        <v>4</v>
      </c>
      <c r="AY48">
        <v>5</v>
      </c>
      <c r="AZ48">
        <v>6</v>
      </c>
      <c r="BA48">
        <v>7</v>
      </c>
      <c r="BB48">
        <v>8</v>
      </c>
      <c r="BC48">
        <v>9</v>
      </c>
      <c r="BD48">
        <v>10</v>
      </c>
      <c r="BF48">
        <v>1</v>
      </c>
      <c r="BG48">
        <v>2</v>
      </c>
      <c r="BH48">
        <v>3</v>
      </c>
      <c r="BI48">
        <v>4</v>
      </c>
      <c r="BJ48">
        <v>5</v>
      </c>
      <c r="BK48">
        <v>6</v>
      </c>
      <c r="BL48">
        <v>7</v>
      </c>
      <c r="BM48">
        <v>8</v>
      </c>
      <c r="BN48">
        <v>9</v>
      </c>
      <c r="BO48">
        <v>10</v>
      </c>
      <c r="BQ48">
        <v>1</v>
      </c>
      <c r="BR48">
        <v>2</v>
      </c>
      <c r="BS48">
        <v>3</v>
      </c>
      <c r="BT48">
        <v>4</v>
      </c>
      <c r="BU48">
        <v>5</v>
      </c>
      <c r="BV48">
        <v>6</v>
      </c>
      <c r="BW48">
        <v>7</v>
      </c>
      <c r="BX48">
        <v>8</v>
      </c>
      <c r="BY48">
        <v>9</v>
      </c>
      <c r="BZ48">
        <v>10</v>
      </c>
      <c r="CB48">
        <v>1</v>
      </c>
      <c r="CC48">
        <v>2</v>
      </c>
      <c r="CD48">
        <v>3</v>
      </c>
      <c r="CE48">
        <v>4</v>
      </c>
      <c r="CF48">
        <v>5</v>
      </c>
      <c r="CG48">
        <v>6</v>
      </c>
      <c r="CH48">
        <v>7</v>
      </c>
      <c r="CI48">
        <v>8</v>
      </c>
      <c r="CJ48">
        <v>9</v>
      </c>
      <c r="CK48">
        <v>10</v>
      </c>
      <c r="CL48" s="180" t="s">
        <v>539</v>
      </c>
      <c r="CM48">
        <v>1</v>
      </c>
      <c r="CN48">
        <v>2</v>
      </c>
      <c r="CO48">
        <v>3</v>
      </c>
      <c r="CP48">
        <v>4</v>
      </c>
      <c r="CQ48">
        <v>5</v>
      </c>
      <c r="CR48">
        <v>6</v>
      </c>
      <c r="CS48">
        <v>7</v>
      </c>
      <c r="CT48">
        <v>8</v>
      </c>
      <c r="CU48">
        <v>9</v>
      </c>
      <c r="CV48">
        <v>10</v>
      </c>
      <c r="CX48">
        <v>1</v>
      </c>
      <c r="CY48">
        <v>2</v>
      </c>
      <c r="CZ48">
        <v>3</v>
      </c>
      <c r="DA48">
        <v>4</v>
      </c>
      <c r="DB48">
        <v>5</v>
      </c>
      <c r="DC48">
        <v>6</v>
      </c>
      <c r="DD48">
        <v>7</v>
      </c>
      <c r="DE48">
        <v>8</v>
      </c>
      <c r="DF48">
        <v>9</v>
      </c>
      <c r="DG48">
        <v>10</v>
      </c>
      <c r="DI48">
        <v>1</v>
      </c>
      <c r="DJ48">
        <v>2</v>
      </c>
      <c r="DK48">
        <v>3</v>
      </c>
      <c r="DL48">
        <v>4</v>
      </c>
      <c r="DM48">
        <v>5</v>
      </c>
      <c r="DN48">
        <v>6</v>
      </c>
      <c r="DO48">
        <v>7</v>
      </c>
      <c r="DP48">
        <v>8</v>
      </c>
      <c r="DQ48">
        <v>9</v>
      </c>
      <c r="DR48">
        <v>10</v>
      </c>
      <c r="DT48">
        <v>1</v>
      </c>
      <c r="DU48">
        <v>2</v>
      </c>
      <c r="DV48">
        <v>3</v>
      </c>
      <c r="DW48">
        <v>4</v>
      </c>
      <c r="DX48">
        <v>5</v>
      </c>
      <c r="DY48">
        <v>6</v>
      </c>
      <c r="DZ48">
        <v>7</v>
      </c>
      <c r="EA48">
        <v>8</v>
      </c>
      <c r="EB48">
        <v>9</v>
      </c>
      <c r="EC48">
        <v>10</v>
      </c>
      <c r="ED48" s="180" t="s">
        <v>539</v>
      </c>
      <c r="EE48">
        <v>1</v>
      </c>
      <c r="EF48">
        <v>2</v>
      </c>
      <c r="EG48">
        <v>3</v>
      </c>
      <c r="EH48">
        <v>4</v>
      </c>
      <c r="EI48">
        <v>5</v>
      </c>
      <c r="EJ48">
        <v>6</v>
      </c>
      <c r="EK48">
        <v>7</v>
      </c>
      <c r="EL48">
        <v>8</v>
      </c>
      <c r="EM48">
        <v>9</v>
      </c>
      <c r="EN48">
        <v>10</v>
      </c>
      <c r="EP48">
        <v>1</v>
      </c>
      <c r="EQ48">
        <v>2</v>
      </c>
      <c r="ER48">
        <v>3</v>
      </c>
      <c r="ES48">
        <v>4</v>
      </c>
      <c r="ET48">
        <v>5</v>
      </c>
      <c r="EU48">
        <v>6</v>
      </c>
      <c r="EV48">
        <v>7</v>
      </c>
      <c r="EW48">
        <v>8</v>
      </c>
      <c r="EX48">
        <v>9</v>
      </c>
      <c r="EY48">
        <v>10</v>
      </c>
      <c r="FA48">
        <v>1</v>
      </c>
      <c r="FB48">
        <v>2</v>
      </c>
      <c r="FC48">
        <v>3</v>
      </c>
      <c r="FD48">
        <v>4</v>
      </c>
      <c r="FE48">
        <v>5</v>
      </c>
      <c r="FF48">
        <v>6</v>
      </c>
      <c r="FG48">
        <v>7</v>
      </c>
      <c r="FH48">
        <v>8</v>
      </c>
      <c r="FI48">
        <v>9</v>
      </c>
      <c r="FJ48">
        <v>10</v>
      </c>
      <c r="FL48">
        <v>1</v>
      </c>
      <c r="FM48">
        <v>2</v>
      </c>
      <c r="FN48">
        <v>3</v>
      </c>
      <c r="FO48">
        <v>4</v>
      </c>
      <c r="FP48">
        <v>5</v>
      </c>
      <c r="FQ48">
        <v>6</v>
      </c>
      <c r="FR48">
        <v>7</v>
      </c>
      <c r="FS48">
        <v>8</v>
      </c>
      <c r="FT48">
        <v>9</v>
      </c>
      <c r="FU48">
        <v>10</v>
      </c>
      <c r="FV48" s="168"/>
    </row>
    <row r="49" spans="1:178">
      <c r="A49" s="168"/>
      <c r="B49">
        <v>100</v>
      </c>
      <c r="C49">
        <v>2</v>
      </c>
      <c r="D49">
        <v>3</v>
      </c>
      <c r="E49">
        <v>4</v>
      </c>
      <c r="F49">
        <v>5</v>
      </c>
      <c r="G49">
        <v>1</v>
      </c>
      <c r="M49">
        <f>B49</f>
        <v>100</v>
      </c>
      <c r="N49">
        <v>4</v>
      </c>
      <c r="O49">
        <f>1+N49-5*INT((1+N49-0.1)/5)</f>
        <v>5</v>
      </c>
      <c r="P49">
        <f t="shared" ref="P49:R49" si="14">1+O49-5*INT((1+O49-0.1)/5)</f>
        <v>1</v>
      </c>
      <c r="Q49">
        <f t="shared" si="14"/>
        <v>2</v>
      </c>
      <c r="R49">
        <f t="shared" si="14"/>
        <v>3</v>
      </c>
      <c r="X49">
        <f>M49</f>
        <v>100</v>
      </c>
      <c r="Y49">
        <v>1</v>
      </c>
      <c r="Z49">
        <f>1+Y49-5*INT((1+Y49-0.1)/5)</f>
        <v>2</v>
      </c>
      <c r="AA49">
        <f t="shared" ref="AA49:AC49" si="15">1+Z49-5*INT((1+Z49-0.1)/5)</f>
        <v>3</v>
      </c>
      <c r="AB49">
        <f t="shared" si="15"/>
        <v>4</v>
      </c>
      <c r="AC49">
        <f t="shared" si="15"/>
        <v>5</v>
      </c>
      <c r="AI49">
        <f>X49</f>
        <v>100</v>
      </c>
      <c r="AJ49">
        <v>3</v>
      </c>
      <c r="AK49">
        <f>1+AJ49-5*INT((1+AJ49-0.1)/5)</f>
        <v>4</v>
      </c>
      <c r="AL49">
        <f t="shared" ref="AL49:AN49" si="16">1+AK49-5*INT((1+AK49-0.1)/5)</f>
        <v>5</v>
      </c>
      <c r="AM49">
        <f t="shared" si="16"/>
        <v>1</v>
      </c>
      <c r="AN49">
        <f t="shared" si="16"/>
        <v>2</v>
      </c>
      <c r="AT49">
        <v>100</v>
      </c>
      <c r="AU49">
        <v>2</v>
      </c>
      <c r="AV49">
        <f>1+AU49-AU$47*INT((1+AU49-0.1)/AU$47)</f>
        <v>3</v>
      </c>
      <c r="AW49">
        <f>1+AV49-AU$47*INT((1+AV49-0.1)/AU$47)</f>
        <v>4</v>
      </c>
      <c r="AX49">
        <f>1+AW49-AU$47*INT((1+AW49-0.1)/AU$47)</f>
        <v>5</v>
      </c>
      <c r="AY49">
        <f>1+AX49-AU$47*INT((1+AX49-0.1)/AU$47)</f>
        <v>6</v>
      </c>
      <c r="AZ49">
        <f>1+AY49-AU$47*INT((1+AY49-0.1)/AU$47)</f>
        <v>1</v>
      </c>
      <c r="BA49" t="str">
        <f>IF(BA$48&gt;AU$47,"",IF(MOD(AZ49+1,AU$47)=0,AU$47,MOD(AZ49+1,AU$47)))</f>
        <v/>
      </c>
      <c r="BB49" t="str">
        <f>IF(BB$48&gt;AU$47,"",IF(MOD(BA49+1,AU$47)=0,AU$47,MOD(BA49+1,AU$47)))</f>
        <v/>
      </c>
      <c r="BC49" t="str">
        <f>IF(BC$48&gt;AU$47,"",IF(MOD(BB49+1,AU$47)=0,AU$47,MOD(BB49+1,AU$47)))</f>
        <v/>
      </c>
      <c r="BD49" t="str">
        <f>IF(BD$48&gt;AU$47,"",IF(MOD(BC49+1,AU$47)=0,AU$47,MOD(BC49+1,AU$47)))</f>
        <v/>
      </c>
      <c r="BE49">
        <f>AT49</f>
        <v>100</v>
      </c>
      <c r="BF49">
        <v>4</v>
      </c>
      <c r="BG49">
        <f>1+BF49-BF$47*INT((1+BF49-0.1)/BF$47)</f>
        <v>5</v>
      </c>
      <c r="BH49">
        <f>1+BG49-BF$47*INT((1+BG49-0.1)/BF$47)</f>
        <v>6</v>
      </c>
      <c r="BI49">
        <f>1+BH49-BF$47*INT((1+BH49-0.1)/BF$47)</f>
        <v>1</v>
      </c>
      <c r="BJ49">
        <f>1+BI49-BF$47*INT((1+BI49-0.1)/BF$47)</f>
        <v>2</v>
      </c>
      <c r="BK49">
        <f>1+BJ49-BF$47*INT((1+BJ49-0.1)/BF$47)</f>
        <v>3</v>
      </c>
      <c r="BL49" t="str">
        <f>IF(BL$48&gt;BF$47,"",IF(MOD(BK49+1,BF$47)=0,BF$47,MOD(BK49+1,BF$47)))</f>
        <v/>
      </c>
      <c r="BM49" t="str">
        <f>IF(BM$48&gt;BF$47,"",IF(MOD(BL49+1,BF$47)=0,BF$47,MOD(BL49+1,BF$47)))</f>
        <v/>
      </c>
      <c r="BN49" t="str">
        <f>IF(BN$48&gt;BF$47,"",IF(MOD(BM49+1,BF$47)=0,BF$47,MOD(BM49+1,BF$47)))</f>
        <v/>
      </c>
      <c r="BO49" t="str">
        <f>IF(BO$48&gt;BF$47,"",IF(MOD(BN49+1,BF$47)=0,BF$47,MOD(BN49+1,BF$47)))</f>
        <v/>
      </c>
      <c r="BP49">
        <f>BE49</f>
        <v>100</v>
      </c>
      <c r="BQ49">
        <v>6</v>
      </c>
      <c r="BR49">
        <f>1+BQ49-BQ$47*INT((1+BQ49-0.1)/BQ$47)</f>
        <v>1</v>
      </c>
      <c r="BS49">
        <f>1+BR49-BQ$47*INT((1+BR49-0.1)/BQ$47)</f>
        <v>2</v>
      </c>
      <c r="BT49">
        <f>1+BS49-BQ$47*INT((1+BS49-0.1)/BQ$47)</f>
        <v>3</v>
      </c>
      <c r="BU49">
        <f>1+BT49-BQ$47*INT((1+BT49-0.1)/BQ$47)</f>
        <v>4</v>
      </c>
      <c r="BV49">
        <f>1+BU49-BQ$47*INT((1+BU49-0.1)/BQ$47)</f>
        <v>5</v>
      </c>
      <c r="BW49" t="str">
        <f>IF(BW$48&gt;BQ$47,"",IF(MOD(BV49+1,BQ$47)=0,BQ$47,MOD(BV49+1,BQ$47)))</f>
        <v/>
      </c>
      <c r="BX49" t="str">
        <f>IF(BX$48&gt;BQ$47,"",IF(MOD(BW49+1,BQ$47)=0,BQ$47,MOD(BW49+1,BQ$47)))</f>
        <v/>
      </c>
      <c r="BY49" t="str">
        <f>IF(BY$48&gt;BQ$47,"",IF(MOD(BX49+1,BQ$47)=0,BQ$47,MOD(BX49+1,BQ$47)))</f>
        <v/>
      </c>
      <c r="BZ49" t="str">
        <f>IF(BZ$48&gt;BQ$47,"",IF(MOD(BY49+1,BQ$47)=0,BQ$47,MOD(BY49+1,BQ$47)))</f>
        <v/>
      </c>
      <c r="CA49">
        <f>BP49</f>
        <v>100</v>
      </c>
      <c r="CB49">
        <v>3</v>
      </c>
      <c r="CC49">
        <f>1+CB49-CB$47*INT((1+CB49-0.1)/CB$47)</f>
        <v>4</v>
      </c>
      <c r="CD49">
        <f>1+CC49-CB$47*INT((1+CC49-0.1)/CB$47)</f>
        <v>5</v>
      </c>
      <c r="CE49">
        <f>1+CD49-CB$47*INT((1+CD49-0.1)/CB$47)</f>
        <v>6</v>
      </c>
      <c r="CF49">
        <f>1+CE49-CB$47*INT((1+CE49-0.1)/CB$47)</f>
        <v>1</v>
      </c>
      <c r="CG49">
        <f>1+CF49-CB$47*INT((1+CF49-0.1)/CB$47)</f>
        <v>2</v>
      </c>
      <c r="CH49" t="str">
        <f>IF(CH$48&gt;CB$47,"",IF(MOD(CG49+1,CB$47)=0,CB$47,MOD(CG49+1,CB$47)))</f>
        <v/>
      </c>
      <c r="CI49" t="str">
        <f>IF(CI$48&gt;CB$47,"",IF(MOD(CH49+1,CB$47)=0,CB$47,MOD(CH49+1,CB$47)))</f>
        <v/>
      </c>
      <c r="CJ49" t="str">
        <f>IF(CJ$48&gt;CB$47,"",IF(MOD(CI49+1,CB$47)=0,CB$47,MOD(CI49+1,CB$47)))</f>
        <v/>
      </c>
      <c r="CK49" t="str">
        <f>IF(CK$48&gt;CB$47,"",IF(MOD(CJ49+1,CB$47)=0,CB$47,MOD(CJ49+1,CB$47)))</f>
        <v/>
      </c>
      <c r="CL49">
        <v>100</v>
      </c>
      <c r="CM49">
        <v>3</v>
      </c>
      <c r="CN49">
        <f>1+CM49-CM$47*INT((1+CM49-0.1)/CM$47)</f>
        <v>4</v>
      </c>
      <c r="CO49">
        <f>1+CN49-CM$47*INT((1+CN49-0.1)/CM$47)</f>
        <v>5</v>
      </c>
      <c r="CP49">
        <f>1+CO49-CM$47*INT((1+CO49-0.1)/CM$47)</f>
        <v>6</v>
      </c>
      <c r="CQ49">
        <f>1+CP49-CM$47*INT((1+CP49-0.1)/CM$47)</f>
        <v>7</v>
      </c>
      <c r="CR49">
        <f>1+CQ49-CM$47*INT((1+CQ49-0.1)/CM$47)</f>
        <v>1</v>
      </c>
      <c r="CS49">
        <f>1+CR49-CM$47*INT((1+CR49-0.1)/CM$47)</f>
        <v>2</v>
      </c>
      <c r="CT49" t="str">
        <f>IF(CT$48&gt;CM$47,"",IF(MOD(CS49+1,CM$47)=0,CM$47,MOD(CS49+1,CM$47)))</f>
        <v/>
      </c>
      <c r="CU49" t="str">
        <f>IF(CU$48&gt;CM$47,"",IF(MOD(CT49+1,CM$47)=0,CM$47,MOD(CT49+1,CM$47)))</f>
        <v/>
      </c>
      <c r="CV49" t="str">
        <f>IF(CV$48&gt;CM$47,"",IF(MOD(CU49+1,CM$47)=0,CM$47,MOD(CU49+1,CM$47)))</f>
        <v/>
      </c>
      <c r="CW49">
        <f>CL49</f>
        <v>100</v>
      </c>
      <c r="CX49">
        <v>4</v>
      </c>
      <c r="CY49">
        <f>1+CX49-CX$47*INT((1+CX49-0.1)/CX$47)</f>
        <v>5</v>
      </c>
      <c r="CZ49">
        <f>1+CY49-CX$47*INT((1+CY49-0.1)/CX$47)</f>
        <v>6</v>
      </c>
      <c r="DA49">
        <f>1+CZ49-CX$47*INT((1+CZ49-0.1)/CX$47)</f>
        <v>7</v>
      </c>
      <c r="DB49">
        <f>1+DA49-CX$47*INT((1+DA49-0.1)/CX$47)</f>
        <v>1</v>
      </c>
      <c r="DC49">
        <f>1+DB49-CX$47*INT((1+DB49-0.1)/CX$47)</f>
        <v>2</v>
      </c>
      <c r="DD49">
        <f>1+DC49-CX$47*INT((1+DC49-0.1)/CX$47)</f>
        <v>3</v>
      </c>
      <c r="DE49" t="str">
        <f>IF(DE$48&gt;CX$47,"",IF(MOD(DD49+1,CX$47)=0,CX$47,MOD(DD49+1,CX$47)))</f>
        <v/>
      </c>
      <c r="DF49" t="str">
        <f>IF(DF$48&gt;CX$47,"",IF(MOD(DE49+1,CX$47)=0,CX$47,MOD(DE49+1,CX$47)))</f>
        <v/>
      </c>
      <c r="DG49" t="str">
        <f>IF(DG$48&gt;CX$47,"",IF(MOD(DF49+1,CX$47)=0,CX$47,MOD(DF49+1,CX$47)))</f>
        <v/>
      </c>
      <c r="DH49">
        <f>CW49</f>
        <v>100</v>
      </c>
      <c r="DI49">
        <v>1</v>
      </c>
      <c r="DJ49">
        <f>1+DI49-DI$47*INT((1+DI49-0.1)/DI$47)</f>
        <v>2</v>
      </c>
      <c r="DK49">
        <f>1+DJ49-DI$47*INT((1+DJ49-0.1)/DI$47)</f>
        <v>3</v>
      </c>
      <c r="DL49">
        <f>1+DK49-DI$47*INT((1+DK49-0.1)/DI$47)</f>
        <v>4</v>
      </c>
      <c r="DM49">
        <f>1+DL49-DI$47*INT((1+DL49-0.1)/DI$47)</f>
        <v>5</v>
      </c>
      <c r="DN49">
        <f>1+DM49-DI$47*INT((1+DM49-0.1)/DI$47)</f>
        <v>6</v>
      </c>
      <c r="DO49">
        <f>1+DN49-DI$47*INT((1+DN49-0.1)/DI$47)</f>
        <v>7</v>
      </c>
      <c r="DP49" t="str">
        <f>IF(DP$48&gt;DI$47,"",IF(MOD(DO49+1,DI$47)=0,DI$47,MOD(DO49+1,DI$47)))</f>
        <v/>
      </c>
      <c r="DQ49" t="str">
        <f>IF(DQ$48&gt;DI$47,"",IF(MOD(DP49+1,DI$47)=0,DI$47,MOD(DP49+1,DI$47)))</f>
        <v/>
      </c>
      <c r="DR49" t="str">
        <f>IF(DR$48&gt;DI$47,"",IF(MOD(DQ49+1,DI$47)=0,DI$47,MOD(DQ49+1,DI$47)))</f>
        <v/>
      </c>
      <c r="DS49">
        <f>DH49</f>
        <v>100</v>
      </c>
      <c r="DT49">
        <v>6</v>
      </c>
      <c r="DU49">
        <f>1+DT49-DT$47*INT((1+DT49-0.1)/DT$47)</f>
        <v>7</v>
      </c>
      <c r="DV49">
        <f>1+DU49-DT$47*INT((1+DU49-0.1)/DT$47)</f>
        <v>1</v>
      </c>
      <c r="DW49">
        <f>1+DV49-DT$47*INT((1+DV49-0.1)/DT$47)</f>
        <v>2</v>
      </c>
      <c r="DX49">
        <f>1+DW49-DT$47*INT((1+DW49-0.1)/DT$47)</f>
        <v>3</v>
      </c>
      <c r="DY49">
        <f>1+DX49-DT$47*INT((1+DX49-0.1)/DT$47)</f>
        <v>4</v>
      </c>
      <c r="DZ49">
        <f>1+DY49-DT$47*INT((1+DY49-0.1)/DT$47)</f>
        <v>5</v>
      </c>
      <c r="EA49" t="str">
        <f>IF(EA$48&gt;DT$47,"",IF(MOD(DZ49+1,DT$47)=0,DT$47,MOD(DZ49+1,DT$47)))</f>
        <v/>
      </c>
      <c r="EB49" t="str">
        <f>IF(EB$48&gt;DT$47,"",IF(MOD(EA49+1,DT$47)=0,DT$47,MOD(EA49+1,DT$47)))</f>
        <v/>
      </c>
      <c r="EC49" t="str">
        <f>IF(EC$48&gt;DT$47,"",IF(MOD(EB49+1,DT$47)=0,DT$47,MOD(EB49+1,DT$47)))</f>
        <v/>
      </c>
      <c r="ED49">
        <v>100</v>
      </c>
      <c r="EE49">
        <v>8</v>
      </c>
      <c r="EF49">
        <f>1+EE49-EE$47*INT((1+EE49-0.1)/EE$47)</f>
        <v>1</v>
      </c>
      <c r="EG49">
        <f>1+EF49-EE$47*INT((1+EF49-0.1)/EE$47)</f>
        <v>2</v>
      </c>
      <c r="EH49">
        <f>1+EG49-EE$47*INT((1+EG49-0.1)/EE$47)</f>
        <v>3</v>
      </c>
      <c r="EI49">
        <f>1+EH49-EE$47*INT((1+EH49-0.1)/EE$47)</f>
        <v>4</v>
      </c>
      <c r="EJ49">
        <f>1+EI49-EE$47*INT((1+EI49-0.1)/EE$47)</f>
        <v>5</v>
      </c>
      <c r="EK49">
        <f>1+EJ49-EE$47*INT((1+EJ49-0.1)/EE$47)</f>
        <v>6</v>
      </c>
      <c r="EL49">
        <f>1+EK49-EE$47*INT((1+EK49-0.1)/EE$47)</f>
        <v>7</v>
      </c>
      <c r="EM49" t="str">
        <f>IF(EM$48&gt;EE$47,"",IF(MOD(EL49+1,EE$47)=0,EE$47,MOD(EL49+1,EE$47)))</f>
        <v/>
      </c>
      <c r="EN49" t="str">
        <f>IF(EN$48&gt;EE$47,"",IF(MOD(EM49+1,EE$47)=0,EE$47,MOD(EM49+1,EE$47)))</f>
        <v/>
      </c>
      <c r="EO49">
        <f>ED49</f>
        <v>100</v>
      </c>
      <c r="EP49">
        <v>5</v>
      </c>
      <c r="EQ49">
        <f>1+EP49-EP$47*INT((1+EP49-0.1)/EP$47)</f>
        <v>6</v>
      </c>
      <c r="ER49">
        <f>1+EQ49-EP$47*INT((1+EQ49-0.1)/EP$47)</f>
        <v>7</v>
      </c>
      <c r="ES49">
        <f>1+ER49-EP$47*INT((1+ER49-0.1)/EP$47)</f>
        <v>8</v>
      </c>
      <c r="ET49">
        <f>1+ES49-EP$47*INT((1+ES49-0.1)/EP$47)</f>
        <v>1</v>
      </c>
      <c r="EU49">
        <f>1+ET49-EP$47*INT((1+ET49-0.1)/EP$47)</f>
        <v>2</v>
      </c>
      <c r="EV49">
        <f>1+EU49-EP$47*INT((1+EU49-0.1)/EP$47)</f>
        <v>3</v>
      </c>
      <c r="EW49">
        <f>1+EV49-EP$47*INT((1+EV49-0.1)/EP$47)</f>
        <v>4</v>
      </c>
      <c r="EX49" t="str">
        <f>IF(EX$48&gt;EP$47,"",IF(MOD(EW49+1,EP$47)=0,EP$47,MOD(EW49+1,EP$47)))</f>
        <v/>
      </c>
      <c r="EY49" t="str">
        <f>IF(EY$48&gt;EP$47,"",IF(MOD(EX49+1,EP$47)=0,EP$47,MOD(EX49+1,EP$47)))</f>
        <v/>
      </c>
      <c r="EZ49">
        <f>EO49</f>
        <v>100</v>
      </c>
      <c r="FA49">
        <v>7</v>
      </c>
      <c r="FB49">
        <f>1+FA49-FA$47*INT((1+FA49-0.1)/FA$47)</f>
        <v>8</v>
      </c>
      <c r="FC49">
        <f>1+FB49-FA$47*INT((1+FB49-0.1)/FA$47)</f>
        <v>1</v>
      </c>
      <c r="FD49">
        <f>1+FC49-FA$47*INT((1+FC49-0.1)/FA$47)</f>
        <v>2</v>
      </c>
      <c r="FE49">
        <f>1+FD49-FA$47*INT((1+FD49-0.1)/FA$47)</f>
        <v>3</v>
      </c>
      <c r="FF49">
        <f>1+FE49-FA$47*INT((1+FE49-0.1)/FA$47)</f>
        <v>4</v>
      </c>
      <c r="FG49">
        <f>1+FF49-FA$47*INT((1+FF49-0.1)/FA$47)</f>
        <v>5</v>
      </c>
      <c r="FH49">
        <f>1+FG49-FA$47*INT((1+FG49-0.1)/FA$47)</f>
        <v>6</v>
      </c>
      <c r="FI49" t="str">
        <f>IF(FI$48&gt;FA$47,"",IF(MOD(FH49+1,FA$47)=0,FA$47,MOD(FH49+1,FA$47)))</f>
        <v/>
      </c>
      <c r="FJ49" t="str">
        <f>IF(FJ$48&gt;FA$47,"",IF(MOD(FI49+1,FA$47)=0,FA$47,MOD(FI49+1,FA$47)))</f>
        <v/>
      </c>
      <c r="FK49">
        <f>EZ49</f>
        <v>100</v>
      </c>
      <c r="FL49">
        <v>3</v>
      </c>
      <c r="FM49">
        <f>1+FL49-FL$47*INT((1+FL49-0.1)/FL$47)</f>
        <v>4</v>
      </c>
      <c r="FN49">
        <f>1+FM49-FL$47*INT((1+FM49-0.1)/FL$47)</f>
        <v>5</v>
      </c>
      <c r="FO49">
        <f>1+FN49-FL$47*INT((1+FN49-0.1)/FL$47)</f>
        <v>6</v>
      </c>
      <c r="FP49">
        <f>1+FO49-FL$47*INT((1+FO49-0.1)/FL$47)</f>
        <v>7</v>
      </c>
      <c r="FQ49">
        <f>1+FP49-FL$47*INT((1+FP49-0.1)/FL$47)</f>
        <v>8</v>
      </c>
      <c r="FR49">
        <f>1+FQ49-FL$47*INT((1+FQ49-0.1)/FL$47)</f>
        <v>1</v>
      </c>
      <c r="FS49">
        <f>1+FR49-FL$47*INT((1+FR49-0.1)/FL$47)</f>
        <v>2</v>
      </c>
      <c r="FT49" t="str">
        <f>IF(FT$48&gt;FL$47,"",IF(MOD(FS49+1,FL$47)=0,FL$47,MOD(FS49+1,FL$47)))</f>
        <v/>
      </c>
      <c r="FU49" t="str">
        <f>IF(FU$48&gt;FL$47,"",IF(MOD(FT49+1,FL$47)=0,FL$47,MOD(FT49+1,FL$47)))</f>
        <v/>
      </c>
      <c r="FV49" s="168"/>
    </row>
    <row r="50" spans="1:178">
      <c r="A50" s="168"/>
      <c r="B50">
        <v>200</v>
      </c>
      <c r="C50">
        <v>3</v>
      </c>
      <c r="D50">
        <v>4</v>
      </c>
      <c r="E50">
        <v>5</v>
      </c>
      <c r="F50">
        <v>1</v>
      </c>
      <c r="G50">
        <v>2</v>
      </c>
      <c r="M50">
        <f t="shared" ref="M50:M70" si="17">B50</f>
        <v>200</v>
      </c>
      <c r="N50">
        <v>5</v>
      </c>
      <c r="O50">
        <f t="shared" ref="O50:R50" si="18">1+N50-5*INT((1+N50-0.1)/5)</f>
        <v>1</v>
      </c>
      <c r="P50">
        <f t="shared" si="18"/>
        <v>2</v>
      </c>
      <c r="Q50">
        <f t="shared" si="18"/>
        <v>3</v>
      </c>
      <c r="R50">
        <f t="shared" si="18"/>
        <v>4</v>
      </c>
      <c r="X50">
        <f t="shared" ref="X50:X70" si="19">M50</f>
        <v>200</v>
      </c>
      <c r="Y50">
        <v>1</v>
      </c>
      <c r="Z50">
        <f t="shared" ref="Z50:AC50" si="20">1+Y50-5*INT((1+Y50-0.1)/5)</f>
        <v>2</v>
      </c>
      <c r="AA50">
        <f t="shared" si="20"/>
        <v>3</v>
      </c>
      <c r="AB50">
        <f t="shared" si="20"/>
        <v>4</v>
      </c>
      <c r="AC50">
        <f t="shared" si="20"/>
        <v>5</v>
      </c>
      <c r="AI50">
        <f t="shared" ref="AI50:AI70" si="21">X50</f>
        <v>200</v>
      </c>
      <c r="AJ50">
        <v>4</v>
      </c>
      <c r="AK50">
        <f t="shared" ref="AK50:AN50" si="22">1+AJ50-5*INT((1+AJ50-0.1)/5)</f>
        <v>5</v>
      </c>
      <c r="AL50">
        <f t="shared" si="22"/>
        <v>1</v>
      </c>
      <c r="AM50">
        <f t="shared" si="22"/>
        <v>2</v>
      </c>
      <c r="AN50">
        <f t="shared" si="22"/>
        <v>3</v>
      </c>
      <c r="AT50">
        <v>200</v>
      </c>
      <c r="AU50">
        <v>3</v>
      </c>
      <c r="AV50">
        <f t="shared" ref="AV50:AV70" si="23">1+AU50-AU$47*INT((1+AU50-0.1)/AU$47)</f>
        <v>4</v>
      </c>
      <c r="AW50">
        <f t="shared" ref="AW50:AW70" si="24">1+AV50-AU$47*INT((1+AV50-0.1)/AU$47)</f>
        <v>5</v>
      </c>
      <c r="AX50">
        <f t="shared" ref="AX50:AX70" si="25">1+AW50-AU$47*INT((1+AW50-0.1)/AU$47)</f>
        <v>6</v>
      </c>
      <c r="AY50">
        <f t="shared" ref="AY50:AY70" si="26">1+AX50-AU$47*INT((1+AX50-0.1)/AU$47)</f>
        <v>1</v>
      </c>
      <c r="AZ50">
        <f t="shared" ref="AZ50:AZ70" si="27">1+AY50-AU$47*INT((1+AY50-0.1)/AU$47)</f>
        <v>2</v>
      </c>
      <c r="BA50" t="str">
        <f t="shared" ref="BA50:BA70" si="28">IF(BA$48&gt;AU$47,"",IF(MOD(AZ50+1,AU$47)=0,AU$47,MOD(AZ50+1,AU$47)))</f>
        <v/>
      </c>
      <c r="BB50" t="str">
        <f t="shared" ref="BB50:BB70" si="29">IF(BB$48&gt;AU$47,"",IF(MOD(BA50+1,AU$47)=0,AU$47,MOD(BA50+1,AU$47)))</f>
        <v/>
      </c>
      <c r="BC50" t="str">
        <f t="shared" ref="BC50:BC70" si="30">IF(BC$48&gt;AU$47,"",IF(MOD(BB50+1,AU$47)=0,AU$47,MOD(BB50+1,AU$47)))</f>
        <v/>
      </c>
      <c r="BD50" t="str">
        <f t="shared" ref="BD50:BD70" si="31">IF(BD$48&gt;AU$47,"",IF(MOD(BC50+1,AU$47)=0,AU$47,MOD(BC50+1,AU$47)))</f>
        <v/>
      </c>
      <c r="BE50">
        <f t="shared" ref="BE50:BE70" si="32">AT50</f>
        <v>200</v>
      </c>
      <c r="BF50">
        <v>5</v>
      </c>
      <c r="BG50">
        <f t="shared" ref="BG50:BG70" si="33">1+BF50-BF$47*INT((1+BF50-0.1)/BF$47)</f>
        <v>6</v>
      </c>
      <c r="BH50">
        <f t="shared" ref="BH50:BH70" si="34">1+BG50-BF$47*INT((1+BG50-0.1)/BF$47)</f>
        <v>1</v>
      </c>
      <c r="BI50">
        <f t="shared" ref="BI50:BI70" si="35">1+BH50-BF$47*INT((1+BH50-0.1)/BF$47)</f>
        <v>2</v>
      </c>
      <c r="BJ50">
        <f t="shared" ref="BJ50:BJ70" si="36">1+BI50-BF$47*INT((1+BI50-0.1)/BF$47)</f>
        <v>3</v>
      </c>
      <c r="BK50">
        <f t="shared" ref="BK50:BK70" si="37">1+BJ50-BF$47*INT((1+BJ50-0.1)/BF$47)</f>
        <v>4</v>
      </c>
      <c r="BL50" t="str">
        <f t="shared" ref="BL50:BL70" si="38">IF(BL$48&gt;BF$47,"",IF(MOD(BK50+1,BF$47)=0,BF$47,MOD(BK50+1,BF$47)))</f>
        <v/>
      </c>
      <c r="BM50" t="str">
        <f t="shared" ref="BM50:BM70" si="39">IF(BM$48&gt;BF$47,"",IF(MOD(BL50+1,BF$47)=0,BF$47,MOD(BL50+1,BF$47)))</f>
        <v/>
      </c>
      <c r="BN50" t="str">
        <f t="shared" ref="BN50:BN70" si="40">IF(BN$48&gt;BF$47,"",IF(MOD(BM50+1,BF$47)=0,BF$47,MOD(BM50+1,BF$47)))</f>
        <v/>
      </c>
      <c r="BO50" t="str">
        <f t="shared" ref="BO50:BO70" si="41">IF(BO$48&gt;BF$47,"",IF(MOD(BN50+1,BF$47)=0,BF$47,MOD(BN50+1,BF$47)))</f>
        <v/>
      </c>
      <c r="BP50">
        <f t="shared" ref="BP50:BP70" si="42">BE50</f>
        <v>200</v>
      </c>
      <c r="BQ50">
        <v>1</v>
      </c>
      <c r="BR50">
        <f t="shared" ref="BR50:BR70" si="43">1+BQ50-BQ$47*INT((1+BQ50-0.1)/BQ$47)</f>
        <v>2</v>
      </c>
      <c r="BS50">
        <f t="shared" ref="BS50:BS70" si="44">1+BR50-BQ$47*INT((1+BR50-0.1)/BQ$47)</f>
        <v>3</v>
      </c>
      <c r="BT50">
        <f t="shared" ref="BT50:BT70" si="45">1+BS50-BQ$47*INT((1+BS50-0.1)/BQ$47)</f>
        <v>4</v>
      </c>
      <c r="BU50">
        <f t="shared" ref="BU50:BU70" si="46">1+BT50-BQ$47*INT((1+BT50-0.1)/BQ$47)</f>
        <v>5</v>
      </c>
      <c r="BV50">
        <f t="shared" ref="BV50:BV70" si="47">1+BU50-BQ$47*INT((1+BU50-0.1)/BQ$47)</f>
        <v>6</v>
      </c>
      <c r="BW50" t="str">
        <f t="shared" ref="BW50:BW70" si="48">IF(BW$48&gt;BQ$47,"",IF(MOD(BV50+1,BQ$47)=0,BQ$47,MOD(BV50+1,BQ$47)))</f>
        <v/>
      </c>
      <c r="BX50" t="str">
        <f t="shared" ref="BX50:BX70" si="49">IF(BX$48&gt;BQ$47,"",IF(MOD(BW50+1,BQ$47)=0,BQ$47,MOD(BW50+1,BQ$47)))</f>
        <v/>
      </c>
      <c r="BY50" t="str">
        <f t="shared" ref="BY50:BY70" si="50">IF(BY$48&gt;BQ$47,"",IF(MOD(BX50+1,BQ$47)=0,BQ$47,MOD(BX50+1,BQ$47)))</f>
        <v/>
      </c>
      <c r="BZ50" t="str">
        <f t="shared" ref="BZ50:BZ70" si="51">IF(BZ$48&gt;BQ$47,"",IF(MOD(BY50+1,BQ$47)=0,BQ$47,MOD(BY50+1,BQ$47)))</f>
        <v/>
      </c>
      <c r="CA50">
        <f t="shared" ref="CA50:CA70" si="52">BP50</f>
        <v>200</v>
      </c>
      <c r="CB50">
        <v>4</v>
      </c>
      <c r="CC50">
        <f t="shared" ref="CC50:CC70" si="53">1+CB50-CB$47*INT((1+CB50-0.1)/CB$47)</f>
        <v>5</v>
      </c>
      <c r="CD50">
        <f t="shared" ref="CD50:CD70" si="54">1+CC50-CB$47*INT((1+CC50-0.1)/CB$47)</f>
        <v>6</v>
      </c>
      <c r="CE50">
        <f t="shared" ref="CE50:CE70" si="55">1+CD50-CB$47*INT((1+CD50-0.1)/CB$47)</f>
        <v>1</v>
      </c>
      <c r="CF50">
        <f t="shared" ref="CF50:CF70" si="56">1+CE50-CB$47*INT((1+CE50-0.1)/CB$47)</f>
        <v>2</v>
      </c>
      <c r="CG50">
        <f t="shared" ref="CG50:CG70" si="57">1+CF50-CB$47*INT((1+CF50-0.1)/CB$47)</f>
        <v>3</v>
      </c>
      <c r="CH50" t="str">
        <f t="shared" ref="CH50:CH70" si="58">IF(CH$48&gt;CB$47,"",IF(MOD(CG50+1,CB$47)=0,CB$47,MOD(CG50+1,CB$47)))</f>
        <v/>
      </c>
      <c r="CI50" t="str">
        <f t="shared" ref="CI50:CI70" si="59">IF(CI$48&gt;CB$47,"",IF(MOD(CH50+1,CB$47)=0,CB$47,MOD(CH50+1,CB$47)))</f>
        <v/>
      </c>
      <c r="CJ50" t="str">
        <f t="shared" ref="CJ50:CJ70" si="60">IF(CJ$48&gt;CB$47,"",IF(MOD(CI50+1,CB$47)=0,CB$47,MOD(CI50+1,CB$47)))</f>
        <v/>
      </c>
      <c r="CK50" t="str">
        <f t="shared" ref="CK50:CK70" si="61">IF(CK$48&gt;CB$47,"",IF(MOD(CJ50+1,CB$47)=0,CB$47,MOD(CJ50+1,CB$47)))</f>
        <v/>
      </c>
      <c r="CL50">
        <v>200</v>
      </c>
      <c r="CM50">
        <v>4</v>
      </c>
      <c r="CN50">
        <f t="shared" ref="CN50:CN70" si="62">1+CM50-CM$47*INT((1+CM50-0.1)/CM$47)</f>
        <v>5</v>
      </c>
      <c r="CO50">
        <f t="shared" ref="CO50:CO70" si="63">1+CN50-CM$47*INT((1+CN50-0.1)/CM$47)</f>
        <v>6</v>
      </c>
      <c r="CP50">
        <f t="shared" ref="CP50:CP70" si="64">1+CO50-CM$47*INT((1+CO50-0.1)/CM$47)</f>
        <v>7</v>
      </c>
      <c r="CQ50">
        <f t="shared" ref="CQ50:CQ70" si="65">1+CP50-CM$47*INT((1+CP50-0.1)/CM$47)</f>
        <v>1</v>
      </c>
      <c r="CR50">
        <f t="shared" ref="CR50:CR70" si="66">1+CQ50-CM$47*INT((1+CQ50-0.1)/CM$47)</f>
        <v>2</v>
      </c>
      <c r="CS50">
        <f t="shared" ref="CS50:CS70" si="67">1+CR50-CM$47*INT((1+CR50-0.1)/CM$47)</f>
        <v>3</v>
      </c>
      <c r="CT50" t="str">
        <f t="shared" ref="CT50:CT70" si="68">IF(CT$48&gt;CM$47,"",IF(MOD(CS50+1,CM$47)=0,CM$47,MOD(CS50+1,CM$47)))</f>
        <v/>
      </c>
      <c r="CU50" t="str">
        <f t="shared" ref="CU50:CU70" si="69">IF(CU$48&gt;CM$47,"",IF(MOD(CT50+1,CM$47)=0,CM$47,MOD(CT50+1,CM$47)))</f>
        <v/>
      </c>
      <c r="CV50" t="str">
        <f t="shared" ref="CV50:CV70" si="70">IF(CV$48&gt;CM$47,"",IF(MOD(CU50+1,CM$47)=0,CM$47,MOD(CU50+1,CM$47)))</f>
        <v/>
      </c>
      <c r="CW50">
        <f t="shared" ref="CW50:CW70" si="71">CL50</f>
        <v>200</v>
      </c>
      <c r="CX50">
        <v>5</v>
      </c>
      <c r="CY50">
        <f t="shared" ref="CY50:CY70" si="72">1+CX50-CX$47*INT((1+CX50-0.1)/CX$47)</f>
        <v>6</v>
      </c>
      <c r="CZ50">
        <f t="shared" ref="CZ50:CZ70" si="73">1+CY50-CX$47*INT((1+CY50-0.1)/CX$47)</f>
        <v>7</v>
      </c>
      <c r="DA50">
        <f t="shared" ref="DA50:DA70" si="74">1+CZ50-CX$47*INT((1+CZ50-0.1)/CX$47)</f>
        <v>1</v>
      </c>
      <c r="DB50">
        <f t="shared" ref="DB50:DB70" si="75">1+DA50-CX$47*INT((1+DA50-0.1)/CX$47)</f>
        <v>2</v>
      </c>
      <c r="DC50">
        <f t="shared" ref="DC50:DC70" si="76">1+DB50-CX$47*INT((1+DB50-0.1)/CX$47)</f>
        <v>3</v>
      </c>
      <c r="DD50">
        <f t="shared" ref="DD50:DD70" si="77">1+DC50-CX$47*INT((1+DC50-0.1)/CX$47)</f>
        <v>4</v>
      </c>
      <c r="DE50" t="str">
        <f t="shared" ref="DE50:DE70" si="78">IF(DE$48&gt;CX$47,"",IF(MOD(DD50+1,CX$47)=0,CX$47,MOD(DD50+1,CX$47)))</f>
        <v/>
      </c>
      <c r="DF50" t="str">
        <f t="shared" ref="DF50:DF70" si="79">IF(DF$48&gt;CX$47,"",IF(MOD(DE50+1,CX$47)=0,CX$47,MOD(DE50+1,CX$47)))</f>
        <v/>
      </c>
      <c r="DG50" t="str">
        <f t="shared" ref="DG50:DG70" si="80">IF(DG$48&gt;CX$47,"",IF(MOD(DF50+1,CX$47)=0,CX$47,MOD(DF50+1,CX$47)))</f>
        <v/>
      </c>
      <c r="DH50">
        <f t="shared" ref="DH50:DH70" si="81">CW50</f>
        <v>200</v>
      </c>
      <c r="DI50">
        <v>2</v>
      </c>
      <c r="DJ50">
        <f t="shared" ref="DJ50:DJ70" si="82">1+DI50-DI$47*INT((1+DI50-0.1)/DI$47)</f>
        <v>3</v>
      </c>
      <c r="DK50">
        <f t="shared" ref="DK50:DK70" si="83">1+DJ50-DI$47*INT((1+DJ50-0.1)/DI$47)</f>
        <v>4</v>
      </c>
      <c r="DL50">
        <f t="shared" ref="DL50:DL70" si="84">1+DK50-DI$47*INT((1+DK50-0.1)/DI$47)</f>
        <v>5</v>
      </c>
      <c r="DM50">
        <f t="shared" ref="DM50:DM70" si="85">1+DL50-DI$47*INT((1+DL50-0.1)/DI$47)</f>
        <v>6</v>
      </c>
      <c r="DN50">
        <f t="shared" ref="DN50:DN70" si="86">1+DM50-DI$47*INT((1+DM50-0.1)/DI$47)</f>
        <v>7</v>
      </c>
      <c r="DO50">
        <f t="shared" ref="DO50:DO70" si="87">1+DN50-DI$47*INT((1+DN50-0.1)/DI$47)</f>
        <v>1</v>
      </c>
      <c r="DP50" t="str">
        <f t="shared" ref="DP50:DP70" si="88">IF(DP$48&gt;DI$47,"",IF(MOD(DO50+1,DI$47)=0,DI$47,MOD(DO50+1,DI$47)))</f>
        <v/>
      </c>
      <c r="DQ50" t="str">
        <f t="shared" ref="DQ50:DQ70" si="89">IF(DQ$48&gt;DI$47,"",IF(MOD(DP50+1,DI$47)=0,DI$47,MOD(DP50+1,DI$47)))</f>
        <v/>
      </c>
      <c r="DR50" t="str">
        <f t="shared" ref="DR50:DR70" si="90">IF(DR$48&gt;DI$47,"",IF(MOD(DQ50+1,DI$47)=0,DI$47,MOD(DQ50+1,DI$47)))</f>
        <v/>
      </c>
      <c r="DS50">
        <f t="shared" ref="DS50:DS70" si="91">DH50</f>
        <v>200</v>
      </c>
      <c r="DT50">
        <v>7</v>
      </c>
      <c r="DU50">
        <f t="shared" ref="DU50:DU70" si="92">1+DT50-DT$47*INT((1+DT50-0.1)/DT$47)</f>
        <v>1</v>
      </c>
      <c r="DV50">
        <f t="shared" ref="DV50:DV70" si="93">1+DU50-DT$47*INT((1+DU50-0.1)/DT$47)</f>
        <v>2</v>
      </c>
      <c r="DW50">
        <f t="shared" ref="DW50:DW70" si="94">1+DV50-DT$47*INT((1+DV50-0.1)/DT$47)</f>
        <v>3</v>
      </c>
      <c r="DX50">
        <f t="shared" ref="DX50:DX70" si="95">1+DW50-DT$47*INT((1+DW50-0.1)/DT$47)</f>
        <v>4</v>
      </c>
      <c r="DY50">
        <f t="shared" ref="DY50:DY70" si="96">1+DX50-DT$47*INT((1+DX50-0.1)/DT$47)</f>
        <v>5</v>
      </c>
      <c r="DZ50">
        <f t="shared" ref="DZ50:DZ70" si="97">1+DY50-DT$47*INT((1+DY50-0.1)/DT$47)</f>
        <v>6</v>
      </c>
      <c r="EA50" t="str">
        <f t="shared" ref="EA50:EA70" si="98">IF(EA$48&gt;DT$47,"",IF(MOD(DZ50+1,DT$47)=0,DT$47,MOD(DZ50+1,DT$47)))</f>
        <v/>
      </c>
      <c r="EB50" t="str">
        <f t="shared" ref="EB50:EB70" si="99">IF(EB$48&gt;DT$47,"",IF(MOD(EA50+1,DT$47)=0,DT$47,MOD(EA50+1,DT$47)))</f>
        <v/>
      </c>
      <c r="EC50" t="str">
        <f t="shared" ref="EC50:EC70" si="100">IF(EC$48&gt;DT$47,"",IF(MOD(EB50+1,DT$47)=0,DT$47,MOD(EB50+1,DT$47)))</f>
        <v/>
      </c>
      <c r="ED50">
        <v>200</v>
      </c>
      <c r="EE50">
        <v>1</v>
      </c>
      <c r="EF50">
        <f t="shared" ref="EF50:EF70" si="101">1+EE50-EE$47*INT((1+EE50-0.1)/EE$47)</f>
        <v>2</v>
      </c>
      <c r="EG50">
        <f t="shared" ref="EG50:EG70" si="102">1+EF50-EE$47*INT((1+EF50-0.1)/EE$47)</f>
        <v>3</v>
      </c>
      <c r="EH50">
        <f t="shared" ref="EH50:EH70" si="103">1+EG50-EE$47*INT((1+EG50-0.1)/EE$47)</f>
        <v>4</v>
      </c>
      <c r="EI50">
        <f t="shared" ref="EI50:EI70" si="104">1+EH50-EE$47*INT((1+EH50-0.1)/EE$47)</f>
        <v>5</v>
      </c>
      <c r="EJ50">
        <f t="shared" ref="EJ50:EJ70" si="105">1+EI50-EE$47*INT((1+EI50-0.1)/EE$47)</f>
        <v>6</v>
      </c>
      <c r="EK50">
        <f t="shared" ref="EK50:EK70" si="106">1+EJ50-EE$47*INT((1+EJ50-0.1)/EE$47)</f>
        <v>7</v>
      </c>
      <c r="EL50">
        <f t="shared" ref="EL50:EL70" si="107">1+EK50-EE$47*INT((1+EK50-0.1)/EE$47)</f>
        <v>8</v>
      </c>
      <c r="EM50" t="str">
        <f t="shared" ref="EM50:EM70" si="108">IF(EM$48&gt;EE$47,"",IF(MOD(EL50+1,EE$47)=0,EE$47,MOD(EL50+1,EE$47)))</f>
        <v/>
      </c>
      <c r="EN50" t="str">
        <f t="shared" ref="EN50:EN70" si="109">IF(EN$48&gt;EE$47,"",IF(MOD(EM50+1,EE$47)=0,EE$47,MOD(EM50+1,EE$47)))</f>
        <v/>
      </c>
      <c r="EO50">
        <f t="shared" ref="EO50:EO70" si="110">ED50</f>
        <v>200</v>
      </c>
      <c r="EP50">
        <v>6</v>
      </c>
      <c r="EQ50">
        <f t="shared" ref="EQ50:EQ70" si="111">1+EP50-EP$47*INT((1+EP50-0.1)/EP$47)</f>
        <v>7</v>
      </c>
      <c r="ER50">
        <f t="shared" ref="ER50:ER70" si="112">1+EQ50-EP$47*INT((1+EQ50-0.1)/EP$47)</f>
        <v>8</v>
      </c>
      <c r="ES50">
        <f t="shared" ref="ES50:ES70" si="113">1+ER50-EP$47*INT((1+ER50-0.1)/EP$47)</f>
        <v>1</v>
      </c>
      <c r="ET50">
        <f t="shared" ref="ET50:ET70" si="114">1+ES50-EP$47*INT((1+ES50-0.1)/EP$47)</f>
        <v>2</v>
      </c>
      <c r="EU50">
        <f t="shared" ref="EU50:EU70" si="115">1+ET50-EP$47*INT((1+ET50-0.1)/EP$47)</f>
        <v>3</v>
      </c>
      <c r="EV50">
        <f t="shared" ref="EV50:EV70" si="116">1+EU50-EP$47*INT((1+EU50-0.1)/EP$47)</f>
        <v>4</v>
      </c>
      <c r="EW50">
        <f t="shared" ref="EW50:EW70" si="117">1+EV50-EP$47*INT((1+EV50-0.1)/EP$47)</f>
        <v>5</v>
      </c>
      <c r="EX50" t="str">
        <f t="shared" ref="EX50:EX70" si="118">IF(EX$48&gt;EP$47,"",IF(MOD(EW50+1,EP$47)=0,EP$47,MOD(EW50+1,EP$47)))</f>
        <v/>
      </c>
      <c r="EY50" t="str">
        <f t="shared" ref="EY50:EY70" si="119">IF(EY$48&gt;EP$47,"",IF(MOD(EX50+1,EP$47)=0,EP$47,MOD(EX50+1,EP$47)))</f>
        <v/>
      </c>
      <c r="EZ50">
        <f t="shared" ref="EZ50:EZ70" si="120">EO50</f>
        <v>200</v>
      </c>
      <c r="FA50">
        <v>8</v>
      </c>
      <c r="FB50">
        <f t="shared" ref="FB50:FB70" si="121">1+FA50-FA$47*INT((1+FA50-0.1)/FA$47)</f>
        <v>1</v>
      </c>
      <c r="FC50">
        <f t="shared" ref="FC50:FC70" si="122">1+FB50-FA$47*INT((1+FB50-0.1)/FA$47)</f>
        <v>2</v>
      </c>
      <c r="FD50">
        <f t="shared" ref="FD50:FD70" si="123">1+FC50-FA$47*INT((1+FC50-0.1)/FA$47)</f>
        <v>3</v>
      </c>
      <c r="FE50">
        <f t="shared" ref="FE50:FE70" si="124">1+FD50-FA$47*INT((1+FD50-0.1)/FA$47)</f>
        <v>4</v>
      </c>
      <c r="FF50">
        <f t="shared" ref="FF50:FF70" si="125">1+FE50-FA$47*INT((1+FE50-0.1)/FA$47)</f>
        <v>5</v>
      </c>
      <c r="FG50">
        <f t="shared" ref="FG50:FG70" si="126">1+FF50-FA$47*INT((1+FF50-0.1)/FA$47)</f>
        <v>6</v>
      </c>
      <c r="FH50">
        <f t="shared" ref="FH50:FH70" si="127">1+FG50-FA$47*INT((1+FG50-0.1)/FA$47)</f>
        <v>7</v>
      </c>
      <c r="FI50" t="str">
        <f t="shared" ref="FI50:FI70" si="128">IF(FI$48&gt;FA$47,"",IF(MOD(FH50+1,FA$47)=0,FA$47,MOD(FH50+1,FA$47)))</f>
        <v/>
      </c>
      <c r="FJ50" t="str">
        <f t="shared" ref="FJ50:FJ70" si="129">IF(FJ$48&gt;FA$47,"",IF(MOD(FI50+1,FA$47)=0,FA$47,MOD(FI50+1,FA$47)))</f>
        <v/>
      </c>
      <c r="FK50">
        <f t="shared" ref="FK50:FK70" si="130">EZ50</f>
        <v>200</v>
      </c>
      <c r="FL50">
        <v>4</v>
      </c>
      <c r="FM50">
        <f t="shared" ref="FM50:FM70" si="131">1+FL50-FL$47*INT((1+FL50-0.1)/FL$47)</f>
        <v>5</v>
      </c>
      <c r="FN50">
        <f t="shared" ref="FN50:FN70" si="132">1+FM50-FL$47*INT((1+FM50-0.1)/FL$47)</f>
        <v>6</v>
      </c>
      <c r="FO50">
        <f t="shared" ref="FO50:FO70" si="133">1+FN50-FL$47*INT((1+FN50-0.1)/FL$47)</f>
        <v>7</v>
      </c>
      <c r="FP50">
        <f t="shared" ref="FP50:FP70" si="134">1+FO50-FL$47*INT((1+FO50-0.1)/FL$47)</f>
        <v>8</v>
      </c>
      <c r="FQ50">
        <f t="shared" ref="FQ50:FQ70" si="135">1+FP50-FL$47*INT((1+FP50-0.1)/FL$47)</f>
        <v>1</v>
      </c>
      <c r="FR50">
        <f t="shared" ref="FR50:FR70" si="136">1+FQ50-FL$47*INT((1+FQ50-0.1)/FL$47)</f>
        <v>2</v>
      </c>
      <c r="FS50">
        <f t="shared" ref="FS50:FS70" si="137">1+FR50-FL$47*INT((1+FR50-0.1)/FL$47)</f>
        <v>3</v>
      </c>
      <c r="FT50" t="str">
        <f t="shared" ref="FT50:FT70" si="138">IF(FT$48&gt;FL$47,"",IF(MOD(FS50+1,FL$47)=0,FL$47,MOD(FS50+1,FL$47)))</f>
        <v/>
      </c>
      <c r="FU50" t="str">
        <f t="shared" ref="FU50:FU70" si="139">IF(FU$48&gt;FL$47,"",IF(MOD(FT50+1,FL$47)=0,FL$47,MOD(FT50+1,FL$47)))</f>
        <v/>
      </c>
      <c r="FV50" s="168"/>
    </row>
    <row r="51" spans="1:178">
      <c r="A51" s="168"/>
      <c r="B51">
        <v>400</v>
      </c>
      <c r="C51">
        <v>4</v>
      </c>
      <c r="D51">
        <v>5</v>
      </c>
      <c r="E51">
        <v>1</v>
      </c>
      <c r="F51">
        <v>2</v>
      </c>
      <c r="G51">
        <v>3</v>
      </c>
      <c r="M51">
        <f t="shared" si="17"/>
        <v>400</v>
      </c>
      <c r="N51">
        <v>1</v>
      </c>
      <c r="O51">
        <f t="shared" ref="O51:R51" si="140">1+N51-5*INT((1+N51-0.1)/5)</f>
        <v>2</v>
      </c>
      <c r="P51">
        <f t="shared" si="140"/>
        <v>3</v>
      </c>
      <c r="Q51">
        <f t="shared" si="140"/>
        <v>4</v>
      </c>
      <c r="R51">
        <f t="shared" si="140"/>
        <v>5</v>
      </c>
      <c r="X51">
        <f t="shared" si="19"/>
        <v>400</v>
      </c>
      <c r="Y51">
        <v>2</v>
      </c>
      <c r="Z51">
        <f t="shared" ref="Z51:AC51" si="141">1+Y51-5*INT((1+Y51-0.1)/5)</f>
        <v>3</v>
      </c>
      <c r="AA51">
        <f t="shared" si="141"/>
        <v>4</v>
      </c>
      <c r="AB51">
        <f t="shared" si="141"/>
        <v>5</v>
      </c>
      <c r="AC51">
        <f t="shared" si="141"/>
        <v>1</v>
      </c>
      <c r="AI51">
        <f t="shared" si="21"/>
        <v>400</v>
      </c>
      <c r="AJ51">
        <v>5</v>
      </c>
      <c r="AK51">
        <f t="shared" ref="AK51:AN51" si="142">1+AJ51-5*INT((1+AJ51-0.1)/5)</f>
        <v>1</v>
      </c>
      <c r="AL51">
        <f t="shared" si="142"/>
        <v>2</v>
      </c>
      <c r="AM51">
        <f t="shared" si="142"/>
        <v>3</v>
      </c>
      <c r="AN51">
        <f t="shared" si="142"/>
        <v>4</v>
      </c>
      <c r="AT51">
        <v>400</v>
      </c>
      <c r="AU51">
        <v>4</v>
      </c>
      <c r="AV51">
        <f t="shared" si="23"/>
        <v>5</v>
      </c>
      <c r="AW51">
        <f t="shared" si="24"/>
        <v>6</v>
      </c>
      <c r="AX51">
        <f t="shared" si="25"/>
        <v>1</v>
      </c>
      <c r="AY51">
        <f t="shared" si="26"/>
        <v>2</v>
      </c>
      <c r="AZ51">
        <f t="shared" si="27"/>
        <v>3</v>
      </c>
      <c r="BA51" t="str">
        <f t="shared" si="28"/>
        <v/>
      </c>
      <c r="BB51" t="str">
        <f t="shared" si="29"/>
        <v/>
      </c>
      <c r="BC51" t="str">
        <f t="shared" si="30"/>
        <v/>
      </c>
      <c r="BD51" t="str">
        <f t="shared" si="31"/>
        <v/>
      </c>
      <c r="BE51">
        <f t="shared" si="32"/>
        <v>400</v>
      </c>
      <c r="BF51">
        <v>6</v>
      </c>
      <c r="BG51">
        <f t="shared" si="33"/>
        <v>1</v>
      </c>
      <c r="BH51">
        <f t="shared" si="34"/>
        <v>2</v>
      </c>
      <c r="BI51">
        <f t="shared" si="35"/>
        <v>3</v>
      </c>
      <c r="BJ51">
        <f t="shared" si="36"/>
        <v>4</v>
      </c>
      <c r="BK51">
        <f t="shared" si="37"/>
        <v>5</v>
      </c>
      <c r="BL51" t="str">
        <f t="shared" si="38"/>
        <v/>
      </c>
      <c r="BM51" t="str">
        <f t="shared" si="39"/>
        <v/>
      </c>
      <c r="BN51" t="str">
        <f t="shared" si="40"/>
        <v/>
      </c>
      <c r="BO51" t="str">
        <f t="shared" si="41"/>
        <v/>
      </c>
      <c r="BP51">
        <f t="shared" si="42"/>
        <v>400</v>
      </c>
      <c r="BQ51">
        <v>2</v>
      </c>
      <c r="BR51">
        <f t="shared" si="43"/>
        <v>3</v>
      </c>
      <c r="BS51">
        <f t="shared" si="44"/>
        <v>4</v>
      </c>
      <c r="BT51">
        <f t="shared" si="45"/>
        <v>5</v>
      </c>
      <c r="BU51">
        <f t="shared" si="46"/>
        <v>6</v>
      </c>
      <c r="BV51">
        <f t="shared" si="47"/>
        <v>1</v>
      </c>
      <c r="BW51" t="str">
        <f t="shared" si="48"/>
        <v/>
      </c>
      <c r="BX51" t="str">
        <f t="shared" si="49"/>
        <v/>
      </c>
      <c r="BY51" t="str">
        <f t="shared" si="50"/>
        <v/>
      </c>
      <c r="BZ51" t="str">
        <f t="shared" si="51"/>
        <v/>
      </c>
      <c r="CA51">
        <f t="shared" si="52"/>
        <v>400</v>
      </c>
      <c r="CB51">
        <v>5</v>
      </c>
      <c r="CC51">
        <f t="shared" si="53"/>
        <v>6</v>
      </c>
      <c r="CD51">
        <f t="shared" si="54"/>
        <v>1</v>
      </c>
      <c r="CE51">
        <f t="shared" si="55"/>
        <v>2</v>
      </c>
      <c r="CF51">
        <f t="shared" si="56"/>
        <v>3</v>
      </c>
      <c r="CG51">
        <f t="shared" si="57"/>
        <v>4</v>
      </c>
      <c r="CH51" t="str">
        <f t="shared" si="58"/>
        <v/>
      </c>
      <c r="CI51" t="str">
        <f t="shared" si="59"/>
        <v/>
      </c>
      <c r="CJ51" t="str">
        <f t="shared" si="60"/>
        <v/>
      </c>
      <c r="CK51" t="str">
        <f t="shared" si="61"/>
        <v/>
      </c>
      <c r="CL51">
        <v>400</v>
      </c>
      <c r="CM51">
        <v>1</v>
      </c>
      <c r="CN51">
        <f t="shared" si="62"/>
        <v>2</v>
      </c>
      <c r="CO51">
        <f t="shared" si="63"/>
        <v>3</v>
      </c>
      <c r="CP51">
        <f t="shared" si="64"/>
        <v>4</v>
      </c>
      <c r="CQ51">
        <f t="shared" si="65"/>
        <v>5</v>
      </c>
      <c r="CR51">
        <f t="shared" si="66"/>
        <v>6</v>
      </c>
      <c r="CS51">
        <f t="shared" si="67"/>
        <v>7</v>
      </c>
      <c r="CT51" t="str">
        <f t="shared" si="68"/>
        <v/>
      </c>
      <c r="CU51" t="str">
        <f t="shared" si="69"/>
        <v/>
      </c>
      <c r="CV51" t="str">
        <f t="shared" si="70"/>
        <v/>
      </c>
      <c r="CW51">
        <f t="shared" si="71"/>
        <v>400</v>
      </c>
      <c r="CX51">
        <v>2</v>
      </c>
      <c r="CY51">
        <f t="shared" si="72"/>
        <v>3</v>
      </c>
      <c r="CZ51">
        <f t="shared" si="73"/>
        <v>4</v>
      </c>
      <c r="DA51">
        <f t="shared" si="74"/>
        <v>5</v>
      </c>
      <c r="DB51">
        <f t="shared" si="75"/>
        <v>6</v>
      </c>
      <c r="DC51">
        <f t="shared" si="76"/>
        <v>7</v>
      </c>
      <c r="DD51">
        <f t="shared" si="77"/>
        <v>1</v>
      </c>
      <c r="DE51" t="str">
        <f t="shared" si="78"/>
        <v/>
      </c>
      <c r="DF51" t="str">
        <f t="shared" si="79"/>
        <v/>
      </c>
      <c r="DG51" t="str">
        <f t="shared" si="80"/>
        <v/>
      </c>
      <c r="DH51">
        <f t="shared" si="81"/>
        <v>400</v>
      </c>
      <c r="DI51">
        <v>6</v>
      </c>
      <c r="DJ51">
        <f t="shared" si="82"/>
        <v>7</v>
      </c>
      <c r="DK51">
        <f t="shared" si="83"/>
        <v>1</v>
      </c>
      <c r="DL51">
        <f t="shared" si="84"/>
        <v>2</v>
      </c>
      <c r="DM51">
        <f t="shared" si="85"/>
        <v>3</v>
      </c>
      <c r="DN51">
        <f t="shared" si="86"/>
        <v>4</v>
      </c>
      <c r="DO51">
        <f t="shared" si="87"/>
        <v>5</v>
      </c>
      <c r="DP51" t="str">
        <f t="shared" si="88"/>
        <v/>
      </c>
      <c r="DQ51" t="str">
        <f t="shared" si="89"/>
        <v/>
      </c>
      <c r="DR51" t="str">
        <f t="shared" si="90"/>
        <v/>
      </c>
      <c r="DS51">
        <f t="shared" si="91"/>
        <v>400</v>
      </c>
      <c r="DT51">
        <v>4</v>
      </c>
      <c r="DU51">
        <f t="shared" si="92"/>
        <v>5</v>
      </c>
      <c r="DV51">
        <f t="shared" si="93"/>
        <v>6</v>
      </c>
      <c r="DW51">
        <f t="shared" si="94"/>
        <v>7</v>
      </c>
      <c r="DX51">
        <f t="shared" si="95"/>
        <v>1</v>
      </c>
      <c r="DY51">
        <f t="shared" si="96"/>
        <v>2</v>
      </c>
      <c r="DZ51">
        <f t="shared" si="97"/>
        <v>3</v>
      </c>
      <c r="EA51" t="str">
        <f t="shared" si="98"/>
        <v/>
      </c>
      <c r="EB51" t="str">
        <f t="shared" si="99"/>
        <v/>
      </c>
      <c r="EC51" t="str">
        <f t="shared" si="100"/>
        <v/>
      </c>
      <c r="ED51">
        <v>400</v>
      </c>
      <c r="EE51">
        <v>7</v>
      </c>
      <c r="EF51">
        <f t="shared" si="101"/>
        <v>8</v>
      </c>
      <c r="EG51">
        <f t="shared" si="102"/>
        <v>1</v>
      </c>
      <c r="EH51">
        <f t="shared" si="103"/>
        <v>2</v>
      </c>
      <c r="EI51">
        <f t="shared" si="104"/>
        <v>3</v>
      </c>
      <c r="EJ51">
        <f t="shared" si="105"/>
        <v>4</v>
      </c>
      <c r="EK51">
        <f t="shared" si="106"/>
        <v>5</v>
      </c>
      <c r="EL51">
        <f t="shared" si="107"/>
        <v>6</v>
      </c>
      <c r="EM51" t="str">
        <f t="shared" si="108"/>
        <v/>
      </c>
      <c r="EN51" t="str">
        <f t="shared" si="109"/>
        <v/>
      </c>
      <c r="EO51">
        <f t="shared" si="110"/>
        <v>400</v>
      </c>
      <c r="EP51">
        <v>4</v>
      </c>
      <c r="EQ51">
        <f t="shared" si="111"/>
        <v>5</v>
      </c>
      <c r="ER51">
        <f t="shared" si="112"/>
        <v>6</v>
      </c>
      <c r="ES51">
        <f t="shared" si="113"/>
        <v>7</v>
      </c>
      <c r="ET51">
        <f t="shared" si="114"/>
        <v>8</v>
      </c>
      <c r="EU51">
        <f t="shared" si="115"/>
        <v>1</v>
      </c>
      <c r="EV51">
        <f t="shared" si="116"/>
        <v>2</v>
      </c>
      <c r="EW51">
        <f t="shared" si="117"/>
        <v>3</v>
      </c>
      <c r="EX51" t="str">
        <f t="shared" si="118"/>
        <v/>
      </c>
      <c r="EY51" t="str">
        <f t="shared" si="119"/>
        <v/>
      </c>
      <c r="EZ51">
        <f t="shared" si="120"/>
        <v>400</v>
      </c>
      <c r="FA51">
        <v>6</v>
      </c>
      <c r="FB51">
        <f t="shared" si="121"/>
        <v>7</v>
      </c>
      <c r="FC51">
        <f t="shared" si="122"/>
        <v>8</v>
      </c>
      <c r="FD51">
        <f t="shared" si="123"/>
        <v>1</v>
      </c>
      <c r="FE51">
        <f t="shared" si="124"/>
        <v>2</v>
      </c>
      <c r="FF51">
        <f t="shared" si="125"/>
        <v>3</v>
      </c>
      <c r="FG51">
        <f t="shared" si="126"/>
        <v>4</v>
      </c>
      <c r="FH51">
        <f t="shared" si="127"/>
        <v>5</v>
      </c>
      <c r="FI51" t="str">
        <f t="shared" si="128"/>
        <v/>
      </c>
      <c r="FJ51" t="str">
        <f t="shared" si="129"/>
        <v/>
      </c>
      <c r="FK51">
        <f t="shared" si="130"/>
        <v>400</v>
      </c>
      <c r="FL51">
        <v>2</v>
      </c>
      <c r="FM51">
        <f t="shared" si="131"/>
        <v>3</v>
      </c>
      <c r="FN51">
        <f t="shared" si="132"/>
        <v>4</v>
      </c>
      <c r="FO51">
        <f t="shared" si="133"/>
        <v>5</v>
      </c>
      <c r="FP51">
        <f t="shared" si="134"/>
        <v>6</v>
      </c>
      <c r="FQ51">
        <f t="shared" si="135"/>
        <v>7</v>
      </c>
      <c r="FR51">
        <f t="shared" si="136"/>
        <v>8</v>
      </c>
      <c r="FS51">
        <f t="shared" si="137"/>
        <v>1</v>
      </c>
      <c r="FT51" t="str">
        <f t="shared" si="138"/>
        <v/>
      </c>
      <c r="FU51" t="str">
        <f t="shared" si="139"/>
        <v/>
      </c>
      <c r="FV51" s="168"/>
    </row>
    <row r="52" spans="1:178">
      <c r="A52" s="168"/>
      <c r="B52">
        <v>800</v>
      </c>
      <c r="C52">
        <v>5</v>
      </c>
      <c r="D52">
        <v>1</v>
      </c>
      <c r="E52">
        <v>2</v>
      </c>
      <c r="F52">
        <v>3</v>
      </c>
      <c r="G52">
        <v>4</v>
      </c>
      <c r="M52">
        <f t="shared" si="17"/>
        <v>800</v>
      </c>
      <c r="N52">
        <v>1</v>
      </c>
      <c r="O52">
        <f t="shared" ref="O52:R52" si="143">1+N52-5*INT((1+N52-0.1)/5)</f>
        <v>2</v>
      </c>
      <c r="P52">
        <f t="shared" si="143"/>
        <v>3</v>
      </c>
      <c r="Q52">
        <f t="shared" si="143"/>
        <v>4</v>
      </c>
      <c r="R52">
        <f t="shared" si="143"/>
        <v>5</v>
      </c>
      <c r="X52">
        <f t="shared" si="19"/>
        <v>800</v>
      </c>
      <c r="Y52">
        <v>3</v>
      </c>
      <c r="Z52">
        <f t="shared" ref="Z52:AC52" si="144">1+Y52-5*INT((1+Y52-0.1)/5)</f>
        <v>4</v>
      </c>
      <c r="AA52">
        <f t="shared" si="144"/>
        <v>5</v>
      </c>
      <c r="AB52">
        <f t="shared" si="144"/>
        <v>1</v>
      </c>
      <c r="AC52">
        <f t="shared" si="144"/>
        <v>2</v>
      </c>
      <c r="AI52">
        <f t="shared" si="21"/>
        <v>800</v>
      </c>
      <c r="AJ52">
        <v>1</v>
      </c>
      <c r="AK52">
        <f t="shared" ref="AK52:AN52" si="145">1+AJ52-5*INT((1+AJ52-0.1)/5)</f>
        <v>2</v>
      </c>
      <c r="AL52">
        <f t="shared" si="145"/>
        <v>3</v>
      </c>
      <c r="AM52">
        <f t="shared" si="145"/>
        <v>4</v>
      </c>
      <c r="AN52">
        <f t="shared" si="145"/>
        <v>5</v>
      </c>
      <c r="AT52">
        <v>800</v>
      </c>
      <c r="AU52">
        <v>5</v>
      </c>
      <c r="AV52">
        <f t="shared" si="23"/>
        <v>6</v>
      </c>
      <c r="AW52">
        <f t="shared" si="24"/>
        <v>1</v>
      </c>
      <c r="AX52">
        <f t="shared" si="25"/>
        <v>2</v>
      </c>
      <c r="AY52">
        <f t="shared" si="26"/>
        <v>3</v>
      </c>
      <c r="AZ52">
        <f t="shared" si="27"/>
        <v>4</v>
      </c>
      <c r="BA52" t="str">
        <f t="shared" si="28"/>
        <v/>
      </c>
      <c r="BB52" t="str">
        <f t="shared" si="29"/>
        <v/>
      </c>
      <c r="BC52" t="str">
        <f t="shared" si="30"/>
        <v/>
      </c>
      <c r="BD52" t="str">
        <f t="shared" si="31"/>
        <v/>
      </c>
      <c r="BE52">
        <f t="shared" si="32"/>
        <v>800</v>
      </c>
      <c r="BF52">
        <v>1</v>
      </c>
      <c r="BG52">
        <f t="shared" si="33"/>
        <v>2</v>
      </c>
      <c r="BH52">
        <f t="shared" si="34"/>
        <v>3</v>
      </c>
      <c r="BI52">
        <f t="shared" si="35"/>
        <v>4</v>
      </c>
      <c r="BJ52">
        <f t="shared" si="36"/>
        <v>5</v>
      </c>
      <c r="BK52">
        <f t="shared" si="37"/>
        <v>6</v>
      </c>
      <c r="BL52" t="str">
        <f t="shared" si="38"/>
        <v/>
      </c>
      <c r="BM52" t="str">
        <f t="shared" si="39"/>
        <v/>
      </c>
      <c r="BN52" t="str">
        <f t="shared" si="40"/>
        <v/>
      </c>
      <c r="BO52" t="str">
        <f t="shared" si="41"/>
        <v/>
      </c>
      <c r="BP52">
        <f t="shared" si="42"/>
        <v>800</v>
      </c>
      <c r="BQ52">
        <v>3</v>
      </c>
      <c r="BR52">
        <f t="shared" si="43"/>
        <v>4</v>
      </c>
      <c r="BS52">
        <f t="shared" si="44"/>
        <v>5</v>
      </c>
      <c r="BT52">
        <f t="shared" si="45"/>
        <v>6</v>
      </c>
      <c r="BU52">
        <f t="shared" si="46"/>
        <v>1</v>
      </c>
      <c r="BV52">
        <f t="shared" si="47"/>
        <v>2</v>
      </c>
      <c r="BW52" t="str">
        <f t="shared" si="48"/>
        <v/>
      </c>
      <c r="BX52" t="str">
        <f t="shared" si="49"/>
        <v/>
      </c>
      <c r="BY52" t="str">
        <f t="shared" si="50"/>
        <v/>
      </c>
      <c r="BZ52" t="str">
        <f t="shared" si="51"/>
        <v/>
      </c>
      <c r="CA52">
        <f t="shared" si="52"/>
        <v>800</v>
      </c>
      <c r="CB52">
        <v>6</v>
      </c>
      <c r="CC52">
        <f t="shared" si="53"/>
        <v>1</v>
      </c>
      <c r="CD52">
        <f t="shared" si="54"/>
        <v>2</v>
      </c>
      <c r="CE52">
        <f t="shared" si="55"/>
        <v>3</v>
      </c>
      <c r="CF52">
        <f t="shared" si="56"/>
        <v>4</v>
      </c>
      <c r="CG52">
        <f t="shared" si="57"/>
        <v>5</v>
      </c>
      <c r="CH52" t="str">
        <f t="shared" si="58"/>
        <v/>
      </c>
      <c r="CI52" t="str">
        <f t="shared" si="59"/>
        <v/>
      </c>
      <c r="CJ52" t="str">
        <f t="shared" si="60"/>
        <v/>
      </c>
      <c r="CK52" t="str">
        <f t="shared" si="61"/>
        <v/>
      </c>
      <c r="CL52">
        <v>800</v>
      </c>
      <c r="CM52">
        <v>2</v>
      </c>
      <c r="CN52">
        <f t="shared" si="62"/>
        <v>3</v>
      </c>
      <c r="CO52">
        <f t="shared" si="63"/>
        <v>4</v>
      </c>
      <c r="CP52">
        <f t="shared" si="64"/>
        <v>5</v>
      </c>
      <c r="CQ52">
        <f t="shared" si="65"/>
        <v>6</v>
      </c>
      <c r="CR52">
        <f t="shared" si="66"/>
        <v>7</v>
      </c>
      <c r="CS52">
        <f t="shared" si="67"/>
        <v>1</v>
      </c>
      <c r="CT52" t="str">
        <f t="shared" si="68"/>
        <v/>
      </c>
      <c r="CU52" t="str">
        <f t="shared" si="69"/>
        <v/>
      </c>
      <c r="CV52" t="str">
        <f t="shared" si="70"/>
        <v/>
      </c>
      <c r="CW52">
        <f t="shared" si="71"/>
        <v>800</v>
      </c>
      <c r="CX52">
        <v>3</v>
      </c>
      <c r="CY52">
        <f t="shared" si="72"/>
        <v>4</v>
      </c>
      <c r="CZ52">
        <f t="shared" si="73"/>
        <v>5</v>
      </c>
      <c r="DA52">
        <f t="shared" si="74"/>
        <v>6</v>
      </c>
      <c r="DB52">
        <f t="shared" si="75"/>
        <v>7</v>
      </c>
      <c r="DC52">
        <f t="shared" si="76"/>
        <v>1</v>
      </c>
      <c r="DD52">
        <f t="shared" si="77"/>
        <v>2</v>
      </c>
      <c r="DE52" t="str">
        <f t="shared" si="78"/>
        <v/>
      </c>
      <c r="DF52" t="str">
        <f t="shared" si="79"/>
        <v/>
      </c>
      <c r="DG52" t="str">
        <f t="shared" si="80"/>
        <v/>
      </c>
      <c r="DH52">
        <f t="shared" si="81"/>
        <v>800</v>
      </c>
      <c r="DI52">
        <v>7</v>
      </c>
      <c r="DJ52">
        <f t="shared" si="82"/>
        <v>1</v>
      </c>
      <c r="DK52">
        <f t="shared" si="83"/>
        <v>2</v>
      </c>
      <c r="DL52">
        <f t="shared" si="84"/>
        <v>3</v>
      </c>
      <c r="DM52">
        <f t="shared" si="85"/>
        <v>4</v>
      </c>
      <c r="DN52">
        <f t="shared" si="86"/>
        <v>5</v>
      </c>
      <c r="DO52">
        <f t="shared" si="87"/>
        <v>6</v>
      </c>
      <c r="DP52" t="str">
        <f t="shared" si="88"/>
        <v/>
      </c>
      <c r="DQ52" t="str">
        <f t="shared" si="89"/>
        <v/>
      </c>
      <c r="DR52" t="str">
        <f t="shared" si="90"/>
        <v/>
      </c>
      <c r="DS52">
        <f t="shared" si="91"/>
        <v>800</v>
      </c>
      <c r="DT52">
        <v>5</v>
      </c>
      <c r="DU52">
        <f t="shared" si="92"/>
        <v>6</v>
      </c>
      <c r="DV52">
        <f t="shared" si="93"/>
        <v>7</v>
      </c>
      <c r="DW52">
        <f t="shared" si="94"/>
        <v>1</v>
      </c>
      <c r="DX52">
        <f t="shared" si="95"/>
        <v>2</v>
      </c>
      <c r="DY52">
        <f t="shared" si="96"/>
        <v>3</v>
      </c>
      <c r="DZ52">
        <f t="shared" si="97"/>
        <v>4</v>
      </c>
      <c r="EA52" t="str">
        <f t="shared" si="98"/>
        <v/>
      </c>
      <c r="EB52" t="str">
        <f t="shared" si="99"/>
        <v/>
      </c>
      <c r="EC52" t="str">
        <f t="shared" si="100"/>
        <v/>
      </c>
      <c r="ED52">
        <v>800</v>
      </c>
      <c r="EE52">
        <v>8</v>
      </c>
      <c r="EF52">
        <f t="shared" si="101"/>
        <v>1</v>
      </c>
      <c r="EG52">
        <f t="shared" si="102"/>
        <v>2</v>
      </c>
      <c r="EH52">
        <f t="shared" si="103"/>
        <v>3</v>
      </c>
      <c r="EI52">
        <f t="shared" si="104"/>
        <v>4</v>
      </c>
      <c r="EJ52">
        <f t="shared" si="105"/>
        <v>5</v>
      </c>
      <c r="EK52">
        <f t="shared" si="106"/>
        <v>6</v>
      </c>
      <c r="EL52">
        <f t="shared" si="107"/>
        <v>7</v>
      </c>
      <c r="EM52" t="str">
        <f t="shared" si="108"/>
        <v/>
      </c>
      <c r="EN52" t="str">
        <f t="shared" si="109"/>
        <v/>
      </c>
      <c r="EO52">
        <f t="shared" si="110"/>
        <v>800</v>
      </c>
      <c r="EP52">
        <v>5</v>
      </c>
      <c r="EQ52">
        <f t="shared" si="111"/>
        <v>6</v>
      </c>
      <c r="ER52">
        <f t="shared" si="112"/>
        <v>7</v>
      </c>
      <c r="ES52">
        <f t="shared" si="113"/>
        <v>8</v>
      </c>
      <c r="ET52">
        <f t="shared" si="114"/>
        <v>1</v>
      </c>
      <c r="EU52">
        <f t="shared" si="115"/>
        <v>2</v>
      </c>
      <c r="EV52">
        <f t="shared" si="116"/>
        <v>3</v>
      </c>
      <c r="EW52">
        <f t="shared" si="117"/>
        <v>4</v>
      </c>
      <c r="EX52" t="str">
        <f t="shared" si="118"/>
        <v/>
      </c>
      <c r="EY52" t="str">
        <f t="shared" si="119"/>
        <v/>
      </c>
      <c r="EZ52">
        <f t="shared" si="120"/>
        <v>800</v>
      </c>
      <c r="FA52">
        <v>7</v>
      </c>
      <c r="FB52">
        <f t="shared" si="121"/>
        <v>8</v>
      </c>
      <c r="FC52">
        <f t="shared" si="122"/>
        <v>1</v>
      </c>
      <c r="FD52">
        <f t="shared" si="123"/>
        <v>2</v>
      </c>
      <c r="FE52">
        <f t="shared" si="124"/>
        <v>3</v>
      </c>
      <c r="FF52">
        <f t="shared" si="125"/>
        <v>4</v>
      </c>
      <c r="FG52">
        <f t="shared" si="126"/>
        <v>5</v>
      </c>
      <c r="FH52">
        <f t="shared" si="127"/>
        <v>6</v>
      </c>
      <c r="FI52" t="str">
        <f t="shared" si="128"/>
        <v/>
      </c>
      <c r="FJ52" t="str">
        <f t="shared" si="129"/>
        <v/>
      </c>
      <c r="FK52">
        <f t="shared" si="130"/>
        <v>800</v>
      </c>
      <c r="FL52">
        <v>3</v>
      </c>
      <c r="FM52">
        <f t="shared" si="131"/>
        <v>4</v>
      </c>
      <c r="FN52">
        <f t="shared" si="132"/>
        <v>5</v>
      </c>
      <c r="FO52">
        <f t="shared" si="133"/>
        <v>6</v>
      </c>
      <c r="FP52">
        <f t="shared" si="134"/>
        <v>7</v>
      </c>
      <c r="FQ52">
        <f t="shared" si="135"/>
        <v>8</v>
      </c>
      <c r="FR52">
        <f t="shared" si="136"/>
        <v>1</v>
      </c>
      <c r="FS52">
        <f t="shared" si="137"/>
        <v>2</v>
      </c>
      <c r="FT52" t="str">
        <f t="shared" si="138"/>
        <v/>
      </c>
      <c r="FU52" t="str">
        <f t="shared" si="139"/>
        <v/>
      </c>
      <c r="FV52" s="168"/>
    </row>
    <row r="53" spans="1:178">
      <c r="A53" s="168"/>
      <c r="B53">
        <v>1500</v>
      </c>
      <c r="C53">
        <v>1</v>
      </c>
      <c r="D53">
        <v>2</v>
      </c>
      <c r="E53">
        <v>3</v>
      </c>
      <c r="F53">
        <v>4</v>
      </c>
      <c r="G53">
        <v>5</v>
      </c>
      <c r="M53">
        <f t="shared" si="17"/>
        <v>1500</v>
      </c>
      <c r="N53">
        <v>2</v>
      </c>
      <c r="O53">
        <f t="shared" ref="O53:R53" si="146">1+N53-5*INT((1+N53-0.1)/5)</f>
        <v>3</v>
      </c>
      <c r="P53">
        <f t="shared" si="146"/>
        <v>4</v>
      </c>
      <c r="Q53">
        <f t="shared" si="146"/>
        <v>5</v>
      </c>
      <c r="R53">
        <f t="shared" si="146"/>
        <v>1</v>
      </c>
      <c r="X53">
        <f t="shared" si="19"/>
        <v>1500</v>
      </c>
      <c r="Y53">
        <v>4</v>
      </c>
      <c r="Z53">
        <f t="shared" ref="Z53:AC53" si="147">1+Y53-5*INT((1+Y53-0.1)/5)</f>
        <v>5</v>
      </c>
      <c r="AA53">
        <f t="shared" si="147"/>
        <v>1</v>
      </c>
      <c r="AB53">
        <f t="shared" si="147"/>
        <v>2</v>
      </c>
      <c r="AC53">
        <f t="shared" si="147"/>
        <v>3</v>
      </c>
      <c r="AI53">
        <f t="shared" si="21"/>
        <v>1500</v>
      </c>
      <c r="AJ53">
        <v>1</v>
      </c>
      <c r="AK53">
        <f t="shared" ref="AK53:AN53" si="148">1+AJ53-5*INT((1+AJ53-0.1)/5)</f>
        <v>2</v>
      </c>
      <c r="AL53">
        <f t="shared" si="148"/>
        <v>3</v>
      </c>
      <c r="AM53">
        <f t="shared" si="148"/>
        <v>4</v>
      </c>
      <c r="AN53">
        <f t="shared" si="148"/>
        <v>5</v>
      </c>
      <c r="AT53">
        <v>1500</v>
      </c>
      <c r="AU53">
        <v>6</v>
      </c>
      <c r="AV53">
        <f t="shared" si="23"/>
        <v>1</v>
      </c>
      <c r="AW53">
        <f t="shared" si="24"/>
        <v>2</v>
      </c>
      <c r="AX53">
        <f t="shared" si="25"/>
        <v>3</v>
      </c>
      <c r="AY53">
        <f t="shared" si="26"/>
        <v>4</v>
      </c>
      <c r="AZ53">
        <f t="shared" si="27"/>
        <v>5</v>
      </c>
      <c r="BA53" t="str">
        <f t="shared" si="28"/>
        <v/>
      </c>
      <c r="BB53" t="str">
        <f t="shared" si="29"/>
        <v/>
      </c>
      <c r="BC53" t="str">
        <f t="shared" si="30"/>
        <v/>
      </c>
      <c r="BD53" t="str">
        <f t="shared" si="31"/>
        <v/>
      </c>
      <c r="BE53">
        <f t="shared" si="32"/>
        <v>1500</v>
      </c>
      <c r="BF53">
        <v>2</v>
      </c>
      <c r="BG53">
        <f t="shared" si="33"/>
        <v>3</v>
      </c>
      <c r="BH53">
        <f t="shared" si="34"/>
        <v>4</v>
      </c>
      <c r="BI53">
        <f t="shared" si="35"/>
        <v>5</v>
      </c>
      <c r="BJ53">
        <f t="shared" si="36"/>
        <v>6</v>
      </c>
      <c r="BK53">
        <f t="shared" si="37"/>
        <v>1</v>
      </c>
      <c r="BL53" t="str">
        <f t="shared" si="38"/>
        <v/>
      </c>
      <c r="BM53" t="str">
        <f t="shared" si="39"/>
        <v/>
      </c>
      <c r="BN53" t="str">
        <f t="shared" si="40"/>
        <v/>
      </c>
      <c r="BO53" t="str">
        <f t="shared" si="41"/>
        <v/>
      </c>
      <c r="BP53">
        <f t="shared" si="42"/>
        <v>1500</v>
      </c>
      <c r="BQ53">
        <v>4</v>
      </c>
      <c r="BR53">
        <f t="shared" si="43"/>
        <v>5</v>
      </c>
      <c r="BS53">
        <f t="shared" si="44"/>
        <v>6</v>
      </c>
      <c r="BT53">
        <f t="shared" si="45"/>
        <v>1</v>
      </c>
      <c r="BU53">
        <f t="shared" si="46"/>
        <v>2</v>
      </c>
      <c r="BV53">
        <f t="shared" si="47"/>
        <v>3</v>
      </c>
      <c r="BW53" t="str">
        <f t="shared" si="48"/>
        <v/>
      </c>
      <c r="BX53" t="str">
        <f t="shared" si="49"/>
        <v/>
      </c>
      <c r="BY53" t="str">
        <f t="shared" si="50"/>
        <v/>
      </c>
      <c r="BZ53" t="str">
        <f t="shared" si="51"/>
        <v/>
      </c>
      <c r="CA53">
        <f t="shared" si="52"/>
        <v>1500</v>
      </c>
      <c r="CB53">
        <v>1</v>
      </c>
      <c r="CC53">
        <f t="shared" si="53"/>
        <v>2</v>
      </c>
      <c r="CD53">
        <f t="shared" si="54"/>
        <v>3</v>
      </c>
      <c r="CE53">
        <f t="shared" si="55"/>
        <v>4</v>
      </c>
      <c r="CF53">
        <f t="shared" si="56"/>
        <v>5</v>
      </c>
      <c r="CG53">
        <f t="shared" si="57"/>
        <v>6</v>
      </c>
      <c r="CH53" t="str">
        <f t="shared" si="58"/>
        <v/>
      </c>
      <c r="CI53" t="str">
        <f t="shared" si="59"/>
        <v/>
      </c>
      <c r="CJ53" t="str">
        <f t="shared" si="60"/>
        <v/>
      </c>
      <c r="CK53" t="str">
        <f t="shared" si="61"/>
        <v/>
      </c>
      <c r="CL53">
        <v>1500</v>
      </c>
      <c r="CM53">
        <v>3</v>
      </c>
      <c r="CN53">
        <f t="shared" si="62"/>
        <v>4</v>
      </c>
      <c r="CO53">
        <f t="shared" si="63"/>
        <v>5</v>
      </c>
      <c r="CP53">
        <f t="shared" si="64"/>
        <v>6</v>
      </c>
      <c r="CQ53">
        <f t="shared" si="65"/>
        <v>7</v>
      </c>
      <c r="CR53">
        <f t="shared" si="66"/>
        <v>1</v>
      </c>
      <c r="CS53">
        <f t="shared" si="67"/>
        <v>2</v>
      </c>
      <c r="CT53" t="str">
        <f t="shared" si="68"/>
        <v/>
      </c>
      <c r="CU53" t="str">
        <f t="shared" si="69"/>
        <v/>
      </c>
      <c r="CV53" t="str">
        <f t="shared" si="70"/>
        <v/>
      </c>
      <c r="CW53">
        <f t="shared" si="71"/>
        <v>1500</v>
      </c>
      <c r="CX53">
        <v>4</v>
      </c>
      <c r="CY53">
        <f t="shared" si="72"/>
        <v>5</v>
      </c>
      <c r="CZ53">
        <f t="shared" si="73"/>
        <v>6</v>
      </c>
      <c r="DA53">
        <f t="shared" si="74"/>
        <v>7</v>
      </c>
      <c r="DB53">
        <f t="shared" si="75"/>
        <v>1</v>
      </c>
      <c r="DC53">
        <f t="shared" si="76"/>
        <v>2</v>
      </c>
      <c r="DD53">
        <f t="shared" si="77"/>
        <v>3</v>
      </c>
      <c r="DE53" t="str">
        <f t="shared" si="78"/>
        <v/>
      </c>
      <c r="DF53" t="str">
        <f t="shared" si="79"/>
        <v/>
      </c>
      <c r="DG53" t="str">
        <f t="shared" si="80"/>
        <v/>
      </c>
      <c r="DH53">
        <f t="shared" si="81"/>
        <v>1500</v>
      </c>
      <c r="DI53">
        <v>1</v>
      </c>
      <c r="DJ53">
        <f t="shared" si="82"/>
        <v>2</v>
      </c>
      <c r="DK53">
        <f t="shared" si="83"/>
        <v>3</v>
      </c>
      <c r="DL53">
        <f t="shared" si="84"/>
        <v>4</v>
      </c>
      <c r="DM53">
        <f t="shared" si="85"/>
        <v>5</v>
      </c>
      <c r="DN53">
        <f t="shared" si="86"/>
        <v>6</v>
      </c>
      <c r="DO53">
        <f t="shared" si="87"/>
        <v>7</v>
      </c>
      <c r="DP53" t="str">
        <f t="shared" si="88"/>
        <v/>
      </c>
      <c r="DQ53" t="str">
        <f t="shared" si="89"/>
        <v/>
      </c>
      <c r="DR53" t="str">
        <f t="shared" si="90"/>
        <v/>
      </c>
      <c r="DS53">
        <f t="shared" si="91"/>
        <v>1500</v>
      </c>
      <c r="DT53">
        <v>6</v>
      </c>
      <c r="DU53">
        <f t="shared" si="92"/>
        <v>7</v>
      </c>
      <c r="DV53">
        <f t="shared" si="93"/>
        <v>1</v>
      </c>
      <c r="DW53">
        <f t="shared" si="94"/>
        <v>2</v>
      </c>
      <c r="DX53">
        <f t="shared" si="95"/>
        <v>3</v>
      </c>
      <c r="DY53">
        <f t="shared" si="96"/>
        <v>4</v>
      </c>
      <c r="DZ53">
        <f t="shared" si="97"/>
        <v>5</v>
      </c>
      <c r="EA53" t="str">
        <f t="shared" si="98"/>
        <v/>
      </c>
      <c r="EB53" t="str">
        <f t="shared" si="99"/>
        <v/>
      </c>
      <c r="EC53" t="str">
        <f t="shared" si="100"/>
        <v/>
      </c>
      <c r="ED53">
        <v>1500</v>
      </c>
      <c r="EE53">
        <v>1</v>
      </c>
      <c r="EF53">
        <f t="shared" si="101"/>
        <v>2</v>
      </c>
      <c r="EG53">
        <f t="shared" si="102"/>
        <v>3</v>
      </c>
      <c r="EH53">
        <f t="shared" si="103"/>
        <v>4</v>
      </c>
      <c r="EI53">
        <f t="shared" si="104"/>
        <v>5</v>
      </c>
      <c r="EJ53">
        <f t="shared" si="105"/>
        <v>6</v>
      </c>
      <c r="EK53">
        <f t="shared" si="106"/>
        <v>7</v>
      </c>
      <c r="EL53">
        <f t="shared" si="107"/>
        <v>8</v>
      </c>
      <c r="EM53" t="str">
        <f t="shared" si="108"/>
        <v/>
      </c>
      <c r="EN53" t="str">
        <f t="shared" si="109"/>
        <v/>
      </c>
      <c r="EO53">
        <f t="shared" si="110"/>
        <v>1500</v>
      </c>
      <c r="EP53">
        <v>6</v>
      </c>
      <c r="EQ53">
        <f t="shared" si="111"/>
        <v>7</v>
      </c>
      <c r="ER53">
        <f t="shared" si="112"/>
        <v>8</v>
      </c>
      <c r="ES53">
        <f t="shared" si="113"/>
        <v>1</v>
      </c>
      <c r="ET53">
        <f t="shared" si="114"/>
        <v>2</v>
      </c>
      <c r="EU53">
        <f t="shared" si="115"/>
        <v>3</v>
      </c>
      <c r="EV53">
        <f t="shared" si="116"/>
        <v>4</v>
      </c>
      <c r="EW53">
        <f t="shared" si="117"/>
        <v>5</v>
      </c>
      <c r="EX53" t="str">
        <f t="shared" si="118"/>
        <v/>
      </c>
      <c r="EY53" t="str">
        <f t="shared" si="119"/>
        <v/>
      </c>
      <c r="EZ53">
        <f t="shared" si="120"/>
        <v>1500</v>
      </c>
      <c r="FA53">
        <v>8</v>
      </c>
      <c r="FB53">
        <f t="shared" si="121"/>
        <v>1</v>
      </c>
      <c r="FC53">
        <f t="shared" si="122"/>
        <v>2</v>
      </c>
      <c r="FD53">
        <f t="shared" si="123"/>
        <v>3</v>
      </c>
      <c r="FE53">
        <f t="shared" si="124"/>
        <v>4</v>
      </c>
      <c r="FF53">
        <f t="shared" si="125"/>
        <v>5</v>
      </c>
      <c r="FG53">
        <f t="shared" si="126"/>
        <v>6</v>
      </c>
      <c r="FH53">
        <f t="shared" si="127"/>
        <v>7</v>
      </c>
      <c r="FI53" t="str">
        <f t="shared" si="128"/>
        <v/>
      </c>
      <c r="FJ53" t="str">
        <f t="shared" si="129"/>
        <v/>
      </c>
      <c r="FK53">
        <f t="shared" si="130"/>
        <v>1500</v>
      </c>
      <c r="FL53">
        <v>4</v>
      </c>
      <c r="FM53">
        <f t="shared" si="131"/>
        <v>5</v>
      </c>
      <c r="FN53">
        <f t="shared" si="132"/>
        <v>6</v>
      </c>
      <c r="FO53">
        <f t="shared" si="133"/>
        <v>7</v>
      </c>
      <c r="FP53">
        <f t="shared" si="134"/>
        <v>8</v>
      </c>
      <c r="FQ53">
        <f t="shared" si="135"/>
        <v>1</v>
      </c>
      <c r="FR53">
        <f t="shared" si="136"/>
        <v>2</v>
      </c>
      <c r="FS53">
        <f t="shared" si="137"/>
        <v>3</v>
      </c>
      <c r="FT53" t="str">
        <f t="shared" si="138"/>
        <v/>
      </c>
      <c r="FU53" t="str">
        <f t="shared" si="139"/>
        <v/>
      </c>
      <c r="FV53" s="168"/>
    </row>
    <row r="54" spans="1:178">
      <c r="A54" s="168"/>
      <c r="B54">
        <v>3000</v>
      </c>
      <c r="C54">
        <v>1</v>
      </c>
      <c r="D54">
        <v>2</v>
      </c>
      <c r="E54">
        <v>3</v>
      </c>
      <c r="F54">
        <v>4</v>
      </c>
      <c r="G54">
        <v>5</v>
      </c>
      <c r="M54">
        <f t="shared" si="17"/>
        <v>3000</v>
      </c>
      <c r="N54">
        <v>3</v>
      </c>
      <c r="O54">
        <f t="shared" ref="O54:R54" si="149">1+N54-5*INT((1+N54-0.1)/5)</f>
        <v>4</v>
      </c>
      <c r="P54">
        <f t="shared" si="149"/>
        <v>5</v>
      </c>
      <c r="Q54">
        <f t="shared" si="149"/>
        <v>1</v>
      </c>
      <c r="R54">
        <f t="shared" si="149"/>
        <v>2</v>
      </c>
      <c r="X54">
        <f t="shared" si="19"/>
        <v>3000</v>
      </c>
      <c r="Y54">
        <v>5</v>
      </c>
      <c r="Z54">
        <f t="shared" ref="Z54:AC54" si="150">1+Y54-5*INT((1+Y54-0.1)/5)</f>
        <v>1</v>
      </c>
      <c r="AA54">
        <f t="shared" si="150"/>
        <v>2</v>
      </c>
      <c r="AB54">
        <f t="shared" si="150"/>
        <v>3</v>
      </c>
      <c r="AC54">
        <f t="shared" si="150"/>
        <v>4</v>
      </c>
      <c r="AI54">
        <f t="shared" si="21"/>
        <v>3000</v>
      </c>
      <c r="AJ54">
        <v>2</v>
      </c>
      <c r="AK54">
        <f t="shared" ref="AK54:AN54" si="151">1+AJ54-5*INT((1+AJ54-0.1)/5)</f>
        <v>3</v>
      </c>
      <c r="AL54">
        <f t="shared" si="151"/>
        <v>4</v>
      </c>
      <c r="AM54">
        <f t="shared" si="151"/>
        <v>5</v>
      </c>
      <c r="AN54">
        <f t="shared" si="151"/>
        <v>1</v>
      </c>
      <c r="AT54">
        <v>3000</v>
      </c>
      <c r="AU54">
        <v>1</v>
      </c>
      <c r="AV54">
        <f t="shared" si="23"/>
        <v>2</v>
      </c>
      <c r="AW54">
        <f t="shared" si="24"/>
        <v>3</v>
      </c>
      <c r="AX54">
        <f t="shared" si="25"/>
        <v>4</v>
      </c>
      <c r="AY54">
        <f t="shared" si="26"/>
        <v>5</v>
      </c>
      <c r="AZ54">
        <f t="shared" si="27"/>
        <v>6</v>
      </c>
      <c r="BA54" t="str">
        <f t="shared" si="28"/>
        <v/>
      </c>
      <c r="BB54" t="str">
        <f t="shared" si="29"/>
        <v/>
      </c>
      <c r="BC54" t="str">
        <f t="shared" si="30"/>
        <v/>
      </c>
      <c r="BD54" t="str">
        <f t="shared" si="31"/>
        <v/>
      </c>
      <c r="BE54">
        <f t="shared" si="32"/>
        <v>3000</v>
      </c>
      <c r="BF54">
        <v>3</v>
      </c>
      <c r="BG54">
        <f t="shared" si="33"/>
        <v>4</v>
      </c>
      <c r="BH54">
        <f t="shared" si="34"/>
        <v>5</v>
      </c>
      <c r="BI54">
        <f t="shared" si="35"/>
        <v>6</v>
      </c>
      <c r="BJ54">
        <f t="shared" si="36"/>
        <v>1</v>
      </c>
      <c r="BK54">
        <f t="shared" si="37"/>
        <v>2</v>
      </c>
      <c r="BL54" t="str">
        <f t="shared" si="38"/>
        <v/>
      </c>
      <c r="BM54" t="str">
        <f t="shared" si="39"/>
        <v/>
      </c>
      <c r="BN54" t="str">
        <f t="shared" si="40"/>
        <v/>
      </c>
      <c r="BO54" t="str">
        <f t="shared" si="41"/>
        <v/>
      </c>
      <c r="BP54">
        <f t="shared" si="42"/>
        <v>3000</v>
      </c>
      <c r="BQ54">
        <v>5</v>
      </c>
      <c r="BR54">
        <f t="shared" si="43"/>
        <v>6</v>
      </c>
      <c r="BS54">
        <f t="shared" si="44"/>
        <v>1</v>
      </c>
      <c r="BT54">
        <f t="shared" si="45"/>
        <v>2</v>
      </c>
      <c r="BU54">
        <f t="shared" si="46"/>
        <v>3</v>
      </c>
      <c r="BV54">
        <f t="shared" si="47"/>
        <v>4</v>
      </c>
      <c r="BW54" t="str">
        <f t="shared" si="48"/>
        <v/>
      </c>
      <c r="BX54" t="str">
        <f t="shared" si="49"/>
        <v/>
      </c>
      <c r="BY54" t="str">
        <f t="shared" si="50"/>
        <v/>
      </c>
      <c r="BZ54" t="str">
        <f t="shared" si="51"/>
        <v/>
      </c>
      <c r="CA54">
        <f t="shared" si="52"/>
        <v>3000</v>
      </c>
      <c r="CB54">
        <v>2</v>
      </c>
      <c r="CC54">
        <f t="shared" si="53"/>
        <v>3</v>
      </c>
      <c r="CD54">
        <f t="shared" si="54"/>
        <v>4</v>
      </c>
      <c r="CE54">
        <f t="shared" si="55"/>
        <v>5</v>
      </c>
      <c r="CF54">
        <f t="shared" si="56"/>
        <v>6</v>
      </c>
      <c r="CG54">
        <f t="shared" si="57"/>
        <v>1</v>
      </c>
      <c r="CH54" t="str">
        <f t="shared" si="58"/>
        <v/>
      </c>
      <c r="CI54" t="str">
        <f t="shared" si="59"/>
        <v/>
      </c>
      <c r="CJ54" t="str">
        <f t="shared" si="60"/>
        <v/>
      </c>
      <c r="CK54" t="str">
        <f t="shared" si="61"/>
        <v/>
      </c>
      <c r="CL54">
        <v>3000</v>
      </c>
      <c r="CM54">
        <v>4</v>
      </c>
      <c r="CN54">
        <f t="shared" si="62"/>
        <v>5</v>
      </c>
      <c r="CO54">
        <f t="shared" si="63"/>
        <v>6</v>
      </c>
      <c r="CP54">
        <f t="shared" si="64"/>
        <v>7</v>
      </c>
      <c r="CQ54">
        <f t="shared" si="65"/>
        <v>1</v>
      </c>
      <c r="CR54">
        <f t="shared" si="66"/>
        <v>2</v>
      </c>
      <c r="CS54">
        <f t="shared" si="67"/>
        <v>3</v>
      </c>
      <c r="CT54" t="str">
        <f t="shared" si="68"/>
        <v/>
      </c>
      <c r="CU54" t="str">
        <f t="shared" si="69"/>
        <v/>
      </c>
      <c r="CV54" t="str">
        <f t="shared" si="70"/>
        <v/>
      </c>
      <c r="CW54">
        <f t="shared" si="71"/>
        <v>3000</v>
      </c>
      <c r="CX54">
        <v>5</v>
      </c>
      <c r="CY54">
        <f t="shared" si="72"/>
        <v>6</v>
      </c>
      <c r="CZ54">
        <f t="shared" si="73"/>
        <v>7</v>
      </c>
      <c r="DA54">
        <f t="shared" si="74"/>
        <v>1</v>
      </c>
      <c r="DB54">
        <f t="shared" si="75"/>
        <v>2</v>
      </c>
      <c r="DC54">
        <f t="shared" si="76"/>
        <v>3</v>
      </c>
      <c r="DD54">
        <f t="shared" si="77"/>
        <v>4</v>
      </c>
      <c r="DE54" t="str">
        <f t="shared" si="78"/>
        <v/>
      </c>
      <c r="DF54" t="str">
        <f t="shared" si="79"/>
        <v/>
      </c>
      <c r="DG54" t="str">
        <f t="shared" si="80"/>
        <v/>
      </c>
      <c r="DH54">
        <f t="shared" si="81"/>
        <v>3000</v>
      </c>
      <c r="DI54">
        <v>2</v>
      </c>
      <c r="DJ54">
        <f t="shared" si="82"/>
        <v>3</v>
      </c>
      <c r="DK54">
        <f t="shared" si="83"/>
        <v>4</v>
      </c>
      <c r="DL54">
        <f t="shared" si="84"/>
        <v>5</v>
      </c>
      <c r="DM54">
        <f t="shared" si="85"/>
        <v>6</v>
      </c>
      <c r="DN54">
        <f t="shared" si="86"/>
        <v>7</v>
      </c>
      <c r="DO54">
        <f t="shared" si="87"/>
        <v>1</v>
      </c>
      <c r="DP54" t="str">
        <f t="shared" si="88"/>
        <v/>
      </c>
      <c r="DQ54" t="str">
        <f t="shared" si="89"/>
        <v/>
      </c>
      <c r="DR54" t="str">
        <f t="shared" si="90"/>
        <v/>
      </c>
      <c r="DS54">
        <f t="shared" si="91"/>
        <v>3000</v>
      </c>
      <c r="DT54">
        <v>7</v>
      </c>
      <c r="DU54">
        <f t="shared" si="92"/>
        <v>1</v>
      </c>
      <c r="DV54">
        <f t="shared" si="93"/>
        <v>2</v>
      </c>
      <c r="DW54">
        <f t="shared" si="94"/>
        <v>3</v>
      </c>
      <c r="DX54">
        <f t="shared" si="95"/>
        <v>4</v>
      </c>
      <c r="DY54">
        <f t="shared" si="96"/>
        <v>5</v>
      </c>
      <c r="DZ54">
        <f t="shared" si="97"/>
        <v>6</v>
      </c>
      <c r="EA54" t="str">
        <f t="shared" si="98"/>
        <v/>
      </c>
      <c r="EB54" t="str">
        <f t="shared" si="99"/>
        <v/>
      </c>
      <c r="EC54" t="str">
        <f t="shared" si="100"/>
        <v/>
      </c>
      <c r="ED54">
        <v>3000</v>
      </c>
      <c r="EE54">
        <v>2</v>
      </c>
      <c r="EF54">
        <f t="shared" si="101"/>
        <v>3</v>
      </c>
      <c r="EG54">
        <f t="shared" si="102"/>
        <v>4</v>
      </c>
      <c r="EH54">
        <f t="shared" si="103"/>
        <v>5</v>
      </c>
      <c r="EI54">
        <f t="shared" si="104"/>
        <v>6</v>
      </c>
      <c r="EJ54">
        <f t="shared" si="105"/>
        <v>7</v>
      </c>
      <c r="EK54">
        <f t="shared" si="106"/>
        <v>8</v>
      </c>
      <c r="EL54">
        <f t="shared" si="107"/>
        <v>1</v>
      </c>
      <c r="EM54" t="str">
        <f t="shared" si="108"/>
        <v/>
      </c>
      <c r="EN54" t="str">
        <f t="shared" si="109"/>
        <v/>
      </c>
      <c r="EO54">
        <f t="shared" si="110"/>
        <v>3000</v>
      </c>
      <c r="EP54">
        <v>7</v>
      </c>
      <c r="EQ54">
        <f t="shared" si="111"/>
        <v>8</v>
      </c>
      <c r="ER54">
        <f t="shared" si="112"/>
        <v>1</v>
      </c>
      <c r="ES54">
        <f t="shared" si="113"/>
        <v>2</v>
      </c>
      <c r="ET54">
        <f t="shared" si="114"/>
        <v>3</v>
      </c>
      <c r="EU54">
        <f t="shared" si="115"/>
        <v>4</v>
      </c>
      <c r="EV54">
        <f t="shared" si="116"/>
        <v>5</v>
      </c>
      <c r="EW54">
        <f t="shared" si="117"/>
        <v>6</v>
      </c>
      <c r="EX54" t="str">
        <f t="shared" si="118"/>
        <v/>
      </c>
      <c r="EY54" t="str">
        <f t="shared" si="119"/>
        <v/>
      </c>
      <c r="EZ54">
        <f t="shared" si="120"/>
        <v>3000</v>
      </c>
      <c r="FA54">
        <v>1</v>
      </c>
      <c r="FB54">
        <f t="shared" si="121"/>
        <v>2</v>
      </c>
      <c r="FC54">
        <f t="shared" si="122"/>
        <v>3</v>
      </c>
      <c r="FD54">
        <f t="shared" si="123"/>
        <v>4</v>
      </c>
      <c r="FE54">
        <f t="shared" si="124"/>
        <v>5</v>
      </c>
      <c r="FF54">
        <f t="shared" si="125"/>
        <v>6</v>
      </c>
      <c r="FG54">
        <f t="shared" si="126"/>
        <v>7</v>
      </c>
      <c r="FH54">
        <f t="shared" si="127"/>
        <v>8</v>
      </c>
      <c r="FI54" t="str">
        <f t="shared" si="128"/>
        <v/>
      </c>
      <c r="FJ54" t="str">
        <f t="shared" si="129"/>
        <v/>
      </c>
      <c r="FK54">
        <f t="shared" si="130"/>
        <v>3000</v>
      </c>
      <c r="FL54">
        <v>5</v>
      </c>
      <c r="FM54">
        <f t="shared" si="131"/>
        <v>6</v>
      </c>
      <c r="FN54">
        <f t="shared" si="132"/>
        <v>7</v>
      </c>
      <c r="FO54">
        <f t="shared" si="133"/>
        <v>8</v>
      </c>
      <c r="FP54">
        <f t="shared" si="134"/>
        <v>1</v>
      </c>
      <c r="FQ54">
        <f t="shared" si="135"/>
        <v>2</v>
      </c>
      <c r="FR54">
        <f t="shared" si="136"/>
        <v>3</v>
      </c>
      <c r="FS54">
        <f t="shared" si="137"/>
        <v>4</v>
      </c>
      <c r="FT54" t="str">
        <f t="shared" si="138"/>
        <v/>
      </c>
      <c r="FU54" t="str">
        <f t="shared" si="139"/>
        <v/>
      </c>
      <c r="FV54" s="168"/>
    </row>
    <row r="55" spans="1:178">
      <c r="A55" s="168"/>
      <c r="B55">
        <v>5000</v>
      </c>
      <c r="C55">
        <v>1</v>
      </c>
      <c r="D55">
        <v>2</v>
      </c>
      <c r="E55">
        <v>3</v>
      </c>
      <c r="F55">
        <v>4</v>
      </c>
      <c r="G55">
        <v>5</v>
      </c>
      <c r="M55">
        <f t="shared" si="17"/>
        <v>5000</v>
      </c>
      <c r="N55">
        <v>3</v>
      </c>
      <c r="O55">
        <f t="shared" ref="O55:R55" si="152">1+N55-5*INT((1+N55-0.1)/5)</f>
        <v>4</v>
      </c>
      <c r="P55">
        <f t="shared" si="152"/>
        <v>5</v>
      </c>
      <c r="Q55">
        <f t="shared" si="152"/>
        <v>1</v>
      </c>
      <c r="R55">
        <f t="shared" si="152"/>
        <v>2</v>
      </c>
      <c r="X55">
        <f t="shared" si="19"/>
        <v>5000</v>
      </c>
      <c r="Y55">
        <v>5</v>
      </c>
      <c r="Z55">
        <f t="shared" ref="Z55:AC55" si="153">1+Y55-5*INT((1+Y55-0.1)/5)</f>
        <v>1</v>
      </c>
      <c r="AA55">
        <f t="shared" si="153"/>
        <v>2</v>
      </c>
      <c r="AB55">
        <f t="shared" si="153"/>
        <v>3</v>
      </c>
      <c r="AC55">
        <f t="shared" si="153"/>
        <v>4</v>
      </c>
      <c r="AI55">
        <f t="shared" si="21"/>
        <v>5000</v>
      </c>
      <c r="AJ55">
        <v>2</v>
      </c>
      <c r="AK55">
        <f t="shared" ref="AK55:AN55" si="154">1+AJ55-5*INT((1+AJ55-0.1)/5)</f>
        <v>3</v>
      </c>
      <c r="AL55">
        <f t="shared" si="154"/>
        <v>4</v>
      </c>
      <c r="AM55">
        <f t="shared" si="154"/>
        <v>5</v>
      </c>
      <c r="AN55">
        <f t="shared" si="154"/>
        <v>1</v>
      </c>
      <c r="AT55">
        <v>5000</v>
      </c>
      <c r="AU55">
        <v>1</v>
      </c>
      <c r="AV55">
        <f t="shared" si="23"/>
        <v>2</v>
      </c>
      <c r="AW55">
        <f t="shared" si="24"/>
        <v>3</v>
      </c>
      <c r="AX55">
        <f t="shared" si="25"/>
        <v>4</v>
      </c>
      <c r="AY55">
        <f t="shared" si="26"/>
        <v>5</v>
      </c>
      <c r="AZ55">
        <f t="shared" si="27"/>
        <v>6</v>
      </c>
      <c r="BA55" t="str">
        <f t="shared" si="28"/>
        <v/>
      </c>
      <c r="BB55" t="str">
        <f t="shared" si="29"/>
        <v/>
      </c>
      <c r="BC55" t="str">
        <f t="shared" si="30"/>
        <v/>
      </c>
      <c r="BD55" t="str">
        <f t="shared" si="31"/>
        <v/>
      </c>
      <c r="BE55">
        <f t="shared" si="32"/>
        <v>5000</v>
      </c>
      <c r="BF55">
        <v>3</v>
      </c>
      <c r="BG55">
        <f t="shared" si="33"/>
        <v>4</v>
      </c>
      <c r="BH55">
        <f t="shared" si="34"/>
        <v>5</v>
      </c>
      <c r="BI55">
        <f t="shared" si="35"/>
        <v>6</v>
      </c>
      <c r="BJ55">
        <f t="shared" si="36"/>
        <v>1</v>
      </c>
      <c r="BK55">
        <f t="shared" si="37"/>
        <v>2</v>
      </c>
      <c r="BL55" t="str">
        <f t="shared" si="38"/>
        <v/>
      </c>
      <c r="BM55" t="str">
        <f t="shared" si="39"/>
        <v/>
      </c>
      <c r="BN55" t="str">
        <f t="shared" si="40"/>
        <v/>
      </c>
      <c r="BO55" t="str">
        <f t="shared" si="41"/>
        <v/>
      </c>
      <c r="BP55">
        <f t="shared" si="42"/>
        <v>5000</v>
      </c>
      <c r="BQ55">
        <v>5</v>
      </c>
      <c r="BR55">
        <f t="shared" si="43"/>
        <v>6</v>
      </c>
      <c r="BS55">
        <f t="shared" si="44"/>
        <v>1</v>
      </c>
      <c r="BT55">
        <f t="shared" si="45"/>
        <v>2</v>
      </c>
      <c r="BU55">
        <f t="shared" si="46"/>
        <v>3</v>
      </c>
      <c r="BV55">
        <f t="shared" si="47"/>
        <v>4</v>
      </c>
      <c r="BW55" t="str">
        <f t="shared" si="48"/>
        <v/>
      </c>
      <c r="BX55" t="str">
        <f t="shared" si="49"/>
        <v/>
      </c>
      <c r="BY55" t="str">
        <f t="shared" si="50"/>
        <v/>
      </c>
      <c r="BZ55" t="str">
        <f t="shared" si="51"/>
        <v/>
      </c>
      <c r="CA55">
        <f t="shared" si="52"/>
        <v>5000</v>
      </c>
      <c r="CB55">
        <v>2</v>
      </c>
      <c r="CC55">
        <f t="shared" si="53"/>
        <v>3</v>
      </c>
      <c r="CD55">
        <f t="shared" si="54"/>
        <v>4</v>
      </c>
      <c r="CE55">
        <f t="shared" si="55"/>
        <v>5</v>
      </c>
      <c r="CF55">
        <f t="shared" si="56"/>
        <v>6</v>
      </c>
      <c r="CG55">
        <f t="shared" si="57"/>
        <v>1</v>
      </c>
      <c r="CH55" t="str">
        <f t="shared" si="58"/>
        <v/>
      </c>
      <c r="CI55" t="str">
        <f t="shared" si="59"/>
        <v/>
      </c>
      <c r="CJ55" t="str">
        <f t="shared" si="60"/>
        <v/>
      </c>
      <c r="CK55" t="str">
        <f t="shared" si="61"/>
        <v/>
      </c>
      <c r="CL55">
        <v>5000</v>
      </c>
      <c r="CM55">
        <v>4</v>
      </c>
      <c r="CN55">
        <f t="shared" si="62"/>
        <v>5</v>
      </c>
      <c r="CO55">
        <f t="shared" si="63"/>
        <v>6</v>
      </c>
      <c r="CP55">
        <f t="shared" si="64"/>
        <v>7</v>
      </c>
      <c r="CQ55">
        <f t="shared" si="65"/>
        <v>1</v>
      </c>
      <c r="CR55">
        <f t="shared" si="66"/>
        <v>2</v>
      </c>
      <c r="CS55">
        <f t="shared" si="67"/>
        <v>3</v>
      </c>
      <c r="CT55" t="str">
        <f t="shared" si="68"/>
        <v/>
      </c>
      <c r="CU55" t="str">
        <f t="shared" si="69"/>
        <v/>
      </c>
      <c r="CV55" t="str">
        <f t="shared" si="70"/>
        <v/>
      </c>
      <c r="CW55">
        <f t="shared" si="71"/>
        <v>5000</v>
      </c>
      <c r="CX55">
        <v>5</v>
      </c>
      <c r="CY55">
        <f t="shared" si="72"/>
        <v>6</v>
      </c>
      <c r="CZ55">
        <f t="shared" si="73"/>
        <v>7</v>
      </c>
      <c r="DA55">
        <f t="shared" si="74"/>
        <v>1</v>
      </c>
      <c r="DB55">
        <f t="shared" si="75"/>
        <v>2</v>
      </c>
      <c r="DC55">
        <f t="shared" si="76"/>
        <v>3</v>
      </c>
      <c r="DD55">
        <f t="shared" si="77"/>
        <v>4</v>
      </c>
      <c r="DE55" t="str">
        <f t="shared" si="78"/>
        <v/>
      </c>
      <c r="DF55" t="str">
        <f t="shared" si="79"/>
        <v/>
      </c>
      <c r="DG55" t="str">
        <f t="shared" si="80"/>
        <v/>
      </c>
      <c r="DH55">
        <f t="shared" si="81"/>
        <v>5000</v>
      </c>
      <c r="DI55">
        <v>2</v>
      </c>
      <c r="DJ55">
        <f t="shared" si="82"/>
        <v>3</v>
      </c>
      <c r="DK55">
        <f t="shared" si="83"/>
        <v>4</v>
      </c>
      <c r="DL55">
        <f t="shared" si="84"/>
        <v>5</v>
      </c>
      <c r="DM55">
        <f t="shared" si="85"/>
        <v>6</v>
      </c>
      <c r="DN55">
        <f t="shared" si="86"/>
        <v>7</v>
      </c>
      <c r="DO55">
        <f t="shared" si="87"/>
        <v>1</v>
      </c>
      <c r="DP55" t="str">
        <f t="shared" si="88"/>
        <v/>
      </c>
      <c r="DQ55" t="str">
        <f t="shared" si="89"/>
        <v/>
      </c>
      <c r="DR55" t="str">
        <f t="shared" si="90"/>
        <v/>
      </c>
      <c r="DS55">
        <f t="shared" si="91"/>
        <v>5000</v>
      </c>
      <c r="DT55">
        <v>7</v>
      </c>
      <c r="DU55">
        <f t="shared" si="92"/>
        <v>1</v>
      </c>
      <c r="DV55">
        <f t="shared" si="93"/>
        <v>2</v>
      </c>
      <c r="DW55">
        <f t="shared" si="94"/>
        <v>3</v>
      </c>
      <c r="DX55">
        <f t="shared" si="95"/>
        <v>4</v>
      </c>
      <c r="DY55">
        <f t="shared" si="96"/>
        <v>5</v>
      </c>
      <c r="DZ55">
        <f t="shared" si="97"/>
        <v>6</v>
      </c>
      <c r="EA55" t="str">
        <f t="shared" si="98"/>
        <v/>
      </c>
      <c r="EB55" t="str">
        <f t="shared" si="99"/>
        <v/>
      </c>
      <c r="EC55" t="str">
        <f t="shared" si="100"/>
        <v/>
      </c>
      <c r="ED55">
        <v>5000</v>
      </c>
      <c r="EE55">
        <v>2</v>
      </c>
      <c r="EF55">
        <f t="shared" si="101"/>
        <v>3</v>
      </c>
      <c r="EG55">
        <f t="shared" si="102"/>
        <v>4</v>
      </c>
      <c r="EH55">
        <f t="shared" si="103"/>
        <v>5</v>
      </c>
      <c r="EI55">
        <f t="shared" si="104"/>
        <v>6</v>
      </c>
      <c r="EJ55">
        <f t="shared" si="105"/>
        <v>7</v>
      </c>
      <c r="EK55">
        <f t="shared" si="106"/>
        <v>8</v>
      </c>
      <c r="EL55">
        <f t="shared" si="107"/>
        <v>1</v>
      </c>
      <c r="EM55" t="str">
        <f t="shared" si="108"/>
        <v/>
      </c>
      <c r="EN55" t="str">
        <f t="shared" si="109"/>
        <v/>
      </c>
      <c r="EO55">
        <f t="shared" si="110"/>
        <v>5000</v>
      </c>
      <c r="EP55">
        <v>7</v>
      </c>
      <c r="EQ55">
        <f t="shared" si="111"/>
        <v>8</v>
      </c>
      <c r="ER55">
        <f t="shared" si="112"/>
        <v>1</v>
      </c>
      <c r="ES55">
        <f t="shared" si="113"/>
        <v>2</v>
      </c>
      <c r="ET55">
        <f t="shared" si="114"/>
        <v>3</v>
      </c>
      <c r="EU55">
        <f t="shared" si="115"/>
        <v>4</v>
      </c>
      <c r="EV55">
        <f t="shared" si="116"/>
        <v>5</v>
      </c>
      <c r="EW55">
        <f t="shared" si="117"/>
        <v>6</v>
      </c>
      <c r="EX55" t="str">
        <f t="shared" si="118"/>
        <v/>
      </c>
      <c r="EY55" t="str">
        <f t="shared" si="119"/>
        <v/>
      </c>
      <c r="EZ55">
        <f t="shared" si="120"/>
        <v>5000</v>
      </c>
      <c r="FA55">
        <v>1</v>
      </c>
      <c r="FB55">
        <f t="shared" si="121"/>
        <v>2</v>
      </c>
      <c r="FC55">
        <f t="shared" si="122"/>
        <v>3</v>
      </c>
      <c r="FD55">
        <f t="shared" si="123"/>
        <v>4</v>
      </c>
      <c r="FE55">
        <f t="shared" si="124"/>
        <v>5</v>
      </c>
      <c r="FF55">
        <f t="shared" si="125"/>
        <v>6</v>
      </c>
      <c r="FG55">
        <f t="shared" si="126"/>
        <v>7</v>
      </c>
      <c r="FH55">
        <f t="shared" si="127"/>
        <v>8</v>
      </c>
      <c r="FI55" t="str">
        <f t="shared" si="128"/>
        <v/>
      </c>
      <c r="FJ55" t="str">
        <f t="shared" si="129"/>
        <v/>
      </c>
      <c r="FK55">
        <f t="shared" si="130"/>
        <v>5000</v>
      </c>
      <c r="FL55">
        <v>5</v>
      </c>
      <c r="FM55">
        <f t="shared" si="131"/>
        <v>6</v>
      </c>
      <c r="FN55">
        <f t="shared" si="132"/>
        <v>7</v>
      </c>
      <c r="FO55">
        <f t="shared" si="133"/>
        <v>8</v>
      </c>
      <c r="FP55">
        <f t="shared" si="134"/>
        <v>1</v>
      </c>
      <c r="FQ55">
        <f t="shared" si="135"/>
        <v>2</v>
      </c>
      <c r="FR55">
        <f t="shared" si="136"/>
        <v>3</v>
      </c>
      <c r="FS55">
        <f t="shared" si="137"/>
        <v>4</v>
      </c>
      <c r="FT55" t="str">
        <f t="shared" si="138"/>
        <v/>
      </c>
      <c r="FU55" t="str">
        <f t="shared" si="139"/>
        <v/>
      </c>
      <c r="FV55" s="168"/>
    </row>
    <row r="56" spans="1:178">
      <c r="A56" s="168"/>
      <c r="B56" t="s">
        <v>3</v>
      </c>
      <c r="C56">
        <v>2</v>
      </c>
      <c r="D56">
        <v>3</v>
      </c>
      <c r="E56">
        <v>4</v>
      </c>
      <c r="F56">
        <v>5</v>
      </c>
      <c r="G56">
        <v>1</v>
      </c>
      <c r="M56" t="str">
        <f t="shared" si="17"/>
        <v>2000SC</v>
      </c>
      <c r="N56">
        <v>4</v>
      </c>
      <c r="O56">
        <f t="shared" ref="O56:R56" si="155">1+N56-5*INT((1+N56-0.1)/5)</f>
        <v>5</v>
      </c>
      <c r="P56">
        <f t="shared" si="155"/>
        <v>1</v>
      </c>
      <c r="Q56">
        <f t="shared" si="155"/>
        <v>2</v>
      </c>
      <c r="R56">
        <f t="shared" si="155"/>
        <v>3</v>
      </c>
      <c r="X56" t="str">
        <f t="shared" si="19"/>
        <v>2000SC</v>
      </c>
      <c r="Y56">
        <v>1</v>
      </c>
      <c r="Z56">
        <f t="shared" ref="Z56:AC56" si="156">1+Y56-5*INT((1+Y56-0.1)/5)</f>
        <v>2</v>
      </c>
      <c r="AA56">
        <f t="shared" si="156"/>
        <v>3</v>
      </c>
      <c r="AB56">
        <f t="shared" si="156"/>
        <v>4</v>
      </c>
      <c r="AC56">
        <f t="shared" si="156"/>
        <v>5</v>
      </c>
      <c r="AI56" t="str">
        <f t="shared" si="21"/>
        <v>2000SC</v>
      </c>
      <c r="AJ56">
        <v>3</v>
      </c>
      <c r="AK56">
        <f t="shared" ref="AK56:AN56" si="157">1+AJ56-5*INT((1+AJ56-0.1)/5)</f>
        <v>4</v>
      </c>
      <c r="AL56">
        <f t="shared" si="157"/>
        <v>5</v>
      </c>
      <c r="AM56">
        <f t="shared" si="157"/>
        <v>1</v>
      </c>
      <c r="AN56">
        <f t="shared" si="157"/>
        <v>2</v>
      </c>
      <c r="AT56" t="s">
        <v>3</v>
      </c>
      <c r="AU56">
        <v>2</v>
      </c>
      <c r="AV56">
        <f t="shared" si="23"/>
        <v>3</v>
      </c>
      <c r="AW56">
        <f t="shared" si="24"/>
        <v>4</v>
      </c>
      <c r="AX56">
        <f t="shared" si="25"/>
        <v>5</v>
      </c>
      <c r="AY56">
        <f t="shared" si="26"/>
        <v>6</v>
      </c>
      <c r="AZ56">
        <f t="shared" si="27"/>
        <v>1</v>
      </c>
      <c r="BA56" t="str">
        <f t="shared" si="28"/>
        <v/>
      </c>
      <c r="BB56" t="str">
        <f t="shared" si="29"/>
        <v/>
      </c>
      <c r="BC56" t="str">
        <f t="shared" si="30"/>
        <v/>
      </c>
      <c r="BD56" t="str">
        <f t="shared" si="31"/>
        <v/>
      </c>
      <c r="BE56" t="str">
        <f t="shared" si="32"/>
        <v>2000SC</v>
      </c>
      <c r="BF56">
        <v>4</v>
      </c>
      <c r="BG56">
        <f t="shared" si="33"/>
        <v>5</v>
      </c>
      <c r="BH56">
        <f t="shared" si="34"/>
        <v>6</v>
      </c>
      <c r="BI56">
        <f t="shared" si="35"/>
        <v>1</v>
      </c>
      <c r="BJ56">
        <f t="shared" si="36"/>
        <v>2</v>
      </c>
      <c r="BK56">
        <f t="shared" si="37"/>
        <v>3</v>
      </c>
      <c r="BL56" t="str">
        <f t="shared" si="38"/>
        <v/>
      </c>
      <c r="BM56" t="str">
        <f t="shared" si="39"/>
        <v/>
      </c>
      <c r="BN56" t="str">
        <f t="shared" si="40"/>
        <v/>
      </c>
      <c r="BO56" t="str">
        <f t="shared" si="41"/>
        <v/>
      </c>
      <c r="BP56" t="str">
        <f t="shared" si="42"/>
        <v>2000SC</v>
      </c>
      <c r="BQ56">
        <v>6</v>
      </c>
      <c r="BR56">
        <f t="shared" si="43"/>
        <v>1</v>
      </c>
      <c r="BS56">
        <f t="shared" si="44"/>
        <v>2</v>
      </c>
      <c r="BT56">
        <f t="shared" si="45"/>
        <v>3</v>
      </c>
      <c r="BU56">
        <f t="shared" si="46"/>
        <v>4</v>
      </c>
      <c r="BV56">
        <f t="shared" si="47"/>
        <v>5</v>
      </c>
      <c r="BW56" t="str">
        <f t="shared" si="48"/>
        <v/>
      </c>
      <c r="BX56" t="str">
        <f t="shared" si="49"/>
        <v/>
      </c>
      <c r="BY56" t="str">
        <f t="shared" si="50"/>
        <v/>
      </c>
      <c r="BZ56" t="str">
        <f t="shared" si="51"/>
        <v/>
      </c>
      <c r="CA56" t="str">
        <f t="shared" si="52"/>
        <v>2000SC</v>
      </c>
      <c r="CB56">
        <v>3</v>
      </c>
      <c r="CC56">
        <f t="shared" si="53"/>
        <v>4</v>
      </c>
      <c r="CD56">
        <f t="shared" si="54"/>
        <v>5</v>
      </c>
      <c r="CE56">
        <f t="shared" si="55"/>
        <v>6</v>
      </c>
      <c r="CF56">
        <f t="shared" si="56"/>
        <v>1</v>
      </c>
      <c r="CG56">
        <f t="shared" si="57"/>
        <v>2</v>
      </c>
      <c r="CH56" t="str">
        <f t="shared" si="58"/>
        <v/>
      </c>
      <c r="CI56" t="str">
        <f t="shared" si="59"/>
        <v/>
      </c>
      <c r="CJ56" t="str">
        <f t="shared" si="60"/>
        <v/>
      </c>
      <c r="CK56" t="str">
        <f t="shared" si="61"/>
        <v/>
      </c>
      <c r="CL56" t="s">
        <v>3</v>
      </c>
      <c r="CM56">
        <v>5</v>
      </c>
      <c r="CN56">
        <f t="shared" si="62"/>
        <v>6</v>
      </c>
      <c r="CO56">
        <f t="shared" si="63"/>
        <v>7</v>
      </c>
      <c r="CP56">
        <f t="shared" si="64"/>
        <v>1</v>
      </c>
      <c r="CQ56">
        <f t="shared" si="65"/>
        <v>2</v>
      </c>
      <c r="CR56">
        <f t="shared" si="66"/>
        <v>3</v>
      </c>
      <c r="CS56">
        <f t="shared" si="67"/>
        <v>4</v>
      </c>
      <c r="CT56" t="str">
        <f t="shared" si="68"/>
        <v/>
      </c>
      <c r="CU56" t="str">
        <f t="shared" si="69"/>
        <v/>
      </c>
      <c r="CV56" t="str">
        <f t="shared" si="70"/>
        <v/>
      </c>
      <c r="CW56" t="str">
        <f t="shared" si="71"/>
        <v>2000SC</v>
      </c>
      <c r="CX56">
        <v>6</v>
      </c>
      <c r="CY56">
        <f t="shared" si="72"/>
        <v>7</v>
      </c>
      <c r="CZ56">
        <f t="shared" si="73"/>
        <v>1</v>
      </c>
      <c r="DA56">
        <f t="shared" si="74"/>
        <v>2</v>
      </c>
      <c r="DB56">
        <f t="shared" si="75"/>
        <v>3</v>
      </c>
      <c r="DC56">
        <f t="shared" si="76"/>
        <v>4</v>
      </c>
      <c r="DD56">
        <f t="shared" si="77"/>
        <v>5</v>
      </c>
      <c r="DE56" t="str">
        <f t="shared" si="78"/>
        <v/>
      </c>
      <c r="DF56" t="str">
        <f t="shared" si="79"/>
        <v/>
      </c>
      <c r="DG56" t="str">
        <f t="shared" si="80"/>
        <v/>
      </c>
      <c r="DH56" t="str">
        <f t="shared" si="81"/>
        <v>2000SC</v>
      </c>
      <c r="DI56">
        <v>3</v>
      </c>
      <c r="DJ56">
        <f t="shared" si="82"/>
        <v>4</v>
      </c>
      <c r="DK56">
        <f t="shared" si="83"/>
        <v>5</v>
      </c>
      <c r="DL56">
        <f t="shared" si="84"/>
        <v>6</v>
      </c>
      <c r="DM56">
        <f t="shared" si="85"/>
        <v>7</v>
      </c>
      <c r="DN56">
        <f t="shared" si="86"/>
        <v>1</v>
      </c>
      <c r="DO56">
        <f t="shared" si="87"/>
        <v>2</v>
      </c>
      <c r="DP56" t="str">
        <f t="shared" si="88"/>
        <v/>
      </c>
      <c r="DQ56" t="str">
        <f t="shared" si="89"/>
        <v/>
      </c>
      <c r="DR56" t="str">
        <f t="shared" si="90"/>
        <v/>
      </c>
      <c r="DS56" t="str">
        <f t="shared" si="91"/>
        <v>2000SC</v>
      </c>
      <c r="DT56">
        <v>1</v>
      </c>
      <c r="DU56">
        <f t="shared" si="92"/>
        <v>2</v>
      </c>
      <c r="DV56">
        <f t="shared" si="93"/>
        <v>3</v>
      </c>
      <c r="DW56">
        <f t="shared" si="94"/>
        <v>4</v>
      </c>
      <c r="DX56">
        <f t="shared" si="95"/>
        <v>5</v>
      </c>
      <c r="DY56">
        <f t="shared" si="96"/>
        <v>6</v>
      </c>
      <c r="DZ56">
        <f t="shared" si="97"/>
        <v>7</v>
      </c>
      <c r="EA56" t="str">
        <f t="shared" si="98"/>
        <v/>
      </c>
      <c r="EB56" t="str">
        <f t="shared" si="99"/>
        <v/>
      </c>
      <c r="EC56" t="str">
        <f t="shared" si="100"/>
        <v/>
      </c>
      <c r="ED56" t="s">
        <v>3</v>
      </c>
      <c r="EE56">
        <v>3</v>
      </c>
      <c r="EF56">
        <f t="shared" si="101"/>
        <v>4</v>
      </c>
      <c r="EG56">
        <f t="shared" si="102"/>
        <v>5</v>
      </c>
      <c r="EH56">
        <f t="shared" si="103"/>
        <v>6</v>
      </c>
      <c r="EI56">
        <f t="shared" si="104"/>
        <v>7</v>
      </c>
      <c r="EJ56">
        <f t="shared" si="105"/>
        <v>8</v>
      </c>
      <c r="EK56">
        <f t="shared" si="106"/>
        <v>1</v>
      </c>
      <c r="EL56">
        <f t="shared" si="107"/>
        <v>2</v>
      </c>
      <c r="EM56" t="str">
        <f t="shared" si="108"/>
        <v/>
      </c>
      <c r="EN56" t="str">
        <f t="shared" si="109"/>
        <v/>
      </c>
      <c r="EO56" t="str">
        <f t="shared" si="110"/>
        <v>2000SC</v>
      </c>
      <c r="EP56">
        <v>8</v>
      </c>
      <c r="EQ56">
        <f t="shared" si="111"/>
        <v>1</v>
      </c>
      <c r="ER56">
        <f t="shared" si="112"/>
        <v>2</v>
      </c>
      <c r="ES56">
        <f t="shared" si="113"/>
        <v>3</v>
      </c>
      <c r="ET56">
        <f t="shared" si="114"/>
        <v>4</v>
      </c>
      <c r="EU56">
        <f t="shared" si="115"/>
        <v>5</v>
      </c>
      <c r="EV56">
        <f t="shared" si="116"/>
        <v>6</v>
      </c>
      <c r="EW56">
        <f t="shared" si="117"/>
        <v>7</v>
      </c>
      <c r="EX56" t="str">
        <f t="shared" si="118"/>
        <v/>
      </c>
      <c r="EY56" t="str">
        <f t="shared" si="119"/>
        <v/>
      </c>
      <c r="EZ56" t="str">
        <f t="shared" si="120"/>
        <v>2000SC</v>
      </c>
      <c r="FA56">
        <v>2</v>
      </c>
      <c r="FB56">
        <f t="shared" si="121"/>
        <v>3</v>
      </c>
      <c r="FC56">
        <f t="shared" si="122"/>
        <v>4</v>
      </c>
      <c r="FD56">
        <f t="shared" si="123"/>
        <v>5</v>
      </c>
      <c r="FE56">
        <f t="shared" si="124"/>
        <v>6</v>
      </c>
      <c r="FF56">
        <f t="shared" si="125"/>
        <v>7</v>
      </c>
      <c r="FG56">
        <f t="shared" si="126"/>
        <v>8</v>
      </c>
      <c r="FH56">
        <f t="shared" si="127"/>
        <v>1</v>
      </c>
      <c r="FI56" t="str">
        <f t="shared" si="128"/>
        <v/>
      </c>
      <c r="FJ56" t="str">
        <f t="shared" si="129"/>
        <v/>
      </c>
      <c r="FK56" t="str">
        <f t="shared" si="130"/>
        <v>2000SC</v>
      </c>
      <c r="FL56">
        <v>6</v>
      </c>
      <c r="FM56">
        <f t="shared" si="131"/>
        <v>7</v>
      </c>
      <c r="FN56">
        <f t="shared" si="132"/>
        <v>8</v>
      </c>
      <c r="FO56">
        <f t="shared" si="133"/>
        <v>1</v>
      </c>
      <c r="FP56">
        <f t="shared" si="134"/>
        <v>2</v>
      </c>
      <c r="FQ56">
        <f t="shared" si="135"/>
        <v>3</v>
      </c>
      <c r="FR56">
        <f t="shared" si="136"/>
        <v>4</v>
      </c>
      <c r="FS56">
        <f t="shared" si="137"/>
        <v>5</v>
      </c>
      <c r="FT56" t="str">
        <f t="shared" si="138"/>
        <v/>
      </c>
      <c r="FU56" t="str">
        <f t="shared" si="139"/>
        <v/>
      </c>
      <c r="FV56" s="168"/>
    </row>
    <row r="57" spans="1:178">
      <c r="A57" s="168"/>
      <c r="B57" t="s">
        <v>4</v>
      </c>
      <c r="C57">
        <v>2</v>
      </c>
      <c r="D57">
        <v>3</v>
      </c>
      <c r="E57">
        <v>4</v>
      </c>
      <c r="F57">
        <v>5</v>
      </c>
      <c r="G57">
        <v>1</v>
      </c>
      <c r="M57" t="str">
        <f t="shared" si="17"/>
        <v>3000SC</v>
      </c>
      <c r="N57">
        <v>4</v>
      </c>
      <c r="O57">
        <f t="shared" ref="O57:R57" si="158">1+N57-5*INT((1+N57-0.1)/5)</f>
        <v>5</v>
      </c>
      <c r="P57">
        <f t="shared" si="158"/>
        <v>1</v>
      </c>
      <c r="Q57">
        <f t="shared" si="158"/>
        <v>2</v>
      </c>
      <c r="R57">
        <f t="shared" si="158"/>
        <v>3</v>
      </c>
      <c r="X57" t="str">
        <f t="shared" si="19"/>
        <v>3000SC</v>
      </c>
      <c r="Y57">
        <v>1</v>
      </c>
      <c r="Z57">
        <f t="shared" ref="Z57:AC57" si="159">1+Y57-5*INT((1+Y57-0.1)/5)</f>
        <v>2</v>
      </c>
      <c r="AA57">
        <f t="shared" si="159"/>
        <v>3</v>
      </c>
      <c r="AB57">
        <f t="shared" si="159"/>
        <v>4</v>
      </c>
      <c r="AC57">
        <f t="shared" si="159"/>
        <v>5</v>
      </c>
      <c r="AI57" t="str">
        <f t="shared" si="21"/>
        <v>3000SC</v>
      </c>
      <c r="AJ57">
        <v>3</v>
      </c>
      <c r="AK57">
        <f t="shared" ref="AK57:AN57" si="160">1+AJ57-5*INT((1+AJ57-0.1)/5)</f>
        <v>4</v>
      </c>
      <c r="AL57">
        <f t="shared" si="160"/>
        <v>5</v>
      </c>
      <c r="AM57">
        <f t="shared" si="160"/>
        <v>1</v>
      </c>
      <c r="AN57">
        <f t="shared" si="160"/>
        <v>2</v>
      </c>
      <c r="AT57" t="s">
        <v>4</v>
      </c>
      <c r="AU57">
        <v>2</v>
      </c>
      <c r="AV57">
        <f t="shared" si="23"/>
        <v>3</v>
      </c>
      <c r="AW57">
        <f t="shared" si="24"/>
        <v>4</v>
      </c>
      <c r="AX57">
        <f t="shared" si="25"/>
        <v>5</v>
      </c>
      <c r="AY57">
        <f t="shared" si="26"/>
        <v>6</v>
      </c>
      <c r="AZ57">
        <f t="shared" si="27"/>
        <v>1</v>
      </c>
      <c r="BA57" t="str">
        <f t="shared" si="28"/>
        <v/>
      </c>
      <c r="BB57" t="str">
        <f t="shared" si="29"/>
        <v/>
      </c>
      <c r="BC57" t="str">
        <f t="shared" si="30"/>
        <v/>
      </c>
      <c r="BD57" t="str">
        <f t="shared" si="31"/>
        <v/>
      </c>
      <c r="BE57" t="str">
        <f t="shared" si="32"/>
        <v>3000SC</v>
      </c>
      <c r="BF57">
        <v>4</v>
      </c>
      <c r="BG57">
        <f t="shared" si="33"/>
        <v>5</v>
      </c>
      <c r="BH57">
        <f t="shared" si="34"/>
        <v>6</v>
      </c>
      <c r="BI57">
        <f t="shared" si="35"/>
        <v>1</v>
      </c>
      <c r="BJ57">
        <f t="shared" si="36"/>
        <v>2</v>
      </c>
      <c r="BK57">
        <f t="shared" si="37"/>
        <v>3</v>
      </c>
      <c r="BL57" t="str">
        <f t="shared" si="38"/>
        <v/>
      </c>
      <c r="BM57" t="str">
        <f t="shared" si="39"/>
        <v/>
      </c>
      <c r="BN57" t="str">
        <f t="shared" si="40"/>
        <v/>
      </c>
      <c r="BO57" t="str">
        <f t="shared" si="41"/>
        <v/>
      </c>
      <c r="BP57" t="str">
        <f t="shared" si="42"/>
        <v>3000SC</v>
      </c>
      <c r="BQ57">
        <v>6</v>
      </c>
      <c r="BR57">
        <f t="shared" si="43"/>
        <v>1</v>
      </c>
      <c r="BS57">
        <f t="shared" si="44"/>
        <v>2</v>
      </c>
      <c r="BT57">
        <f t="shared" si="45"/>
        <v>3</v>
      </c>
      <c r="BU57">
        <f t="shared" si="46"/>
        <v>4</v>
      </c>
      <c r="BV57">
        <f t="shared" si="47"/>
        <v>5</v>
      </c>
      <c r="BW57" t="str">
        <f t="shared" si="48"/>
        <v/>
      </c>
      <c r="BX57" t="str">
        <f t="shared" si="49"/>
        <v/>
      </c>
      <c r="BY57" t="str">
        <f t="shared" si="50"/>
        <v/>
      </c>
      <c r="BZ57" t="str">
        <f t="shared" si="51"/>
        <v/>
      </c>
      <c r="CA57" t="str">
        <f t="shared" si="52"/>
        <v>3000SC</v>
      </c>
      <c r="CB57">
        <v>3</v>
      </c>
      <c r="CC57">
        <f t="shared" si="53"/>
        <v>4</v>
      </c>
      <c r="CD57">
        <f t="shared" si="54"/>
        <v>5</v>
      </c>
      <c r="CE57">
        <f t="shared" si="55"/>
        <v>6</v>
      </c>
      <c r="CF57">
        <f t="shared" si="56"/>
        <v>1</v>
      </c>
      <c r="CG57">
        <f t="shared" si="57"/>
        <v>2</v>
      </c>
      <c r="CH57" t="str">
        <f t="shared" si="58"/>
        <v/>
      </c>
      <c r="CI57" t="str">
        <f t="shared" si="59"/>
        <v/>
      </c>
      <c r="CJ57" t="str">
        <f t="shared" si="60"/>
        <v/>
      </c>
      <c r="CK57" t="str">
        <f t="shared" si="61"/>
        <v/>
      </c>
      <c r="CL57" t="s">
        <v>4</v>
      </c>
      <c r="CM57">
        <v>5</v>
      </c>
      <c r="CN57">
        <f t="shared" si="62"/>
        <v>6</v>
      </c>
      <c r="CO57">
        <f t="shared" si="63"/>
        <v>7</v>
      </c>
      <c r="CP57">
        <f t="shared" si="64"/>
        <v>1</v>
      </c>
      <c r="CQ57">
        <f t="shared" si="65"/>
        <v>2</v>
      </c>
      <c r="CR57">
        <f t="shared" si="66"/>
        <v>3</v>
      </c>
      <c r="CS57">
        <f t="shared" si="67"/>
        <v>4</v>
      </c>
      <c r="CT57" t="str">
        <f t="shared" si="68"/>
        <v/>
      </c>
      <c r="CU57" t="str">
        <f t="shared" si="69"/>
        <v/>
      </c>
      <c r="CV57" t="str">
        <f t="shared" si="70"/>
        <v/>
      </c>
      <c r="CW57" t="str">
        <f t="shared" si="71"/>
        <v>3000SC</v>
      </c>
      <c r="CX57">
        <v>6</v>
      </c>
      <c r="CY57">
        <f t="shared" si="72"/>
        <v>7</v>
      </c>
      <c r="CZ57">
        <f t="shared" si="73"/>
        <v>1</v>
      </c>
      <c r="DA57">
        <f t="shared" si="74"/>
        <v>2</v>
      </c>
      <c r="DB57">
        <f t="shared" si="75"/>
        <v>3</v>
      </c>
      <c r="DC57">
        <f t="shared" si="76"/>
        <v>4</v>
      </c>
      <c r="DD57">
        <f t="shared" si="77"/>
        <v>5</v>
      </c>
      <c r="DE57" t="str">
        <f t="shared" si="78"/>
        <v/>
      </c>
      <c r="DF57" t="str">
        <f t="shared" si="79"/>
        <v/>
      </c>
      <c r="DG57" t="str">
        <f t="shared" si="80"/>
        <v/>
      </c>
      <c r="DH57" t="str">
        <f t="shared" si="81"/>
        <v>3000SC</v>
      </c>
      <c r="DI57">
        <v>3</v>
      </c>
      <c r="DJ57">
        <f t="shared" si="82"/>
        <v>4</v>
      </c>
      <c r="DK57">
        <f t="shared" si="83"/>
        <v>5</v>
      </c>
      <c r="DL57">
        <f t="shared" si="84"/>
        <v>6</v>
      </c>
      <c r="DM57">
        <f t="shared" si="85"/>
        <v>7</v>
      </c>
      <c r="DN57">
        <f t="shared" si="86"/>
        <v>1</v>
      </c>
      <c r="DO57">
        <f t="shared" si="87"/>
        <v>2</v>
      </c>
      <c r="DP57" t="str">
        <f t="shared" si="88"/>
        <v/>
      </c>
      <c r="DQ57" t="str">
        <f t="shared" si="89"/>
        <v/>
      </c>
      <c r="DR57" t="str">
        <f t="shared" si="90"/>
        <v/>
      </c>
      <c r="DS57" t="str">
        <f t="shared" si="91"/>
        <v>3000SC</v>
      </c>
      <c r="DT57">
        <v>1</v>
      </c>
      <c r="DU57">
        <f t="shared" si="92"/>
        <v>2</v>
      </c>
      <c r="DV57">
        <f t="shared" si="93"/>
        <v>3</v>
      </c>
      <c r="DW57">
        <f t="shared" si="94"/>
        <v>4</v>
      </c>
      <c r="DX57">
        <f t="shared" si="95"/>
        <v>5</v>
      </c>
      <c r="DY57">
        <f t="shared" si="96"/>
        <v>6</v>
      </c>
      <c r="DZ57">
        <f t="shared" si="97"/>
        <v>7</v>
      </c>
      <c r="EA57" t="str">
        <f t="shared" si="98"/>
        <v/>
      </c>
      <c r="EB57" t="str">
        <f t="shared" si="99"/>
        <v/>
      </c>
      <c r="EC57" t="str">
        <f t="shared" si="100"/>
        <v/>
      </c>
      <c r="ED57" t="s">
        <v>4</v>
      </c>
      <c r="EE57">
        <v>3</v>
      </c>
      <c r="EF57">
        <f t="shared" si="101"/>
        <v>4</v>
      </c>
      <c r="EG57">
        <f t="shared" si="102"/>
        <v>5</v>
      </c>
      <c r="EH57">
        <f t="shared" si="103"/>
        <v>6</v>
      </c>
      <c r="EI57">
        <f t="shared" si="104"/>
        <v>7</v>
      </c>
      <c r="EJ57">
        <f t="shared" si="105"/>
        <v>8</v>
      </c>
      <c r="EK57">
        <f t="shared" si="106"/>
        <v>1</v>
      </c>
      <c r="EL57">
        <f t="shared" si="107"/>
        <v>2</v>
      </c>
      <c r="EM57" t="str">
        <f t="shared" si="108"/>
        <v/>
      </c>
      <c r="EN57" t="str">
        <f t="shared" si="109"/>
        <v/>
      </c>
      <c r="EO57" t="str">
        <f t="shared" si="110"/>
        <v>3000SC</v>
      </c>
      <c r="EP57">
        <v>8</v>
      </c>
      <c r="EQ57">
        <f t="shared" si="111"/>
        <v>1</v>
      </c>
      <c r="ER57">
        <f t="shared" si="112"/>
        <v>2</v>
      </c>
      <c r="ES57">
        <f t="shared" si="113"/>
        <v>3</v>
      </c>
      <c r="ET57">
        <f t="shared" si="114"/>
        <v>4</v>
      </c>
      <c r="EU57">
        <f t="shared" si="115"/>
        <v>5</v>
      </c>
      <c r="EV57">
        <f t="shared" si="116"/>
        <v>6</v>
      </c>
      <c r="EW57">
        <f t="shared" si="117"/>
        <v>7</v>
      </c>
      <c r="EX57" t="str">
        <f t="shared" si="118"/>
        <v/>
      </c>
      <c r="EY57" t="str">
        <f t="shared" si="119"/>
        <v/>
      </c>
      <c r="EZ57" t="str">
        <f t="shared" si="120"/>
        <v>3000SC</v>
      </c>
      <c r="FA57">
        <v>2</v>
      </c>
      <c r="FB57">
        <f t="shared" si="121"/>
        <v>3</v>
      </c>
      <c r="FC57">
        <f t="shared" si="122"/>
        <v>4</v>
      </c>
      <c r="FD57">
        <f t="shared" si="123"/>
        <v>5</v>
      </c>
      <c r="FE57">
        <f t="shared" si="124"/>
        <v>6</v>
      </c>
      <c r="FF57">
        <f t="shared" si="125"/>
        <v>7</v>
      </c>
      <c r="FG57">
        <f t="shared" si="126"/>
        <v>8</v>
      </c>
      <c r="FH57">
        <f t="shared" si="127"/>
        <v>1</v>
      </c>
      <c r="FI57" t="str">
        <f t="shared" si="128"/>
        <v/>
      </c>
      <c r="FJ57" t="str">
        <f t="shared" si="129"/>
        <v/>
      </c>
      <c r="FK57" t="str">
        <f t="shared" si="130"/>
        <v>3000SC</v>
      </c>
      <c r="FL57">
        <v>6</v>
      </c>
      <c r="FM57">
        <f t="shared" si="131"/>
        <v>7</v>
      </c>
      <c r="FN57">
        <f t="shared" si="132"/>
        <v>8</v>
      </c>
      <c r="FO57">
        <f t="shared" si="133"/>
        <v>1</v>
      </c>
      <c r="FP57">
        <f t="shared" si="134"/>
        <v>2</v>
      </c>
      <c r="FQ57">
        <f t="shared" si="135"/>
        <v>3</v>
      </c>
      <c r="FR57">
        <f t="shared" si="136"/>
        <v>4</v>
      </c>
      <c r="FS57">
        <f t="shared" si="137"/>
        <v>5</v>
      </c>
      <c r="FT57" t="str">
        <f t="shared" si="138"/>
        <v/>
      </c>
      <c r="FU57" t="str">
        <f t="shared" si="139"/>
        <v/>
      </c>
      <c r="FV57" s="168"/>
    </row>
    <row r="58" spans="1:178">
      <c r="A58" s="168"/>
      <c r="B58" t="s">
        <v>26</v>
      </c>
      <c r="C58">
        <v>3</v>
      </c>
      <c r="D58">
        <v>4</v>
      </c>
      <c r="E58">
        <v>5</v>
      </c>
      <c r="F58">
        <v>1</v>
      </c>
      <c r="G58">
        <v>2</v>
      </c>
      <c r="M58" t="str">
        <f t="shared" si="17"/>
        <v>100H</v>
      </c>
      <c r="N58">
        <v>5</v>
      </c>
      <c r="O58">
        <f t="shared" ref="O58:R58" si="161">1+N58-5*INT((1+N58-0.1)/5)</f>
        <v>1</v>
      </c>
      <c r="P58">
        <f t="shared" si="161"/>
        <v>2</v>
      </c>
      <c r="Q58">
        <f t="shared" si="161"/>
        <v>3</v>
      </c>
      <c r="R58">
        <f t="shared" si="161"/>
        <v>4</v>
      </c>
      <c r="X58" t="str">
        <f t="shared" si="19"/>
        <v>100H</v>
      </c>
      <c r="Y58">
        <v>1</v>
      </c>
      <c r="Z58">
        <f t="shared" ref="Z58:AC58" si="162">1+Y58-5*INT((1+Y58-0.1)/5)</f>
        <v>2</v>
      </c>
      <c r="AA58">
        <f t="shared" si="162"/>
        <v>3</v>
      </c>
      <c r="AB58">
        <f t="shared" si="162"/>
        <v>4</v>
      </c>
      <c r="AC58">
        <f t="shared" si="162"/>
        <v>5</v>
      </c>
      <c r="AI58" t="str">
        <f t="shared" si="21"/>
        <v>100H</v>
      </c>
      <c r="AJ58">
        <v>4</v>
      </c>
      <c r="AK58">
        <f t="shared" ref="AK58:AN58" si="163">1+AJ58-5*INT((1+AJ58-0.1)/5)</f>
        <v>5</v>
      </c>
      <c r="AL58">
        <f t="shared" si="163"/>
        <v>1</v>
      </c>
      <c r="AM58">
        <f t="shared" si="163"/>
        <v>2</v>
      </c>
      <c r="AN58">
        <f t="shared" si="163"/>
        <v>3</v>
      </c>
      <c r="AT58" t="s">
        <v>26</v>
      </c>
      <c r="AU58">
        <v>3</v>
      </c>
      <c r="AV58">
        <f t="shared" si="23"/>
        <v>4</v>
      </c>
      <c r="AW58">
        <f t="shared" si="24"/>
        <v>5</v>
      </c>
      <c r="AX58">
        <f t="shared" si="25"/>
        <v>6</v>
      </c>
      <c r="AY58">
        <f t="shared" si="26"/>
        <v>1</v>
      </c>
      <c r="AZ58">
        <f t="shared" si="27"/>
        <v>2</v>
      </c>
      <c r="BA58" t="str">
        <f t="shared" si="28"/>
        <v/>
      </c>
      <c r="BB58" t="str">
        <f t="shared" si="29"/>
        <v/>
      </c>
      <c r="BC58" t="str">
        <f t="shared" si="30"/>
        <v/>
      </c>
      <c r="BD58" t="str">
        <f t="shared" si="31"/>
        <v/>
      </c>
      <c r="BE58" t="str">
        <f t="shared" si="32"/>
        <v>100H</v>
      </c>
      <c r="BF58">
        <v>5</v>
      </c>
      <c r="BG58">
        <f t="shared" si="33"/>
        <v>6</v>
      </c>
      <c r="BH58">
        <f t="shared" si="34"/>
        <v>1</v>
      </c>
      <c r="BI58">
        <f t="shared" si="35"/>
        <v>2</v>
      </c>
      <c r="BJ58">
        <f t="shared" si="36"/>
        <v>3</v>
      </c>
      <c r="BK58">
        <f t="shared" si="37"/>
        <v>4</v>
      </c>
      <c r="BL58" t="str">
        <f t="shared" si="38"/>
        <v/>
      </c>
      <c r="BM58" t="str">
        <f t="shared" si="39"/>
        <v/>
      </c>
      <c r="BN58" t="str">
        <f t="shared" si="40"/>
        <v/>
      </c>
      <c r="BO58" t="str">
        <f t="shared" si="41"/>
        <v/>
      </c>
      <c r="BP58" t="str">
        <f t="shared" si="42"/>
        <v>100H</v>
      </c>
      <c r="BQ58">
        <v>1</v>
      </c>
      <c r="BR58">
        <f t="shared" si="43"/>
        <v>2</v>
      </c>
      <c r="BS58">
        <f t="shared" si="44"/>
        <v>3</v>
      </c>
      <c r="BT58">
        <f t="shared" si="45"/>
        <v>4</v>
      </c>
      <c r="BU58">
        <f t="shared" si="46"/>
        <v>5</v>
      </c>
      <c r="BV58">
        <f t="shared" si="47"/>
        <v>6</v>
      </c>
      <c r="BW58" t="str">
        <f t="shared" si="48"/>
        <v/>
      </c>
      <c r="BX58" t="str">
        <f t="shared" si="49"/>
        <v/>
      </c>
      <c r="BY58" t="str">
        <f t="shared" si="50"/>
        <v/>
      </c>
      <c r="BZ58" t="str">
        <f t="shared" si="51"/>
        <v/>
      </c>
      <c r="CA58" t="str">
        <f t="shared" si="52"/>
        <v>100H</v>
      </c>
      <c r="CB58">
        <v>4</v>
      </c>
      <c r="CC58">
        <f t="shared" si="53"/>
        <v>5</v>
      </c>
      <c r="CD58">
        <f t="shared" si="54"/>
        <v>6</v>
      </c>
      <c r="CE58">
        <f t="shared" si="55"/>
        <v>1</v>
      </c>
      <c r="CF58">
        <f t="shared" si="56"/>
        <v>2</v>
      </c>
      <c r="CG58">
        <f t="shared" si="57"/>
        <v>3</v>
      </c>
      <c r="CH58" t="str">
        <f t="shared" si="58"/>
        <v/>
      </c>
      <c r="CI58" t="str">
        <f t="shared" si="59"/>
        <v/>
      </c>
      <c r="CJ58" t="str">
        <f t="shared" si="60"/>
        <v/>
      </c>
      <c r="CK58" t="str">
        <f t="shared" si="61"/>
        <v/>
      </c>
      <c r="CL58" t="s">
        <v>26</v>
      </c>
      <c r="CM58">
        <v>6</v>
      </c>
      <c r="CN58">
        <f t="shared" si="62"/>
        <v>7</v>
      </c>
      <c r="CO58">
        <f t="shared" si="63"/>
        <v>1</v>
      </c>
      <c r="CP58">
        <f t="shared" si="64"/>
        <v>2</v>
      </c>
      <c r="CQ58">
        <f t="shared" si="65"/>
        <v>3</v>
      </c>
      <c r="CR58">
        <f t="shared" si="66"/>
        <v>4</v>
      </c>
      <c r="CS58">
        <f t="shared" si="67"/>
        <v>5</v>
      </c>
      <c r="CT58" t="str">
        <f t="shared" si="68"/>
        <v/>
      </c>
      <c r="CU58" t="str">
        <f t="shared" si="69"/>
        <v/>
      </c>
      <c r="CV58" t="str">
        <f t="shared" si="70"/>
        <v/>
      </c>
      <c r="CW58" t="str">
        <f t="shared" si="71"/>
        <v>100H</v>
      </c>
      <c r="CX58">
        <v>7</v>
      </c>
      <c r="CY58">
        <f t="shared" si="72"/>
        <v>1</v>
      </c>
      <c r="CZ58">
        <f t="shared" si="73"/>
        <v>2</v>
      </c>
      <c r="DA58">
        <f t="shared" si="74"/>
        <v>3</v>
      </c>
      <c r="DB58">
        <f t="shared" si="75"/>
        <v>4</v>
      </c>
      <c r="DC58">
        <f t="shared" si="76"/>
        <v>5</v>
      </c>
      <c r="DD58">
        <f t="shared" si="77"/>
        <v>6</v>
      </c>
      <c r="DE58" t="str">
        <f t="shared" si="78"/>
        <v/>
      </c>
      <c r="DF58" t="str">
        <f t="shared" si="79"/>
        <v/>
      </c>
      <c r="DG58" t="str">
        <f t="shared" si="80"/>
        <v/>
      </c>
      <c r="DH58" t="str">
        <f t="shared" si="81"/>
        <v>100H</v>
      </c>
      <c r="DI58">
        <v>4</v>
      </c>
      <c r="DJ58">
        <f t="shared" si="82"/>
        <v>5</v>
      </c>
      <c r="DK58">
        <f t="shared" si="83"/>
        <v>6</v>
      </c>
      <c r="DL58">
        <f t="shared" si="84"/>
        <v>7</v>
      </c>
      <c r="DM58">
        <f t="shared" si="85"/>
        <v>1</v>
      </c>
      <c r="DN58">
        <f t="shared" si="86"/>
        <v>2</v>
      </c>
      <c r="DO58">
        <f t="shared" si="87"/>
        <v>3</v>
      </c>
      <c r="DP58" t="str">
        <f t="shared" si="88"/>
        <v/>
      </c>
      <c r="DQ58" t="str">
        <f t="shared" si="89"/>
        <v/>
      </c>
      <c r="DR58" t="str">
        <f t="shared" si="90"/>
        <v/>
      </c>
      <c r="DS58" t="str">
        <f t="shared" si="91"/>
        <v>100H</v>
      </c>
      <c r="DT58">
        <v>2</v>
      </c>
      <c r="DU58">
        <f t="shared" si="92"/>
        <v>3</v>
      </c>
      <c r="DV58">
        <f t="shared" si="93"/>
        <v>4</v>
      </c>
      <c r="DW58">
        <f t="shared" si="94"/>
        <v>5</v>
      </c>
      <c r="DX58">
        <f t="shared" si="95"/>
        <v>6</v>
      </c>
      <c r="DY58">
        <f t="shared" si="96"/>
        <v>7</v>
      </c>
      <c r="DZ58">
        <f t="shared" si="97"/>
        <v>1</v>
      </c>
      <c r="EA58" t="str">
        <f t="shared" si="98"/>
        <v/>
      </c>
      <c r="EB58" t="str">
        <f t="shared" si="99"/>
        <v/>
      </c>
      <c r="EC58" t="str">
        <f t="shared" si="100"/>
        <v/>
      </c>
      <c r="ED58" t="s">
        <v>26</v>
      </c>
      <c r="EE58">
        <v>4</v>
      </c>
      <c r="EF58">
        <f t="shared" si="101"/>
        <v>5</v>
      </c>
      <c r="EG58">
        <f t="shared" si="102"/>
        <v>6</v>
      </c>
      <c r="EH58">
        <f t="shared" si="103"/>
        <v>7</v>
      </c>
      <c r="EI58">
        <f t="shared" si="104"/>
        <v>8</v>
      </c>
      <c r="EJ58">
        <f t="shared" si="105"/>
        <v>1</v>
      </c>
      <c r="EK58">
        <f t="shared" si="106"/>
        <v>2</v>
      </c>
      <c r="EL58">
        <f t="shared" si="107"/>
        <v>3</v>
      </c>
      <c r="EM58" t="str">
        <f t="shared" si="108"/>
        <v/>
      </c>
      <c r="EN58" t="str">
        <f t="shared" si="109"/>
        <v/>
      </c>
      <c r="EO58" t="str">
        <f t="shared" si="110"/>
        <v>100H</v>
      </c>
      <c r="EP58">
        <v>1</v>
      </c>
      <c r="EQ58">
        <f t="shared" si="111"/>
        <v>2</v>
      </c>
      <c r="ER58">
        <f t="shared" si="112"/>
        <v>3</v>
      </c>
      <c r="ES58">
        <f t="shared" si="113"/>
        <v>4</v>
      </c>
      <c r="ET58">
        <f t="shared" si="114"/>
        <v>5</v>
      </c>
      <c r="EU58">
        <f t="shared" si="115"/>
        <v>6</v>
      </c>
      <c r="EV58">
        <f t="shared" si="116"/>
        <v>7</v>
      </c>
      <c r="EW58">
        <f t="shared" si="117"/>
        <v>8</v>
      </c>
      <c r="EX58" t="str">
        <f t="shared" si="118"/>
        <v/>
      </c>
      <c r="EY58" t="str">
        <f t="shared" si="119"/>
        <v/>
      </c>
      <c r="EZ58" t="str">
        <f t="shared" si="120"/>
        <v>100H</v>
      </c>
      <c r="FA58">
        <v>3</v>
      </c>
      <c r="FB58">
        <f t="shared" si="121"/>
        <v>4</v>
      </c>
      <c r="FC58">
        <f t="shared" si="122"/>
        <v>5</v>
      </c>
      <c r="FD58">
        <f t="shared" si="123"/>
        <v>6</v>
      </c>
      <c r="FE58">
        <f t="shared" si="124"/>
        <v>7</v>
      </c>
      <c r="FF58">
        <f t="shared" si="125"/>
        <v>8</v>
      </c>
      <c r="FG58">
        <f t="shared" si="126"/>
        <v>1</v>
      </c>
      <c r="FH58">
        <f t="shared" si="127"/>
        <v>2</v>
      </c>
      <c r="FI58" t="str">
        <f t="shared" si="128"/>
        <v/>
      </c>
      <c r="FJ58" t="str">
        <f t="shared" si="129"/>
        <v/>
      </c>
      <c r="FK58" t="str">
        <f t="shared" si="130"/>
        <v>100H</v>
      </c>
      <c r="FL58">
        <v>7</v>
      </c>
      <c r="FM58">
        <f t="shared" si="131"/>
        <v>8</v>
      </c>
      <c r="FN58">
        <f t="shared" si="132"/>
        <v>1</v>
      </c>
      <c r="FO58">
        <f t="shared" si="133"/>
        <v>2</v>
      </c>
      <c r="FP58">
        <f t="shared" si="134"/>
        <v>3</v>
      </c>
      <c r="FQ58">
        <f t="shared" si="135"/>
        <v>4</v>
      </c>
      <c r="FR58">
        <f t="shared" si="136"/>
        <v>5</v>
      </c>
      <c r="FS58">
        <f t="shared" si="137"/>
        <v>6</v>
      </c>
      <c r="FT58" t="str">
        <f t="shared" si="138"/>
        <v/>
      </c>
      <c r="FU58" t="str">
        <f t="shared" si="139"/>
        <v/>
      </c>
      <c r="FV58" s="168"/>
    </row>
    <row r="59" spans="1:178">
      <c r="A59" s="168"/>
      <c r="B59" t="s">
        <v>5</v>
      </c>
      <c r="C59">
        <v>3</v>
      </c>
      <c r="D59">
        <v>4</v>
      </c>
      <c r="E59">
        <v>5</v>
      </c>
      <c r="F59">
        <v>1</v>
      </c>
      <c r="G59">
        <v>2</v>
      </c>
      <c r="M59" t="str">
        <f t="shared" si="17"/>
        <v>110H</v>
      </c>
      <c r="N59">
        <v>5</v>
      </c>
      <c r="O59">
        <f t="shared" ref="O59:R59" si="164">1+N59-5*INT((1+N59-0.1)/5)</f>
        <v>1</v>
      </c>
      <c r="P59">
        <f t="shared" si="164"/>
        <v>2</v>
      </c>
      <c r="Q59">
        <f t="shared" si="164"/>
        <v>3</v>
      </c>
      <c r="R59">
        <f t="shared" si="164"/>
        <v>4</v>
      </c>
      <c r="X59" t="str">
        <f t="shared" si="19"/>
        <v>110H</v>
      </c>
      <c r="Y59">
        <v>1</v>
      </c>
      <c r="Z59">
        <f t="shared" ref="Z59:AC59" si="165">1+Y59-5*INT((1+Y59-0.1)/5)</f>
        <v>2</v>
      </c>
      <c r="AA59">
        <f t="shared" si="165"/>
        <v>3</v>
      </c>
      <c r="AB59">
        <f t="shared" si="165"/>
        <v>4</v>
      </c>
      <c r="AC59">
        <f t="shared" si="165"/>
        <v>5</v>
      </c>
      <c r="AI59" t="str">
        <f t="shared" si="21"/>
        <v>110H</v>
      </c>
      <c r="AJ59">
        <v>4</v>
      </c>
      <c r="AK59">
        <f t="shared" ref="AK59:AN59" si="166">1+AJ59-5*INT((1+AJ59-0.1)/5)</f>
        <v>5</v>
      </c>
      <c r="AL59">
        <f t="shared" si="166"/>
        <v>1</v>
      </c>
      <c r="AM59">
        <f t="shared" si="166"/>
        <v>2</v>
      </c>
      <c r="AN59">
        <f t="shared" si="166"/>
        <v>3</v>
      </c>
      <c r="AT59" t="s">
        <v>5</v>
      </c>
      <c r="AU59">
        <v>3</v>
      </c>
      <c r="AV59">
        <f t="shared" si="23"/>
        <v>4</v>
      </c>
      <c r="AW59">
        <f t="shared" si="24"/>
        <v>5</v>
      </c>
      <c r="AX59">
        <f t="shared" si="25"/>
        <v>6</v>
      </c>
      <c r="AY59">
        <f t="shared" si="26"/>
        <v>1</v>
      </c>
      <c r="AZ59">
        <f t="shared" si="27"/>
        <v>2</v>
      </c>
      <c r="BA59" t="str">
        <f t="shared" si="28"/>
        <v/>
      </c>
      <c r="BB59" t="str">
        <f t="shared" si="29"/>
        <v/>
      </c>
      <c r="BC59" t="str">
        <f t="shared" si="30"/>
        <v/>
      </c>
      <c r="BD59" t="str">
        <f t="shared" si="31"/>
        <v/>
      </c>
      <c r="BE59" t="str">
        <f t="shared" si="32"/>
        <v>110H</v>
      </c>
      <c r="BF59">
        <v>5</v>
      </c>
      <c r="BG59">
        <f t="shared" si="33"/>
        <v>6</v>
      </c>
      <c r="BH59">
        <f t="shared" si="34"/>
        <v>1</v>
      </c>
      <c r="BI59">
        <f t="shared" si="35"/>
        <v>2</v>
      </c>
      <c r="BJ59">
        <f t="shared" si="36"/>
        <v>3</v>
      </c>
      <c r="BK59">
        <f t="shared" si="37"/>
        <v>4</v>
      </c>
      <c r="BL59" t="str">
        <f t="shared" si="38"/>
        <v/>
      </c>
      <c r="BM59" t="str">
        <f t="shared" si="39"/>
        <v/>
      </c>
      <c r="BN59" t="str">
        <f t="shared" si="40"/>
        <v/>
      </c>
      <c r="BO59" t="str">
        <f t="shared" si="41"/>
        <v/>
      </c>
      <c r="BP59" t="str">
        <f t="shared" si="42"/>
        <v>110H</v>
      </c>
      <c r="BQ59">
        <v>1</v>
      </c>
      <c r="BR59">
        <f t="shared" si="43"/>
        <v>2</v>
      </c>
      <c r="BS59">
        <f t="shared" si="44"/>
        <v>3</v>
      </c>
      <c r="BT59">
        <f t="shared" si="45"/>
        <v>4</v>
      </c>
      <c r="BU59">
        <f t="shared" si="46"/>
        <v>5</v>
      </c>
      <c r="BV59">
        <f t="shared" si="47"/>
        <v>6</v>
      </c>
      <c r="BW59" t="str">
        <f t="shared" si="48"/>
        <v/>
      </c>
      <c r="BX59" t="str">
        <f t="shared" si="49"/>
        <v/>
      </c>
      <c r="BY59" t="str">
        <f t="shared" si="50"/>
        <v/>
      </c>
      <c r="BZ59" t="str">
        <f t="shared" si="51"/>
        <v/>
      </c>
      <c r="CA59" t="str">
        <f t="shared" si="52"/>
        <v>110H</v>
      </c>
      <c r="CB59">
        <v>4</v>
      </c>
      <c r="CC59">
        <f t="shared" si="53"/>
        <v>5</v>
      </c>
      <c r="CD59">
        <f t="shared" si="54"/>
        <v>6</v>
      </c>
      <c r="CE59">
        <f t="shared" si="55"/>
        <v>1</v>
      </c>
      <c r="CF59">
        <f t="shared" si="56"/>
        <v>2</v>
      </c>
      <c r="CG59">
        <f t="shared" si="57"/>
        <v>3</v>
      </c>
      <c r="CH59" t="str">
        <f t="shared" si="58"/>
        <v/>
      </c>
      <c r="CI59" t="str">
        <f t="shared" si="59"/>
        <v/>
      </c>
      <c r="CJ59" t="str">
        <f t="shared" si="60"/>
        <v/>
      </c>
      <c r="CK59" t="str">
        <f t="shared" si="61"/>
        <v/>
      </c>
      <c r="CL59" t="s">
        <v>5</v>
      </c>
      <c r="CM59">
        <v>6</v>
      </c>
      <c r="CN59">
        <f t="shared" si="62"/>
        <v>7</v>
      </c>
      <c r="CO59">
        <f t="shared" si="63"/>
        <v>1</v>
      </c>
      <c r="CP59">
        <f t="shared" si="64"/>
        <v>2</v>
      </c>
      <c r="CQ59">
        <f t="shared" si="65"/>
        <v>3</v>
      </c>
      <c r="CR59">
        <f t="shared" si="66"/>
        <v>4</v>
      </c>
      <c r="CS59">
        <f t="shared" si="67"/>
        <v>5</v>
      </c>
      <c r="CT59" t="str">
        <f t="shared" si="68"/>
        <v/>
      </c>
      <c r="CU59" t="str">
        <f t="shared" si="69"/>
        <v/>
      </c>
      <c r="CV59" t="str">
        <f t="shared" si="70"/>
        <v/>
      </c>
      <c r="CW59" t="str">
        <f t="shared" si="71"/>
        <v>110H</v>
      </c>
      <c r="CX59">
        <v>7</v>
      </c>
      <c r="CY59">
        <f t="shared" si="72"/>
        <v>1</v>
      </c>
      <c r="CZ59">
        <f t="shared" si="73"/>
        <v>2</v>
      </c>
      <c r="DA59">
        <f t="shared" si="74"/>
        <v>3</v>
      </c>
      <c r="DB59">
        <f t="shared" si="75"/>
        <v>4</v>
      </c>
      <c r="DC59">
        <f t="shared" si="76"/>
        <v>5</v>
      </c>
      <c r="DD59">
        <f t="shared" si="77"/>
        <v>6</v>
      </c>
      <c r="DE59" t="str">
        <f t="shared" si="78"/>
        <v/>
      </c>
      <c r="DF59" t="str">
        <f t="shared" si="79"/>
        <v/>
      </c>
      <c r="DG59" t="str">
        <f t="shared" si="80"/>
        <v/>
      </c>
      <c r="DH59" t="str">
        <f t="shared" si="81"/>
        <v>110H</v>
      </c>
      <c r="DI59">
        <v>4</v>
      </c>
      <c r="DJ59">
        <f t="shared" si="82"/>
        <v>5</v>
      </c>
      <c r="DK59">
        <f t="shared" si="83"/>
        <v>6</v>
      </c>
      <c r="DL59">
        <f t="shared" si="84"/>
        <v>7</v>
      </c>
      <c r="DM59">
        <f t="shared" si="85"/>
        <v>1</v>
      </c>
      <c r="DN59">
        <f t="shared" si="86"/>
        <v>2</v>
      </c>
      <c r="DO59">
        <f t="shared" si="87"/>
        <v>3</v>
      </c>
      <c r="DP59" t="str">
        <f t="shared" si="88"/>
        <v/>
      </c>
      <c r="DQ59" t="str">
        <f t="shared" si="89"/>
        <v/>
      </c>
      <c r="DR59" t="str">
        <f t="shared" si="90"/>
        <v/>
      </c>
      <c r="DS59" t="str">
        <f t="shared" si="91"/>
        <v>110H</v>
      </c>
      <c r="DT59">
        <v>2</v>
      </c>
      <c r="DU59">
        <f t="shared" si="92"/>
        <v>3</v>
      </c>
      <c r="DV59">
        <f t="shared" si="93"/>
        <v>4</v>
      </c>
      <c r="DW59">
        <f t="shared" si="94"/>
        <v>5</v>
      </c>
      <c r="DX59">
        <f t="shared" si="95"/>
        <v>6</v>
      </c>
      <c r="DY59">
        <f t="shared" si="96"/>
        <v>7</v>
      </c>
      <c r="DZ59">
        <f t="shared" si="97"/>
        <v>1</v>
      </c>
      <c r="EA59" t="str">
        <f t="shared" si="98"/>
        <v/>
      </c>
      <c r="EB59" t="str">
        <f t="shared" si="99"/>
        <v/>
      </c>
      <c r="EC59" t="str">
        <f t="shared" si="100"/>
        <v/>
      </c>
      <c r="ED59" t="s">
        <v>5</v>
      </c>
      <c r="EE59">
        <v>4</v>
      </c>
      <c r="EF59">
        <f t="shared" si="101"/>
        <v>5</v>
      </c>
      <c r="EG59">
        <f t="shared" si="102"/>
        <v>6</v>
      </c>
      <c r="EH59">
        <f t="shared" si="103"/>
        <v>7</v>
      </c>
      <c r="EI59">
        <f t="shared" si="104"/>
        <v>8</v>
      </c>
      <c r="EJ59">
        <f t="shared" si="105"/>
        <v>1</v>
      </c>
      <c r="EK59">
        <f t="shared" si="106"/>
        <v>2</v>
      </c>
      <c r="EL59">
        <f t="shared" si="107"/>
        <v>3</v>
      </c>
      <c r="EM59" t="str">
        <f t="shared" si="108"/>
        <v/>
      </c>
      <c r="EN59" t="str">
        <f t="shared" si="109"/>
        <v/>
      </c>
      <c r="EO59" t="str">
        <f t="shared" si="110"/>
        <v>110H</v>
      </c>
      <c r="EP59">
        <v>1</v>
      </c>
      <c r="EQ59">
        <f t="shared" si="111"/>
        <v>2</v>
      </c>
      <c r="ER59">
        <f t="shared" si="112"/>
        <v>3</v>
      </c>
      <c r="ES59">
        <f t="shared" si="113"/>
        <v>4</v>
      </c>
      <c r="ET59">
        <f t="shared" si="114"/>
        <v>5</v>
      </c>
      <c r="EU59">
        <f t="shared" si="115"/>
        <v>6</v>
      </c>
      <c r="EV59">
        <f t="shared" si="116"/>
        <v>7</v>
      </c>
      <c r="EW59">
        <f t="shared" si="117"/>
        <v>8</v>
      </c>
      <c r="EX59" t="str">
        <f t="shared" si="118"/>
        <v/>
      </c>
      <c r="EY59" t="str">
        <f t="shared" si="119"/>
        <v/>
      </c>
      <c r="EZ59" t="str">
        <f t="shared" si="120"/>
        <v>110H</v>
      </c>
      <c r="FA59">
        <v>3</v>
      </c>
      <c r="FB59">
        <f t="shared" si="121"/>
        <v>4</v>
      </c>
      <c r="FC59">
        <f t="shared" si="122"/>
        <v>5</v>
      </c>
      <c r="FD59">
        <f t="shared" si="123"/>
        <v>6</v>
      </c>
      <c r="FE59">
        <f t="shared" si="124"/>
        <v>7</v>
      </c>
      <c r="FF59">
        <f t="shared" si="125"/>
        <v>8</v>
      </c>
      <c r="FG59">
        <f t="shared" si="126"/>
        <v>1</v>
      </c>
      <c r="FH59">
        <f t="shared" si="127"/>
        <v>2</v>
      </c>
      <c r="FI59" t="str">
        <f t="shared" si="128"/>
        <v/>
      </c>
      <c r="FJ59" t="str">
        <f t="shared" si="129"/>
        <v/>
      </c>
      <c r="FK59" t="str">
        <f t="shared" si="130"/>
        <v>110H</v>
      </c>
      <c r="FL59">
        <v>7</v>
      </c>
      <c r="FM59">
        <f t="shared" si="131"/>
        <v>8</v>
      </c>
      <c r="FN59">
        <f t="shared" si="132"/>
        <v>1</v>
      </c>
      <c r="FO59">
        <f t="shared" si="133"/>
        <v>2</v>
      </c>
      <c r="FP59">
        <f t="shared" si="134"/>
        <v>3</v>
      </c>
      <c r="FQ59">
        <f t="shared" si="135"/>
        <v>4</v>
      </c>
      <c r="FR59">
        <f t="shared" si="136"/>
        <v>5</v>
      </c>
      <c r="FS59">
        <f t="shared" si="137"/>
        <v>6</v>
      </c>
      <c r="FT59" t="str">
        <f t="shared" si="138"/>
        <v/>
      </c>
      <c r="FU59" t="str">
        <f t="shared" si="139"/>
        <v/>
      </c>
      <c r="FV59" s="168"/>
    </row>
    <row r="60" spans="1:178">
      <c r="A60" s="168"/>
      <c r="B60" t="s">
        <v>6</v>
      </c>
      <c r="C60">
        <v>4</v>
      </c>
      <c r="D60">
        <v>5</v>
      </c>
      <c r="E60">
        <v>1</v>
      </c>
      <c r="F60">
        <v>2</v>
      </c>
      <c r="G60">
        <v>3</v>
      </c>
      <c r="M60" t="str">
        <f t="shared" si="17"/>
        <v>400H</v>
      </c>
      <c r="N60">
        <v>1</v>
      </c>
      <c r="O60">
        <f t="shared" ref="O60:R60" si="167">1+N60-5*INT((1+N60-0.1)/5)</f>
        <v>2</v>
      </c>
      <c r="P60">
        <f t="shared" si="167"/>
        <v>3</v>
      </c>
      <c r="Q60">
        <f t="shared" si="167"/>
        <v>4</v>
      </c>
      <c r="R60">
        <f t="shared" si="167"/>
        <v>5</v>
      </c>
      <c r="X60" t="str">
        <f t="shared" si="19"/>
        <v>400H</v>
      </c>
      <c r="Y60">
        <v>2</v>
      </c>
      <c r="Z60">
        <f t="shared" ref="Z60:AC60" si="168">1+Y60-5*INT((1+Y60-0.1)/5)</f>
        <v>3</v>
      </c>
      <c r="AA60">
        <f t="shared" si="168"/>
        <v>4</v>
      </c>
      <c r="AB60">
        <f t="shared" si="168"/>
        <v>5</v>
      </c>
      <c r="AC60">
        <f t="shared" si="168"/>
        <v>1</v>
      </c>
      <c r="AI60" t="str">
        <f t="shared" si="21"/>
        <v>400H</v>
      </c>
      <c r="AJ60">
        <v>5</v>
      </c>
      <c r="AK60">
        <f t="shared" ref="AK60:AN60" si="169">1+AJ60-5*INT((1+AJ60-0.1)/5)</f>
        <v>1</v>
      </c>
      <c r="AL60">
        <f t="shared" si="169"/>
        <v>2</v>
      </c>
      <c r="AM60">
        <f t="shared" si="169"/>
        <v>3</v>
      </c>
      <c r="AN60">
        <f t="shared" si="169"/>
        <v>4</v>
      </c>
      <c r="AT60" t="s">
        <v>6</v>
      </c>
      <c r="AU60">
        <v>4</v>
      </c>
      <c r="AV60">
        <f t="shared" si="23"/>
        <v>5</v>
      </c>
      <c r="AW60">
        <f t="shared" si="24"/>
        <v>6</v>
      </c>
      <c r="AX60">
        <f t="shared" si="25"/>
        <v>1</v>
      </c>
      <c r="AY60">
        <f t="shared" si="26"/>
        <v>2</v>
      </c>
      <c r="AZ60">
        <f t="shared" si="27"/>
        <v>3</v>
      </c>
      <c r="BA60" t="str">
        <f t="shared" si="28"/>
        <v/>
      </c>
      <c r="BB60" t="str">
        <f t="shared" si="29"/>
        <v/>
      </c>
      <c r="BC60" t="str">
        <f t="shared" si="30"/>
        <v/>
      </c>
      <c r="BD60" t="str">
        <f t="shared" si="31"/>
        <v/>
      </c>
      <c r="BE60" t="str">
        <f t="shared" si="32"/>
        <v>400H</v>
      </c>
      <c r="BF60">
        <v>6</v>
      </c>
      <c r="BG60">
        <f t="shared" si="33"/>
        <v>1</v>
      </c>
      <c r="BH60">
        <f t="shared" si="34"/>
        <v>2</v>
      </c>
      <c r="BI60">
        <f t="shared" si="35"/>
        <v>3</v>
      </c>
      <c r="BJ60">
        <f t="shared" si="36"/>
        <v>4</v>
      </c>
      <c r="BK60">
        <f t="shared" si="37"/>
        <v>5</v>
      </c>
      <c r="BL60" t="str">
        <f t="shared" si="38"/>
        <v/>
      </c>
      <c r="BM60" t="str">
        <f t="shared" si="39"/>
        <v/>
      </c>
      <c r="BN60" t="str">
        <f t="shared" si="40"/>
        <v/>
      </c>
      <c r="BO60" t="str">
        <f t="shared" si="41"/>
        <v/>
      </c>
      <c r="BP60" t="str">
        <f t="shared" si="42"/>
        <v>400H</v>
      </c>
      <c r="BQ60">
        <v>2</v>
      </c>
      <c r="BR60">
        <f t="shared" si="43"/>
        <v>3</v>
      </c>
      <c r="BS60">
        <f t="shared" si="44"/>
        <v>4</v>
      </c>
      <c r="BT60">
        <f t="shared" si="45"/>
        <v>5</v>
      </c>
      <c r="BU60">
        <f t="shared" si="46"/>
        <v>6</v>
      </c>
      <c r="BV60">
        <f t="shared" si="47"/>
        <v>1</v>
      </c>
      <c r="BW60" t="str">
        <f t="shared" si="48"/>
        <v/>
      </c>
      <c r="BX60" t="str">
        <f t="shared" si="49"/>
        <v/>
      </c>
      <c r="BY60" t="str">
        <f t="shared" si="50"/>
        <v/>
      </c>
      <c r="BZ60" t="str">
        <f t="shared" si="51"/>
        <v/>
      </c>
      <c r="CA60" t="str">
        <f t="shared" si="52"/>
        <v>400H</v>
      </c>
      <c r="CB60">
        <v>5</v>
      </c>
      <c r="CC60">
        <f t="shared" si="53"/>
        <v>6</v>
      </c>
      <c r="CD60">
        <f t="shared" si="54"/>
        <v>1</v>
      </c>
      <c r="CE60">
        <f t="shared" si="55"/>
        <v>2</v>
      </c>
      <c r="CF60">
        <f t="shared" si="56"/>
        <v>3</v>
      </c>
      <c r="CG60">
        <f t="shared" si="57"/>
        <v>4</v>
      </c>
      <c r="CH60" t="str">
        <f t="shared" si="58"/>
        <v/>
      </c>
      <c r="CI60" t="str">
        <f t="shared" si="59"/>
        <v/>
      </c>
      <c r="CJ60" t="str">
        <f t="shared" si="60"/>
        <v/>
      </c>
      <c r="CK60" t="str">
        <f t="shared" si="61"/>
        <v/>
      </c>
      <c r="CL60" t="s">
        <v>6</v>
      </c>
      <c r="CM60">
        <v>7</v>
      </c>
      <c r="CN60">
        <f t="shared" si="62"/>
        <v>1</v>
      </c>
      <c r="CO60">
        <f t="shared" si="63"/>
        <v>2</v>
      </c>
      <c r="CP60">
        <f t="shared" si="64"/>
        <v>3</v>
      </c>
      <c r="CQ60">
        <f t="shared" si="65"/>
        <v>4</v>
      </c>
      <c r="CR60">
        <f t="shared" si="66"/>
        <v>5</v>
      </c>
      <c r="CS60">
        <f t="shared" si="67"/>
        <v>6</v>
      </c>
      <c r="CT60" t="str">
        <f t="shared" si="68"/>
        <v/>
      </c>
      <c r="CU60" t="str">
        <f t="shared" si="69"/>
        <v/>
      </c>
      <c r="CV60" t="str">
        <f t="shared" si="70"/>
        <v/>
      </c>
      <c r="CW60" t="str">
        <f t="shared" si="71"/>
        <v>400H</v>
      </c>
      <c r="CX60">
        <v>1</v>
      </c>
      <c r="CY60">
        <f t="shared" si="72"/>
        <v>2</v>
      </c>
      <c r="CZ60">
        <f t="shared" si="73"/>
        <v>3</v>
      </c>
      <c r="DA60">
        <f t="shared" si="74"/>
        <v>4</v>
      </c>
      <c r="DB60">
        <f t="shared" si="75"/>
        <v>5</v>
      </c>
      <c r="DC60">
        <f t="shared" si="76"/>
        <v>6</v>
      </c>
      <c r="DD60">
        <f t="shared" si="77"/>
        <v>7</v>
      </c>
      <c r="DE60" t="str">
        <f t="shared" si="78"/>
        <v/>
      </c>
      <c r="DF60" t="str">
        <f t="shared" si="79"/>
        <v/>
      </c>
      <c r="DG60" t="str">
        <f t="shared" si="80"/>
        <v/>
      </c>
      <c r="DH60" t="str">
        <f t="shared" si="81"/>
        <v>400H</v>
      </c>
      <c r="DI60">
        <v>5</v>
      </c>
      <c r="DJ60">
        <f t="shared" si="82"/>
        <v>6</v>
      </c>
      <c r="DK60">
        <f t="shared" si="83"/>
        <v>7</v>
      </c>
      <c r="DL60">
        <f t="shared" si="84"/>
        <v>1</v>
      </c>
      <c r="DM60">
        <f t="shared" si="85"/>
        <v>2</v>
      </c>
      <c r="DN60">
        <f t="shared" si="86"/>
        <v>3</v>
      </c>
      <c r="DO60">
        <f t="shared" si="87"/>
        <v>4</v>
      </c>
      <c r="DP60" t="str">
        <f t="shared" si="88"/>
        <v/>
      </c>
      <c r="DQ60" t="str">
        <f t="shared" si="89"/>
        <v/>
      </c>
      <c r="DR60" t="str">
        <f t="shared" si="90"/>
        <v/>
      </c>
      <c r="DS60" t="str">
        <f t="shared" si="91"/>
        <v>400H</v>
      </c>
      <c r="DT60">
        <v>3</v>
      </c>
      <c r="DU60">
        <f t="shared" si="92"/>
        <v>4</v>
      </c>
      <c r="DV60">
        <f t="shared" si="93"/>
        <v>5</v>
      </c>
      <c r="DW60">
        <f t="shared" si="94"/>
        <v>6</v>
      </c>
      <c r="DX60">
        <f t="shared" si="95"/>
        <v>7</v>
      </c>
      <c r="DY60">
        <f t="shared" si="96"/>
        <v>1</v>
      </c>
      <c r="DZ60">
        <f t="shared" si="97"/>
        <v>2</v>
      </c>
      <c r="EA60" t="str">
        <f t="shared" si="98"/>
        <v/>
      </c>
      <c r="EB60" t="str">
        <f t="shared" si="99"/>
        <v/>
      </c>
      <c r="EC60" t="str">
        <f t="shared" si="100"/>
        <v/>
      </c>
      <c r="ED60" t="s">
        <v>6</v>
      </c>
      <c r="EE60">
        <v>5</v>
      </c>
      <c r="EF60">
        <f t="shared" si="101"/>
        <v>6</v>
      </c>
      <c r="EG60">
        <f t="shared" si="102"/>
        <v>7</v>
      </c>
      <c r="EH60">
        <f t="shared" si="103"/>
        <v>8</v>
      </c>
      <c r="EI60">
        <f t="shared" si="104"/>
        <v>1</v>
      </c>
      <c r="EJ60">
        <f t="shared" si="105"/>
        <v>2</v>
      </c>
      <c r="EK60">
        <f t="shared" si="106"/>
        <v>3</v>
      </c>
      <c r="EL60">
        <f t="shared" si="107"/>
        <v>4</v>
      </c>
      <c r="EM60" t="str">
        <f t="shared" si="108"/>
        <v/>
      </c>
      <c r="EN60" t="str">
        <f t="shared" si="109"/>
        <v/>
      </c>
      <c r="EO60" t="str">
        <f t="shared" si="110"/>
        <v>400H</v>
      </c>
      <c r="EP60">
        <v>2</v>
      </c>
      <c r="EQ60">
        <f t="shared" si="111"/>
        <v>3</v>
      </c>
      <c r="ER60">
        <f t="shared" si="112"/>
        <v>4</v>
      </c>
      <c r="ES60">
        <f t="shared" si="113"/>
        <v>5</v>
      </c>
      <c r="ET60">
        <f t="shared" si="114"/>
        <v>6</v>
      </c>
      <c r="EU60">
        <f t="shared" si="115"/>
        <v>7</v>
      </c>
      <c r="EV60">
        <f t="shared" si="116"/>
        <v>8</v>
      </c>
      <c r="EW60">
        <f t="shared" si="117"/>
        <v>1</v>
      </c>
      <c r="EX60" t="str">
        <f t="shared" si="118"/>
        <v/>
      </c>
      <c r="EY60" t="str">
        <f t="shared" si="119"/>
        <v/>
      </c>
      <c r="EZ60" t="str">
        <f t="shared" si="120"/>
        <v>400H</v>
      </c>
      <c r="FA60">
        <v>4</v>
      </c>
      <c r="FB60">
        <f t="shared" si="121"/>
        <v>5</v>
      </c>
      <c r="FC60">
        <f t="shared" si="122"/>
        <v>6</v>
      </c>
      <c r="FD60">
        <f t="shared" si="123"/>
        <v>7</v>
      </c>
      <c r="FE60">
        <f t="shared" si="124"/>
        <v>8</v>
      </c>
      <c r="FF60">
        <f t="shared" si="125"/>
        <v>1</v>
      </c>
      <c r="FG60">
        <f t="shared" si="126"/>
        <v>2</v>
      </c>
      <c r="FH60">
        <f t="shared" si="127"/>
        <v>3</v>
      </c>
      <c r="FI60" t="str">
        <f t="shared" si="128"/>
        <v/>
      </c>
      <c r="FJ60" t="str">
        <f t="shared" si="129"/>
        <v/>
      </c>
      <c r="FK60" t="str">
        <f t="shared" si="130"/>
        <v>400H</v>
      </c>
      <c r="FL60">
        <v>8</v>
      </c>
      <c r="FM60">
        <f t="shared" si="131"/>
        <v>1</v>
      </c>
      <c r="FN60">
        <f t="shared" si="132"/>
        <v>2</v>
      </c>
      <c r="FO60">
        <f t="shared" si="133"/>
        <v>3</v>
      </c>
      <c r="FP60">
        <f t="shared" si="134"/>
        <v>4</v>
      </c>
      <c r="FQ60">
        <f t="shared" si="135"/>
        <v>5</v>
      </c>
      <c r="FR60">
        <f t="shared" si="136"/>
        <v>6</v>
      </c>
      <c r="FS60">
        <f t="shared" si="137"/>
        <v>7</v>
      </c>
      <c r="FT60" t="str">
        <f t="shared" si="138"/>
        <v/>
      </c>
      <c r="FU60" t="str">
        <f t="shared" si="139"/>
        <v/>
      </c>
      <c r="FV60" s="168"/>
    </row>
    <row r="61" spans="1:178">
      <c r="A61" s="168"/>
      <c r="B61" t="s">
        <v>103</v>
      </c>
      <c r="C61">
        <v>5</v>
      </c>
      <c r="D61">
        <v>1</v>
      </c>
      <c r="E61">
        <v>2</v>
      </c>
      <c r="F61">
        <v>3</v>
      </c>
      <c r="G61">
        <v>4</v>
      </c>
      <c r="M61" t="str">
        <f t="shared" si="17"/>
        <v>4x100</v>
      </c>
      <c r="N61">
        <v>1</v>
      </c>
      <c r="O61">
        <f t="shared" ref="O61:R61" si="170">1+N61-5*INT((1+N61-0.1)/5)</f>
        <v>2</v>
      </c>
      <c r="P61">
        <f t="shared" si="170"/>
        <v>3</v>
      </c>
      <c r="Q61">
        <f t="shared" si="170"/>
        <v>4</v>
      </c>
      <c r="R61">
        <f t="shared" si="170"/>
        <v>5</v>
      </c>
      <c r="X61" t="str">
        <f t="shared" si="19"/>
        <v>4x100</v>
      </c>
      <c r="Y61">
        <v>3</v>
      </c>
      <c r="Z61">
        <f t="shared" ref="Z61:AC61" si="171">1+Y61-5*INT((1+Y61-0.1)/5)</f>
        <v>4</v>
      </c>
      <c r="AA61">
        <f t="shared" si="171"/>
        <v>5</v>
      </c>
      <c r="AB61">
        <f t="shared" si="171"/>
        <v>1</v>
      </c>
      <c r="AC61">
        <f t="shared" si="171"/>
        <v>2</v>
      </c>
      <c r="AI61" t="str">
        <f t="shared" si="21"/>
        <v>4x100</v>
      </c>
      <c r="AJ61">
        <v>1</v>
      </c>
      <c r="AK61">
        <f t="shared" ref="AK61:AN61" si="172">1+AJ61-5*INT((1+AJ61-0.1)/5)</f>
        <v>2</v>
      </c>
      <c r="AL61">
        <f t="shared" si="172"/>
        <v>3</v>
      </c>
      <c r="AM61">
        <f t="shared" si="172"/>
        <v>4</v>
      </c>
      <c r="AN61">
        <f t="shared" si="172"/>
        <v>5</v>
      </c>
      <c r="AT61" t="s">
        <v>103</v>
      </c>
      <c r="AU61">
        <v>5</v>
      </c>
      <c r="AV61">
        <f t="shared" si="23"/>
        <v>6</v>
      </c>
      <c r="AW61">
        <f t="shared" si="24"/>
        <v>1</v>
      </c>
      <c r="AX61">
        <f t="shared" si="25"/>
        <v>2</v>
      </c>
      <c r="AY61">
        <f t="shared" si="26"/>
        <v>3</v>
      </c>
      <c r="AZ61">
        <f t="shared" si="27"/>
        <v>4</v>
      </c>
      <c r="BA61" t="str">
        <f t="shared" si="28"/>
        <v/>
      </c>
      <c r="BB61" t="str">
        <f t="shared" si="29"/>
        <v/>
      </c>
      <c r="BC61" t="str">
        <f t="shared" si="30"/>
        <v/>
      </c>
      <c r="BD61" t="str">
        <f t="shared" si="31"/>
        <v/>
      </c>
      <c r="BE61" t="str">
        <f t="shared" si="32"/>
        <v>4x100</v>
      </c>
      <c r="BF61">
        <v>1</v>
      </c>
      <c r="BG61">
        <f t="shared" si="33"/>
        <v>2</v>
      </c>
      <c r="BH61">
        <f t="shared" si="34"/>
        <v>3</v>
      </c>
      <c r="BI61">
        <f t="shared" si="35"/>
        <v>4</v>
      </c>
      <c r="BJ61">
        <f t="shared" si="36"/>
        <v>5</v>
      </c>
      <c r="BK61">
        <f t="shared" si="37"/>
        <v>6</v>
      </c>
      <c r="BL61" t="str">
        <f t="shared" si="38"/>
        <v/>
      </c>
      <c r="BM61" t="str">
        <f t="shared" si="39"/>
        <v/>
      </c>
      <c r="BN61" t="str">
        <f t="shared" si="40"/>
        <v/>
      </c>
      <c r="BO61" t="str">
        <f t="shared" si="41"/>
        <v/>
      </c>
      <c r="BP61" t="str">
        <f t="shared" si="42"/>
        <v>4x100</v>
      </c>
      <c r="BQ61">
        <v>3</v>
      </c>
      <c r="BR61">
        <f t="shared" si="43"/>
        <v>4</v>
      </c>
      <c r="BS61">
        <f t="shared" si="44"/>
        <v>5</v>
      </c>
      <c r="BT61">
        <f t="shared" si="45"/>
        <v>6</v>
      </c>
      <c r="BU61">
        <f t="shared" si="46"/>
        <v>1</v>
      </c>
      <c r="BV61">
        <f t="shared" si="47"/>
        <v>2</v>
      </c>
      <c r="BW61" t="str">
        <f t="shared" si="48"/>
        <v/>
      </c>
      <c r="BX61" t="str">
        <f t="shared" si="49"/>
        <v/>
      </c>
      <c r="BY61" t="str">
        <f t="shared" si="50"/>
        <v/>
      </c>
      <c r="BZ61" t="str">
        <f t="shared" si="51"/>
        <v/>
      </c>
      <c r="CA61" t="str">
        <f t="shared" si="52"/>
        <v>4x100</v>
      </c>
      <c r="CB61">
        <v>6</v>
      </c>
      <c r="CC61">
        <f t="shared" si="53"/>
        <v>1</v>
      </c>
      <c r="CD61">
        <f t="shared" si="54"/>
        <v>2</v>
      </c>
      <c r="CE61">
        <f t="shared" si="55"/>
        <v>3</v>
      </c>
      <c r="CF61">
        <f t="shared" si="56"/>
        <v>4</v>
      </c>
      <c r="CG61">
        <f t="shared" si="57"/>
        <v>5</v>
      </c>
      <c r="CH61" t="str">
        <f t="shared" si="58"/>
        <v/>
      </c>
      <c r="CI61" t="str">
        <f t="shared" si="59"/>
        <v/>
      </c>
      <c r="CJ61" t="str">
        <f t="shared" si="60"/>
        <v/>
      </c>
      <c r="CK61" t="str">
        <f t="shared" si="61"/>
        <v/>
      </c>
      <c r="CL61" t="s">
        <v>103</v>
      </c>
      <c r="CM61">
        <v>1</v>
      </c>
      <c r="CN61">
        <f t="shared" si="62"/>
        <v>2</v>
      </c>
      <c r="CO61">
        <f t="shared" si="63"/>
        <v>3</v>
      </c>
      <c r="CP61">
        <f t="shared" si="64"/>
        <v>4</v>
      </c>
      <c r="CQ61">
        <f t="shared" si="65"/>
        <v>5</v>
      </c>
      <c r="CR61">
        <f t="shared" si="66"/>
        <v>6</v>
      </c>
      <c r="CS61">
        <f t="shared" si="67"/>
        <v>7</v>
      </c>
      <c r="CT61" t="str">
        <f t="shared" si="68"/>
        <v/>
      </c>
      <c r="CU61" t="str">
        <f t="shared" si="69"/>
        <v/>
      </c>
      <c r="CV61" t="str">
        <f t="shared" si="70"/>
        <v/>
      </c>
      <c r="CW61" t="str">
        <f t="shared" si="71"/>
        <v>4x100</v>
      </c>
      <c r="CX61">
        <v>2</v>
      </c>
      <c r="CY61">
        <f t="shared" si="72"/>
        <v>3</v>
      </c>
      <c r="CZ61">
        <f t="shared" si="73"/>
        <v>4</v>
      </c>
      <c r="DA61">
        <f t="shared" si="74"/>
        <v>5</v>
      </c>
      <c r="DB61">
        <f t="shared" si="75"/>
        <v>6</v>
      </c>
      <c r="DC61">
        <f t="shared" si="76"/>
        <v>7</v>
      </c>
      <c r="DD61">
        <f t="shared" si="77"/>
        <v>1</v>
      </c>
      <c r="DE61" t="str">
        <f t="shared" si="78"/>
        <v/>
      </c>
      <c r="DF61" t="str">
        <f t="shared" si="79"/>
        <v/>
      </c>
      <c r="DG61" t="str">
        <f t="shared" si="80"/>
        <v/>
      </c>
      <c r="DH61" t="str">
        <f t="shared" si="81"/>
        <v>4x100</v>
      </c>
      <c r="DI61">
        <v>6</v>
      </c>
      <c r="DJ61">
        <f t="shared" si="82"/>
        <v>7</v>
      </c>
      <c r="DK61">
        <f t="shared" si="83"/>
        <v>1</v>
      </c>
      <c r="DL61">
        <f t="shared" si="84"/>
        <v>2</v>
      </c>
      <c r="DM61">
        <f t="shared" si="85"/>
        <v>3</v>
      </c>
      <c r="DN61">
        <f t="shared" si="86"/>
        <v>4</v>
      </c>
      <c r="DO61">
        <f t="shared" si="87"/>
        <v>5</v>
      </c>
      <c r="DP61" t="str">
        <f t="shared" si="88"/>
        <v/>
      </c>
      <c r="DQ61" t="str">
        <f t="shared" si="89"/>
        <v/>
      </c>
      <c r="DR61" t="str">
        <f t="shared" si="90"/>
        <v/>
      </c>
      <c r="DS61" t="str">
        <f t="shared" si="91"/>
        <v>4x100</v>
      </c>
      <c r="DT61">
        <v>4</v>
      </c>
      <c r="DU61">
        <f t="shared" si="92"/>
        <v>5</v>
      </c>
      <c r="DV61">
        <f t="shared" si="93"/>
        <v>6</v>
      </c>
      <c r="DW61">
        <f t="shared" si="94"/>
        <v>7</v>
      </c>
      <c r="DX61">
        <f t="shared" si="95"/>
        <v>1</v>
      </c>
      <c r="DY61">
        <f t="shared" si="96"/>
        <v>2</v>
      </c>
      <c r="DZ61">
        <f t="shared" si="97"/>
        <v>3</v>
      </c>
      <c r="EA61" t="str">
        <f t="shared" si="98"/>
        <v/>
      </c>
      <c r="EB61" t="str">
        <f t="shared" si="99"/>
        <v/>
      </c>
      <c r="EC61" t="str">
        <f t="shared" si="100"/>
        <v/>
      </c>
      <c r="ED61" t="s">
        <v>103</v>
      </c>
      <c r="EE61">
        <v>6</v>
      </c>
      <c r="EF61">
        <f t="shared" si="101"/>
        <v>7</v>
      </c>
      <c r="EG61">
        <f t="shared" si="102"/>
        <v>8</v>
      </c>
      <c r="EH61">
        <f t="shared" si="103"/>
        <v>1</v>
      </c>
      <c r="EI61">
        <f t="shared" si="104"/>
        <v>2</v>
      </c>
      <c r="EJ61">
        <f t="shared" si="105"/>
        <v>3</v>
      </c>
      <c r="EK61">
        <f t="shared" si="106"/>
        <v>4</v>
      </c>
      <c r="EL61">
        <f t="shared" si="107"/>
        <v>5</v>
      </c>
      <c r="EM61" t="str">
        <f t="shared" si="108"/>
        <v/>
      </c>
      <c r="EN61" t="str">
        <f t="shared" si="109"/>
        <v/>
      </c>
      <c r="EO61" t="str">
        <f t="shared" si="110"/>
        <v>4x100</v>
      </c>
      <c r="EP61">
        <v>3</v>
      </c>
      <c r="EQ61">
        <f t="shared" si="111"/>
        <v>4</v>
      </c>
      <c r="ER61">
        <f t="shared" si="112"/>
        <v>5</v>
      </c>
      <c r="ES61">
        <f t="shared" si="113"/>
        <v>6</v>
      </c>
      <c r="ET61">
        <f t="shared" si="114"/>
        <v>7</v>
      </c>
      <c r="EU61">
        <f t="shared" si="115"/>
        <v>8</v>
      </c>
      <c r="EV61">
        <f t="shared" si="116"/>
        <v>1</v>
      </c>
      <c r="EW61">
        <f t="shared" si="117"/>
        <v>2</v>
      </c>
      <c r="EX61" t="str">
        <f t="shared" si="118"/>
        <v/>
      </c>
      <c r="EY61" t="str">
        <f t="shared" si="119"/>
        <v/>
      </c>
      <c r="EZ61" t="str">
        <f t="shared" si="120"/>
        <v>4x100</v>
      </c>
      <c r="FA61">
        <v>5</v>
      </c>
      <c r="FB61">
        <f t="shared" si="121"/>
        <v>6</v>
      </c>
      <c r="FC61">
        <f t="shared" si="122"/>
        <v>7</v>
      </c>
      <c r="FD61">
        <f t="shared" si="123"/>
        <v>8</v>
      </c>
      <c r="FE61">
        <f t="shared" si="124"/>
        <v>1</v>
      </c>
      <c r="FF61">
        <f t="shared" si="125"/>
        <v>2</v>
      </c>
      <c r="FG61">
        <f t="shared" si="126"/>
        <v>3</v>
      </c>
      <c r="FH61">
        <f t="shared" si="127"/>
        <v>4</v>
      </c>
      <c r="FI61" t="str">
        <f t="shared" si="128"/>
        <v/>
      </c>
      <c r="FJ61" t="str">
        <f t="shared" si="129"/>
        <v/>
      </c>
      <c r="FK61" t="str">
        <f t="shared" si="130"/>
        <v>4x100</v>
      </c>
      <c r="FL61">
        <v>1</v>
      </c>
      <c r="FM61">
        <f t="shared" si="131"/>
        <v>2</v>
      </c>
      <c r="FN61">
        <f t="shared" si="132"/>
        <v>3</v>
      </c>
      <c r="FO61">
        <f t="shared" si="133"/>
        <v>4</v>
      </c>
      <c r="FP61">
        <f t="shared" si="134"/>
        <v>5</v>
      </c>
      <c r="FQ61">
        <f t="shared" si="135"/>
        <v>6</v>
      </c>
      <c r="FR61">
        <f t="shared" si="136"/>
        <v>7</v>
      </c>
      <c r="FS61">
        <f t="shared" si="137"/>
        <v>8</v>
      </c>
      <c r="FT61" t="str">
        <f t="shared" si="138"/>
        <v/>
      </c>
      <c r="FU61" t="str">
        <f t="shared" si="139"/>
        <v/>
      </c>
      <c r="FV61" s="168"/>
    </row>
    <row r="62" spans="1:178">
      <c r="A62" s="168"/>
      <c r="B62" t="s">
        <v>104</v>
      </c>
      <c r="C62">
        <v>1</v>
      </c>
      <c r="D62">
        <v>2</v>
      </c>
      <c r="E62">
        <v>3</v>
      </c>
      <c r="F62">
        <v>4</v>
      </c>
      <c r="G62">
        <v>5</v>
      </c>
      <c r="M62" t="str">
        <f t="shared" si="17"/>
        <v>4x400</v>
      </c>
      <c r="N62">
        <v>2</v>
      </c>
      <c r="O62">
        <f t="shared" ref="O62:R62" si="173">1+N62-5*INT((1+N62-0.1)/5)</f>
        <v>3</v>
      </c>
      <c r="P62">
        <f t="shared" si="173"/>
        <v>4</v>
      </c>
      <c r="Q62">
        <f t="shared" si="173"/>
        <v>5</v>
      </c>
      <c r="R62">
        <f t="shared" si="173"/>
        <v>1</v>
      </c>
      <c r="X62" t="str">
        <f t="shared" si="19"/>
        <v>4x400</v>
      </c>
      <c r="Y62">
        <v>4</v>
      </c>
      <c r="Z62">
        <f t="shared" ref="Z62:AC62" si="174">1+Y62-5*INT((1+Y62-0.1)/5)</f>
        <v>5</v>
      </c>
      <c r="AA62">
        <f t="shared" si="174"/>
        <v>1</v>
      </c>
      <c r="AB62">
        <f t="shared" si="174"/>
        <v>2</v>
      </c>
      <c r="AC62">
        <f t="shared" si="174"/>
        <v>3</v>
      </c>
      <c r="AI62" t="str">
        <f t="shared" si="21"/>
        <v>4x400</v>
      </c>
      <c r="AJ62">
        <v>1</v>
      </c>
      <c r="AK62">
        <f t="shared" ref="AK62:AN62" si="175">1+AJ62-5*INT((1+AJ62-0.1)/5)</f>
        <v>2</v>
      </c>
      <c r="AL62">
        <f t="shared" si="175"/>
        <v>3</v>
      </c>
      <c r="AM62">
        <f t="shared" si="175"/>
        <v>4</v>
      </c>
      <c r="AN62">
        <f t="shared" si="175"/>
        <v>5</v>
      </c>
      <c r="AT62" t="s">
        <v>104</v>
      </c>
      <c r="AU62">
        <v>6</v>
      </c>
      <c r="AV62">
        <f t="shared" si="23"/>
        <v>1</v>
      </c>
      <c r="AW62">
        <f t="shared" si="24"/>
        <v>2</v>
      </c>
      <c r="AX62">
        <f t="shared" si="25"/>
        <v>3</v>
      </c>
      <c r="AY62">
        <f t="shared" si="26"/>
        <v>4</v>
      </c>
      <c r="AZ62">
        <f t="shared" si="27"/>
        <v>5</v>
      </c>
      <c r="BA62" t="str">
        <f t="shared" si="28"/>
        <v/>
      </c>
      <c r="BB62" t="str">
        <f t="shared" si="29"/>
        <v/>
      </c>
      <c r="BC62" t="str">
        <f t="shared" si="30"/>
        <v/>
      </c>
      <c r="BD62" t="str">
        <f t="shared" si="31"/>
        <v/>
      </c>
      <c r="BE62" t="str">
        <f t="shared" si="32"/>
        <v>4x400</v>
      </c>
      <c r="BF62">
        <v>2</v>
      </c>
      <c r="BG62">
        <f t="shared" si="33"/>
        <v>3</v>
      </c>
      <c r="BH62">
        <f t="shared" si="34"/>
        <v>4</v>
      </c>
      <c r="BI62">
        <f t="shared" si="35"/>
        <v>5</v>
      </c>
      <c r="BJ62">
        <f t="shared" si="36"/>
        <v>6</v>
      </c>
      <c r="BK62">
        <f t="shared" si="37"/>
        <v>1</v>
      </c>
      <c r="BL62" t="str">
        <f t="shared" si="38"/>
        <v/>
      </c>
      <c r="BM62" t="str">
        <f t="shared" si="39"/>
        <v/>
      </c>
      <c r="BN62" t="str">
        <f t="shared" si="40"/>
        <v/>
      </c>
      <c r="BO62" t="str">
        <f t="shared" si="41"/>
        <v/>
      </c>
      <c r="BP62" t="str">
        <f t="shared" si="42"/>
        <v>4x400</v>
      </c>
      <c r="BQ62">
        <v>4</v>
      </c>
      <c r="BR62">
        <f t="shared" si="43"/>
        <v>5</v>
      </c>
      <c r="BS62">
        <f t="shared" si="44"/>
        <v>6</v>
      </c>
      <c r="BT62">
        <f t="shared" si="45"/>
        <v>1</v>
      </c>
      <c r="BU62">
        <f t="shared" si="46"/>
        <v>2</v>
      </c>
      <c r="BV62">
        <f t="shared" si="47"/>
        <v>3</v>
      </c>
      <c r="BW62" t="str">
        <f t="shared" si="48"/>
        <v/>
      </c>
      <c r="BX62" t="str">
        <f t="shared" si="49"/>
        <v/>
      </c>
      <c r="BY62" t="str">
        <f t="shared" si="50"/>
        <v/>
      </c>
      <c r="BZ62" t="str">
        <f t="shared" si="51"/>
        <v/>
      </c>
      <c r="CA62" t="str">
        <f t="shared" si="52"/>
        <v>4x400</v>
      </c>
      <c r="CB62">
        <v>1</v>
      </c>
      <c r="CC62">
        <f t="shared" si="53"/>
        <v>2</v>
      </c>
      <c r="CD62">
        <f t="shared" si="54"/>
        <v>3</v>
      </c>
      <c r="CE62">
        <f t="shared" si="55"/>
        <v>4</v>
      </c>
      <c r="CF62">
        <f t="shared" si="56"/>
        <v>5</v>
      </c>
      <c r="CG62">
        <f t="shared" si="57"/>
        <v>6</v>
      </c>
      <c r="CH62" t="str">
        <f t="shared" si="58"/>
        <v/>
      </c>
      <c r="CI62" t="str">
        <f t="shared" si="59"/>
        <v/>
      </c>
      <c r="CJ62" t="str">
        <f t="shared" si="60"/>
        <v/>
      </c>
      <c r="CK62" t="str">
        <f t="shared" si="61"/>
        <v/>
      </c>
      <c r="CL62" t="s">
        <v>104</v>
      </c>
      <c r="CM62">
        <v>2</v>
      </c>
      <c r="CN62">
        <f t="shared" si="62"/>
        <v>3</v>
      </c>
      <c r="CO62">
        <f t="shared" si="63"/>
        <v>4</v>
      </c>
      <c r="CP62">
        <f t="shared" si="64"/>
        <v>5</v>
      </c>
      <c r="CQ62">
        <f t="shared" si="65"/>
        <v>6</v>
      </c>
      <c r="CR62">
        <f t="shared" si="66"/>
        <v>7</v>
      </c>
      <c r="CS62">
        <f t="shared" si="67"/>
        <v>1</v>
      </c>
      <c r="CT62" t="str">
        <f t="shared" si="68"/>
        <v/>
      </c>
      <c r="CU62" t="str">
        <f t="shared" si="69"/>
        <v/>
      </c>
      <c r="CV62" t="str">
        <f t="shared" si="70"/>
        <v/>
      </c>
      <c r="CW62" t="str">
        <f t="shared" si="71"/>
        <v>4x400</v>
      </c>
      <c r="CX62">
        <v>3</v>
      </c>
      <c r="CY62">
        <f t="shared" si="72"/>
        <v>4</v>
      </c>
      <c r="CZ62">
        <f t="shared" si="73"/>
        <v>5</v>
      </c>
      <c r="DA62">
        <f t="shared" si="74"/>
        <v>6</v>
      </c>
      <c r="DB62">
        <f t="shared" si="75"/>
        <v>7</v>
      </c>
      <c r="DC62">
        <f t="shared" si="76"/>
        <v>1</v>
      </c>
      <c r="DD62">
        <f t="shared" si="77"/>
        <v>2</v>
      </c>
      <c r="DE62" t="str">
        <f t="shared" si="78"/>
        <v/>
      </c>
      <c r="DF62" t="str">
        <f t="shared" si="79"/>
        <v/>
      </c>
      <c r="DG62" t="str">
        <f t="shared" si="80"/>
        <v/>
      </c>
      <c r="DH62" t="str">
        <f t="shared" si="81"/>
        <v>4x400</v>
      </c>
      <c r="DI62">
        <v>7</v>
      </c>
      <c r="DJ62">
        <f t="shared" si="82"/>
        <v>1</v>
      </c>
      <c r="DK62">
        <f t="shared" si="83"/>
        <v>2</v>
      </c>
      <c r="DL62">
        <f t="shared" si="84"/>
        <v>3</v>
      </c>
      <c r="DM62">
        <f t="shared" si="85"/>
        <v>4</v>
      </c>
      <c r="DN62">
        <f t="shared" si="86"/>
        <v>5</v>
      </c>
      <c r="DO62">
        <f t="shared" si="87"/>
        <v>6</v>
      </c>
      <c r="DP62" t="str">
        <f t="shared" si="88"/>
        <v/>
      </c>
      <c r="DQ62" t="str">
        <f t="shared" si="89"/>
        <v/>
      </c>
      <c r="DR62" t="str">
        <f t="shared" si="90"/>
        <v/>
      </c>
      <c r="DS62" t="str">
        <f t="shared" si="91"/>
        <v>4x400</v>
      </c>
      <c r="DT62">
        <v>5</v>
      </c>
      <c r="DU62">
        <f t="shared" si="92"/>
        <v>6</v>
      </c>
      <c r="DV62">
        <f t="shared" si="93"/>
        <v>7</v>
      </c>
      <c r="DW62">
        <f t="shared" si="94"/>
        <v>1</v>
      </c>
      <c r="DX62">
        <f t="shared" si="95"/>
        <v>2</v>
      </c>
      <c r="DY62">
        <f t="shared" si="96"/>
        <v>3</v>
      </c>
      <c r="DZ62">
        <f t="shared" si="97"/>
        <v>4</v>
      </c>
      <c r="EA62" t="str">
        <f t="shared" si="98"/>
        <v/>
      </c>
      <c r="EB62" t="str">
        <f t="shared" si="99"/>
        <v/>
      </c>
      <c r="EC62" t="str">
        <f t="shared" si="100"/>
        <v/>
      </c>
      <c r="ED62" t="s">
        <v>104</v>
      </c>
      <c r="EE62">
        <v>7</v>
      </c>
      <c r="EF62">
        <f t="shared" si="101"/>
        <v>8</v>
      </c>
      <c r="EG62">
        <f t="shared" si="102"/>
        <v>1</v>
      </c>
      <c r="EH62">
        <f t="shared" si="103"/>
        <v>2</v>
      </c>
      <c r="EI62">
        <f t="shared" si="104"/>
        <v>3</v>
      </c>
      <c r="EJ62">
        <f t="shared" si="105"/>
        <v>4</v>
      </c>
      <c r="EK62">
        <f t="shared" si="106"/>
        <v>5</v>
      </c>
      <c r="EL62">
        <f t="shared" si="107"/>
        <v>6</v>
      </c>
      <c r="EM62" t="str">
        <f t="shared" si="108"/>
        <v/>
      </c>
      <c r="EN62" t="str">
        <f t="shared" si="109"/>
        <v/>
      </c>
      <c r="EO62" t="str">
        <f t="shared" si="110"/>
        <v>4x400</v>
      </c>
      <c r="EP62">
        <v>4</v>
      </c>
      <c r="EQ62">
        <f t="shared" si="111"/>
        <v>5</v>
      </c>
      <c r="ER62">
        <f t="shared" si="112"/>
        <v>6</v>
      </c>
      <c r="ES62">
        <f t="shared" si="113"/>
        <v>7</v>
      </c>
      <c r="ET62">
        <f t="shared" si="114"/>
        <v>8</v>
      </c>
      <c r="EU62">
        <f t="shared" si="115"/>
        <v>1</v>
      </c>
      <c r="EV62">
        <f t="shared" si="116"/>
        <v>2</v>
      </c>
      <c r="EW62">
        <f t="shared" si="117"/>
        <v>3</v>
      </c>
      <c r="EX62" t="str">
        <f t="shared" si="118"/>
        <v/>
      </c>
      <c r="EY62" t="str">
        <f t="shared" si="119"/>
        <v/>
      </c>
      <c r="EZ62" t="str">
        <f t="shared" si="120"/>
        <v>4x400</v>
      </c>
      <c r="FA62">
        <v>6</v>
      </c>
      <c r="FB62">
        <f t="shared" si="121"/>
        <v>7</v>
      </c>
      <c r="FC62">
        <f t="shared" si="122"/>
        <v>8</v>
      </c>
      <c r="FD62">
        <f t="shared" si="123"/>
        <v>1</v>
      </c>
      <c r="FE62">
        <f t="shared" si="124"/>
        <v>2</v>
      </c>
      <c r="FF62">
        <f t="shared" si="125"/>
        <v>3</v>
      </c>
      <c r="FG62">
        <f t="shared" si="126"/>
        <v>4</v>
      </c>
      <c r="FH62">
        <f t="shared" si="127"/>
        <v>5</v>
      </c>
      <c r="FI62" t="str">
        <f t="shared" si="128"/>
        <v/>
      </c>
      <c r="FJ62" t="str">
        <f t="shared" si="129"/>
        <v/>
      </c>
      <c r="FK62" t="str">
        <f t="shared" si="130"/>
        <v>4x400</v>
      </c>
      <c r="FL62">
        <v>2</v>
      </c>
      <c r="FM62">
        <f t="shared" si="131"/>
        <v>3</v>
      </c>
      <c r="FN62">
        <f t="shared" si="132"/>
        <v>4</v>
      </c>
      <c r="FO62">
        <f t="shared" si="133"/>
        <v>5</v>
      </c>
      <c r="FP62">
        <f t="shared" si="134"/>
        <v>6</v>
      </c>
      <c r="FQ62">
        <f t="shared" si="135"/>
        <v>7</v>
      </c>
      <c r="FR62">
        <f t="shared" si="136"/>
        <v>8</v>
      </c>
      <c r="FS62">
        <f t="shared" si="137"/>
        <v>1</v>
      </c>
      <c r="FT62" t="str">
        <f t="shared" si="138"/>
        <v/>
      </c>
      <c r="FU62" t="str">
        <f t="shared" si="139"/>
        <v/>
      </c>
      <c r="FV62" s="168"/>
    </row>
    <row r="63" spans="1:178">
      <c r="A63" s="168"/>
      <c r="B63" t="s">
        <v>7</v>
      </c>
      <c r="C63">
        <v>1</v>
      </c>
      <c r="D63">
        <v>2</v>
      </c>
      <c r="E63">
        <v>3</v>
      </c>
      <c r="F63">
        <v>4</v>
      </c>
      <c r="G63">
        <v>5</v>
      </c>
      <c r="M63" t="str">
        <f t="shared" si="17"/>
        <v>HJ</v>
      </c>
      <c r="N63">
        <v>2</v>
      </c>
      <c r="O63">
        <f t="shared" ref="O63:R63" si="176">1+N63-5*INT((1+N63-0.1)/5)</f>
        <v>3</v>
      </c>
      <c r="P63">
        <f t="shared" si="176"/>
        <v>4</v>
      </c>
      <c r="Q63">
        <f t="shared" si="176"/>
        <v>5</v>
      </c>
      <c r="R63">
        <f t="shared" si="176"/>
        <v>1</v>
      </c>
      <c r="X63" t="str">
        <f t="shared" si="19"/>
        <v>HJ</v>
      </c>
      <c r="Y63">
        <v>4</v>
      </c>
      <c r="Z63">
        <f t="shared" ref="Z63:AC63" si="177">1+Y63-5*INT((1+Y63-0.1)/5)</f>
        <v>5</v>
      </c>
      <c r="AA63">
        <f t="shared" si="177"/>
        <v>1</v>
      </c>
      <c r="AB63">
        <f t="shared" si="177"/>
        <v>2</v>
      </c>
      <c r="AC63">
        <f t="shared" si="177"/>
        <v>3</v>
      </c>
      <c r="AI63" t="str">
        <f t="shared" si="21"/>
        <v>HJ</v>
      </c>
      <c r="AJ63">
        <v>1</v>
      </c>
      <c r="AK63">
        <f t="shared" ref="AK63:AN63" si="178">1+AJ63-5*INT((1+AJ63-0.1)/5)</f>
        <v>2</v>
      </c>
      <c r="AL63">
        <f t="shared" si="178"/>
        <v>3</v>
      </c>
      <c r="AM63">
        <f t="shared" si="178"/>
        <v>4</v>
      </c>
      <c r="AN63">
        <f t="shared" si="178"/>
        <v>5</v>
      </c>
      <c r="AT63" t="s">
        <v>7</v>
      </c>
      <c r="AU63">
        <v>6</v>
      </c>
      <c r="AV63">
        <f t="shared" si="23"/>
        <v>1</v>
      </c>
      <c r="AW63">
        <f t="shared" si="24"/>
        <v>2</v>
      </c>
      <c r="AX63">
        <f t="shared" si="25"/>
        <v>3</v>
      </c>
      <c r="AY63">
        <f t="shared" si="26"/>
        <v>4</v>
      </c>
      <c r="AZ63">
        <f t="shared" si="27"/>
        <v>5</v>
      </c>
      <c r="BA63" t="str">
        <f t="shared" si="28"/>
        <v/>
      </c>
      <c r="BB63" t="str">
        <f t="shared" si="29"/>
        <v/>
      </c>
      <c r="BC63" t="str">
        <f t="shared" si="30"/>
        <v/>
      </c>
      <c r="BD63" t="str">
        <f t="shared" si="31"/>
        <v/>
      </c>
      <c r="BE63" t="str">
        <f t="shared" si="32"/>
        <v>HJ</v>
      </c>
      <c r="BF63">
        <v>2</v>
      </c>
      <c r="BG63">
        <f t="shared" si="33"/>
        <v>3</v>
      </c>
      <c r="BH63">
        <f t="shared" si="34"/>
        <v>4</v>
      </c>
      <c r="BI63">
        <f t="shared" si="35"/>
        <v>5</v>
      </c>
      <c r="BJ63">
        <f t="shared" si="36"/>
        <v>6</v>
      </c>
      <c r="BK63">
        <f t="shared" si="37"/>
        <v>1</v>
      </c>
      <c r="BL63" t="str">
        <f t="shared" si="38"/>
        <v/>
      </c>
      <c r="BM63" t="str">
        <f t="shared" si="39"/>
        <v/>
      </c>
      <c r="BN63" t="str">
        <f t="shared" si="40"/>
        <v/>
      </c>
      <c r="BO63" t="str">
        <f t="shared" si="41"/>
        <v/>
      </c>
      <c r="BP63" t="str">
        <f t="shared" si="42"/>
        <v>HJ</v>
      </c>
      <c r="BQ63">
        <v>4</v>
      </c>
      <c r="BR63">
        <f t="shared" si="43"/>
        <v>5</v>
      </c>
      <c r="BS63">
        <f t="shared" si="44"/>
        <v>6</v>
      </c>
      <c r="BT63">
        <f t="shared" si="45"/>
        <v>1</v>
      </c>
      <c r="BU63">
        <f t="shared" si="46"/>
        <v>2</v>
      </c>
      <c r="BV63">
        <f t="shared" si="47"/>
        <v>3</v>
      </c>
      <c r="BW63" t="str">
        <f t="shared" si="48"/>
        <v/>
      </c>
      <c r="BX63" t="str">
        <f t="shared" si="49"/>
        <v/>
      </c>
      <c r="BY63" t="str">
        <f t="shared" si="50"/>
        <v/>
      </c>
      <c r="BZ63" t="str">
        <f t="shared" si="51"/>
        <v/>
      </c>
      <c r="CA63" t="str">
        <f t="shared" si="52"/>
        <v>HJ</v>
      </c>
      <c r="CB63">
        <v>1</v>
      </c>
      <c r="CC63">
        <f t="shared" si="53"/>
        <v>2</v>
      </c>
      <c r="CD63">
        <f t="shared" si="54"/>
        <v>3</v>
      </c>
      <c r="CE63">
        <f t="shared" si="55"/>
        <v>4</v>
      </c>
      <c r="CF63">
        <f t="shared" si="56"/>
        <v>5</v>
      </c>
      <c r="CG63">
        <f t="shared" si="57"/>
        <v>6</v>
      </c>
      <c r="CH63" t="str">
        <f t="shared" si="58"/>
        <v/>
      </c>
      <c r="CI63" t="str">
        <f t="shared" si="59"/>
        <v/>
      </c>
      <c r="CJ63" t="str">
        <f t="shared" si="60"/>
        <v/>
      </c>
      <c r="CK63" t="str">
        <f t="shared" si="61"/>
        <v/>
      </c>
      <c r="CL63" t="s">
        <v>7</v>
      </c>
      <c r="CM63">
        <v>5</v>
      </c>
      <c r="CN63">
        <f t="shared" si="62"/>
        <v>6</v>
      </c>
      <c r="CO63">
        <f t="shared" si="63"/>
        <v>7</v>
      </c>
      <c r="CP63">
        <f t="shared" si="64"/>
        <v>1</v>
      </c>
      <c r="CQ63">
        <f t="shared" si="65"/>
        <v>2</v>
      </c>
      <c r="CR63">
        <f t="shared" si="66"/>
        <v>3</v>
      </c>
      <c r="CS63">
        <f t="shared" si="67"/>
        <v>4</v>
      </c>
      <c r="CT63" t="str">
        <f t="shared" si="68"/>
        <v/>
      </c>
      <c r="CU63" t="str">
        <f t="shared" si="69"/>
        <v/>
      </c>
      <c r="CV63" t="str">
        <f t="shared" si="70"/>
        <v/>
      </c>
      <c r="CW63" t="str">
        <f t="shared" si="71"/>
        <v>HJ</v>
      </c>
      <c r="CX63">
        <v>6</v>
      </c>
      <c r="CY63">
        <f t="shared" si="72"/>
        <v>7</v>
      </c>
      <c r="CZ63">
        <f t="shared" si="73"/>
        <v>1</v>
      </c>
      <c r="DA63">
        <f t="shared" si="74"/>
        <v>2</v>
      </c>
      <c r="DB63">
        <f t="shared" si="75"/>
        <v>3</v>
      </c>
      <c r="DC63">
        <f t="shared" si="76"/>
        <v>4</v>
      </c>
      <c r="DD63">
        <f t="shared" si="77"/>
        <v>5</v>
      </c>
      <c r="DE63" t="str">
        <f t="shared" si="78"/>
        <v/>
      </c>
      <c r="DF63" t="str">
        <f t="shared" si="79"/>
        <v/>
      </c>
      <c r="DG63" t="str">
        <f t="shared" si="80"/>
        <v/>
      </c>
      <c r="DH63" t="str">
        <f t="shared" si="81"/>
        <v>HJ</v>
      </c>
      <c r="DI63">
        <v>3</v>
      </c>
      <c r="DJ63">
        <f t="shared" si="82"/>
        <v>4</v>
      </c>
      <c r="DK63">
        <f t="shared" si="83"/>
        <v>5</v>
      </c>
      <c r="DL63">
        <f t="shared" si="84"/>
        <v>6</v>
      </c>
      <c r="DM63">
        <f t="shared" si="85"/>
        <v>7</v>
      </c>
      <c r="DN63">
        <f t="shared" si="86"/>
        <v>1</v>
      </c>
      <c r="DO63">
        <f t="shared" si="87"/>
        <v>2</v>
      </c>
      <c r="DP63" t="str">
        <f t="shared" si="88"/>
        <v/>
      </c>
      <c r="DQ63" t="str">
        <f t="shared" si="89"/>
        <v/>
      </c>
      <c r="DR63" t="str">
        <f t="shared" si="90"/>
        <v/>
      </c>
      <c r="DS63" t="str">
        <f t="shared" si="91"/>
        <v>HJ</v>
      </c>
      <c r="DT63">
        <v>1</v>
      </c>
      <c r="DU63">
        <f t="shared" si="92"/>
        <v>2</v>
      </c>
      <c r="DV63">
        <f t="shared" si="93"/>
        <v>3</v>
      </c>
      <c r="DW63">
        <f t="shared" si="94"/>
        <v>4</v>
      </c>
      <c r="DX63">
        <f t="shared" si="95"/>
        <v>5</v>
      </c>
      <c r="DY63">
        <f t="shared" si="96"/>
        <v>6</v>
      </c>
      <c r="DZ63">
        <f t="shared" si="97"/>
        <v>7</v>
      </c>
      <c r="EA63" t="str">
        <f t="shared" si="98"/>
        <v/>
      </c>
      <c r="EB63" t="str">
        <f t="shared" si="99"/>
        <v/>
      </c>
      <c r="EC63" t="str">
        <f t="shared" si="100"/>
        <v/>
      </c>
      <c r="ED63" t="s">
        <v>7</v>
      </c>
      <c r="EE63">
        <v>2</v>
      </c>
      <c r="EF63">
        <f t="shared" si="101"/>
        <v>3</v>
      </c>
      <c r="EG63">
        <f t="shared" si="102"/>
        <v>4</v>
      </c>
      <c r="EH63">
        <f t="shared" si="103"/>
        <v>5</v>
      </c>
      <c r="EI63">
        <f t="shared" si="104"/>
        <v>6</v>
      </c>
      <c r="EJ63">
        <f t="shared" si="105"/>
        <v>7</v>
      </c>
      <c r="EK63">
        <f t="shared" si="106"/>
        <v>8</v>
      </c>
      <c r="EL63">
        <f t="shared" si="107"/>
        <v>1</v>
      </c>
      <c r="EM63" t="str">
        <f t="shared" si="108"/>
        <v/>
      </c>
      <c r="EN63" t="str">
        <f t="shared" si="109"/>
        <v/>
      </c>
      <c r="EO63" t="str">
        <f t="shared" si="110"/>
        <v>HJ</v>
      </c>
      <c r="EP63">
        <v>7</v>
      </c>
      <c r="EQ63">
        <f t="shared" si="111"/>
        <v>8</v>
      </c>
      <c r="ER63">
        <f t="shared" si="112"/>
        <v>1</v>
      </c>
      <c r="ES63">
        <f t="shared" si="113"/>
        <v>2</v>
      </c>
      <c r="ET63">
        <f t="shared" si="114"/>
        <v>3</v>
      </c>
      <c r="EU63">
        <f t="shared" si="115"/>
        <v>4</v>
      </c>
      <c r="EV63">
        <f t="shared" si="116"/>
        <v>5</v>
      </c>
      <c r="EW63">
        <f t="shared" si="117"/>
        <v>6</v>
      </c>
      <c r="EX63" t="str">
        <f t="shared" si="118"/>
        <v/>
      </c>
      <c r="EY63" t="str">
        <f t="shared" si="119"/>
        <v/>
      </c>
      <c r="EZ63" t="str">
        <f t="shared" si="120"/>
        <v>HJ</v>
      </c>
      <c r="FA63">
        <v>1</v>
      </c>
      <c r="FB63">
        <f t="shared" si="121"/>
        <v>2</v>
      </c>
      <c r="FC63">
        <f t="shared" si="122"/>
        <v>3</v>
      </c>
      <c r="FD63">
        <f t="shared" si="123"/>
        <v>4</v>
      </c>
      <c r="FE63">
        <f t="shared" si="124"/>
        <v>5</v>
      </c>
      <c r="FF63">
        <f t="shared" si="125"/>
        <v>6</v>
      </c>
      <c r="FG63">
        <f t="shared" si="126"/>
        <v>7</v>
      </c>
      <c r="FH63">
        <f t="shared" si="127"/>
        <v>8</v>
      </c>
      <c r="FI63" t="str">
        <f t="shared" si="128"/>
        <v/>
      </c>
      <c r="FJ63" t="str">
        <f t="shared" si="129"/>
        <v/>
      </c>
      <c r="FK63" t="str">
        <f t="shared" si="130"/>
        <v>HJ</v>
      </c>
      <c r="FL63">
        <v>6</v>
      </c>
      <c r="FM63">
        <f t="shared" si="131"/>
        <v>7</v>
      </c>
      <c r="FN63">
        <f t="shared" si="132"/>
        <v>8</v>
      </c>
      <c r="FO63">
        <f t="shared" si="133"/>
        <v>1</v>
      </c>
      <c r="FP63">
        <f t="shared" si="134"/>
        <v>2</v>
      </c>
      <c r="FQ63">
        <f t="shared" si="135"/>
        <v>3</v>
      </c>
      <c r="FR63">
        <f t="shared" si="136"/>
        <v>4</v>
      </c>
      <c r="FS63">
        <f t="shared" si="137"/>
        <v>5</v>
      </c>
      <c r="FT63" t="str">
        <f t="shared" si="138"/>
        <v/>
      </c>
      <c r="FU63" t="str">
        <f t="shared" si="139"/>
        <v/>
      </c>
      <c r="FV63" s="168"/>
    </row>
    <row r="64" spans="1:178">
      <c r="A64" s="168"/>
      <c r="B64" t="s">
        <v>8</v>
      </c>
      <c r="C64">
        <v>1</v>
      </c>
      <c r="D64">
        <v>2</v>
      </c>
      <c r="E64">
        <v>3</v>
      </c>
      <c r="F64">
        <v>4</v>
      </c>
      <c r="G64">
        <v>5</v>
      </c>
      <c r="M64" t="str">
        <f t="shared" si="17"/>
        <v>PV</v>
      </c>
      <c r="N64">
        <v>3</v>
      </c>
      <c r="O64">
        <f t="shared" ref="O64:R64" si="179">1+N64-5*INT((1+N64-0.1)/5)</f>
        <v>4</v>
      </c>
      <c r="P64">
        <f t="shared" si="179"/>
        <v>5</v>
      </c>
      <c r="Q64">
        <f t="shared" si="179"/>
        <v>1</v>
      </c>
      <c r="R64">
        <f t="shared" si="179"/>
        <v>2</v>
      </c>
      <c r="X64" t="str">
        <f t="shared" si="19"/>
        <v>PV</v>
      </c>
      <c r="Y64">
        <v>5</v>
      </c>
      <c r="Z64">
        <f t="shared" ref="Z64:AC64" si="180">1+Y64-5*INT((1+Y64-0.1)/5)</f>
        <v>1</v>
      </c>
      <c r="AA64">
        <f t="shared" si="180"/>
        <v>2</v>
      </c>
      <c r="AB64">
        <f t="shared" si="180"/>
        <v>3</v>
      </c>
      <c r="AC64">
        <f t="shared" si="180"/>
        <v>4</v>
      </c>
      <c r="AI64" t="str">
        <f t="shared" si="21"/>
        <v>PV</v>
      </c>
      <c r="AJ64">
        <v>2</v>
      </c>
      <c r="AK64">
        <f t="shared" ref="AK64:AN64" si="181">1+AJ64-5*INT((1+AJ64-0.1)/5)</f>
        <v>3</v>
      </c>
      <c r="AL64">
        <f t="shared" si="181"/>
        <v>4</v>
      </c>
      <c r="AM64">
        <f t="shared" si="181"/>
        <v>5</v>
      </c>
      <c r="AN64">
        <f t="shared" si="181"/>
        <v>1</v>
      </c>
      <c r="AT64" t="s">
        <v>8</v>
      </c>
      <c r="AU64">
        <v>1</v>
      </c>
      <c r="AV64">
        <f t="shared" si="23"/>
        <v>2</v>
      </c>
      <c r="AW64">
        <f t="shared" si="24"/>
        <v>3</v>
      </c>
      <c r="AX64">
        <f t="shared" si="25"/>
        <v>4</v>
      </c>
      <c r="AY64">
        <f t="shared" si="26"/>
        <v>5</v>
      </c>
      <c r="AZ64">
        <f t="shared" si="27"/>
        <v>6</v>
      </c>
      <c r="BA64" t="str">
        <f t="shared" si="28"/>
        <v/>
      </c>
      <c r="BB64" t="str">
        <f t="shared" si="29"/>
        <v/>
      </c>
      <c r="BC64" t="str">
        <f t="shared" si="30"/>
        <v/>
      </c>
      <c r="BD64" t="str">
        <f t="shared" si="31"/>
        <v/>
      </c>
      <c r="BE64" t="str">
        <f t="shared" si="32"/>
        <v>PV</v>
      </c>
      <c r="BF64">
        <v>3</v>
      </c>
      <c r="BG64">
        <f t="shared" si="33"/>
        <v>4</v>
      </c>
      <c r="BH64">
        <f t="shared" si="34"/>
        <v>5</v>
      </c>
      <c r="BI64">
        <f t="shared" si="35"/>
        <v>6</v>
      </c>
      <c r="BJ64">
        <f t="shared" si="36"/>
        <v>1</v>
      </c>
      <c r="BK64">
        <f t="shared" si="37"/>
        <v>2</v>
      </c>
      <c r="BL64" t="str">
        <f t="shared" si="38"/>
        <v/>
      </c>
      <c r="BM64" t="str">
        <f t="shared" si="39"/>
        <v/>
      </c>
      <c r="BN64" t="str">
        <f t="shared" si="40"/>
        <v/>
      </c>
      <c r="BO64" t="str">
        <f t="shared" si="41"/>
        <v/>
      </c>
      <c r="BP64" t="str">
        <f t="shared" si="42"/>
        <v>PV</v>
      </c>
      <c r="BQ64">
        <v>5</v>
      </c>
      <c r="BR64">
        <f t="shared" si="43"/>
        <v>6</v>
      </c>
      <c r="BS64">
        <f t="shared" si="44"/>
        <v>1</v>
      </c>
      <c r="BT64">
        <f t="shared" si="45"/>
        <v>2</v>
      </c>
      <c r="BU64">
        <f t="shared" si="46"/>
        <v>3</v>
      </c>
      <c r="BV64">
        <f t="shared" si="47"/>
        <v>4</v>
      </c>
      <c r="BW64" t="str">
        <f t="shared" si="48"/>
        <v/>
      </c>
      <c r="BX64" t="str">
        <f t="shared" si="49"/>
        <v/>
      </c>
      <c r="BY64" t="str">
        <f t="shared" si="50"/>
        <v/>
      </c>
      <c r="BZ64" t="str">
        <f t="shared" si="51"/>
        <v/>
      </c>
      <c r="CA64" t="str">
        <f t="shared" si="52"/>
        <v>PV</v>
      </c>
      <c r="CB64">
        <v>2</v>
      </c>
      <c r="CC64">
        <f t="shared" si="53"/>
        <v>3</v>
      </c>
      <c r="CD64">
        <f t="shared" si="54"/>
        <v>4</v>
      </c>
      <c r="CE64">
        <f t="shared" si="55"/>
        <v>5</v>
      </c>
      <c r="CF64">
        <f t="shared" si="56"/>
        <v>6</v>
      </c>
      <c r="CG64">
        <f t="shared" si="57"/>
        <v>1</v>
      </c>
      <c r="CH64" t="str">
        <f t="shared" si="58"/>
        <v/>
      </c>
      <c r="CI64" t="str">
        <f t="shared" si="59"/>
        <v/>
      </c>
      <c r="CJ64" t="str">
        <f t="shared" si="60"/>
        <v/>
      </c>
      <c r="CK64" t="str">
        <f t="shared" si="61"/>
        <v/>
      </c>
      <c r="CL64" t="s">
        <v>8</v>
      </c>
      <c r="CM64">
        <v>6</v>
      </c>
      <c r="CN64">
        <f t="shared" si="62"/>
        <v>7</v>
      </c>
      <c r="CO64">
        <f t="shared" si="63"/>
        <v>1</v>
      </c>
      <c r="CP64">
        <f t="shared" si="64"/>
        <v>2</v>
      </c>
      <c r="CQ64">
        <f t="shared" si="65"/>
        <v>3</v>
      </c>
      <c r="CR64">
        <f t="shared" si="66"/>
        <v>4</v>
      </c>
      <c r="CS64">
        <f t="shared" si="67"/>
        <v>5</v>
      </c>
      <c r="CT64" t="str">
        <f t="shared" si="68"/>
        <v/>
      </c>
      <c r="CU64" t="str">
        <f t="shared" si="69"/>
        <v/>
      </c>
      <c r="CV64" t="str">
        <f t="shared" si="70"/>
        <v/>
      </c>
      <c r="CW64" t="str">
        <f t="shared" si="71"/>
        <v>PV</v>
      </c>
      <c r="CX64">
        <v>7</v>
      </c>
      <c r="CY64">
        <f t="shared" si="72"/>
        <v>1</v>
      </c>
      <c r="CZ64">
        <f t="shared" si="73"/>
        <v>2</v>
      </c>
      <c r="DA64">
        <f t="shared" si="74"/>
        <v>3</v>
      </c>
      <c r="DB64">
        <f t="shared" si="75"/>
        <v>4</v>
      </c>
      <c r="DC64">
        <f t="shared" si="76"/>
        <v>5</v>
      </c>
      <c r="DD64">
        <f t="shared" si="77"/>
        <v>6</v>
      </c>
      <c r="DE64" t="str">
        <f t="shared" si="78"/>
        <v/>
      </c>
      <c r="DF64" t="str">
        <f t="shared" si="79"/>
        <v/>
      </c>
      <c r="DG64" t="str">
        <f t="shared" si="80"/>
        <v/>
      </c>
      <c r="DH64" t="str">
        <f t="shared" si="81"/>
        <v>PV</v>
      </c>
      <c r="DI64">
        <v>4</v>
      </c>
      <c r="DJ64">
        <f t="shared" si="82"/>
        <v>5</v>
      </c>
      <c r="DK64">
        <f t="shared" si="83"/>
        <v>6</v>
      </c>
      <c r="DL64">
        <f t="shared" si="84"/>
        <v>7</v>
      </c>
      <c r="DM64">
        <f t="shared" si="85"/>
        <v>1</v>
      </c>
      <c r="DN64">
        <f t="shared" si="86"/>
        <v>2</v>
      </c>
      <c r="DO64">
        <f t="shared" si="87"/>
        <v>3</v>
      </c>
      <c r="DP64" t="str">
        <f t="shared" si="88"/>
        <v/>
      </c>
      <c r="DQ64" t="str">
        <f t="shared" si="89"/>
        <v/>
      </c>
      <c r="DR64" t="str">
        <f t="shared" si="90"/>
        <v/>
      </c>
      <c r="DS64" t="str">
        <f t="shared" si="91"/>
        <v>PV</v>
      </c>
      <c r="DT64">
        <v>2</v>
      </c>
      <c r="DU64">
        <f t="shared" si="92"/>
        <v>3</v>
      </c>
      <c r="DV64">
        <f t="shared" si="93"/>
        <v>4</v>
      </c>
      <c r="DW64">
        <f t="shared" si="94"/>
        <v>5</v>
      </c>
      <c r="DX64">
        <f t="shared" si="95"/>
        <v>6</v>
      </c>
      <c r="DY64">
        <f t="shared" si="96"/>
        <v>7</v>
      </c>
      <c r="DZ64">
        <f t="shared" si="97"/>
        <v>1</v>
      </c>
      <c r="EA64" t="str">
        <f t="shared" si="98"/>
        <v/>
      </c>
      <c r="EB64" t="str">
        <f t="shared" si="99"/>
        <v/>
      </c>
      <c r="EC64" t="str">
        <f t="shared" si="100"/>
        <v/>
      </c>
      <c r="ED64" t="s">
        <v>8</v>
      </c>
      <c r="EE64">
        <v>3</v>
      </c>
      <c r="EF64">
        <f t="shared" si="101"/>
        <v>4</v>
      </c>
      <c r="EG64">
        <f t="shared" si="102"/>
        <v>5</v>
      </c>
      <c r="EH64">
        <f t="shared" si="103"/>
        <v>6</v>
      </c>
      <c r="EI64">
        <f t="shared" si="104"/>
        <v>7</v>
      </c>
      <c r="EJ64">
        <f t="shared" si="105"/>
        <v>8</v>
      </c>
      <c r="EK64">
        <f t="shared" si="106"/>
        <v>1</v>
      </c>
      <c r="EL64">
        <f t="shared" si="107"/>
        <v>2</v>
      </c>
      <c r="EM64" t="str">
        <f t="shared" si="108"/>
        <v/>
      </c>
      <c r="EN64" t="str">
        <f t="shared" si="109"/>
        <v/>
      </c>
      <c r="EO64" t="str">
        <f t="shared" si="110"/>
        <v>PV</v>
      </c>
      <c r="EP64">
        <v>8</v>
      </c>
      <c r="EQ64">
        <f t="shared" si="111"/>
        <v>1</v>
      </c>
      <c r="ER64">
        <f t="shared" si="112"/>
        <v>2</v>
      </c>
      <c r="ES64">
        <f t="shared" si="113"/>
        <v>3</v>
      </c>
      <c r="ET64">
        <f t="shared" si="114"/>
        <v>4</v>
      </c>
      <c r="EU64">
        <f t="shared" si="115"/>
        <v>5</v>
      </c>
      <c r="EV64">
        <f t="shared" si="116"/>
        <v>6</v>
      </c>
      <c r="EW64">
        <f t="shared" si="117"/>
        <v>7</v>
      </c>
      <c r="EX64" t="str">
        <f t="shared" si="118"/>
        <v/>
      </c>
      <c r="EY64" t="str">
        <f t="shared" si="119"/>
        <v/>
      </c>
      <c r="EZ64" t="str">
        <f t="shared" si="120"/>
        <v>PV</v>
      </c>
      <c r="FA64">
        <v>2</v>
      </c>
      <c r="FB64">
        <f t="shared" si="121"/>
        <v>3</v>
      </c>
      <c r="FC64">
        <f t="shared" si="122"/>
        <v>4</v>
      </c>
      <c r="FD64">
        <f t="shared" si="123"/>
        <v>5</v>
      </c>
      <c r="FE64">
        <f t="shared" si="124"/>
        <v>6</v>
      </c>
      <c r="FF64">
        <f t="shared" si="125"/>
        <v>7</v>
      </c>
      <c r="FG64">
        <f t="shared" si="126"/>
        <v>8</v>
      </c>
      <c r="FH64">
        <f t="shared" si="127"/>
        <v>1</v>
      </c>
      <c r="FI64" t="str">
        <f t="shared" si="128"/>
        <v/>
      </c>
      <c r="FJ64" t="str">
        <f t="shared" si="129"/>
        <v/>
      </c>
      <c r="FK64" t="str">
        <f t="shared" si="130"/>
        <v>PV</v>
      </c>
      <c r="FL64">
        <v>7</v>
      </c>
      <c r="FM64">
        <f t="shared" si="131"/>
        <v>8</v>
      </c>
      <c r="FN64">
        <f t="shared" si="132"/>
        <v>1</v>
      </c>
      <c r="FO64">
        <f t="shared" si="133"/>
        <v>2</v>
      </c>
      <c r="FP64">
        <f t="shared" si="134"/>
        <v>3</v>
      </c>
      <c r="FQ64">
        <f t="shared" si="135"/>
        <v>4</v>
      </c>
      <c r="FR64">
        <f t="shared" si="136"/>
        <v>5</v>
      </c>
      <c r="FS64">
        <f t="shared" si="137"/>
        <v>6</v>
      </c>
      <c r="FT64" t="str">
        <f t="shared" si="138"/>
        <v/>
      </c>
      <c r="FU64" t="str">
        <f t="shared" si="139"/>
        <v/>
      </c>
      <c r="FV64" s="168"/>
    </row>
    <row r="65" spans="1:178">
      <c r="A65" s="168"/>
      <c r="B65" t="s">
        <v>9</v>
      </c>
      <c r="C65">
        <v>2</v>
      </c>
      <c r="D65">
        <v>3</v>
      </c>
      <c r="E65">
        <v>4</v>
      </c>
      <c r="F65">
        <v>5</v>
      </c>
      <c r="G65">
        <v>1</v>
      </c>
      <c r="M65" t="str">
        <f t="shared" si="17"/>
        <v>LJ</v>
      </c>
      <c r="N65">
        <v>4</v>
      </c>
      <c r="O65">
        <f t="shared" ref="O65:R65" si="182">1+N65-5*INT((1+N65-0.1)/5)</f>
        <v>5</v>
      </c>
      <c r="P65">
        <f t="shared" si="182"/>
        <v>1</v>
      </c>
      <c r="Q65">
        <f t="shared" si="182"/>
        <v>2</v>
      </c>
      <c r="R65">
        <f t="shared" si="182"/>
        <v>3</v>
      </c>
      <c r="X65" t="str">
        <f t="shared" si="19"/>
        <v>LJ</v>
      </c>
      <c r="Y65">
        <v>1</v>
      </c>
      <c r="Z65">
        <f t="shared" ref="Z65:AC65" si="183">1+Y65-5*INT((1+Y65-0.1)/5)</f>
        <v>2</v>
      </c>
      <c r="AA65">
        <f t="shared" si="183"/>
        <v>3</v>
      </c>
      <c r="AB65">
        <f t="shared" si="183"/>
        <v>4</v>
      </c>
      <c r="AC65">
        <f t="shared" si="183"/>
        <v>5</v>
      </c>
      <c r="AI65" t="str">
        <f t="shared" si="21"/>
        <v>LJ</v>
      </c>
      <c r="AJ65">
        <v>3</v>
      </c>
      <c r="AK65">
        <f t="shared" ref="AK65:AN65" si="184">1+AJ65-5*INT((1+AJ65-0.1)/5)</f>
        <v>4</v>
      </c>
      <c r="AL65">
        <f t="shared" si="184"/>
        <v>5</v>
      </c>
      <c r="AM65">
        <f t="shared" si="184"/>
        <v>1</v>
      </c>
      <c r="AN65">
        <f t="shared" si="184"/>
        <v>2</v>
      </c>
      <c r="AT65" t="s">
        <v>9</v>
      </c>
      <c r="AU65">
        <v>2</v>
      </c>
      <c r="AV65">
        <f t="shared" si="23"/>
        <v>3</v>
      </c>
      <c r="AW65">
        <f t="shared" si="24"/>
        <v>4</v>
      </c>
      <c r="AX65">
        <f t="shared" si="25"/>
        <v>5</v>
      </c>
      <c r="AY65">
        <f t="shared" si="26"/>
        <v>6</v>
      </c>
      <c r="AZ65">
        <f t="shared" si="27"/>
        <v>1</v>
      </c>
      <c r="BA65" t="str">
        <f t="shared" si="28"/>
        <v/>
      </c>
      <c r="BB65" t="str">
        <f t="shared" si="29"/>
        <v/>
      </c>
      <c r="BC65" t="str">
        <f t="shared" si="30"/>
        <v/>
      </c>
      <c r="BD65" t="str">
        <f t="shared" si="31"/>
        <v/>
      </c>
      <c r="BE65" t="str">
        <f t="shared" si="32"/>
        <v>LJ</v>
      </c>
      <c r="BF65">
        <v>4</v>
      </c>
      <c r="BG65">
        <f t="shared" si="33"/>
        <v>5</v>
      </c>
      <c r="BH65">
        <f t="shared" si="34"/>
        <v>6</v>
      </c>
      <c r="BI65">
        <f t="shared" si="35"/>
        <v>1</v>
      </c>
      <c r="BJ65">
        <f t="shared" si="36"/>
        <v>2</v>
      </c>
      <c r="BK65">
        <f t="shared" si="37"/>
        <v>3</v>
      </c>
      <c r="BL65" t="str">
        <f t="shared" si="38"/>
        <v/>
      </c>
      <c r="BM65" t="str">
        <f t="shared" si="39"/>
        <v/>
      </c>
      <c r="BN65" t="str">
        <f t="shared" si="40"/>
        <v/>
      </c>
      <c r="BO65" t="str">
        <f t="shared" si="41"/>
        <v/>
      </c>
      <c r="BP65" t="str">
        <f t="shared" si="42"/>
        <v>LJ</v>
      </c>
      <c r="BQ65">
        <v>6</v>
      </c>
      <c r="BR65">
        <f t="shared" si="43"/>
        <v>1</v>
      </c>
      <c r="BS65">
        <f t="shared" si="44"/>
        <v>2</v>
      </c>
      <c r="BT65">
        <f t="shared" si="45"/>
        <v>3</v>
      </c>
      <c r="BU65">
        <f t="shared" si="46"/>
        <v>4</v>
      </c>
      <c r="BV65">
        <f t="shared" si="47"/>
        <v>5</v>
      </c>
      <c r="BW65" t="str">
        <f t="shared" si="48"/>
        <v/>
      </c>
      <c r="BX65" t="str">
        <f t="shared" si="49"/>
        <v/>
      </c>
      <c r="BY65" t="str">
        <f t="shared" si="50"/>
        <v/>
      </c>
      <c r="BZ65" t="str">
        <f t="shared" si="51"/>
        <v/>
      </c>
      <c r="CA65" t="str">
        <f t="shared" si="52"/>
        <v>LJ</v>
      </c>
      <c r="CB65">
        <v>3</v>
      </c>
      <c r="CC65">
        <f t="shared" si="53"/>
        <v>4</v>
      </c>
      <c r="CD65">
        <f t="shared" si="54"/>
        <v>5</v>
      </c>
      <c r="CE65">
        <f t="shared" si="55"/>
        <v>6</v>
      </c>
      <c r="CF65">
        <f t="shared" si="56"/>
        <v>1</v>
      </c>
      <c r="CG65">
        <f t="shared" si="57"/>
        <v>2</v>
      </c>
      <c r="CH65" t="str">
        <f t="shared" si="58"/>
        <v/>
      </c>
      <c r="CI65" t="str">
        <f t="shared" si="59"/>
        <v/>
      </c>
      <c r="CJ65" t="str">
        <f t="shared" si="60"/>
        <v/>
      </c>
      <c r="CK65" t="str">
        <f t="shared" si="61"/>
        <v/>
      </c>
      <c r="CL65" t="s">
        <v>9</v>
      </c>
      <c r="CM65">
        <v>7</v>
      </c>
      <c r="CN65">
        <f t="shared" si="62"/>
        <v>1</v>
      </c>
      <c r="CO65">
        <f t="shared" si="63"/>
        <v>2</v>
      </c>
      <c r="CP65">
        <f t="shared" si="64"/>
        <v>3</v>
      </c>
      <c r="CQ65">
        <f t="shared" si="65"/>
        <v>4</v>
      </c>
      <c r="CR65">
        <f t="shared" si="66"/>
        <v>5</v>
      </c>
      <c r="CS65">
        <f t="shared" si="67"/>
        <v>6</v>
      </c>
      <c r="CT65" t="str">
        <f t="shared" si="68"/>
        <v/>
      </c>
      <c r="CU65" t="str">
        <f t="shared" si="69"/>
        <v/>
      </c>
      <c r="CV65" t="str">
        <f t="shared" si="70"/>
        <v/>
      </c>
      <c r="CW65" t="str">
        <f t="shared" si="71"/>
        <v>LJ</v>
      </c>
      <c r="CX65">
        <v>1</v>
      </c>
      <c r="CY65">
        <f t="shared" si="72"/>
        <v>2</v>
      </c>
      <c r="CZ65">
        <f t="shared" si="73"/>
        <v>3</v>
      </c>
      <c r="DA65">
        <f t="shared" si="74"/>
        <v>4</v>
      </c>
      <c r="DB65">
        <f t="shared" si="75"/>
        <v>5</v>
      </c>
      <c r="DC65">
        <f t="shared" si="76"/>
        <v>6</v>
      </c>
      <c r="DD65">
        <f t="shared" si="77"/>
        <v>7</v>
      </c>
      <c r="DE65" t="str">
        <f t="shared" si="78"/>
        <v/>
      </c>
      <c r="DF65" t="str">
        <f t="shared" si="79"/>
        <v/>
      </c>
      <c r="DG65" t="str">
        <f t="shared" si="80"/>
        <v/>
      </c>
      <c r="DH65" t="str">
        <f t="shared" si="81"/>
        <v>LJ</v>
      </c>
      <c r="DI65">
        <v>5</v>
      </c>
      <c r="DJ65">
        <f t="shared" si="82"/>
        <v>6</v>
      </c>
      <c r="DK65">
        <f t="shared" si="83"/>
        <v>7</v>
      </c>
      <c r="DL65">
        <f t="shared" si="84"/>
        <v>1</v>
      </c>
      <c r="DM65">
        <f t="shared" si="85"/>
        <v>2</v>
      </c>
      <c r="DN65">
        <f t="shared" si="86"/>
        <v>3</v>
      </c>
      <c r="DO65">
        <f t="shared" si="87"/>
        <v>4</v>
      </c>
      <c r="DP65" t="str">
        <f t="shared" si="88"/>
        <v/>
      </c>
      <c r="DQ65" t="str">
        <f t="shared" si="89"/>
        <v/>
      </c>
      <c r="DR65" t="str">
        <f t="shared" si="90"/>
        <v/>
      </c>
      <c r="DS65" t="str">
        <f t="shared" si="91"/>
        <v>LJ</v>
      </c>
      <c r="DT65">
        <v>3</v>
      </c>
      <c r="DU65">
        <f t="shared" si="92"/>
        <v>4</v>
      </c>
      <c r="DV65">
        <f t="shared" si="93"/>
        <v>5</v>
      </c>
      <c r="DW65">
        <f t="shared" si="94"/>
        <v>6</v>
      </c>
      <c r="DX65">
        <f t="shared" si="95"/>
        <v>7</v>
      </c>
      <c r="DY65">
        <f t="shared" si="96"/>
        <v>1</v>
      </c>
      <c r="DZ65">
        <f t="shared" si="97"/>
        <v>2</v>
      </c>
      <c r="EA65" t="str">
        <f t="shared" si="98"/>
        <v/>
      </c>
      <c r="EB65" t="str">
        <f t="shared" si="99"/>
        <v/>
      </c>
      <c r="EC65" t="str">
        <f t="shared" si="100"/>
        <v/>
      </c>
      <c r="ED65" t="s">
        <v>9</v>
      </c>
      <c r="EE65">
        <v>4</v>
      </c>
      <c r="EF65">
        <f t="shared" si="101"/>
        <v>5</v>
      </c>
      <c r="EG65">
        <f t="shared" si="102"/>
        <v>6</v>
      </c>
      <c r="EH65">
        <f t="shared" si="103"/>
        <v>7</v>
      </c>
      <c r="EI65">
        <f t="shared" si="104"/>
        <v>8</v>
      </c>
      <c r="EJ65">
        <f t="shared" si="105"/>
        <v>1</v>
      </c>
      <c r="EK65">
        <f t="shared" si="106"/>
        <v>2</v>
      </c>
      <c r="EL65">
        <f t="shared" si="107"/>
        <v>3</v>
      </c>
      <c r="EM65" t="str">
        <f t="shared" si="108"/>
        <v/>
      </c>
      <c r="EN65" t="str">
        <f t="shared" si="109"/>
        <v/>
      </c>
      <c r="EO65" t="str">
        <f t="shared" si="110"/>
        <v>LJ</v>
      </c>
      <c r="EP65">
        <v>1</v>
      </c>
      <c r="EQ65">
        <f t="shared" si="111"/>
        <v>2</v>
      </c>
      <c r="ER65">
        <f t="shared" si="112"/>
        <v>3</v>
      </c>
      <c r="ES65">
        <f t="shared" si="113"/>
        <v>4</v>
      </c>
      <c r="ET65">
        <f t="shared" si="114"/>
        <v>5</v>
      </c>
      <c r="EU65">
        <f t="shared" si="115"/>
        <v>6</v>
      </c>
      <c r="EV65">
        <f t="shared" si="116"/>
        <v>7</v>
      </c>
      <c r="EW65">
        <f t="shared" si="117"/>
        <v>8</v>
      </c>
      <c r="EX65" t="str">
        <f t="shared" si="118"/>
        <v/>
      </c>
      <c r="EY65" t="str">
        <f t="shared" si="119"/>
        <v/>
      </c>
      <c r="EZ65" t="str">
        <f t="shared" si="120"/>
        <v>LJ</v>
      </c>
      <c r="FA65">
        <v>3</v>
      </c>
      <c r="FB65">
        <f t="shared" si="121"/>
        <v>4</v>
      </c>
      <c r="FC65">
        <f t="shared" si="122"/>
        <v>5</v>
      </c>
      <c r="FD65">
        <f t="shared" si="123"/>
        <v>6</v>
      </c>
      <c r="FE65">
        <f t="shared" si="124"/>
        <v>7</v>
      </c>
      <c r="FF65">
        <f t="shared" si="125"/>
        <v>8</v>
      </c>
      <c r="FG65">
        <f t="shared" si="126"/>
        <v>1</v>
      </c>
      <c r="FH65">
        <f t="shared" si="127"/>
        <v>2</v>
      </c>
      <c r="FI65" t="str">
        <f t="shared" si="128"/>
        <v/>
      </c>
      <c r="FJ65" t="str">
        <f t="shared" si="129"/>
        <v/>
      </c>
      <c r="FK65" t="str">
        <f t="shared" si="130"/>
        <v>LJ</v>
      </c>
      <c r="FL65">
        <v>8</v>
      </c>
      <c r="FM65">
        <f t="shared" si="131"/>
        <v>1</v>
      </c>
      <c r="FN65">
        <f t="shared" si="132"/>
        <v>2</v>
      </c>
      <c r="FO65">
        <f t="shared" si="133"/>
        <v>3</v>
      </c>
      <c r="FP65">
        <f t="shared" si="134"/>
        <v>4</v>
      </c>
      <c r="FQ65">
        <f t="shared" si="135"/>
        <v>5</v>
      </c>
      <c r="FR65">
        <f t="shared" si="136"/>
        <v>6</v>
      </c>
      <c r="FS65">
        <f t="shared" si="137"/>
        <v>7</v>
      </c>
      <c r="FT65" t="str">
        <f t="shared" si="138"/>
        <v/>
      </c>
      <c r="FU65" t="str">
        <f t="shared" si="139"/>
        <v/>
      </c>
      <c r="FV65" s="168"/>
    </row>
    <row r="66" spans="1:178">
      <c r="A66" s="168"/>
      <c r="B66" t="s">
        <v>10</v>
      </c>
      <c r="C66">
        <v>3</v>
      </c>
      <c r="D66">
        <v>4</v>
      </c>
      <c r="E66">
        <v>5</v>
      </c>
      <c r="F66">
        <v>1</v>
      </c>
      <c r="G66">
        <v>2</v>
      </c>
      <c r="M66" t="str">
        <f t="shared" si="17"/>
        <v>TJ</v>
      </c>
      <c r="N66">
        <v>5</v>
      </c>
      <c r="O66">
        <f t="shared" ref="O66:R66" si="185">1+N66-5*INT((1+N66-0.1)/5)</f>
        <v>1</v>
      </c>
      <c r="P66">
        <f t="shared" si="185"/>
        <v>2</v>
      </c>
      <c r="Q66">
        <f t="shared" si="185"/>
        <v>3</v>
      </c>
      <c r="R66">
        <f t="shared" si="185"/>
        <v>4</v>
      </c>
      <c r="X66" t="str">
        <f t="shared" si="19"/>
        <v>TJ</v>
      </c>
      <c r="Y66">
        <v>1</v>
      </c>
      <c r="Z66">
        <f t="shared" ref="Z66:AC66" si="186">1+Y66-5*INT((1+Y66-0.1)/5)</f>
        <v>2</v>
      </c>
      <c r="AA66">
        <f t="shared" si="186"/>
        <v>3</v>
      </c>
      <c r="AB66">
        <f t="shared" si="186"/>
        <v>4</v>
      </c>
      <c r="AC66">
        <f t="shared" si="186"/>
        <v>5</v>
      </c>
      <c r="AI66" t="str">
        <f t="shared" si="21"/>
        <v>TJ</v>
      </c>
      <c r="AJ66">
        <v>4</v>
      </c>
      <c r="AK66">
        <f t="shared" ref="AK66:AN66" si="187">1+AJ66-5*INT((1+AJ66-0.1)/5)</f>
        <v>5</v>
      </c>
      <c r="AL66">
        <f t="shared" si="187"/>
        <v>1</v>
      </c>
      <c r="AM66">
        <f t="shared" si="187"/>
        <v>2</v>
      </c>
      <c r="AN66">
        <f t="shared" si="187"/>
        <v>3</v>
      </c>
      <c r="AT66" t="s">
        <v>10</v>
      </c>
      <c r="AU66">
        <v>3</v>
      </c>
      <c r="AV66">
        <f t="shared" si="23"/>
        <v>4</v>
      </c>
      <c r="AW66">
        <f t="shared" si="24"/>
        <v>5</v>
      </c>
      <c r="AX66">
        <f t="shared" si="25"/>
        <v>6</v>
      </c>
      <c r="AY66">
        <f t="shared" si="26"/>
        <v>1</v>
      </c>
      <c r="AZ66">
        <f t="shared" si="27"/>
        <v>2</v>
      </c>
      <c r="BA66" t="str">
        <f t="shared" si="28"/>
        <v/>
      </c>
      <c r="BB66" t="str">
        <f t="shared" si="29"/>
        <v/>
      </c>
      <c r="BC66" t="str">
        <f t="shared" si="30"/>
        <v/>
      </c>
      <c r="BD66" t="str">
        <f t="shared" si="31"/>
        <v/>
      </c>
      <c r="BE66" t="str">
        <f t="shared" si="32"/>
        <v>TJ</v>
      </c>
      <c r="BF66">
        <v>5</v>
      </c>
      <c r="BG66">
        <f t="shared" si="33"/>
        <v>6</v>
      </c>
      <c r="BH66">
        <f t="shared" si="34"/>
        <v>1</v>
      </c>
      <c r="BI66">
        <f t="shared" si="35"/>
        <v>2</v>
      </c>
      <c r="BJ66">
        <f t="shared" si="36"/>
        <v>3</v>
      </c>
      <c r="BK66">
        <f t="shared" si="37"/>
        <v>4</v>
      </c>
      <c r="BL66" t="str">
        <f t="shared" si="38"/>
        <v/>
      </c>
      <c r="BM66" t="str">
        <f t="shared" si="39"/>
        <v/>
      </c>
      <c r="BN66" t="str">
        <f t="shared" si="40"/>
        <v/>
      </c>
      <c r="BO66" t="str">
        <f t="shared" si="41"/>
        <v/>
      </c>
      <c r="BP66" t="str">
        <f t="shared" si="42"/>
        <v>TJ</v>
      </c>
      <c r="BQ66">
        <v>1</v>
      </c>
      <c r="BR66">
        <f t="shared" si="43"/>
        <v>2</v>
      </c>
      <c r="BS66">
        <f t="shared" si="44"/>
        <v>3</v>
      </c>
      <c r="BT66">
        <f t="shared" si="45"/>
        <v>4</v>
      </c>
      <c r="BU66">
        <f t="shared" si="46"/>
        <v>5</v>
      </c>
      <c r="BV66">
        <f t="shared" si="47"/>
        <v>6</v>
      </c>
      <c r="BW66" t="str">
        <f t="shared" si="48"/>
        <v/>
      </c>
      <c r="BX66" t="str">
        <f t="shared" si="49"/>
        <v/>
      </c>
      <c r="BY66" t="str">
        <f t="shared" si="50"/>
        <v/>
      </c>
      <c r="BZ66" t="str">
        <f t="shared" si="51"/>
        <v/>
      </c>
      <c r="CA66" t="str">
        <f t="shared" si="52"/>
        <v>TJ</v>
      </c>
      <c r="CB66">
        <v>4</v>
      </c>
      <c r="CC66">
        <f t="shared" si="53"/>
        <v>5</v>
      </c>
      <c r="CD66">
        <f t="shared" si="54"/>
        <v>6</v>
      </c>
      <c r="CE66">
        <f t="shared" si="55"/>
        <v>1</v>
      </c>
      <c r="CF66">
        <f t="shared" si="56"/>
        <v>2</v>
      </c>
      <c r="CG66">
        <f t="shared" si="57"/>
        <v>3</v>
      </c>
      <c r="CH66" t="str">
        <f t="shared" si="58"/>
        <v/>
      </c>
      <c r="CI66" t="str">
        <f t="shared" si="59"/>
        <v/>
      </c>
      <c r="CJ66" t="str">
        <f t="shared" si="60"/>
        <v/>
      </c>
      <c r="CK66" t="str">
        <f t="shared" si="61"/>
        <v/>
      </c>
      <c r="CL66" t="s">
        <v>10</v>
      </c>
      <c r="CM66">
        <v>1</v>
      </c>
      <c r="CN66">
        <f t="shared" si="62"/>
        <v>2</v>
      </c>
      <c r="CO66">
        <f t="shared" si="63"/>
        <v>3</v>
      </c>
      <c r="CP66">
        <f t="shared" si="64"/>
        <v>4</v>
      </c>
      <c r="CQ66">
        <f t="shared" si="65"/>
        <v>5</v>
      </c>
      <c r="CR66">
        <f t="shared" si="66"/>
        <v>6</v>
      </c>
      <c r="CS66">
        <f t="shared" si="67"/>
        <v>7</v>
      </c>
      <c r="CT66" t="str">
        <f t="shared" si="68"/>
        <v/>
      </c>
      <c r="CU66" t="str">
        <f t="shared" si="69"/>
        <v/>
      </c>
      <c r="CV66" t="str">
        <f t="shared" si="70"/>
        <v/>
      </c>
      <c r="CW66" t="str">
        <f t="shared" si="71"/>
        <v>TJ</v>
      </c>
      <c r="CX66">
        <v>2</v>
      </c>
      <c r="CY66">
        <f t="shared" si="72"/>
        <v>3</v>
      </c>
      <c r="CZ66">
        <f t="shared" si="73"/>
        <v>4</v>
      </c>
      <c r="DA66">
        <f t="shared" si="74"/>
        <v>5</v>
      </c>
      <c r="DB66">
        <f t="shared" si="75"/>
        <v>6</v>
      </c>
      <c r="DC66">
        <f t="shared" si="76"/>
        <v>7</v>
      </c>
      <c r="DD66">
        <f t="shared" si="77"/>
        <v>1</v>
      </c>
      <c r="DE66" t="str">
        <f t="shared" si="78"/>
        <v/>
      </c>
      <c r="DF66" t="str">
        <f t="shared" si="79"/>
        <v/>
      </c>
      <c r="DG66" t="str">
        <f t="shared" si="80"/>
        <v/>
      </c>
      <c r="DH66" t="str">
        <f t="shared" si="81"/>
        <v>TJ</v>
      </c>
      <c r="DI66">
        <v>6</v>
      </c>
      <c r="DJ66">
        <f t="shared" si="82"/>
        <v>7</v>
      </c>
      <c r="DK66">
        <f t="shared" si="83"/>
        <v>1</v>
      </c>
      <c r="DL66">
        <f t="shared" si="84"/>
        <v>2</v>
      </c>
      <c r="DM66">
        <f t="shared" si="85"/>
        <v>3</v>
      </c>
      <c r="DN66">
        <f t="shared" si="86"/>
        <v>4</v>
      </c>
      <c r="DO66">
        <f t="shared" si="87"/>
        <v>5</v>
      </c>
      <c r="DP66" t="str">
        <f t="shared" si="88"/>
        <v/>
      </c>
      <c r="DQ66" t="str">
        <f t="shared" si="89"/>
        <v/>
      </c>
      <c r="DR66" t="str">
        <f t="shared" si="90"/>
        <v/>
      </c>
      <c r="DS66" t="str">
        <f t="shared" si="91"/>
        <v>TJ</v>
      </c>
      <c r="DT66">
        <v>4</v>
      </c>
      <c r="DU66">
        <f t="shared" si="92"/>
        <v>5</v>
      </c>
      <c r="DV66">
        <f t="shared" si="93"/>
        <v>6</v>
      </c>
      <c r="DW66">
        <f t="shared" si="94"/>
        <v>7</v>
      </c>
      <c r="DX66">
        <f t="shared" si="95"/>
        <v>1</v>
      </c>
      <c r="DY66">
        <f t="shared" si="96"/>
        <v>2</v>
      </c>
      <c r="DZ66">
        <f t="shared" si="97"/>
        <v>3</v>
      </c>
      <c r="EA66" t="str">
        <f t="shared" si="98"/>
        <v/>
      </c>
      <c r="EB66" t="str">
        <f t="shared" si="99"/>
        <v/>
      </c>
      <c r="EC66" t="str">
        <f t="shared" si="100"/>
        <v/>
      </c>
      <c r="ED66" t="s">
        <v>10</v>
      </c>
      <c r="EE66">
        <v>5</v>
      </c>
      <c r="EF66">
        <f t="shared" si="101"/>
        <v>6</v>
      </c>
      <c r="EG66">
        <f t="shared" si="102"/>
        <v>7</v>
      </c>
      <c r="EH66">
        <f t="shared" si="103"/>
        <v>8</v>
      </c>
      <c r="EI66">
        <f t="shared" si="104"/>
        <v>1</v>
      </c>
      <c r="EJ66">
        <f t="shared" si="105"/>
        <v>2</v>
      </c>
      <c r="EK66">
        <f t="shared" si="106"/>
        <v>3</v>
      </c>
      <c r="EL66">
        <f t="shared" si="107"/>
        <v>4</v>
      </c>
      <c r="EM66" t="str">
        <f t="shared" si="108"/>
        <v/>
      </c>
      <c r="EN66" t="str">
        <f t="shared" si="109"/>
        <v/>
      </c>
      <c r="EO66" t="str">
        <f t="shared" si="110"/>
        <v>TJ</v>
      </c>
      <c r="EP66">
        <v>2</v>
      </c>
      <c r="EQ66">
        <f t="shared" si="111"/>
        <v>3</v>
      </c>
      <c r="ER66">
        <f t="shared" si="112"/>
        <v>4</v>
      </c>
      <c r="ES66">
        <f t="shared" si="113"/>
        <v>5</v>
      </c>
      <c r="ET66">
        <f t="shared" si="114"/>
        <v>6</v>
      </c>
      <c r="EU66">
        <f t="shared" si="115"/>
        <v>7</v>
      </c>
      <c r="EV66">
        <f t="shared" si="116"/>
        <v>8</v>
      </c>
      <c r="EW66">
        <f t="shared" si="117"/>
        <v>1</v>
      </c>
      <c r="EX66" t="str">
        <f t="shared" si="118"/>
        <v/>
      </c>
      <c r="EY66" t="str">
        <f t="shared" si="119"/>
        <v/>
      </c>
      <c r="EZ66" t="str">
        <f t="shared" si="120"/>
        <v>TJ</v>
      </c>
      <c r="FA66">
        <v>4</v>
      </c>
      <c r="FB66">
        <f t="shared" si="121"/>
        <v>5</v>
      </c>
      <c r="FC66">
        <f t="shared" si="122"/>
        <v>6</v>
      </c>
      <c r="FD66">
        <f t="shared" si="123"/>
        <v>7</v>
      </c>
      <c r="FE66">
        <f t="shared" si="124"/>
        <v>8</v>
      </c>
      <c r="FF66">
        <f t="shared" si="125"/>
        <v>1</v>
      </c>
      <c r="FG66">
        <f t="shared" si="126"/>
        <v>2</v>
      </c>
      <c r="FH66">
        <f t="shared" si="127"/>
        <v>3</v>
      </c>
      <c r="FI66" t="str">
        <f t="shared" si="128"/>
        <v/>
      </c>
      <c r="FJ66" t="str">
        <f t="shared" si="129"/>
        <v/>
      </c>
      <c r="FK66" t="str">
        <f t="shared" si="130"/>
        <v>TJ</v>
      </c>
      <c r="FL66">
        <v>1</v>
      </c>
      <c r="FM66">
        <f t="shared" si="131"/>
        <v>2</v>
      </c>
      <c r="FN66">
        <f t="shared" si="132"/>
        <v>3</v>
      </c>
      <c r="FO66">
        <f t="shared" si="133"/>
        <v>4</v>
      </c>
      <c r="FP66">
        <f t="shared" si="134"/>
        <v>5</v>
      </c>
      <c r="FQ66">
        <f t="shared" si="135"/>
        <v>6</v>
      </c>
      <c r="FR66">
        <f t="shared" si="136"/>
        <v>7</v>
      </c>
      <c r="FS66">
        <f t="shared" si="137"/>
        <v>8</v>
      </c>
      <c r="FT66" t="str">
        <f t="shared" si="138"/>
        <v/>
      </c>
      <c r="FU66" t="str">
        <f t="shared" si="139"/>
        <v/>
      </c>
      <c r="FV66" s="168"/>
    </row>
    <row r="67" spans="1:178">
      <c r="A67" s="168"/>
      <c r="B67" t="s">
        <v>11</v>
      </c>
      <c r="C67">
        <v>4</v>
      </c>
      <c r="D67">
        <v>5</v>
      </c>
      <c r="E67">
        <v>1</v>
      </c>
      <c r="F67">
        <v>2</v>
      </c>
      <c r="G67">
        <v>3</v>
      </c>
      <c r="M67" t="str">
        <f t="shared" si="17"/>
        <v>SP</v>
      </c>
      <c r="N67">
        <v>1</v>
      </c>
      <c r="O67">
        <f t="shared" ref="O67:R67" si="188">1+N67-5*INT((1+N67-0.1)/5)</f>
        <v>2</v>
      </c>
      <c r="P67">
        <f t="shared" si="188"/>
        <v>3</v>
      </c>
      <c r="Q67">
        <f t="shared" si="188"/>
        <v>4</v>
      </c>
      <c r="R67">
        <f t="shared" si="188"/>
        <v>5</v>
      </c>
      <c r="X67" t="str">
        <f t="shared" si="19"/>
        <v>SP</v>
      </c>
      <c r="Y67">
        <v>2</v>
      </c>
      <c r="Z67">
        <f t="shared" ref="Z67:AC67" si="189">1+Y67-5*INT((1+Y67-0.1)/5)</f>
        <v>3</v>
      </c>
      <c r="AA67">
        <f t="shared" si="189"/>
        <v>4</v>
      </c>
      <c r="AB67">
        <f t="shared" si="189"/>
        <v>5</v>
      </c>
      <c r="AC67">
        <f t="shared" si="189"/>
        <v>1</v>
      </c>
      <c r="AI67" t="str">
        <f t="shared" si="21"/>
        <v>SP</v>
      </c>
      <c r="AJ67">
        <v>5</v>
      </c>
      <c r="AK67">
        <f t="shared" ref="AK67:AN67" si="190">1+AJ67-5*INT((1+AJ67-0.1)/5)</f>
        <v>1</v>
      </c>
      <c r="AL67">
        <f t="shared" si="190"/>
        <v>2</v>
      </c>
      <c r="AM67">
        <f t="shared" si="190"/>
        <v>3</v>
      </c>
      <c r="AN67">
        <f t="shared" si="190"/>
        <v>4</v>
      </c>
      <c r="AT67" t="s">
        <v>11</v>
      </c>
      <c r="AU67">
        <v>4</v>
      </c>
      <c r="AV67">
        <f t="shared" si="23"/>
        <v>5</v>
      </c>
      <c r="AW67">
        <f t="shared" si="24"/>
        <v>6</v>
      </c>
      <c r="AX67">
        <f t="shared" si="25"/>
        <v>1</v>
      </c>
      <c r="AY67">
        <f t="shared" si="26"/>
        <v>2</v>
      </c>
      <c r="AZ67">
        <f t="shared" si="27"/>
        <v>3</v>
      </c>
      <c r="BA67" t="str">
        <f t="shared" si="28"/>
        <v/>
      </c>
      <c r="BB67" t="str">
        <f t="shared" si="29"/>
        <v/>
      </c>
      <c r="BC67" t="str">
        <f t="shared" si="30"/>
        <v/>
      </c>
      <c r="BD67" t="str">
        <f t="shared" si="31"/>
        <v/>
      </c>
      <c r="BE67" t="str">
        <f t="shared" si="32"/>
        <v>SP</v>
      </c>
      <c r="BF67">
        <v>6</v>
      </c>
      <c r="BG67">
        <f t="shared" si="33"/>
        <v>1</v>
      </c>
      <c r="BH67">
        <f t="shared" si="34"/>
        <v>2</v>
      </c>
      <c r="BI67">
        <f t="shared" si="35"/>
        <v>3</v>
      </c>
      <c r="BJ67">
        <f t="shared" si="36"/>
        <v>4</v>
      </c>
      <c r="BK67">
        <f t="shared" si="37"/>
        <v>5</v>
      </c>
      <c r="BL67" t="str">
        <f t="shared" si="38"/>
        <v/>
      </c>
      <c r="BM67" t="str">
        <f t="shared" si="39"/>
        <v/>
      </c>
      <c r="BN67" t="str">
        <f t="shared" si="40"/>
        <v/>
      </c>
      <c r="BO67" t="str">
        <f t="shared" si="41"/>
        <v/>
      </c>
      <c r="BP67" t="str">
        <f t="shared" si="42"/>
        <v>SP</v>
      </c>
      <c r="BQ67">
        <v>2</v>
      </c>
      <c r="BR67">
        <f t="shared" si="43"/>
        <v>3</v>
      </c>
      <c r="BS67">
        <f t="shared" si="44"/>
        <v>4</v>
      </c>
      <c r="BT67">
        <f t="shared" si="45"/>
        <v>5</v>
      </c>
      <c r="BU67">
        <f t="shared" si="46"/>
        <v>6</v>
      </c>
      <c r="BV67">
        <f t="shared" si="47"/>
        <v>1</v>
      </c>
      <c r="BW67" t="str">
        <f t="shared" si="48"/>
        <v/>
      </c>
      <c r="BX67" t="str">
        <f t="shared" si="49"/>
        <v/>
      </c>
      <c r="BY67" t="str">
        <f t="shared" si="50"/>
        <v/>
      </c>
      <c r="BZ67" t="str">
        <f t="shared" si="51"/>
        <v/>
      </c>
      <c r="CA67" t="str">
        <f t="shared" si="52"/>
        <v>SP</v>
      </c>
      <c r="CB67">
        <v>5</v>
      </c>
      <c r="CC67">
        <f t="shared" si="53"/>
        <v>6</v>
      </c>
      <c r="CD67">
        <f t="shared" si="54"/>
        <v>1</v>
      </c>
      <c r="CE67">
        <f t="shared" si="55"/>
        <v>2</v>
      </c>
      <c r="CF67">
        <f t="shared" si="56"/>
        <v>3</v>
      </c>
      <c r="CG67">
        <f t="shared" si="57"/>
        <v>4</v>
      </c>
      <c r="CH67" t="str">
        <f t="shared" si="58"/>
        <v/>
      </c>
      <c r="CI67" t="str">
        <f t="shared" si="59"/>
        <v/>
      </c>
      <c r="CJ67" t="str">
        <f t="shared" si="60"/>
        <v/>
      </c>
      <c r="CK67" t="str">
        <f t="shared" si="61"/>
        <v/>
      </c>
      <c r="CL67" t="s">
        <v>11</v>
      </c>
      <c r="CM67">
        <v>2</v>
      </c>
      <c r="CN67">
        <f t="shared" si="62"/>
        <v>3</v>
      </c>
      <c r="CO67">
        <f t="shared" si="63"/>
        <v>4</v>
      </c>
      <c r="CP67">
        <f t="shared" si="64"/>
        <v>5</v>
      </c>
      <c r="CQ67">
        <f t="shared" si="65"/>
        <v>6</v>
      </c>
      <c r="CR67">
        <f t="shared" si="66"/>
        <v>7</v>
      </c>
      <c r="CS67">
        <f t="shared" si="67"/>
        <v>1</v>
      </c>
      <c r="CT67" t="str">
        <f t="shared" si="68"/>
        <v/>
      </c>
      <c r="CU67" t="str">
        <f t="shared" si="69"/>
        <v/>
      </c>
      <c r="CV67" t="str">
        <f t="shared" si="70"/>
        <v/>
      </c>
      <c r="CW67" t="str">
        <f t="shared" si="71"/>
        <v>SP</v>
      </c>
      <c r="CX67">
        <v>3</v>
      </c>
      <c r="CY67">
        <f t="shared" si="72"/>
        <v>4</v>
      </c>
      <c r="CZ67">
        <f t="shared" si="73"/>
        <v>5</v>
      </c>
      <c r="DA67">
        <f t="shared" si="74"/>
        <v>6</v>
      </c>
      <c r="DB67">
        <f t="shared" si="75"/>
        <v>7</v>
      </c>
      <c r="DC67">
        <f t="shared" si="76"/>
        <v>1</v>
      </c>
      <c r="DD67">
        <f t="shared" si="77"/>
        <v>2</v>
      </c>
      <c r="DE67" t="str">
        <f t="shared" si="78"/>
        <v/>
      </c>
      <c r="DF67" t="str">
        <f t="shared" si="79"/>
        <v/>
      </c>
      <c r="DG67" t="str">
        <f t="shared" si="80"/>
        <v/>
      </c>
      <c r="DH67" t="str">
        <f t="shared" si="81"/>
        <v>SP</v>
      </c>
      <c r="DI67">
        <v>7</v>
      </c>
      <c r="DJ67">
        <f t="shared" si="82"/>
        <v>1</v>
      </c>
      <c r="DK67">
        <f t="shared" si="83"/>
        <v>2</v>
      </c>
      <c r="DL67">
        <f t="shared" si="84"/>
        <v>3</v>
      </c>
      <c r="DM67">
        <f t="shared" si="85"/>
        <v>4</v>
      </c>
      <c r="DN67">
        <f t="shared" si="86"/>
        <v>5</v>
      </c>
      <c r="DO67">
        <f t="shared" si="87"/>
        <v>6</v>
      </c>
      <c r="DP67" t="str">
        <f t="shared" si="88"/>
        <v/>
      </c>
      <c r="DQ67" t="str">
        <f t="shared" si="89"/>
        <v/>
      </c>
      <c r="DR67" t="str">
        <f t="shared" si="90"/>
        <v/>
      </c>
      <c r="DS67" t="str">
        <f t="shared" si="91"/>
        <v>SP</v>
      </c>
      <c r="DT67">
        <v>5</v>
      </c>
      <c r="DU67">
        <f t="shared" si="92"/>
        <v>6</v>
      </c>
      <c r="DV67">
        <f t="shared" si="93"/>
        <v>7</v>
      </c>
      <c r="DW67">
        <f t="shared" si="94"/>
        <v>1</v>
      </c>
      <c r="DX67">
        <f t="shared" si="95"/>
        <v>2</v>
      </c>
      <c r="DY67">
        <f t="shared" si="96"/>
        <v>3</v>
      </c>
      <c r="DZ67">
        <f t="shared" si="97"/>
        <v>4</v>
      </c>
      <c r="EA67" t="str">
        <f t="shared" si="98"/>
        <v/>
      </c>
      <c r="EB67" t="str">
        <f t="shared" si="99"/>
        <v/>
      </c>
      <c r="EC67" t="str">
        <f t="shared" si="100"/>
        <v/>
      </c>
      <c r="ED67" t="s">
        <v>11</v>
      </c>
      <c r="EE67">
        <v>6</v>
      </c>
      <c r="EF67">
        <f t="shared" si="101"/>
        <v>7</v>
      </c>
      <c r="EG67">
        <f t="shared" si="102"/>
        <v>8</v>
      </c>
      <c r="EH67">
        <f t="shared" si="103"/>
        <v>1</v>
      </c>
      <c r="EI67">
        <f t="shared" si="104"/>
        <v>2</v>
      </c>
      <c r="EJ67">
        <f t="shared" si="105"/>
        <v>3</v>
      </c>
      <c r="EK67">
        <f t="shared" si="106"/>
        <v>4</v>
      </c>
      <c r="EL67">
        <f t="shared" si="107"/>
        <v>5</v>
      </c>
      <c r="EM67" t="str">
        <f t="shared" si="108"/>
        <v/>
      </c>
      <c r="EN67" t="str">
        <f t="shared" si="109"/>
        <v/>
      </c>
      <c r="EO67" t="str">
        <f t="shared" si="110"/>
        <v>SP</v>
      </c>
      <c r="EP67">
        <v>3</v>
      </c>
      <c r="EQ67">
        <f t="shared" si="111"/>
        <v>4</v>
      </c>
      <c r="ER67">
        <f t="shared" si="112"/>
        <v>5</v>
      </c>
      <c r="ES67">
        <f t="shared" si="113"/>
        <v>6</v>
      </c>
      <c r="ET67">
        <f t="shared" si="114"/>
        <v>7</v>
      </c>
      <c r="EU67">
        <f t="shared" si="115"/>
        <v>8</v>
      </c>
      <c r="EV67">
        <f t="shared" si="116"/>
        <v>1</v>
      </c>
      <c r="EW67">
        <f t="shared" si="117"/>
        <v>2</v>
      </c>
      <c r="EX67" t="str">
        <f t="shared" si="118"/>
        <v/>
      </c>
      <c r="EY67" t="str">
        <f t="shared" si="119"/>
        <v/>
      </c>
      <c r="EZ67" t="str">
        <f t="shared" si="120"/>
        <v>SP</v>
      </c>
      <c r="FA67">
        <v>5</v>
      </c>
      <c r="FB67">
        <f t="shared" si="121"/>
        <v>6</v>
      </c>
      <c r="FC67">
        <f t="shared" si="122"/>
        <v>7</v>
      </c>
      <c r="FD67">
        <f t="shared" si="123"/>
        <v>8</v>
      </c>
      <c r="FE67">
        <f t="shared" si="124"/>
        <v>1</v>
      </c>
      <c r="FF67">
        <f t="shared" si="125"/>
        <v>2</v>
      </c>
      <c r="FG67">
        <f t="shared" si="126"/>
        <v>3</v>
      </c>
      <c r="FH67">
        <f t="shared" si="127"/>
        <v>4</v>
      </c>
      <c r="FI67" t="str">
        <f t="shared" si="128"/>
        <v/>
      </c>
      <c r="FJ67" t="str">
        <f t="shared" si="129"/>
        <v/>
      </c>
      <c r="FK67" t="str">
        <f t="shared" si="130"/>
        <v>SP</v>
      </c>
      <c r="FL67">
        <v>2</v>
      </c>
      <c r="FM67">
        <f t="shared" si="131"/>
        <v>3</v>
      </c>
      <c r="FN67">
        <f t="shared" si="132"/>
        <v>4</v>
      </c>
      <c r="FO67">
        <f t="shared" si="133"/>
        <v>5</v>
      </c>
      <c r="FP67">
        <f t="shared" si="134"/>
        <v>6</v>
      </c>
      <c r="FQ67">
        <f t="shared" si="135"/>
        <v>7</v>
      </c>
      <c r="FR67">
        <f t="shared" si="136"/>
        <v>8</v>
      </c>
      <c r="FS67">
        <f t="shared" si="137"/>
        <v>1</v>
      </c>
      <c r="FT67" t="str">
        <f t="shared" si="138"/>
        <v/>
      </c>
      <c r="FU67" t="str">
        <f t="shared" si="139"/>
        <v/>
      </c>
      <c r="FV67" s="168"/>
    </row>
    <row r="68" spans="1:178">
      <c r="A68" s="168"/>
      <c r="B68" t="s">
        <v>12</v>
      </c>
      <c r="C68">
        <v>5</v>
      </c>
      <c r="D68">
        <v>1</v>
      </c>
      <c r="E68">
        <v>2</v>
      </c>
      <c r="F68">
        <v>3</v>
      </c>
      <c r="G68">
        <v>4</v>
      </c>
      <c r="M68" t="str">
        <f t="shared" si="17"/>
        <v>DT</v>
      </c>
      <c r="N68">
        <v>1</v>
      </c>
      <c r="O68">
        <f t="shared" ref="O68:R68" si="191">1+N68-5*INT((1+N68-0.1)/5)</f>
        <v>2</v>
      </c>
      <c r="P68">
        <f t="shared" si="191"/>
        <v>3</v>
      </c>
      <c r="Q68">
        <f t="shared" si="191"/>
        <v>4</v>
      </c>
      <c r="R68">
        <f t="shared" si="191"/>
        <v>5</v>
      </c>
      <c r="X68" t="str">
        <f t="shared" si="19"/>
        <v>DT</v>
      </c>
      <c r="Y68">
        <v>3</v>
      </c>
      <c r="Z68">
        <f t="shared" ref="Z68:AC68" si="192">1+Y68-5*INT((1+Y68-0.1)/5)</f>
        <v>4</v>
      </c>
      <c r="AA68">
        <f t="shared" si="192"/>
        <v>5</v>
      </c>
      <c r="AB68">
        <f t="shared" si="192"/>
        <v>1</v>
      </c>
      <c r="AC68">
        <f t="shared" si="192"/>
        <v>2</v>
      </c>
      <c r="AI68" t="str">
        <f t="shared" si="21"/>
        <v>DT</v>
      </c>
      <c r="AJ68">
        <v>1</v>
      </c>
      <c r="AK68">
        <f t="shared" ref="AK68:AN68" si="193">1+AJ68-5*INT((1+AJ68-0.1)/5)</f>
        <v>2</v>
      </c>
      <c r="AL68">
        <f t="shared" si="193"/>
        <v>3</v>
      </c>
      <c r="AM68">
        <f t="shared" si="193"/>
        <v>4</v>
      </c>
      <c r="AN68">
        <f t="shared" si="193"/>
        <v>5</v>
      </c>
      <c r="AT68" t="s">
        <v>12</v>
      </c>
      <c r="AU68">
        <v>5</v>
      </c>
      <c r="AV68">
        <f t="shared" si="23"/>
        <v>6</v>
      </c>
      <c r="AW68">
        <f t="shared" si="24"/>
        <v>1</v>
      </c>
      <c r="AX68">
        <f t="shared" si="25"/>
        <v>2</v>
      </c>
      <c r="AY68">
        <f t="shared" si="26"/>
        <v>3</v>
      </c>
      <c r="AZ68">
        <f t="shared" si="27"/>
        <v>4</v>
      </c>
      <c r="BA68" t="str">
        <f t="shared" si="28"/>
        <v/>
      </c>
      <c r="BB68" t="str">
        <f t="shared" si="29"/>
        <v/>
      </c>
      <c r="BC68" t="str">
        <f t="shared" si="30"/>
        <v/>
      </c>
      <c r="BD68" t="str">
        <f t="shared" si="31"/>
        <v/>
      </c>
      <c r="BE68" t="str">
        <f t="shared" si="32"/>
        <v>DT</v>
      </c>
      <c r="BF68">
        <v>1</v>
      </c>
      <c r="BG68">
        <f t="shared" si="33"/>
        <v>2</v>
      </c>
      <c r="BH68">
        <f t="shared" si="34"/>
        <v>3</v>
      </c>
      <c r="BI68">
        <f t="shared" si="35"/>
        <v>4</v>
      </c>
      <c r="BJ68">
        <f t="shared" si="36"/>
        <v>5</v>
      </c>
      <c r="BK68">
        <f t="shared" si="37"/>
        <v>6</v>
      </c>
      <c r="BL68" t="str">
        <f t="shared" si="38"/>
        <v/>
      </c>
      <c r="BM68" t="str">
        <f t="shared" si="39"/>
        <v/>
      </c>
      <c r="BN68" t="str">
        <f t="shared" si="40"/>
        <v/>
      </c>
      <c r="BO68" t="str">
        <f t="shared" si="41"/>
        <v/>
      </c>
      <c r="BP68" t="str">
        <f t="shared" si="42"/>
        <v>DT</v>
      </c>
      <c r="BQ68">
        <v>3</v>
      </c>
      <c r="BR68">
        <f t="shared" si="43"/>
        <v>4</v>
      </c>
      <c r="BS68">
        <f t="shared" si="44"/>
        <v>5</v>
      </c>
      <c r="BT68">
        <f t="shared" si="45"/>
        <v>6</v>
      </c>
      <c r="BU68">
        <f t="shared" si="46"/>
        <v>1</v>
      </c>
      <c r="BV68">
        <f t="shared" si="47"/>
        <v>2</v>
      </c>
      <c r="BW68" t="str">
        <f t="shared" si="48"/>
        <v/>
      </c>
      <c r="BX68" t="str">
        <f t="shared" si="49"/>
        <v/>
      </c>
      <c r="BY68" t="str">
        <f t="shared" si="50"/>
        <v/>
      </c>
      <c r="BZ68" t="str">
        <f t="shared" si="51"/>
        <v/>
      </c>
      <c r="CA68" t="str">
        <f t="shared" si="52"/>
        <v>DT</v>
      </c>
      <c r="CB68">
        <v>6</v>
      </c>
      <c r="CC68">
        <f t="shared" si="53"/>
        <v>1</v>
      </c>
      <c r="CD68">
        <f t="shared" si="54"/>
        <v>2</v>
      </c>
      <c r="CE68">
        <f t="shared" si="55"/>
        <v>3</v>
      </c>
      <c r="CF68">
        <f t="shared" si="56"/>
        <v>4</v>
      </c>
      <c r="CG68">
        <f t="shared" si="57"/>
        <v>5</v>
      </c>
      <c r="CH68" t="str">
        <f t="shared" si="58"/>
        <v/>
      </c>
      <c r="CI68" t="str">
        <f t="shared" si="59"/>
        <v/>
      </c>
      <c r="CJ68" t="str">
        <f t="shared" si="60"/>
        <v/>
      </c>
      <c r="CK68" t="str">
        <f t="shared" si="61"/>
        <v/>
      </c>
      <c r="CL68" t="s">
        <v>12</v>
      </c>
      <c r="CM68">
        <v>3</v>
      </c>
      <c r="CN68">
        <f t="shared" si="62"/>
        <v>4</v>
      </c>
      <c r="CO68">
        <f t="shared" si="63"/>
        <v>5</v>
      </c>
      <c r="CP68">
        <f t="shared" si="64"/>
        <v>6</v>
      </c>
      <c r="CQ68">
        <f t="shared" si="65"/>
        <v>7</v>
      </c>
      <c r="CR68">
        <f t="shared" si="66"/>
        <v>1</v>
      </c>
      <c r="CS68">
        <f t="shared" si="67"/>
        <v>2</v>
      </c>
      <c r="CT68" t="str">
        <f t="shared" si="68"/>
        <v/>
      </c>
      <c r="CU68" t="str">
        <f t="shared" si="69"/>
        <v/>
      </c>
      <c r="CV68" t="str">
        <f t="shared" si="70"/>
        <v/>
      </c>
      <c r="CW68" t="str">
        <f t="shared" si="71"/>
        <v>DT</v>
      </c>
      <c r="CX68">
        <v>4</v>
      </c>
      <c r="CY68">
        <f t="shared" si="72"/>
        <v>5</v>
      </c>
      <c r="CZ68">
        <f t="shared" si="73"/>
        <v>6</v>
      </c>
      <c r="DA68">
        <f t="shared" si="74"/>
        <v>7</v>
      </c>
      <c r="DB68">
        <f t="shared" si="75"/>
        <v>1</v>
      </c>
      <c r="DC68">
        <f t="shared" si="76"/>
        <v>2</v>
      </c>
      <c r="DD68">
        <f t="shared" si="77"/>
        <v>3</v>
      </c>
      <c r="DE68" t="str">
        <f t="shared" si="78"/>
        <v/>
      </c>
      <c r="DF68" t="str">
        <f t="shared" si="79"/>
        <v/>
      </c>
      <c r="DG68" t="str">
        <f t="shared" si="80"/>
        <v/>
      </c>
      <c r="DH68" t="str">
        <f t="shared" si="81"/>
        <v>DT</v>
      </c>
      <c r="DI68">
        <v>1</v>
      </c>
      <c r="DJ68">
        <f t="shared" si="82"/>
        <v>2</v>
      </c>
      <c r="DK68">
        <f t="shared" si="83"/>
        <v>3</v>
      </c>
      <c r="DL68">
        <f t="shared" si="84"/>
        <v>4</v>
      </c>
      <c r="DM68">
        <f t="shared" si="85"/>
        <v>5</v>
      </c>
      <c r="DN68">
        <f t="shared" si="86"/>
        <v>6</v>
      </c>
      <c r="DO68">
        <f t="shared" si="87"/>
        <v>7</v>
      </c>
      <c r="DP68" t="str">
        <f t="shared" si="88"/>
        <v/>
      </c>
      <c r="DQ68" t="str">
        <f t="shared" si="89"/>
        <v/>
      </c>
      <c r="DR68" t="str">
        <f t="shared" si="90"/>
        <v/>
      </c>
      <c r="DS68" t="str">
        <f t="shared" si="91"/>
        <v>DT</v>
      </c>
      <c r="DT68">
        <v>6</v>
      </c>
      <c r="DU68">
        <f t="shared" si="92"/>
        <v>7</v>
      </c>
      <c r="DV68">
        <f t="shared" si="93"/>
        <v>1</v>
      </c>
      <c r="DW68">
        <f t="shared" si="94"/>
        <v>2</v>
      </c>
      <c r="DX68">
        <f t="shared" si="95"/>
        <v>3</v>
      </c>
      <c r="DY68">
        <f t="shared" si="96"/>
        <v>4</v>
      </c>
      <c r="DZ68">
        <f t="shared" si="97"/>
        <v>5</v>
      </c>
      <c r="EA68" t="str">
        <f t="shared" si="98"/>
        <v/>
      </c>
      <c r="EB68" t="str">
        <f t="shared" si="99"/>
        <v/>
      </c>
      <c r="EC68" t="str">
        <f t="shared" si="100"/>
        <v/>
      </c>
      <c r="ED68" t="s">
        <v>12</v>
      </c>
      <c r="EE68">
        <v>7</v>
      </c>
      <c r="EF68">
        <f t="shared" si="101"/>
        <v>8</v>
      </c>
      <c r="EG68">
        <f t="shared" si="102"/>
        <v>1</v>
      </c>
      <c r="EH68">
        <f t="shared" si="103"/>
        <v>2</v>
      </c>
      <c r="EI68">
        <f t="shared" si="104"/>
        <v>3</v>
      </c>
      <c r="EJ68">
        <f t="shared" si="105"/>
        <v>4</v>
      </c>
      <c r="EK68">
        <f t="shared" si="106"/>
        <v>5</v>
      </c>
      <c r="EL68">
        <f t="shared" si="107"/>
        <v>6</v>
      </c>
      <c r="EM68" t="str">
        <f t="shared" si="108"/>
        <v/>
      </c>
      <c r="EN68" t="str">
        <f t="shared" si="109"/>
        <v/>
      </c>
      <c r="EO68" t="str">
        <f t="shared" si="110"/>
        <v>DT</v>
      </c>
      <c r="EP68">
        <v>4</v>
      </c>
      <c r="EQ68">
        <f t="shared" si="111"/>
        <v>5</v>
      </c>
      <c r="ER68">
        <f t="shared" si="112"/>
        <v>6</v>
      </c>
      <c r="ES68">
        <f t="shared" si="113"/>
        <v>7</v>
      </c>
      <c r="ET68">
        <f t="shared" si="114"/>
        <v>8</v>
      </c>
      <c r="EU68">
        <f t="shared" si="115"/>
        <v>1</v>
      </c>
      <c r="EV68">
        <f t="shared" si="116"/>
        <v>2</v>
      </c>
      <c r="EW68">
        <f t="shared" si="117"/>
        <v>3</v>
      </c>
      <c r="EX68" t="str">
        <f t="shared" si="118"/>
        <v/>
      </c>
      <c r="EY68" t="str">
        <f t="shared" si="119"/>
        <v/>
      </c>
      <c r="EZ68" t="str">
        <f t="shared" si="120"/>
        <v>DT</v>
      </c>
      <c r="FA68">
        <v>6</v>
      </c>
      <c r="FB68">
        <f t="shared" si="121"/>
        <v>7</v>
      </c>
      <c r="FC68">
        <f t="shared" si="122"/>
        <v>8</v>
      </c>
      <c r="FD68">
        <f t="shared" si="123"/>
        <v>1</v>
      </c>
      <c r="FE68">
        <f t="shared" si="124"/>
        <v>2</v>
      </c>
      <c r="FF68">
        <f t="shared" si="125"/>
        <v>3</v>
      </c>
      <c r="FG68">
        <f t="shared" si="126"/>
        <v>4</v>
      </c>
      <c r="FH68">
        <f t="shared" si="127"/>
        <v>5</v>
      </c>
      <c r="FI68" t="str">
        <f t="shared" si="128"/>
        <v/>
      </c>
      <c r="FJ68" t="str">
        <f t="shared" si="129"/>
        <v/>
      </c>
      <c r="FK68" t="str">
        <f t="shared" si="130"/>
        <v>DT</v>
      </c>
      <c r="FL68">
        <v>3</v>
      </c>
      <c r="FM68">
        <f t="shared" si="131"/>
        <v>4</v>
      </c>
      <c r="FN68">
        <f t="shared" si="132"/>
        <v>5</v>
      </c>
      <c r="FO68">
        <f t="shared" si="133"/>
        <v>6</v>
      </c>
      <c r="FP68">
        <f t="shared" si="134"/>
        <v>7</v>
      </c>
      <c r="FQ68">
        <f t="shared" si="135"/>
        <v>8</v>
      </c>
      <c r="FR68">
        <f t="shared" si="136"/>
        <v>1</v>
      </c>
      <c r="FS68">
        <f t="shared" si="137"/>
        <v>2</v>
      </c>
      <c r="FT68" t="str">
        <f t="shared" si="138"/>
        <v/>
      </c>
      <c r="FU68" t="str">
        <f t="shared" si="139"/>
        <v/>
      </c>
      <c r="FV68" s="168"/>
    </row>
    <row r="69" spans="1:178">
      <c r="A69" s="168"/>
      <c r="B69" t="s">
        <v>13</v>
      </c>
      <c r="C69">
        <v>1</v>
      </c>
      <c r="D69">
        <v>2</v>
      </c>
      <c r="E69">
        <v>3</v>
      </c>
      <c r="F69">
        <v>4</v>
      </c>
      <c r="G69">
        <v>5</v>
      </c>
      <c r="M69" t="str">
        <f t="shared" si="17"/>
        <v>HT</v>
      </c>
      <c r="N69">
        <v>3</v>
      </c>
      <c r="O69">
        <f t="shared" ref="O69:R70" si="194">1+N69-5*INT((1+N69-0.1)/5)</f>
        <v>4</v>
      </c>
      <c r="P69">
        <f t="shared" si="194"/>
        <v>5</v>
      </c>
      <c r="Q69">
        <f t="shared" si="194"/>
        <v>1</v>
      </c>
      <c r="R69">
        <f t="shared" si="194"/>
        <v>2</v>
      </c>
      <c r="X69" t="str">
        <f t="shared" si="19"/>
        <v>HT</v>
      </c>
      <c r="Y69">
        <v>5</v>
      </c>
      <c r="Z69">
        <f t="shared" ref="Z69:AC69" si="195">1+Y69-5*INT((1+Y69-0.1)/5)</f>
        <v>1</v>
      </c>
      <c r="AA69">
        <f t="shared" si="195"/>
        <v>2</v>
      </c>
      <c r="AB69">
        <f t="shared" si="195"/>
        <v>3</v>
      </c>
      <c r="AC69">
        <f t="shared" si="195"/>
        <v>4</v>
      </c>
      <c r="AI69" t="str">
        <f t="shared" si="21"/>
        <v>HT</v>
      </c>
      <c r="AJ69">
        <v>2</v>
      </c>
      <c r="AK69">
        <f t="shared" ref="AK69:AN69" si="196">1+AJ69-5*INT((1+AJ69-0.1)/5)</f>
        <v>3</v>
      </c>
      <c r="AL69">
        <f t="shared" si="196"/>
        <v>4</v>
      </c>
      <c r="AM69">
        <f t="shared" si="196"/>
        <v>5</v>
      </c>
      <c r="AN69">
        <f t="shared" si="196"/>
        <v>1</v>
      </c>
      <c r="AT69" t="s">
        <v>13</v>
      </c>
      <c r="AU69">
        <v>1</v>
      </c>
      <c r="AV69">
        <f t="shared" si="23"/>
        <v>2</v>
      </c>
      <c r="AW69">
        <f t="shared" si="24"/>
        <v>3</v>
      </c>
      <c r="AX69">
        <f t="shared" si="25"/>
        <v>4</v>
      </c>
      <c r="AY69">
        <f t="shared" si="26"/>
        <v>5</v>
      </c>
      <c r="AZ69">
        <f t="shared" si="27"/>
        <v>6</v>
      </c>
      <c r="BA69" t="str">
        <f t="shared" si="28"/>
        <v/>
      </c>
      <c r="BB69" t="str">
        <f t="shared" si="29"/>
        <v/>
      </c>
      <c r="BC69" t="str">
        <f t="shared" si="30"/>
        <v/>
      </c>
      <c r="BD69" t="str">
        <f t="shared" si="31"/>
        <v/>
      </c>
      <c r="BE69" t="str">
        <f t="shared" si="32"/>
        <v>HT</v>
      </c>
      <c r="BF69">
        <v>3</v>
      </c>
      <c r="BG69">
        <f t="shared" si="33"/>
        <v>4</v>
      </c>
      <c r="BH69">
        <f t="shared" si="34"/>
        <v>5</v>
      </c>
      <c r="BI69">
        <f t="shared" si="35"/>
        <v>6</v>
      </c>
      <c r="BJ69">
        <f t="shared" si="36"/>
        <v>1</v>
      </c>
      <c r="BK69">
        <f t="shared" si="37"/>
        <v>2</v>
      </c>
      <c r="BL69" t="str">
        <f t="shared" si="38"/>
        <v/>
      </c>
      <c r="BM69" t="str">
        <f t="shared" si="39"/>
        <v/>
      </c>
      <c r="BN69" t="str">
        <f t="shared" si="40"/>
        <v/>
      </c>
      <c r="BO69" t="str">
        <f t="shared" si="41"/>
        <v/>
      </c>
      <c r="BP69" t="str">
        <f t="shared" si="42"/>
        <v>HT</v>
      </c>
      <c r="BQ69">
        <v>5</v>
      </c>
      <c r="BR69">
        <f t="shared" si="43"/>
        <v>6</v>
      </c>
      <c r="BS69">
        <f t="shared" si="44"/>
        <v>1</v>
      </c>
      <c r="BT69">
        <f t="shared" si="45"/>
        <v>2</v>
      </c>
      <c r="BU69">
        <f t="shared" si="46"/>
        <v>3</v>
      </c>
      <c r="BV69">
        <f t="shared" si="47"/>
        <v>4</v>
      </c>
      <c r="BW69" t="str">
        <f t="shared" si="48"/>
        <v/>
      </c>
      <c r="BX69" t="str">
        <f t="shared" si="49"/>
        <v/>
      </c>
      <c r="BY69" t="str">
        <f t="shared" si="50"/>
        <v/>
      </c>
      <c r="BZ69" t="str">
        <f t="shared" si="51"/>
        <v/>
      </c>
      <c r="CA69" t="str">
        <f t="shared" si="52"/>
        <v>HT</v>
      </c>
      <c r="CB69">
        <v>2</v>
      </c>
      <c r="CC69">
        <f t="shared" si="53"/>
        <v>3</v>
      </c>
      <c r="CD69">
        <f t="shared" si="54"/>
        <v>4</v>
      </c>
      <c r="CE69">
        <f t="shared" si="55"/>
        <v>5</v>
      </c>
      <c r="CF69">
        <f t="shared" si="56"/>
        <v>6</v>
      </c>
      <c r="CG69">
        <f t="shared" si="57"/>
        <v>1</v>
      </c>
      <c r="CH69" t="str">
        <f t="shared" si="58"/>
        <v/>
      </c>
      <c r="CI69" t="str">
        <f t="shared" si="59"/>
        <v/>
      </c>
      <c r="CJ69" t="str">
        <f t="shared" si="60"/>
        <v/>
      </c>
      <c r="CK69" t="str">
        <f t="shared" si="61"/>
        <v/>
      </c>
      <c r="CL69" t="s">
        <v>13</v>
      </c>
      <c r="CM69">
        <v>4</v>
      </c>
      <c r="CN69">
        <f t="shared" si="62"/>
        <v>5</v>
      </c>
      <c r="CO69">
        <f t="shared" si="63"/>
        <v>6</v>
      </c>
      <c r="CP69">
        <f t="shared" si="64"/>
        <v>7</v>
      </c>
      <c r="CQ69">
        <f t="shared" si="65"/>
        <v>1</v>
      </c>
      <c r="CR69">
        <f t="shared" si="66"/>
        <v>2</v>
      </c>
      <c r="CS69">
        <f t="shared" si="67"/>
        <v>3</v>
      </c>
      <c r="CT69" t="str">
        <f t="shared" si="68"/>
        <v/>
      </c>
      <c r="CU69" t="str">
        <f t="shared" si="69"/>
        <v/>
      </c>
      <c r="CV69" t="str">
        <f t="shared" si="70"/>
        <v/>
      </c>
      <c r="CW69" t="str">
        <f t="shared" si="71"/>
        <v>HT</v>
      </c>
      <c r="CX69">
        <v>5</v>
      </c>
      <c r="CY69">
        <f t="shared" si="72"/>
        <v>6</v>
      </c>
      <c r="CZ69">
        <f t="shared" si="73"/>
        <v>7</v>
      </c>
      <c r="DA69">
        <f t="shared" si="74"/>
        <v>1</v>
      </c>
      <c r="DB69">
        <f t="shared" si="75"/>
        <v>2</v>
      </c>
      <c r="DC69">
        <f t="shared" si="76"/>
        <v>3</v>
      </c>
      <c r="DD69">
        <f t="shared" si="77"/>
        <v>4</v>
      </c>
      <c r="DE69" t="str">
        <f t="shared" si="78"/>
        <v/>
      </c>
      <c r="DF69" t="str">
        <f t="shared" si="79"/>
        <v/>
      </c>
      <c r="DG69" t="str">
        <f t="shared" si="80"/>
        <v/>
      </c>
      <c r="DH69" t="str">
        <f t="shared" si="81"/>
        <v>HT</v>
      </c>
      <c r="DI69">
        <v>2</v>
      </c>
      <c r="DJ69">
        <f t="shared" si="82"/>
        <v>3</v>
      </c>
      <c r="DK69">
        <f t="shared" si="83"/>
        <v>4</v>
      </c>
      <c r="DL69">
        <f t="shared" si="84"/>
        <v>5</v>
      </c>
      <c r="DM69">
        <f t="shared" si="85"/>
        <v>6</v>
      </c>
      <c r="DN69">
        <f t="shared" si="86"/>
        <v>7</v>
      </c>
      <c r="DO69">
        <f t="shared" si="87"/>
        <v>1</v>
      </c>
      <c r="DP69" t="str">
        <f t="shared" si="88"/>
        <v/>
      </c>
      <c r="DQ69" t="str">
        <f t="shared" si="89"/>
        <v/>
      </c>
      <c r="DR69" t="str">
        <f t="shared" si="90"/>
        <v/>
      </c>
      <c r="DS69" t="str">
        <f t="shared" si="91"/>
        <v>HT</v>
      </c>
      <c r="DT69">
        <v>7</v>
      </c>
      <c r="DU69">
        <f t="shared" si="92"/>
        <v>1</v>
      </c>
      <c r="DV69">
        <f t="shared" si="93"/>
        <v>2</v>
      </c>
      <c r="DW69">
        <f t="shared" si="94"/>
        <v>3</v>
      </c>
      <c r="DX69">
        <f t="shared" si="95"/>
        <v>4</v>
      </c>
      <c r="DY69">
        <f t="shared" si="96"/>
        <v>5</v>
      </c>
      <c r="DZ69">
        <f t="shared" si="97"/>
        <v>6</v>
      </c>
      <c r="EA69" t="str">
        <f t="shared" si="98"/>
        <v/>
      </c>
      <c r="EB69" t="str">
        <f t="shared" si="99"/>
        <v/>
      </c>
      <c r="EC69" t="str">
        <f t="shared" si="100"/>
        <v/>
      </c>
      <c r="ED69" t="s">
        <v>13</v>
      </c>
      <c r="EE69">
        <v>8</v>
      </c>
      <c r="EF69">
        <f t="shared" si="101"/>
        <v>1</v>
      </c>
      <c r="EG69">
        <f t="shared" si="102"/>
        <v>2</v>
      </c>
      <c r="EH69">
        <f t="shared" si="103"/>
        <v>3</v>
      </c>
      <c r="EI69">
        <f t="shared" si="104"/>
        <v>4</v>
      </c>
      <c r="EJ69">
        <f t="shared" si="105"/>
        <v>5</v>
      </c>
      <c r="EK69">
        <f t="shared" si="106"/>
        <v>6</v>
      </c>
      <c r="EL69">
        <f t="shared" si="107"/>
        <v>7</v>
      </c>
      <c r="EM69" t="str">
        <f t="shared" si="108"/>
        <v/>
      </c>
      <c r="EN69" t="str">
        <f t="shared" si="109"/>
        <v/>
      </c>
      <c r="EO69" t="str">
        <f t="shared" si="110"/>
        <v>HT</v>
      </c>
      <c r="EP69">
        <v>5</v>
      </c>
      <c r="EQ69">
        <f t="shared" si="111"/>
        <v>6</v>
      </c>
      <c r="ER69">
        <f t="shared" si="112"/>
        <v>7</v>
      </c>
      <c r="ES69">
        <f t="shared" si="113"/>
        <v>8</v>
      </c>
      <c r="ET69">
        <f t="shared" si="114"/>
        <v>1</v>
      </c>
      <c r="EU69">
        <f t="shared" si="115"/>
        <v>2</v>
      </c>
      <c r="EV69">
        <f t="shared" si="116"/>
        <v>3</v>
      </c>
      <c r="EW69">
        <f t="shared" si="117"/>
        <v>4</v>
      </c>
      <c r="EX69" t="str">
        <f t="shared" si="118"/>
        <v/>
      </c>
      <c r="EY69" t="str">
        <f t="shared" si="119"/>
        <v/>
      </c>
      <c r="EZ69" t="str">
        <f t="shared" si="120"/>
        <v>HT</v>
      </c>
      <c r="FA69">
        <v>7</v>
      </c>
      <c r="FB69">
        <f t="shared" si="121"/>
        <v>8</v>
      </c>
      <c r="FC69">
        <f t="shared" si="122"/>
        <v>1</v>
      </c>
      <c r="FD69">
        <f t="shared" si="123"/>
        <v>2</v>
      </c>
      <c r="FE69">
        <f t="shared" si="124"/>
        <v>3</v>
      </c>
      <c r="FF69">
        <f t="shared" si="125"/>
        <v>4</v>
      </c>
      <c r="FG69">
        <f t="shared" si="126"/>
        <v>5</v>
      </c>
      <c r="FH69">
        <f t="shared" si="127"/>
        <v>6</v>
      </c>
      <c r="FI69" t="str">
        <f t="shared" si="128"/>
        <v/>
      </c>
      <c r="FJ69" t="str">
        <f t="shared" si="129"/>
        <v/>
      </c>
      <c r="FK69" t="str">
        <f t="shared" si="130"/>
        <v>HT</v>
      </c>
      <c r="FL69">
        <v>4</v>
      </c>
      <c r="FM69">
        <f t="shared" si="131"/>
        <v>5</v>
      </c>
      <c r="FN69">
        <f t="shared" si="132"/>
        <v>6</v>
      </c>
      <c r="FO69">
        <f t="shared" si="133"/>
        <v>7</v>
      </c>
      <c r="FP69">
        <f t="shared" si="134"/>
        <v>8</v>
      </c>
      <c r="FQ69">
        <f t="shared" si="135"/>
        <v>1</v>
      </c>
      <c r="FR69">
        <f t="shared" si="136"/>
        <v>2</v>
      </c>
      <c r="FS69">
        <f t="shared" si="137"/>
        <v>3</v>
      </c>
      <c r="FT69" t="str">
        <f t="shared" si="138"/>
        <v/>
      </c>
      <c r="FU69" t="str">
        <f t="shared" si="139"/>
        <v/>
      </c>
      <c r="FV69" s="168"/>
    </row>
    <row r="70" spans="1:178">
      <c r="A70" s="168"/>
      <c r="B70" t="s">
        <v>14</v>
      </c>
      <c r="C70">
        <v>2</v>
      </c>
      <c r="D70">
        <v>3</v>
      </c>
      <c r="E70">
        <v>4</v>
      </c>
      <c r="F70">
        <v>5</v>
      </c>
      <c r="G70">
        <v>1</v>
      </c>
      <c r="M70" t="str">
        <f t="shared" si="17"/>
        <v>JT</v>
      </c>
      <c r="N70">
        <v>4</v>
      </c>
      <c r="O70">
        <f t="shared" si="194"/>
        <v>5</v>
      </c>
      <c r="P70">
        <f t="shared" si="194"/>
        <v>1</v>
      </c>
      <c r="Q70">
        <f t="shared" si="194"/>
        <v>2</v>
      </c>
      <c r="R70">
        <f t="shared" si="194"/>
        <v>3</v>
      </c>
      <c r="X70" t="str">
        <f t="shared" si="19"/>
        <v>JT</v>
      </c>
      <c r="Y70">
        <v>1</v>
      </c>
      <c r="Z70">
        <f t="shared" ref="Z70:AC70" si="197">1+Y70-5*INT((1+Y70-0.1)/5)</f>
        <v>2</v>
      </c>
      <c r="AA70">
        <f t="shared" si="197"/>
        <v>3</v>
      </c>
      <c r="AB70">
        <f t="shared" si="197"/>
        <v>4</v>
      </c>
      <c r="AC70">
        <f t="shared" si="197"/>
        <v>5</v>
      </c>
      <c r="AI70" t="str">
        <f t="shared" si="21"/>
        <v>JT</v>
      </c>
      <c r="AJ70">
        <v>3</v>
      </c>
      <c r="AK70">
        <f t="shared" ref="AK70:AN70" si="198">1+AJ70-5*INT((1+AJ70-0.1)/5)</f>
        <v>4</v>
      </c>
      <c r="AL70">
        <f t="shared" si="198"/>
        <v>5</v>
      </c>
      <c r="AM70">
        <f t="shared" si="198"/>
        <v>1</v>
      </c>
      <c r="AN70">
        <f t="shared" si="198"/>
        <v>2</v>
      </c>
      <c r="AT70" t="s">
        <v>14</v>
      </c>
      <c r="AU70">
        <v>2</v>
      </c>
      <c r="AV70">
        <f t="shared" si="23"/>
        <v>3</v>
      </c>
      <c r="AW70">
        <f t="shared" si="24"/>
        <v>4</v>
      </c>
      <c r="AX70">
        <f t="shared" si="25"/>
        <v>5</v>
      </c>
      <c r="AY70">
        <f t="shared" si="26"/>
        <v>6</v>
      </c>
      <c r="AZ70">
        <f t="shared" si="27"/>
        <v>1</v>
      </c>
      <c r="BA70" t="str">
        <f t="shared" si="28"/>
        <v/>
      </c>
      <c r="BB70" t="str">
        <f t="shared" si="29"/>
        <v/>
      </c>
      <c r="BC70" t="str">
        <f t="shared" si="30"/>
        <v/>
      </c>
      <c r="BD70" t="str">
        <f t="shared" si="31"/>
        <v/>
      </c>
      <c r="BE70" t="str">
        <f t="shared" si="32"/>
        <v>JT</v>
      </c>
      <c r="BF70">
        <v>4</v>
      </c>
      <c r="BG70">
        <f t="shared" si="33"/>
        <v>5</v>
      </c>
      <c r="BH70">
        <f t="shared" si="34"/>
        <v>6</v>
      </c>
      <c r="BI70">
        <f t="shared" si="35"/>
        <v>1</v>
      </c>
      <c r="BJ70">
        <f t="shared" si="36"/>
        <v>2</v>
      </c>
      <c r="BK70">
        <f t="shared" si="37"/>
        <v>3</v>
      </c>
      <c r="BL70" t="str">
        <f t="shared" si="38"/>
        <v/>
      </c>
      <c r="BM70" t="str">
        <f t="shared" si="39"/>
        <v/>
      </c>
      <c r="BN70" t="str">
        <f t="shared" si="40"/>
        <v/>
      </c>
      <c r="BO70" t="str">
        <f t="shared" si="41"/>
        <v/>
      </c>
      <c r="BP70" t="str">
        <f t="shared" si="42"/>
        <v>JT</v>
      </c>
      <c r="BQ70">
        <v>6</v>
      </c>
      <c r="BR70">
        <f t="shared" si="43"/>
        <v>1</v>
      </c>
      <c r="BS70">
        <f t="shared" si="44"/>
        <v>2</v>
      </c>
      <c r="BT70">
        <f t="shared" si="45"/>
        <v>3</v>
      </c>
      <c r="BU70">
        <f t="shared" si="46"/>
        <v>4</v>
      </c>
      <c r="BV70">
        <f t="shared" si="47"/>
        <v>5</v>
      </c>
      <c r="BW70" t="str">
        <f t="shared" si="48"/>
        <v/>
      </c>
      <c r="BX70" t="str">
        <f t="shared" si="49"/>
        <v/>
      </c>
      <c r="BY70" t="str">
        <f t="shared" si="50"/>
        <v/>
      </c>
      <c r="BZ70" t="str">
        <f t="shared" si="51"/>
        <v/>
      </c>
      <c r="CA70" t="str">
        <f t="shared" si="52"/>
        <v>JT</v>
      </c>
      <c r="CB70">
        <v>3</v>
      </c>
      <c r="CC70">
        <f t="shared" si="53"/>
        <v>4</v>
      </c>
      <c r="CD70">
        <f t="shared" si="54"/>
        <v>5</v>
      </c>
      <c r="CE70">
        <f t="shared" si="55"/>
        <v>6</v>
      </c>
      <c r="CF70">
        <f t="shared" si="56"/>
        <v>1</v>
      </c>
      <c r="CG70">
        <f t="shared" si="57"/>
        <v>2</v>
      </c>
      <c r="CH70" t="str">
        <f t="shared" si="58"/>
        <v/>
      </c>
      <c r="CI70" t="str">
        <f t="shared" si="59"/>
        <v/>
      </c>
      <c r="CJ70" t="str">
        <f t="shared" si="60"/>
        <v/>
      </c>
      <c r="CK70" t="str">
        <f t="shared" si="61"/>
        <v/>
      </c>
      <c r="CL70" t="s">
        <v>14</v>
      </c>
      <c r="CM70">
        <v>5</v>
      </c>
      <c r="CN70">
        <f t="shared" si="62"/>
        <v>6</v>
      </c>
      <c r="CO70">
        <f t="shared" si="63"/>
        <v>7</v>
      </c>
      <c r="CP70">
        <f t="shared" si="64"/>
        <v>1</v>
      </c>
      <c r="CQ70">
        <f t="shared" si="65"/>
        <v>2</v>
      </c>
      <c r="CR70">
        <f t="shared" si="66"/>
        <v>3</v>
      </c>
      <c r="CS70">
        <f t="shared" si="67"/>
        <v>4</v>
      </c>
      <c r="CT70" t="str">
        <f t="shared" si="68"/>
        <v/>
      </c>
      <c r="CU70" t="str">
        <f t="shared" si="69"/>
        <v/>
      </c>
      <c r="CV70" t="str">
        <f t="shared" si="70"/>
        <v/>
      </c>
      <c r="CW70" t="str">
        <f t="shared" si="71"/>
        <v>JT</v>
      </c>
      <c r="CX70">
        <v>6</v>
      </c>
      <c r="CY70">
        <f t="shared" si="72"/>
        <v>7</v>
      </c>
      <c r="CZ70">
        <f t="shared" si="73"/>
        <v>1</v>
      </c>
      <c r="DA70">
        <f t="shared" si="74"/>
        <v>2</v>
      </c>
      <c r="DB70">
        <f t="shared" si="75"/>
        <v>3</v>
      </c>
      <c r="DC70">
        <f t="shared" si="76"/>
        <v>4</v>
      </c>
      <c r="DD70">
        <f t="shared" si="77"/>
        <v>5</v>
      </c>
      <c r="DE70" t="str">
        <f t="shared" si="78"/>
        <v/>
      </c>
      <c r="DF70" t="str">
        <f t="shared" si="79"/>
        <v/>
      </c>
      <c r="DG70" t="str">
        <f t="shared" si="80"/>
        <v/>
      </c>
      <c r="DH70" t="str">
        <f t="shared" si="81"/>
        <v>JT</v>
      </c>
      <c r="DI70">
        <v>3</v>
      </c>
      <c r="DJ70">
        <f t="shared" si="82"/>
        <v>4</v>
      </c>
      <c r="DK70">
        <f t="shared" si="83"/>
        <v>5</v>
      </c>
      <c r="DL70">
        <f t="shared" si="84"/>
        <v>6</v>
      </c>
      <c r="DM70">
        <f t="shared" si="85"/>
        <v>7</v>
      </c>
      <c r="DN70">
        <f t="shared" si="86"/>
        <v>1</v>
      </c>
      <c r="DO70">
        <f t="shared" si="87"/>
        <v>2</v>
      </c>
      <c r="DP70" t="str">
        <f t="shared" si="88"/>
        <v/>
      </c>
      <c r="DQ70" t="str">
        <f t="shared" si="89"/>
        <v/>
      </c>
      <c r="DR70" t="str">
        <f t="shared" si="90"/>
        <v/>
      </c>
      <c r="DS70" t="str">
        <f t="shared" si="91"/>
        <v>JT</v>
      </c>
      <c r="DT70">
        <v>1</v>
      </c>
      <c r="DU70">
        <f t="shared" si="92"/>
        <v>2</v>
      </c>
      <c r="DV70">
        <f t="shared" si="93"/>
        <v>3</v>
      </c>
      <c r="DW70">
        <f t="shared" si="94"/>
        <v>4</v>
      </c>
      <c r="DX70">
        <f t="shared" si="95"/>
        <v>5</v>
      </c>
      <c r="DY70">
        <f t="shared" si="96"/>
        <v>6</v>
      </c>
      <c r="DZ70">
        <f t="shared" si="97"/>
        <v>7</v>
      </c>
      <c r="EA70" t="str">
        <f t="shared" si="98"/>
        <v/>
      </c>
      <c r="EB70" t="str">
        <f t="shared" si="99"/>
        <v/>
      </c>
      <c r="EC70" t="str">
        <f t="shared" si="100"/>
        <v/>
      </c>
      <c r="ED70" t="s">
        <v>14</v>
      </c>
      <c r="EE70">
        <v>1</v>
      </c>
      <c r="EF70">
        <f t="shared" si="101"/>
        <v>2</v>
      </c>
      <c r="EG70">
        <f t="shared" si="102"/>
        <v>3</v>
      </c>
      <c r="EH70">
        <f t="shared" si="103"/>
        <v>4</v>
      </c>
      <c r="EI70">
        <f t="shared" si="104"/>
        <v>5</v>
      </c>
      <c r="EJ70">
        <f t="shared" si="105"/>
        <v>6</v>
      </c>
      <c r="EK70">
        <f t="shared" si="106"/>
        <v>7</v>
      </c>
      <c r="EL70">
        <f t="shared" si="107"/>
        <v>8</v>
      </c>
      <c r="EM70" t="str">
        <f t="shared" si="108"/>
        <v/>
      </c>
      <c r="EN70" t="str">
        <f t="shared" si="109"/>
        <v/>
      </c>
      <c r="EO70" t="str">
        <f t="shared" si="110"/>
        <v>JT</v>
      </c>
      <c r="EP70">
        <v>6</v>
      </c>
      <c r="EQ70">
        <f t="shared" si="111"/>
        <v>7</v>
      </c>
      <c r="ER70">
        <f t="shared" si="112"/>
        <v>8</v>
      </c>
      <c r="ES70">
        <f t="shared" si="113"/>
        <v>1</v>
      </c>
      <c r="ET70">
        <f t="shared" si="114"/>
        <v>2</v>
      </c>
      <c r="EU70">
        <f t="shared" si="115"/>
        <v>3</v>
      </c>
      <c r="EV70">
        <f t="shared" si="116"/>
        <v>4</v>
      </c>
      <c r="EW70">
        <f t="shared" si="117"/>
        <v>5</v>
      </c>
      <c r="EX70" t="str">
        <f t="shared" si="118"/>
        <v/>
      </c>
      <c r="EY70" t="str">
        <f t="shared" si="119"/>
        <v/>
      </c>
      <c r="EZ70" t="str">
        <f t="shared" si="120"/>
        <v>JT</v>
      </c>
      <c r="FA70">
        <v>8</v>
      </c>
      <c r="FB70">
        <f t="shared" si="121"/>
        <v>1</v>
      </c>
      <c r="FC70">
        <f t="shared" si="122"/>
        <v>2</v>
      </c>
      <c r="FD70">
        <f t="shared" si="123"/>
        <v>3</v>
      </c>
      <c r="FE70">
        <f t="shared" si="124"/>
        <v>4</v>
      </c>
      <c r="FF70">
        <f t="shared" si="125"/>
        <v>5</v>
      </c>
      <c r="FG70">
        <f t="shared" si="126"/>
        <v>6</v>
      </c>
      <c r="FH70">
        <f t="shared" si="127"/>
        <v>7</v>
      </c>
      <c r="FI70" t="str">
        <f t="shared" si="128"/>
        <v/>
      </c>
      <c r="FJ70" t="str">
        <f t="shared" si="129"/>
        <v/>
      </c>
      <c r="FK70" t="str">
        <f t="shared" si="130"/>
        <v>JT</v>
      </c>
      <c r="FL70">
        <v>5</v>
      </c>
      <c r="FM70">
        <f t="shared" si="131"/>
        <v>6</v>
      </c>
      <c r="FN70">
        <f t="shared" si="132"/>
        <v>7</v>
      </c>
      <c r="FO70">
        <f t="shared" si="133"/>
        <v>8</v>
      </c>
      <c r="FP70">
        <f t="shared" si="134"/>
        <v>1</v>
      </c>
      <c r="FQ70">
        <f t="shared" si="135"/>
        <v>2</v>
      </c>
      <c r="FR70">
        <f t="shared" si="136"/>
        <v>3</v>
      </c>
      <c r="FS70">
        <f t="shared" si="137"/>
        <v>4</v>
      </c>
      <c r="FT70" t="str">
        <f t="shared" si="138"/>
        <v/>
      </c>
      <c r="FU70" t="str">
        <f t="shared" si="139"/>
        <v/>
      </c>
      <c r="FV70" s="168"/>
    </row>
    <row r="71" spans="1:178">
      <c r="A71" s="168"/>
      <c r="B71" s="168"/>
      <c r="C71" s="168"/>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row>
    <row r="72" spans="1:178">
      <c r="A72" s="168"/>
      <c r="B72" s="168"/>
      <c r="C72" s="168"/>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row>
    <row r="73" spans="1:178">
      <c r="A73" s="168" t="s">
        <v>540</v>
      </c>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row>
    <row r="74" spans="1:178">
      <c r="A74" s="168"/>
      <c r="B74" s="168" t="s">
        <v>1</v>
      </c>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row>
    <row r="75" spans="1:178">
      <c r="A75" s="168" t="s">
        <v>541</v>
      </c>
      <c r="B75" s="168">
        <v>1</v>
      </c>
      <c r="C75" s="168">
        <v>2</v>
      </c>
      <c r="D75" s="168" t="s">
        <v>479</v>
      </c>
      <c r="E75" s="168" t="s">
        <v>480</v>
      </c>
      <c r="F75" s="168" t="s">
        <v>468</v>
      </c>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row>
    <row r="76" spans="1:178">
      <c r="A76" s="168" t="s">
        <v>518</v>
      </c>
      <c r="B76" s="168">
        <v>6.2</v>
      </c>
      <c r="C76" s="168">
        <v>6</v>
      </c>
      <c r="D76" s="168">
        <v>5.6</v>
      </c>
      <c r="E76" s="168">
        <f>D76</f>
        <v>5.6</v>
      </c>
      <c r="F76" s="168">
        <f>D76</f>
        <v>5.6</v>
      </c>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row>
    <row r="77" spans="1:178">
      <c r="A77" s="168" t="s">
        <v>520</v>
      </c>
      <c r="B77" s="168">
        <v>12.5</v>
      </c>
      <c r="C77" s="168">
        <v>12</v>
      </c>
      <c r="D77" s="168">
        <v>11.3</v>
      </c>
      <c r="E77" s="168">
        <f t="shared" ref="E77:E81" si="199">D77</f>
        <v>11.3</v>
      </c>
      <c r="F77" s="168">
        <f t="shared" ref="F77:F81" si="200">D77</f>
        <v>11.3</v>
      </c>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row>
    <row r="78" spans="1:178">
      <c r="A78" s="168" t="s">
        <v>522</v>
      </c>
      <c r="B78" s="168">
        <v>11.6</v>
      </c>
      <c r="C78" s="168">
        <v>11.2</v>
      </c>
      <c r="D78" s="168">
        <v>10</v>
      </c>
      <c r="E78" s="168">
        <f t="shared" si="199"/>
        <v>10</v>
      </c>
      <c r="F78" s="168">
        <f t="shared" si="200"/>
        <v>10</v>
      </c>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row>
    <row r="79" spans="1:178">
      <c r="A79" s="168" t="s">
        <v>527</v>
      </c>
      <c r="B79" s="168">
        <v>36</v>
      </c>
      <c r="C79" s="168">
        <v>33</v>
      </c>
      <c r="D79" s="168">
        <v>28</v>
      </c>
      <c r="E79" s="168">
        <f t="shared" si="199"/>
        <v>28</v>
      </c>
      <c r="F79" s="168">
        <f t="shared" si="200"/>
        <v>28</v>
      </c>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row>
    <row r="80" spans="1:178">
      <c r="A80" s="168" t="s">
        <v>530</v>
      </c>
      <c r="B80" s="168">
        <v>40</v>
      </c>
      <c r="C80" s="168">
        <v>36</v>
      </c>
      <c r="D80" s="168">
        <v>28</v>
      </c>
      <c r="E80" s="168">
        <f t="shared" si="199"/>
        <v>28</v>
      </c>
      <c r="F80" s="168">
        <f t="shared" si="200"/>
        <v>28</v>
      </c>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row>
    <row r="81" spans="1:178">
      <c r="A81" s="168" t="s">
        <v>532</v>
      </c>
      <c r="B81" s="168">
        <v>47</v>
      </c>
      <c r="C81" s="168">
        <v>43</v>
      </c>
      <c r="D81" s="168">
        <v>36</v>
      </c>
      <c r="E81" s="168">
        <f t="shared" si="199"/>
        <v>36</v>
      </c>
      <c r="F81" s="168">
        <f t="shared" si="200"/>
        <v>36</v>
      </c>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row>
    <row r="82" spans="1:178">
      <c r="A82" s="168" t="s">
        <v>542</v>
      </c>
      <c r="B82" s="168" t="s">
        <v>27</v>
      </c>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row>
    <row r="83" spans="1:178">
      <c r="A83" s="168" t="s">
        <v>543</v>
      </c>
      <c r="B83" s="168">
        <v>1</v>
      </c>
      <c r="C83" s="168">
        <v>2</v>
      </c>
      <c r="D83" s="168" t="s">
        <v>479</v>
      </c>
      <c r="E83" s="168" t="s">
        <v>480</v>
      </c>
      <c r="F83" s="168" t="s">
        <v>468</v>
      </c>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c r="DT83" s="168"/>
      <c r="DU83" s="168"/>
      <c r="DV83" s="168"/>
      <c r="DW83" s="168"/>
      <c r="DX83" s="168"/>
      <c r="DY83" s="168"/>
      <c r="DZ83" s="168"/>
      <c r="EA83" s="168"/>
      <c r="EB83" s="168"/>
      <c r="EC83" s="168"/>
      <c r="ED83" s="168"/>
      <c r="EE83" s="168"/>
      <c r="EF83" s="168"/>
      <c r="EG83" s="168"/>
      <c r="EH83" s="168"/>
      <c r="EI83" s="168"/>
      <c r="EJ83" s="168"/>
      <c r="EK83" s="168"/>
      <c r="EL83" s="168"/>
      <c r="EM83" s="168"/>
      <c r="EN83" s="168"/>
      <c r="EO83" s="168"/>
      <c r="EP83" s="168"/>
      <c r="EQ83" s="168"/>
      <c r="ER83" s="168"/>
      <c r="ES83" s="168"/>
      <c r="ET83" s="168"/>
      <c r="EU83" s="168"/>
      <c r="EV83" s="168"/>
      <c r="EW83" s="168"/>
      <c r="EX83" s="168"/>
      <c r="EY83" s="168"/>
      <c r="EZ83" s="168"/>
      <c r="FA83" s="168"/>
      <c r="FB83" s="168"/>
      <c r="FC83" s="168"/>
      <c r="FD83" s="168"/>
      <c r="FE83" s="168"/>
      <c r="FF83" s="168"/>
      <c r="FG83" s="168"/>
      <c r="FH83" s="168"/>
      <c r="FI83" s="168"/>
      <c r="FJ83" s="168"/>
      <c r="FK83" s="168"/>
      <c r="FL83" s="168"/>
      <c r="FM83" s="168"/>
      <c r="FN83" s="168"/>
      <c r="FO83" s="168"/>
      <c r="FP83" s="168"/>
      <c r="FQ83" s="168"/>
      <c r="FR83" s="168"/>
      <c r="FS83" s="168"/>
      <c r="FT83" s="168"/>
      <c r="FU83" s="168"/>
      <c r="FV83" s="168"/>
    </row>
    <row r="84" spans="1:178">
      <c r="A84" s="168" t="s">
        <v>519</v>
      </c>
      <c r="B84" s="168">
        <v>5</v>
      </c>
      <c r="C84" s="168">
        <v>4.6500000000000004</v>
      </c>
      <c r="D84" s="168">
        <v>4.6500000000000004</v>
      </c>
      <c r="E84" s="168">
        <f t="shared" ref="E84:E89" si="201">D84</f>
        <v>4.6500000000000004</v>
      </c>
      <c r="F84" s="168">
        <f t="shared" ref="F84:F89" si="202">D84</f>
        <v>4.6500000000000004</v>
      </c>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row>
    <row r="85" spans="1:178">
      <c r="A85" s="168" t="s">
        <v>521</v>
      </c>
      <c r="B85" s="168">
        <v>10.199999999999999</v>
      </c>
      <c r="C85" s="168">
        <v>9.3000000000000007</v>
      </c>
      <c r="D85" s="168">
        <v>9.3000000000000007</v>
      </c>
      <c r="E85" s="168">
        <f t="shared" si="201"/>
        <v>9.3000000000000007</v>
      </c>
      <c r="F85" s="168">
        <f t="shared" si="202"/>
        <v>9.3000000000000007</v>
      </c>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c r="CL85" s="168"/>
      <c r="CM85" s="168"/>
      <c r="CN85" s="168"/>
      <c r="CO85" s="168"/>
      <c r="CP85" s="168"/>
      <c r="CQ85" s="168"/>
      <c r="CR85" s="168"/>
      <c r="CS85" s="168"/>
      <c r="CT85" s="168"/>
      <c r="CU85" s="168"/>
      <c r="CV85" s="168"/>
      <c r="CW85" s="168"/>
      <c r="CX85" s="168"/>
      <c r="CY85" s="168"/>
      <c r="CZ85" s="168"/>
      <c r="DA85" s="168"/>
      <c r="DB85" s="168"/>
      <c r="DC85" s="168"/>
      <c r="DD85" s="168"/>
      <c r="DE85" s="168"/>
      <c r="DF85" s="168"/>
      <c r="DG85" s="168"/>
      <c r="DH85" s="168"/>
      <c r="DI85" s="168"/>
      <c r="DJ85" s="168"/>
      <c r="DK85" s="168"/>
      <c r="DL85" s="168"/>
      <c r="DM85" s="168"/>
      <c r="DN85" s="168"/>
      <c r="DO85" s="168"/>
      <c r="DP85" s="168"/>
      <c r="DQ85" s="168"/>
      <c r="DR85" s="168"/>
      <c r="DS85" s="168"/>
      <c r="DT85" s="168"/>
      <c r="DU85" s="168"/>
      <c r="DV85" s="168"/>
      <c r="DW85" s="168"/>
      <c r="DX85" s="168"/>
      <c r="DY85" s="168"/>
      <c r="DZ85" s="168"/>
      <c r="EA85" s="168"/>
      <c r="EB85" s="168"/>
      <c r="EC85" s="168"/>
      <c r="ED85" s="168"/>
      <c r="EE85" s="168"/>
      <c r="EF85" s="168"/>
      <c r="EG85" s="168"/>
      <c r="EH85" s="168"/>
      <c r="EI85" s="168"/>
      <c r="EJ85" s="168"/>
      <c r="EK85" s="168"/>
      <c r="EL85" s="168"/>
      <c r="EM85" s="168"/>
      <c r="EN85" s="168"/>
      <c r="EO85" s="168"/>
      <c r="EP85" s="168"/>
      <c r="EQ85" s="168"/>
      <c r="ER85" s="168"/>
      <c r="ES85" s="168"/>
      <c r="ET85" s="168"/>
      <c r="EU85" s="168"/>
      <c r="EV85" s="168"/>
      <c r="EW85" s="168"/>
      <c r="EX85" s="168"/>
      <c r="EY85" s="168"/>
      <c r="EZ85" s="168"/>
      <c r="FA85" s="168"/>
      <c r="FB85" s="168"/>
      <c r="FC85" s="168"/>
      <c r="FD85" s="168"/>
      <c r="FE85" s="168"/>
      <c r="FF85" s="168"/>
      <c r="FG85" s="168"/>
      <c r="FH85" s="168"/>
      <c r="FI85" s="168"/>
      <c r="FJ85" s="168"/>
      <c r="FK85" s="168"/>
      <c r="FL85" s="168"/>
      <c r="FM85" s="168"/>
      <c r="FN85" s="168"/>
      <c r="FO85" s="168"/>
      <c r="FP85" s="168"/>
      <c r="FQ85" s="168"/>
      <c r="FR85" s="168"/>
      <c r="FS85" s="168"/>
      <c r="FT85" s="168"/>
      <c r="FU85" s="168"/>
      <c r="FV85" s="168"/>
    </row>
    <row r="86" spans="1:178">
      <c r="A86" s="168" t="s">
        <v>524</v>
      </c>
      <c r="B86" s="168">
        <v>9.8000000000000007</v>
      </c>
      <c r="C86" s="168">
        <v>8.6</v>
      </c>
      <c r="D86" s="168">
        <v>8.1999999999999993</v>
      </c>
      <c r="E86" s="168">
        <f t="shared" si="201"/>
        <v>8.1999999999999993</v>
      </c>
      <c r="F86" s="168">
        <f t="shared" si="202"/>
        <v>8.1999999999999993</v>
      </c>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68"/>
      <c r="DL86" s="168"/>
      <c r="DM86" s="168"/>
      <c r="DN86" s="168"/>
      <c r="DO86" s="168"/>
      <c r="DP86" s="168"/>
      <c r="DQ86" s="168"/>
      <c r="DR86" s="168"/>
      <c r="DS86" s="168"/>
      <c r="DT86" s="168"/>
      <c r="DU86" s="168"/>
      <c r="DV86" s="168"/>
      <c r="DW86" s="168"/>
      <c r="DX86" s="168"/>
      <c r="DY86" s="168"/>
      <c r="DZ86" s="168"/>
      <c r="EA86" s="168"/>
      <c r="EB86" s="168"/>
      <c r="EC86" s="168"/>
      <c r="ED86" s="168"/>
      <c r="EE86" s="168"/>
      <c r="EF86" s="168"/>
      <c r="EG86" s="168"/>
      <c r="EH86" s="168"/>
      <c r="EI86" s="168"/>
      <c r="EJ86" s="168"/>
      <c r="EK86" s="168"/>
      <c r="EL86" s="168"/>
      <c r="EM86" s="168"/>
      <c r="EN86" s="168"/>
      <c r="EO86" s="168"/>
      <c r="EP86" s="168"/>
      <c r="EQ86" s="168"/>
      <c r="ER86" s="168"/>
      <c r="ES86" s="168"/>
      <c r="ET86" s="168"/>
      <c r="EU86" s="168"/>
      <c r="EV86" s="168"/>
      <c r="EW86" s="168"/>
      <c r="EX86" s="168"/>
      <c r="EY86" s="168"/>
      <c r="EZ86" s="168"/>
      <c r="FA86" s="168"/>
      <c r="FB86" s="168"/>
      <c r="FC86" s="168"/>
      <c r="FD86" s="168"/>
      <c r="FE86" s="168"/>
      <c r="FF86" s="168"/>
      <c r="FG86" s="168"/>
      <c r="FH86" s="168"/>
      <c r="FI86" s="168"/>
      <c r="FJ86" s="168"/>
      <c r="FK86" s="168"/>
      <c r="FL86" s="168"/>
      <c r="FM86" s="168"/>
      <c r="FN86" s="168"/>
      <c r="FO86" s="168"/>
      <c r="FP86" s="168"/>
      <c r="FQ86" s="168"/>
      <c r="FR86" s="168"/>
      <c r="FS86" s="168"/>
      <c r="FT86" s="168"/>
      <c r="FU86" s="168"/>
      <c r="FV86" s="168"/>
    </row>
    <row r="87" spans="1:178">
      <c r="A87" s="168" t="s">
        <v>529</v>
      </c>
      <c r="B87" s="168">
        <v>30</v>
      </c>
      <c r="C87" s="168">
        <v>25</v>
      </c>
      <c r="D87" s="168">
        <v>25</v>
      </c>
      <c r="E87" s="168">
        <f t="shared" si="201"/>
        <v>25</v>
      </c>
      <c r="F87" s="168">
        <f t="shared" si="202"/>
        <v>25</v>
      </c>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8"/>
      <c r="ED87" s="168"/>
      <c r="EE87" s="168"/>
      <c r="EF87" s="168"/>
      <c r="EG87" s="168"/>
      <c r="EH87" s="168"/>
      <c r="EI87" s="168"/>
      <c r="EJ87" s="168"/>
      <c r="EK87" s="168"/>
      <c r="EL87" s="168"/>
      <c r="EM87" s="168"/>
      <c r="EN87" s="168"/>
      <c r="EO87" s="168"/>
      <c r="EP87" s="168"/>
      <c r="EQ87" s="168"/>
      <c r="ER87" s="168"/>
      <c r="ES87" s="168"/>
      <c r="ET87" s="168"/>
      <c r="EU87" s="168"/>
      <c r="EV87" s="168"/>
      <c r="EW87" s="168"/>
      <c r="EX87" s="168"/>
      <c r="EY87" s="168"/>
      <c r="EZ87" s="168"/>
      <c r="FA87" s="168"/>
      <c r="FB87" s="168"/>
      <c r="FC87" s="168"/>
      <c r="FD87" s="168"/>
      <c r="FE87" s="168"/>
      <c r="FF87" s="168"/>
      <c r="FG87" s="168"/>
      <c r="FH87" s="168"/>
      <c r="FI87" s="168"/>
      <c r="FJ87" s="168"/>
      <c r="FK87" s="168"/>
      <c r="FL87" s="168"/>
      <c r="FM87" s="168"/>
      <c r="FN87" s="168"/>
      <c r="FO87" s="168"/>
      <c r="FP87" s="168"/>
      <c r="FQ87" s="168"/>
      <c r="FR87" s="168"/>
      <c r="FS87" s="168"/>
      <c r="FT87" s="168"/>
      <c r="FU87" s="168"/>
      <c r="FV87" s="168"/>
    </row>
    <row r="88" spans="1:178">
      <c r="A88" s="168" t="s">
        <v>531</v>
      </c>
      <c r="B88" s="168">
        <v>38</v>
      </c>
      <c r="C88" s="168">
        <v>30</v>
      </c>
      <c r="D88" s="168">
        <v>25</v>
      </c>
      <c r="E88" s="168">
        <f t="shared" si="201"/>
        <v>25</v>
      </c>
      <c r="F88" s="168">
        <f t="shared" si="202"/>
        <v>25</v>
      </c>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c r="CL88" s="168"/>
      <c r="CM88" s="168"/>
      <c r="CN88" s="168"/>
      <c r="CO88" s="168"/>
      <c r="CP88" s="168"/>
      <c r="CQ88" s="168"/>
      <c r="CR88" s="168"/>
      <c r="CS88" s="168"/>
      <c r="CT88" s="168"/>
      <c r="CU88" s="168"/>
      <c r="CV88" s="168"/>
      <c r="CW88" s="168"/>
      <c r="CX88" s="168"/>
      <c r="CY88" s="168"/>
      <c r="CZ88" s="168"/>
      <c r="DA88" s="168"/>
      <c r="DB88" s="168"/>
      <c r="DC88" s="168"/>
      <c r="DD88" s="168"/>
      <c r="DE88" s="168"/>
      <c r="DF88" s="168"/>
      <c r="DG88" s="168"/>
      <c r="DH88" s="168"/>
      <c r="DI88" s="168"/>
      <c r="DJ88" s="168"/>
      <c r="DK88" s="168"/>
      <c r="DL88" s="168"/>
      <c r="DM88" s="168"/>
      <c r="DN88" s="168"/>
      <c r="DO88" s="168"/>
      <c r="DP88" s="168"/>
      <c r="DQ88" s="168"/>
      <c r="DR88" s="168"/>
      <c r="DS88" s="168"/>
      <c r="DT88" s="168"/>
      <c r="DU88" s="168"/>
      <c r="DV88" s="168"/>
      <c r="DW88" s="168"/>
      <c r="DX88" s="168"/>
      <c r="DY88" s="168"/>
      <c r="DZ88" s="168"/>
      <c r="EA88" s="168"/>
      <c r="EB88" s="168"/>
      <c r="EC88" s="168"/>
      <c r="ED88" s="168"/>
      <c r="EE88" s="168"/>
      <c r="EF88" s="168"/>
      <c r="EG88" s="168"/>
      <c r="EH88" s="168"/>
      <c r="EI88" s="168"/>
      <c r="EJ88" s="168"/>
      <c r="EK88" s="168"/>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row>
    <row r="89" spans="1:178">
      <c r="A89" s="168" t="s">
        <v>534</v>
      </c>
      <c r="B89" s="168">
        <v>32</v>
      </c>
      <c r="C89" s="168">
        <v>25</v>
      </c>
      <c r="D89" s="168">
        <v>25</v>
      </c>
      <c r="E89" s="168">
        <f t="shared" si="201"/>
        <v>25</v>
      </c>
      <c r="F89" s="168">
        <f t="shared" si="202"/>
        <v>25</v>
      </c>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row>
    <row r="90" spans="1:178">
      <c r="A90" s="168"/>
      <c r="B90" s="168"/>
      <c r="C90" s="168"/>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row>
    <row r="91" spans="1:178">
      <c r="A91" s="168" t="s">
        <v>544</v>
      </c>
      <c r="B91" s="168"/>
      <c r="C91" s="168"/>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c r="AX91" s="168"/>
      <c r="AY91" s="168"/>
      <c r="AZ91" s="168"/>
      <c r="BA91" s="168"/>
      <c r="BB91" s="168"/>
      <c r="BC91" s="168"/>
      <c r="BD91" s="168"/>
      <c r="BE91" s="168"/>
      <c r="BF91" s="168"/>
      <c r="BG91" s="168"/>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row>
    <row r="92" spans="1:178">
      <c r="A92" s="168" t="s">
        <v>507</v>
      </c>
      <c r="B92" s="168" t="s">
        <v>508</v>
      </c>
      <c r="C92" s="168"/>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row>
    <row r="93" spans="1:178">
      <c r="A93" s="168">
        <v>1</v>
      </c>
      <c r="B93" s="168">
        <v>2</v>
      </c>
      <c r="C93" s="168"/>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168"/>
      <c r="FP93" s="168"/>
      <c r="FQ93" s="168"/>
      <c r="FR93" s="168"/>
      <c r="FS93" s="168"/>
      <c r="FT93" s="168"/>
      <c r="FU93" s="168"/>
      <c r="FV93" s="168"/>
    </row>
    <row r="94" spans="1:178">
      <c r="A94" s="168">
        <v>2</v>
      </c>
      <c r="B94" s="168">
        <v>3</v>
      </c>
      <c r="C94" s="168"/>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68"/>
      <c r="BC94" s="168"/>
      <c r="BD94" s="168"/>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c r="DP94" s="168"/>
      <c r="DQ94" s="168"/>
      <c r="DR94" s="168"/>
      <c r="DS94" s="168"/>
      <c r="DT94" s="168"/>
      <c r="DU94" s="168"/>
      <c r="DV94" s="168"/>
      <c r="DW94" s="168"/>
      <c r="DX94" s="168"/>
      <c r="DY94" s="168"/>
      <c r="DZ94" s="168"/>
      <c r="EA94" s="168"/>
      <c r="EB94" s="168"/>
      <c r="EC94" s="168"/>
      <c r="ED94" s="168"/>
      <c r="EE94" s="168"/>
      <c r="EF94" s="168"/>
      <c r="EG94" s="168"/>
      <c r="EH94" s="168"/>
      <c r="EI94" s="168"/>
      <c r="EJ94" s="168"/>
      <c r="EK94" s="168"/>
      <c r="EL94" s="168"/>
      <c r="EM94" s="168"/>
      <c r="EN94" s="168"/>
      <c r="EO94" s="168"/>
      <c r="EP94" s="168"/>
      <c r="EQ94" s="168"/>
      <c r="ER94" s="168"/>
      <c r="ES94" s="168"/>
      <c r="ET94" s="168"/>
      <c r="EU94" s="168"/>
      <c r="EV94" s="168"/>
      <c r="EW94" s="168"/>
      <c r="EX94" s="168"/>
      <c r="EY94" s="168"/>
      <c r="EZ94" s="168"/>
      <c r="FA94" s="168"/>
      <c r="FB94" s="168"/>
      <c r="FC94" s="168"/>
      <c r="FD94" s="168"/>
      <c r="FE94" s="168"/>
      <c r="FF94" s="168"/>
      <c r="FG94" s="168"/>
      <c r="FH94" s="168"/>
      <c r="FI94" s="168"/>
      <c r="FJ94" s="168"/>
      <c r="FK94" s="168"/>
      <c r="FL94" s="168"/>
      <c r="FM94" s="168"/>
      <c r="FN94" s="168"/>
      <c r="FO94" s="168"/>
      <c r="FP94" s="168"/>
      <c r="FQ94" s="168"/>
      <c r="FR94" s="168"/>
      <c r="FS94" s="168"/>
      <c r="FT94" s="168"/>
      <c r="FU94" s="168"/>
      <c r="FV94" s="168"/>
    </row>
    <row r="95" spans="1:178">
      <c r="A95" s="168" t="s">
        <v>479</v>
      </c>
      <c r="B95" s="168">
        <v>4</v>
      </c>
      <c r="C95" s="168"/>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8"/>
      <c r="BC95" s="168"/>
      <c r="BD95" s="168"/>
      <c r="BE95" s="168"/>
      <c r="BF95" s="168"/>
      <c r="BG95" s="168"/>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c r="DP95" s="168"/>
      <c r="DQ95" s="168"/>
      <c r="DR95" s="168"/>
      <c r="DS95" s="168"/>
      <c r="DT95" s="168"/>
      <c r="DU95" s="168"/>
      <c r="DV95" s="168"/>
      <c r="DW95" s="168"/>
      <c r="DX95" s="168"/>
      <c r="DY95" s="168"/>
      <c r="DZ95" s="168"/>
      <c r="EA95" s="168"/>
      <c r="EB95" s="168"/>
      <c r="EC95" s="168"/>
      <c r="ED95" s="168"/>
      <c r="EE95" s="168"/>
      <c r="EF95" s="168"/>
      <c r="EG95" s="168"/>
      <c r="EH95" s="168"/>
      <c r="EI95" s="168"/>
      <c r="EJ95" s="168"/>
      <c r="EK95" s="168"/>
      <c r="EL95" s="168"/>
      <c r="EM95" s="168"/>
      <c r="EN95" s="168"/>
      <c r="EO95" s="168"/>
      <c r="EP95" s="168"/>
      <c r="EQ95" s="168"/>
      <c r="ER95" s="168"/>
      <c r="ES95" s="168"/>
      <c r="ET95" s="168"/>
      <c r="EU95" s="168"/>
      <c r="EV95" s="168"/>
      <c r="EW95" s="168"/>
      <c r="EX95" s="168"/>
      <c r="EY95" s="168"/>
      <c r="EZ95" s="168"/>
      <c r="FA95" s="168"/>
      <c r="FB95" s="168"/>
      <c r="FC95" s="168"/>
      <c r="FD95" s="168"/>
      <c r="FE95" s="168"/>
      <c r="FF95" s="168"/>
      <c r="FG95" s="168"/>
      <c r="FH95" s="168"/>
      <c r="FI95" s="168"/>
      <c r="FJ95" s="168"/>
      <c r="FK95" s="168"/>
      <c r="FL95" s="168"/>
      <c r="FM95" s="168"/>
      <c r="FN95" s="168"/>
      <c r="FO95" s="168"/>
      <c r="FP95" s="168"/>
      <c r="FQ95" s="168"/>
      <c r="FR95" s="168"/>
      <c r="FS95" s="168"/>
      <c r="FT95" s="168"/>
      <c r="FU95" s="168"/>
      <c r="FV95" s="168"/>
    </row>
    <row r="96" spans="1:178">
      <c r="A96" s="168" t="s">
        <v>480</v>
      </c>
      <c r="B96" s="168">
        <v>5</v>
      </c>
      <c r="C96" s="168"/>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row>
    <row r="97" spans="1:178">
      <c r="A97" s="168" t="s">
        <v>468</v>
      </c>
      <c r="B97" s="168">
        <v>6</v>
      </c>
      <c r="C97" s="168"/>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c r="CW97" s="168"/>
      <c r="CX97" s="168"/>
      <c r="CY97" s="168"/>
      <c r="CZ97" s="168"/>
      <c r="DA97" s="168"/>
      <c r="DB97" s="168"/>
      <c r="DC97" s="168"/>
      <c r="DD97" s="168"/>
      <c r="DE97" s="168"/>
      <c r="DF97" s="168"/>
      <c r="DG97" s="168"/>
      <c r="DH97" s="168"/>
      <c r="DI97" s="168"/>
      <c r="DJ97" s="168"/>
      <c r="DK97" s="168"/>
      <c r="DL97" s="168"/>
      <c r="DM97" s="168"/>
      <c r="DN97" s="168"/>
      <c r="DO97" s="168"/>
      <c r="DP97" s="168"/>
      <c r="DQ97" s="168"/>
      <c r="DR97" s="168"/>
      <c r="DS97" s="168"/>
      <c r="DT97" s="168"/>
      <c r="DU97" s="168"/>
      <c r="DV97" s="168"/>
      <c r="DW97" s="168"/>
      <c r="DX97" s="168"/>
      <c r="DY97" s="168"/>
      <c r="DZ97" s="168"/>
      <c r="EA97" s="168"/>
      <c r="EB97" s="168"/>
      <c r="EC97" s="168"/>
      <c r="ED97" s="168"/>
      <c r="EE97" s="168"/>
      <c r="EF97" s="168"/>
      <c r="EG97" s="168"/>
      <c r="EH97" s="168"/>
      <c r="EI97" s="168"/>
      <c r="EJ97" s="168"/>
      <c r="EK97" s="168"/>
      <c r="EL97" s="168"/>
      <c r="EM97" s="168"/>
      <c r="EN97" s="168"/>
      <c r="EO97" s="168"/>
      <c r="EP97" s="168"/>
      <c r="EQ97" s="168"/>
      <c r="ER97" s="168"/>
      <c r="ES97" s="168"/>
      <c r="ET97" s="168"/>
      <c r="EU97" s="168"/>
      <c r="EV97" s="168"/>
      <c r="EW97" s="168"/>
      <c r="EX97" s="168"/>
      <c r="EY97" s="168"/>
      <c r="EZ97" s="168"/>
      <c r="FA97" s="168"/>
      <c r="FB97" s="168"/>
      <c r="FC97" s="168"/>
      <c r="FD97" s="168"/>
      <c r="FE97" s="168"/>
      <c r="FF97" s="168"/>
      <c r="FG97" s="168"/>
      <c r="FH97" s="168"/>
      <c r="FI97" s="168"/>
      <c r="FJ97" s="168"/>
      <c r="FK97" s="168"/>
      <c r="FL97" s="168"/>
      <c r="FM97" s="168"/>
      <c r="FN97" s="168"/>
      <c r="FO97" s="168"/>
      <c r="FP97" s="168"/>
      <c r="FQ97" s="168"/>
      <c r="FR97" s="168"/>
      <c r="FS97" s="168"/>
      <c r="FT97" s="168"/>
      <c r="FU97" s="168"/>
      <c r="FV97" s="168"/>
    </row>
    <row r="98" spans="1:178">
      <c r="A98" s="168"/>
      <c r="B98" s="168"/>
      <c r="C98" s="168"/>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68"/>
      <c r="BO98" s="168"/>
      <c r="BP98" s="168"/>
      <c r="BQ98" s="168"/>
      <c r="BR98" s="168"/>
      <c r="BS98" s="168"/>
      <c r="BT98" s="168"/>
      <c r="BU98" s="168"/>
      <c r="BV98" s="168"/>
      <c r="BW98" s="168"/>
      <c r="BX98" s="168"/>
      <c r="BY98" s="168"/>
      <c r="BZ98" s="168"/>
      <c r="CA98" s="168"/>
      <c r="CB98" s="168"/>
      <c r="CC98" s="168"/>
      <c r="CD98" s="168"/>
      <c r="CE98" s="168"/>
      <c r="CF98" s="168"/>
      <c r="CG98" s="168"/>
      <c r="CH98" s="168"/>
      <c r="CI98" s="168"/>
      <c r="CJ98" s="168"/>
      <c r="CK98" s="168"/>
      <c r="CL98" s="168"/>
      <c r="CM98" s="168"/>
      <c r="CN98" s="168"/>
      <c r="CO98" s="168"/>
      <c r="CP98" s="168"/>
      <c r="CQ98" s="168"/>
      <c r="CR98" s="168"/>
      <c r="CS98" s="168"/>
      <c r="CT98" s="168"/>
      <c r="CU98" s="168"/>
      <c r="CV98" s="168"/>
      <c r="CW98" s="168"/>
      <c r="CX98" s="168"/>
      <c r="CY98" s="168"/>
      <c r="CZ98" s="168"/>
      <c r="DA98" s="168"/>
      <c r="DB98" s="168"/>
      <c r="DC98" s="168"/>
      <c r="DD98" s="168"/>
      <c r="DE98" s="168"/>
      <c r="DF98" s="168"/>
      <c r="DG98" s="168"/>
      <c r="DH98" s="168"/>
      <c r="DI98" s="168"/>
      <c r="DJ98" s="168"/>
      <c r="DK98" s="168"/>
      <c r="DL98" s="168"/>
      <c r="DM98" s="168"/>
      <c r="DN98" s="168"/>
      <c r="DO98" s="168"/>
      <c r="DP98" s="168"/>
      <c r="DQ98" s="168"/>
      <c r="DR98" s="168"/>
      <c r="DS98" s="168"/>
      <c r="DT98" s="168"/>
      <c r="DU98" s="168"/>
      <c r="DV98" s="168"/>
      <c r="DW98" s="168"/>
      <c r="DX98" s="168"/>
      <c r="DY98" s="168"/>
      <c r="DZ98" s="168"/>
      <c r="EA98" s="168"/>
      <c r="EB98" s="168"/>
      <c r="EC98" s="168"/>
      <c r="ED98" s="168"/>
      <c r="EE98" s="168"/>
      <c r="EF98" s="168"/>
      <c r="EG98" s="168"/>
      <c r="EH98" s="168"/>
      <c r="EI98" s="168"/>
      <c r="EJ98" s="168"/>
      <c r="EK98" s="168"/>
      <c r="EL98" s="168"/>
      <c r="EM98" s="168"/>
      <c r="EN98" s="168"/>
      <c r="EO98" s="168"/>
      <c r="EP98" s="168"/>
      <c r="EQ98" s="168"/>
      <c r="ER98" s="168"/>
      <c r="ES98" s="168"/>
      <c r="ET98" s="168"/>
      <c r="EU98" s="168"/>
      <c r="EV98" s="168"/>
      <c r="EW98" s="168"/>
      <c r="EX98" s="168"/>
      <c r="EY98" s="168"/>
      <c r="EZ98" s="168"/>
      <c r="FA98" s="168"/>
      <c r="FB98" s="168"/>
      <c r="FC98" s="168"/>
      <c r="FD98" s="168"/>
      <c r="FE98" s="168"/>
      <c r="FF98" s="168"/>
      <c r="FG98" s="168"/>
      <c r="FH98" s="168"/>
      <c r="FI98" s="168"/>
      <c r="FJ98" s="168"/>
      <c r="FK98" s="168"/>
      <c r="FL98" s="168"/>
      <c r="FM98" s="168"/>
      <c r="FN98" s="168"/>
      <c r="FO98" s="168"/>
      <c r="FP98" s="168"/>
      <c r="FQ98" s="168"/>
      <c r="FR98" s="168"/>
      <c r="FS98" s="168"/>
      <c r="FT98" s="168"/>
      <c r="FU98" s="168"/>
      <c r="FV98" s="168"/>
    </row>
    <row r="99" spans="1:178">
      <c r="A99" s="168"/>
      <c r="B99" s="168"/>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c r="DP99" s="168"/>
      <c r="DQ99" s="168"/>
      <c r="DR99" s="168"/>
      <c r="DS99" s="168"/>
      <c r="DT99" s="168"/>
      <c r="DU99" s="168"/>
      <c r="DV99" s="168"/>
      <c r="DW99" s="168"/>
      <c r="DX99" s="168"/>
      <c r="DY99" s="168"/>
      <c r="DZ99" s="168"/>
      <c r="EA99" s="168"/>
      <c r="EB99" s="168"/>
      <c r="EC99" s="168"/>
      <c r="ED99" s="168"/>
      <c r="EE99" s="168"/>
      <c r="EF99" s="168"/>
      <c r="EG99" s="168"/>
      <c r="EH99" s="168"/>
      <c r="EI99" s="168"/>
      <c r="EJ99" s="168"/>
      <c r="EK99" s="168"/>
      <c r="EL99" s="168"/>
      <c r="EM99" s="168"/>
      <c r="EN99" s="168"/>
      <c r="EO99" s="168"/>
      <c r="EP99" s="168"/>
      <c r="EQ99" s="168"/>
      <c r="ER99" s="168"/>
      <c r="ES99" s="168"/>
      <c r="ET99" s="168"/>
      <c r="EU99" s="168"/>
      <c r="EV99" s="168"/>
      <c r="EW99" s="168"/>
      <c r="EX99" s="168"/>
      <c r="EY99" s="168"/>
      <c r="EZ99" s="168"/>
      <c r="FA99" s="168"/>
      <c r="FB99" s="168"/>
      <c r="FC99" s="168"/>
      <c r="FD99" s="168"/>
      <c r="FE99" s="168"/>
      <c r="FF99" s="168"/>
      <c r="FG99" s="168"/>
      <c r="FH99" s="168"/>
      <c r="FI99" s="168"/>
      <c r="FJ99" s="168"/>
      <c r="FK99" s="168"/>
      <c r="FL99" s="168"/>
      <c r="FM99" s="168"/>
      <c r="FN99" s="168"/>
      <c r="FO99" s="168"/>
      <c r="FP99" s="168"/>
      <c r="FQ99" s="168"/>
      <c r="FR99" s="168"/>
      <c r="FS99" s="168"/>
      <c r="FT99" s="168"/>
      <c r="FU99" s="168"/>
      <c r="FV99" s="168"/>
    </row>
    <row r="100" spans="1:178">
      <c r="A100" s="168"/>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8"/>
      <c r="BR100" s="168"/>
      <c r="BS100" s="168"/>
      <c r="BT100" s="168"/>
      <c r="BU100" s="168"/>
      <c r="BV100" s="168"/>
      <c r="BW100" s="168"/>
      <c r="BX100" s="168"/>
      <c r="BY100" s="168"/>
      <c r="BZ100" s="168"/>
      <c r="CA100" s="168"/>
      <c r="CB100" s="168"/>
      <c r="CC100" s="168"/>
      <c r="CD100" s="168"/>
      <c r="CE100" s="168"/>
      <c r="CF100" s="168"/>
      <c r="CG100" s="168"/>
      <c r="CH100" s="168"/>
      <c r="CI100" s="168"/>
      <c r="CJ100" s="168"/>
      <c r="CK100" s="168"/>
      <c r="CL100" s="168"/>
      <c r="CM100" s="168"/>
      <c r="CN100" s="168"/>
      <c r="CO100" s="168"/>
      <c r="CP100" s="168"/>
      <c r="CQ100" s="168"/>
      <c r="CR100" s="168"/>
      <c r="CS100" s="168"/>
      <c r="CT100" s="168"/>
      <c r="CU100" s="168"/>
      <c r="CV100" s="168"/>
      <c r="CW100" s="168"/>
      <c r="CX100" s="168"/>
      <c r="CY100" s="168"/>
      <c r="CZ100" s="168"/>
      <c r="DA100" s="168"/>
      <c r="DB100" s="168"/>
      <c r="DC100" s="168"/>
      <c r="DD100" s="168"/>
      <c r="DE100" s="168"/>
      <c r="DF100" s="168"/>
      <c r="DG100" s="168"/>
      <c r="DH100" s="168"/>
      <c r="DI100" s="168"/>
      <c r="DJ100" s="168"/>
      <c r="DK100" s="168"/>
      <c r="DL100" s="168"/>
      <c r="DM100" s="168"/>
      <c r="DN100" s="168"/>
      <c r="DO100" s="168"/>
      <c r="DP100" s="168"/>
      <c r="DQ100" s="168"/>
      <c r="DR100" s="168"/>
      <c r="DS100" s="168"/>
      <c r="DT100" s="168"/>
      <c r="DU100" s="168"/>
      <c r="DV100" s="168"/>
      <c r="DW100" s="168"/>
      <c r="DX100" s="168"/>
      <c r="DY100" s="168"/>
      <c r="DZ100" s="168"/>
      <c r="EA100" s="168"/>
      <c r="EB100" s="168"/>
      <c r="EC100" s="168"/>
      <c r="ED100" s="168"/>
      <c r="EE100" s="168"/>
      <c r="EF100" s="168"/>
      <c r="EG100" s="168"/>
      <c r="EH100" s="168"/>
      <c r="EI100" s="168"/>
      <c r="EJ100" s="168"/>
      <c r="EK100" s="168"/>
      <c r="EL100" s="168"/>
      <c r="EM100" s="168"/>
      <c r="EN100" s="168"/>
      <c r="EO100" s="168"/>
      <c r="EP100" s="168"/>
      <c r="EQ100" s="168"/>
      <c r="ER100" s="168"/>
      <c r="ES100" s="168"/>
      <c r="ET100" s="168"/>
      <c r="EU100" s="168"/>
      <c r="EV100" s="168"/>
      <c r="EW100" s="168"/>
      <c r="EX100" s="168"/>
      <c r="EY100" s="168"/>
      <c r="EZ100" s="168"/>
      <c r="FA100" s="168"/>
      <c r="FB100" s="168"/>
      <c r="FC100" s="168"/>
      <c r="FD100" s="168"/>
      <c r="FE100" s="168"/>
      <c r="FF100" s="168"/>
      <c r="FG100" s="168"/>
      <c r="FH100" s="168"/>
      <c r="FI100" s="168"/>
      <c r="FJ100" s="168"/>
      <c r="FK100" s="168"/>
      <c r="FL100" s="168"/>
      <c r="FM100" s="168"/>
      <c r="FN100" s="168"/>
      <c r="FO100" s="168"/>
      <c r="FP100" s="168"/>
      <c r="FQ100" s="168"/>
      <c r="FR100" s="168"/>
      <c r="FS100" s="168"/>
      <c r="FT100" s="168"/>
      <c r="FU100" s="168"/>
      <c r="FV100" s="168"/>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528F-CD69-4648-9D34-C75865A4F828}">
  <dimension ref="A1:AJ55"/>
  <sheetViews>
    <sheetView workbookViewId="0">
      <selection activeCell="A3" sqref="A3"/>
    </sheetView>
  </sheetViews>
  <sheetFormatPr defaultRowHeight="14.4"/>
  <cols>
    <col min="1" max="1" width="14.33203125" customWidth="1"/>
    <col min="2" max="3" width="20.77734375" customWidth="1"/>
    <col min="4" max="4" width="11.109375" customWidth="1"/>
    <col min="5" max="5" width="15.33203125" customWidth="1"/>
    <col min="6" max="6" width="10.88671875" customWidth="1"/>
    <col min="7" max="7" width="14.109375" customWidth="1"/>
    <col min="8" max="9" width="20.77734375" customWidth="1"/>
    <col min="10" max="10" width="12.109375" customWidth="1"/>
    <col min="11" max="11" width="14.88671875" customWidth="1"/>
    <col min="12" max="12" width="10.5546875" customWidth="1"/>
    <col min="13" max="13" width="11.5546875" customWidth="1"/>
    <col min="14" max="15" width="20.77734375" customWidth="1"/>
    <col min="16" max="16" width="12.6640625" customWidth="1"/>
    <col min="17" max="17" width="16.21875" customWidth="1"/>
    <col min="18" max="18" width="9.44140625" customWidth="1"/>
    <col min="19" max="19" width="13.33203125" customWidth="1"/>
    <col min="20" max="21" width="20.77734375" customWidth="1"/>
    <col min="22" max="22" width="13.109375" customWidth="1"/>
    <col min="23" max="23" width="14.88671875" customWidth="1"/>
    <col min="24" max="24" width="10.44140625" customWidth="1"/>
    <col min="25" max="25" width="13.109375" customWidth="1"/>
    <col min="26" max="28" width="20.77734375" customWidth="1"/>
    <col min="29" max="29" width="15.44140625" customWidth="1"/>
    <col min="30" max="30" width="7.77734375" customWidth="1"/>
    <col min="31" max="31" width="11.77734375" customWidth="1"/>
    <col min="32" max="33" width="20.77734375" customWidth="1"/>
    <col min="34" max="34" width="12.88671875" customWidth="1"/>
    <col min="35" max="35" width="16.5546875" customWidth="1"/>
    <col min="36" max="36" width="20.77734375" customWidth="1"/>
  </cols>
  <sheetData>
    <row r="1" spans="1:36" ht="18">
      <c r="A1" s="184" t="s">
        <v>548</v>
      </c>
      <c r="B1" s="185"/>
      <c r="C1" s="185"/>
      <c r="D1" s="185"/>
      <c r="E1" s="185"/>
      <c r="F1" s="185"/>
      <c r="G1" s="186" t="s">
        <v>549</v>
      </c>
      <c r="H1" s="187"/>
      <c r="I1" s="187"/>
      <c r="J1" s="187"/>
      <c r="K1" s="187"/>
      <c r="L1" s="188"/>
      <c r="M1" s="186" t="s">
        <v>549</v>
      </c>
      <c r="N1" s="186"/>
      <c r="O1" s="186"/>
      <c r="P1" s="186"/>
      <c r="Q1" s="186"/>
      <c r="R1" s="188"/>
      <c r="S1" s="186" t="s">
        <v>549</v>
      </c>
      <c r="T1" s="186"/>
      <c r="U1" s="186"/>
      <c r="V1" s="186"/>
      <c r="W1" s="186"/>
      <c r="X1" s="168"/>
      <c r="Y1" s="186" t="s">
        <v>549</v>
      </c>
      <c r="Z1" s="186"/>
      <c r="AA1" s="186"/>
      <c r="AB1" s="186"/>
      <c r="AC1" s="186"/>
      <c r="AD1" s="188"/>
      <c r="AE1" s="186" t="s">
        <v>549</v>
      </c>
      <c r="AF1" s="186"/>
      <c r="AG1" s="186"/>
      <c r="AH1" s="186"/>
      <c r="AI1" s="186"/>
      <c r="AJ1" s="168"/>
    </row>
    <row r="2" spans="1:36" ht="18">
      <c r="A2" s="185"/>
      <c r="B2" s="185"/>
      <c r="C2" s="185"/>
      <c r="D2" s="185"/>
      <c r="E2" s="185"/>
      <c r="F2" s="185"/>
      <c r="G2" s="186" t="s">
        <v>550</v>
      </c>
      <c r="H2" s="187"/>
      <c r="I2" s="187"/>
      <c r="J2" s="187"/>
      <c r="K2" s="187"/>
      <c r="L2" s="188"/>
      <c r="M2" s="186" t="s">
        <v>551</v>
      </c>
      <c r="N2" s="186"/>
      <c r="O2" s="186"/>
      <c r="P2" s="186"/>
      <c r="Q2" s="186"/>
      <c r="R2" s="188"/>
      <c r="S2" s="186" t="s">
        <v>552</v>
      </c>
      <c r="T2" s="186"/>
      <c r="U2" s="186"/>
      <c r="V2" s="186"/>
      <c r="W2" s="186"/>
      <c r="X2" s="168"/>
      <c r="Y2" s="186" t="s">
        <v>553</v>
      </c>
      <c r="Z2" s="186"/>
      <c r="AA2" s="186"/>
      <c r="AB2" s="186"/>
      <c r="AC2" s="186"/>
      <c r="AD2" s="188"/>
      <c r="AE2" s="186" t="s">
        <v>554</v>
      </c>
      <c r="AF2" s="186"/>
      <c r="AG2" s="186"/>
      <c r="AH2" s="186"/>
      <c r="AI2" s="186"/>
      <c r="AJ2" s="168"/>
    </row>
    <row r="3" spans="1:36" ht="18" thickBot="1">
      <c r="A3" s="189" t="s">
        <v>27</v>
      </c>
      <c r="B3" s="190"/>
      <c r="C3" s="190"/>
      <c r="D3" s="190"/>
      <c r="E3" s="190"/>
      <c r="F3" s="190"/>
      <c r="G3" s="191" t="s">
        <v>483</v>
      </c>
      <c r="H3" s="192"/>
      <c r="I3" s="192"/>
      <c r="J3" s="192"/>
      <c r="K3" s="192"/>
      <c r="L3" s="188"/>
      <c r="M3" s="191" t="s">
        <v>483</v>
      </c>
      <c r="N3" s="192"/>
      <c r="O3" s="192"/>
      <c r="P3" s="192"/>
      <c r="Q3" s="192"/>
      <c r="R3" s="188"/>
      <c r="S3" s="191" t="s">
        <v>483</v>
      </c>
      <c r="T3" s="192"/>
      <c r="U3" s="192"/>
      <c r="V3" s="192"/>
      <c r="W3" s="192"/>
      <c r="X3" s="168"/>
      <c r="Y3" s="191" t="s">
        <v>483</v>
      </c>
      <c r="Z3" s="192"/>
      <c r="AA3" s="192"/>
      <c r="AB3" s="192"/>
      <c r="AC3" s="192"/>
      <c r="AD3" s="188"/>
      <c r="AE3" s="191" t="s">
        <v>483</v>
      </c>
      <c r="AF3" s="192"/>
      <c r="AG3" s="192"/>
      <c r="AH3" s="192"/>
      <c r="AI3" s="192"/>
      <c r="AJ3" s="168"/>
    </row>
    <row r="4" spans="1:36" ht="15.6" thickBot="1">
      <c r="A4" s="193" t="s">
        <v>0</v>
      </c>
      <c r="B4" s="194" t="s">
        <v>153</v>
      </c>
      <c r="C4" s="194" t="s">
        <v>61</v>
      </c>
      <c r="D4" s="194" t="s">
        <v>555</v>
      </c>
      <c r="E4" s="194" t="s">
        <v>247</v>
      </c>
      <c r="F4" s="195"/>
      <c r="G4" s="196" t="s">
        <v>0</v>
      </c>
      <c r="H4" s="196" t="s">
        <v>153</v>
      </c>
      <c r="I4" s="196" t="s">
        <v>61</v>
      </c>
      <c r="J4" s="197" t="s">
        <v>555</v>
      </c>
      <c r="K4" s="196" t="s">
        <v>247</v>
      </c>
      <c r="L4" s="188"/>
      <c r="M4" s="196" t="s">
        <v>0</v>
      </c>
      <c r="N4" s="196" t="s">
        <v>153</v>
      </c>
      <c r="O4" s="196" t="s">
        <v>61</v>
      </c>
      <c r="P4" s="197" t="s">
        <v>555</v>
      </c>
      <c r="Q4" s="196" t="s">
        <v>247</v>
      </c>
      <c r="R4" s="188"/>
      <c r="S4" s="196" t="s">
        <v>0</v>
      </c>
      <c r="T4" s="196" t="s">
        <v>153</v>
      </c>
      <c r="U4" s="196" t="s">
        <v>61</v>
      </c>
      <c r="V4" s="197" t="s">
        <v>555</v>
      </c>
      <c r="W4" s="196" t="s">
        <v>247</v>
      </c>
      <c r="X4" s="168"/>
      <c r="Y4" s="196" t="s">
        <v>0</v>
      </c>
      <c r="Z4" s="198" t="s">
        <v>153</v>
      </c>
      <c r="AA4" s="198" t="s">
        <v>61</v>
      </c>
      <c r="AB4" s="199" t="s">
        <v>555</v>
      </c>
      <c r="AC4" s="198" t="s">
        <v>247</v>
      </c>
      <c r="AD4" s="188"/>
      <c r="AE4" s="196" t="s">
        <v>0</v>
      </c>
      <c r="AF4" s="196" t="s">
        <v>153</v>
      </c>
      <c r="AG4" s="196" t="s">
        <v>61</v>
      </c>
      <c r="AH4" s="197" t="s">
        <v>555</v>
      </c>
      <c r="AI4" s="196" t="s">
        <v>247</v>
      </c>
      <c r="AJ4" s="168"/>
    </row>
    <row r="5" spans="1:36" ht="43.8" thickBot="1">
      <c r="A5" s="200">
        <v>100</v>
      </c>
      <c r="B5" s="201" t="s">
        <v>556</v>
      </c>
      <c r="C5" s="201" t="s">
        <v>38</v>
      </c>
      <c r="D5" s="202">
        <v>11.7</v>
      </c>
      <c r="E5" s="203">
        <v>40727</v>
      </c>
      <c r="F5" s="204"/>
      <c r="G5" s="200">
        <v>100</v>
      </c>
      <c r="H5" s="205" t="s">
        <v>556</v>
      </c>
      <c r="I5" s="205" t="s">
        <v>38</v>
      </c>
      <c r="J5" s="206">
        <v>11.7</v>
      </c>
      <c r="K5" s="207">
        <v>40727</v>
      </c>
      <c r="L5" s="188"/>
      <c r="M5" s="200">
        <v>100</v>
      </c>
      <c r="N5" s="205" t="s">
        <v>557</v>
      </c>
      <c r="O5" s="205" t="s">
        <v>41</v>
      </c>
      <c r="P5" s="206">
        <v>11.9</v>
      </c>
      <c r="Q5" s="207">
        <v>39634</v>
      </c>
      <c r="R5" s="188"/>
      <c r="S5" s="200">
        <v>100</v>
      </c>
      <c r="T5" s="205" t="s">
        <v>558</v>
      </c>
      <c r="U5" s="205" t="s">
        <v>472</v>
      </c>
      <c r="V5" s="206">
        <v>11.8</v>
      </c>
      <c r="W5" s="207">
        <v>42554</v>
      </c>
      <c r="X5" s="168"/>
      <c r="Y5" s="200">
        <v>100</v>
      </c>
      <c r="Z5" s="208" t="s">
        <v>559</v>
      </c>
      <c r="AA5" s="209" t="s">
        <v>560</v>
      </c>
      <c r="AB5" s="210" t="s">
        <v>561</v>
      </c>
      <c r="AC5" s="211" t="s">
        <v>562</v>
      </c>
      <c r="AD5" s="188"/>
      <c r="AE5" s="200">
        <v>100</v>
      </c>
      <c r="AF5" s="205" t="s">
        <v>558</v>
      </c>
      <c r="AG5" s="205" t="s">
        <v>472</v>
      </c>
      <c r="AH5" s="206">
        <v>11.8</v>
      </c>
      <c r="AI5" s="207">
        <v>42554</v>
      </c>
      <c r="AJ5" s="168"/>
    </row>
    <row r="6" spans="1:36" ht="16.2" thickBot="1">
      <c r="A6" s="200">
        <v>200</v>
      </c>
      <c r="B6" s="201" t="s">
        <v>563</v>
      </c>
      <c r="C6" s="201" t="s">
        <v>564</v>
      </c>
      <c r="D6" s="202">
        <v>23.8</v>
      </c>
      <c r="E6" s="203">
        <v>39571</v>
      </c>
      <c r="F6" s="204"/>
      <c r="G6" s="200">
        <v>200</v>
      </c>
      <c r="H6" s="205" t="s">
        <v>563</v>
      </c>
      <c r="I6" s="205" t="s">
        <v>564</v>
      </c>
      <c r="J6" s="206">
        <v>23.8</v>
      </c>
      <c r="K6" s="207">
        <v>39571</v>
      </c>
      <c r="L6" s="188"/>
      <c r="M6" s="200">
        <v>200</v>
      </c>
      <c r="N6" s="205" t="s">
        <v>565</v>
      </c>
      <c r="O6" s="205" t="s">
        <v>566</v>
      </c>
      <c r="P6" s="206">
        <v>24.3</v>
      </c>
      <c r="Q6" s="207">
        <v>43681</v>
      </c>
      <c r="R6" s="188"/>
      <c r="S6" s="200">
        <v>200</v>
      </c>
      <c r="T6" s="205" t="s">
        <v>567</v>
      </c>
      <c r="U6" s="205" t="s">
        <v>568</v>
      </c>
      <c r="V6" s="206">
        <v>24.6</v>
      </c>
      <c r="W6" s="207">
        <v>42953</v>
      </c>
      <c r="X6" s="168"/>
      <c r="Y6" s="200">
        <v>200</v>
      </c>
      <c r="Z6" s="212" t="s">
        <v>565</v>
      </c>
      <c r="AA6" s="212" t="s">
        <v>569</v>
      </c>
      <c r="AB6" s="213">
        <v>24.6</v>
      </c>
      <c r="AC6" s="214">
        <v>43226</v>
      </c>
      <c r="AD6" s="188"/>
      <c r="AE6" s="200">
        <v>200</v>
      </c>
      <c r="AF6" s="205" t="s">
        <v>567</v>
      </c>
      <c r="AG6" s="205" t="s">
        <v>568</v>
      </c>
      <c r="AH6" s="206">
        <v>24.6</v>
      </c>
      <c r="AI6" s="207">
        <v>42953</v>
      </c>
      <c r="AJ6" s="168"/>
    </row>
    <row r="7" spans="1:36" ht="16.2" thickBot="1">
      <c r="A7" s="200">
        <v>400</v>
      </c>
      <c r="B7" s="201" t="s">
        <v>563</v>
      </c>
      <c r="C7" s="201" t="s">
        <v>564</v>
      </c>
      <c r="D7" s="202">
        <v>52.9</v>
      </c>
      <c r="E7" s="203">
        <v>42890</v>
      </c>
      <c r="F7" s="204"/>
      <c r="G7" s="200">
        <v>400</v>
      </c>
      <c r="H7" s="205" t="s">
        <v>570</v>
      </c>
      <c r="I7" s="205" t="s">
        <v>38</v>
      </c>
      <c r="J7" s="206">
        <v>55.1</v>
      </c>
      <c r="K7" s="207">
        <v>40299</v>
      </c>
      <c r="L7" s="188"/>
      <c r="M7" s="200">
        <v>400</v>
      </c>
      <c r="N7" s="205" t="s">
        <v>563</v>
      </c>
      <c r="O7" s="205" t="s">
        <v>564</v>
      </c>
      <c r="P7" s="206">
        <v>52.9</v>
      </c>
      <c r="Q7" s="207">
        <v>42890</v>
      </c>
      <c r="R7" s="188"/>
      <c r="S7" s="200">
        <v>400</v>
      </c>
      <c r="T7" s="205" t="s">
        <v>571</v>
      </c>
      <c r="U7" s="205" t="s">
        <v>472</v>
      </c>
      <c r="V7" s="206">
        <v>56.2</v>
      </c>
      <c r="W7" s="207">
        <v>40391</v>
      </c>
      <c r="X7" s="168"/>
      <c r="Y7" s="200">
        <v>400</v>
      </c>
      <c r="Z7" s="215" t="s">
        <v>572</v>
      </c>
      <c r="AA7" s="215" t="s">
        <v>569</v>
      </c>
      <c r="AB7" s="206">
        <v>55</v>
      </c>
      <c r="AC7" s="216">
        <v>40670</v>
      </c>
      <c r="AD7" s="188"/>
      <c r="AE7" s="200">
        <v>400</v>
      </c>
      <c r="AF7" s="205" t="s">
        <v>571</v>
      </c>
      <c r="AG7" s="205" t="s">
        <v>472</v>
      </c>
      <c r="AH7" s="206">
        <v>56.2</v>
      </c>
      <c r="AI7" s="207">
        <v>40391</v>
      </c>
      <c r="AJ7" s="168"/>
    </row>
    <row r="8" spans="1:36" ht="47.4" thickBot="1">
      <c r="A8" s="200">
        <v>800</v>
      </c>
      <c r="B8" s="201" t="s">
        <v>573</v>
      </c>
      <c r="C8" s="201" t="s">
        <v>569</v>
      </c>
      <c r="D8" s="217">
        <v>1.4421296296296298E-3</v>
      </c>
      <c r="E8" s="203">
        <v>41125</v>
      </c>
      <c r="F8" s="204"/>
      <c r="G8" s="200">
        <v>800</v>
      </c>
      <c r="H8" s="205" t="s">
        <v>574</v>
      </c>
      <c r="I8" s="205" t="s">
        <v>564</v>
      </c>
      <c r="J8" s="218">
        <v>1.4525462962962964E-3</v>
      </c>
      <c r="K8" s="207">
        <v>39606</v>
      </c>
      <c r="L8" s="188"/>
      <c r="M8" s="200">
        <v>800</v>
      </c>
      <c r="N8" s="205" t="s">
        <v>573</v>
      </c>
      <c r="O8" s="205" t="s">
        <v>569</v>
      </c>
      <c r="P8" s="218">
        <v>1.4421296296296298E-3</v>
      </c>
      <c r="Q8" s="207">
        <v>41125</v>
      </c>
      <c r="R8" s="188"/>
      <c r="S8" s="200">
        <v>800</v>
      </c>
      <c r="T8" s="205" t="s">
        <v>571</v>
      </c>
      <c r="U8" s="205" t="s">
        <v>472</v>
      </c>
      <c r="V8" s="219">
        <v>1.4502314814814814E-3</v>
      </c>
      <c r="W8" s="207">
        <v>40769</v>
      </c>
      <c r="X8" s="168"/>
      <c r="Y8" s="200">
        <v>800</v>
      </c>
      <c r="Z8" s="220" t="s">
        <v>575</v>
      </c>
      <c r="AA8" s="220" t="s">
        <v>576</v>
      </c>
      <c r="AB8" s="218">
        <v>1.5138888888888891E-3</v>
      </c>
      <c r="AC8" s="211" t="s">
        <v>577</v>
      </c>
      <c r="AD8" s="188"/>
      <c r="AE8" s="200">
        <v>800</v>
      </c>
      <c r="AF8" s="205" t="s">
        <v>571</v>
      </c>
      <c r="AG8" s="205" t="s">
        <v>472</v>
      </c>
      <c r="AH8" s="219">
        <v>1.4502314814814814E-3</v>
      </c>
      <c r="AI8" s="207">
        <v>40769</v>
      </c>
      <c r="AJ8" s="168"/>
    </row>
    <row r="9" spans="1:36" ht="16.2" thickBot="1">
      <c r="A9" s="200">
        <v>1500</v>
      </c>
      <c r="B9" s="201" t="s">
        <v>574</v>
      </c>
      <c r="C9" s="201" t="s">
        <v>564</v>
      </c>
      <c r="D9" s="217">
        <v>2.9386574074074072E-3</v>
      </c>
      <c r="E9" s="203">
        <v>41496</v>
      </c>
      <c r="F9" s="204"/>
      <c r="G9" s="200">
        <v>1500</v>
      </c>
      <c r="H9" s="205" t="s">
        <v>574</v>
      </c>
      <c r="I9" s="205" t="s">
        <v>564</v>
      </c>
      <c r="J9" s="221">
        <v>2.9386574074074072E-3</v>
      </c>
      <c r="K9" s="207">
        <v>41496</v>
      </c>
      <c r="L9" s="188"/>
      <c r="M9" s="200">
        <v>1500</v>
      </c>
      <c r="N9" s="205" t="s">
        <v>574</v>
      </c>
      <c r="O9" s="205" t="s">
        <v>564</v>
      </c>
      <c r="P9" s="218">
        <v>2.9386574074074072E-3</v>
      </c>
      <c r="Q9" s="207">
        <v>41462</v>
      </c>
      <c r="R9" s="188"/>
      <c r="S9" s="200">
        <v>1500</v>
      </c>
      <c r="T9" s="205" t="s">
        <v>578</v>
      </c>
      <c r="U9" s="205" t="s">
        <v>579</v>
      </c>
      <c r="V9" s="219">
        <v>3.2094907407407402E-3</v>
      </c>
      <c r="W9" s="207">
        <v>39663</v>
      </c>
      <c r="X9" s="168"/>
      <c r="Y9" s="200">
        <v>1500</v>
      </c>
      <c r="Z9" s="205" t="s">
        <v>580</v>
      </c>
      <c r="AA9" s="205" t="s">
        <v>564</v>
      </c>
      <c r="AB9" s="218">
        <v>3.1041666666666665E-3</v>
      </c>
      <c r="AC9" s="207">
        <v>43680</v>
      </c>
      <c r="AD9" s="188"/>
      <c r="AE9" s="200">
        <v>1500</v>
      </c>
      <c r="AF9" s="205" t="s">
        <v>578</v>
      </c>
      <c r="AG9" s="205" t="s">
        <v>579</v>
      </c>
      <c r="AH9" s="219">
        <v>3.2094907407407402E-3</v>
      </c>
      <c r="AI9" s="207">
        <v>39663</v>
      </c>
      <c r="AJ9" s="168"/>
    </row>
    <row r="10" spans="1:36" ht="16.2" thickBot="1">
      <c r="A10" s="200">
        <v>3000</v>
      </c>
      <c r="B10" s="201" t="s">
        <v>580</v>
      </c>
      <c r="C10" s="201" t="s">
        <v>212</v>
      </c>
      <c r="D10" s="217">
        <v>6.3057870370370368E-3</v>
      </c>
      <c r="E10" s="203">
        <v>44717</v>
      </c>
      <c r="F10" s="204"/>
      <c r="G10" s="200">
        <v>3000</v>
      </c>
      <c r="H10" s="205" t="s">
        <v>581</v>
      </c>
      <c r="I10" s="205" t="s">
        <v>582</v>
      </c>
      <c r="J10" s="218">
        <v>6.6215277777777783E-3</v>
      </c>
      <c r="K10" s="207">
        <v>39998</v>
      </c>
      <c r="L10" s="188"/>
      <c r="M10" s="200">
        <v>3000</v>
      </c>
      <c r="N10" s="205" t="s">
        <v>580</v>
      </c>
      <c r="O10" s="205" t="s">
        <v>212</v>
      </c>
      <c r="P10" s="219">
        <v>6.3057870370370368E-3</v>
      </c>
      <c r="Q10" s="207">
        <v>44717</v>
      </c>
      <c r="R10" s="188"/>
      <c r="S10" s="200">
        <v>3000</v>
      </c>
      <c r="T10" s="205" t="s">
        <v>578</v>
      </c>
      <c r="U10" s="205" t="s">
        <v>579</v>
      </c>
      <c r="V10" s="219">
        <v>6.8680555555555552E-3</v>
      </c>
      <c r="W10" s="207">
        <v>39935</v>
      </c>
      <c r="X10" s="168"/>
      <c r="Y10" s="200">
        <v>3000</v>
      </c>
      <c r="Z10" s="205" t="s">
        <v>583</v>
      </c>
      <c r="AA10" s="205" t="s">
        <v>584</v>
      </c>
      <c r="AB10" s="218" t="s">
        <v>585</v>
      </c>
      <c r="AC10" s="207" t="s">
        <v>586</v>
      </c>
      <c r="AD10" s="188"/>
      <c r="AE10" s="200">
        <v>3000</v>
      </c>
      <c r="AF10" s="205" t="s">
        <v>578</v>
      </c>
      <c r="AG10" s="205" t="s">
        <v>579</v>
      </c>
      <c r="AH10" s="219">
        <v>6.8680555555555552E-3</v>
      </c>
      <c r="AI10" s="207">
        <v>39935</v>
      </c>
      <c r="AJ10" s="168"/>
    </row>
    <row r="11" spans="1:36" ht="16.2" thickBot="1">
      <c r="A11" s="200">
        <v>5000</v>
      </c>
      <c r="B11" s="201" t="s">
        <v>587</v>
      </c>
      <c r="C11" s="201" t="s">
        <v>588</v>
      </c>
      <c r="D11" s="217">
        <v>1.2173148148148148E-2</v>
      </c>
      <c r="E11" s="203">
        <v>44786</v>
      </c>
      <c r="F11" s="204"/>
      <c r="G11" s="200">
        <v>5000</v>
      </c>
      <c r="H11" s="205" t="s">
        <v>589</v>
      </c>
      <c r="I11" s="205" t="s">
        <v>590</v>
      </c>
      <c r="J11" s="221">
        <v>1.2626851851851853E-2</v>
      </c>
      <c r="K11" s="207">
        <v>44703</v>
      </c>
      <c r="L11" s="188"/>
      <c r="M11" s="200">
        <v>5000</v>
      </c>
      <c r="N11" s="205" t="s">
        <v>591</v>
      </c>
      <c r="O11" s="205" t="s">
        <v>213</v>
      </c>
      <c r="P11" s="219">
        <v>1.2035879629629631E-2</v>
      </c>
      <c r="Q11" s="207">
        <v>44703</v>
      </c>
      <c r="R11" s="188"/>
      <c r="S11" s="200">
        <v>5000</v>
      </c>
      <c r="T11" s="205" t="s">
        <v>592</v>
      </c>
      <c r="U11" s="205" t="s">
        <v>593</v>
      </c>
      <c r="V11" s="219">
        <v>1.4159722222222223E-2</v>
      </c>
      <c r="W11" s="207">
        <v>44703</v>
      </c>
      <c r="X11" s="168"/>
      <c r="Y11" s="200">
        <v>5000</v>
      </c>
      <c r="Z11" s="205" t="s">
        <v>594</v>
      </c>
      <c r="AA11" s="205" t="s">
        <v>43</v>
      </c>
      <c r="AB11" s="219">
        <v>1.2489583333333335E-2</v>
      </c>
      <c r="AC11" s="207">
        <v>44703</v>
      </c>
      <c r="AD11" s="188"/>
      <c r="AE11" s="200">
        <v>5000</v>
      </c>
      <c r="AF11" s="205" t="s">
        <v>592</v>
      </c>
      <c r="AG11" s="205" t="s">
        <v>593</v>
      </c>
      <c r="AH11" s="219">
        <v>1.4159722222222223E-2</v>
      </c>
      <c r="AI11" s="207">
        <v>44703</v>
      </c>
      <c r="AJ11" s="168"/>
    </row>
    <row r="12" spans="1:36" ht="16.2" thickBot="1">
      <c r="A12" s="200" t="s">
        <v>3</v>
      </c>
      <c r="B12" s="201" t="s">
        <v>595</v>
      </c>
      <c r="C12" s="201" t="s">
        <v>43</v>
      </c>
      <c r="D12" s="217">
        <v>5.146990740740741E-3</v>
      </c>
      <c r="E12" s="203">
        <v>44703</v>
      </c>
      <c r="F12" s="204"/>
      <c r="G12" s="200" t="s">
        <v>3</v>
      </c>
      <c r="H12" s="205" t="s">
        <v>596</v>
      </c>
      <c r="I12" s="205" t="s">
        <v>206</v>
      </c>
      <c r="J12" s="219">
        <v>5.571412037037037E-3</v>
      </c>
      <c r="K12" s="207">
        <v>44703</v>
      </c>
      <c r="L12" s="188"/>
      <c r="M12" s="200" t="s">
        <v>3</v>
      </c>
      <c r="N12" s="205" t="s">
        <v>597</v>
      </c>
      <c r="O12" s="205" t="s">
        <v>212</v>
      </c>
      <c r="P12" s="219">
        <v>5.5891203703703702E-3</v>
      </c>
      <c r="Q12" s="207">
        <v>44759</v>
      </c>
      <c r="R12" s="188"/>
      <c r="S12" s="200" t="s">
        <v>3</v>
      </c>
      <c r="T12" s="205" t="s">
        <v>598</v>
      </c>
      <c r="U12" s="205" t="s">
        <v>161</v>
      </c>
      <c r="V12" s="219">
        <v>6.4039351851851844E-3</v>
      </c>
      <c r="W12" s="207">
        <v>44703</v>
      </c>
      <c r="X12" s="168"/>
      <c r="Y12" s="200" t="s">
        <v>3</v>
      </c>
      <c r="Z12" s="205" t="s">
        <v>595</v>
      </c>
      <c r="AA12" s="205" t="s">
        <v>43</v>
      </c>
      <c r="AB12" s="219">
        <v>5.146990740740741E-3</v>
      </c>
      <c r="AC12" s="207">
        <v>44703</v>
      </c>
      <c r="AD12" s="188"/>
      <c r="AE12" s="200" t="s">
        <v>3</v>
      </c>
      <c r="AF12" s="205" t="s">
        <v>598</v>
      </c>
      <c r="AG12" s="205" t="s">
        <v>161</v>
      </c>
      <c r="AH12" s="219">
        <v>6.4039351851851844E-3</v>
      </c>
      <c r="AI12" s="207">
        <v>44703</v>
      </c>
      <c r="AJ12" s="168"/>
    </row>
    <row r="13" spans="1:36" ht="16.2" thickBot="1">
      <c r="A13" s="200" t="s">
        <v>4</v>
      </c>
      <c r="B13" s="201" t="s">
        <v>595</v>
      </c>
      <c r="C13" s="201" t="s">
        <v>43</v>
      </c>
      <c r="D13" s="217">
        <v>7.4930555555555549E-3</v>
      </c>
      <c r="E13" s="203">
        <v>44717</v>
      </c>
      <c r="F13" s="204"/>
      <c r="G13" s="200" t="s">
        <v>4</v>
      </c>
      <c r="H13" s="205" t="s">
        <v>599</v>
      </c>
      <c r="I13" s="205" t="s">
        <v>582</v>
      </c>
      <c r="J13" s="219">
        <v>8.4140046296296307E-3</v>
      </c>
      <c r="K13" s="207">
        <v>44786</v>
      </c>
      <c r="L13" s="188"/>
      <c r="M13" s="200" t="s">
        <v>4</v>
      </c>
      <c r="N13" s="222" t="s">
        <v>600</v>
      </c>
      <c r="O13" s="222" t="s">
        <v>588</v>
      </c>
      <c r="P13" s="223" t="s">
        <v>601</v>
      </c>
      <c r="Q13" s="224">
        <v>45542</v>
      </c>
      <c r="R13" s="188"/>
      <c r="S13" s="200" t="s">
        <v>4</v>
      </c>
      <c r="T13" s="205" t="s">
        <v>602</v>
      </c>
      <c r="U13" s="205" t="s">
        <v>177</v>
      </c>
      <c r="V13" s="219">
        <v>9.1898148148148139E-3</v>
      </c>
      <c r="W13" s="207">
        <v>44717</v>
      </c>
      <c r="X13" s="168"/>
      <c r="Y13" s="200" t="s">
        <v>4</v>
      </c>
      <c r="Z13" s="222" t="s">
        <v>603</v>
      </c>
      <c r="AA13" s="222" t="s">
        <v>604</v>
      </c>
      <c r="AB13" s="225">
        <v>1.0318287037037037E-2</v>
      </c>
      <c r="AC13" s="224">
        <v>45116</v>
      </c>
      <c r="AD13" s="188"/>
      <c r="AE13" s="200" t="s">
        <v>4</v>
      </c>
      <c r="AF13" s="205" t="s">
        <v>602</v>
      </c>
      <c r="AG13" s="205" t="s">
        <v>177</v>
      </c>
      <c r="AH13" s="219">
        <v>9.1898148148148139E-3</v>
      </c>
      <c r="AI13" s="207">
        <v>44717</v>
      </c>
      <c r="AJ13" s="168"/>
    </row>
    <row r="14" spans="1:36" ht="31.8" thickBot="1">
      <c r="A14" s="200" t="s">
        <v>26</v>
      </c>
      <c r="B14" s="201" t="s">
        <v>605</v>
      </c>
      <c r="C14" s="201" t="s">
        <v>606</v>
      </c>
      <c r="D14" s="226">
        <v>13.6</v>
      </c>
      <c r="E14" s="203">
        <v>42861</v>
      </c>
      <c r="F14" s="204"/>
      <c r="G14" s="200" t="s">
        <v>26</v>
      </c>
      <c r="H14" s="220" t="s">
        <v>607</v>
      </c>
      <c r="I14" s="220" t="s">
        <v>608</v>
      </c>
      <c r="J14" s="210" t="s">
        <v>609</v>
      </c>
      <c r="K14" s="227" t="s">
        <v>610</v>
      </c>
      <c r="L14" s="188"/>
      <c r="M14" s="200" t="s">
        <v>26</v>
      </c>
      <c r="N14" s="205" t="s">
        <v>605</v>
      </c>
      <c r="O14" s="220" t="s">
        <v>606</v>
      </c>
      <c r="P14" s="210">
        <v>13.6</v>
      </c>
      <c r="Q14" s="211">
        <v>42861</v>
      </c>
      <c r="R14" s="188"/>
      <c r="S14" s="200" t="s">
        <v>26</v>
      </c>
      <c r="T14" s="205" t="s">
        <v>611</v>
      </c>
      <c r="U14" s="205" t="s">
        <v>218</v>
      </c>
      <c r="V14" s="206">
        <v>14.3</v>
      </c>
      <c r="W14" s="207">
        <v>41056</v>
      </c>
      <c r="X14" s="168"/>
      <c r="Y14" s="200" t="s">
        <v>26</v>
      </c>
      <c r="Z14" s="220" t="s">
        <v>612</v>
      </c>
      <c r="AA14" s="220" t="s">
        <v>613</v>
      </c>
      <c r="AB14" s="228">
        <v>14.3</v>
      </c>
      <c r="AC14" s="211" t="s">
        <v>614</v>
      </c>
      <c r="AD14" s="188"/>
      <c r="AE14" s="200" t="s">
        <v>26</v>
      </c>
      <c r="AF14" s="205" t="s">
        <v>611</v>
      </c>
      <c r="AG14" s="205" t="s">
        <v>218</v>
      </c>
      <c r="AH14" s="206">
        <v>14.3</v>
      </c>
      <c r="AI14" s="207">
        <v>41056</v>
      </c>
      <c r="AJ14" s="168"/>
    </row>
    <row r="15" spans="1:36" ht="16.2" thickBot="1">
      <c r="A15" s="200" t="s">
        <v>6</v>
      </c>
      <c r="B15" s="201" t="s">
        <v>615</v>
      </c>
      <c r="C15" s="201" t="s">
        <v>588</v>
      </c>
      <c r="D15" s="226">
        <v>59.3</v>
      </c>
      <c r="E15" s="203">
        <v>41125</v>
      </c>
      <c r="F15" s="204"/>
      <c r="G15" s="200" t="s">
        <v>6</v>
      </c>
      <c r="H15" s="205" t="s">
        <v>616</v>
      </c>
      <c r="I15" s="205" t="s">
        <v>588</v>
      </c>
      <c r="J15" s="206">
        <v>59.3</v>
      </c>
      <c r="K15" s="207">
        <v>41125</v>
      </c>
      <c r="L15" s="188"/>
      <c r="M15" s="200" t="s">
        <v>6</v>
      </c>
      <c r="N15" s="229" t="s">
        <v>617</v>
      </c>
      <c r="O15" s="230" t="s">
        <v>38</v>
      </c>
      <c r="P15" s="231">
        <v>60.91</v>
      </c>
      <c r="Q15" s="232">
        <v>45522</v>
      </c>
      <c r="R15" s="188"/>
      <c r="S15" s="200" t="s">
        <v>6</v>
      </c>
      <c r="T15" s="205" t="s">
        <v>618</v>
      </c>
      <c r="U15" s="205" t="s">
        <v>619</v>
      </c>
      <c r="V15" s="206">
        <v>60.1</v>
      </c>
      <c r="W15" s="207">
        <v>39606</v>
      </c>
      <c r="X15" s="168"/>
      <c r="Y15" s="200" t="s">
        <v>6</v>
      </c>
      <c r="Z15" s="205" t="s">
        <v>620</v>
      </c>
      <c r="AA15" s="205" t="s">
        <v>579</v>
      </c>
      <c r="AB15" s="206">
        <v>65.150000000000006</v>
      </c>
      <c r="AC15" s="211">
        <v>41826</v>
      </c>
      <c r="AD15" s="188"/>
      <c r="AE15" s="200" t="s">
        <v>6</v>
      </c>
      <c r="AF15" s="205" t="s">
        <v>618</v>
      </c>
      <c r="AG15" s="205" t="s">
        <v>619</v>
      </c>
      <c r="AH15" s="206">
        <v>60.1</v>
      </c>
      <c r="AI15" s="207">
        <v>39606</v>
      </c>
      <c r="AJ15" s="168"/>
    </row>
    <row r="16" spans="1:36" ht="16.2" thickBot="1">
      <c r="A16" s="200" t="s">
        <v>7</v>
      </c>
      <c r="B16" s="201" t="s">
        <v>621</v>
      </c>
      <c r="C16" s="201" t="s">
        <v>38</v>
      </c>
      <c r="D16" s="202">
        <v>1.8</v>
      </c>
      <c r="E16" s="203">
        <v>42554</v>
      </c>
      <c r="F16" s="204"/>
      <c r="G16" s="200" t="s">
        <v>7</v>
      </c>
      <c r="H16" s="205" t="s">
        <v>621</v>
      </c>
      <c r="I16" s="205" t="s">
        <v>38</v>
      </c>
      <c r="J16" s="206">
        <v>1.8</v>
      </c>
      <c r="K16" s="207">
        <v>42554</v>
      </c>
      <c r="L16" s="188"/>
      <c r="M16" s="200" t="s">
        <v>7</v>
      </c>
      <c r="N16" s="205" t="s">
        <v>622</v>
      </c>
      <c r="O16" s="205" t="s">
        <v>606</v>
      </c>
      <c r="P16" s="206">
        <v>1.76</v>
      </c>
      <c r="Q16" s="207">
        <v>42890</v>
      </c>
      <c r="R16" s="188"/>
      <c r="S16" s="200" t="s">
        <v>7</v>
      </c>
      <c r="T16" s="205" t="s">
        <v>621</v>
      </c>
      <c r="U16" s="205" t="s">
        <v>41</v>
      </c>
      <c r="V16" s="206">
        <v>1.75</v>
      </c>
      <c r="W16" s="207">
        <v>40335</v>
      </c>
      <c r="X16" s="168"/>
      <c r="Y16" s="200" t="s">
        <v>7</v>
      </c>
      <c r="Z16" s="205" t="s">
        <v>623</v>
      </c>
      <c r="AA16" s="205" t="s">
        <v>283</v>
      </c>
      <c r="AB16" s="206">
        <v>1.78</v>
      </c>
      <c r="AC16" s="207">
        <v>44759</v>
      </c>
      <c r="AD16" s="188"/>
      <c r="AE16" s="200" t="s">
        <v>7</v>
      </c>
      <c r="AF16" s="205" t="s">
        <v>621</v>
      </c>
      <c r="AG16" s="205" t="s">
        <v>41</v>
      </c>
      <c r="AH16" s="206">
        <v>1.75</v>
      </c>
      <c r="AI16" s="207">
        <v>40335</v>
      </c>
      <c r="AJ16" s="168"/>
    </row>
    <row r="17" spans="1:36" ht="31.8" thickBot="1">
      <c r="A17" s="200" t="s">
        <v>8</v>
      </c>
      <c r="B17" s="201" t="s">
        <v>624</v>
      </c>
      <c r="C17" s="201" t="s">
        <v>588</v>
      </c>
      <c r="D17" s="202">
        <v>4</v>
      </c>
      <c r="E17" s="203">
        <v>42554</v>
      </c>
      <c r="F17" s="204"/>
      <c r="G17" s="200" t="s">
        <v>8</v>
      </c>
      <c r="H17" s="205" t="s">
        <v>624</v>
      </c>
      <c r="I17" s="205" t="s">
        <v>625</v>
      </c>
      <c r="J17" s="206">
        <v>4</v>
      </c>
      <c r="K17" s="207">
        <v>42554</v>
      </c>
      <c r="L17" s="188"/>
      <c r="M17" s="200" t="s">
        <v>8</v>
      </c>
      <c r="N17" s="205" t="s">
        <v>626</v>
      </c>
      <c r="O17" s="205" t="s">
        <v>206</v>
      </c>
      <c r="P17" s="206">
        <v>3.7</v>
      </c>
      <c r="Q17" s="207">
        <v>42498</v>
      </c>
      <c r="R17" s="188"/>
      <c r="S17" s="200" t="s">
        <v>8</v>
      </c>
      <c r="T17" s="220" t="s">
        <v>627</v>
      </c>
      <c r="U17" s="220" t="s">
        <v>628</v>
      </c>
      <c r="V17" s="210">
        <v>3.9</v>
      </c>
      <c r="W17" s="211">
        <v>43226</v>
      </c>
      <c r="X17" s="168"/>
      <c r="Y17" s="200" t="s">
        <v>8</v>
      </c>
      <c r="Z17" s="205" t="s">
        <v>629</v>
      </c>
      <c r="AA17" s="205" t="s">
        <v>41</v>
      </c>
      <c r="AB17" s="206">
        <v>3.5</v>
      </c>
      <c r="AC17" s="207">
        <v>41763</v>
      </c>
      <c r="AD17" s="188"/>
      <c r="AE17" s="200" t="s">
        <v>8</v>
      </c>
      <c r="AF17" s="220" t="s">
        <v>627</v>
      </c>
      <c r="AG17" s="220" t="s">
        <v>628</v>
      </c>
      <c r="AH17" s="210">
        <v>3.9</v>
      </c>
      <c r="AI17" s="211">
        <v>43226</v>
      </c>
      <c r="AJ17" s="168"/>
    </row>
    <row r="18" spans="1:36" ht="16.2" thickBot="1">
      <c r="A18" s="200" t="s">
        <v>9</v>
      </c>
      <c r="B18" s="233" t="s">
        <v>630</v>
      </c>
      <c r="C18" s="233" t="s">
        <v>631</v>
      </c>
      <c r="D18" s="234">
        <v>6.26</v>
      </c>
      <c r="E18" s="235">
        <v>45157</v>
      </c>
      <c r="F18" s="236"/>
      <c r="G18" s="200" t="s">
        <v>9</v>
      </c>
      <c r="H18" s="205" t="s">
        <v>632</v>
      </c>
      <c r="I18" s="205" t="s">
        <v>564</v>
      </c>
      <c r="J18" s="206">
        <v>6.14</v>
      </c>
      <c r="K18" s="207">
        <v>39670</v>
      </c>
      <c r="L18" s="188"/>
      <c r="M18" s="200" t="s">
        <v>9</v>
      </c>
      <c r="N18" s="205" t="s">
        <v>633</v>
      </c>
      <c r="O18" s="205" t="s">
        <v>38</v>
      </c>
      <c r="P18" s="206">
        <v>5.84</v>
      </c>
      <c r="Q18" s="207">
        <v>39571</v>
      </c>
      <c r="R18" s="188"/>
      <c r="S18" s="200" t="s">
        <v>9</v>
      </c>
      <c r="T18" s="205" t="s">
        <v>630</v>
      </c>
      <c r="U18" s="205" t="s">
        <v>631</v>
      </c>
      <c r="V18" s="237">
        <v>6.26</v>
      </c>
      <c r="W18" s="238">
        <v>45157</v>
      </c>
      <c r="X18" s="168"/>
      <c r="Y18" s="200" t="s">
        <v>9</v>
      </c>
      <c r="Z18" s="205" t="s">
        <v>634</v>
      </c>
      <c r="AA18" s="205" t="s">
        <v>635</v>
      </c>
      <c r="AB18" s="206">
        <v>5.74</v>
      </c>
      <c r="AC18" s="207">
        <v>41125</v>
      </c>
      <c r="AD18" s="188"/>
      <c r="AE18" s="200" t="s">
        <v>9</v>
      </c>
      <c r="AF18" s="205" t="s">
        <v>630</v>
      </c>
      <c r="AG18" s="205" t="s">
        <v>631</v>
      </c>
      <c r="AH18" s="206">
        <v>6.26</v>
      </c>
      <c r="AI18" s="207">
        <v>45157</v>
      </c>
      <c r="AJ18" s="168"/>
    </row>
    <row r="19" spans="1:36" ht="16.2" thickBot="1">
      <c r="A19" s="200" t="s">
        <v>10</v>
      </c>
      <c r="B19" s="201" t="s">
        <v>636</v>
      </c>
      <c r="C19" s="201" t="s">
        <v>38</v>
      </c>
      <c r="D19" s="202">
        <v>13.09</v>
      </c>
      <c r="E19" s="203">
        <v>40335</v>
      </c>
      <c r="F19" s="204"/>
      <c r="G19" s="200" t="s">
        <v>10</v>
      </c>
      <c r="H19" s="205" t="s">
        <v>637</v>
      </c>
      <c r="I19" s="205" t="s">
        <v>38</v>
      </c>
      <c r="J19" s="206">
        <v>13.09</v>
      </c>
      <c r="K19" s="207">
        <v>40335</v>
      </c>
      <c r="L19" s="188"/>
      <c r="M19" s="200" t="s">
        <v>10</v>
      </c>
      <c r="N19" s="205" t="s">
        <v>638</v>
      </c>
      <c r="O19" s="205" t="s">
        <v>206</v>
      </c>
      <c r="P19" s="206">
        <v>11.72</v>
      </c>
      <c r="Q19" s="207">
        <v>42498</v>
      </c>
      <c r="R19" s="188"/>
      <c r="S19" s="200" t="s">
        <v>10</v>
      </c>
      <c r="T19" s="215" t="s">
        <v>639</v>
      </c>
      <c r="U19" s="215" t="s">
        <v>278</v>
      </c>
      <c r="V19" s="239">
        <v>12.42</v>
      </c>
      <c r="W19" s="216">
        <v>41091</v>
      </c>
      <c r="X19" s="168"/>
      <c r="Y19" s="200" t="s">
        <v>10</v>
      </c>
      <c r="Z19" s="205" t="s">
        <v>640</v>
      </c>
      <c r="AA19" s="205" t="s">
        <v>569</v>
      </c>
      <c r="AB19" s="206">
        <v>11.42</v>
      </c>
      <c r="AC19" s="207">
        <v>42225</v>
      </c>
      <c r="AD19" s="188"/>
      <c r="AE19" s="200" t="s">
        <v>10</v>
      </c>
      <c r="AF19" s="205" t="s">
        <v>639</v>
      </c>
      <c r="AG19" s="205" t="s">
        <v>278</v>
      </c>
      <c r="AH19" s="206">
        <v>12.42</v>
      </c>
      <c r="AI19" s="207">
        <v>41091</v>
      </c>
      <c r="AJ19" s="168"/>
    </row>
    <row r="20" spans="1:36" ht="16.2" thickBot="1">
      <c r="A20" s="200" t="s">
        <v>11</v>
      </c>
      <c r="B20" s="201" t="s">
        <v>641</v>
      </c>
      <c r="C20" s="201" t="s">
        <v>38</v>
      </c>
      <c r="D20" s="202">
        <v>16.45</v>
      </c>
      <c r="E20" s="203">
        <v>41091</v>
      </c>
      <c r="F20" s="204"/>
      <c r="G20" s="200" t="s">
        <v>11</v>
      </c>
      <c r="H20" s="205" t="s">
        <v>641</v>
      </c>
      <c r="I20" s="205" t="s">
        <v>38</v>
      </c>
      <c r="J20" s="206">
        <v>16.45</v>
      </c>
      <c r="K20" s="207">
        <v>41091</v>
      </c>
      <c r="L20" s="188"/>
      <c r="M20" s="200" t="s">
        <v>11</v>
      </c>
      <c r="N20" s="205" t="s">
        <v>642</v>
      </c>
      <c r="O20" s="205" t="s">
        <v>206</v>
      </c>
      <c r="P20" s="206">
        <v>13.75</v>
      </c>
      <c r="Q20" s="207">
        <v>42554</v>
      </c>
      <c r="R20" s="188"/>
      <c r="S20" s="200" t="s">
        <v>11</v>
      </c>
      <c r="T20" s="212" t="s">
        <v>641</v>
      </c>
      <c r="U20" s="212" t="s">
        <v>643</v>
      </c>
      <c r="V20" s="213">
        <v>15.51</v>
      </c>
      <c r="W20" s="214">
        <v>42526</v>
      </c>
      <c r="X20" s="168"/>
      <c r="Y20" s="200" t="s">
        <v>11</v>
      </c>
      <c r="Z20" s="240" t="s">
        <v>641</v>
      </c>
      <c r="AA20" s="240" t="s">
        <v>643</v>
      </c>
      <c r="AB20" s="237">
        <v>13.01</v>
      </c>
      <c r="AC20" s="238">
        <v>45157</v>
      </c>
      <c r="AD20" s="188"/>
      <c r="AE20" s="200" t="s">
        <v>11</v>
      </c>
      <c r="AF20" s="205" t="s">
        <v>641</v>
      </c>
      <c r="AG20" s="205" t="s">
        <v>643</v>
      </c>
      <c r="AH20" s="206">
        <v>15.51</v>
      </c>
      <c r="AI20" s="207">
        <v>42526</v>
      </c>
      <c r="AJ20" s="168"/>
    </row>
    <row r="21" spans="1:36" ht="16.2" thickBot="1">
      <c r="A21" s="200" t="s">
        <v>12</v>
      </c>
      <c r="B21" s="201" t="s">
        <v>641</v>
      </c>
      <c r="C21" s="201" t="s">
        <v>643</v>
      </c>
      <c r="D21" s="202">
        <v>54.88</v>
      </c>
      <c r="E21" s="203">
        <v>42890</v>
      </c>
      <c r="F21" s="204"/>
      <c r="G21" s="200" t="s">
        <v>12</v>
      </c>
      <c r="H21" s="205" t="s">
        <v>641</v>
      </c>
      <c r="I21" s="205" t="s">
        <v>38</v>
      </c>
      <c r="J21" s="206">
        <v>54.14</v>
      </c>
      <c r="K21" s="207">
        <v>39971</v>
      </c>
      <c r="L21" s="188"/>
      <c r="M21" s="200" t="s">
        <v>12</v>
      </c>
      <c r="N21" s="205" t="s">
        <v>644</v>
      </c>
      <c r="O21" s="205" t="s">
        <v>590</v>
      </c>
      <c r="P21" s="206">
        <v>43.23</v>
      </c>
      <c r="Q21" s="207">
        <v>40299</v>
      </c>
      <c r="R21" s="188"/>
      <c r="S21" s="200" t="s">
        <v>12</v>
      </c>
      <c r="T21" s="205" t="s">
        <v>641</v>
      </c>
      <c r="U21" s="205" t="s">
        <v>643</v>
      </c>
      <c r="V21" s="206">
        <v>54.88</v>
      </c>
      <c r="W21" s="207">
        <v>42890</v>
      </c>
      <c r="X21" s="168"/>
      <c r="Y21" s="200" t="s">
        <v>12</v>
      </c>
      <c r="Z21" s="240" t="s">
        <v>641</v>
      </c>
      <c r="AA21" s="240" t="s">
        <v>643</v>
      </c>
      <c r="AB21" s="237">
        <v>43.95</v>
      </c>
      <c r="AC21" s="238">
        <v>45157</v>
      </c>
      <c r="AD21" s="188"/>
      <c r="AE21" s="200" t="s">
        <v>12</v>
      </c>
      <c r="AF21" s="205" t="s">
        <v>641</v>
      </c>
      <c r="AG21" s="205" t="s">
        <v>643</v>
      </c>
      <c r="AH21" s="206">
        <v>54.88</v>
      </c>
      <c r="AI21" s="207">
        <v>42890</v>
      </c>
      <c r="AJ21" s="168"/>
    </row>
    <row r="22" spans="1:36" ht="16.2" thickBot="1">
      <c r="A22" s="200" t="s">
        <v>13</v>
      </c>
      <c r="B22" s="201" t="s">
        <v>645</v>
      </c>
      <c r="C22" s="201" t="s">
        <v>38</v>
      </c>
      <c r="D22" s="202">
        <v>68</v>
      </c>
      <c r="E22" s="203">
        <v>39971</v>
      </c>
      <c r="F22" s="204"/>
      <c r="G22" s="200" t="s">
        <v>13</v>
      </c>
      <c r="H22" s="205" t="s">
        <v>645</v>
      </c>
      <c r="I22" s="205" t="s">
        <v>38</v>
      </c>
      <c r="J22" s="206">
        <v>68</v>
      </c>
      <c r="K22" s="207">
        <v>39971</v>
      </c>
      <c r="L22" s="188"/>
      <c r="M22" s="200" t="s">
        <v>13</v>
      </c>
      <c r="N22" s="205" t="s">
        <v>646</v>
      </c>
      <c r="O22" s="205" t="s">
        <v>588</v>
      </c>
      <c r="P22" s="206">
        <v>63.98</v>
      </c>
      <c r="Q22" s="207">
        <v>42119</v>
      </c>
      <c r="R22" s="188"/>
      <c r="S22" s="200" t="s">
        <v>13</v>
      </c>
      <c r="T22" s="205" t="s">
        <v>647</v>
      </c>
      <c r="U22" s="205" t="s">
        <v>648</v>
      </c>
      <c r="V22" s="206">
        <v>54.11</v>
      </c>
      <c r="W22" s="207">
        <v>42498</v>
      </c>
      <c r="X22" s="168"/>
      <c r="Y22" s="200" t="s">
        <v>13</v>
      </c>
      <c r="Z22" s="240" t="s">
        <v>649</v>
      </c>
      <c r="AA22" s="240" t="s">
        <v>218</v>
      </c>
      <c r="AB22" s="237">
        <v>48.84</v>
      </c>
      <c r="AC22" s="238">
        <v>45095</v>
      </c>
      <c r="AD22" s="188"/>
      <c r="AE22" s="200" t="s">
        <v>13</v>
      </c>
      <c r="AF22" s="205" t="s">
        <v>647</v>
      </c>
      <c r="AG22" s="205" t="s">
        <v>648</v>
      </c>
      <c r="AH22" s="206">
        <v>54.11</v>
      </c>
      <c r="AI22" s="207">
        <v>42498</v>
      </c>
      <c r="AJ22" s="168"/>
    </row>
    <row r="23" spans="1:36" ht="16.2" thickBot="1">
      <c r="A23" s="200" t="s">
        <v>14</v>
      </c>
      <c r="B23" s="233" t="s">
        <v>650</v>
      </c>
      <c r="C23" s="233" t="s">
        <v>651</v>
      </c>
      <c r="D23" s="234">
        <v>46.51</v>
      </c>
      <c r="E23" s="235">
        <v>45522</v>
      </c>
      <c r="F23" s="236"/>
      <c r="G23" s="200" t="s">
        <v>14</v>
      </c>
      <c r="H23" s="205" t="s">
        <v>652</v>
      </c>
      <c r="I23" s="205" t="s">
        <v>161</v>
      </c>
      <c r="J23" s="206">
        <v>45.73</v>
      </c>
      <c r="K23" s="207">
        <v>40362</v>
      </c>
      <c r="L23" s="188"/>
      <c r="M23" s="200" t="s">
        <v>14</v>
      </c>
      <c r="N23" s="233" t="s">
        <v>650</v>
      </c>
      <c r="O23" s="233" t="s">
        <v>651</v>
      </c>
      <c r="P23" s="234">
        <v>46.51</v>
      </c>
      <c r="Q23" s="235">
        <v>45522</v>
      </c>
      <c r="R23" s="188"/>
      <c r="S23" s="200" t="s">
        <v>14</v>
      </c>
      <c r="T23" s="205" t="s">
        <v>653</v>
      </c>
      <c r="U23" s="205" t="s">
        <v>654</v>
      </c>
      <c r="V23" s="206">
        <v>44.25</v>
      </c>
      <c r="W23" s="207">
        <v>44786</v>
      </c>
      <c r="X23" s="168"/>
      <c r="Y23" s="200" t="s">
        <v>14</v>
      </c>
      <c r="Z23" s="205" t="s">
        <v>655</v>
      </c>
      <c r="AA23" s="205" t="s">
        <v>569</v>
      </c>
      <c r="AB23" s="206">
        <v>45.57</v>
      </c>
      <c r="AC23" s="207">
        <v>41496</v>
      </c>
      <c r="AD23" s="188"/>
      <c r="AE23" s="200" t="s">
        <v>14</v>
      </c>
      <c r="AF23" s="205" t="s">
        <v>653</v>
      </c>
      <c r="AG23" s="205" t="s">
        <v>654</v>
      </c>
      <c r="AH23" s="206">
        <v>44.25</v>
      </c>
      <c r="AI23" s="207">
        <v>44786</v>
      </c>
      <c r="AJ23" s="168"/>
    </row>
    <row r="24" spans="1:36" ht="16.2" thickBot="1">
      <c r="A24" s="200" t="s">
        <v>103</v>
      </c>
      <c r="B24" s="201"/>
      <c r="C24" s="201" t="s">
        <v>38</v>
      </c>
      <c r="D24" s="202">
        <v>47.4</v>
      </c>
      <c r="E24" s="203">
        <v>42498</v>
      </c>
      <c r="F24" s="204"/>
      <c r="G24" s="200" t="s">
        <v>103</v>
      </c>
      <c r="H24" s="205"/>
      <c r="I24" s="205" t="s">
        <v>38</v>
      </c>
      <c r="J24" s="206">
        <v>47.4</v>
      </c>
      <c r="K24" s="207">
        <v>42498</v>
      </c>
      <c r="L24" s="188"/>
      <c r="M24" s="200" t="s">
        <v>103</v>
      </c>
      <c r="N24" s="205"/>
      <c r="O24" s="205" t="s">
        <v>656</v>
      </c>
      <c r="P24" s="206">
        <v>47.9</v>
      </c>
      <c r="Q24" s="207">
        <v>42498</v>
      </c>
      <c r="R24" s="188"/>
      <c r="S24" s="200" t="s">
        <v>103</v>
      </c>
      <c r="T24" s="205"/>
      <c r="U24" s="205" t="s">
        <v>230</v>
      </c>
      <c r="V24" s="206">
        <v>49.3</v>
      </c>
      <c r="W24" s="207">
        <v>41438</v>
      </c>
      <c r="X24" s="168"/>
      <c r="Y24" s="200" t="s">
        <v>103</v>
      </c>
      <c r="Z24" s="205"/>
      <c r="AA24" s="205" t="s">
        <v>230</v>
      </c>
      <c r="AB24" s="206">
        <v>49</v>
      </c>
      <c r="AC24" s="207">
        <v>41763</v>
      </c>
      <c r="AD24" s="188"/>
      <c r="AE24" s="200" t="s">
        <v>103</v>
      </c>
      <c r="AF24" s="205"/>
      <c r="AG24" s="205" t="s">
        <v>230</v>
      </c>
      <c r="AH24" s="206">
        <v>49.3</v>
      </c>
      <c r="AI24" s="207">
        <v>41438</v>
      </c>
      <c r="AJ24" s="168"/>
    </row>
    <row r="25" spans="1:36" ht="16.2" thickBot="1">
      <c r="A25" s="200" t="s">
        <v>104</v>
      </c>
      <c r="B25" s="201"/>
      <c r="C25" s="201" t="s">
        <v>38</v>
      </c>
      <c r="D25" s="217">
        <v>2.6550925925925926E-3</v>
      </c>
      <c r="E25" s="203">
        <v>39663</v>
      </c>
      <c r="F25" s="204"/>
      <c r="G25" s="200" t="s">
        <v>104</v>
      </c>
      <c r="H25" s="205"/>
      <c r="I25" s="205" t="s">
        <v>38</v>
      </c>
      <c r="J25" s="218">
        <v>2.6574074074074074E-3</v>
      </c>
      <c r="K25" s="207">
        <v>42119</v>
      </c>
      <c r="L25" s="188"/>
      <c r="M25" s="200" t="s">
        <v>104</v>
      </c>
      <c r="N25" s="205"/>
      <c r="O25" s="205" t="s">
        <v>38</v>
      </c>
      <c r="P25" s="218">
        <v>2.6550925925925926E-3</v>
      </c>
      <c r="Q25" s="207">
        <v>39663</v>
      </c>
      <c r="R25" s="188"/>
      <c r="S25" s="200" t="s">
        <v>104</v>
      </c>
      <c r="T25" s="205"/>
      <c r="U25" s="205" t="s">
        <v>619</v>
      </c>
      <c r="V25" s="219">
        <v>2.7708333333333335E-3</v>
      </c>
      <c r="W25" s="207">
        <v>39663</v>
      </c>
      <c r="X25" s="168"/>
      <c r="Y25" s="200" t="s">
        <v>104</v>
      </c>
      <c r="Z25" s="205"/>
      <c r="AA25" s="205" t="s">
        <v>657</v>
      </c>
      <c r="AB25" s="218">
        <v>2.7847222222222219E-3</v>
      </c>
      <c r="AC25" s="207">
        <v>40391</v>
      </c>
      <c r="AD25" s="188"/>
      <c r="AE25" s="200" t="s">
        <v>104</v>
      </c>
      <c r="AF25" s="205"/>
      <c r="AG25" s="205" t="s">
        <v>619</v>
      </c>
      <c r="AH25" s="219">
        <v>2.7708333333333335E-3</v>
      </c>
      <c r="AI25" s="207">
        <v>39663</v>
      </c>
      <c r="AJ25" s="168"/>
    </row>
    <row r="26" spans="1:36" ht="16.2" thickBot="1">
      <c r="A26" s="200" t="s">
        <v>658</v>
      </c>
      <c r="B26" s="201"/>
      <c r="C26" s="233" t="s">
        <v>206</v>
      </c>
      <c r="D26" s="241">
        <v>2.4568287037037037E-3</v>
      </c>
      <c r="E26" s="235">
        <v>45116</v>
      </c>
      <c r="F26" s="236"/>
      <c r="G26" s="200" t="s">
        <v>658</v>
      </c>
      <c r="H26" s="215"/>
      <c r="I26" s="233" t="s">
        <v>206</v>
      </c>
      <c r="J26" s="241">
        <v>2.4568287037037037E-3</v>
      </c>
      <c r="K26" s="235">
        <v>45116</v>
      </c>
      <c r="L26" s="188"/>
      <c r="M26" s="200" t="s">
        <v>658</v>
      </c>
      <c r="N26" s="222"/>
      <c r="O26" s="230" t="s">
        <v>584</v>
      </c>
      <c r="P26" s="223" t="s">
        <v>659</v>
      </c>
      <c r="Q26" s="238">
        <v>45066</v>
      </c>
      <c r="R26" s="188"/>
      <c r="S26" s="200" t="s">
        <v>658</v>
      </c>
      <c r="T26" s="205"/>
      <c r="U26" s="205" t="s">
        <v>660</v>
      </c>
      <c r="V26" s="221">
        <v>2.8055555555555555E-3</v>
      </c>
      <c r="W26" s="207">
        <v>44717</v>
      </c>
      <c r="X26" s="168"/>
      <c r="Y26" s="200" t="s">
        <v>658</v>
      </c>
      <c r="Z26" s="215"/>
      <c r="AA26" s="222" t="s">
        <v>213</v>
      </c>
      <c r="AB26" s="242" t="s">
        <v>661</v>
      </c>
      <c r="AC26" s="224">
        <v>45116</v>
      </c>
      <c r="AD26" s="188"/>
      <c r="AE26" s="200" t="s">
        <v>658</v>
      </c>
      <c r="AF26" s="205"/>
      <c r="AG26" s="205" t="s">
        <v>660</v>
      </c>
      <c r="AH26" s="221">
        <v>2.8055555555555555E-3</v>
      </c>
      <c r="AI26" s="207">
        <v>44717</v>
      </c>
      <c r="AJ26" s="168"/>
    </row>
    <row r="27" spans="1:36" ht="15.6">
      <c r="A27" s="243"/>
      <c r="B27" s="195"/>
      <c r="C27" s="244"/>
      <c r="D27" s="245"/>
      <c r="E27" s="236"/>
      <c r="F27" s="236"/>
      <c r="G27" s="243"/>
      <c r="H27" s="246"/>
      <c r="I27" s="244"/>
      <c r="J27" s="245"/>
      <c r="K27" s="236"/>
      <c r="L27" s="188"/>
      <c r="M27" s="243"/>
      <c r="N27" s="247"/>
      <c r="O27" s="248"/>
      <c r="P27" s="249"/>
      <c r="Q27" s="250"/>
      <c r="R27" s="188"/>
      <c r="S27" s="243"/>
      <c r="T27" s="205"/>
      <c r="U27" s="205"/>
      <c r="V27" s="221"/>
      <c r="W27" s="207"/>
      <c r="X27" s="168"/>
      <c r="Y27" s="243"/>
      <c r="Z27" s="251"/>
      <c r="AA27" s="247"/>
      <c r="AB27" s="252"/>
      <c r="AC27" s="253"/>
      <c r="AD27" s="188"/>
      <c r="AE27" s="243"/>
      <c r="AF27" s="205"/>
      <c r="AG27" s="205"/>
      <c r="AH27" s="221"/>
      <c r="AI27" s="207"/>
      <c r="AJ27" s="168"/>
    </row>
    <row r="28" spans="1:36" ht="18">
      <c r="A28" s="184" t="s">
        <v>548</v>
      </c>
      <c r="B28" s="185"/>
      <c r="C28" s="185"/>
      <c r="D28" s="185"/>
      <c r="E28" s="185"/>
      <c r="F28" s="185"/>
      <c r="G28" s="186" t="s">
        <v>549</v>
      </c>
      <c r="H28" s="187"/>
      <c r="I28" s="187"/>
      <c r="J28" s="187"/>
      <c r="K28" s="187"/>
      <c r="L28" s="188"/>
      <c r="M28" s="186" t="s">
        <v>549</v>
      </c>
      <c r="N28" s="186"/>
      <c r="O28" s="186"/>
      <c r="P28" s="186"/>
      <c r="Q28" s="186"/>
      <c r="R28" s="188"/>
      <c r="S28" s="186" t="s">
        <v>549</v>
      </c>
      <c r="T28" s="186"/>
      <c r="U28" s="186"/>
      <c r="V28" s="186"/>
      <c r="W28" s="186"/>
      <c r="X28" s="168"/>
      <c r="Y28" s="186" t="s">
        <v>549</v>
      </c>
      <c r="Z28" s="186"/>
      <c r="AA28" s="186"/>
      <c r="AB28" s="186"/>
      <c r="AC28" s="186"/>
      <c r="AD28" s="188"/>
      <c r="AE28" s="186" t="s">
        <v>549</v>
      </c>
      <c r="AF28" s="186"/>
      <c r="AG28" s="186"/>
      <c r="AH28" s="186"/>
      <c r="AI28" s="186"/>
      <c r="AJ28" s="168"/>
    </row>
    <row r="29" spans="1:36" ht="18">
      <c r="A29" s="185"/>
      <c r="B29" s="185"/>
      <c r="C29" s="185"/>
      <c r="D29" s="185"/>
      <c r="E29" s="185"/>
      <c r="F29" s="185"/>
      <c r="G29" s="186" t="s">
        <v>550</v>
      </c>
      <c r="H29" s="187"/>
      <c r="I29" s="187"/>
      <c r="J29" s="187"/>
      <c r="K29" s="187"/>
      <c r="L29" s="188"/>
      <c r="M29" s="186" t="s">
        <v>551</v>
      </c>
      <c r="N29" s="186"/>
      <c r="O29" s="186"/>
      <c r="P29" s="186"/>
      <c r="Q29" s="186"/>
      <c r="R29" s="188"/>
      <c r="S29" s="186" t="s">
        <v>552</v>
      </c>
      <c r="T29" s="186"/>
      <c r="U29" s="186"/>
      <c r="V29" s="186"/>
      <c r="W29" s="186"/>
      <c r="X29" s="168"/>
      <c r="Y29" s="186" t="s">
        <v>553</v>
      </c>
      <c r="Z29" s="186"/>
      <c r="AA29" s="186"/>
      <c r="AB29" s="186"/>
      <c r="AC29" s="186"/>
      <c r="AD29" s="188"/>
      <c r="AE29" s="186" t="s">
        <v>554</v>
      </c>
      <c r="AF29" s="186"/>
      <c r="AG29" s="186"/>
      <c r="AH29" s="186"/>
      <c r="AI29" s="186"/>
      <c r="AJ29" s="168"/>
    </row>
    <row r="30" spans="1:36" ht="18" thickBot="1">
      <c r="A30" s="189" t="s">
        <v>1</v>
      </c>
      <c r="B30" s="190"/>
      <c r="C30" s="190"/>
      <c r="D30" s="190"/>
      <c r="E30" s="190"/>
      <c r="F30" s="190"/>
      <c r="G30" s="254" t="s">
        <v>482</v>
      </c>
      <c r="H30" s="255"/>
      <c r="I30" s="255"/>
      <c r="J30" s="256"/>
      <c r="K30" s="255"/>
      <c r="L30" s="188"/>
      <c r="M30" s="254" t="s">
        <v>482</v>
      </c>
      <c r="N30" s="255"/>
      <c r="O30" s="255"/>
      <c r="P30" s="256"/>
      <c r="Q30" s="255"/>
      <c r="R30" s="188"/>
      <c r="S30" s="254" t="s">
        <v>482</v>
      </c>
      <c r="T30" s="196"/>
      <c r="U30" s="196"/>
      <c r="V30" s="197"/>
      <c r="W30" s="196"/>
      <c r="X30" s="168"/>
      <c r="Y30" s="254" t="s">
        <v>482</v>
      </c>
      <c r="Z30" s="255"/>
      <c r="AA30" s="255"/>
      <c r="AB30" s="256"/>
      <c r="AC30" s="255"/>
      <c r="AD30" s="188"/>
      <c r="AE30" s="254" t="s">
        <v>482</v>
      </c>
      <c r="AF30" s="196"/>
      <c r="AG30" s="196"/>
      <c r="AH30" s="197"/>
      <c r="AI30" s="196"/>
      <c r="AJ30" s="168"/>
    </row>
    <row r="31" spans="1:36" ht="15.6" thickBot="1">
      <c r="A31" s="193" t="s">
        <v>0</v>
      </c>
      <c r="B31" s="257" t="s">
        <v>153</v>
      </c>
      <c r="C31" s="257" t="s">
        <v>61</v>
      </c>
      <c r="D31" s="257" t="s">
        <v>555</v>
      </c>
      <c r="E31" s="257" t="s">
        <v>247</v>
      </c>
      <c r="F31" s="195"/>
      <c r="G31" s="258" t="s">
        <v>0</v>
      </c>
      <c r="H31" s="258" t="s">
        <v>153</v>
      </c>
      <c r="I31" s="258" t="s">
        <v>61</v>
      </c>
      <c r="J31" s="259" t="s">
        <v>555</v>
      </c>
      <c r="K31" s="259" t="s">
        <v>247</v>
      </c>
      <c r="L31" s="188"/>
      <c r="M31" s="258" t="s">
        <v>0</v>
      </c>
      <c r="N31" s="260" t="s">
        <v>153</v>
      </c>
      <c r="O31" s="260" t="s">
        <v>61</v>
      </c>
      <c r="P31" s="261" t="s">
        <v>555</v>
      </c>
      <c r="Q31" s="261" t="s">
        <v>247</v>
      </c>
      <c r="R31" s="188"/>
      <c r="S31" s="258" t="s">
        <v>0</v>
      </c>
      <c r="T31" s="196" t="s">
        <v>153</v>
      </c>
      <c r="U31" s="196" t="s">
        <v>61</v>
      </c>
      <c r="V31" s="197" t="s">
        <v>555</v>
      </c>
      <c r="W31" s="196" t="s">
        <v>247</v>
      </c>
      <c r="X31" s="168"/>
      <c r="Y31" s="258" t="s">
        <v>0</v>
      </c>
      <c r="Z31" s="260" t="s">
        <v>153</v>
      </c>
      <c r="AA31" s="260" t="s">
        <v>61</v>
      </c>
      <c r="AB31" s="261" t="s">
        <v>555</v>
      </c>
      <c r="AC31" s="260" t="s">
        <v>247</v>
      </c>
      <c r="AD31" s="188"/>
      <c r="AE31" s="258" t="s">
        <v>0</v>
      </c>
      <c r="AF31" s="196" t="s">
        <v>153</v>
      </c>
      <c r="AG31" s="196" t="s">
        <v>61</v>
      </c>
      <c r="AH31" s="197" t="s">
        <v>555</v>
      </c>
      <c r="AI31" s="196" t="s">
        <v>247</v>
      </c>
      <c r="AJ31" s="168"/>
    </row>
    <row r="32" spans="1:36" ht="63" thickBot="1">
      <c r="A32" s="200">
        <v>100</v>
      </c>
      <c r="B32" s="193" t="s">
        <v>662</v>
      </c>
      <c r="C32" s="193" t="s">
        <v>663</v>
      </c>
      <c r="D32" s="262">
        <v>10.5</v>
      </c>
      <c r="E32" s="263" t="s">
        <v>664</v>
      </c>
      <c r="F32" s="204"/>
      <c r="G32" s="264" t="s">
        <v>665</v>
      </c>
      <c r="H32" s="205" t="s">
        <v>666</v>
      </c>
      <c r="I32" s="205" t="s">
        <v>588</v>
      </c>
      <c r="J32" s="206">
        <v>10.5</v>
      </c>
      <c r="K32" s="207">
        <v>40698</v>
      </c>
      <c r="L32" s="188"/>
      <c r="M32" s="264" t="s">
        <v>665</v>
      </c>
      <c r="N32" s="205" t="s">
        <v>667</v>
      </c>
      <c r="O32" s="205" t="s">
        <v>201</v>
      </c>
      <c r="P32" s="206">
        <v>10.6</v>
      </c>
      <c r="Q32" s="207">
        <v>42161</v>
      </c>
      <c r="R32" s="188"/>
      <c r="S32" s="264" t="s">
        <v>665</v>
      </c>
      <c r="T32" s="265" t="s">
        <v>668</v>
      </c>
      <c r="U32" s="265" t="s">
        <v>669</v>
      </c>
      <c r="V32" s="266">
        <v>10.5</v>
      </c>
      <c r="W32" s="267" t="s">
        <v>670</v>
      </c>
      <c r="X32" s="168"/>
      <c r="Y32" s="264" t="s">
        <v>665</v>
      </c>
      <c r="Z32" s="220" t="s">
        <v>671</v>
      </c>
      <c r="AA32" s="220" t="s">
        <v>672</v>
      </c>
      <c r="AB32" s="268">
        <v>10.7</v>
      </c>
      <c r="AC32" s="211" t="s">
        <v>673</v>
      </c>
      <c r="AD32" s="188"/>
      <c r="AE32" s="264" t="s">
        <v>665</v>
      </c>
      <c r="AF32" s="265" t="s">
        <v>674</v>
      </c>
      <c r="AG32" s="265" t="s">
        <v>675</v>
      </c>
      <c r="AH32" s="266">
        <v>10.5</v>
      </c>
      <c r="AI32" s="267" t="s">
        <v>676</v>
      </c>
      <c r="AJ32" s="168"/>
    </row>
    <row r="33" spans="1:36" ht="31.8" thickBot="1">
      <c r="A33" s="200">
        <v>200</v>
      </c>
      <c r="B33" s="193" t="s">
        <v>668</v>
      </c>
      <c r="C33" s="193" t="s">
        <v>677</v>
      </c>
      <c r="D33" s="262">
        <v>21.2</v>
      </c>
      <c r="E33" s="263" t="s">
        <v>678</v>
      </c>
      <c r="F33" s="204"/>
      <c r="G33" s="264" t="s">
        <v>679</v>
      </c>
      <c r="H33" s="205" t="s">
        <v>667</v>
      </c>
      <c r="I33" s="205" t="s">
        <v>680</v>
      </c>
      <c r="J33" s="206">
        <v>21.34</v>
      </c>
      <c r="K33" s="207">
        <v>41763</v>
      </c>
      <c r="L33" s="188"/>
      <c r="M33" s="264" t="s">
        <v>679</v>
      </c>
      <c r="N33" s="205" t="s">
        <v>681</v>
      </c>
      <c r="O33" s="205" t="s">
        <v>682</v>
      </c>
      <c r="P33" s="206">
        <v>21.13</v>
      </c>
      <c r="Q33" s="207">
        <v>43632</v>
      </c>
      <c r="R33" s="188"/>
      <c r="S33" s="264" t="s">
        <v>679</v>
      </c>
      <c r="T33" s="265" t="s">
        <v>668</v>
      </c>
      <c r="U33" s="265" t="s">
        <v>669</v>
      </c>
      <c r="V33" s="269">
        <v>21.2</v>
      </c>
      <c r="W33" s="267" t="s">
        <v>683</v>
      </c>
      <c r="X33" s="168"/>
      <c r="Y33" s="264" t="s">
        <v>679</v>
      </c>
      <c r="Z33" s="205" t="s">
        <v>684</v>
      </c>
      <c r="AA33" s="205" t="s">
        <v>162</v>
      </c>
      <c r="AB33" s="206">
        <v>21.5</v>
      </c>
      <c r="AC33" s="207">
        <v>42952</v>
      </c>
      <c r="AD33" s="188"/>
      <c r="AE33" s="264" t="s">
        <v>679</v>
      </c>
      <c r="AF33" s="265" t="s">
        <v>674</v>
      </c>
      <c r="AG33" s="265" t="s">
        <v>675</v>
      </c>
      <c r="AH33" s="269">
        <v>21.2</v>
      </c>
      <c r="AI33" s="267" t="s">
        <v>685</v>
      </c>
      <c r="AJ33" s="168"/>
    </row>
    <row r="34" spans="1:36" ht="31.8" thickBot="1">
      <c r="A34" s="200">
        <v>400</v>
      </c>
      <c r="B34" s="270" t="s">
        <v>686</v>
      </c>
      <c r="C34" s="270" t="s">
        <v>584</v>
      </c>
      <c r="D34" s="271">
        <v>46.51</v>
      </c>
      <c r="E34" s="272">
        <v>45157</v>
      </c>
      <c r="F34" s="273"/>
      <c r="G34" s="264" t="s">
        <v>687</v>
      </c>
      <c r="H34" s="205" t="s">
        <v>688</v>
      </c>
      <c r="I34" s="205" t="s">
        <v>206</v>
      </c>
      <c r="J34" s="206">
        <v>46.94</v>
      </c>
      <c r="K34" s="207">
        <v>41496</v>
      </c>
      <c r="L34" s="188"/>
      <c r="M34" s="264" t="s">
        <v>687</v>
      </c>
      <c r="N34" s="240" t="s">
        <v>686</v>
      </c>
      <c r="O34" s="240" t="s">
        <v>584</v>
      </c>
      <c r="P34" s="237">
        <v>46.51</v>
      </c>
      <c r="Q34" s="238">
        <v>45157</v>
      </c>
      <c r="R34" s="188"/>
      <c r="S34" s="264" t="s">
        <v>687</v>
      </c>
      <c r="T34" s="240" t="s">
        <v>689</v>
      </c>
      <c r="U34" s="240" t="s">
        <v>690</v>
      </c>
      <c r="V34" s="237">
        <v>47.22</v>
      </c>
      <c r="W34" s="238">
        <v>45488</v>
      </c>
      <c r="X34" s="168"/>
      <c r="Y34" s="264" t="s">
        <v>687</v>
      </c>
      <c r="Z34" s="220" t="s">
        <v>691</v>
      </c>
      <c r="AA34" s="220" t="s">
        <v>692</v>
      </c>
      <c r="AB34" s="268">
        <v>48.8</v>
      </c>
      <c r="AC34" s="211" t="s">
        <v>693</v>
      </c>
      <c r="AD34" s="188"/>
      <c r="AE34" s="264" t="s">
        <v>687</v>
      </c>
      <c r="AF34" s="205" t="s">
        <v>694</v>
      </c>
      <c r="AG34" s="205" t="s">
        <v>281</v>
      </c>
      <c r="AH34" s="206">
        <v>47.7</v>
      </c>
      <c r="AI34" s="207">
        <v>42498</v>
      </c>
      <c r="AJ34" s="168"/>
    </row>
    <row r="35" spans="1:36" ht="16.2" thickBot="1">
      <c r="A35" s="200">
        <v>800</v>
      </c>
      <c r="B35" s="201" t="s">
        <v>695</v>
      </c>
      <c r="C35" s="201" t="s">
        <v>206</v>
      </c>
      <c r="D35" s="274" t="s">
        <v>696</v>
      </c>
      <c r="E35" s="203">
        <v>40299</v>
      </c>
      <c r="F35" s="204"/>
      <c r="G35" s="264" t="s">
        <v>697</v>
      </c>
      <c r="H35" s="205" t="s">
        <v>695</v>
      </c>
      <c r="I35" s="205" t="s">
        <v>206</v>
      </c>
      <c r="J35" s="274" t="s">
        <v>696</v>
      </c>
      <c r="K35" s="207">
        <v>40299</v>
      </c>
      <c r="L35" s="188"/>
      <c r="M35" s="264" t="s">
        <v>697</v>
      </c>
      <c r="N35" s="205" t="s">
        <v>698</v>
      </c>
      <c r="O35" s="205" t="s">
        <v>588</v>
      </c>
      <c r="P35" s="218">
        <v>1.2951388888888889E-3</v>
      </c>
      <c r="Q35" s="207">
        <v>39663</v>
      </c>
      <c r="R35" s="188"/>
      <c r="S35" s="264" t="s">
        <v>697</v>
      </c>
      <c r="T35" s="205" t="s">
        <v>699</v>
      </c>
      <c r="U35" s="205" t="s">
        <v>214</v>
      </c>
      <c r="V35" s="275" t="s">
        <v>700</v>
      </c>
      <c r="W35" s="207">
        <v>44786</v>
      </c>
      <c r="X35" s="168"/>
      <c r="Y35" s="264" t="s">
        <v>697</v>
      </c>
      <c r="Z35" s="205" t="s">
        <v>701</v>
      </c>
      <c r="AA35" s="205" t="s">
        <v>218</v>
      </c>
      <c r="AB35" s="218">
        <v>1.3252314814814813E-3</v>
      </c>
      <c r="AC35" s="207">
        <v>41462</v>
      </c>
      <c r="AD35" s="188"/>
      <c r="AE35" s="264" t="s">
        <v>697</v>
      </c>
      <c r="AF35" s="205" t="s">
        <v>699</v>
      </c>
      <c r="AG35" s="205" t="s">
        <v>214</v>
      </c>
      <c r="AH35" s="275" t="s">
        <v>700</v>
      </c>
      <c r="AI35" s="207">
        <v>44786</v>
      </c>
      <c r="AJ35" s="168"/>
    </row>
    <row r="36" spans="1:36" ht="16.2" thickBot="1">
      <c r="A36" s="200">
        <v>1500</v>
      </c>
      <c r="B36" s="201" t="s">
        <v>702</v>
      </c>
      <c r="C36" s="201" t="s">
        <v>582</v>
      </c>
      <c r="D36" s="217">
        <v>2.673611111111111E-3</v>
      </c>
      <c r="E36" s="203">
        <v>40391</v>
      </c>
      <c r="F36" s="204"/>
      <c r="G36" s="264" t="s">
        <v>703</v>
      </c>
      <c r="H36" s="205" t="s">
        <v>702</v>
      </c>
      <c r="I36" s="205" t="s">
        <v>588</v>
      </c>
      <c r="J36" s="218">
        <v>2.673611111111111E-3</v>
      </c>
      <c r="K36" s="207">
        <v>40391</v>
      </c>
      <c r="L36" s="188"/>
      <c r="M36" s="264" t="s">
        <v>703</v>
      </c>
      <c r="N36" s="205" t="s">
        <v>704</v>
      </c>
      <c r="O36" s="205" t="s">
        <v>705</v>
      </c>
      <c r="P36" s="218">
        <v>2.6805555555555554E-3</v>
      </c>
      <c r="Q36" s="207">
        <v>40362</v>
      </c>
      <c r="R36" s="188"/>
      <c r="S36" s="264" t="s">
        <v>703</v>
      </c>
      <c r="T36" s="205" t="s">
        <v>706</v>
      </c>
      <c r="U36" s="205" t="s">
        <v>228</v>
      </c>
      <c r="V36" s="219">
        <v>2.7453703703703702E-3</v>
      </c>
      <c r="W36" s="207">
        <v>40391</v>
      </c>
      <c r="X36" s="168"/>
      <c r="Y36" s="264" t="s">
        <v>703</v>
      </c>
      <c r="Z36" s="205" t="s">
        <v>704</v>
      </c>
      <c r="AA36" s="205" t="s">
        <v>705</v>
      </c>
      <c r="AB36" s="218">
        <v>2.7175925925925926E-3</v>
      </c>
      <c r="AC36" s="207">
        <v>39606</v>
      </c>
      <c r="AD36" s="188"/>
      <c r="AE36" s="264" t="s">
        <v>703</v>
      </c>
      <c r="AF36" s="205" t="s">
        <v>706</v>
      </c>
      <c r="AG36" s="205" t="s">
        <v>228</v>
      </c>
      <c r="AH36" s="219">
        <v>2.7453703703703702E-3</v>
      </c>
      <c r="AI36" s="207">
        <v>40391</v>
      </c>
      <c r="AJ36" s="168"/>
    </row>
    <row r="37" spans="1:36" ht="16.2" thickBot="1">
      <c r="A37" s="200">
        <v>3000</v>
      </c>
      <c r="B37" s="201" t="s">
        <v>707</v>
      </c>
      <c r="C37" s="201" t="s">
        <v>41</v>
      </c>
      <c r="D37" s="217">
        <v>5.7719907407407407E-3</v>
      </c>
      <c r="E37" s="203">
        <v>39663</v>
      </c>
      <c r="F37" s="204"/>
      <c r="G37" s="264" t="s">
        <v>708</v>
      </c>
      <c r="H37" s="205" t="s">
        <v>709</v>
      </c>
      <c r="I37" s="205" t="s">
        <v>206</v>
      </c>
      <c r="J37" s="218">
        <v>5.9050925925925929E-3</v>
      </c>
      <c r="K37" s="207">
        <v>41853</v>
      </c>
      <c r="L37" s="188"/>
      <c r="M37" s="264" t="s">
        <v>708</v>
      </c>
      <c r="N37" s="205" t="s">
        <v>707</v>
      </c>
      <c r="O37" s="205" t="s">
        <v>41</v>
      </c>
      <c r="P37" s="218">
        <v>5.7719907407407407E-3</v>
      </c>
      <c r="Q37" s="207">
        <v>39663</v>
      </c>
      <c r="R37" s="188"/>
      <c r="S37" s="264" t="s">
        <v>708</v>
      </c>
      <c r="T37" s="205" t="s">
        <v>706</v>
      </c>
      <c r="U37" s="205" t="s">
        <v>228</v>
      </c>
      <c r="V37" s="219">
        <v>5.7893518518518511E-3</v>
      </c>
      <c r="W37" s="207">
        <v>40391</v>
      </c>
      <c r="X37" s="168"/>
      <c r="Y37" s="264" t="s">
        <v>708</v>
      </c>
      <c r="Z37" s="205" t="s">
        <v>710</v>
      </c>
      <c r="AA37" s="205" t="s">
        <v>228</v>
      </c>
      <c r="AB37" s="218">
        <v>5.8900462962962969E-3</v>
      </c>
      <c r="AC37" s="207">
        <v>39663</v>
      </c>
      <c r="AD37" s="188"/>
      <c r="AE37" s="264" t="s">
        <v>708</v>
      </c>
      <c r="AF37" s="205" t="s">
        <v>706</v>
      </c>
      <c r="AG37" s="205" t="s">
        <v>228</v>
      </c>
      <c r="AH37" s="219">
        <v>5.7893518518518511E-3</v>
      </c>
      <c r="AI37" s="207">
        <v>40391</v>
      </c>
      <c r="AJ37" s="168"/>
    </row>
    <row r="38" spans="1:36" ht="16.2" thickBot="1">
      <c r="A38" s="200">
        <v>5000</v>
      </c>
      <c r="B38" s="201" t="s">
        <v>711</v>
      </c>
      <c r="C38" s="201" t="s">
        <v>228</v>
      </c>
      <c r="D38" s="217">
        <v>1.0253472222222223E-2</v>
      </c>
      <c r="E38" s="203">
        <v>41034</v>
      </c>
      <c r="F38" s="204"/>
      <c r="G38" s="264" t="s">
        <v>712</v>
      </c>
      <c r="H38" s="205" t="s">
        <v>713</v>
      </c>
      <c r="I38" s="205" t="s">
        <v>206</v>
      </c>
      <c r="J38" s="218">
        <v>1.0278935185185184E-2</v>
      </c>
      <c r="K38" s="207">
        <v>40727</v>
      </c>
      <c r="L38" s="188"/>
      <c r="M38" s="264" t="s">
        <v>712</v>
      </c>
      <c r="N38" s="205" t="s">
        <v>714</v>
      </c>
      <c r="O38" s="205" t="s">
        <v>606</v>
      </c>
      <c r="P38" s="218">
        <v>1.0320601851851852E-2</v>
      </c>
      <c r="Q38" s="207">
        <v>42931</v>
      </c>
      <c r="R38" s="188"/>
      <c r="S38" s="264" t="s">
        <v>712</v>
      </c>
      <c r="T38" s="205" t="s">
        <v>711</v>
      </c>
      <c r="U38" s="205" t="s">
        <v>228</v>
      </c>
      <c r="V38" s="219">
        <v>1.0253472222222223E-2</v>
      </c>
      <c r="W38" s="207">
        <v>41034</v>
      </c>
      <c r="X38" s="168"/>
      <c r="Y38" s="264" t="s">
        <v>712</v>
      </c>
      <c r="Z38" s="205" t="s">
        <v>710</v>
      </c>
      <c r="AA38" s="205" t="s">
        <v>228</v>
      </c>
      <c r="AB38" s="218">
        <v>1.0473379629629629E-2</v>
      </c>
      <c r="AC38" s="207">
        <v>39935</v>
      </c>
      <c r="AD38" s="188"/>
      <c r="AE38" s="264" t="s">
        <v>712</v>
      </c>
      <c r="AF38" s="205" t="s">
        <v>711</v>
      </c>
      <c r="AG38" s="205" t="s">
        <v>228</v>
      </c>
      <c r="AH38" s="219">
        <v>1.0253472222222223E-2</v>
      </c>
      <c r="AI38" s="207">
        <v>41034</v>
      </c>
      <c r="AJ38" s="168"/>
    </row>
    <row r="39" spans="1:36" ht="16.2" thickBot="1">
      <c r="A39" s="200" t="s">
        <v>3</v>
      </c>
      <c r="B39" s="201" t="s">
        <v>715</v>
      </c>
      <c r="C39" s="201" t="s">
        <v>716</v>
      </c>
      <c r="D39" s="217">
        <v>4.0405092592592593E-3</v>
      </c>
      <c r="E39" s="203">
        <v>43289</v>
      </c>
      <c r="F39" s="204"/>
      <c r="G39" s="264" t="s">
        <v>717</v>
      </c>
      <c r="H39" s="205" t="s">
        <v>715</v>
      </c>
      <c r="I39" s="205" t="s">
        <v>718</v>
      </c>
      <c r="J39" s="218">
        <v>4.0405092592592593E-3</v>
      </c>
      <c r="K39" s="207">
        <v>43289</v>
      </c>
      <c r="L39" s="188"/>
      <c r="M39" s="264" t="s">
        <v>717</v>
      </c>
      <c r="N39" s="205" t="s">
        <v>715</v>
      </c>
      <c r="O39" s="205" t="s">
        <v>656</v>
      </c>
      <c r="P39" s="218">
        <v>4.0840277777777776E-3</v>
      </c>
      <c r="Q39" s="207">
        <v>41826</v>
      </c>
      <c r="R39" s="188"/>
      <c r="S39" s="264" t="s">
        <v>717</v>
      </c>
      <c r="T39" s="205" t="s">
        <v>719</v>
      </c>
      <c r="U39" s="205" t="s">
        <v>228</v>
      </c>
      <c r="V39" s="219">
        <v>4.0810185185185185E-3</v>
      </c>
      <c r="W39" s="207">
        <v>41763</v>
      </c>
      <c r="X39" s="168"/>
      <c r="Y39" s="264" t="s">
        <v>717</v>
      </c>
      <c r="Z39" s="205" t="s">
        <v>720</v>
      </c>
      <c r="AA39" s="205" t="s">
        <v>705</v>
      </c>
      <c r="AB39" s="218">
        <v>4.2488425925925923E-3</v>
      </c>
      <c r="AC39" s="207">
        <v>39571</v>
      </c>
      <c r="AD39" s="188"/>
      <c r="AE39" s="264" t="s">
        <v>717</v>
      </c>
      <c r="AF39" s="205" t="s">
        <v>719</v>
      </c>
      <c r="AG39" s="205" t="s">
        <v>228</v>
      </c>
      <c r="AH39" s="219">
        <v>4.0810185185185185E-3</v>
      </c>
      <c r="AI39" s="207">
        <v>41763</v>
      </c>
      <c r="AJ39" s="168"/>
    </row>
    <row r="40" spans="1:36" ht="16.2" thickBot="1">
      <c r="A40" s="200" t="s">
        <v>4</v>
      </c>
      <c r="B40" s="201" t="s">
        <v>719</v>
      </c>
      <c r="C40" s="201" t="s">
        <v>228</v>
      </c>
      <c r="D40" s="217">
        <v>6.4236111111111117E-3</v>
      </c>
      <c r="E40" s="203">
        <v>40769</v>
      </c>
      <c r="F40" s="204"/>
      <c r="G40" s="264" t="s">
        <v>721</v>
      </c>
      <c r="H40" s="240" t="s">
        <v>722</v>
      </c>
      <c r="I40" s="240" t="s">
        <v>206</v>
      </c>
      <c r="J40" s="223" t="s">
        <v>723</v>
      </c>
      <c r="K40" s="238">
        <v>45458</v>
      </c>
      <c r="L40" s="188"/>
      <c r="M40" s="264" t="s">
        <v>721</v>
      </c>
      <c r="N40" s="222" t="s">
        <v>724</v>
      </c>
      <c r="O40" s="222" t="s">
        <v>588</v>
      </c>
      <c r="P40" s="223" t="s">
        <v>725</v>
      </c>
      <c r="Q40" s="224">
        <v>45487</v>
      </c>
      <c r="R40" s="188"/>
      <c r="S40" s="264" t="s">
        <v>721</v>
      </c>
      <c r="T40" s="205" t="s">
        <v>719</v>
      </c>
      <c r="U40" s="205" t="s">
        <v>228</v>
      </c>
      <c r="V40" s="219">
        <v>6.4236111111111117E-3</v>
      </c>
      <c r="W40" s="207">
        <v>40769</v>
      </c>
      <c r="X40" s="168"/>
      <c r="Y40" s="264" t="s">
        <v>721</v>
      </c>
      <c r="Z40" s="205" t="s">
        <v>726</v>
      </c>
      <c r="AA40" s="205" t="s">
        <v>228</v>
      </c>
      <c r="AB40" s="218">
        <v>6.7557870370370367E-3</v>
      </c>
      <c r="AC40" s="207">
        <v>43253</v>
      </c>
      <c r="AD40" s="188"/>
      <c r="AE40" s="264" t="s">
        <v>721</v>
      </c>
      <c r="AF40" s="205" t="s">
        <v>719</v>
      </c>
      <c r="AG40" s="205" t="s">
        <v>228</v>
      </c>
      <c r="AH40" s="219">
        <v>6.4236111111111117E-3</v>
      </c>
      <c r="AI40" s="207">
        <v>40769</v>
      </c>
      <c r="AJ40" s="168"/>
    </row>
    <row r="41" spans="1:36" ht="31.8" thickBot="1">
      <c r="A41" s="200" t="s">
        <v>5</v>
      </c>
      <c r="B41" s="201" t="s">
        <v>727</v>
      </c>
      <c r="C41" s="201" t="s">
        <v>38</v>
      </c>
      <c r="D41" s="202">
        <v>14.09</v>
      </c>
      <c r="E41" s="203">
        <v>42554</v>
      </c>
      <c r="F41" s="204"/>
      <c r="G41" s="264" t="s">
        <v>5</v>
      </c>
      <c r="H41" s="205" t="s">
        <v>727</v>
      </c>
      <c r="I41" s="205" t="s">
        <v>38</v>
      </c>
      <c r="J41" s="206">
        <v>14.09</v>
      </c>
      <c r="K41" s="207">
        <v>42554</v>
      </c>
      <c r="L41" s="188"/>
      <c r="M41" s="264" t="s">
        <v>5</v>
      </c>
      <c r="N41" s="220" t="s">
        <v>728</v>
      </c>
      <c r="O41" s="220" t="s">
        <v>729</v>
      </c>
      <c r="P41" s="274">
        <v>14.7</v>
      </c>
      <c r="Q41" s="211" t="s">
        <v>730</v>
      </c>
      <c r="R41" s="188"/>
      <c r="S41" s="264" t="s">
        <v>5</v>
      </c>
      <c r="T41" s="205" t="s">
        <v>731</v>
      </c>
      <c r="U41" s="205" t="s">
        <v>732</v>
      </c>
      <c r="V41" s="206">
        <v>14.2</v>
      </c>
      <c r="W41" s="207">
        <v>40769</v>
      </c>
      <c r="X41" s="168"/>
      <c r="Y41" s="264" t="s">
        <v>5</v>
      </c>
      <c r="Z41" s="220" t="s">
        <v>733</v>
      </c>
      <c r="AA41" s="205" t="s">
        <v>734</v>
      </c>
      <c r="AB41" s="206">
        <v>14.9</v>
      </c>
      <c r="AC41" s="207">
        <v>40391</v>
      </c>
      <c r="AD41" s="188"/>
      <c r="AE41" s="264" t="s">
        <v>5</v>
      </c>
      <c r="AF41" s="205" t="s">
        <v>731</v>
      </c>
      <c r="AG41" s="205" t="s">
        <v>732</v>
      </c>
      <c r="AH41" s="206">
        <v>14.2</v>
      </c>
      <c r="AI41" s="207">
        <v>40769</v>
      </c>
      <c r="AJ41" s="168"/>
    </row>
    <row r="42" spans="1:36" ht="16.2" thickBot="1">
      <c r="A42" s="200" t="s">
        <v>6</v>
      </c>
      <c r="B42" s="201" t="s">
        <v>735</v>
      </c>
      <c r="C42" s="201" t="s">
        <v>38</v>
      </c>
      <c r="D42" s="202">
        <v>51.52</v>
      </c>
      <c r="E42" s="203">
        <v>44759</v>
      </c>
      <c r="F42" s="204"/>
      <c r="G42" s="264" t="s">
        <v>6</v>
      </c>
      <c r="H42" s="205" t="s">
        <v>735</v>
      </c>
      <c r="I42" s="205" t="s">
        <v>38</v>
      </c>
      <c r="J42" s="206">
        <v>51.52</v>
      </c>
      <c r="K42" s="207">
        <v>44759</v>
      </c>
      <c r="L42" s="188"/>
      <c r="M42" s="264" t="s">
        <v>6</v>
      </c>
      <c r="N42" s="205" t="s">
        <v>689</v>
      </c>
      <c r="O42" s="205" t="s">
        <v>212</v>
      </c>
      <c r="P42" s="206">
        <v>51.9</v>
      </c>
      <c r="Q42" s="207">
        <v>43226</v>
      </c>
      <c r="R42" s="188"/>
      <c r="S42" s="264" t="s">
        <v>6</v>
      </c>
      <c r="T42" s="205" t="s">
        <v>736</v>
      </c>
      <c r="U42" s="205" t="s">
        <v>657</v>
      </c>
      <c r="V42" s="206">
        <v>54.6</v>
      </c>
      <c r="W42" s="207">
        <v>39634</v>
      </c>
      <c r="X42" s="168"/>
      <c r="Y42" s="264" t="s">
        <v>6</v>
      </c>
      <c r="Z42" s="205" t="s">
        <v>737</v>
      </c>
      <c r="AA42" s="205" t="s">
        <v>738</v>
      </c>
      <c r="AB42" s="206">
        <v>53.2</v>
      </c>
      <c r="AC42" s="207">
        <v>40391</v>
      </c>
      <c r="AD42" s="188"/>
      <c r="AE42" s="264" t="s">
        <v>6</v>
      </c>
      <c r="AF42" s="205" t="s">
        <v>736</v>
      </c>
      <c r="AG42" s="205" t="s">
        <v>657</v>
      </c>
      <c r="AH42" s="206">
        <v>54.6</v>
      </c>
      <c r="AI42" s="207">
        <v>39634</v>
      </c>
      <c r="AJ42" s="168"/>
    </row>
    <row r="43" spans="1:36" ht="16.2" thickBot="1">
      <c r="A43" s="200" t="s">
        <v>7</v>
      </c>
      <c r="B43" s="201" t="s">
        <v>739</v>
      </c>
      <c r="C43" s="201" t="s">
        <v>38</v>
      </c>
      <c r="D43" s="202">
        <v>2.23</v>
      </c>
      <c r="E43" s="203">
        <v>42554</v>
      </c>
      <c r="F43" s="204"/>
      <c r="G43" s="200" t="s">
        <v>7</v>
      </c>
      <c r="H43" s="205" t="s">
        <v>739</v>
      </c>
      <c r="I43" s="205" t="s">
        <v>38</v>
      </c>
      <c r="J43" s="274">
        <v>2.23</v>
      </c>
      <c r="K43" s="207">
        <v>42554</v>
      </c>
      <c r="L43" s="188"/>
      <c r="M43" s="200" t="s">
        <v>7</v>
      </c>
      <c r="N43" s="229" t="s">
        <v>740</v>
      </c>
      <c r="O43" s="240" t="s">
        <v>584</v>
      </c>
      <c r="P43" s="237">
        <v>2.16</v>
      </c>
      <c r="Q43" s="238">
        <v>45095</v>
      </c>
      <c r="R43" s="188"/>
      <c r="S43" s="200" t="s">
        <v>7</v>
      </c>
      <c r="T43" s="205" t="s">
        <v>741</v>
      </c>
      <c r="U43" s="205" t="s">
        <v>742</v>
      </c>
      <c r="V43" s="206">
        <v>2.0699999999999998</v>
      </c>
      <c r="W43" s="207">
        <v>40731</v>
      </c>
      <c r="X43" s="168"/>
      <c r="Y43" s="200" t="s">
        <v>7</v>
      </c>
      <c r="Z43" s="212" t="s">
        <v>740</v>
      </c>
      <c r="AA43" s="205" t="s">
        <v>584</v>
      </c>
      <c r="AB43" s="206">
        <v>2.16</v>
      </c>
      <c r="AC43" s="207">
        <v>44786</v>
      </c>
      <c r="AD43" s="188"/>
      <c r="AE43" s="200" t="s">
        <v>7</v>
      </c>
      <c r="AF43" s="205" t="s">
        <v>741</v>
      </c>
      <c r="AG43" s="205" t="s">
        <v>742</v>
      </c>
      <c r="AH43" s="206">
        <v>2.0699999999999998</v>
      </c>
      <c r="AI43" s="207">
        <v>40731</v>
      </c>
      <c r="AJ43" s="168"/>
    </row>
    <row r="44" spans="1:36" ht="47.4" thickBot="1">
      <c r="A44" s="200" t="s">
        <v>8</v>
      </c>
      <c r="B44" s="201" t="s">
        <v>743</v>
      </c>
      <c r="C44" s="201" t="s">
        <v>744</v>
      </c>
      <c r="D44" s="202">
        <v>5</v>
      </c>
      <c r="E44" s="203">
        <v>39998</v>
      </c>
      <c r="F44" s="204"/>
      <c r="G44" s="200" t="s">
        <v>8</v>
      </c>
      <c r="H44" s="220" t="s">
        <v>745</v>
      </c>
      <c r="I44" s="220" t="s">
        <v>746</v>
      </c>
      <c r="J44" s="227" t="s">
        <v>747</v>
      </c>
      <c r="K44" s="227" t="s">
        <v>748</v>
      </c>
      <c r="L44" s="188"/>
      <c r="M44" s="200" t="s">
        <v>8</v>
      </c>
      <c r="N44" s="205" t="s">
        <v>743</v>
      </c>
      <c r="O44" s="220" t="s">
        <v>222</v>
      </c>
      <c r="P44" s="210">
        <v>4.9000000000000004</v>
      </c>
      <c r="Q44" s="211">
        <v>39606</v>
      </c>
      <c r="R44" s="188"/>
      <c r="S44" s="200" t="s">
        <v>8</v>
      </c>
      <c r="T44" s="205" t="s">
        <v>749</v>
      </c>
      <c r="U44" s="205" t="s">
        <v>214</v>
      </c>
      <c r="V44" s="206">
        <v>4.1500000000000004</v>
      </c>
      <c r="W44" s="211">
        <v>44717</v>
      </c>
      <c r="X44" s="168"/>
      <c r="Y44" s="200" t="s">
        <v>8</v>
      </c>
      <c r="Z44" s="205" t="s">
        <v>743</v>
      </c>
      <c r="AA44" s="220" t="s">
        <v>660</v>
      </c>
      <c r="AB44" s="210">
        <v>5</v>
      </c>
      <c r="AC44" s="211">
        <v>39998</v>
      </c>
      <c r="AD44" s="188"/>
      <c r="AE44" s="200" t="s">
        <v>8</v>
      </c>
      <c r="AF44" s="205" t="s">
        <v>749</v>
      </c>
      <c r="AG44" s="205" t="s">
        <v>214</v>
      </c>
      <c r="AH44" s="206">
        <v>4.1500000000000004</v>
      </c>
      <c r="AI44" s="211">
        <v>44717</v>
      </c>
      <c r="AJ44" s="168"/>
    </row>
    <row r="45" spans="1:36" ht="16.2" thickBot="1">
      <c r="A45" s="200" t="s">
        <v>9</v>
      </c>
      <c r="B45" s="201" t="s">
        <v>750</v>
      </c>
      <c r="C45" s="201" t="s">
        <v>566</v>
      </c>
      <c r="D45" s="202">
        <v>7.41</v>
      </c>
      <c r="E45" s="203">
        <v>39634</v>
      </c>
      <c r="F45" s="204"/>
      <c r="G45" s="200" t="s">
        <v>9</v>
      </c>
      <c r="H45" s="205" t="s">
        <v>750</v>
      </c>
      <c r="I45" s="205" t="s">
        <v>569</v>
      </c>
      <c r="J45" s="274">
        <v>7.41</v>
      </c>
      <c r="K45" s="207">
        <v>39634</v>
      </c>
      <c r="L45" s="188"/>
      <c r="M45" s="200" t="s">
        <v>9</v>
      </c>
      <c r="N45" s="205" t="s">
        <v>750</v>
      </c>
      <c r="O45" s="205" t="s">
        <v>569</v>
      </c>
      <c r="P45" s="206">
        <v>7.36</v>
      </c>
      <c r="Q45" s="207">
        <v>40299</v>
      </c>
      <c r="R45" s="188"/>
      <c r="S45" s="200" t="s">
        <v>9</v>
      </c>
      <c r="T45" s="205" t="s">
        <v>751</v>
      </c>
      <c r="U45" s="205" t="s">
        <v>643</v>
      </c>
      <c r="V45" s="206">
        <v>7.11</v>
      </c>
      <c r="W45" s="207">
        <v>40670</v>
      </c>
      <c r="X45" s="168"/>
      <c r="Y45" s="200" t="s">
        <v>9</v>
      </c>
      <c r="Z45" s="205" t="s">
        <v>752</v>
      </c>
      <c r="AA45" s="205" t="s">
        <v>230</v>
      </c>
      <c r="AB45" s="206">
        <v>7.19</v>
      </c>
      <c r="AC45" s="207">
        <v>42525</v>
      </c>
      <c r="AD45" s="188"/>
      <c r="AE45" s="200" t="s">
        <v>9</v>
      </c>
      <c r="AF45" s="205" t="s">
        <v>751</v>
      </c>
      <c r="AG45" s="205" t="s">
        <v>643</v>
      </c>
      <c r="AH45" s="206">
        <v>7.11</v>
      </c>
      <c r="AI45" s="207">
        <v>42554</v>
      </c>
      <c r="AJ45" s="168"/>
    </row>
    <row r="46" spans="1:36" ht="16.2" thickBot="1">
      <c r="A46" s="200" t="s">
        <v>10</v>
      </c>
      <c r="B46" s="201" t="s">
        <v>753</v>
      </c>
      <c r="C46" s="201" t="s">
        <v>564</v>
      </c>
      <c r="D46" s="202">
        <v>15.63</v>
      </c>
      <c r="E46" s="203">
        <v>40362</v>
      </c>
      <c r="F46" s="204"/>
      <c r="G46" s="200" t="s">
        <v>10</v>
      </c>
      <c r="H46" s="205" t="s">
        <v>753</v>
      </c>
      <c r="I46" s="205" t="s">
        <v>564</v>
      </c>
      <c r="J46" s="274">
        <v>15.63</v>
      </c>
      <c r="K46" s="207">
        <v>40362</v>
      </c>
      <c r="L46" s="188"/>
      <c r="M46" s="200" t="s">
        <v>10</v>
      </c>
      <c r="N46" s="205" t="s">
        <v>754</v>
      </c>
      <c r="O46" s="205" t="s">
        <v>38</v>
      </c>
      <c r="P46" s="206">
        <v>15.02</v>
      </c>
      <c r="Q46" s="207">
        <v>39571</v>
      </c>
      <c r="R46" s="188"/>
      <c r="S46" s="200" t="s">
        <v>10</v>
      </c>
      <c r="T46" s="205" t="s">
        <v>755</v>
      </c>
      <c r="U46" s="205" t="s">
        <v>278</v>
      </c>
      <c r="V46" s="206">
        <v>14.66</v>
      </c>
      <c r="W46" s="211">
        <v>44717</v>
      </c>
      <c r="X46" s="168"/>
      <c r="Y46" s="200" t="s">
        <v>10</v>
      </c>
      <c r="Z46" s="240" t="s">
        <v>756</v>
      </c>
      <c r="AA46" s="240" t="s">
        <v>643</v>
      </c>
      <c r="AB46" s="237">
        <v>14.58</v>
      </c>
      <c r="AC46" s="238">
        <v>45116</v>
      </c>
      <c r="AD46" s="188"/>
      <c r="AE46" s="200" t="s">
        <v>10</v>
      </c>
      <c r="AF46" s="205" t="s">
        <v>755</v>
      </c>
      <c r="AG46" s="205" t="s">
        <v>278</v>
      </c>
      <c r="AH46" s="206">
        <v>14.66</v>
      </c>
      <c r="AI46" s="207">
        <v>40670</v>
      </c>
      <c r="AJ46" s="168"/>
    </row>
    <row r="47" spans="1:36" ht="16.2" thickBot="1">
      <c r="A47" s="200" t="s">
        <v>11</v>
      </c>
      <c r="B47" s="201" t="s">
        <v>757</v>
      </c>
      <c r="C47" s="201" t="s">
        <v>38</v>
      </c>
      <c r="D47" s="202">
        <v>17.559999999999999</v>
      </c>
      <c r="E47" s="203">
        <v>41034</v>
      </c>
      <c r="F47" s="204"/>
      <c r="G47" s="200" t="s">
        <v>11</v>
      </c>
      <c r="H47" s="205" t="s">
        <v>757</v>
      </c>
      <c r="I47" s="205" t="s">
        <v>38</v>
      </c>
      <c r="J47" s="274">
        <v>17.559999999999999</v>
      </c>
      <c r="K47" s="207">
        <v>41034</v>
      </c>
      <c r="L47" s="188"/>
      <c r="M47" s="200" t="s">
        <v>11</v>
      </c>
      <c r="N47" s="220" t="s">
        <v>758</v>
      </c>
      <c r="O47" s="205" t="s">
        <v>759</v>
      </c>
      <c r="P47" s="206">
        <v>16.399999999999999</v>
      </c>
      <c r="Q47" s="207">
        <v>41412</v>
      </c>
      <c r="R47" s="188"/>
      <c r="S47" s="200" t="s">
        <v>11</v>
      </c>
      <c r="T47" s="205" t="s">
        <v>760</v>
      </c>
      <c r="U47" s="205" t="s">
        <v>761</v>
      </c>
      <c r="V47" s="206">
        <v>15.79</v>
      </c>
      <c r="W47" s="207">
        <v>43632</v>
      </c>
      <c r="X47" s="168"/>
      <c r="Y47" s="200" t="s">
        <v>11</v>
      </c>
      <c r="Z47" s="220" t="s">
        <v>758</v>
      </c>
      <c r="AA47" s="205" t="s">
        <v>204</v>
      </c>
      <c r="AB47" s="206">
        <v>16.61</v>
      </c>
      <c r="AC47" s="207">
        <v>43253</v>
      </c>
      <c r="AD47" s="188"/>
      <c r="AE47" s="200" t="s">
        <v>11</v>
      </c>
      <c r="AF47" s="205" t="s">
        <v>760</v>
      </c>
      <c r="AG47" s="205" t="s">
        <v>761</v>
      </c>
      <c r="AH47" s="206">
        <v>15.79</v>
      </c>
      <c r="AI47" s="207">
        <v>43632</v>
      </c>
      <c r="AJ47" s="168"/>
    </row>
    <row r="48" spans="1:36" ht="16.2" thickBot="1">
      <c r="A48" s="200" t="s">
        <v>12</v>
      </c>
      <c r="B48" s="201" t="s">
        <v>762</v>
      </c>
      <c r="C48" s="201" t="s">
        <v>763</v>
      </c>
      <c r="D48" s="202">
        <v>54.72</v>
      </c>
      <c r="E48" s="203">
        <v>39663</v>
      </c>
      <c r="F48" s="204"/>
      <c r="G48" s="200" t="s">
        <v>12</v>
      </c>
      <c r="H48" s="205" t="s">
        <v>764</v>
      </c>
      <c r="I48" s="205" t="s">
        <v>38</v>
      </c>
      <c r="J48" s="274">
        <v>50.86</v>
      </c>
      <c r="K48" s="207">
        <v>41056</v>
      </c>
      <c r="L48" s="188"/>
      <c r="M48" s="200" t="s">
        <v>12</v>
      </c>
      <c r="N48" s="229" t="s">
        <v>765</v>
      </c>
      <c r="O48" s="230" t="s">
        <v>38</v>
      </c>
      <c r="P48" s="231">
        <v>53.74</v>
      </c>
      <c r="Q48" s="232">
        <v>45522</v>
      </c>
      <c r="R48" s="188"/>
      <c r="S48" s="200" t="s">
        <v>12</v>
      </c>
      <c r="T48" s="205" t="s">
        <v>762</v>
      </c>
      <c r="U48" s="205" t="s">
        <v>763</v>
      </c>
      <c r="V48" s="206">
        <v>54.72</v>
      </c>
      <c r="W48" s="207">
        <v>39663</v>
      </c>
      <c r="X48" s="168"/>
      <c r="Y48" s="200" t="s">
        <v>12</v>
      </c>
      <c r="Z48" s="205" t="s">
        <v>766</v>
      </c>
      <c r="AA48" s="205" t="s">
        <v>228</v>
      </c>
      <c r="AB48" s="206">
        <v>47.34</v>
      </c>
      <c r="AC48" s="207">
        <v>39634</v>
      </c>
      <c r="AD48" s="188"/>
      <c r="AE48" s="200" t="s">
        <v>12</v>
      </c>
      <c r="AF48" s="205" t="s">
        <v>762</v>
      </c>
      <c r="AG48" s="205" t="s">
        <v>763</v>
      </c>
      <c r="AH48" s="206">
        <v>54.72</v>
      </c>
      <c r="AI48" s="207">
        <v>39663</v>
      </c>
      <c r="AJ48" s="168"/>
    </row>
    <row r="49" spans="1:36" ht="16.2" thickBot="1">
      <c r="A49" s="200" t="s">
        <v>13</v>
      </c>
      <c r="B49" s="276" t="s">
        <v>767</v>
      </c>
      <c r="C49" s="276" t="s">
        <v>38</v>
      </c>
      <c r="D49" s="277">
        <v>71.81</v>
      </c>
      <c r="E49" s="278">
        <v>45542</v>
      </c>
      <c r="F49" s="204"/>
      <c r="G49" s="200" t="s">
        <v>13</v>
      </c>
      <c r="H49" s="215" t="s">
        <v>767</v>
      </c>
      <c r="I49" s="215" t="s">
        <v>38</v>
      </c>
      <c r="J49" s="279">
        <v>68.31</v>
      </c>
      <c r="K49" s="216">
        <v>44786</v>
      </c>
      <c r="L49" s="188"/>
      <c r="M49" s="200" t="s">
        <v>13</v>
      </c>
      <c r="N49" s="240" t="s">
        <v>767</v>
      </c>
      <c r="O49" s="240" t="s">
        <v>38</v>
      </c>
      <c r="P49" s="237">
        <v>71.81</v>
      </c>
      <c r="Q49" s="238">
        <v>45542</v>
      </c>
      <c r="R49" s="188"/>
      <c r="S49" s="200" t="s">
        <v>13</v>
      </c>
      <c r="T49" s="240" t="s">
        <v>767</v>
      </c>
      <c r="U49" s="240" t="s">
        <v>38</v>
      </c>
      <c r="V49" s="237">
        <v>68.290000000000006</v>
      </c>
      <c r="W49" s="238">
        <v>45823</v>
      </c>
      <c r="X49" s="168"/>
      <c r="Y49" s="200" t="s">
        <v>13</v>
      </c>
      <c r="Z49" s="205" t="s">
        <v>768</v>
      </c>
      <c r="AA49" s="205" t="s">
        <v>204</v>
      </c>
      <c r="AB49" s="206">
        <v>61.85</v>
      </c>
      <c r="AC49" s="207">
        <v>42525</v>
      </c>
      <c r="AD49" s="188"/>
      <c r="AE49" s="200" t="s">
        <v>13</v>
      </c>
      <c r="AF49" s="215" t="s">
        <v>769</v>
      </c>
      <c r="AG49" s="215" t="s">
        <v>161</v>
      </c>
      <c r="AH49" s="239">
        <v>65.650000000000006</v>
      </c>
      <c r="AI49" s="216">
        <v>42525</v>
      </c>
      <c r="AJ49" s="168"/>
    </row>
    <row r="50" spans="1:36" ht="29.4" thickBot="1">
      <c r="A50" s="200" t="s">
        <v>14</v>
      </c>
      <c r="B50" s="201" t="s">
        <v>770</v>
      </c>
      <c r="C50" s="201" t="s">
        <v>606</v>
      </c>
      <c r="D50" s="202">
        <v>70.31</v>
      </c>
      <c r="E50" s="203">
        <v>41763</v>
      </c>
      <c r="F50" s="280"/>
      <c r="G50" s="200" t="s">
        <v>14</v>
      </c>
      <c r="H50" s="205" t="s">
        <v>771</v>
      </c>
      <c r="I50" s="205" t="s">
        <v>566</v>
      </c>
      <c r="J50" s="274">
        <v>67.98</v>
      </c>
      <c r="K50" s="207">
        <v>39634</v>
      </c>
      <c r="L50" s="188"/>
      <c r="M50" s="200" t="s">
        <v>14</v>
      </c>
      <c r="N50" s="205" t="s">
        <v>770</v>
      </c>
      <c r="O50" s="205" t="s">
        <v>656</v>
      </c>
      <c r="P50" s="206">
        <v>70.31</v>
      </c>
      <c r="Q50" s="207">
        <v>41763</v>
      </c>
      <c r="R50" s="188"/>
      <c r="S50" s="200" t="s">
        <v>14</v>
      </c>
      <c r="T50" s="205" t="s">
        <v>772</v>
      </c>
      <c r="U50" s="205" t="s">
        <v>41</v>
      </c>
      <c r="V50" s="206">
        <v>65.63</v>
      </c>
      <c r="W50" s="207">
        <v>40670</v>
      </c>
      <c r="X50" s="168"/>
      <c r="Y50" s="200" t="s">
        <v>14</v>
      </c>
      <c r="Z50" s="205" t="s">
        <v>772</v>
      </c>
      <c r="AA50" s="205" t="s">
        <v>41</v>
      </c>
      <c r="AB50" s="206">
        <v>63.51</v>
      </c>
      <c r="AC50" s="207">
        <v>39998</v>
      </c>
      <c r="AD50" s="188"/>
      <c r="AE50" s="200" t="s">
        <v>14</v>
      </c>
      <c r="AF50" s="205" t="s">
        <v>772</v>
      </c>
      <c r="AG50" s="205" t="s">
        <v>41</v>
      </c>
      <c r="AH50" s="206">
        <v>65.63</v>
      </c>
      <c r="AI50" s="207">
        <v>40670</v>
      </c>
      <c r="AJ50" s="168"/>
    </row>
    <row r="51" spans="1:36" ht="31.8" thickBot="1">
      <c r="A51" s="200" t="s">
        <v>103</v>
      </c>
      <c r="B51" s="201"/>
      <c r="C51" s="201" t="s">
        <v>38</v>
      </c>
      <c r="D51" s="202">
        <v>41.96</v>
      </c>
      <c r="E51" s="203">
        <v>43226</v>
      </c>
      <c r="F51" s="204"/>
      <c r="G51" s="200" t="s">
        <v>103</v>
      </c>
      <c r="H51" s="205"/>
      <c r="I51" s="205" t="s">
        <v>38</v>
      </c>
      <c r="J51" s="206">
        <v>41.96</v>
      </c>
      <c r="K51" s="207">
        <v>43226</v>
      </c>
      <c r="L51" s="188"/>
      <c r="M51" s="200" t="s">
        <v>103</v>
      </c>
      <c r="N51" s="205"/>
      <c r="O51" s="205" t="s">
        <v>38</v>
      </c>
      <c r="P51" s="206">
        <v>42.5</v>
      </c>
      <c r="Q51" s="207">
        <v>39571</v>
      </c>
      <c r="R51" s="188"/>
      <c r="S51" s="200" t="s">
        <v>103</v>
      </c>
      <c r="T51" s="205"/>
      <c r="U51" s="220" t="s">
        <v>773</v>
      </c>
      <c r="V51" s="268">
        <v>43.2</v>
      </c>
      <c r="W51" s="211" t="s">
        <v>774</v>
      </c>
      <c r="X51" s="168"/>
      <c r="Y51" s="200" t="s">
        <v>103</v>
      </c>
      <c r="Z51" s="205"/>
      <c r="AA51" s="205" t="s">
        <v>230</v>
      </c>
      <c r="AB51" s="206">
        <v>42.9</v>
      </c>
      <c r="AC51" s="207">
        <v>42525</v>
      </c>
      <c r="AD51" s="188"/>
      <c r="AE51" s="200" t="s">
        <v>103</v>
      </c>
      <c r="AF51" s="205"/>
      <c r="AG51" s="220" t="s">
        <v>775</v>
      </c>
      <c r="AH51" s="268">
        <v>43.2</v>
      </c>
      <c r="AI51" s="211" t="s">
        <v>776</v>
      </c>
      <c r="AJ51" s="168"/>
    </row>
    <row r="52" spans="1:36" ht="16.2" thickBot="1">
      <c r="A52" s="200" t="s">
        <v>104</v>
      </c>
      <c r="B52" s="201"/>
      <c r="C52" s="201" t="s">
        <v>206</v>
      </c>
      <c r="D52" s="217">
        <v>2.244212962962963E-3</v>
      </c>
      <c r="E52" s="203">
        <v>41496</v>
      </c>
      <c r="F52" s="204"/>
      <c r="G52" s="200" t="s">
        <v>104</v>
      </c>
      <c r="H52" s="205"/>
      <c r="I52" s="205" t="s">
        <v>206</v>
      </c>
      <c r="J52" s="218">
        <v>2.2359953703703704E-3</v>
      </c>
      <c r="K52" s="207">
        <v>41496</v>
      </c>
      <c r="L52" s="188"/>
      <c r="M52" s="200" t="s">
        <v>104</v>
      </c>
      <c r="N52" s="205"/>
      <c r="O52" s="205" t="s">
        <v>777</v>
      </c>
      <c r="P52" s="218">
        <v>2.3391203703703703E-3</v>
      </c>
      <c r="Q52" s="207">
        <v>41437</v>
      </c>
      <c r="R52" s="188"/>
      <c r="S52" s="200" t="s">
        <v>104</v>
      </c>
      <c r="T52" s="205"/>
      <c r="U52" s="205" t="s">
        <v>472</v>
      </c>
      <c r="V52" s="219">
        <v>2.3518518518518519E-3</v>
      </c>
      <c r="W52" s="207">
        <v>41853</v>
      </c>
      <c r="X52" s="168"/>
      <c r="Y52" s="200" t="s">
        <v>104</v>
      </c>
      <c r="Z52" s="205"/>
      <c r="AA52" s="205" t="s">
        <v>162</v>
      </c>
      <c r="AB52" s="218">
        <v>2.1030092592592593E-3</v>
      </c>
      <c r="AC52" s="207">
        <v>42932</v>
      </c>
      <c r="AD52" s="188"/>
      <c r="AE52" s="200" t="s">
        <v>104</v>
      </c>
      <c r="AF52" s="205"/>
      <c r="AG52" s="205" t="s">
        <v>472</v>
      </c>
      <c r="AH52" s="219">
        <v>2.3518518518518519E-3</v>
      </c>
      <c r="AI52" s="207">
        <v>41853</v>
      </c>
      <c r="AJ52" s="168"/>
    </row>
    <row r="53" spans="1:36">
      <c r="A53" s="168"/>
      <c r="B53" s="168"/>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row>
    <row r="54" spans="1:36">
      <c r="A54" s="168"/>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row>
    <row r="55" spans="1:36">
      <c r="A55" s="168"/>
      <c r="B55" s="168"/>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row>
  </sheetData>
  <sheetProtection algorithmName="SHA-512" hashValue="0RM1tD2c3pxDoDzA5Rtfrudpeta7rV6coxDYS43Pzb12zUHjiiaz0VT39C21SYdcsSZLKKRR/C/03bgKljNfVQ==" saltValue="WWYFiK5o4iBcF9+bRIC/tw=="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K13"/>
  <sheetViews>
    <sheetView workbookViewId="0">
      <selection activeCell="D9" sqref="D9"/>
    </sheetView>
  </sheetViews>
  <sheetFormatPr defaultRowHeight="14.4"/>
  <cols>
    <col min="1" max="1" width="3.33203125" customWidth="1"/>
    <col min="2" max="2" width="3.5546875" customWidth="1"/>
    <col min="3" max="3" width="33.109375" customWidth="1"/>
    <col min="4" max="4" width="17.88671875" customWidth="1"/>
    <col min="5" max="5" width="18" customWidth="1"/>
    <col min="6" max="6" width="17.6640625" customWidth="1"/>
    <col min="7" max="7" width="18" customWidth="1"/>
    <col min="8" max="8" width="18.109375" customWidth="1"/>
    <col min="9" max="9" width="17.88671875" customWidth="1"/>
    <col min="10" max="10" width="18.109375" customWidth="1"/>
    <col min="11" max="11" width="18.33203125" customWidth="1"/>
  </cols>
  <sheetData>
    <row r="2" spans="3:11">
      <c r="C2" s="21" t="s">
        <v>125</v>
      </c>
    </row>
    <row r="4" spans="3:11">
      <c r="D4" t="s">
        <v>117</v>
      </c>
      <c r="E4" t="s">
        <v>118</v>
      </c>
      <c r="F4" t="s">
        <v>119</v>
      </c>
      <c r="G4" t="s">
        <v>120</v>
      </c>
      <c r="H4" t="s">
        <v>121</v>
      </c>
      <c r="I4" t="s">
        <v>122</v>
      </c>
      <c r="J4" t="s">
        <v>123</v>
      </c>
      <c r="K4" t="s">
        <v>246</v>
      </c>
    </row>
    <row r="5" spans="3:11" s="1" customFormat="1" ht="49.5" customHeight="1">
      <c r="D5" s="26" t="str">
        <f>IF(ADMIN2026!C12="","",ADMIN2026!C12)</f>
        <v>Bromsgrove &amp; Redditch AC</v>
      </c>
      <c r="E5" s="26" t="str">
        <f>IF(ADMIN2026!C13="","",ADMIN2026!C13)</f>
        <v>Cheltenham and County Harriers</v>
      </c>
      <c r="F5" s="26" t="str">
        <f>IF(ADMIN2026!C14="","",ADMIN2026!C14)</f>
        <v>Dudley &amp; Stourbridge Harriers</v>
      </c>
      <c r="G5" s="26" t="str">
        <f>IF(ADMIN2026!C15="","",ADMIN2026!C15)</f>
        <v>Hereford Forest</v>
      </c>
      <c r="H5" s="26" t="str">
        <f>IF(ADMIN2026!C16="","",ADMIN2026!C16)</f>
        <v>Kidderminster &amp; Stourport AC</v>
      </c>
      <c r="I5" s="26" t="str">
        <f>IF(ADMIN2026!C17="","",ADMIN2026!C17)</f>
        <v>Tipton Harriers</v>
      </c>
      <c r="J5" s="26" t="str">
        <f>IF(ADMIN2026!C18="","",ADMIN2026!C18)</f>
        <v>Worcester AC</v>
      </c>
      <c r="K5" s="26" t="str">
        <f>IF(ADMIN2026!C19="","",ADMIN2026!C19)</f>
        <v>Yate and District AC</v>
      </c>
    </row>
    <row r="6" spans="3:11">
      <c r="C6" s="27" t="s">
        <v>126</v>
      </c>
      <c r="D6" s="9"/>
      <c r="E6" s="9"/>
      <c r="F6" s="9"/>
      <c r="G6" s="9"/>
      <c r="H6" s="9"/>
      <c r="I6" s="9"/>
      <c r="J6" s="9"/>
      <c r="K6" s="9"/>
    </row>
    <row r="7" spans="3:11">
      <c r="C7" s="27" t="s">
        <v>127</v>
      </c>
      <c r="D7" s="9"/>
      <c r="E7" s="9"/>
      <c r="F7" s="9"/>
      <c r="G7" s="9"/>
      <c r="H7" s="9"/>
      <c r="I7" s="9"/>
      <c r="J7" s="9"/>
      <c r="K7" s="9"/>
    </row>
    <row r="8" spans="3:11">
      <c r="C8" s="27" t="s">
        <v>128</v>
      </c>
      <c r="D8" s="9"/>
      <c r="E8" s="9"/>
      <c r="F8" s="9"/>
      <c r="G8" s="9"/>
      <c r="H8" s="9"/>
      <c r="I8" s="9"/>
      <c r="J8" s="9"/>
      <c r="K8" s="9"/>
    </row>
    <row r="9" spans="3:11">
      <c r="C9" s="27" t="s">
        <v>129</v>
      </c>
      <c r="D9" s="9"/>
      <c r="E9" s="9"/>
      <c r="F9" s="9"/>
      <c r="G9" s="9"/>
      <c r="H9" s="9"/>
      <c r="I9" s="9"/>
      <c r="J9" s="9"/>
      <c r="K9" s="9"/>
    </row>
    <row r="10" spans="3:11">
      <c r="C10" s="29" t="s">
        <v>116</v>
      </c>
      <c r="D10" s="30">
        <f>IF(D5="","",SUM(D6:D8)-D9)</f>
        <v>0</v>
      </c>
      <c r="E10" s="30">
        <f t="shared" ref="E10:K10" si="0">IF(E5="","",SUM(E6:E8)-E9)</f>
        <v>0</v>
      </c>
      <c r="F10" s="30">
        <f t="shared" si="0"/>
        <v>0</v>
      </c>
      <c r="G10" s="30">
        <f t="shared" si="0"/>
        <v>0</v>
      </c>
      <c r="H10" s="30">
        <f t="shared" si="0"/>
        <v>0</v>
      </c>
      <c r="I10" s="30">
        <f t="shared" si="0"/>
        <v>0</v>
      </c>
      <c r="J10" s="30">
        <f t="shared" si="0"/>
        <v>0</v>
      </c>
      <c r="K10" s="30">
        <f t="shared" si="0"/>
        <v>0</v>
      </c>
    </row>
    <row r="12" spans="3:11">
      <c r="C12" s="31" t="s">
        <v>170</v>
      </c>
      <c r="D12" s="31"/>
      <c r="E12" s="31"/>
      <c r="F12" s="31"/>
      <c r="G12" s="31"/>
      <c r="H12" s="31"/>
      <c r="I12" s="31"/>
    </row>
    <row r="13" spans="3:11" ht="30" customHeight="1">
      <c r="C13" s="397" t="s">
        <v>260</v>
      </c>
      <c r="D13" s="398"/>
      <c r="E13" s="398"/>
      <c r="F13" s="398"/>
      <c r="G13" s="398"/>
      <c r="H13" s="398"/>
      <c r="I13" s="398"/>
    </row>
  </sheetData>
  <sheetProtection algorithmName="SHA-512" hashValue="7OM1dqvSHl63XGCxfi1Olg8FFJd55jPAk7TJm3N8qVuRN1VgrRK7Io7iCNZQRud5kJYoki4y/EGvrgeWNybmBw==" saltValue="aFvvSfPCRifNJtzBXuHQGw==" spinCount="100000" sheet="1" objects="1" scenarios="1"/>
  <mergeCells count="1">
    <mergeCell ref="C13:I1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7C1DA-52BD-4BA4-9252-DF07526ECFDD}">
  <sheetPr>
    <pageSetUpPr fitToPage="1"/>
  </sheetPr>
  <dimension ref="A1:BL41"/>
  <sheetViews>
    <sheetView topLeftCell="I1" zoomScale="90" zoomScaleNormal="90" workbookViewId="0">
      <selection activeCell="C5" sqref="C5"/>
    </sheetView>
  </sheetViews>
  <sheetFormatPr defaultRowHeight="14.4"/>
  <cols>
    <col min="1" max="2" width="5.33203125" customWidth="1"/>
    <col min="3" max="3" width="24.109375" customWidth="1"/>
    <col min="4" max="4" width="17.109375" customWidth="1"/>
    <col min="5" max="6" width="2.77734375" customWidth="1"/>
    <col min="7" max="48" width="2.109375" customWidth="1"/>
    <col min="49" max="49" width="8.6640625" customWidth="1"/>
    <col min="50" max="50" width="2.33203125" customWidth="1"/>
    <col min="51" max="51" width="3.5546875" customWidth="1"/>
    <col min="52" max="52" width="5.33203125" customWidth="1"/>
    <col min="53" max="53" width="6.77734375" customWidth="1"/>
    <col min="64" max="64" width="26" customWidth="1"/>
  </cols>
  <sheetData>
    <row r="1" spans="1:64" ht="17.25" customHeight="1">
      <c r="A1" s="407" t="s">
        <v>841</v>
      </c>
      <c r="B1" s="407"/>
      <c r="C1" s="407"/>
      <c r="D1" s="282" t="s">
        <v>842</v>
      </c>
      <c r="E1" s="408" t="s">
        <v>849</v>
      </c>
      <c r="F1" s="408"/>
      <c r="G1" s="409"/>
      <c r="H1" s="400" t="s">
        <v>843</v>
      </c>
      <c r="I1" s="401"/>
      <c r="J1" s="401"/>
      <c r="K1" s="401"/>
      <c r="L1" s="401"/>
      <c r="M1" s="401"/>
      <c r="N1" s="401" t="str">
        <f>CONCATENATE("Match ",'Club and ADMIN lookup'!$H$2,"   MCAA LGE.      DIV")</f>
        <v>Match 1   MCAA LGE.      DIV</v>
      </c>
      <c r="O1" s="401"/>
      <c r="P1" s="401"/>
      <c r="Q1" s="401"/>
      <c r="R1" s="401"/>
      <c r="S1" s="401"/>
      <c r="T1" s="401"/>
      <c r="U1" s="401"/>
      <c r="V1" s="401"/>
      <c r="W1" s="401"/>
      <c r="X1" s="401"/>
      <c r="Y1" s="401" t="str">
        <f>'Club and ADMIN lookup'!$H$1</f>
        <v>3SW</v>
      </c>
      <c r="Z1" s="401"/>
      <c r="AA1" s="401"/>
      <c r="AB1" s="401"/>
      <c r="AC1" s="401"/>
      <c r="AD1" s="401"/>
      <c r="AE1" s="347"/>
      <c r="AF1" s="400" t="s">
        <v>844</v>
      </c>
      <c r="AG1" s="401"/>
      <c r="AH1" s="401"/>
      <c r="AI1" s="401" t="str">
        <f>'Club and ADMIN lookup'!$J$1</f>
        <v>Worcester</v>
      </c>
      <c r="AJ1" s="401"/>
      <c r="AK1" s="401"/>
      <c r="AL1" s="401"/>
      <c r="AM1" s="401"/>
      <c r="AN1" s="401"/>
      <c r="AO1" s="401"/>
      <c r="AP1" s="401"/>
      <c r="AQ1" s="401"/>
      <c r="AR1" s="401"/>
      <c r="AS1" s="401"/>
      <c r="AT1" s="401"/>
      <c r="AU1" s="401"/>
      <c r="AV1" s="401"/>
      <c r="AW1" s="347"/>
      <c r="AX1" s="400" t="s">
        <v>845</v>
      </c>
      <c r="AY1" s="401"/>
      <c r="AZ1" s="346">
        <f>'Club and ADMIN lookup'!$J$2</f>
        <v>46158</v>
      </c>
      <c r="BA1" s="347"/>
      <c r="BB1" s="285"/>
      <c r="BC1" s="285"/>
      <c r="BD1" s="285"/>
      <c r="BE1" s="285"/>
      <c r="BF1" s="285"/>
      <c r="BG1" s="285" t="s">
        <v>846</v>
      </c>
      <c r="BH1" s="285" t="s">
        <v>847</v>
      </c>
      <c r="BI1" s="285" t="s">
        <v>848</v>
      </c>
      <c r="BJ1" s="285"/>
    </row>
    <row r="2" spans="1:64"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285"/>
      <c r="BC2" s="285"/>
      <c r="BD2" s="285"/>
      <c r="BE2" s="285"/>
      <c r="BF2" s="285"/>
      <c r="BG2" s="285"/>
      <c r="BH2" s="285"/>
      <c r="BI2" s="285"/>
      <c r="BJ2" s="285"/>
    </row>
    <row r="3" spans="1:64" ht="15" customHeight="1">
      <c r="A3" s="400" t="s">
        <v>778</v>
      </c>
      <c r="B3" s="401"/>
      <c r="C3" s="281">
        <f>VLOOKUP(L3,'Club and ADMIN lookup'!$D$2:$F$18,VLOOKUP('Club and ADMIN lookup'!$H$1,'Club and ADMIN lookup'!$G$5:$H$9,2,FALSE),FALSE)</f>
        <v>0.64583333333333337</v>
      </c>
      <c r="D3" s="282" t="s">
        <v>779</v>
      </c>
      <c r="E3" s="401"/>
      <c r="F3" s="401"/>
      <c r="G3" s="401"/>
      <c r="H3" s="347"/>
      <c r="I3" s="400" t="s">
        <v>780</v>
      </c>
      <c r="J3" s="401"/>
      <c r="K3" s="401"/>
      <c r="L3" s="405" t="s">
        <v>882</v>
      </c>
      <c r="M3" s="405"/>
      <c r="N3" s="405"/>
      <c r="O3" s="406"/>
      <c r="P3" s="400" t="s">
        <v>781</v>
      </c>
      <c r="Q3" s="401"/>
      <c r="R3" s="401"/>
      <c r="S3" s="401"/>
      <c r="T3" s="402">
        <f>VLOOKUP(L3,'Club and ADMIN lookup'!$G$13:$H$19,2,FALSE)</f>
        <v>1.25</v>
      </c>
      <c r="U3" s="402"/>
      <c r="V3" s="402"/>
      <c r="W3" s="403"/>
      <c r="X3" s="283"/>
      <c r="Y3" s="283"/>
      <c r="Z3" s="283"/>
      <c r="AA3" s="283"/>
      <c r="AB3" s="283"/>
      <c r="AC3" s="400" t="s">
        <v>782</v>
      </c>
      <c r="AD3" s="401"/>
      <c r="AE3" s="401"/>
      <c r="AF3" s="401"/>
      <c r="AG3" s="401" t="s">
        <v>783</v>
      </c>
      <c r="AH3" s="401"/>
      <c r="AI3" s="402">
        <f>IF(BH3="MW","mixed",IF(BH3="M",VLOOKUP(BI3,'League and Div records'!A32:W52,BG3,FALSE),IF(BH3="W",VLOOKUP(BI3,'League and Div records'!A5:W26,BG3,FALSE),"err")))</f>
        <v>1.75</v>
      </c>
      <c r="AJ3" s="402"/>
      <c r="AK3" s="402"/>
      <c r="AL3" s="403"/>
      <c r="AM3" s="400" t="s">
        <v>784</v>
      </c>
      <c r="AN3" s="401"/>
      <c r="AO3" s="401"/>
      <c r="AP3" s="402">
        <f>IF(BH3="MW","mixed",IF(BH3="M",VLOOKUP(BI3,'League and Div records'!A32:W52,4,FALSE),IF(BH3="W",VLOOKUP(BI3,'League and Div records'!A5:W26,4,FALSE),"err")))</f>
        <v>1.8</v>
      </c>
      <c r="AQ3" s="402"/>
      <c r="AR3" s="402"/>
      <c r="AS3" s="402"/>
      <c r="AT3" s="402"/>
      <c r="AU3" s="402"/>
      <c r="AV3" s="403"/>
      <c r="AW3" s="283"/>
      <c r="AX3" s="400" t="s">
        <v>785</v>
      </c>
      <c r="AY3" s="401"/>
      <c r="AZ3" s="401"/>
      <c r="BA3" s="284" t="str">
        <f>HLOOKUP(L3,'Club and ADMIN lookup'!$C$43:$R$44,2,FALSE)</f>
        <v>HJ</v>
      </c>
      <c r="BB3" s="285"/>
      <c r="BC3" s="285"/>
      <c r="BD3" s="285"/>
      <c r="BE3" s="285"/>
      <c r="BF3" s="285"/>
      <c r="BG3" s="285">
        <f>VLOOKUP(Y1,'Club and ADMIN lookup'!T1:X5,5,FALSE)</f>
        <v>22</v>
      </c>
      <c r="BH3" s="285" t="str">
        <f>VLOOKUP(L3,'Club and ADMIN lookup'!$S$14:$U$30,2,FALSE)</f>
        <v>W</v>
      </c>
      <c r="BI3" s="285" t="str">
        <f>VLOOKUP(L3,'Club and ADMIN lookup'!$S$14:$U$30,3,FALSE)</f>
        <v>HJ</v>
      </c>
      <c r="BJ3" s="285"/>
    </row>
    <row r="4" spans="1:64" ht="42.75" customHeight="1" thickBot="1">
      <c r="A4" s="286" t="s">
        <v>786</v>
      </c>
      <c r="B4" s="286" t="s">
        <v>787</v>
      </c>
      <c r="C4" s="287" t="s">
        <v>788</v>
      </c>
      <c r="D4" s="288" t="s">
        <v>789</v>
      </c>
      <c r="E4" s="289" t="s">
        <v>790</v>
      </c>
      <c r="F4" s="290" t="s">
        <v>791</v>
      </c>
      <c r="G4" s="410" t="s">
        <v>792</v>
      </c>
      <c r="H4" s="371"/>
      <c r="I4" s="411"/>
      <c r="J4" s="410" t="s">
        <v>792</v>
      </c>
      <c r="K4" s="371"/>
      <c r="L4" s="411"/>
      <c r="M4" s="410" t="s">
        <v>792</v>
      </c>
      <c r="N4" s="371"/>
      <c r="O4" s="411"/>
      <c r="P4" s="410" t="s">
        <v>792</v>
      </c>
      <c r="Q4" s="371"/>
      <c r="R4" s="411"/>
      <c r="S4" s="410" t="s">
        <v>792</v>
      </c>
      <c r="T4" s="371"/>
      <c r="U4" s="411"/>
      <c r="V4" s="410" t="s">
        <v>792</v>
      </c>
      <c r="W4" s="371"/>
      <c r="X4" s="411"/>
      <c r="Y4" s="410" t="s">
        <v>792</v>
      </c>
      <c r="Z4" s="371"/>
      <c r="AA4" s="411"/>
      <c r="AB4" s="410" t="s">
        <v>792</v>
      </c>
      <c r="AC4" s="371"/>
      <c r="AD4" s="411"/>
      <c r="AE4" s="410" t="s">
        <v>792</v>
      </c>
      <c r="AF4" s="371"/>
      <c r="AG4" s="411"/>
      <c r="AH4" s="410" t="s">
        <v>792</v>
      </c>
      <c r="AI4" s="371"/>
      <c r="AJ4" s="411"/>
      <c r="AK4" s="410" t="s">
        <v>792</v>
      </c>
      <c r="AL4" s="371"/>
      <c r="AM4" s="411"/>
      <c r="AN4" s="410" t="s">
        <v>792</v>
      </c>
      <c r="AO4" s="371"/>
      <c r="AP4" s="411"/>
      <c r="AQ4" s="410" t="s">
        <v>792</v>
      </c>
      <c r="AR4" s="371"/>
      <c r="AS4" s="411"/>
      <c r="AT4" s="410" t="s">
        <v>792</v>
      </c>
      <c r="AU4" s="371"/>
      <c r="AV4" s="411"/>
      <c r="AW4" s="291" t="s">
        <v>793</v>
      </c>
      <c r="AX4" s="289" t="s">
        <v>794</v>
      </c>
      <c r="AY4" s="290" t="s">
        <v>795</v>
      </c>
      <c r="AZ4" s="286" t="s">
        <v>796</v>
      </c>
      <c r="BA4" s="286" t="s">
        <v>797</v>
      </c>
      <c r="BB4" s="285"/>
      <c r="BC4" s="292" t="s">
        <v>798</v>
      </c>
      <c r="BD4" s="292" t="s">
        <v>799</v>
      </c>
      <c r="BE4" s="292" t="s">
        <v>800</v>
      </c>
      <c r="BF4" s="285" t="s">
        <v>854</v>
      </c>
      <c r="BG4" s="292" t="s">
        <v>855</v>
      </c>
      <c r="BH4" s="292" t="s">
        <v>880</v>
      </c>
      <c r="BI4" s="292" t="s">
        <v>881</v>
      </c>
      <c r="BJ4" s="285"/>
      <c r="BL4" s="292" t="s">
        <v>904</v>
      </c>
    </row>
    <row r="5" spans="1:64" ht="17.25" customHeight="1">
      <c r="A5" s="293">
        <v>1</v>
      </c>
      <c r="B5" s="294">
        <f>IF(BD5&lt;0.1,"",VLOOKUP($BA$3,'Club and ADMIN lookup'!$B$49:$FU$70,BD5,FALSE)*BE5)</f>
        <v>2</v>
      </c>
      <c r="C5" s="295" t="str">
        <f>IF(BL5="","",IF(BL5="unknown","",BL5))</f>
        <v/>
      </c>
      <c r="D5" s="294" t="str">
        <f>IF(B5="","",IF(B5&lt;0.1,"",VLOOKUP(B5,'Club and ADMIN lookup'!$A$2:$B$25,2,FALSE)))</f>
        <v>Chelt</v>
      </c>
      <c r="E5" s="412"/>
      <c r="F5" s="413"/>
      <c r="G5" s="297"/>
      <c r="H5" s="298"/>
      <c r="I5" s="299"/>
      <c r="J5" s="297"/>
      <c r="K5" s="298"/>
      <c r="L5" s="299"/>
      <c r="M5" s="297"/>
      <c r="N5" s="298"/>
      <c r="O5" s="299"/>
      <c r="P5" s="297"/>
      <c r="Q5" s="298"/>
      <c r="R5" s="299"/>
      <c r="S5" s="297"/>
      <c r="T5" s="298"/>
      <c r="U5" s="299"/>
      <c r="V5" s="297"/>
      <c r="W5" s="298"/>
      <c r="X5" s="299"/>
      <c r="Y5" s="297"/>
      <c r="Z5" s="298"/>
      <c r="AA5" s="299"/>
      <c r="AB5" s="297"/>
      <c r="AC5" s="298"/>
      <c r="AD5" s="299"/>
      <c r="AE5" s="297"/>
      <c r="AF5" s="298"/>
      <c r="AG5" s="299"/>
      <c r="AH5" s="297"/>
      <c r="AI5" s="298"/>
      <c r="AJ5" s="299"/>
      <c r="AK5" s="297"/>
      <c r="AL5" s="298"/>
      <c r="AM5" s="299"/>
      <c r="AN5" s="297"/>
      <c r="AO5" s="298"/>
      <c r="AP5" s="299"/>
      <c r="AQ5" s="297"/>
      <c r="AR5" s="298"/>
      <c r="AS5" s="299"/>
      <c r="AT5" s="297"/>
      <c r="AU5" s="298"/>
      <c r="AV5" s="299"/>
      <c r="AW5" s="300" t="s">
        <v>801</v>
      </c>
      <c r="AX5" s="412"/>
      <c r="AY5" s="414"/>
      <c r="AZ5" s="295"/>
      <c r="BA5" s="295"/>
      <c r="BB5" s="285"/>
      <c r="BC5" s="285">
        <f>VLOOKUP('Club and ADMIN lookup'!$J$3,'Club and ADMIN lookup'!$U$7:$V$10,2,FALSE)</f>
        <v>8</v>
      </c>
      <c r="BD5" s="285">
        <f>VLOOKUP($A5,'Club and ADMIN lookup'!$I$7:$Q$26,$BC5,FALSE)</f>
        <v>134</v>
      </c>
      <c r="BE5" s="285">
        <f>VLOOKUP($A5,'Club and ADMIN lookup'!$I$7:$Q$26,$BC5+1,FALSE)</f>
        <v>1</v>
      </c>
      <c r="BF5" s="285" t="str">
        <f>IF(B5="","",IF(B5&lt;10.5,"A","B"))</f>
        <v>A</v>
      </c>
      <c r="BG5" s="285" t="str">
        <f>IF(BF5="","",CONCATENATE(BA$3,BF5))</f>
        <v>HJA</v>
      </c>
      <c r="BH5" s="285">
        <f>IF(BH$3="M",0,IF(BH$3="W",13,"error"))</f>
        <v>13</v>
      </c>
      <c r="BI5" s="285">
        <f>IF(B5&lt;10.5,B5,IF(B5&lt;100.5,B5/11,IF(B5&lt;1000.5,B5/111,"")))</f>
        <v>2</v>
      </c>
      <c r="BJ5" s="285"/>
      <c r="BL5" s="295" t="str">
        <f>IF(BG5="","",VLOOKUP(BG5,ADMIN2026!$A$159:$Z$214,BI5+2+BH5,FALSE))</f>
        <v>unknown</v>
      </c>
    </row>
    <row r="6" spans="1:64" ht="17.25" customHeight="1">
      <c r="A6" s="293">
        <v>2</v>
      </c>
      <c r="B6" s="294">
        <f>IF(BD6&lt;0.1,"",VLOOKUP($BA$3,'Club and ADMIN lookup'!$B$49:$FU$70,BD6,FALSE)*BE6)</f>
        <v>3</v>
      </c>
      <c r="C6" s="295" t="str">
        <f t="shared" ref="C6:C24" si="0">IF(BL6="","",IF(BL6="unknown","",BL6))</f>
        <v/>
      </c>
      <c r="D6" s="294" t="str">
        <f>IF(B6="","",IF(B6&lt;0.1,"",VLOOKUP(B6,'Club and ADMIN lookup'!$A$2:$B$25,2,FALSE)))</f>
        <v>D&amp;S</v>
      </c>
      <c r="E6" s="412"/>
      <c r="F6" s="413"/>
      <c r="G6" s="301"/>
      <c r="H6" s="295"/>
      <c r="I6" s="302"/>
      <c r="J6" s="301"/>
      <c r="K6" s="295"/>
      <c r="L6" s="302"/>
      <c r="M6" s="301"/>
      <c r="N6" s="295"/>
      <c r="O6" s="302"/>
      <c r="P6" s="301"/>
      <c r="Q6" s="295"/>
      <c r="R6" s="302"/>
      <c r="S6" s="301"/>
      <c r="T6" s="295"/>
      <c r="U6" s="302"/>
      <c r="V6" s="301"/>
      <c r="W6" s="295"/>
      <c r="X6" s="302"/>
      <c r="Y6" s="301"/>
      <c r="Z6" s="295"/>
      <c r="AA6" s="302"/>
      <c r="AB6" s="301"/>
      <c r="AC6" s="295"/>
      <c r="AD6" s="302"/>
      <c r="AE6" s="301"/>
      <c r="AF6" s="295"/>
      <c r="AG6" s="302"/>
      <c r="AH6" s="301"/>
      <c r="AI6" s="295"/>
      <c r="AJ6" s="302"/>
      <c r="AK6" s="301"/>
      <c r="AL6" s="295"/>
      <c r="AM6" s="302"/>
      <c r="AN6" s="301"/>
      <c r="AO6" s="295"/>
      <c r="AP6" s="302"/>
      <c r="AQ6" s="301"/>
      <c r="AR6" s="295"/>
      <c r="AS6" s="302"/>
      <c r="AT6" s="301"/>
      <c r="AU6" s="295"/>
      <c r="AV6" s="302"/>
      <c r="AW6" s="300" t="s">
        <v>801</v>
      </c>
      <c r="AX6" s="412"/>
      <c r="AY6" s="414"/>
      <c r="AZ6" s="295"/>
      <c r="BA6" s="295"/>
      <c r="BB6" s="285"/>
      <c r="BC6" s="285">
        <f>VLOOKUP('Club and ADMIN lookup'!$J$3,'Club and ADMIN lookup'!$U$7:$V$10,2,FALSE)</f>
        <v>8</v>
      </c>
      <c r="BD6" s="285">
        <f>VLOOKUP($A6,'Club and ADMIN lookup'!$I$7:$Q$26,$BC6,FALSE)</f>
        <v>135</v>
      </c>
      <c r="BE6" s="285">
        <f>VLOOKUP($A6,'Club and ADMIN lookup'!$I$7:$Q$26,$BC6+1,FALSE)</f>
        <v>1</v>
      </c>
      <c r="BF6" s="285" t="str">
        <f t="shared" ref="BF6:BF20" si="1">IF(B6="","",IF(B6&lt;10.5,"A","B"))</f>
        <v>A</v>
      </c>
      <c r="BG6" s="285" t="str">
        <f t="shared" ref="BG6:BG24" si="2">IF(BF6="","",CONCATENATE(BA$3,BF6))</f>
        <v>HJA</v>
      </c>
      <c r="BH6" s="285">
        <f t="shared" ref="BH6:BH24" si="3">IF(BH$3="M",0,IF(BH$3="W",13,"error"))</f>
        <v>13</v>
      </c>
      <c r="BI6" s="285">
        <f t="shared" ref="BI6:BI24" si="4">IF(B6&lt;10.5,B6,IF(B6&lt;100.5,B6/11,IF(B6&lt;1000.5,B6/111,"")))</f>
        <v>3</v>
      </c>
      <c r="BJ6" s="285"/>
      <c r="BL6" s="295" t="str">
        <f>IF(BG6="","",VLOOKUP(BG6,ADMIN2026!$A$159:$Z$214,BI6+2+BH6,FALSE))</f>
        <v>unknown</v>
      </c>
    </row>
    <row r="7" spans="1:64" ht="17.25" customHeight="1">
      <c r="A7" s="293">
        <v>3</v>
      </c>
      <c r="B7" s="294">
        <f>IF(BD7&lt;0.1,"",VLOOKUP($BA$3,'Club and ADMIN lookup'!$B$49:$FU$70,BD7,FALSE)*BE7)</f>
        <v>4</v>
      </c>
      <c r="C7" s="295" t="str">
        <f t="shared" si="0"/>
        <v/>
      </c>
      <c r="D7" s="294" t="str">
        <f>IF(B7="","",IF(B7&lt;0.1,"",VLOOKUP(B7,'Club and ADMIN lookup'!$A$2:$B$25,2,FALSE)))</f>
        <v>HereF</v>
      </c>
      <c r="E7" s="412"/>
      <c r="F7" s="413"/>
      <c r="G7" s="301"/>
      <c r="H7" s="295"/>
      <c r="I7" s="302"/>
      <c r="J7" s="301"/>
      <c r="K7" s="295"/>
      <c r="L7" s="302"/>
      <c r="M7" s="301"/>
      <c r="N7" s="295"/>
      <c r="O7" s="302"/>
      <c r="P7" s="301"/>
      <c r="Q7" s="295"/>
      <c r="R7" s="302"/>
      <c r="S7" s="301"/>
      <c r="T7" s="295"/>
      <c r="U7" s="302"/>
      <c r="V7" s="301"/>
      <c r="W7" s="295"/>
      <c r="X7" s="302"/>
      <c r="Y7" s="301"/>
      <c r="Z7" s="295"/>
      <c r="AA7" s="302"/>
      <c r="AB7" s="301"/>
      <c r="AC7" s="295"/>
      <c r="AD7" s="302"/>
      <c r="AE7" s="301"/>
      <c r="AF7" s="295"/>
      <c r="AG7" s="302"/>
      <c r="AH7" s="301"/>
      <c r="AI7" s="295"/>
      <c r="AJ7" s="302"/>
      <c r="AK7" s="301"/>
      <c r="AL7" s="295"/>
      <c r="AM7" s="302"/>
      <c r="AN7" s="301"/>
      <c r="AO7" s="295"/>
      <c r="AP7" s="302"/>
      <c r="AQ7" s="301"/>
      <c r="AR7" s="295"/>
      <c r="AS7" s="302"/>
      <c r="AT7" s="301"/>
      <c r="AU7" s="295"/>
      <c r="AV7" s="302"/>
      <c r="AW7" s="300" t="s">
        <v>801</v>
      </c>
      <c r="AX7" s="412"/>
      <c r="AY7" s="414"/>
      <c r="AZ7" s="295"/>
      <c r="BA7" s="295"/>
      <c r="BB7" s="285"/>
      <c r="BC7" s="285">
        <f>VLOOKUP('Club and ADMIN lookup'!$J$3,'Club and ADMIN lookup'!$U$7:$V$10,2,FALSE)</f>
        <v>8</v>
      </c>
      <c r="BD7" s="285">
        <f>VLOOKUP($A7,'Club and ADMIN lookup'!$I$7:$Q$26,$BC7,FALSE)</f>
        <v>136</v>
      </c>
      <c r="BE7" s="285">
        <f>VLOOKUP($A7,'Club and ADMIN lookup'!$I$7:$Q$26,$BC7+1,FALSE)</f>
        <v>1</v>
      </c>
      <c r="BF7" s="285" t="str">
        <f t="shared" si="1"/>
        <v>A</v>
      </c>
      <c r="BG7" s="285" t="str">
        <f t="shared" si="2"/>
        <v>HJA</v>
      </c>
      <c r="BH7" s="285">
        <f t="shared" si="3"/>
        <v>13</v>
      </c>
      <c r="BI7" s="285">
        <f t="shared" si="4"/>
        <v>4</v>
      </c>
      <c r="BJ7" s="285"/>
      <c r="BL7" s="295" t="str">
        <f>IF(BG7="","",VLOOKUP(BG7,ADMIN2026!$A$159:$Z$214,BI7+2+BH7,FALSE))</f>
        <v>unknown</v>
      </c>
    </row>
    <row r="8" spans="1:64" ht="17.25" customHeight="1">
      <c r="A8" s="293">
        <v>4</v>
      </c>
      <c r="B8" s="294">
        <f>IF(BD8&lt;0.1,"",VLOOKUP($BA$3,'Club and ADMIN lookup'!$B$49:$FU$70,BD8,FALSE)*BE8)</f>
        <v>5</v>
      </c>
      <c r="C8" s="295" t="str">
        <f t="shared" si="0"/>
        <v/>
      </c>
      <c r="D8" s="294" t="str">
        <f>IF(B8="","",IF(B8&lt;0.1,"",VLOOKUP(B8,'Club and ADMIN lookup'!$A$2:$B$25,2,FALSE)))</f>
        <v>K&amp;S</v>
      </c>
      <c r="E8" s="412"/>
      <c r="F8" s="413"/>
      <c r="G8" s="301"/>
      <c r="H8" s="295"/>
      <c r="I8" s="302"/>
      <c r="J8" s="301"/>
      <c r="K8" s="295"/>
      <c r="L8" s="302"/>
      <c r="M8" s="301"/>
      <c r="N8" s="295"/>
      <c r="O8" s="302"/>
      <c r="P8" s="301"/>
      <c r="Q8" s="295"/>
      <c r="R8" s="302"/>
      <c r="S8" s="301"/>
      <c r="T8" s="295"/>
      <c r="U8" s="302"/>
      <c r="V8" s="301"/>
      <c r="W8" s="295"/>
      <c r="X8" s="302"/>
      <c r="Y8" s="301"/>
      <c r="Z8" s="295"/>
      <c r="AA8" s="302"/>
      <c r="AB8" s="301"/>
      <c r="AC8" s="295"/>
      <c r="AD8" s="302"/>
      <c r="AE8" s="301"/>
      <c r="AF8" s="295"/>
      <c r="AG8" s="302"/>
      <c r="AH8" s="301"/>
      <c r="AI8" s="295"/>
      <c r="AJ8" s="302"/>
      <c r="AK8" s="301"/>
      <c r="AL8" s="295"/>
      <c r="AM8" s="302"/>
      <c r="AN8" s="301"/>
      <c r="AO8" s="295"/>
      <c r="AP8" s="302"/>
      <c r="AQ8" s="301"/>
      <c r="AR8" s="295"/>
      <c r="AS8" s="302"/>
      <c r="AT8" s="301"/>
      <c r="AU8" s="295"/>
      <c r="AV8" s="302"/>
      <c r="AW8" s="300" t="s">
        <v>801</v>
      </c>
      <c r="AX8" s="412"/>
      <c r="AY8" s="414"/>
      <c r="AZ8" s="295"/>
      <c r="BA8" s="295"/>
      <c r="BB8" s="285"/>
      <c r="BC8" s="285">
        <f>VLOOKUP('Club and ADMIN lookup'!$J$3,'Club and ADMIN lookup'!$U$7:$V$10,2,FALSE)</f>
        <v>8</v>
      </c>
      <c r="BD8" s="285">
        <f>VLOOKUP($A8,'Club and ADMIN lookup'!$I$7:$Q$26,$BC8,FALSE)</f>
        <v>137</v>
      </c>
      <c r="BE8" s="285">
        <f>VLOOKUP($A8,'Club and ADMIN lookup'!$I$7:$Q$26,$BC8+1,FALSE)</f>
        <v>1</v>
      </c>
      <c r="BF8" s="285" t="str">
        <f t="shared" si="1"/>
        <v>A</v>
      </c>
      <c r="BG8" s="285" t="str">
        <f t="shared" si="2"/>
        <v>HJA</v>
      </c>
      <c r="BH8" s="285">
        <f t="shared" si="3"/>
        <v>13</v>
      </c>
      <c r="BI8" s="285">
        <f t="shared" si="4"/>
        <v>5</v>
      </c>
      <c r="BJ8" s="285"/>
      <c r="BL8" s="295" t="str">
        <f>IF(BG8="","",VLOOKUP(BG8,ADMIN2026!$A$159:$Z$214,BI8+2+BH8,FALSE))</f>
        <v>unknown</v>
      </c>
    </row>
    <row r="9" spans="1:64" ht="17.25" customHeight="1">
      <c r="A9" s="293">
        <v>5</v>
      </c>
      <c r="B9" s="294">
        <f>IF(BD9&lt;0.1,"",VLOOKUP($BA$3,'Club and ADMIN lookup'!$B$49:$FU$70,BD9,FALSE)*BE9)</f>
        <v>6</v>
      </c>
      <c r="C9" s="295" t="str">
        <f t="shared" si="0"/>
        <v/>
      </c>
      <c r="D9" s="294" t="str">
        <f>IF(B9="","",IF(B9&lt;0.1,"",VLOOKUP(B9,'Club and ADMIN lookup'!$A$2:$B$25,2,FALSE)))</f>
        <v>Tipton</v>
      </c>
      <c r="E9" s="412"/>
      <c r="F9" s="413"/>
      <c r="G9" s="301"/>
      <c r="H9" s="295"/>
      <c r="I9" s="302"/>
      <c r="J9" s="301"/>
      <c r="K9" s="295"/>
      <c r="L9" s="302"/>
      <c r="M9" s="301"/>
      <c r="N9" s="295"/>
      <c r="O9" s="302"/>
      <c r="P9" s="301"/>
      <c r="Q9" s="295"/>
      <c r="R9" s="302"/>
      <c r="S9" s="301"/>
      <c r="T9" s="295"/>
      <c r="U9" s="302"/>
      <c r="V9" s="301"/>
      <c r="W9" s="295"/>
      <c r="X9" s="302"/>
      <c r="Y9" s="301"/>
      <c r="Z9" s="295"/>
      <c r="AA9" s="302"/>
      <c r="AB9" s="301"/>
      <c r="AC9" s="295"/>
      <c r="AD9" s="302"/>
      <c r="AE9" s="301"/>
      <c r="AF9" s="295"/>
      <c r="AG9" s="302"/>
      <c r="AH9" s="301"/>
      <c r="AI9" s="295"/>
      <c r="AJ9" s="302"/>
      <c r="AK9" s="301"/>
      <c r="AL9" s="295"/>
      <c r="AM9" s="302"/>
      <c r="AN9" s="301"/>
      <c r="AO9" s="295"/>
      <c r="AP9" s="302"/>
      <c r="AQ9" s="301"/>
      <c r="AR9" s="295"/>
      <c r="AS9" s="302"/>
      <c r="AT9" s="301"/>
      <c r="AU9" s="295"/>
      <c r="AV9" s="302"/>
      <c r="AW9" s="300" t="s">
        <v>801</v>
      </c>
      <c r="AX9" s="412"/>
      <c r="AY9" s="414"/>
      <c r="AZ9" s="295"/>
      <c r="BA9" s="295"/>
      <c r="BB9" s="285"/>
      <c r="BC9" s="285">
        <f>VLOOKUP('Club and ADMIN lookup'!$J$3,'Club and ADMIN lookup'!$U$7:$V$10,2,FALSE)</f>
        <v>8</v>
      </c>
      <c r="BD9" s="285">
        <f>VLOOKUP($A9,'Club and ADMIN lookup'!$I$7:$Q$26,$BC9,FALSE)</f>
        <v>138</v>
      </c>
      <c r="BE9" s="285">
        <f>VLOOKUP($A9,'Club and ADMIN lookup'!$I$7:$Q$26,$BC9+1,FALSE)</f>
        <v>1</v>
      </c>
      <c r="BF9" s="285" t="str">
        <f t="shared" si="1"/>
        <v>A</v>
      </c>
      <c r="BG9" s="285" t="str">
        <f t="shared" si="2"/>
        <v>HJA</v>
      </c>
      <c r="BH9" s="285">
        <f t="shared" si="3"/>
        <v>13</v>
      </c>
      <c r="BI9" s="285">
        <f t="shared" si="4"/>
        <v>6</v>
      </c>
      <c r="BJ9" s="285"/>
      <c r="BL9" s="295" t="str">
        <f>IF(BG9="","",VLOOKUP(BG9,ADMIN2026!$A$159:$Z$214,BI9+2+BH9,FALSE))</f>
        <v>unknown</v>
      </c>
    </row>
    <row r="10" spans="1:64" ht="17.25" customHeight="1">
      <c r="A10" s="293">
        <v>6</v>
      </c>
      <c r="B10" s="294">
        <f>IF(BD10&lt;0.1,"",VLOOKUP($BA$3,'Club and ADMIN lookup'!$B$49:$FU$70,BD10,FALSE)*BE10)</f>
        <v>7</v>
      </c>
      <c r="C10" s="295" t="str">
        <f t="shared" si="0"/>
        <v/>
      </c>
      <c r="D10" s="294" t="str">
        <f>IF(B10="","",IF(B10&lt;0.1,"",VLOOKUP(B10,'Club and ADMIN lookup'!$A$2:$B$25,2,FALSE)))</f>
        <v>Worc</v>
      </c>
      <c r="E10" s="412"/>
      <c r="F10" s="413"/>
      <c r="G10" s="301"/>
      <c r="H10" s="295"/>
      <c r="I10" s="302"/>
      <c r="J10" s="301"/>
      <c r="K10" s="295"/>
      <c r="L10" s="302"/>
      <c r="M10" s="301"/>
      <c r="N10" s="295"/>
      <c r="O10" s="302"/>
      <c r="P10" s="301"/>
      <c r="Q10" s="295"/>
      <c r="R10" s="302"/>
      <c r="S10" s="301"/>
      <c r="T10" s="295"/>
      <c r="U10" s="302"/>
      <c r="V10" s="301"/>
      <c r="W10" s="295"/>
      <c r="X10" s="302"/>
      <c r="Y10" s="301"/>
      <c r="Z10" s="295"/>
      <c r="AA10" s="302"/>
      <c r="AB10" s="301"/>
      <c r="AC10" s="295"/>
      <c r="AD10" s="302"/>
      <c r="AE10" s="301"/>
      <c r="AF10" s="295"/>
      <c r="AG10" s="302"/>
      <c r="AH10" s="301"/>
      <c r="AI10" s="295"/>
      <c r="AJ10" s="302"/>
      <c r="AK10" s="301"/>
      <c r="AL10" s="295"/>
      <c r="AM10" s="302"/>
      <c r="AN10" s="301"/>
      <c r="AO10" s="295"/>
      <c r="AP10" s="302"/>
      <c r="AQ10" s="301"/>
      <c r="AR10" s="295"/>
      <c r="AS10" s="302"/>
      <c r="AT10" s="301"/>
      <c r="AU10" s="295"/>
      <c r="AV10" s="302"/>
      <c r="AW10" s="300" t="s">
        <v>801</v>
      </c>
      <c r="AX10" s="412"/>
      <c r="AY10" s="414"/>
      <c r="AZ10" s="295"/>
      <c r="BA10" s="295"/>
      <c r="BB10" s="285"/>
      <c r="BC10" s="285">
        <f>VLOOKUP('Club and ADMIN lookup'!$J$3,'Club and ADMIN lookup'!$U$7:$V$10,2,FALSE)</f>
        <v>8</v>
      </c>
      <c r="BD10" s="285">
        <f>VLOOKUP($A10,'Club and ADMIN lookup'!$I$7:$Q$26,$BC10,FALSE)</f>
        <v>139</v>
      </c>
      <c r="BE10" s="285">
        <f>VLOOKUP($A10,'Club and ADMIN lookup'!$I$7:$Q$26,$BC10+1,FALSE)</f>
        <v>1</v>
      </c>
      <c r="BF10" s="285" t="str">
        <f t="shared" si="1"/>
        <v>A</v>
      </c>
      <c r="BG10" s="285" t="str">
        <f t="shared" si="2"/>
        <v>HJA</v>
      </c>
      <c r="BH10" s="285">
        <f t="shared" si="3"/>
        <v>13</v>
      </c>
      <c r="BI10" s="285">
        <f t="shared" si="4"/>
        <v>7</v>
      </c>
      <c r="BJ10" s="285"/>
      <c r="BL10" s="295" t="str">
        <f>IF(BG10="","",VLOOKUP(BG10,ADMIN2026!$A$159:$Z$214,BI10+2+BH10,FALSE))</f>
        <v>unknown</v>
      </c>
    </row>
    <row r="11" spans="1:64" ht="17.25" customHeight="1">
      <c r="A11" s="293">
        <v>7</v>
      </c>
      <c r="B11" s="294">
        <f>IF(BD11&lt;0.1,"",VLOOKUP($BA$3,'Club and ADMIN lookup'!$B$49:$FU$70,BD11,FALSE)*BE11)</f>
        <v>8</v>
      </c>
      <c r="C11" s="295" t="str">
        <f t="shared" si="0"/>
        <v/>
      </c>
      <c r="D11" s="294" t="str">
        <f>IF(B11="","",IF(B11&lt;0.1,"",VLOOKUP(B11,'Club and ADMIN lookup'!$A$2:$B$25,2,FALSE)))</f>
        <v>Yate</v>
      </c>
      <c r="E11" s="412"/>
      <c r="F11" s="413"/>
      <c r="G11" s="301"/>
      <c r="H11" s="295"/>
      <c r="I11" s="302"/>
      <c r="J11" s="301"/>
      <c r="K11" s="295"/>
      <c r="L11" s="302"/>
      <c r="M11" s="301"/>
      <c r="N11" s="295"/>
      <c r="O11" s="302"/>
      <c r="P11" s="301"/>
      <c r="Q11" s="295"/>
      <c r="R11" s="302"/>
      <c r="S11" s="301"/>
      <c r="T11" s="295"/>
      <c r="U11" s="302"/>
      <c r="V11" s="301"/>
      <c r="W11" s="295"/>
      <c r="X11" s="302"/>
      <c r="Y11" s="301"/>
      <c r="Z11" s="295"/>
      <c r="AA11" s="302"/>
      <c r="AB11" s="301"/>
      <c r="AC11" s="295"/>
      <c r="AD11" s="302"/>
      <c r="AE11" s="301"/>
      <c r="AF11" s="295"/>
      <c r="AG11" s="302"/>
      <c r="AH11" s="301"/>
      <c r="AI11" s="295"/>
      <c r="AJ11" s="302"/>
      <c r="AK11" s="301"/>
      <c r="AL11" s="295"/>
      <c r="AM11" s="302"/>
      <c r="AN11" s="301"/>
      <c r="AO11" s="295"/>
      <c r="AP11" s="302"/>
      <c r="AQ11" s="301"/>
      <c r="AR11" s="295"/>
      <c r="AS11" s="302"/>
      <c r="AT11" s="301"/>
      <c r="AU11" s="295"/>
      <c r="AV11" s="302"/>
      <c r="AW11" s="300" t="s">
        <v>801</v>
      </c>
      <c r="AX11" s="412"/>
      <c r="AY11" s="414"/>
      <c r="AZ11" s="295"/>
      <c r="BA11" s="295"/>
      <c r="BB11" s="285"/>
      <c r="BC11" s="285">
        <f>VLOOKUP('Club and ADMIN lookup'!$J$3,'Club and ADMIN lookup'!$U$7:$V$10,2,FALSE)</f>
        <v>8</v>
      </c>
      <c r="BD11" s="285">
        <f>VLOOKUP($A11,'Club and ADMIN lookup'!$I$7:$Q$26,$BC11,FALSE)</f>
        <v>140</v>
      </c>
      <c r="BE11" s="285">
        <f>VLOOKUP($A11,'Club and ADMIN lookup'!$I$7:$Q$26,$BC11+1,FALSE)</f>
        <v>1</v>
      </c>
      <c r="BF11" s="285" t="str">
        <f t="shared" si="1"/>
        <v>A</v>
      </c>
      <c r="BG11" s="285" t="str">
        <f t="shared" si="2"/>
        <v>HJA</v>
      </c>
      <c r="BH11" s="285">
        <f t="shared" si="3"/>
        <v>13</v>
      </c>
      <c r="BI11" s="285">
        <f t="shared" si="4"/>
        <v>8</v>
      </c>
      <c r="BJ11" s="285"/>
      <c r="BL11" s="295" t="str">
        <f>IF(BG11="","",VLOOKUP(BG11,ADMIN2026!$A$159:$Z$214,BI11+2+BH11,FALSE))</f>
        <v>unknown</v>
      </c>
    </row>
    <row r="12" spans="1:64" ht="17.25" customHeight="1">
      <c r="A12" s="293">
        <v>8</v>
      </c>
      <c r="B12" s="294">
        <f>IF(BD12&lt;0.1,"",VLOOKUP($BA$3,'Club and ADMIN lookup'!$B$49:$FU$70,BD12,FALSE)*BE12)</f>
        <v>1</v>
      </c>
      <c r="C12" s="295" t="str">
        <f t="shared" si="0"/>
        <v/>
      </c>
      <c r="D12" s="294" t="str">
        <f>IF(B12="","",IF(B12&lt;0.1,"",VLOOKUP(B12,'Club and ADMIN lookup'!$A$2:$B$25,2,FALSE)))</f>
        <v>B&amp;R</v>
      </c>
      <c r="E12" s="412"/>
      <c r="F12" s="413"/>
      <c r="G12" s="301"/>
      <c r="H12" s="295"/>
      <c r="I12" s="302"/>
      <c r="J12" s="301"/>
      <c r="K12" s="295"/>
      <c r="L12" s="302"/>
      <c r="M12" s="301"/>
      <c r="N12" s="295"/>
      <c r="O12" s="302"/>
      <c r="P12" s="301"/>
      <c r="Q12" s="295"/>
      <c r="R12" s="302"/>
      <c r="S12" s="301"/>
      <c r="T12" s="295"/>
      <c r="U12" s="302"/>
      <c r="V12" s="301"/>
      <c r="W12" s="295"/>
      <c r="X12" s="302"/>
      <c r="Y12" s="301"/>
      <c r="Z12" s="295"/>
      <c r="AA12" s="302"/>
      <c r="AB12" s="301"/>
      <c r="AC12" s="295"/>
      <c r="AD12" s="302"/>
      <c r="AE12" s="301"/>
      <c r="AF12" s="295"/>
      <c r="AG12" s="302"/>
      <c r="AH12" s="301"/>
      <c r="AI12" s="295"/>
      <c r="AJ12" s="302"/>
      <c r="AK12" s="301"/>
      <c r="AL12" s="295"/>
      <c r="AM12" s="302"/>
      <c r="AN12" s="301"/>
      <c r="AO12" s="295"/>
      <c r="AP12" s="302"/>
      <c r="AQ12" s="301"/>
      <c r="AR12" s="295"/>
      <c r="AS12" s="302"/>
      <c r="AT12" s="301"/>
      <c r="AU12" s="295"/>
      <c r="AV12" s="302"/>
      <c r="AW12" s="300" t="s">
        <v>801</v>
      </c>
      <c r="AX12" s="412"/>
      <c r="AY12" s="414"/>
      <c r="AZ12" s="295"/>
      <c r="BA12" s="295"/>
      <c r="BB12" s="285"/>
      <c r="BC12" s="285">
        <f>VLOOKUP('Club and ADMIN lookup'!$J$3,'Club and ADMIN lookup'!$U$7:$V$10,2,FALSE)</f>
        <v>8</v>
      </c>
      <c r="BD12" s="285">
        <f>VLOOKUP($A12,'Club and ADMIN lookup'!$I$7:$Q$26,$BC12,FALSE)</f>
        <v>141</v>
      </c>
      <c r="BE12" s="285">
        <f>VLOOKUP($A12,'Club and ADMIN lookup'!$I$7:$Q$26,$BC12+1,FALSE)</f>
        <v>1</v>
      </c>
      <c r="BF12" s="285" t="str">
        <f t="shared" si="1"/>
        <v>A</v>
      </c>
      <c r="BG12" s="285" t="str">
        <f t="shared" si="2"/>
        <v>HJA</v>
      </c>
      <c r="BH12" s="285">
        <f t="shared" si="3"/>
        <v>13</v>
      </c>
      <c r="BI12" s="285">
        <f t="shared" si="4"/>
        <v>1</v>
      </c>
      <c r="BJ12" s="285"/>
      <c r="BL12" s="295" t="str">
        <f>IF(BG12="","",VLOOKUP(BG12,ADMIN2026!$A$159:$Z$214,BI12+2+BH12,FALSE))</f>
        <v>unknown</v>
      </c>
    </row>
    <row r="13" spans="1:64" ht="17.25" customHeight="1">
      <c r="A13" s="293">
        <v>9</v>
      </c>
      <c r="B13" s="294">
        <f>IF(BD13&lt;0.1,"",VLOOKUP($BA$3,'Club and ADMIN lookup'!$B$49:$FU$70,BD13,FALSE)*BE13)</f>
        <v>22</v>
      </c>
      <c r="C13" s="295" t="str">
        <f t="shared" si="0"/>
        <v/>
      </c>
      <c r="D13" s="294" t="str">
        <f>IF(B13="","",IF(B13&lt;0.1,"",VLOOKUP(B13,'Club and ADMIN lookup'!$A$2:$B$25,2,FALSE)))</f>
        <v>Chelt</v>
      </c>
      <c r="E13" s="412"/>
      <c r="F13" s="413"/>
      <c r="G13" s="301"/>
      <c r="H13" s="295"/>
      <c r="I13" s="302"/>
      <c r="J13" s="301"/>
      <c r="K13" s="295"/>
      <c r="L13" s="302"/>
      <c r="M13" s="301"/>
      <c r="N13" s="295"/>
      <c r="O13" s="302"/>
      <c r="P13" s="301"/>
      <c r="Q13" s="295"/>
      <c r="R13" s="302"/>
      <c r="S13" s="301"/>
      <c r="T13" s="295"/>
      <c r="U13" s="302"/>
      <c r="V13" s="301"/>
      <c r="W13" s="295"/>
      <c r="X13" s="302"/>
      <c r="Y13" s="301"/>
      <c r="Z13" s="295"/>
      <c r="AA13" s="302"/>
      <c r="AB13" s="301"/>
      <c r="AC13" s="295"/>
      <c r="AD13" s="302"/>
      <c r="AE13" s="301"/>
      <c r="AF13" s="295"/>
      <c r="AG13" s="302"/>
      <c r="AH13" s="301"/>
      <c r="AI13" s="295"/>
      <c r="AJ13" s="302"/>
      <c r="AK13" s="301"/>
      <c r="AL13" s="295"/>
      <c r="AM13" s="302"/>
      <c r="AN13" s="301"/>
      <c r="AO13" s="295"/>
      <c r="AP13" s="302"/>
      <c r="AQ13" s="301"/>
      <c r="AR13" s="295"/>
      <c r="AS13" s="302"/>
      <c r="AT13" s="301"/>
      <c r="AU13" s="295"/>
      <c r="AV13" s="302"/>
      <c r="AW13" s="300" t="s">
        <v>801</v>
      </c>
      <c r="AX13" s="412"/>
      <c r="AY13" s="414"/>
      <c r="AZ13" s="295"/>
      <c r="BA13" s="295"/>
      <c r="BB13" s="285"/>
      <c r="BC13" s="285">
        <f>VLOOKUP('Club and ADMIN lookup'!$J$3,'Club and ADMIN lookup'!$U$7:$V$10,2,FALSE)</f>
        <v>8</v>
      </c>
      <c r="BD13" s="285">
        <f>VLOOKUP($A13,'Club and ADMIN lookup'!$I$7:$Q$26,$BC13,FALSE)</f>
        <v>134</v>
      </c>
      <c r="BE13" s="285">
        <f>VLOOKUP($A13,'Club and ADMIN lookup'!$I$7:$Q$26,$BC13+1,FALSE)</f>
        <v>11</v>
      </c>
      <c r="BF13" s="285" t="str">
        <f t="shared" si="1"/>
        <v>B</v>
      </c>
      <c r="BG13" s="285" t="str">
        <f t="shared" si="2"/>
        <v>HJB</v>
      </c>
      <c r="BH13" s="285">
        <f t="shared" si="3"/>
        <v>13</v>
      </c>
      <c r="BI13" s="285">
        <f t="shared" si="4"/>
        <v>2</v>
      </c>
      <c r="BJ13" s="285"/>
      <c r="BL13" s="295" t="str">
        <f>IF(BG13="","",VLOOKUP(BG13,ADMIN2026!$A$159:$Z$214,BI13+2+BH13,FALSE))</f>
        <v>unknown</v>
      </c>
    </row>
    <row r="14" spans="1:64" ht="17.25" customHeight="1">
      <c r="A14" s="293">
        <v>10</v>
      </c>
      <c r="B14" s="294">
        <f>IF(BD14&lt;0.1,"",VLOOKUP($BA$3,'Club and ADMIN lookup'!$B$49:$FU$70,BD14,FALSE)*BE14)</f>
        <v>33</v>
      </c>
      <c r="C14" s="295" t="str">
        <f t="shared" si="0"/>
        <v/>
      </c>
      <c r="D14" s="294" t="str">
        <f>IF(B14="","",IF(B14&lt;0.1,"",VLOOKUP(B14,'Club and ADMIN lookup'!$A$2:$B$25,2,FALSE)))</f>
        <v>D&amp;S</v>
      </c>
      <c r="E14" s="412"/>
      <c r="F14" s="413"/>
      <c r="G14" s="301"/>
      <c r="H14" s="295"/>
      <c r="I14" s="302"/>
      <c r="J14" s="301"/>
      <c r="K14" s="295"/>
      <c r="L14" s="302"/>
      <c r="M14" s="301"/>
      <c r="N14" s="295"/>
      <c r="O14" s="302"/>
      <c r="P14" s="301"/>
      <c r="Q14" s="295"/>
      <c r="R14" s="302"/>
      <c r="S14" s="301"/>
      <c r="T14" s="295"/>
      <c r="U14" s="302"/>
      <c r="V14" s="301"/>
      <c r="W14" s="295"/>
      <c r="X14" s="302"/>
      <c r="Y14" s="301"/>
      <c r="Z14" s="295"/>
      <c r="AA14" s="302"/>
      <c r="AB14" s="301"/>
      <c r="AC14" s="295"/>
      <c r="AD14" s="302"/>
      <c r="AE14" s="301"/>
      <c r="AF14" s="295"/>
      <c r="AG14" s="302"/>
      <c r="AH14" s="301"/>
      <c r="AI14" s="295"/>
      <c r="AJ14" s="302"/>
      <c r="AK14" s="301"/>
      <c r="AL14" s="295"/>
      <c r="AM14" s="302"/>
      <c r="AN14" s="301"/>
      <c r="AO14" s="295"/>
      <c r="AP14" s="302"/>
      <c r="AQ14" s="301"/>
      <c r="AR14" s="295"/>
      <c r="AS14" s="302"/>
      <c r="AT14" s="301"/>
      <c r="AU14" s="295"/>
      <c r="AV14" s="302"/>
      <c r="AW14" s="300" t="s">
        <v>801</v>
      </c>
      <c r="AX14" s="412"/>
      <c r="AY14" s="414"/>
      <c r="AZ14" s="295"/>
      <c r="BA14" s="295"/>
      <c r="BB14" s="285"/>
      <c r="BC14" s="285">
        <f>VLOOKUP('Club and ADMIN lookup'!$J$3,'Club and ADMIN lookup'!$U$7:$V$10,2,FALSE)</f>
        <v>8</v>
      </c>
      <c r="BD14" s="285">
        <f>VLOOKUP($A14,'Club and ADMIN lookup'!$I$7:$Q$26,$BC14,FALSE)</f>
        <v>135</v>
      </c>
      <c r="BE14" s="285">
        <f>VLOOKUP($A14,'Club and ADMIN lookup'!$I$7:$Q$26,$BC14+1,FALSE)</f>
        <v>11</v>
      </c>
      <c r="BF14" s="285" t="str">
        <f t="shared" si="1"/>
        <v>B</v>
      </c>
      <c r="BG14" s="285" t="str">
        <f t="shared" si="2"/>
        <v>HJB</v>
      </c>
      <c r="BH14" s="285">
        <f t="shared" si="3"/>
        <v>13</v>
      </c>
      <c r="BI14" s="285">
        <f t="shared" si="4"/>
        <v>3</v>
      </c>
      <c r="BJ14" s="285"/>
      <c r="BL14" s="295" t="str">
        <f>IF(BG14="","",VLOOKUP(BG14,ADMIN2026!$A$159:$Z$214,BI14+2+BH14,FALSE))</f>
        <v>unknown</v>
      </c>
    </row>
    <row r="15" spans="1:64" ht="17.25" customHeight="1">
      <c r="A15" s="293">
        <v>11</v>
      </c>
      <c r="B15" s="294">
        <f>IF(BD15&lt;0.1,"",VLOOKUP($BA$3,'Club and ADMIN lookup'!$B$49:$FU$70,BD15,FALSE)*BE15)</f>
        <v>44</v>
      </c>
      <c r="C15" s="295" t="str">
        <f t="shared" si="0"/>
        <v/>
      </c>
      <c r="D15" s="294" t="str">
        <f>IF(B15="","",IF(B15&lt;0.1,"",VLOOKUP(B15,'Club and ADMIN lookup'!$A$2:$B$25,2,FALSE)))</f>
        <v>HereF</v>
      </c>
      <c r="E15" s="412"/>
      <c r="F15" s="413"/>
      <c r="G15" s="301"/>
      <c r="H15" s="295"/>
      <c r="I15" s="302"/>
      <c r="J15" s="301"/>
      <c r="K15" s="295"/>
      <c r="L15" s="302"/>
      <c r="M15" s="301"/>
      <c r="N15" s="295"/>
      <c r="O15" s="302"/>
      <c r="P15" s="301"/>
      <c r="Q15" s="295"/>
      <c r="R15" s="302"/>
      <c r="S15" s="301"/>
      <c r="T15" s="295"/>
      <c r="U15" s="302"/>
      <c r="V15" s="301"/>
      <c r="W15" s="295"/>
      <c r="X15" s="302"/>
      <c r="Y15" s="301"/>
      <c r="Z15" s="295"/>
      <c r="AA15" s="302"/>
      <c r="AB15" s="301"/>
      <c r="AC15" s="295"/>
      <c r="AD15" s="302"/>
      <c r="AE15" s="301"/>
      <c r="AF15" s="295"/>
      <c r="AG15" s="302"/>
      <c r="AH15" s="301"/>
      <c r="AI15" s="295"/>
      <c r="AJ15" s="302"/>
      <c r="AK15" s="301"/>
      <c r="AL15" s="295"/>
      <c r="AM15" s="302"/>
      <c r="AN15" s="301"/>
      <c r="AO15" s="295"/>
      <c r="AP15" s="302"/>
      <c r="AQ15" s="301"/>
      <c r="AR15" s="295"/>
      <c r="AS15" s="302"/>
      <c r="AT15" s="301"/>
      <c r="AU15" s="295"/>
      <c r="AV15" s="302"/>
      <c r="AW15" s="300" t="s">
        <v>801</v>
      </c>
      <c r="AX15" s="412"/>
      <c r="AY15" s="414"/>
      <c r="AZ15" s="295"/>
      <c r="BA15" s="295"/>
      <c r="BB15" s="285"/>
      <c r="BC15" s="285">
        <f>VLOOKUP('Club and ADMIN lookup'!$J$3,'Club and ADMIN lookup'!$U$7:$V$10,2,FALSE)</f>
        <v>8</v>
      </c>
      <c r="BD15" s="285">
        <f>VLOOKUP($A15,'Club and ADMIN lookup'!$I$7:$Q$26,$BC15,FALSE)</f>
        <v>136</v>
      </c>
      <c r="BE15" s="285">
        <f>VLOOKUP($A15,'Club and ADMIN lookup'!$I$7:$Q$26,$BC15+1,FALSE)</f>
        <v>11</v>
      </c>
      <c r="BF15" s="285" t="str">
        <f t="shared" si="1"/>
        <v>B</v>
      </c>
      <c r="BG15" s="285" t="str">
        <f t="shared" si="2"/>
        <v>HJB</v>
      </c>
      <c r="BH15" s="285">
        <f t="shared" si="3"/>
        <v>13</v>
      </c>
      <c r="BI15" s="285">
        <f t="shared" si="4"/>
        <v>4</v>
      </c>
      <c r="BJ15" s="285"/>
      <c r="BL15" s="295" t="str">
        <f>IF(BG15="","",VLOOKUP(BG15,ADMIN2026!$A$159:$Z$214,BI15+2+BH15,FALSE))</f>
        <v>unknown</v>
      </c>
    </row>
    <row r="16" spans="1:64" ht="17.25" customHeight="1">
      <c r="A16" s="293">
        <v>12</v>
      </c>
      <c r="B16" s="294">
        <f>IF(BD16&lt;0.1,"",VLOOKUP($BA$3,'Club and ADMIN lookup'!$B$49:$FU$70,BD16,FALSE)*BE16)</f>
        <v>55</v>
      </c>
      <c r="C16" s="295" t="str">
        <f t="shared" si="0"/>
        <v/>
      </c>
      <c r="D16" s="294" t="str">
        <f>IF(B16="","",IF(B16&lt;0.1,"",VLOOKUP(B16,'Club and ADMIN lookup'!$A$2:$B$25,2,FALSE)))</f>
        <v>K&amp;S</v>
      </c>
      <c r="E16" s="412"/>
      <c r="F16" s="413"/>
      <c r="G16" s="301"/>
      <c r="H16" s="295"/>
      <c r="I16" s="302"/>
      <c r="J16" s="301"/>
      <c r="K16" s="295"/>
      <c r="L16" s="302"/>
      <c r="M16" s="301"/>
      <c r="N16" s="295"/>
      <c r="O16" s="302"/>
      <c r="P16" s="301"/>
      <c r="Q16" s="295"/>
      <c r="R16" s="302"/>
      <c r="S16" s="301"/>
      <c r="T16" s="295"/>
      <c r="U16" s="302"/>
      <c r="V16" s="301"/>
      <c r="W16" s="295"/>
      <c r="X16" s="302"/>
      <c r="Y16" s="301"/>
      <c r="Z16" s="295"/>
      <c r="AA16" s="302"/>
      <c r="AB16" s="301"/>
      <c r="AC16" s="295"/>
      <c r="AD16" s="302"/>
      <c r="AE16" s="301"/>
      <c r="AF16" s="295"/>
      <c r="AG16" s="302"/>
      <c r="AH16" s="301"/>
      <c r="AI16" s="295"/>
      <c r="AJ16" s="302"/>
      <c r="AK16" s="301"/>
      <c r="AL16" s="295"/>
      <c r="AM16" s="302"/>
      <c r="AN16" s="301"/>
      <c r="AO16" s="295"/>
      <c r="AP16" s="302"/>
      <c r="AQ16" s="301"/>
      <c r="AR16" s="295"/>
      <c r="AS16" s="302"/>
      <c r="AT16" s="301"/>
      <c r="AU16" s="295"/>
      <c r="AV16" s="302"/>
      <c r="AW16" s="300" t="s">
        <v>801</v>
      </c>
      <c r="AX16" s="412"/>
      <c r="AY16" s="414"/>
      <c r="AZ16" s="295"/>
      <c r="BA16" s="295"/>
      <c r="BB16" s="285"/>
      <c r="BC16" s="285">
        <f>VLOOKUP('Club and ADMIN lookup'!$J$3,'Club and ADMIN lookup'!$U$7:$V$10,2,FALSE)</f>
        <v>8</v>
      </c>
      <c r="BD16" s="285">
        <f>VLOOKUP($A16,'Club and ADMIN lookup'!$I$7:$Q$26,$BC16,FALSE)</f>
        <v>137</v>
      </c>
      <c r="BE16" s="285">
        <f>VLOOKUP($A16,'Club and ADMIN lookup'!$I$7:$Q$26,$BC16+1,FALSE)</f>
        <v>11</v>
      </c>
      <c r="BF16" s="285" t="str">
        <f t="shared" si="1"/>
        <v>B</v>
      </c>
      <c r="BG16" s="285" t="str">
        <f t="shared" si="2"/>
        <v>HJB</v>
      </c>
      <c r="BH16" s="285">
        <f t="shared" si="3"/>
        <v>13</v>
      </c>
      <c r="BI16" s="285">
        <f t="shared" si="4"/>
        <v>5</v>
      </c>
      <c r="BJ16" s="285"/>
      <c r="BL16" s="295" t="str">
        <f>IF(BG16="","",VLOOKUP(BG16,ADMIN2026!$A$159:$Z$214,BI16+2+BH16,FALSE))</f>
        <v>unknown</v>
      </c>
    </row>
    <row r="17" spans="1:64" ht="17.25" customHeight="1">
      <c r="A17" s="293">
        <v>13</v>
      </c>
      <c r="B17" s="294">
        <f>IF(BD17&lt;0.1,"",VLOOKUP($BA$3,'Club and ADMIN lookup'!$B$49:$FU$70,BD17,FALSE)*BE17)</f>
        <v>66</v>
      </c>
      <c r="C17" s="295" t="str">
        <f t="shared" si="0"/>
        <v/>
      </c>
      <c r="D17" s="294" t="str">
        <f>IF(B17="","",IF(B17&lt;0.1,"",VLOOKUP(B17,'Club and ADMIN lookup'!$A$2:$B$25,2,FALSE)))</f>
        <v>Tipton</v>
      </c>
      <c r="E17" s="412"/>
      <c r="F17" s="413"/>
      <c r="G17" s="301"/>
      <c r="H17" s="295"/>
      <c r="I17" s="302"/>
      <c r="J17" s="301"/>
      <c r="K17" s="295"/>
      <c r="L17" s="302"/>
      <c r="M17" s="301"/>
      <c r="N17" s="295"/>
      <c r="O17" s="302"/>
      <c r="P17" s="301"/>
      <c r="Q17" s="295"/>
      <c r="R17" s="302"/>
      <c r="S17" s="301"/>
      <c r="T17" s="295"/>
      <c r="U17" s="302"/>
      <c r="V17" s="301"/>
      <c r="W17" s="295"/>
      <c r="X17" s="302"/>
      <c r="Y17" s="301"/>
      <c r="Z17" s="295"/>
      <c r="AA17" s="302"/>
      <c r="AB17" s="301"/>
      <c r="AC17" s="295"/>
      <c r="AD17" s="302"/>
      <c r="AE17" s="301"/>
      <c r="AF17" s="295"/>
      <c r="AG17" s="302"/>
      <c r="AH17" s="301"/>
      <c r="AI17" s="295"/>
      <c r="AJ17" s="302"/>
      <c r="AK17" s="301"/>
      <c r="AL17" s="295"/>
      <c r="AM17" s="302"/>
      <c r="AN17" s="301"/>
      <c r="AO17" s="295"/>
      <c r="AP17" s="302"/>
      <c r="AQ17" s="301"/>
      <c r="AR17" s="295"/>
      <c r="AS17" s="302"/>
      <c r="AT17" s="301"/>
      <c r="AU17" s="295"/>
      <c r="AV17" s="302"/>
      <c r="AW17" s="300" t="s">
        <v>801</v>
      </c>
      <c r="AX17" s="412"/>
      <c r="AY17" s="414"/>
      <c r="AZ17" s="295"/>
      <c r="BA17" s="295"/>
      <c r="BB17" s="285"/>
      <c r="BC17" s="285">
        <f>VLOOKUP('Club and ADMIN lookup'!$J$3,'Club and ADMIN lookup'!$U$7:$V$10,2,FALSE)</f>
        <v>8</v>
      </c>
      <c r="BD17" s="285">
        <f>VLOOKUP($A17,'Club and ADMIN lookup'!$I$7:$Q$26,$BC17,FALSE)</f>
        <v>138</v>
      </c>
      <c r="BE17" s="285">
        <f>VLOOKUP($A17,'Club and ADMIN lookup'!$I$7:$Q$26,$BC17+1,FALSE)</f>
        <v>11</v>
      </c>
      <c r="BF17" s="285" t="str">
        <f t="shared" si="1"/>
        <v>B</v>
      </c>
      <c r="BG17" s="285" t="str">
        <f t="shared" si="2"/>
        <v>HJB</v>
      </c>
      <c r="BH17" s="285">
        <f t="shared" si="3"/>
        <v>13</v>
      </c>
      <c r="BI17" s="285">
        <f t="shared" si="4"/>
        <v>6</v>
      </c>
      <c r="BJ17" s="285"/>
      <c r="BL17" s="295" t="str">
        <f>IF(BG17="","",VLOOKUP(BG17,ADMIN2026!$A$159:$Z$214,BI17+2+BH17,FALSE))</f>
        <v>unknown</v>
      </c>
    </row>
    <row r="18" spans="1:64" ht="17.25" customHeight="1">
      <c r="A18" s="293">
        <v>14</v>
      </c>
      <c r="B18" s="294">
        <f>IF(BD18&lt;0.1,"",VLOOKUP($BA$3,'Club and ADMIN lookup'!$B$49:$FU$70,BD18,FALSE)*BE18)</f>
        <v>77</v>
      </c>
      <c r="C18" s="295" t="str">
        <f t="shared" si="0"/>
        <v/>
      </c>
      <c r="D18" s="294" t="str">
        <f>IF(B18="","",IF(B18&lt;0.1,"",VLOOKUP(B18,'Club and ADMIN lookup'!$A$2:$B$25,2,FALSE)))</f>
        <v>Worc</v>
      </c>
      <c r="E18" s="412"/>
      <c r="F18" s="413"/>
      <c r="G18" s="301"/>
      <c r="H18" s="295"/>
      <c r="I18" s="302"/>
      <c r="J18" s="301"/>
      <c r="K18" s="295"/>
      <c r="L18" s="302"/>
      <c r="M18" s="301"/>
      <c r="N18" s="295"/>
      <c r="O18" s="302"/>
      <c r="P18" s="301"/>
      <c r="Q18" s="295"/>
      <c r="R18" s="302"/>
      <c r="S18" s="301"/>
      <c r="T18" s="295"/>
      <c r="U18" s="302"/>
      <c r="V18" s="301"/>
      <c r="W18" s="295"/>
      <c r="X18" s="302"/>
      <c r="Y18" s="301"/>
      <c r="Z18" s="295"/>
      <c r="AA18" s="302"/>
      <c r="AB18" s="301"/>
      <c r="AC18" s="295"/>
      <c r="AD18" s="302"/>
      <c r="AE18" s="301"/>
      <c r="AF18" s="295"/>
      <c r="AG18" s="302"/>
      <c r="AH18" s="301"/>
      <c r="AI18" s="295"/>
      <c r="AJ18" s="302"/>
      <c r="AK18" s="301"/>
      <c r="AL18" s="295"/>
      <c r="AM18" s="302"/>
      <c r="AN18" s="301"/>
      <c r="AO18" s="295"/>
      <c r="AP18" s="302"/>
      <c r="AQ18" s="301"/>
      <c r="AR18" s="295"/>
      <c r="AS18" s="302"/>
      <c r="AT18" s="301"/>
      <c r="AU18" s="295"/>
      <c r="AV18" s="302"/>
      <c r="AW18" s="300" t="s">
        <v>801</v>
      </c>
      <c r="AX18" s="412"/>
      <c r="AY18" s="414"/>
      <c r="AZ18" s="295"/>
      <c r="BA18" s="295"/>
      <c r="BB18" s="285"/>
      <c r="BC18" s="285">
        <f>VLOOKUP('Club and ADMIN lookup'!$J$3,'Club and ADMIN lookup'!$U$7:$V$10,2,FALSE)</f>
        <v>8</v>
      </c>
      <c r="BD18" s="285">
        <f>VLOOKUP($A18,'Club and ADMIN lookup'!$I$7:$Q$26,$BC18,FALSE)</f>
        <v>139</v>
      </c>
      <c r="BE18" s="285">
        <f>VLOOKUP($A18,'Club and ADMIN lookup'!$I$7:$Q$26,$BC18+1,FALSE)</f>
        <v>11</v>
      </c>
      <c r="BF18" s="285" t="str">
        <f t="shared" si="1"/>
        <v>B</v>
      </c>
      <c r="BG18" s="285" t="str">
        <f t="shared" si="2"/>
        <v>HJB</v>
      </c>
      <c r="BH18" s="285">
        <f t="shared" si="3"/>
        <v>13</v>
      </c>
      <c r="BI18" s="285">
        <f t="shared" si="4"/>
        <v>7</v>
      </c>
      <c r="BJ18" s="285"/>
      <c r="BL18" s="295" t="str">
        <f>IF(BG18="","",VLOOKUP(BG18,ADMIN2026!$A$159:$Z$214,BI18+2+BH18,FALSE))</f>
        <v>unknown</v>
      </c>
    </row>
    <row r="19" spans="1:64" ht="17.25" customHeight="1">
      <c r="A19" s="293">
        <v>15</v>
      </c>
      <c r="B19" s="294">
        <f>IF(BD19&lt;0.1,"",VLOOKUP($BA$3,'Club and ADMIN lookup'!$B$49:$FU$70,BD19,FALSE)*BE19)</f>
        <v>88</v>
      </c>
      <c r="C19" s="295" t="str">
        <f t="shared" si="0"/>
        <v/>
      </c>
      <c r="D19" s="294" t="str">
        <f>IF(B19="","",IF(B19&lt;0.1,"",VLOOKUP(B19,'Club and ADMIN lookup'!$A$2:$B$25,2,FALSE)))</f>
        <v>Yate</v>
      </c>
      <c r="E19" s="412"/>
      <c r="F19" s="413"/>
      <c r="G19" s="301"/>
      <c r="H19" s="295"/>
      <c r="I19" s="302"/>
      <c r="J19" s="301"/>
      <c r="K19" s="295"/>
      <c r="L19" s="302"/>
      <c r="M19" s="301"/>
      <c r="N19" s="295"/>
      <c r="O19" s="302"/>
      <c r="P19" s="301"/>
      <c r="Q19" s="295"/>
      <c r="R19" s="302"/>
      <c r="S19" s="301"/>
      <c r="T19" s="295"/>
      <c r="U19" s="302"/>
      <c r="V19" s="301"/>
      <c r="W19" s="295"/>
      <c r="X19" s="302"/>
      <c r="Y19" s="301"/>
      <c r="Z19" s="295"/>
      <c r="AA19" s="302"/>
      <c r="AB19" s="301"/>
      <c r="AC19" s="295"/>
      <c r="AD19" s="302"/>
      <c r="AE19" s="301"/>
      <c r="AF19" s="295"/>
      <c r="AG19" s="302"/>
      <c r="AH19" s="301"/>
      <c r="AI19" s="295"/>
      <c r="AJ19" s="302"/>
      <c r="AK19" s="301"/>
      <c r="AL19" s="295"/>
      <c r="AM19" s="302"/>
      <c r="AN19" s="301"/>
      <c r="AO19" s="295"/>
      <c r="AP19" s="302"/>
      <c r="AQ19" s="301"/>
      <c r="AR19" s="295"/>
      <c r="AS19" s="302"/>
      <c r="AT19" s="301"/>
      <c r="AU19" s="295"/>
      <c r="AV19" s="302"/>
      <c r="AW19" s="300" t="s">
        <v>801</v>
      </c>
      <c r="AX19" s="412"/>
      <c r="AY19" s="414"/>
      <c r="AZ19" s="295"/>
      <c r="BA19" s="295"/>
      <c r="BB19" s="285"/>
      <c r="BC19" s="285">
        <f>VLOOKUP('Club and ADMIN lookup'!$J$3,'Club and ADMIN lookup'!$U$7:$V$10,2,FALSE)</f>
        <v>8</v>
      </c>
      <c r="BD19" s="285">
        <f>VLOOKUP($A19,'Club and ADMIN lookup'!$I$7:$Q$26,$BC19,FALSE)</f>
        <v>140</v>
      </c>
      <c r="BE19" s="285">
        <f>VLOOKUP($A19,'Club and ADMIN lookup'!$I$7:$Q$26,$BC19+1,FALSE)</f>
        <v>11</v>
      </c>
      <c r="BF19" s="285" t="str">
        <f t="shared" si="1"/>
        <v>B</v>
      </c>
      <c r="BG19" s="285" t="str">
        <f t="shared" si="2"/>
        <v>HJB</v>
      </c>
      <c r="BH19" s="285">
        <f t="shared" si="3"/>
        <v>13</v>
      </c>
      <c r="BI19" s="285">
        <f t="shared" si="4"/>
        <v>8</v>
      </c>
      <c r="BJ19" s="285"/>
      <c r="BL19" s="295" t="str">
        <f>IF(BG19="","",VLOOKUP(BG19,ADMIN2026!$A$159:$Z$214,BI19+2+BH19,FALSE))</f>
        <v>unknown</v>
      </c>
    </row>
    <row r="20" spans="1:64" ht="17.25" customHeight="1">
      <c r="A20" s="293">
        <v>16</v>
      </c>
      <c r="B20" s="294">
        <f>IF(BD20&lt;0.1,"",VLOOKUP($BA$3,'Club and ADMIN lookup'!$B$49:$FU$70,BD20,FALSE)*BE20)</f>
        <v>11</v>
      </c>
      <c r="C20" s="295" t="str">
        <f t="shared" si="0"/>
        <v/>
      </c>
      <c r="D20" s="294" t="str">
        <f>IF(B20="","",IF(B20&lt;0.1,"",VLOOKUP(B20,'Club and ADMIN lookup'!$A$2:$B$25,2,FALSE)))</f>
        <v>B&amp;R</v>
      </c>
      <c r="E20" s="412"/>
      <c r="F20" s="413"/>
      <c r="G20" s="301"/>
      <c r="H20" s="295"/>
      <c r="I20" s="302"/>
      <c r="J20" s="301"/>
      <c r="K20" s="295"/>
      <c r="L20" s="302"/>
      <c r="M20" s="301"/>
      <c r="N20" s="295"/>
      <c r="O20" s="302"/>
      <c r="P20" s="301"/>
      <c r="Q20" s="295"/>
      <c r="R20" s="302"/>
      <c r="S20" s="301"/>
      <c r="T20" s="295"/>
      <c r="U20" s="302"/>
      <c r="V20" s="301"/>
      <c r="W20" s="295"/>
      <c r="X20" s="302"/>
      <c r="Y20" s="301"/>
      <c r="Z20" s="295"/>
      <c r="AA20" s="302"/>
      <c r="AB20" s="301"/>
      <c r="AC20" s="295"/>
      <c r="AD20" s="302"/>
      <c r="AE20" s="301"/>
      <c r="AF20" s="295"/>
      <c r="AG20" s="302"/>
      <c r="AH20" s="301"/>
      <c r="AI20" s="295"/>
      <c r="AJ20" s="302"/>
      <c r="AK20" s="301"/>
      <c r="AL20" s="295"/>
      <c r="AM20" s="302"/>
      <c r="AN20" s="301"/>
      <c r="AO20" s="295"/>
      <c r="AP20" s="302"/>
      <c r="AQ20" s="301"/>
      <c r="AR20" s="295"/>
      <c r="AS20" s="302"/>
      <c r="AT20" s="301"/>
      <c r="AU20" s="295"/>
      <c r="AV20" s="302"/>
      <c r="AW20" s="300" t="s">
        <v>801</v>
      </c>
      <c r="AX20" s="412"/>
      <c r="AY20" s="414"/>
      <c r="AZ20" s="295"/>
      <c r="BA20" s="295"/>
      <c r="BB20" s="285"/>
      <c r="BC20" s="285">
        <f>VLOOKUP('Club and ADMIN lookup'!$J$3,'Club and ADMIN lookup'!$U$7:$V$10,2,FALSE)</f>
        <v>8</v>
      </c>
      <c r="BD20" s="285">
        <f>VLOOKUP($A20,'Club and ADMIN lookup'!$I$7:$Q$26,$BC20,FALSE)</f>
        <v>141</v>
      </c>
      <c r="BE20" s="285">
        <f>VLOOKUP($A20,'Club and ADMIN lookup'!$I$7:$Q$26,$BC20+1,FALSE)</f>
        <v>11</v>
      </c>
      <c r="BF20" s="285" t="str">
        <f t="shared" si="1"/>
        <v>B</v>
      </c>
      <c r="BG20" s="285" t="str">
        <f t="shared" si="2"/>
        <v>HJB</v>
      </c>
      <c r="BH20" s="285">
        <f t="shared" si="3"/>
        <v>13</v>
      </c>
      <c r="BI20" s="285">
        <f t="shared" si="4"/>
        <v>1</v>
      </c>
      <c r="BJ20" s="285"/>
      <c r="BL20" s="295" t="str">
        <f>IF(BG20="","",VLOOKUP(BG20,ADMIN2026!$A$159:$Z$214,BI20+2+BH20,FALSE))</f>
        <v>unknown</v>
      </c>
    </row>
    <row r="21" spans="1:64" ht="17.25" customHeight="1">
      <c r="A21" s="293">
        <v>17</v>
      </c>
      <c r="B21" s="294" t="str">
        <f>IF(BD21&lt;0.1,"",VLOOKUP($BA$3,'Club and ADMIN lookup'!$B$49:$FU$70,BD21,FALSE)*BE21)</f>
        <v/>
      </c>
      <c r="C21" s="295" t="str">
        <f t="shared" si="0"/>
        <v/>
      </c>
      <c r="D21" s="294" t="str">
        <f>IF(B21="","",IF(B21&lt;0.1,"",VLOOKUP(B21,'Club and ADMIN lookup'!$A$2:$B$25,2,FALSE)))</f>
        <v/>
      </c>
      <c r="E21" s="412"/>
      <c r="F21" s="413"/>
      <c r="G21" s="301"/>
      <c r="H21" s="295"/>
      <c r="I21" s="302"/>
      <c r="J21" s="301"/>
      <c r="K21" s="295"/>
      <c r="L21" s="302"/>
      <c r="M21" s="301"/>
      <c r="N21" s="295"/>
      <c r="O21" s="302"/>
      <c r="P21" s="301"/>
      <c r="Q21" s="295"/>
      <c r="R21" s="302"/>
      <c r="S21" s="301"/>
      <c r="T21" s="295"/>
      <c r="U21" s="302"/>
      <c r="V21" s="301"/>
      <c r="W21" s="295"/>
      <c r="X21" s="302"/>
      <c r="Y21" s="301"/>
      <c r="Z21" s="295"/>
      <c r="AA21" s="302"/>
      <c r="AB21" s="301"/>
      <c r="AC21" s="295"/>
      <c r="AD21" s="302"/>
      <c r="AE21" s="301"/>
      <c r="AF21" s="295"/>
      <c r="AG21" s="302"/>
      <c r="AH21" s="301"/>
      <c r="AI21" s="295"/>
      <c r="AJ21" s="302"/>
      <c r="AK21" s="301"/>
      <c r="AL21" s="295"/>
      <c r="AM21" s="302"/>
      <c r="AN21" s="301"/>
      <c r="AO21" s="295"/>
      <c r="AP21" s="302"/>
      <c r="AQ21" s="301"/>
      <c r="AR21" s="295"/>
      <c r="AS21" s="302"/>
      <c r="AT21" s="301"/>
      <c r="AU21" s="295"/>
      <c r="AV21" s="302"/>
      <c r="AW21" s="300" t="s">
        <v>801</v>
      </c>
      <c r="AX21" s="412"/>
      <c r="AY21" s="414"/>
      <c r="AZ21" s="295"/>
      <c r="BA21" s="295"/>
      <c r="BB21" s="285"/>
      <c r="BC21" s="285">
        <f>VLOOKUP('Club and ADMIN lookup'!$J$3,'Club and ADMIN lookup'!$U$7:$V$10,2,FALSE)</f>
        <v>8</v>
      </c>
      <c r="BD21" s="285">
        <f>VLOOKUP($A21,'Club and ADMIN lookup'!$I$7:$Q$26,$BC21,FALSE)</f>
        <v>0</v>
      </c>
      <c r="BE21" s="285">
        <f>VLOOKUP($A21,'Club and ADMIN lookup'!$I$7:$Q$26,$BC21+1,FALSE)</f>
        <v>0</v>
      </c>
      <c r="BF21" s="285" t="str">
        <f>IF(B21="","",IF(B21&lt;10.5,"A","B"))</f>
        <v/>
      </c>
      <c r="BG21" s="285" t="str">
        <f t="shared" si="2"/>
        <v/>
      </c>
      <c r="BH21" s="285">
        <f t="shared" si="3"/>
        <v>13</v>
      </c>
      <c r="BI21" s="285" t="str">
        <f t="shared" si="4"/>
        <v/>
      </c>
      <c r="BJ21" s="285"/>
      <c r="BL21" s="295" t="str">
        <f>IF(BG21="","",VLOOKUP(BG21,ADMIN2026!$A$159:$Z$214,BI21+2+BH21,FALSE))</f>
        <v/>
      </c>
    </row>
    <row r="22" spans="1:64" ht="17.25" customHeight="1">
      <c r="A22" s="293">
        <v>18</v>
      </c>
      <c r="B22" s="294" t="str">
        <f>IF(BD22&lt;0.1,"",VLOOKUP($BA$3,'Club and ADMIN lookup'!$B$49:$FU$70,BD22,FALSE)*BE22)</f>
        <v/>
      </c>
      <c r="C22" s="295" t="str">
        <f t="shared" si="0"/>
        <v/>
      </c>
      <c r="D22" s="294" t="str">
        <f>IF(B22="","",IF(B22&lt;0.1,"",VLOOKUP(B22,'Club and ADMIN lookup'!$A$2:$B$25,2,FALSE)))</f>
        <v/>
      </c>
      <c r="E22" s="412"/>
      <c r="F22" s="413"/>
      <c r="G22" s="301"/>
      <c r="H22" s="295"/>
      <c r="I22" s="302"/>
      <c r="J22" s="301"/>
      <c r="K22" s="295"/>
      <c r="L22" s="302"/>
      <c r="M22" s="301"/>
      <c r="N22" s="295"/>
      <c r="O22" s="302"/>
      <c r="P22" s="301"/>
      <c r="Q22" s="295"/>
      <c r="R22" s="302"/>
      <c r="S22" s="301"/>
      <c r="T22" s="295"/>
      <c r="U22" s="302"/>
      <c r="V22" s="301"/>
      <c r="W22" s="295"/>
      <c r="X22" s="302"/>
      <c r="Y22" s="301"/>
      <c r="Z22" s="295"/>
      <c r="AA22" s="302"/>
      <c r="AB22" s="301"/>
      <c r="AC22" s="295"/>
      <c r="AD22" s="302"/>
      <c r="AE22" s="301"/>
      <c r="AF22" s="295"/>
      <c r="AG22" s="302"/>
      <c r="AH22" s="301"/>
      <c r="AI22" s="295"/>
      <c r="AJ22" s="302"/>
      <c r="AK22" s="301"/>
      <c r="AL22" s="295"/>
      <c r="AM22" s="302"/>
      <c r="AN22" s="301"/>
      <c r="AO22" s="295"/>
      <c r="AP22" s="302"/>
      <c r="AQ22" s="301"/>
      <c r="AR22" s="295"/>
      <c r="AS22" s="302"/>
      <c r="AT22" s="301"/>
      <c r="AU22" s="295"/>
      <c r="AV22" s="302"/>
      <c r="AW22" s="300" t="s">
        <v>801</v>
      </c>
      <c r="AX22" s="412"/>
      <c r="AY22" s="414"/>
      <c r="AZ22" s="295"/>
      <c r="BA22" s="295"/>
      <c r="BB22" s="285"/>
      <c r="BC22" s="285">
        <f>VLOOKUP('Club and ADMIN lookup'!$J$3,'Club and ADMIN lookup'!$U$7:$V$10,2,FALSE)</f>
        <v>8</v>
      </c>
      <c r="BD22" s="285">
        <f>VLOOKUP($A22,'Club and ADMIN lookup'!$I$7:$Q$26,$BC22,FALSE)</f>
        <v>0</v>
      </c>
      <c r="BE22" s="285">
        <f>VLOOKUP($A22,'Club and ADMIN lookup'!$I$7:$Q$26,$BC22+1,FALSE)</f>
        <v>0</v>
      </c>
      <c r="BF22" s="285" t="str">
        <f t="shared" ref="BF22:BF24" si="5">IF(B22="","",IF(B22&lt;10.5,"A","B"))</f>
        <v/>
      </c>
      <c r="BG22" s="285" t="str">
        <f t="shared" si="2"/>
        <v/>
      </c>
      <c r="BH22" s="285">
        <f t="shared" si="3"/>
        <v>13</v>
      </c>
      <c r="BI22" s="285" t="str">
        <f t="shared" si="4"/>
        <v/>
      </c>
      <c r="BJ22" s="285"/>
      <c r="BL22" s="295" t="str">
        <f>IF(BG22="","",VLOOKUP(BG22,ADMIN2026!$A$159:$Z$214,BI22+2+BH22,FALSE))</f>
        <v/>
      </c>
    </row>
    <row r="23" spans="1:64" ht="17.25" customHeight="1">
      <c r="A23" s="293">
        <v>19</v>
      </c>
      <c r="B23" s="294" t="str">
        <f>IF(BD23&lt;0.1,"",VLOOKUP($BA$3,'Club and ADMIN lookup'!$B$49:$FU$70,BD23,FALSE)*BE23)</f>
        <v/>
      </c>
      <c r="C23" s="295" t="str">
        <f t="shared" si="0"/>
        <v/>
      </c>
      <c r="D23" s="294" t="str">
        <f>IF(B23="","",IF(B23&lt;0.1,"",VLOOKUP(B23,'Club and ADMIN lookup'!$A$2:$B$25,2,FALSE)))</f>
        <v/>
      </c>
      <c r="E23" s="412"/>
      <c r="F23" s="413"/>
      <c r="G23" s="301"/>
      <c r="H23" s="295"/>
      <c r="I23" s="302"/>
      <c r="J23" s="301"/>
      <c r="K23" s="295"/>
      <c r="L23" s="302"/>
      <c r="M23" s="301"/>
      <c r="N23" s="295"/>
      <c r="O23" s="302"/>
      <c r="P23" s="301"/>
      <c r="Q23" s="295"/>
      <c r="R23" s="302"/>
      <c r="S23" s="301"/>
      <c r="T23" s="295"/>
      <c r="U23" s="302"/>
      <c r="V23" s="301"/>
      <c r="W23" s="295"/>
      <c r="X23" s="302"/>
      <c r="Y23" s="301"/>
      <c r="Z23" s="295"/>
      <c r="AA23" s="302"/>
      <c r="AB23" s="301"/>
      <c r="AC23" s="295"/>
      <c r="AD23" s="302"/>
      <c r="AE23" s="301"/>
      <c r="AF23" s="295"/>
      <c r="AG23" s="302"/>
      <c r="AH23" s="301"/>
      <c r="AI23" s="295"/>
      <c r="AJ23" s="302"/>
      <c r="AK23" s="301"/>
      <c r="AL23" s="295"/>
      <c r="AM23" s="302"/>
      <c r="AN23" s="301"/>
      <c r="AO23" s="295"/>
      <c r="AP23" s="302"/>
      <c r="AQ23" s="301"/>
      <c r="AR23" s="295"/>
      <c r="AS23" s="302"/>
      <c r="AT23" s="301"/>
      <c r="AU23" s="295"/>
      <c r="AV23" s="302"/>
      <c r="AW23" s="300" t="s">
        <v>801</v>
      </c>
      <c r="AX23" s="412"/>
      <c r="AY23" s="414"/>
      <c r="AZ23" s="295"/>
      <c r="BA23" s="295"/>
      <c r="BB23" s="285"/>
      <c r="BC23" s="285">
        <f>VLOOKUP('Club and ADMIN lookup'!$J$3,'Club and ADMIN lookup'!$U$7:$V$10,2,FALSE)</f>
        <v>8</v>
      </c>
      <c r="BD23" s="285">
        <f>VLOOKUP($A23,'Club and ADMIN lookup'!$I$7:$Q$26,$BC23,FALSE)</f>
        <v>0</v>
      </c>
      <c r="BE23" s="285">
        <f>VLOOKUP($A23,'Club and ADMIN lookup'!$I$7:$Q$26,$BC23+1,FALSE)</f>
        <v>0</v>
      </c>
      <c r="BF23" s="285" t="str">
        <f t="shared" si="5"/>
        <v/>
      </c>
      <c r="BG23" s="285" t="str">
        <f t="shared" si="2"/>
        <v/>
      </c>
      <c r="BH23" s="285">
        <f t="shared" si="3"/>
        <v>13</v>
      </c>
      <c r="BI23" s="285" t="str">
        <f t="shared" si="4"/>
        <v/>
      </c>
      <c r="BJ23" s="285"/>
      <c r="BL23" s="295" t="str">
        <f>IF(BG23="","",VLOOKUP(BG23,ADMIN2026!$A$159:$Z$214,BI23+2+BH23,FALSE))</f>
        <v/>
      </c>
    </row>
    <row r="24" spans="1:64" ht="17.25" customHeight="1" thickBot="1">
      <c r="A24" s="293">
        <v>20</v>
      </c>
      <c r="B24" s="294" t="str">
        <f>IF(BD24&lt;0.1,"",VLOOKUP($BA$3,'Club and ADMIN lookup'!$B$49:$FU$70,BD24,FALSE)*BE24)</f>
        <v/>
      </c>
      <c r="C24" s="295" t="str">
        <f t="shared" si="0"/>
        <v/>
      </c>
      <c r="D24" s="294" t="str">
        <f>IF(B24="","",IF(B24&lt;0.1,"",VLOOKUP(B24,'Club and ADMIN lookup'!$A$2:$B$25,2,FALSE)))</f>
        <v/>
      </c>
      <c r="E24" s="412"/>
      <c r="F24" s="413"/>
      <c r="G24" s="303"/>
      <c r="H24" s="304"/>
      <c r="I24" s="305"/>
      <c r="J24" s="303"/>
      <c r="K24" s="304"/>
      <c r="L24" s="305"/>
      <c r="M24" s="303"/>
      <c r="N24" s="304"/>
      <c r="O24" s="305"/>
      <c r="P24" s="303"/>
      <c r="Q24" s="304"/>
      <c r="R24" s="305"/>
      <c r="S24" s="303"/>
      <c r="T24" s="304"/>
      <c r="U24" s="305"/>
      <c r="V24" s="303"/>
      <c r="W24" s="304"/>
      <c r="X24" s="305"/>
      <c r="Y24" s="303"/>
      <c r="Z24" s="304"/>
      <c r="AA24" s="305"/>
      <c r="AB24" s="303"/>
      <c r="AC24" s="304"/>
      <c r="AD24" s="305"/>
      <c r="AE24" s="303"/>
      <c r="AF24" s="304"/>
      <c r="AG24" s="305"/>
      <c r="AH24" s="303"/>
      <c r="AI24" s="304"/>
      <c r="AJ24" s="305"/>
      <c r="AK24" s="303"/>
      <c r="AL24" s="304"/>
      <c r="AM24" s="305"/>
      <c r="AN24" s="303"/>
      <c r="AO24" s="304"/>
      <c r="AP24" s="305"/>
      <c r="AQ24" s="303"/>
      <c r="AR24" s="304"/>
      <c r="AS24" s="305"/>
      <c r="AT24" s="303"/>
      <c r="AU24" s="304"/>
      <c r="AV24" s="305"/>
      <c r="AW24" s="300" t="s">
        <v>801</v>
      </c>
      <c r="AX24" s="412"/>
      <c r="AY24" s="414"/>
      <c r="AZ24" s="295"/>
      <c r="BA24" s="295"/>
      <c r="BB24" s="285"/>
      <c r="BC24" s="285">
        <f>VLOOKUP('Club and ADMIN lookup'!$J$3,'Club and ADMIN lookup'!$U$7:$V$10,2,FALSE)</f>
        <v>8</v>
      </c>
      <c r="BD24" s="285">
        <f>VLOOKUP($A24,'Club and ADMIN lookup'!$I$7:$Q$26,$BC24,FALSE)</f>
        <v>0</v>
      </c>
      <c r="BE24" s="285">
        <f>VLOOKUP($A24,'Club and ADMIN lookup'!$I$7:$Q$26,$BC24+1,FALSE)</f>
        <v>0</v>
      </c>
      <c r="BF24" s="285" t="str">
        <f t="shared" si="5"/>
        <v/>
      </c>
      <c r="BG24" s="285" t="str">
        <f t="shared" si="2"/>
        <v/>
      </c>
      <c r="BH24" s="285">
        <f t="shared" si="3"/>
        <v>13</v>
      </c>
      <c r="BI24" s="285" t="str">
        <f t="shared" si="4"/>
        <v/>
      </c>
      <c r="BJ24" s="285"/>
      <c r="BL24" s="295" t="str">
        <f>IF(BG24="","",VLOOKUP(BG24,ADMIN2026!$A$159:$Z$214,BI24+2+BH24,FALSE))</f>
        <v/>
      </c>
    </row>
    <row r="25" spans="1:64" ht="15" customHeight="1">
      <c r="A25" s="296"/>
      <c r="B25" s="296"/>
      <c r="C25" s="306" t="s">
        <v>802</v>
      </c>
      <c r="D25" s="296"/>
      <c r="E25" s="296"/>
      <c r="F25" s="296"/>
      <c r="G25" s="307"/>
      <c r="H25" s="307"/>
      <c r="I25" s="308"/>
      <c r="J25" s="308"/>
      <c r="K25" s="415" t="s">
        <v>803</v>
      </c>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307"/>
      <c r="AJ25" s="307"/>
      <c r="AK25" s="307"/>
      <c r="AL25" s="307"/>
      <c r="AM25" s="307"/>
      <c r="AN25" s="308"/>
      <c r="AO25" s="308"/>
      <c r="AP25" s="308"/>
      <c r="AQ25" s="307"/>
      <c r="AR25" s="307"/>
      <c r="AS25" s="307"/>
      <c r="AT25" s="307"/>
      <c r="AU25" s="307"/>
      <c r="AV25" s="307"/>
      <c r="AW25" s="296"/>
      <c r="AX25" s="296"/>
      <c r="AY25" s="296"/>
      <c r="AZ25" s="296"/>
      <c r="BA25" s="296"/>
      <c r="BB25" s="285"/>
      <c r="BC25" s="285"/>
      <c r="BD25" s="285"/>
      <c r="BE25" s="285"/>
      <c r="BF25" s="285"/>
      <c r="BG25" s="285"/>
      <c r="BH25" s="285"/>
      <c r="BI25" s="285"/>
      <c r="BJ25" s="285"/>
    </row>
    <row r="26" spans="1:64" ht="14.1" customHeight="1">
      <c r="A26" s="309" t="s">
        <v>804</v>
      </c>
      <c r="B26" s="309" t="s">
        <v>805</v>
      </c>
      <c r="C26" s="309" t="s">
        <v>806</v>
      </c>
      <c r="D26" s="309" t="s">
        <v>807</v>
      </c>
      <c r="E26" s="416" t="s">
        <v>808</v>
      </c>
      <c r="F26" s="417"/>
      <c r="G26" s="417"/>
      <c r="H26" s="418"/>
      <c r="I26" s="419"/>
      <c r="J26" s="420"/>
      <c r="K26" s="416" t="s">
        <v>804</v>
      </c>
      <c r="L26" s="417"/>
      <c r="M26" s="418"/>
      <c r="N26" s="416" t="s">
        <v>805</v>
      </c>
      <c r="O26" s="417"/>
      <c r="P26" s="418"/>
      <c r="Q26" s="416" t="s">
        <v>806</v>
      </c>
      <c r="R26" s="417"/>
      <c r="S26" s="417"/>
      <c r="T26" s="417"/>
      <c r="U26" s="417"/>
      <c r="V26" s="417"/>
      <c r="W26" s="417"/>
      <c r="X26" s="417"/>
      <c r="Y26" s="417"/>
      <c r="Z26" s="417"/>
      <c r="AA26" s="418"/>
      <c r="AB26" s="416" t="s">
        <v>807</v>
      </c>
      <c r="AC26" s="417"/>
      <c r="AD26" s="417"/>
      <c r="AE26" s="417"/>
      <c r="AF26" s="417"/>
      <c r="AG26" s="417"/>
      <c r="AH26" s="418"/>
      <c r="AI26" s="416" t="s">
        <v>808</v>
      </c>
      <c r="AJ26" s="417"/>
      <c r="AK26" s="417"/>
      <c r="AL26" s="417"/>
      <c r="AM26" s="418"/>
      <c r="AN26" s="419"/>
      <c r="AO26" s="424"/>
      <c r="AP26" s="420"/>
      <c r="AQ26" s="425" t="s">
        <v>809</v>
      </c>
      <c r="AR26" s="426"/>
      <c r="AS26" s="426"/>
      <c r="AT26" s="426"/>
      <c r="AU26" s="426"/>
      <c r="AV26" s="426"/>
      <c r="AW26" s="426"/>
      <c r="AX26" s="426"/>
      <c r="AY26" s="426"/>
      <c r="AZ26" s="426"/>
      <c r="BA26" s="427"/>
      <c r="BB26" s="285"/>
      <c r="BC26" s="285"/>
      <c r="BD26" s="285"/>
      <c r="BE26" s="285"/>
      <c r="BF26" s="285"/>
      <c r="BG26" s="285"/>
      <c r="BH26" s="285"/>
      <c r="BI26" s="285"/>
      <c r="BJ26" s="285"/>
    </row>
    <row r="27" spans="1:64" ht="14.55" customHeight="1">
      <c r="A27" s="309" t="s">
        <v>810</v>
      </c>
      <c r="B27" s="310"/>
      <c r="C27" s="310"/>
      <c r="D27" s="310"/>
      <c r="E27" s="431" t="s">
        <v>811</v>
      </c>
      <c r="F27" s="432"/>
      <c r="G27" s="432"/>
      <c r="H27" s="433"/>
      <c r="I27" s="419"/>
      <c r="J27" s="420"/>
      <c r="K27" s="416" t="s">
        <v>812</v>
      </c>
      <c r="L27" s="417"/>
      <c r="M27" s="418"/>
      <c r="N27" s="421"/>
      <c r="O27" s="422"/>
      <c r="P27" s="423"/>
      <c r="Q27" s="421"/>
      <c r="R27" s="422"/>
      <c r="S27" s="422"/>
      <c r="T27" s="422"/>
      <c r="U27" s="422"/>
      <c r="V27" s="422"/>
      <c r="W27" s="422"/>
      <c r="X27" s="422"/>
      <c r="Y27" s="422"/>
      <c r="Z27" s="422"/>
      <c r="AA27" s="423"/>
      <c r="AB27" s="421"/>
      <c r="AC27" s="422"/>
      <c r="AD27" s="422"/>
      <c r="AE27" s="422"/>
      <c r="AF27" s="422"/>
      <c r="AG27" s="422"/>
      <c r="AH27" s="423"/>
      <c r="AI27" s="431" t="s">
        <v>811</v>
      </c>
      <c r="AJ27" s="432"/>
      <c r="AK27" s="432"/>
      <c r="AL27" s="432"/>
      <c r="AM27" s="433"/>
      <c r="AN27" s="419"/>
      <c r="AO27" s="424"/>
      <c r="AP27" s="420"/>
      <c r="AQ27" s="428"/>
      <c r="AR27" s="429"/>
      <c r="AS27" s="429"/>
      <c r="AT27" s="429"/>
      <c r="AU27" s="429"/>
      <c r="AV27" s="429"/>
      <c r="AW27" s="429"/>
      <c r="AX27" s="429"/>
      <c r="AY27" s="429"/>
      <c r="AZ27" s="429"/>
      <c r="BA27" s="430"/>
      <c r="BB27" s="285"/>
      <c r="BC27" s="285"/>
      <c r="BD27" s="285"/>
      <c r="BE27" s="285"/>
      <c r="BF27" s="285"/>
      <c r="BG27" s="285"/>
      <c r="BH27" s="285"/>
      <c r="BI27" s="285"/>
      <c r="BJ27" s="285"/>
    </row>
    <row r="28" spans="1:64" ht="14.55" customHeight="1">
      <c r="A28" s="309" t="s">
        <v>813</v>
      </c>
      <c r="B28" s="310"/>
      <c r="C28" s="310"/>
      <c r="D28" s="310"/>
      <c r="E28" s="431" t="s">
        <v>811</v>
      </c>
      <c r="F28" s="432"/>
      <c r="G28" s="432"/>
      <c r="H28" s="433"/>
      <c r="I28" s="419"/>
      <c r="J28" s="420"/>
      <c r="K28" s="416" t="s">
        <v>814</v>
      </c>
      <c r="L28" s="417"/>
      <c r="M28" s="418"/>
      <c r="N28" s="421"/>
      <c r="O28" s="422"/>
      <c r="P28" s="423"/>
      <c r="Q28" s="421"/>
      <c r="R28" s="422"/>
      <c r="S28" s="422"/>
      <c r="T28" s="422"/>
      <c r="U28" s="422"/>
      <c r="V28" s="422"/>
      <c r="W28" s="422"/>
      <c r="X28" s="422"/>
      <c r="Y28" s="422"/>
      <c r="Z28" s="422"/>
      <c r="AA28" s="423"/>
      <c r="AB28" s="421"/>
      <c r="AC28" s="422"/>
      <c r="AD28" s="422"/>
      <c r="AE28" s="422"/>
      <c r="AF28" s="422"/>
      <c r="AG28" s="422"/>
      <c r="AH28" s="423"/>
      <c r="AI28" s="431" t="s">
        <v>811</v>
      </c>
      <c r="AJ28" s="432"/>
      <c r="AK28" s="432"/>
      <c r="AL28" s="432"/>
      <c r="AM28" s="433"/>
      <c r="AN28" s="419"/>
      <c r="AO28" s="424"/>
      <c r="AP28" s="420"/>
      <c r="AQ28" s="434"/>
      <c r="AR28" s="435"/>
      <c r="AS28" s="435"/>
      <c r="AT28" s="435"/>
      <c r="AU28" s="435"/>
      <c r="AV28" s="435"/>
      <c r="AW28" s="435"/>
      <c r="AX28" s="435"/>
      <c r="AY28" s="435"/>
      <c r="AZ28" s="435"/>
      <c r="BA28" s="436"/>
      <c r="BB28" s="285"/>
      <c r="BC28" s="285"/>
      <c r="BD28" s="285"/>
      <c r="BE28" s="285"/>
      <c r="BF28" s="285"/>
      <c r="BG28" s="285"/>
      <c r="BH28" s="285"/>
      <c r="BI28" s="285"/>
      <c r="BJ28" s="285"/>
    </row>
    <row r="29" spans="1:64" ht="14.55" customHeight="1">
      <c r="A29" s="309" t="s">
        <v>815</v>
      </c>
      <c r="B29" s="310"/>
      <c r="C29" s="310"/>
      <c r="D29" s="310"/>
      <c r="E29" s="431" t="s">
        <v>811</v>
      </c>
      <c r="F29" s="432"/>
      <c r="G29" s="432"/>
      <c r="H29" s="433"/>
      <c r="I29" s="419"/>
      <c r="J29" s="420"/>
      <c r="K29" s="416" t="s">
        <v>816</v>
      </c>
      <c r="L29" s="417"/>
      <c r="M29" s="418"/>
      <c r="N29" s="421"/>
      <c r="O29" s="422"/>
      <c r="P29" s="423"/>
      <c r="Q29" s="421"/>
      <c r="R29" s="422"/>
      <c r="S29" s="422"/>
      <c r="T29" s="422"/>
      <c r="U29" s="422"/>
      <c r="V29" s="422"/>
      <c r="W29" s="422"/>
      <c r="X29" s="422"/>
      <c r="Y29" s="422"/>
      <c r="Z29" s="422"/>
      <c r="AA29" s="423"/>
      <c r="AB29" s="421"/>
      <c r="AC29" s="422"/>
      <c r="AD29" s="422"/>
      <c r="AE29" s="422"/>
      <c r="AF29" s="422"/>
      <c r="AG29" s="422"/>
      <c r="AH29" s="423"/>
      <c r="AI29" s="431" t="s">
        <v>811</v>
      </c>
      <c r="AJ29" s="432"/>
      <c r="AK29" s="432"/>
      <c r="AL29" s="432"/>
      <c r="AM29" s="433"/>
      <c r="AN29" s="419"/>
      <c r="AO29" s="424"/>
      <c r="AP29" s="420"/>
      <c r="AQ29" s="437"/>
      <c r="AR29" s="438"/>
      <c r="AS29" s="438"/>
      <c r="AT29" s="438"/>
      <c r="AU29" s="438"/>
      <c r="AV29" s="438"/>
      <c r="AW29" s="438"/>
      <c r="AX29" s="438"/>
      <c r="AY29" s="438"/>
      <c r="AZ29" s="438"/>
      <c r="BA29" s="439"/>
      <c r="BB29" s="285"/>
      <c r="BC29" s="285"/>
      <c r="BD29" s="285"/>
      <c r="BE29" s="285"/>
      <c r="BF29" s="285"/>
      <c r="BG29" s="285"/>
      <c r="BH29" s="285"/>
      <c r="BI29" s="285"/>
      <c r="BJ29" s="285"/>
    </row>
    <row r="30" spans="1:64" ht="14.55" customHeight="1">
      <c r="A30" s="309" t="s">
        <v>817</v>
      </c>
      <c r="B30" s="310"/>
      <c r="C30" s="310"/>
      <c r="D30" s="310"/>
      <c r="E30" s="431" t="s">
        <v>811</v>
      </c>
      <c r="F30" s="432"/>
      <c r="G30" s="432"/>
      <c r="H30" s="433"/>
      <c r="I30" s="419"/>
      <c r="J30" s="420"/>
      <c r="K30" s="416" t="s">
        <v>818</v>
      </c>
      <c r="L30" s="417"/>
      <c r="M30" s="418"/>
      <c r="N30" s="421"/>
      <c r="O30" s="422"/>
      <c r="P30" s="423"/>
      <c r="Q30" s="421"/>
      <c r="R30" s="422"/>
      <c r="S30" s="422"/>
      <c r="T30" s="422"/>
      <c r="U30" s="422"/>
      <c r="V30" s="422"/>
      <c r="W30" s="422"/>
      <c r="X30" s="422"/>
      <c r="Y30" s="422"/>
      <c r="Z30" s="422"/>
      <c r="AA30" s="423"/>
      <c r="AB30" s="421"/>
      <c r="AC30" s="422"/>
      <c r="AD30" s="422"/>
      <c r="AE30" s="422"/>
      <c r="AF30" s="422"/>
      <c r="AG30" s="422"/>
      <c r="AH30" s="423"/>
      <c r="AI30" s="431" t="s">
        <v>811</v>
      </c>
      <c r="AJ30" s="432"/>
      <c r="AK30" s="432"/>
      <c r="AL30" s="432"/>
      <c r="AM30" s="433"/>
      <c r="AN30" s="419"/>
      <c r="AO30" s="424"/>
      <c r="AP30" s="420"/>
      <c r="AQ30" s="434"/>
      <c r="AR30" s="435"/>
      <c r="AS30" s="435"/>
      <c r="AT30" s="435"/>
      <c r="AU30" s="435"/>
      <c r="AV30" s="435"/>
      <c r="AW30" s="435"/>
      <c r="AX30" s="435"/>
      <c r="AY30" s="435"/>
      <c r="AZ30" s="435"/>
      <c r="BA30" s="436"/>
      <c r="BB30" s="285"/>
      <c r="BC30" s="285"/>
      <c r="BD30" s="285"/>
      <c r="BE30" s="285"/>
      <c r="BF30" s="285"/>
      <c r="BG30" s="285"/>
      <c r="BH30" s="285"/>
      <c r="BI30" s="285"/>
      <c r="BJ30" s="285"/>
    </row>
    <row r="31" spans="1:64" ht="14.55" customHeight="1">
      <c r="A31" s="309" t="s">
        <v>819</v>
      </c>
      <c r="B31" s="310"/>
      <c r="C31" s="310"/>
      <c r="D31" s="310"/>
      <c r="E31" s="431" t="s">
        <v>811</v>
      </c>
      <c r="F31" s="432"/>
      <c r="G31" s="432"/>
      <c r="H31" s="433"/>
      <c r="I31" s="419"/>
      <c r="J31" s="420"/>
      <c r="K31" s="416" t="s">
        <v>820</v>
      </c>
      <c r="L31" s="417"/>
      <c r="M31" s="418"/>
      <c r="N31" s="421"/>
      <c r="O31" s="422"/>
      <c r="P31" s="423"/>
      <c r="Q31" s="421"/>
      <c r="R31" s="422"/>
      <c r="S31" s="422"/>
      <c r="T31" s="422"/>
      <c r="U31" s="422"/>
      <c r="V31" s="422"/>
      <c r="W31" s="422"/>
      <c r="X31" s="422"/>
      <c r="Y31" s="422"/>
      <c r="Z31" s="422"/>
      <c r="AA31" s="423"/>
      <c r="AB31" s="421"/>
      <c r="AC31" s="422"/>
      <c r="AD31" s="422"/>
      <c r="AE31" s="422"/>
      <c r="AF31" s="422"/>
      <c r="AG31" s="422"/>
      <c r="AH31" s="423"/>
      <c r="AI31" s="431" t="s">
        <v>811</v>
      </c>
      <c r="AJ31" s="432"/>
      <c r="AK31" s="432"/>
      <c r="AL31" s="432"/>
      <c r="AM31" s="433"/>
      <c r="AN31" s="419"/>
      <c r="AO31" s="424"/>
      <c r="AP31" s="420"/>
      <c r="AQ31" s="437"/>
      <c r="AR31" s="438"/>
      <c r="AS31" s="438"/>
      <c r="AT31" s="438"/>
      <c r="AU31" s="438"/>
      <c r="AV31" s="438"/>
      <c r="AW31" s="438"/>
      <c r="AX31" s="438"/>
      <c r="AY31" s="438"/>
      <c r="AZ31" s="438"/>
      <c r="BA31" s="439"/>
      <c r="BB31" s="285"/>
      <c r="BC31" s="285"/>
      <c r="BD31" s="285"/>
      <c r="BE31" s="285"/>
      <c r="BF31" s="285"/>
      <c r="BG31" s="285"/>
      <c r="BH31" s="285"/>
      <c r="BI31" s="285"/>
      <c r="BJ31" s="285"/>
    </row>
    <row r="32" spans="1:64" ht="14.55" customHeight="1">
      <c r="A32" s="309" t="s">
        <v>821</v>
      </c>
      <c r="B32" s="310"/>
      <c r="C32" s="310"/>
      <c r="D32" s="310"/>
      <c r="E32" s="431" t="s">
        <v>811</v>
      </c>
      <c r="F32" s="432"/>
      <c r="G32" s="432"/>
      <c r="H32" s="433"/>
      <c r="I32" s="419"/>
      <c r="J32" s="420"/>
      <c r="K32" s="416" t="s">
        <v>822</v>
      </c>
      <c r="L32" s="417"/>
      <c r="M32" s="418"/>
      <c r="N32" s="421"/>
      <c r="O32" s="422"/>
      <c r="P32" s="423"/>
      <c r="Q32" s="421"/>
      <c r="R32" s="422"/>
      <c r="S32" s="422"/>
      <c r="T32" s="422"/>
      <c r="U32" s="422"/>
      <c r="V32" s="422"/>
      <c r="W32" s="422"/>
      <c r="X32" s="422"/>
      <c r="Y32" s="422"/>
      <c r="Z32" s="422"/>
      <c r="AA32" s="423"/>
      <c r="AB32" s="421"/>
      <c r="AC32" s="422"/>
      <c r="AD32" s="422"/>
      <c r="AE32" s="422"/>
      <c r="AF32" s="422"/>
      <c r="AG32" s="422"/>
      <c r="AH32" s="423"/>
      <c r="AI32" s="431" t="s">
        <v>811</v>
      </c>
      <c r="AJ32" s="432"/>
      <c r="AK32" s="432"/>
      <c r="AL32" s="432"/>
      <c r="AM32" s="433"/>
      <c r="AN32" s="419"/>
      <c r="AO32" s="424"/>
      <c r="AP32" s="420"/>
      <c r="AQ32" s="425" t="s">
        <v>823</v>
      </c>
      <c r="AR32" s="426"/>
      <c r="AS32" s="426"/>
      <c r="AT32" s="426"/>
      <c r="AU32" s="426"/>
      <c r="AV32" s="426"/>
      <c r="AW32" s="426"/>
      <c r="AX32" s="426"/>
      <c r="AY32" s="426"/>
      <c r="AZ32" s="426"/>
      <c r="BA32" s="427"/>
      <c r="BB32" s="285"/>
      <c r="BC32" s="285"/>
      <c r="BD32" s="285"/>
      <c r="BE32" s="285"/>
      <c r="BF32" s="285"/>
      <c r="BG32" s="285"/>
      <c r="BH32" s="285"/>
      <c r="BI32" s="285"/>
      <c r="BJ32" s="285"/>
    </row>
    <row r="33" spans="1:62" ht="14.55" customHeight="1">
      <c r="A33" s="309" t="s">
        <v>824</v>
      </c>
      <c r="B33" s="310"/>
      <c r="C33" s="310"/>
      <c r="D33" s="310"/>
      <c r="E33" s="431" t="s">
        <v>811</v>
      </c>
      <c r="F33" s="432"/>
      <c r="G33" s="432"/>
      <c r="H33" s="433"/>
      <c r="I33" s="419"/>
      <c r="J33" s="420"/>
      <c r="K33" s="416" t="s">
        <v>825</v>
      </c>
      <c r="L33" s="417"/>
      <c r="M33" s="418"/>
      <c r="N33" s="421"/>
      <c r="O33" s="422"/>
      <c r="P33" s="423"/>
      <c r="Q33" s="421"/>
      <c r="R33" s="422"/>
      <c r="S33" s="422"/>
      <c r="T33" s="422"/>
      <c r="U33" s="422"/>
      <c r="V33" s="422"/>
      <c r="W33" s="422"/>
      <c r="X33" s="422"/>
      <c r="Y33" s="422"/>
      <c r="Z33" s="422"/>
      <c r="AA33" s="423"/>
      <c r="AB33" s="421"/>
      <c r="AC33" s="422"/>
      <c r="AD33" s="422"/>
      <c r="AE33" s="422"/>
      <c r="AF33" s="422"/>
      <c r="AG33" s="422"/>
      <c r="AH33" s="423"/>
      <c r="AI33" s="431" t="s">
        <v>811</v>
      </c>
      <c r="AJ33" s="432"/>
      <c r="AK33" s="432"/>
      <c r="AL33" s="432"/>
      <c r="AM33" s="433"/>
      <c r="AN33" s="419"/>
      <c r="AO33" s="424"/>
      <c r="AP33" s="420"/>
      <c r="AQ33" s="428"/>
      <c r="AR33" s="429"/>
      <c r="AS33" s="429"/>
      <c r="AT33" s="429"/>
      <c r="AU33" s="429"/>
      <c r="AV33" s="429"/>
      <c r="AW33" s="429"/>
      <c r="AX33" s="429"/>
      <c r="AY33" s="429"/>
      <c r="AZ33" s="429"/>
      <c r="BA33" s="430"/>
      <c r="BB33" s="285"/>
      <c r="BC33" s="285"/>
      <c r="BD33" s="285"/>
      <c r="BE33" s="285"/>
      <c r="BF33" s="285"/>
      <c r="BG33" s="285"/>
      <c r="BH33" s="285"/>
      <c r="BI33" s="285"/>
      <c r="BJ33" s="285"/>
    </row>
    <row r="34" spans="1:62" ht="14.55" customHeight="1">
      <c r="A34" s="309" t="s">
        <v>826</v>
      </c>
      <c r="B34" s="310"/>
      <c r="C34" s="310"/>
      <c r="D34" s="310"/>
      <c r="E34" s="431" t="s">
        <v>811</v>
      </c>
      <c r="F34" s="432"/>
      <c r="G34" s="432"/>
      <c r="H34" s="433"/>
      <c r="I34" s="419"/>
      <c r="J34" s="420"/>
      <c r="K34" s="416" t="s">
        <v>827</v>
      </c>
      <c r="L34" s="417"/>
      <c r="M34" s="418"/>
      <c r="N34" s="421"/>
      <c r="O34" s="422"/>
      <c r="P34" s="423"/>
      <c r="Q34" s="421"/>
      <c r="R34" s="422"/>
      <c r="S34" s="422"/>
      <c r="T34" s="422"/>
      <c r="U34" s="422"/>
      <c r="V34" s="422"/>
      <c r="W34" s="422"/>
      <c r="X34" s="422"/>
      <c r="Y34" s="422"/>
      <c r="Z34" s="422"/>
      <c r="AA34" s="423"/>
      <c r="AB34" s="421"/>
      <c r="AC34" s="422"/>
      <c r="AD34" s="422"/>
      <c r="AE34" s="422"/>
      <c r="AF34" s="422"/>
      <c r="AG34" s="422"/>
      <c r="AH34" s="423"/>
      <c r="AI34" s="431" t="s">
        <v>811</v>
      </c>
      <c r="AJ34" s="432"/>
      <c r="AK34" s="432"/>
      <c r="AL34" s="432"/>
      <c r="AM34" s="433"/>
      <c r="AN34" s="440" t="s">
        <v>828</v>
      </c>
      <c r="AO34" s="441"/>
      <c r="AP34" s="441"/>
      <c r="AQ34" s="441"/>
      <c r="AR34" s="441"/>
      <c r="AS34" s="441"/>
      <c r="AT34" s="441"/>
      <c r="AU34" s="441"/>
      <c r="AV34" s="441"/>
      <c r="AW34" s="441"/>
      <c r="AX34" s="441"/>
      <c r="AY34" s="441"/>
      <c r="AZ34" s="441"/>
      <c r="BA34" s="441"/>
      <c r="BB34" s="285"/>
      <c r="BC34" s="285"/>
      <c r="BD34" s="285"/>
      <c r="BE34" s="285"/>
      <c r="BF34" s="285"/>
      <c r="BG34" s="285"/>
      <c r="BH34" s="285"/>
      <c r="BI34" s="285"/>
      <c r="BJ34" s="285"/>
    </row>
    <row r="35" spans="1:62" ht="13.2" customHeight="1">
      <c r="A35" s="285"/>
      <c r="B35" s="285"/>
      <c r="C35" s="442" t="s">
        <v>829</v>
      </c>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row>
    <row r="36" spans="1:62">
      <c r="A36" s="309" t="s">
        <v>804</v>
      </c>
      <c r="B36" s="309" t="s">
        <v>805</v>
      </c>
      <c r="C36" s="309" t="s">
        <v>806</v>
      </c>
      <c r="D36" s="309" t="s">
        <v>807</v>
      </c>
      <c r="E36" s="443" t="s">
        <v>830</v>
      </c>
      <c r="F36" s="443"/>
      <c r="G36" s="443"/>
      <c r="H36" s="444"/>
      <c r="I36" s="445" t="s">
        <v>74</v>
      </c>
      <c r="J36" s="443"/>
      <c r="K36" s="443"/>
      <c r="L36" s="443" t="s">
        <v>831</v>
      </c>
      <c r="M36" s="443"/>
      <c r="N36" s="443"/>
      <c r="O36" s="443" t="s">
        <v>153</v>
      </c>
      <c r="P36" s="443"/>
      <c r="Q36" s="443"/>
      <c r="R36" s="443"/>
      <c r="S36" s="443"/>
      <c r="T36" s="443"/>
      <c r="U36" s="443"/>
      <c r="V36" s="443"/>
      <c r="W36" s="443"/>
      <c r="X36" s="443"/>
      <c r="Y36" s="443"/>
      <c r="Z36" s="443" t="s">
        <v>61</v>
      </c>
      <c r="AA36" s="443"/>
      <c r="AB36" s="443"/>
      <c r="AC36" s="443"/>
      <c r="AD36" s="443"/>
      <c r="AE36" s="443"/>
      <c r="AF36" s="443"/>
      <c r="AG36" s="443" t="s">
        <v>830</v>
      </c>
      <c r="AH36" s="443"/>
      <c r="AI36" s="443"/>
      <c r="AJ36" s="443"/>
      <c r="AK36" s="443"/>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row>
    <row r="37" spans="1:62" ht="14.55" customHeight="1">
      <c r="A37" s="309" t="s">
        <v>832</v>
      </c>
      <c r="B37" s="310"/>
      <c r="C37" s="310"/>
      <c r="D37" s="310"/>
      <c r="E37" s="443" t="s">
        <v>833</v>
      </c>
      <c r="F37" s="443"/>
      <c r="G37" s="443"/>
      <c r="H37" s="444"/>
      <c r="I37" s="445" t="s">
        <v>834</v>
      </c>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t="s">
        <v>833</v>
      </c>
      <c r="AH37" s="443"/>
      <c r="AI37" s="443"/>
      <c r="AJ37" s="443"/>
      <c r="AK37" s="443"/>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row>
    <row r="38" spans="1:62" ht="14.55" customHeight="1">
      <c r="A38" s="309" t="s">
        <v>835</v>
      </c>
      <c r="B38" s="310"/>
      <c r="C38" s="310"/>
      <c r="D38" s="310"/>
      <c r="E38" s="443" t="s">
        <v>833</v>
      </c>
      <c r="F38" s="443"/>
      <c r="G38" s="443"/>
      <c r="H38" s="444"/>
      <c r="I38" s="445" t="s">
        <v>836</v>
      </c>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t="s">
        <v>833</v>
      </c>
      <c r="AH38" s="443"/>
      <c r="AI38" s="443"/>
      <c r="AJ38" s="443"/>
      <c r="AK38" s="443"/>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row>
    <row r="39" spans="1:62" ht="14.55" customHeight="1">
      <c r="A39" s="309" t="s">
        <v>837</v>
      </c>
      <c r="B39" s="310"/>
      <c r="C39" s="310"/>
      <c r="D39" s="310"/>
      <c r="E39" s="443" t="s">
        <v>833</v>
      </c>
      <c r="F39" s="443"/>
      <c r="G39" s="443"/>
      <c r="H39" s="444"/>
      <c r="I39" s="445" t="s">
        <v>838</v>
      </c>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t="s">
        <v>833</v>
      </c>
      <c r="AH39" s="443"/>
      <c r="AI39" s="443"/>
      <c r="AJ39" s="443"/>
      <c r="AK39" s="443"/>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row>
    <row r="40" spans="1:62" ht="14.55" customHeight="1">
      <c r="A40" s="309" t="s">
        <v>839</v>
      </c>
      <c r="B40" s="310"/>
      <c r="C40" s="310"/>
      <c r="D40" s="310"/>
      <c r="E40" s="443" t="s">
        <v>833</v>
      </c>
      <c r="F40" s="443"/>
      <c r="G40" s="443"/>
      <c r="H40" s="444"/>
      <c r="I40" s="445" t="s">
        <v>840</v>
      </c>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t="s">
        <v>833</v>
      </c>
      <c r="AH40" s="443"/>
      <c r="AI40" s="443"/>
      <c r="AJ40" s="443"/>
      <c r="AK40" s="443"/>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row>
    <row r="41" spans="1:62">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row>
  </sheetData>
  <sheetProtection algorithmName="SHA-512" hashValue="PgAV02vkwqE8RlAmv2L3c5FTNxWVhe6vNTFxJxFNLbi830H3amJa9FNojAKFaGAfsH2pLIcrE1/uuyMG5e1uDQ==" saltValue="l4mwR5yA4MDMIHAgVn+rLg==" spinCount="100000" sheet="1" objects="1" scenarios="1"/>
  <mergeCells count="169">
    <mergeCell ref="E40:H40"/>
    <mergeCell ref="I40:K40"/>
    <mergeCell ref="L40:N40"/>
    <mergeCell ref="O40:Y40"/>
    <mergeCell ref="Z40:AF40"/>
    <mergeCell ref="AG40:AK40"/>
    <mergeCell ref="E39:H39"/>
    <mergeCell ref="I39:K39"/>
    <mergeCell ref="L39:N39"/>
    <mergeCell ref="O39:Y39"/>
    <mergeCell ref="Z39:AF39"/>
    <mergeCell ref="AG39:AK39"/>
    <mergeCell ref="E38:H38"/>
    <mergeCell ref="I38:K38"/>
    <mergeCell ref="L38:N38"/>
    <mergeCell ref="O38:Y38"/>
    <mergeCell ref="Z38:AF38"/>
    <mergeCell ref="AG38:AK38"/>
    <mergeCell ref="E37:H37"/>
    <mergeCell ref="I37:K37"/>
    <mergeCell ref="L37:N37"/>
    <mergeCell ref="O37:Y37"/>
    <mergeCell ref="Z37:AF37"/>
    <mergeCell ref="AG37:AK37"/>
    <mergeCell ref="AN34:BA34"/>
    <mergeCell ref="C35:AF35"/>
    <mergeCell ref="E36:H36"/>
    <mergeCell ref="I36:K36"/>
    <mergeCell ref="L36:N36"/>
    <mergeCell ref="O36:Y36"/>
    <mergeCell ref="Z36:AF36"/>
    <mergeCell ref="AG36:AK36"/>
    <mergeCell ref="E34:H34"/>
    <mergeCell ref="K34:M34"/>
    <mergeCell ref="N34:P34"/>
    <mergeCell ref="Q34:AA34"/>
    <mergeCell ref="AB34:AH34"/>
    <mergeCell ref="AI34:AM34"/>
    <mergeCell ref="AI31:AM31"/>
    <mergeCell ref="E30:H30"/>
    <mergeCell ref="K30:M30"/>
    <mergeCell ref="N30:P30"/>
    <mergeCell ref="Q30:AA30"/>
    <mergeCell ref="AB30:AH30"/>
    <mergeCell ref="AI30:AM30"/>
    <mergeCell ref="AQ32:BA33"/>
    <mergeCell ref="E33:H33"/>
    <mergeCell ref="K33:M33"/>
    <mergeCell ref="N33:P33"/>
    <mergeCell ref="Q33:AA33"/>
    <mergeCell ref="AB33:AH33"/>
    <mergeCell ref="AI33:AM33"/>
    <mergeCell ref="E32:H32"/>
    <mergeCell ref="K32:M32"/>
    <mergeCell ref="N32:P32"/>
    <mergeCell ref="Q32:AA32"/>
    <mergeCell ref="AB32:AH32"/>
    <mergeCell ref="AI32:AM32"/>
    <mergeCell ref="AI26:AM26"/>
    <mergeCell ref="AN26:AP33"/>
    <mergeCell ref="AQ26:BA27"/>
    <mergeCell ref="E27:H27"/>
    <mergeCell ref="K27:M27"/>
    <mergeCell ref="N27:P27"/>
    <mergeCell ref="Q27:AA27"/>
    <mergeCell ref="AB27:AH27"/>
    <mergeCell ref="AI27:AM27"/>
    <mergeCell ref="E28:H28"/>
    <mergeCell ref="AB28:AH28"/>
    <mergeCell ref="AI28:AM28"/>
    <mergeCell ref="AQ28:BA29"/>
    <mergeCell ref="E29:H29"/>
    <mergeCell ref="K29:M29"/>
    <mergeCell ref="N29:P29"/>
    <mergeCell ref="Q29:AA29"/>
    <mergeCell ref="AB29:AH29"/>
    <mergeCell ref="AI29:AM29"/>
    <mergeCell ref="AQ30:BA31"/>
    <mergeCell ref="E31:H31"/>
    <mergeCell ref="K31:M31"/>
    <mergeCell ref="N31:P31"/>
    <mergeCell ref="Q31:AA31"/>
    <mergeCell ref="K25:AH25"/>
    <mergeCell ref="E26:H26"/>
    <mergeCell ref="I26:J34"/>
    <mergeCell ref="K26:M26"/>
    <mergeCell ref="N26:P26"/>
    <mergeCell ref="Q26:AA26"/>
    <mergeCell ref="AB26:AH26"/>
    <mergeCell ref="K28:M28"/>
    <mergeCell ref="N28:P28"/>
    <mergeCell ref="Q28:AA28"/>
    <mergeCell ref="AB31:AH31"/>
    <mergeCell ref="E22:F22"/>
    <mergeCell ref="AX22:AY22"/>
    <mergeCell ref="E23:F23"/>
    <mergeCell ref="AX23:AY23"/>
    <mergeCell ref="E24:F24"/>
    <mergeCell ref="AX24:AY24"/>
    <mergeCell ref="E19:F19"/>
    <mergeCell ref="AX19:AY19"/>
    <mergeCell ref="E20:F20"/>
    <mergeCell ref="AX20:AY20"/>
    <mergeCell ref="E21:F21"/>
    <mergeCell ref="AX21:AY21"/>
    <mergeCell ref="E16:F16"/>
    <mergeCell ref="AX16:AY16"/>
    <mergeCell ref="E17:F17"/>
    <mergeCell ref="AX17:AY17"/>
    <mergeCell ref="E18:F18"/>
    <mergeCell ref="AX18:AY18"/>
    <mergeCell ref="E13:F13"/>
    <mergeCell ref="AX13:AY13"/>
    <mergeCell ref="E14:F14"/>
    <mergeCell ref="AX14:AY14"/>
    <mergeCell ref="E15:F15"/>
    <mergeCell ref="AX15:AY15"/>
    <mergeCell ref="E10:F10"/>
    <mergeCell ref="AX10:AY10"/>
    <mergeCell ref="E11:F11"/>
    <mergeCell ref="AX11:AY11"/>
    <mergeCell ref="E12:F12"/>
    <mergeCell ref="AX12:AY12"/>
    <mergeCell ref="E7:F7"/>
    <mergeCell ref="AX7:AY7"/>
    <mergeCell ref="E8:F8"/>
    <mergeCell ref="AX8:AY8"/>
    <mergeCell ref="E9:F9"/>
    <mergeCell ref="AX9:AY9"/>
    <mergeCell ref="AQ4:AS4"/>
    <mergeCell ref="AT4:AV4"/>
    <mergeCell ref="E5:F5"/>
    <mergeCell ref="AX5:AY5"/>
    <mergeCell ref="E6:F6"/>
    <mergeCell ref="AX6:AY6"/>
    <mergeCell ref="Y4:AA4"/>
    <mergeCell ref="AB4:AD4"/>
    <mergeCell ref="AE4:AG4"/>
    <mergeCell ref="AH4:AJ4"/>
    <mergeCell ref="AK4:AM4"/>
    <mergeCell ref="AN4:AP4"/>
    <mergeCell ref="G4:I4"/>
    <mergeCell ref="J4:L4"/>
    <mergeCell ref="M4:O4"/>
    <mergeCell ref="P4:R4"/>
    <mergeCell ref="S4:U4"/>
    <mergeCell ref="V4:X4"/>
    <mergeCell ref="AC3:AF3"/>
    <mergeCell ref="AG3:AH3"/>
    <mergeCell ref="AI3:AL3"/>
    <mergeCell ref="AM3:AO3"/>
    <mergeCell ref="AP3:AV3"/>
    <mergeCell ref="AX3:AZ3"/>
    <mergeCell ref="AI1:AW1"/>
    <mergeCell ref="AX1:AY1"/>
    <mergeCell ref="AZ1:BA1"/>
    <mergeCell ref="A2:BA2"/>
    <mergeCell ref="A3:B3"/>
    <mergeCell ref="E3:H3"/>
    <mergeCell ref="I3:K3"/>
    <mergeCell ref="L3:O3"/>
    <mergeCell ref="P3:S3"/>
    <mergeCell ref="T3:W3"/>
    <mergeCell ref="A1:C1"/>
    <mergeCell ref="E1:G1"/>
    <mergeCell ref="H1:M1"/>
    <mergeCell ref="N1:X1"/>
    <mergeCell ref="Y1:AE1"/>
    <mergeCell ref="AF1:AH1"/>
  </mergeCells>
  <pageMargins left="0.7" right="0.7" top="0.75" bottom="0.75" header="0.3" footer="0.3"/>
  <pageSetup paperSize="9" scale="7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B9C1-42B5-47C6-8D1B-4927F0B800D4}">
  <sheetPr>
    <pageSetUpPr fitToPage="1"/>
  </sheetPr>
  <dimension ref="A1:BK41"/>
  <sheetViews>
    <sheetView zoomScale="90" zoomScaleNormal="90" workbookViewId="0">
      <selection activeCell="F1" sqref="F1:H1"/>
    </sheetView>
  </sheetViews>
  <sheetFormatPr defaultRowHeight="14.4"/>
  <cols>
    <col min="1" max="2" width="5.33203125" customWidth="1"/>
    <col min="3" max="3" width="24.109375" customWidth="1"/>
    <col min="4" max="4" width="10.44140625" customWidth="1"/>
    <col min="5" max="5" width="17.109375" customWidth="1"/>
    <col min="6" max="7" width="2.77734375" customWidth="1"/>
    <col min="8" max="49" width="2.109375" customWidth="1"/>
    <col min="50" max="50" width="8.6640625" customWidth="1"/>
    <col min="51" max="51" width="2.33203125" customWidth="1"/>
    <col min="52" max="52" width="3.5546875" customWidth="1"/>
    <col min="53" max="53" width="5.33203125" customWidth="1"/>
    <col min="54" max="54" width="6.77734375" customWidth="1"/>
  </cols>
  <sheetData>
    <row r="1" spans="1:63" ht="17.25" customHeight="1">
      <c r="A1" s="407" t="s">
        <v>853</v>
      </c>
      <c r="B1" s="407"/>
      <c r="C1" s="407"/>
      <c r="D1" s="311"/>
      <c r="E1" s="282" t="s">
        <v>842</v>
      </c>
      <c r="F1" s="408" t="s">
        <v>849</v>
      </c>
      <c r="G1" s="408"/>
      <c r="H1" s="409"/>
      <c r="I1" s="400" t="s">
        <v>843</v>
      </c>
      <c r="J1" s="401"/>
      <c r="K1" s="401"/>
      <c r="L1" s="401"/>
      <c r="M1" s="401"/>
      <c r="N1" s="401"/>
      <c r="O1" s="401" t="str">
        <f>CONCATENATE("Match ",'Club and ADMIN lookup'!$H$2,"   MCAA LGE.      DIV")</f>
        <v>Match 1   MCAA LGE.      DIV</v>
      </c>
      <c r="P1" s="401"/>
      <c r="Q1" s="401"/>
      <c r="R1" s="401"/>
      <c r="S1" s="401"/>
      <c r="T1" s="401"/>
      <c r="U1" s="401"/>
      <c r="V1" s="401"/>
      <c r="W1" s="401"/>
      <c r="X1" s="401"/>
      <c r="Y1" s="401"/>
      <c r="Z1" s="401" t="str">
        <f>'Club and ADMIN lookup'!$H$1</f>
        <v>3SW</v>
      </c>
      <c r="AA1" s="401"/>
      <c r="AB1" s="401"/>
      <c r="AC1" s="401"/>
      <c r="AD1" s="401"/>
      <c r="AE1" s="401"/>
      <c r="AF1" s="347"/>
      <c r="AG1" s="400" t="s">
        <v>844</v>
      </c>
      <c r="AH1" s="401"/>
      <c r="AI1" s="401"/>
      <c r="AJ1" s="401" t="str">
        <f>'Club and ADMIN lookup'!$J$1</f>
        <v>Worcester</v>
      </c>
      <c r="AK1" s="401"/>
      <c r="AL1" s="401"/>
      <c r="AM1" s="401"/>
      <c r="AN1" s="401"/>
      <c r="AO1" s="401"/>
      <c r="AP1" s="401"/>
      <c r="AQ1" s="401"/>
      <c r="AR1" s="401"/>
      <c r="AS1" s="401"/>
      <c r="AT1" s="401"/>
      <c r="AU1" s="401"/>
      <c r="AV1" s="401"/>
      <c r="AW1" s="401"/>
      <c r="AX1" s="347"/>
      <c r="AY1" s="400" t="s">
        <v>845</v>
      </c>
      <c r="AZ1" s="401"/>
      <c r="BA1" s="346">
        <f>'Club and ADMIN lookup'!$J$2</f>
        <v>46158</v>
      </c>
      <c r="BB1" s="347"/>
      <c r="BC1" s="285"/>
      <c r="BD1" s="285"/>
      <c r="BE1" s="285"/>
      <c r="BF1" s="285"/>
      <c r="BG1" s="285"/>
      <c r="BH1" s="285"/>
      <c r="BI1" s="285"/>
      <c r="BJ1" s="285"/>
      <c r="BK1" s="285"/>
    </row>
    <row r="2" spans="1:63"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285"/>
      <c r="BD2" s="285"/>
      <c r="BE2" s="285"/>
      <c r="BF2" s="285"/>
      <c r="BG2" s="285"/>
      <c r="BH2" s="285"/>
      <c r="BI2" s="285"/>
      <c r="BJ2" s="285"/>
      <c r="BK2" s="285"/>
    </row>
    <row r="3" spans="1:63" ht="15" customHeight="1">
      <c r="A3" s="400" t="s">
        <v>778</v>
      </c>
      <c r="B3" s="401"/>
      <c r="C3" s="281">
        <f>VLOOKUP(M3,'Club and ADMIN lookup'!$D$2:$F$18,VLOOKUP('Club and ADMIN lookup'!$H$1,'Club and ADMIN lookup'!$G$5:$H$9,2,FALSE),FALSE)</f>
        <v>0.57291666666666663</v>
      </c>
      <c r="D3" s="314"/>
      <c r="E3" s="282" t="s">
        <v>779</v>
      </c>
      <c r="F3" s="401"/>
      <c r="G3" s="401"/>
      <c r="H3" s="401"/>
      <c r="I3" s="347"/>
      <c r="J3" s="400" t="s">
        <v>780</v>
      </c>
      <c r="K3" s="401"/>
      <c r="L3" s="401"/>
      <c r="M3" s="405" t="s">
        <v>500</v>
      </c>
      <c r="N3" s="405"/>
      <c r="O3" s="405"/>
      <c r="P3" s="406"/>
      <c r="Q3" s="400" t="s">
        <v>781</v>
      </c>
      <c r="R3" s="401"/>
      <c r="S3" s="401"/>
      <c r="T3" s="401"/>
      <c r="U3" s="402" t="s">
        <v>849</v>
      </c>
      <c r="V3" s="402"/>
      <c r="W3" s="402"/>
      <c r="X3" s="403"/>
      <c r="Y3" s="283"/>
      <c r="Z3" s="283"/>
      <c r="AA3" s="283"/>
      <c r="AB3" s="283"/>
      <c r="AC3" s="283"/>
      <c r="AD3" s="400" t="s">
        <v>782</v>
      </c>
      <c r="AE3" s="401"/>
      <c r="AF3" s="401"/>
      <c r="AG3" s="401"/>
      <c r="AH3" s="401" t="s">
        <v>783</v>
      </c>
      <c r="AI3" s="401"/>
      <c r="AJ3" s="402"/>
      <c r="AK3" s="402"/>
      <c r="AL3" s="402"/>
      <c r="AM3" s="403"/>
      <c r="AN3" s="400" t="s">
        <v>784</v>
      </c>
      <c r="AO3" s="401"/>
      <c r="AP3" s="401"/>
      <c r="AQ3" s="402"/>
      <c r="AR3" s="402"/>
      <c r="AS3" s="402"/>
      <c r="AT3" s="402"/>
      <c r="AU3" s="402"/>
      <c r="AV3" s="402"/>
      <c r="AW3" s="403"/>
      <c r="AX3" s="283"/>
      <c r="AY3" s="400" t="s">
        <v>785</v>
      </c>
      <c r="AZ3" s="401"/>
      <c r="BA3" s="401"/>
      <c r="BB3" s="284" t="str">
        <f>HLOOKUP(M3,'Club and ADMIN lookup'!$C$43:$R$44,2,FALSE)</f>
        <v>HJ</v>
      </c>
      <c r="BC3" s="285"/>
      <c r="BD3" s="285"/>
      <c r="BE3" s="285"/>
      <c r="BF3" s="285"/>
      <c r="BG3" s="285"/>
      <c r="BH3" s="285"/>
      <c r="BI3" s="285"/>
      <c r="BJ3" s="285"/>
      <c r="BK3" s="285"/>
    </row>
    <row r="4" spans="1:63" ht="42.75" customHeight="1" thickBot="1">
      <c r="A4" s="286" t="s">
        <v>786</v>
      </c>
      <c r="B4" s="286" t="s">
        <v>787</v>
      </c>
      <c r="C4" s="287" t="s">
        <v>788</v>
      </c>
      <c r="D4" s="287" t="s">
        <v>850</v>
      </c>
      <c r="E4" s="288" t="s">
        <v>789</v>
      </c>
      <c r="F4" s="289" t="s">
        <v>790</v>
      </c>
      <c r="G4" s="290" t="s">
        <v>791</v>
      </c>
      <c r="H4" s="410" t="s">
        <v>792</v>
      </c>
      <c r="I4" s="371"/>
      <c r="J4" s="411"/>
      <c r="K4" s="410" t="s">
        <v>792</v>
      </c>
      <c r="L4" s="371"/>
      <c r="M4" s="411"/>
      <c r="N4" s="410" t="s">
        <v>792</v>
      </c>
      <c r="O4" s="371"/>
      <c r="P4" s="411"/>
      <c r="Q4" s="410" t="s">
        <v>792</v>
      </c>
      <c r="R4" s="371"/>
      <c r="S4" s="411"/>
      <c r="T4" s="410" t="s">
        <v>792</v>
      </c>
      <c r="U4" s="371"/>
      <c r="V4" s="411"/>
      <c r="W4" s="410" t="s">
        <v>792</v>
      </c>
      <c r="X4" s="371"/>
      <c r="Y4" s="411"/>
      <c r="Z4" s="410" t="s">
        <v>792</v>
      </c>
      <c r="AA4" s="371"/>
      <c r="AB4" s="411"/>
      <c r="AC4" s="410" t="s">
        <v>792</v>
      </c>
      <c r="AD4" s="371"/>
      <c r="AE4" s="411"/>
      <c r="AF4" s="410" t="s">
        <v>792</v>
      </c>
      <c r="AG4" s="371"/>
      <c r="AH4" s="411"/>
      <c r="AI4" s="410" t="s">
        <v>792</v>
      </c>
      <c r="AJ4" s="371"/>
      <c r="AK4" s="411"/>
      <c r="AL4" s="410" t="s">
        <v>792</v>
      </c>
      <c r="AM4" s="371"/>
      <c r="AN4" s="411"/>
      <c r="AO4" s="410" t="s">
        <v>792</v>
      </c>
      <c r="AP4" s="371"/>
      <c r="AQ4" s="411"/>
      <c r="AR4" s="410" t="s">
        <v>792</v>
      </c>
      <c r="AS4" s="371"/>
      <c r="AT4" s="411"/>
      <c r="AU4" s="410" t="s">
        <v>792</v>
      </c>
      <c r="AV4" s="371"/>
      <c r="AW4" s="411"/>
      <c r="AX4" s="291" t="s">
        <v>793</v>
      </c>
      <c r="AY4" s="289" t="s">
        <v>794</v>
      </c>
      <c r="AZ4" s="290" t="s">
        <v>795</v>
      </c>
      <c r="BA4" s="286" t="s">
        <v>796</v>
      </c>
      <c r="BB4" s="286" t="s">
        <v>797</v>
      </c>
      <c r="BC4" s="285"/>
      <c r="BD4" s="292"/>
      <c r="BE4" s="292"/>
      <c r="BF4" s="292"/>
      <c r="BG4" s="285"/>
      <c r="BH4" s="285"/>
      <c r="BI4" s="285"/>
      <c r="BJ4" s="285"/>
      <c r="BK4" s="285"/>
    </row>
    <row r="5" spans="1:63" ht="17.25" customHeight="1">
      <c r="A5" s="293">
        <v>1</v>
      </c>
      <c r="B5" s="294" t="str">
        <f>IF(BE5&lt;0.1,"",VLOOKUP($BB$3,'Club and ADMIN lookup'!$B$49:$FU$70,BE5,FALSE)*BF5)</f>
        <v/>
      </c>
      <c r="C5" s="295"/>
      <c r="D5" s="295"/>
      <c r="E5" s="294"/>
      <c r="F5" s="412"/>
      <c r="G5" s="413"/>
      <c r="H5" s="297"/>
      <c r="I5" s="298"/>
      <c r="J5" s="299"/>
      <c r="K5" s="297"/>
      <c r="L5" s="298"/>
      <c r="M5" s="299"/>
      <c r="N5" s="297"/>
      <c r="O5" s="298"/>
      <c r="P5" s="299"/>
      <c r="Q5" s="297"/>
      <c r="R5" s="298"/>
      <c r="S5" s="299"/>
      <c r="T5" s="297"/>
      <c r="U5" s="298"/>
      <c r="V5" s="299"/>
      <c r="W5" s="297"/>
      <c r="X5" s="298"/>
      <c r="Y5" s="299"/>
      <c r="Z5" s="297"/>
      <c r="AA5" s="298"/>
      <c r="AB5" s="299"/>
      <c r="AC5" s="297"/>
      <c r="AD5" s="298"/>
      <c r="AE5" s="299"/>
      <c r="AF5" s="297"/>
      <c r="AG5" s="298"/>
      <c r="AH5" s="299"/>
      <c r="AI5" s="297"/>
      <c r="AJ5" s="298"/>
      <c r="AK5" s="299"/>
      <c r="AL5" s="297"/>
      <c r="AM5" s="298"/>
      <c r="AN5" s="299"/>
      <c r="AO5" s="297"/>
      <c r="AP5" s="298"/>
      <c r="AQ5" s="299"/>
      <c r="AR5" s="297"/>
      <c r="AS5" s="298"/>
      <c r="AT5" s="299"/>
      <c r="AU5" s="297"/>
      <c r="AV5" s="298"/>
      <c r="AW5" s="299"/>
      <c r="AX5" s="300" t="s">
        <v>801</v>
      </c>
      <c r="AY5" s="412"/>
      <c r="AZ5" s="414"/>
      <c r="BA5" s="295"/>
      <c r="BB5" s="295"/>
      <c r="BC5" s="285"/>
      <c r="BD5" s="285"/>
      <c r="BE5" s="285"/>
      <c r="BF5" s="285"/>
      <c r="BG5" s="285"/>
      <c r="BH5" s="285"/>
      <c r="BI5" s="285"/>
      <c r="BJ5" s="285"/>
      <c r="BK5" s="285"/>
    </row>
    <row r="6" spans="1:63" ht="17.25" customHeight="1">
      <c r="A6" s="293">
        <v>2</v>
      </c>
      <c r="B6" s="294" t="str">
        <f>IF(BE6&lt;0.1,"",VLOOKUP($BB$3,'Club and ADMIN lookup'!$B$49:$FU$70,BE6,FALSE)*BF6)</f>
        <v/>
      </c>
      <c r="C6" s="295"/>
      <c r="D6" s="295"/>
      <c r="E6" s="294"/>
      <c r="F6" s="412"/>
      <c r="G6" s="413"/>
      <c r="H6" s="301"/>
      <c r="I6" s="295"/>
      <c r="J6" s="302"/>
      <c r="K6" s="301"/>
      <c r="L6" s="295"/>
      <c r="M6" s="302"/>
      <c r="N6" s="301"/>
      <c r="O6" s="295"/>
      <c r="P6" s="302"/>
      <c r="Q6" s="301"/>
      <c r="R6" s="295"/>
      <c r="S6" s="302"/>
      <c r="T6" s="301"/>
      <c r="U6" s="295"/>
      <c r="V6" s="302"/>
      <c r="W6" s="301"/>
      <c r="X6" s="295"/>
      <c r="Y6" s="302"/>
      <c r="Z6" s="301"/>
      <c r="AA6" s="295"/>
      <c r="AB6" s="302"/>
      <c r="AC6" s="301"/>
      <c r="AD6" s="295"/>
      <c r="AE6" s="302"/>
      <c r="AF6" s="301"/>
      <c r="AG6" s="295"/>
      <c r="AH6" s="302"/>
      <c r="AI6" s="301"/>
      <c r="AJ6" s="295"/>
      <c r="AK6" s="302"/>
      <c r="AL6" s="301"/>
      <c r="AM6" s="295"/>
      <c r="AN6" s="302"/>
      <c r="AO6" s="301"/>
      <c r="AP6" s="295"/>
      <c r="AQ6" s="302"/>
      <c r="AR6" s="301"/>
      <c r="AS6" s="295"/>
      <c r="AT6" s="302"/>
      <c r="AU6" s="301"/>
      <c r="AV6" s="295"/>
      <c r="AW6" s="302"/>
      <c r="AX6" s="300" t="s">
        <v>801</v>
      </c>
      <c r="AY6" s="412"/>
      <c r="AZ6" s="414"/>
      <c r="BA6" s="295"/>
      <c r="BB6" s="295"/>
      <c r="BC6" s="285"/>
      <c r="BD6" s="285"/>
      <c r="BE6" s="285"/>
      <c r="BF6" s="285"/>
      <c r="BG6" s="285"/>
      <c r="BH6" s="285"/>
      <c r="BI6" s="285"/>
      <c r="BJ6" s="285"/>
      <c r="BK6" s="285"/>
    </row>
    <row r="7" spans="1:63" ht="17.25" customHeight="1">
      <c r="A7" s="293">
        <v>3</v>
      </c>
      <c r="B7" s="294" t="str">
        <f>IF(BE7&lt;0.1,"",VLOOKUP($BB$3,'Club and ADMIN lookup'!$B$49:$FU$70,BE7,FALSE)*BF7)</f>
        <v/>
      </c>
      <c r="C7" s="295"/>
      <c r="D7" s="295"/>
      <c r="E7" s="294"/>
      <c r="F7" s="412"/>
      <c r="G7" s="413"/>
      <c r="H7" s="301"/>
      <c r="I7" s="295"/>
      <c r="J7" s="302"/>
      <c r="K7" s="301"/>
      <c r="L7" s="295"/>
      <c r="M7" s="302"/>
      <c r="N7" s="301"/>
      <c r="O7" s="295"/>
      <c r="P7" s="302"/>
      <c r="Q7" s="301"/>
      <c r="R7" s="295"/>
      <c r="S7" s="302"/>
      <c r="T7" s="301"/>
      <c r="U7" s="295"/>
      <c r="V7" s="302"/>
      <c r="W7" s="301"/>
      <c r="X7" s="295"/>
      <c r="Y7" s="302"/>
      <c r="Z7" s="301"/>
      <c r="AA7" s="295"/>
      <c r="AB7" s="302"/>
      <c r="AC7" s="301"/>
      <c r="AD7" s="295"/>
      <c r="AE7" s="302"/>
      <c r="AF7" s="301"/>
      <c r="AG7" s="295"/>
      <c r="AH7" s="302"/>
      <c r="AI7" s="301"/>
      <c r="AJ7" s="295"/>
      <c r="AK7" s="302"/>
      <c r="AL7" s="301"/>
      <c r="AM7" s="295"/>
      <c r="AN7" s="302"/>
      <c r="AO7" s="301"/>
      <c r="AP7" s="295"/>
      <c r="AQ7" s="302"/>
      <c r="AR7" s="301"/>
      <c r="AS7" s="295"/>
      <c r="AT7" s="302"/>
      <c r="AU7" s="301"/>
      <c r="AV7" s="295"/>
      <c r="AW7" s="302"/>
      <c r="AX7" s="300" t="s">
        <v>801</v>
      </c>
      <c r="AY7" s="412"/>
      <c r="AZ7" s="414"/>
      <c r="BA7" s="295"/>
      <c r="BB7" s="295"/>
      <c r="BC7" s="285"/>
      <c r="BD7" s="285"/>
      <c r="BE7" s="285"/>
      <c r="BF7" s="285"/>
      <c r="BG7" s="285"/>
      <c r="BH7" s="285"/>
      <c r="BI7" s="285"/>
      <c r="BJ7" s="285"/>
      <c r="BK7" s="285"/>
    </row>
    <row r="8" spans="1:63" ht="17.25" customHeight="1">
      <c r="A8" s="293">
        <v>4</v>
      </c>
      <c r="B8" s="294" t="str">
        <f>IF(BE8&lt;0.1,"",VLOOKUP($BB$3,'Club and ADMIN lookup'!$B$49:$FU$70,BE8,FALSE)*BF8)</f>
        <v/>
      </c>
      <c r="C8" s="295"/>
      <c r="D8" s="295"/>
      <c r="E8" s="294"/>
      <c r="F8" s="412"/>
      <c r="G8" s="413"/>
      <c r="H8" s="301"/>
      <c r="I8" s="295"/>
      <c r="J8" s="302"/>
      <c r="K8" s="301"/>
      <c r="L8" s="295"/>
      <c r="M8" s="302"/>
      <c r="N8" s="301"/>
      <c r="O8" s="295"/>
      <c r="P8" s="302"/>
      <c r="Q8" s="301"/>
      <c r="R8" s="295"/>
      <c r="S8" s="302"/>
      <c r="T8" s="301"/>
      <c r="U8" s="295"/>
      <c r="V8" s="302"/>
      <c r="W8" s="301"/>
      <c r="X8" s="295"/>
      <c r="Y8" s="302"/>
      <c r="Z8" s="301"/>
      <c r="AA8" s="295"/>
      <c r="AB8" s="302"/>
      <c r="AC8" s="301"/>
      <c r="AD8" s="295"/>
      <c r="AE8" s="302"/>
      <c r="AF8" s="301"/>
      <c r="AG8" s="295"/>
      <c r="AH8" s="302"/>
      <c r="AI8" s="301"/>
      <c r="AJ8" s="295"/>
      <c r="AK8" s="302"/>
      <c r="AL8" s="301"/>
      <c r="AM8" s="295"/>
      <c r="AN8" s="302"/>
      <c r="AO8" s="301"/>
      <c r="AP8" s="295"/>
      <c r="AQ8" s="302"/>
      <c r="AR8" s="301"/>
      <c r="AS8" s="295"/>
      <c r="AT8" s="302"/>
      <c r="AU8" s="301"/>
      <c r="AV8" s="295"/>
      <c r="AW8" s="302"/>
      <c r="AX8" s="300" t="s">
        <v>801</v>
      </c>
      <c r="AY8" s="412"/>
      <c r="AZ8" s="414"/>
      <c r="BA8" s="295"/>
      <c r="BB8" s="295"/>
      <c r="BC8" s="285"/>
      <c r="BD8" s="285"/>
      <c r="BE8" s="285"/>
      <c r="BF8" s="285"/>
      <c r="BG8" s="285"/>
      <c r="BH8" s="285"/>
      <c r="BI8" s="285"/>
      <c r="BJ8" s="285"/>
      <c r="BK8" s="285"/>
    </row>
    <row r="9" spans="1:63" ht="17.25" customHeight="1">
      <c r="A9" s="293">
        <v>5</v>
      </c>
      <c r="B9" s="294" t="str">
        <f>IF(BE9&lt;0.1,"",VLOOKUP($BB$3,'Club and ADMIN lookup'!$B$49:$FU$70,BE9,FALSE)*BF9)</f>
        <v/>
      </c>
      <c r="C9" s="295"/>
      <c r="D9" s="295"/>
      <c r="E9" s="294"/>
      <c r="F9" s="412"/>
      <c r="G9" s="413"/>
      <c r="H9" s="301"/>
      <c r="I9" s="295"/>
      <c r="J9" s="302"/>
      <c r="K9" s="301"/>
      <c r="L9" s="295"/>
      <c r="M9" s="302"/>
      <c r="N9" s="301"/>
      <c r="O9" s="295"/>
      <c r="P9" s="302"/>
      <c r="Q9" s="301"/>
      <c r="R9" s="295"/>
      <c r="S9" s="302"/>
      <c r="T9" s="301"/>
      <c r="U9" s="295"/>
      <c r="V9" s="302"/>
      <c r="W9" s="301"/>
      <c r="X9" s="295"/>
      <c r="Y9" s="302"/>
      <c r="Z9" s="301"/>
      <c r="AA9" s="295"/>
      <c r="AB9" s="302"/>
      <c r="AC9" s="301"/>
      <c r="AD9" s="295"/>
      <c r="AE9" s="302"/>
      <c r="AF9" s="301"/>
      <c r="AG9" s="295"/>
      <c r="AH9" s="302"/>
      <c r="AI9" s="301"/>
      <c r="AJ9" s="295"/>
      <c r="AK9" s="302"/>
      <c r="AL9" s="301"/>
      <c r="AM9" s="295"/>
      <c r="AN9" s="302"/>
      <c r="AO9" s="301"/>
      <c r="AP9" s="295"/>
      <c r="AQ9" s="302"/>
      <c r="AR9" s="301"/>
      <c r="AS9" s="295"/>
      <c r="AT9" s="302"/>
      <c r="AU9" s="301"/>
      <c r="AV9" s="295"/>
      <c r="AW9" s="302"/>
      <c r="AX9" s="300" t="s">
        <v>801</v>
      </c>
      <c r="AY9" s="412"/>
      <c r="AZ9" s="414"/>
      <c r="BA9" s="295"/>
      <c r="BB9" s="295"/>
      <c r="BC9" s="285"/>
      <c r="BD9" s="285"/>
      <c r="BE9" s="285"/>
      <c r="BF9" s="285"/>
      <c r="BG9" s="285"/>
      <c r="BH9" s="285"/>
      <c r="BI9" s="285"/>
      <c r="BJ9" s="285"/>
      <c r="BK9" s="285"/>
    </row>
    <row r="10" spans="1:63" ht="17.25" customHeight="1">
      <c r="A10" s="293">
        <v>6</v>
      </c>
      <c r="B10" s="294" t="str">
        <f>IF(BE10&lt;0.1,"",VLOOKUP($BB$3,'Club and ADMIN lookup'!$B$49:$FU$70,BE10,FALSE)*BF10)</f>
        <v/>
      </c>
      <c r="C10" s="295"/>
      <c r="D10" s="295"/>
      <c r="E10" s="294"/>
      <c r="F10" s="412"/>
      <c r="G10" s="413"/>
      <c r="H10" s="301"/>
      <c r="I10" s="295"/>
      <c r="J10" s="302"/>
      <c r="K10" s="301"/>
      <c r="L10" s="295"/>
      <c r="M10" s="302"/>
      <c r="N10" s="301"/>
      <c r="O10" s="295"/>
      <c r="P10" s="302"/>
      <c r="Q10" s="301"/>
      <c r="R10" s="295"/>
      <c r="S10" s="302"/>
      <c r="T10" s="301"/>
      <c r="U10" s="295"/>
      <c r="V10" s="302"/>
      <c r="W10" s="301"/>
      <c r="X10" s="295"/>
      <c r="Y10" s="302"/>
      <c r="Z10" s="301"/>
      <c r="AA10" s="295"/>
      <c r="AB10" s="302"/>
      <c r="AC10" s="301"/>
      <c r="AD10" s="295"/>
      <c r="AE10" s="302"/>
      <c r="AF10" s="301"/>
      <c r="AG10" s="295"/>
      <c r="AH10" s="302"/>
      <c r="AI10" s="301"/>
      <c r="AJ10" s="295"/>
      <c r="AK10" s="302"/>
      <c r="AL10" s="301"/>
      <c r="AM10" s="295"/>
      <c r="AN10" s="302"/>
      <c r="AO10" s="301"/>
      <c r="AP10" s="295"/>
      <c r="AQ10" s="302"/>
      <c r="AR10" s="301"/>
      <c r="AS10" s="295"/>
      <c r="AT10" s="302"/>
      <c r="AU10" s="301"/>
      <c r="AV10" s="295"/>
      <c r="AW10" s="302"/>
      <c r="AX10" s="300" t="s">
        <v>801</v>
      </c>
      <c r="AY10" s="412"/>
      <c r="AZ10" s="414"/>
      <c r="BA10" s="295"/>
      <c r="BB10" s="295"/>
      <c r="BC10" s="285"/>
      <c r="BD10" s="285"/>
      <c r="BE10" s="285"/>
      <c r="BF10" s="285"/>
      <c r="BG10" s="285"/>
      <c r="BH10" s="285"/>
      <c r="BI10" s="285"/>
      <c r="BJ10" s="285"/>
      <c r="BK10" s="285"/>
    </row>
    <row r="11" spans="1:63" ht="17.25" customHeight="1">
      <c r="A11" s="293">
        <v>7</v>
      </c>
      <c r="B11" s="294" t="str">
        <f>IF(BE11&lt;0.1,"",VLOOKUP($BB$3,'Club and ADMIN lookup'!$B$49:$FU$70,BE11,FALSE)*BF11)</f>
        <v/>
      </c>
      <c r="C11" s="295"/>
      <c r="D11" s="295"/>
      <c r="E11" s="294"/>
      <c r="F11" s="412"/>
      <c r="G11" s="413"/>
      <c r="H11" s="301"/>
      <c r="I11" s="295"/>
      <c r="J11" s="302"/>
      <c r="K11" s="301"/>
      <c r="L11" s="295"/>
      <c r="M11" s="302"/>
      <c r="N11" s="301"/>
      <c r="O11" s="295"/>
      <c r="P11" s="302"/>
      <c r="Q11" s="301"/>
      <c r="R11" s="295"/>
      <c r="S11" s="302"/>
      <c r="T11" s="301"/>
      <c r="U11" s="295"/>
      <c r="V11" s="302"/>
      <c r="W11" s="301"/>
      <c r="X11" s="295"/>
      <c r="Y11" s="302"/>
      <c r="Z11" s="301"/>
      <c r="AA11" s="295"/>
      <c r="AB11" s="302"/>
      <c r="AC11" s="301"/>
      <c r="AD11" s="295"/>
      <c r="AE11" s="302"/>
      <c r="AF11" s="301"/>
      <c r="AG11" s="295"/>
      <c r="AH11" s="302"/>
      <c r="AI11" s="301"/>
      <c r="AJ11" s="295"/>
      <c r="AK11" s="302"/>
      <c r="AL11" s="301"/>
      <c r="AM11" s="295"/>
      <c r="AN11" s="302"/>
      <c r="AO11" s="301"/>
      <c r="AP11" s="295"/>
      <c r="AQ11" s="302"/>
      <c r="AR11" s="301"/>
      <c r="AS11" s="295"/>
      <c r="AT11" s="302"/>
      <c r="AU11" s="301"/>
      <c r="AV11" s="295"/>
      <c r="AW11" s="302"/>
      <c r="AX11" s="300" t="s">
        <v>801</v>
      </c>
      <c r="AY11" s="412"/>
      <c r="AZ11" s="414"/>
      <c r="BA11" s="295"/>
      <c r="BB11" s="295"/>
      <c r="BC11" s="285"/>
      <c r="BD11" s="285"/>
      <c r="BE11" s="285"/>
      <c r="BF11" s="285"/>
      <c r="BG11" s="285"/>
      <c r="BH11" s="285"/>
      <c r="BI11" s="285"/>
      <c r="BJ11" s="285"/>
      <c r="BK11" s="285"/>
    </row>
    <row r="12" spans="1:63" ht="17.25" customHeight="1">
      <c r="A12" s="293">
        <v>8</v>
      </c>
      <c r="B12" s="294" t="str">
        <f>IF(BE12&lt;0.1,"",VLOOKUP($BB$3,'Club and ADMIN lookup'!$B$49:$FU$70,BE12,FALSE)*BF12)</f>
        <v/>
      </c>
      <c r="C12" s="295"/>
      <c r="D12" s="295"/>
      <c r="E12" s="294"/>
      <c r="F12" s="412"/>
      <c r="G12" s="413"/>
      <c r="H12" s="301"/>
      <c r="I12" s="295"/>
      <c r="J12" s="302"/>
      <c r="K12" s="301"/>
      <c r="L12" s="295"/>
      <c r="M12" s="302"/>
      <c r="N12" s="301"/>
      <c r="O12" s="295"/>
      <c r="P12" s="302"/>
      <c r="Q12" s="301"/>
      <c r="R12" s="295"/>
      <c r="S12" s="302"/>
      <c r="T12" s="301"/>
      <c r="U12" s="295"/>
      <c r="V12" s="302"/>
      <c r="W12" s="301"/>
      <c r="X12" s="295"/>
      <c r="Y12" s="302"/>
      <c r="Z12" s="301"/>
      <c r="AA12" s="295"/>
      <c r="AB12" s="302"/>
      <c r="AC12" s="301"/>
      <c r="AD12" s="295"/>
      <c r="AE12" s="302"/>
      <c r="AF12" s="301"/>
      <c r="AG12" s="295"/>
      <c r="AH12" s="302"/>
      <c r="AI12" s="301"/>
      <c r="AJ12" s="295"/>
      <c r="AK12" s="302"/>
      <c r="AL12" s="301"/>
      <c r="AM12" s="295"/>
      <c r="AN12" s="302"/>
      <c r="AO12" s="301"/>
      <c r="AP12" s="295"/>
      <c r="AQ12" s="302"/>
      <c r="AR12" s="301"/>
      <c r="AS12" s="295"/>
      <c r="AT12" s="302"/>
      <c r="AU12" s="301"/>
      <c r="AV12" s="295"/>
      <c r="AW12" s="302"/>
      <c r="AX12" s="300" t="s">
        <v>801</v>
      </c>
      <c r="AY12" s="412"/>
      <c r="AZ12" s="414"/>
      <c r="BA12" s="295"/>
      <c r="BB12" s="295"/>
      <c r="BC12" s="285"/>
      <c r="BD12" s="285"/>
      <c r="BE12" s="285"/>
      <c r="BF12" s="285"/>
      <c r="BG12" s="285"/>
      <c r="BH12" s="285"/>
      <c r="BI12" s="285"/>
      <c r="BJ12" s="285"/>
      <c r="BK12" s="285"/>
    </row>
    <row r="13" spans="1:63" ht="17.25" customHeight="1">
      <c r="A13" s="293">
        <v>9</v>
      </c>
      <c r="B13" s="294" t="str">
        <f>IF(BE13&lt;0.1,"",VLOOKUP($BB$3,'Club and ADMIN lookup'!$B$49:$FU$70,BE13,FALSE)*BF13)</f>
        <v/>
      </c>
      <c r="C13" s="295"/>
      <c r="D13" s="295"/>
      <c r="E13" s="294"/>
      <c r="F13" s="412"/>
      <c r="G13" s="413"/>
      <c r="H13" s="301"/>
      <c r="I13" s="295"/>
      <c r="J13" s="302"/>
      <c r="K13" s="301"/>
      <c r="L13" s="295"/>
      <c r="M13" s="302"/>
      <c r="N13" s="301"/>
      <c r="O13" s="295"/>
      <c r="P13" s="302"/>
      <c r="Q13" s="301"/>
      <c r="R13" s="295"/>
      <c r="S13" s="302"/>
      <c r="T13" s="301"/>
      <c r="U13" s="295"/>
      <c r="V13" s="302"/>
      <c r="W13" s="301"/>
      <c r="X13" s="295"/>
      <c r="Y13" s="302"/>
      <c r="Z13" s="301"/>
      <c r="AA13" s="295"/>
      <c r="AB13" s="302"/>
      <c r="AC13" s="301"/>
      <c r="AD13" s="295"/>
      <c r="AE13" s="302"/>
      <c r="AF13" s="301"/>
      <c r="AG13" s="295"/>
      <c r="AH13" s="302"/>
      <c r="AI13" s="301"/>
      <c r="AJ13" s="295"/>
      <c r="AK13" s="302"/>
      <c r="AL13" s="301"/>
      <c r="AM13" s="295"/>
      <c r="AN13" s="302"/>
      <c r="AO13" s="301"/>
      <c r="AP13" s="295"/>
      <c r="AQ13" s="302"/>
      <c r="AR13" s="301"/>
      <c r="AS13" s="295"/>
      <c r="AT13" s="302"/>
      <c r="AU13" s="301"/>
      <c r="AV13" s="295"/>
      <c r="AW13" s="302"/>
      <c r="AX13" s="300" t="s">
        <v>801</v>
      </c>
      <c r="AY13" s="412"/>
      <c r="AZ13" s="414"/>
      <c r="BA13" s="295"/>
      <c r="BB13" s="295"/>
      <c r="BC13" s="285"/>
      <c r="BD13" s="285"/>
      <c r="BE13" s="285"/>
      <c r="BF13" s="285"/>
      <c r="BG13" s="285"/>
      <c r="BH13" s="285"/>
      <c r="BI13" s="285"/>
      <c r="BJ13" s="285"/>
      <c r="BK13" s="285"/>
    </row>
    <row r="14" spans="1:63" ht="17.25" customHeight="1">
      <c r="A14" s="293">
        <v>10</v>
      </c>
      <c r="B14" s="294" t="str">
        <f>IF(BE14&lt;0.1,"",VLOOKUP($BB$3,'Club and ADMIN lookup'!$B$49:$FU$70,BE14,FALSE)*BF14)</f>
        <v/>
      </c>
      <c r="C14" s="295"/>
      <c r="D14" s="295"/>
      <c r="E14" s="294"/>
      <c r="F14" s="412"/>
      <c r="G14" s="413"/>
      <c r="H14" s="301"/>
      <c r="I14" s="295"/>
      <c r="J14" s="302"/>
      <c r="K14" s="301"/>
      <c r="L14" s="295"/>
      <c r="M14" s="302"/>
      <c r="N14" s="301"/>
      <c r="O14" s="295"/>
      <c r="P14" s="302"/>
      <c r="Q14" s="301"/>
      <c r="R14" s="295"/>
      <c r="S14" s="302"/>
      <c r="T14" s="301"/>
      <c r="U14" s="295"/>
      <c r="V14" s="302"/>
      <c r="W14" s="301"/>
      <c r="X14" s="295"/>
      <c r="Y14" s="302"/>
      <c r="Z14" s="301"/>
      <c r="AA14" s="295"/>
      <c r="AB14" s="302"/>
      <c r="AC14" s="301"/>
      <c r="AD14" s="295"/>
      <c r="AE14" s="302"/>
      <c r="AF14" s="301"/>
      <c r="AG14" s="295"/>
      <c r="AH14" s="302"/>
      <c r="AI14" s="301"/>
      <c r="AJ14" s="295"/>
      <c r="AK14" s="302"/>
      <c r="AL14" s="301"/>
      <c r="AM14" s="295"/>
      <c r="AN14" s="302"/>
      <c r="AO14" s="301"/>
      <c r="AP14" s="295"/>
      <c r="AQ14" s="302"/>
      <c r="AR14" s="301"/>
      <c r="AS14" s="295"/>
      <c r="AT14" s="302"/>
      <c r="AU14" s="301"/>
      <c r="AV14" s="295"/>
      <c r="AW14" s="302"/>
      <c r="AX14" s="300" t="s">
        <v>801</v>
      </c>
      <c r="AY14" s="412"/>
      <c r="AZ14" s="414"/>
      <c r="BA14" s="295"/>
      <c r="BB14" s="295"/>
      <c r="BC14" s="285"/>
      <c r="BD14" s="285"/>
      <c r="BE14" s="285"/>
      <c r="BF14" s="285"/>
      <c r="BG14" s="285"/>
      <c r="BH14" s="285"/>
      <c r="BI14" s="285"/>
      <c r="BJ14" s="285"/>
      <c r="BK14" s="285"/>
    </row>
    <row r="15" spans="1:63" ht="17.25" customHeight="1">
      <c r="A15" s="293">
        <v>11</v>
      </c>
      <c r="B15" s="294" t="str">
        <f>IF(BE15&lt;0.1,"",VLOOKUP($BB$3,'Club and ADMIN lookup'!$B$49:$FU$70,BE15,FALSE)*BF15)</f>
        <v/>
      </c>
      <c r="C15" s="295"/>
      <c r="D15" s="295"/>
      <c r="E15" s="294"/>
      <c r="F15" s="412"/>
      <c r="G15" s="413"/>
      <c r="H15" s="301"/>
      <c r="I15" s="295"/>
      <c r="J15" s="302"/>
      <c r="K15" s="301"/>
      <c r="L15" s="295"/>
      <c r="M15" s="302"/>
      <c r="N15" s="301"/>
      <c r="O15" s="295"/>
      <c r="P15" s="302"/>
      <c r="Q15" s="301"/>
      <c r="R15" s="295"/>
      <c r="S15" s="302"/>
      <c r="T15" s="301"/>
      <c r="U15" s="295"/>
      <c r="V15" s="302"/>
      <c r="W15" s="301"/>
      <c r="X15" s="295"/>
      <c r="Y15" s="302"/>
      <c r="Z15" s="301"/>
      <c r="AA15" s="295"/>
      <c r="AB15" s="302"/>
      <c r="AC15" s="301"/>
      <c r="AD15" s="295"/>
      <c r="AE15" s="302"/>
      <c r="AF15" s="301"/>
      <c r="AG15" s="295"/>
      <c r="AH15" s="302"/>
      <c r="AI15" s="301"/>
      <c r="AJ15" s="295"/>
      <c r="AK15" s="302"/>
      <c r="AL15" s="301"/>
      <c r="AM15" s="295"/>
      <c r="AN15" s="302"/>
      <c r="AO15" s="301"/>
      <c r="AP15" s="295"/>
      <c r="AQ15" s="302"/>
      <c r="AR15" s="301"/>
      <c r="AS15" s="295"/>
      <c r="AT15" s="302"/>
      <c r="AU15" s="301"/>
      <c r="AV15" s="295"/>
      <c r="AW15" s="302"/>
      <c r="AX15" s="300" t="s">
        <v>801</v>
      </c>
      <c r="AY15" s="412"/>
      <c r="AZ15" s="414"/>
      <c r="BA15" s="295"/>
      <c r="BB15" s="295"/>
      <c r="BC15" s="285"/>
      <c r="BD15" s="285"/>
      <c r="BE15" s="285"/>
      <c r="BF15" s="285"/>
      <c r="BG15" s="285"/>
      <c r="BH15" s="285"/>
      <c r="BI15" s="285"/>
      <c r="BJ15" s="285"/>
      <c r="BK15" s="285"/>
    </row>
    <row r="16" spans="1:63" ht="17.25" customHeight="1">
      <c r="A16" s="293">
        <v>12</v>
      </c>
      <c r="B16" s="294" t="str">
        <f>IF(BE16&lt;0.1,"",VLOOKUP($BB$3,'Club and ADMIN lookup'!$B$49:$FU$70,BE16,FALSE)*BF16)</f>
        <v/>
      </c>
      <c r="C16" s="295"/>
      <c r="D16" s="295"/>
      <c r="E16" s="294"/>
      <c r="F16" s="412"/>
      <c r="G16" s="413"/>
      <c r="H16" s="301"/>
      <c r="I16" s="295"/>
      <c r="J16" s="302"/>
      <c r="K16" s="301"/>
      <c r="L16" s="295"/>
      <c r="M16" s="302"/>
      <c r="N16" s="301"/>
      <c r="O16" s="295"/>
      <c r="P16" s="302"/>
      <c r="Q16" s="301"/>
      <c r="R16" s="295"/>
      <c r="S16" s="302"/>
      <c r="T16" s="301"/>
      <c r="U16" s="295"/>
      <c r="V16" s="302"/>
      <c r="W16" s="301"/>
      <c r="X16" s="295"/>
      <c r="Y16" s="302"/>
      <c r="Z16" s="301"/>
      <c r="AA16" s="295"/>
      <c r="AB16" s="302"/>
      <c r="AC16" s="301"/>
      <c r="AD16" s="295"/>
      <c r="AE16" s="302"/>
      <c r="AF16" s="301"/>
      <c r="AG16" s="295"/>
      <c r="AH16" s="302"/>
      <c r="AI16" s="301"/>
      <c r="AJ16" s="295"/>
      <c r="AK16" s="302"/>
      <c r="AL16" s="301"/>
      <c r="AM16" s="295"/>
      <c r="AN16" s="302"/>
      <c r="AO16" s="301"/>
      <c r="AP16" s="295"/>
      <c r="AQ16" s="302"/>
      <c r="AR16" s="301"/>
      <c r="AS16" s="295"/>
      <c r="AT16" s="302"/>
      <c r="AU16" s="301"/>
      <c r="AV16" s="295"/>
      <c r="AW16" s="302"/>
      <c r="AX16" s="300" t="s">
        <v>801</v>
      </c>
      <c r="AY16" s="412"/>
      <c r="AZ16" s="414"/>
      <c r="BA16" s="295"/>
      <c r="BB16" s="295"/>
      <c r="BC16" s="285"/>
      <c r="BD16" s="285"/>
      <c r="BE16" s="285"/>
      <c r="BF16" s="285"/>
      <c r="BG16" s="285"/>
      <c r="BH16" s="285"/>
      <c r="BI16" s="285"/>
      <c r="BJ16" s="285"/>
      <c r="BK16" s="285"/>
    </row>
    <row r="17" spans="1:63" ht="17.25" customHeight="1">
      <c r="A17" s="293">
        <v>13</v>
      </c>
      <c r="B17" s="294" t="str">
        <f>IF(BE17&lt;0.1,"",VLOOKUP($BB$3,'Club and ADMIN lookup'!$B$49:$FU$70,BE17,FALSE)*BF17)</f>
        <v/>
      </c>
      <c r="C17" s="295"/>
      <c r="D17" s="295"/>
      <c r="E17" s="294"/>
      <c r="F17" s="412"/>
      <c r="G17" s="413"/>
      <c r="H17" s="301"/>
      <c r="I17" s="295"/>
      <c r="J17" s="302"/>
      <c r="K17" s="301"/>
      <c r="L17" s="295"/>
      <c r="M17" s="302"/>
      <c r="N17" s="301"/>
      <c r="O17" s="295"/>
      <c r="P17" s="302"/>
      <c r="Q17" s="301"/>
      <c r="R17" s="295"/>
      <c r="S17" s="302"/>
      <c r="T17" s="301"/>
      <c r="U17" s="295"/>
      <c r="V17" s="302"/>
      <c r="W17" s="301"/>
      <c r="X17" s="295"/>
      <c r="Y17" s="302"/>
      <c r="Z17" s="301"/>
      <c r="AA17" s="295"/>
      <c r="AB17" s="302"/>
      <c r="AC17" s="301"/>
      <c r="AD17" s="295"/>
      <c r="AE17" s="302"/>
      <c r="AF17" s="301"/>
      <c r="AG17" s="295"/>
      <c r="AH17" s="302"/>
      <c r="AI17" s="301"/>
      <c r="AJ17" s="295"/>
      <c r="AK17" s="302"/>
      <c r="AL17" s="301"/>
      <c r="AM17" s="295"/>
      <c r="AN17" s="302"/>
      <c r="AO17" s="301"/>
      <c r="AP17" s="295"/>
      <c r="AQ17" s="302"/>
      <c r="AR17" s="301"/>
      <c r="AS17" s="295"/>
      <c r="AT17" s="302"/>
      <c r="AU17" s="301"/>
      <c r="AV17" s="295"/>
      <c r="AW17" s="302"/>
      <c r="AX17" s="300" t="s">
        <v>801</v>
      </c>
      <c r="AY17" s="412"/>
      <c r="AZ17" s="414"/>
      <c r="BA17" s="295"/>
      <c r="BB17" s="295"/>
      <c r="BC17" s="285"/>
      <c r="BD17" s="285"/>
      <c r="BE17" s="285"/>
      <c r="BF17" s="285"/>
      <c r="BG17" s="285"/>
      <c r="BH17" s="285"/>
      <c r="BI17" s="285"/>
      <c r="BJ17" s="285"/>
      <c r="BK17" s="285"/>
    </row>
    <row r="18" spans="1:63" ht="17.25" customHeight="1">
      <c r="A18" s="293">
        <v>14</v>
      </c>
      <c r="B18" s="294" t="str">
        <f>IF(BE18&lt;0.1,"",VLOOKUP($BB$3,'Club and ADMIN lookup'!$B$49:$FU$70,BE18,FALSE)*BF18)</f>
        <v/>
      </c>
      <c r="C18" s="295"/>
      <c r="D18" s="295"/>
      <c r="E18" s="294"/>
      <c r="F18" s="412"/>
      <c r="G18" s="413"/>
      <c r="H18" s="301"/>
      <c r="I18" s="295"/>
      <c r="J18" s="302"/>
      <c r="K18" s="301"/>
      <c r="L18" s="295"/>
      <c r="M18" s="302"/>
      <c r="N18" s="301"/>
      <c r="O18" s="295"/>
      <c r="P18" s="302"/>
      <c r="Q18" s="301"/>
      <c r="R18" s="295"/>
      <c r="S18" s="302"/>
      <c r="T18" s="301"/>
      <c r="U18" s="295"/>
      <c r="V18" s="302"/>
      <c r="W18" s="301"/>
      <c r="X18" s="295"/>
      <c r="Y18" s="302"/>
      <c r="Z18" s="301"/>
      <c r="AA18" s="295"/>
      <c r="AB18" s="302"/>
      <c r="AC18" s="301"/>
      <c r="AD18" s="295"/>
      <c r="AE18" s="302"/>
      <c r="AF18" s="301"/>
      <c r="AG18" s="295"/>
      <c r="AH18" s="302"/>
      <c r="AI18" s="301"/>
      <c r="AJ18" s="295"/>
      <c r="AK18" s="302"/>
      <c r="AL18" s="301"/>
      <c r="AM18" s="295"/>
      <c r="AN18" s="302"/>
      <c r="AO18" s="301"/>
      <c r="AP18" s="295"/>
      <c r="AQ18" s="302"/>
      <c r="AR18" s="301"/>
      <c r="AS18" s="295"/>
      <c r="AT18" s="302"/>
      <c r="AU18" s="301"/>
      <c r="AV18" s="295"/>
      <c r="AW18" s="302"/>
      <c r="AX18" s="300" t="s">
        <v>801</v>
      </c>
      <c r="AY18" s="412"/>
      <c r="AZ18" s="414"/>
      <c r="BA18" s="295"/>
      <c r="BB18" s="295"/>
      <c r="BC18" s="285"/>
      <c r="BD18" s="285"/>
      <c r="BE18" s="285"/>
      <c r="BF18" s="285"/>
      <c r="BG18" s="285"/>
      <c r="BH18" s="285"/>
      <c r="BI18" s="285"/>
      <c r="BJ18" s="285"/>
      <c r="BK18" s="285"/>
    </row>
    <row r="19" spans="1:63" ht="17.25" customHeight="1">
      <c r="A19" s="293">
        <v>15</v>
      </c>
      <c r="B19" s="294" t="str">
        <f>IF(BE19&lt;0.1,"",VLOOKUP($BB$3,'Club and ADMIN lookup'!$B$49:$FU$70,BE19,FALSE)*BF19)</f>
        <v/>
      </c>
      <c r="C19" s="295"/>
      <c r="D19" s="295"/>
      <c r="E19" s="294"/>
      <c r="F19" s="412"/>
      <c r="G19" s="413"/>
      <c r="H19" s="301"/>
      <c r="I19" s="295"/>
      <c r="J19" s="302"/>
      <c r="K19" s="301"/>
      <c r="L19" s="295"/>
      <c r="M19" s="302"/>
      <c r="N19" s="301"/>
      <c r="O19" s="295"/>
      <c r="P19" s="302"/>
      <c r="Q19" s="301"/>
      <c r="R19" s="295"/>
      <c r="S19" s="302"/>
      <c r="T19" s="301"/>
      <c r="U19" s="295"/>
      <c r="V19" s="302"/>
      <c r="W19" s="301"/>
      <c r="X19" s="295"/>
      <c r="Y19" s="302"/>
      <c r="Z19" s="301"/>
      <c r="AA19" s="295"/>
      <c r="AB19" s="302"/>
      <c r="AC19" s="301"/>
      <c r="AD19" s="295"/>
      <c r="AE19" s="302"/>
      <c r="AF19" s="301"/>
      <c r="AG19" s="295"/>
      <c r="AH19" s="302"/>
      <c r="AI19" s="301"/>
      <c r="AJ19" s="295"/>
      <c r="AK19" s="302"/>
      <c r="AL19" s="301"/>
      <c r="AM19" s="295"/>
      <c r="AN19" s="302"/>
      <c r="AO19" s="301"/>
      <c r="AP19" s="295"/>
      <c r="AQ19" s="302"/>
      <c r="AR19" s="301"/>
      <c r="AS19" s="295"/>
      <c r="AT19" s="302"/>
      <c r="AU19" s="301"/>
      <c r="AV19" s="295"/>
      <c r="AW19" s="302"/>
      <c r="AX19" s="300" t="s">
        <v>801</v>
      </c>
      <c r="AY19" s="412"/>
      <c r="AZ19" s="414"/>
      <c r="BA19" s="295"/>
      <c r="BB19" s="295"/>
      <c r="BC19" s="285"/>
      <c r="BD19" s="285"/>
      <c r="BE19" s="285"/>
      <c r="BF19" s="285"/>
      <c r="BG19" s="285"/>
      <c r="BH19" s="285"/>
      <c r="BI19" s="285"/>
      <c r="BJ19" s="285"/>
      <c r="BK19" s="285"/>
    </row>
    <row r="20" spans="1:63" ht="17.25" customHeight="1">
      <c r="A20" s="293">
        <v>16</v>
      </c>
      <c r="B20" s="294" t="str">
        <f>IF(BE20&lt;0.1,"",VLOOKUP($BB$3,'Club and ADMIN lookup'!$B$49:$FU$70,BE20,FALSE)*BF20)</f>
        <v/>
      </c>
      <c r="C20" s="295"/>
      <c r="D20" s="295"/>
      <c r="E20" s="294"/>
      <c r="F20" s="412"/>
      <c r="G20" s="413"/>
      <c r="H20" s="301"/>
      <c r="I20" s="295"/>
      <c r="J20" s="302"/>
      <c r="K20" s="301"/>
      <c r="L20" s="295"/>
      <c r="M20" s="302"/>
      <c r="N20" s="301"/>
      <c r="O20" s="295"/>
      <c r="P20" s="302"/>
      <c r="Q20" s="301"/>
      <c r="R20" s="295"/>
      <c r="S20" s="302"/>
      <c r="T20" s="301"/>
      <c r="U20" s="295"/>
      <c r="V20" s="302"/>
      <c r="W20" s="301"/>
      <c r="X20" s="295"/>
      <c r="Y20" s="302"/>
      <c r="Z20" s="301"/>
      <c r="AA20" s="295"/>
      <c r="AB20" s="302"/>
      <c r="AC20" s="301"/>
      <c r="AD20" s="295"/>
      <c r="AE20" s="302"/>
      <c r="AF20" s="301"/>
      <c r="AG20" s="295"/>
      <c r="AH20" s="302"/>
      <c r="AI20" s="301"/>
      <c r="AJ20" s="295"/>
      <c r="AK20" s="302"/>
      <c r="AL20" s="301"/>
      <c r="AM20" s="295"/>
      <c r="AN20" s="302"/>
      <c r="AO20" s="301"/>
      <c r="AP20" s="295"/>
      <c r="AQ20" s="302"/>
      <c r="AR20" s="301"/>
      <c r="AS20" s="295"/>
      <c r="AT20" s="302"/>
      <c r="AU20" s="301"/>
      <c r="AV20" s="295"/>
      <c r="AW20" s="302"/>
      <c r="AX20" s="300" t="s">
        <v>801</v>
      </c>
      <c r="AY20" s="412"/>
      <c r="AZ20" s="414"/>
      <c r="BA20" s="295"/>
      <c r="BB20" s="295"/>
      <c r="BC20" s="285"/>
      <c r="BD20" s="285"/>
      <c r="BE20" s="285"/>
      <c r="BF20" s="285"/>
      <c r="BG20" s="285"/>
      <c r="BH20" s="285"/>
      <c r="BI20" s="285"/>
      <c r="BJ20" s="285"/>
      <c r="BK20" s="285"/>
    </row>
    <row r="21" spans="1:63" ht="17.25" customHeight="1">
      <c r="A21" s="293">
        <v>17</v>
      </c>
      <c r="B21" s="294" t="str">
        <f>IF(BE21&lt;0.1,"",VLOOKUP($BB$3,'Club and ADMIN lookup'!$B$49:$FU$70,BE21,FALSE)*BF21)</f>
        <v/>
      </c>
      <c r="C21" s="295"/>
      <c r="D21" s="295"/>
      <c r="E21" s="294"/>
      <c r="F21" s="412"/>
      <c r="G21" s="413"/>
      <c r="H21" s="301"/>
      <c r="I21" s="295"/>
      <c r="J21" s="302"/>
      <c r="K21" s="301"/>
      <c r="L21" s="295"/>
      <c r="M21" s="302"/>
      <c r="N21" s="301"/>
      <c r="O21" s="295"/>
      <c r="P21" s="302"/>
      <c r="Q21" s="301"/>
      <c r="R21" s="295"/>
      <c r="S21" s="302"/>
      <c r="T21" s="301"/>
      <c r="U21" s="295"/>
      <c r="V21" s="302"/>
      <c r="W21" s="301"/>
      <c r="X21" s="295"/>
      <c r="Y21" s="302"/>
      <c r="Z21" s="301"/>
      <c r="AA21" s="295"/>
      <c r="AB21" s="302"/>
      <c r="AC21" s="301"/>
      <c r="AD21" s="295"/>
      <c r="AE21" s="302"/>
      <c r="AF21" s="301"/>
      <c r="AG21" s="295"/>
      <c r="AH21" s="302"/>
      <c r="AI21" s="301"/>
      <c r="AJ21" s="295"/>
      <c r="AK21" s="302"/>
      <c r="AL21" s="301"/>
      <c r="AM21" s="295"/>
      <c r="AN21" s="302"/>
      <c r="AO21" s="301"/>
      <c r="AP21" s="295"/>
      <c r="AQ21" s="302"/>
      <c r="AR21" s="301"/>
      <c r="AS21" s="295"/>
      <c r="AT21" s="302"/>
      <c r="AU21" s="301"/>
      <c r="AV21" s="295"/>
      <c r="AW21" s="302"/>
      <c r="AX21" s="300" t="s">
        <v>801</v>
      </c>
      <c r="AY21" s="412"/>
      <c r="AZ21" s="414"/>
      <c r="BA21" s="295"/>
      <c r="BB21" s="295"/>
      <c r="BC21" s="285"/>
      <c r="BD21" s="285"/>
      <c r="BE21" s="285"/>
      <c r="BF21" s="285"/>
      <c r="BG21" s="285"/>
      <c r="BH21" s="285"/>
      <c r="BI21" s="285"/>
      <c r="BJ21" s="285"/>
      <c r="BK21" s="285"/>
    </row>
    <row r="22" spans="1:63" ht="17.25" customHeight="1">
      <c r="A22" s="293">
        <v>18</v>
      </c>
      <c r="B22" s="294" t="str">
        <f>IF(BE22&lt;0.1,"",VLOOKUP($BB$3,'Club and ADMIN lookup'!$B$49:$FU$70,BE22,FALSE)*BF22)</f>
        <v/>
      </c>
      <c r="C22" s="295"/>
      <c r="D22" s="295"/>
      <c r="E22" s="294"/>
      <c r="F22" s="412"/>
      <c r="G22" s="413"/>
      <c r="H22" s="301"/>
      <c r="I22" s="295"/>
      <c r="J22" s="302"/>
      <c r="K22" s="301"/>
      <c r="L22" s="295"/>
      <c r="M22" s="302"/>
      <c r="N22" s="301"/>
      <c r="O22" s="295"/>
      <c r="P22" s="302"/>
      <c r="Q22" s="301"/>
      <c r="R22" s="295"/>
      <c r="S22" s="302"/>
      <c r="T22" s="301"/>
      <c r="U22" s="295"/>
      <c r="V22" s="302"/>
      <c r="W22" s="301"/>
      <c r="X22" s="295"/>
      <c r="Y22" s="302"/>
      <c r="Z22" s="301"/>
      <c r="AA22" s="295"/>
      <c r="AB22" s="302"/>
      <c r="AC22" s="301"/>
      <c r="AD22" s="295"/>
      <c r="AE22" s="302"/>
      <c r="AF22" s="301"/>
      <c r="AG22" s="295"/>
      <c r="AH22" s="302"/>
      <c r="AI22" s="301"/>
      <c r="AJ22" s="295"/>
      <c r="AK22" s="302"/>
      <c r="AL22" s="301"/>
      <c r="AM22" s="295"/>
      <c r="AN22" s="302"/>
      <c r="AO22" s="301"/>
      <c r="AP22" s="295"/>
      <c r="AQ22" s="302"/>
      <c r="AR22" s="301"/>
      <c r="AS22" s="295"/>
      <c r="AT22" s="302"/>
      <c r="AU22" s="301"/>
      <c r="AV22" s="295"/>
      <c r="AW22" s="302"/>
      <c r="AX22" s="300" t="s">
        <v>801</v>
      </c>
      <c r="AY22" s="412"/>
      <c r="AZ22" s="414"/>
      <c r="BA22" s="295"/>
      <c r="BB22" s="295"/>
      <c r="BC22" s="285"/>
      <c r="BD22" s="285"/>
      <c r="BE22" s="285"/>
      <c r="BF22" s="285"/>
      <c r="BG22" s="285"/>
      <c r="BH22" s="285"/>
      <c r="BI22" s="285"/>
      <c r="BJ22" s="285"/>
      <c r="BK22" s="285"/>
    </row>
    <row r="23" spans="1:63" ht="17.25" customHeight="1">
      <c r="A23" s="293">
        <v>19</v>
      </c>
      <c r="B23" s="294" t="str">
        <f>IF(BE23&lt;0.1,"",VLOOKUP($BB$3,'Club and ADMIN lookup'!$B$49:$FU$70,BE23,FALSE)*BF23)</f>
        <v/>
      </c>
      <c r="C23" s="295"/>
      <c r="D23" s="295"/>
      <c r="E23" s="294"/>
      <c r="F23" s="412"/>
      <c r="G23" s="413"/>
      <c r="H23" s="301"/>
      <c r="I23" s="295"/>
      <c r="J23" s="302"/>
      <c r="K23" s="301"/>
      <c r="L23" s="295"/>
      <c r="M23" s="302"/>
      <c r="N23" s="301"/>
      <c r="O23" s="295"/>
      <c r="P23" s="302"/>
      <c r="Q23" s="301"/>
      <c r="R23" s="295"/>
      <c r="S23" s="302"/>
      <c r="T23" s="301"/>
      <c r="U23" s="295"/>
      <c r="V23" s="302"/>
      <c r="W23" s="301"/>
      <c r="X23" s="295"/>
      <c r="Y23" s="302"/>
      <c r="Z23" s="301"/>
      <c r="AA23" s="295"/>
      <c r="AB23" s="302"/>
      <c r="AC23" s="301"/>
      <c r="AD23" s="295"/>
      <c r="AE23" s="302"/>
      <c r="AF23" s="301"/>
      <c r="AG23" s="295"/>
      <c r="AH23" s="302"/>
      <c r="AI23" s="301"/>
      <c r="AJ23" s="295"/>
      <c r="AK23" s="302"/>
      <c r="AL23" s="301"/>
      <c r="AM23" s="295"/>
      <c r="AN23" s="302"/>
      <c r="AO23" s="301"/>
      <c r="AP23" s="295"/>
      <c r="AQ23" s="302"/>
      <c r="AR23" s="301"/>
      <c r="AS23" s="295"/>
      <c r="AT23" s="302"/>
      <c r="AU23" s="301"/>
      <c r="AV23" s="295"/>
      <c r="AW23" s="302"/>
      <c r="AX23" s="300" t="s">
        <v>801</v>
      </c>
      <c r="AY23" s="412"/>
      <c r="AZ23" s="414"/>
      <c r="BA23" s="295"/>
      <c r="BB23" s="295"/>
      <c r="BC23" s="285"/>
      <c r="BD23" s="285"/>
      <c r="BE23" s="285"/>
      <c r="BF23" s="285"/>
      <c r="BG23" s="285"/>
      <c r="BH23" s="285"/>
      <c r="BI23" s="285"/>
      <c r="BJ23" s="285"/>
      <c r="BK23" s="285"/>
    </row>
    <row r="24" spans="1:63" ht="17.25" customHeight="1" thickBot="1">
      <c r="A24" s="293">
        <v>20</v>
      </c>
      <c r="B24" s="294" t="str">
        <f>IF(BE24&lt;0.1,"",VLOOKUP($BB$3,'Club and ADMIN lookup'!$B$49:$FU$70,BE24,FALSE)*BF24)</f>
        <v/>
      </c>
      <c r="C24" s="295"/>
      <c r="D24" s="295"/>
      <c r="E24" s="294"/>
      <c r="F24" s="412"/>
      <c r="G24" s="413"/>
      <c r="H24" s="303"/>
      <c r="I24" s="304"/>
      <c r="J24" s="305"/>
      <c r="K24" s="303"/>
      <c r="L24" s="304"/>
      <c r="M24" s="305"/>
      <c r="N24" s="303"/>
      <c r="O24" s="304"/>
      <c r="P24" s="305"/>
      <c r="Q24" s="303"/>
      <c r="R24" s="304"/>
      <c r="S24" s="305"/>
      <c r="T24" s="303"/>
      <c r="U24" s="304"/>
      <c r="V24" s="305"/>
      <c r="W24" s="303"/>
      <c r="X24" s="304"/>
      <c r="Y24" s="305"/>
      <c r="Z24" s="303"/>
      <c r="AA24" s="304"/>
      <c r="AB24" s="305"/>
      <c r="AC24" s="303"/>
      <c r="AD24" s="304"/>
      <c r="AE24" s="305"/>
      <c r="AF24" s="303"/>
      <c r="AG24" s="304"/>
      <c r="AH24" s="305"/>
      <c r="AI24" s="303"/>
      <c r="AJ24" s="304"/>
      <c r="AK24" s="305"/>
      <c r="AL24" s="303"/>
      <c r="AM24" s="304"/>
      <c r="AN24" s="305"/>
      <c r="AO24" s="303"/>
      <c r="AP24" s="304"/>
      <c r="AQ24" s="305"/>
      <c r="AR24" s="303"/>
      <c r="AS24" s="304"/>
      <c r="AT24" s="305"/>
      <c r="AU24" s="303"/>
      <c r="AV24" s="304"/>
      <c r="AW24" s="305"/>
      <c r="AX24" s="300" t="s">
        <v>801</v>
      </c>
      <c r="AY24" s="412"/>
      <c r="AZ24" s="414"/>
      <c r="BA24" s="295"/>
      <c r="BB24" s="295"/>
      <c r="BC24" s="285"/>
      <c r="BD24" s="285"/>
      <c r="BE24" s="285"/>
      <c r="BF24" s="285"/>
      <c r="BG24" s="285"/>
      <c r="BH24" s="285"/>
      <c r="BI24" s="285"/>
      <c r="BJ24" s="285"/>
      <c r="BK24" s="285"/>
    </row>
    <row r="25" spans="1:63" ht="15" customHeight="1">
      <c r="A25" s="296"/>
      <c r="B25" s="296"/>
      <c r="C25" s="448" t="s">
        <v>852</v>
      </c>
      <c r="D25" s="448"/>
      <c r="E25" s="448"/>
      <c r="F25" s="448"/>
      <c r="G25" s="296"/>
      <c r="H25" s="307"/>
      <c r="I25" s="307"/>
      <c r="J25" s="308"/>
      <c r="K25" s="308"/>
      <c r="L25" s="415" t="s">
        <v>851</v>
      </c>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415"/>
      <c r="AJ25" s="307"/>
      <c r="AK25" s="307"/>
      <c r="AL25" s="307"/>
      <c r="AM25" s="307"/>
      <c r="AN25" s="307"/>
      <c r="AO25" s="308"/>
      <c r="AP25" s="308"/>
      <c r="AQ25" s="308"/>
      <c r="AR25" s="307"/>
      <c r="AS25" s="307"/>
      <c r="AT25" s="307"/>
      <c r="AU25" s="307"/>
      <c r="AV25" s="307"/>
      <c r="AW25" s="307"/>
      <c r="AX25" s="296"/>
      <c r="AY25" s="296"/>
      <c r="AZ25" s="296"/>
      <c r="BA25" s="296"/>
      <c r="BB25" s="296"/>
      <c r="BC25" s="285"/>
      <c r="BD25" s="285"/>
      <c r="BE25" s="285"/>
      <c r="BF25" s="285"/>
      <c r="BG25" s="285"/>
      <c r="BH25" s="285"/>
      <c r="BI25" s="285"/>
      <c r="BJ25" s="285"/>
      <c r="BK25" s="285"/>
    </row>
    <row r="26" spans="1:63" ht="14.1" customHeight="1">
      <c r="A26" s="309" t="s">
        <v>804</v>
      </c>
      <c r="B26" s="309" t="s">
        <v>805</v>
      </c>
      <c r="C26" s="416" t="s">
        <v>806</v>
      </c>
      <c r="D26" s="449"/>
      <c r="E26" s="309" t="s">
        <v>807</v>
      </c>
      <c r="F26" s="416" t="s">
        <v>808</v>
      </c>
      <c r="G26" s="417"/>
      <c r="H26" s="417"/>
      <c r="I26" s="418"/>
      <c r="J26" s="419"/>
      <c r="K26" s="420"/>
      <c r="L26" s="416" t="s">
        <v>804</v>
      </c>
      <c r="M26" s="417"/>
      <c r="N26" s="418"/>
      <c r="O26" s="416" t="s">
        <v>805</v>
      </c>
      <c r="P26" s="417"/>
      <c r="Q26" s="418"/>
      <c r="R26" s="416" t="s">
        <v>806</v>
      </c>
      <c r="S26" s="417"/>
      <c r="T26" s="417"/>
      <c r="U26" s="417"/>
      <c r="V26" s="417"/>
      <c r="W26" s="417"/>
      <c r="X26" s="417"/>
      <c r="Y26" s="417"/>
      <c r="Z26" s="417"/>
      <c r="AA26" s="417"/>
      <c r="AB26" s="418"/>
      <c r="AC26" s="416" t="s">
        <v>807</v>
      </c>
      <c r="AD26" s="417"/>
      <c r="AE26" s="417"/>
      <c r="AF26" s="417"/>
      <c r="AG26" s="417"/>
      <c r="AH26" s="417"/>
      <c r="AI26" s="418"/>
      <c r="AJ26" s="416" t="s">
        <v>808</v>
      </c>
      <c r="AK26" s="417"/>
      <c r="AL26" s="417"/>
      <c r="AM26" s="417"/>
      <c r="AN26" s="418"/>
      <c r="AO26" s="419"/>
      <c r="AP26" s="424"/>
      <c r="AQ26" s="420"/>
      <c r="AR26" s="425" t="s">
        <v>809</v>
      </c>
      <c r="AS26" s="426"/>
      <c r="AT26" s="426"/>
      <c r="AU26" s="426"/>
      <c r="AV26" s="426"/>
      <c r="AW26" s="426"/>
      <c r="AX26" s="426"/>
      <c r="AY26" s="426"/>
      <c r="AZ26" s="426"/>
      <c r="BA26" s="426"/>
      <c r="BB26" s="427"/>
      <c r="BC26" s="285"/>
      <c r="BD26" s="285"/>
      <c r="BE26" s="285"/>
      <c r="BF26" s="285"/>
      <c r="BG26" s="285"/>
      <c r="BH26" s="285"/>
      <c r="BI26" s="285"/>
      <c r="BJ26" s="285"/>
      <c r="BK26" s="285"/>
    </row>
    <row r="27" spans="1:63" ht="14.55" customHeight="1">
      <c r="A27" s="309" t="s">
        <v>810</v>
      </c>
      <c r="B27" s="310"/>
      <c r="C27" s="446"/>
      <c r="D27" s="447"/>
      <c r="E27" s="310"/>
      <c r="F27" s="431" t="s">
        <v>811</v>
      </c>
      <c r="G27" s="432"/>
      <c r="H27" s="432"/>
      <c r="I27" s="433"/>
      <c r="J27" s="419"/>
      <c r="K27" s="420"/>
      <c r="L27" s="416" t="s">
        <v>832</v>
      </c>
      <c r="M27" s="417"/>
      <c r="N27" s="418"/>
      <c r="O27" s="421"/>
      <c r="P27" s="422"/>
      <c r="Q27" s="423"/>
      <c r="R27" s="421"/>
      <c r="S27" s="422"/>
      <c r="T27" s="422"/>
      <c r="U27" s="422"/>
      <c r="V27" s="422"/>
      <c r="W27" s="422"/>
      <c r="X27" s="422"/>
      <c r="Y27" s="422"/>
      <c r="Z27" s="422"/>
      <c r="AA27" s="422"/>
      <c r="AB27" s="423"/>
      <c r="AC27" s="421"/>
      <c r="AD27" s="422"/>
      <c r="AE27" s="422"/>
      <c r="AF27" s="422"/>
      <c r="AG27" s="422"/>
      <c r="AH27" s="422"/>
      <c r="AI27" s="423"/>
      <c r="AJ27" s="431" t="s">
        <v>811</v>
      </c>
      <c r="AK27" s="432"/>
      <c r="AL27" s="432"/>
      <c r="AM27" s="432"/>
      <c r="AN27" s="433"/>
      <c r="AO27" s="419"/>
      <c r="AP27" s="424"/>
      <c r="AQ27" s="420"/>
      <c r="AR27" s="428"/>
      <c r="AS27" s="429"/>
      <c r="AT27" s="429"/>
      <c r="AU27" s="429"/>
      <c r="AV27" s="429"/>
      <c r="AW27" s="429"/>
      <c r="AX27" s="429"/>
      <c r="AY27" s="429"/>
      <c r="AZ27" s="429"/>
      <c r="BA27" s="429"/>
      <c r="BB27" s="430"/>
      <c r="BC27" s="285"/>
      <c r="BD27" s="285"/>
      <c r="BE27" s="285"/>
      <c r="BF27" s="285"/>
      <c r="BG27" s="285"/>
      <c r="BH27" s="285"/>
      <c r="BI27" s="285"/>
      <c r="BJ27" s="285"/>
      <c r="BK27" s="285"/>
    </row>
    <row r="28" spans="1:63" ht="14.55" customHeight="1">
      <c r="A28" s="309" t="s">
        <v>813</v>
      </c>
      <c r="B28" s="310"/>
      <c r="C28" s="446"/>
      <c r="D28" s="447"/>
      <c r="E28" s="310"/>
      <c r="F28" s="431" t="s">
        <v>811</v>
      </c>
      <c r="G28" s="432"/>
      <c r="H28" s="432"/>
      <c r="I28" s="433"/>
      <c r="J28" s="419"/>
      <c r="K28" s="420"/>
      <c r="L28" s="416" t="s">
        <v>835</v>
      </c>
      <c r="M28" s="417"/>
      <c r="N28" s="418"/>
      <c r="O28" s="421"/>
      <c r="P28" s="422"/>
      <c r="Q28" s="423"/>
      <c r="R28" s="421"/>
      <c r="S28" s="422"/>
      <c r="T28" s="422"/>
      <c r="U28" s="422"/>
      <c r="V28" s="422"/>
      <c r="W28" s="422"/>
      <c r="X28" s="422"/>
      <c r="Y28" s="422"/>
      <c r="Z28" s="422"/>
      <c r="AA28" s="422"/>
      <c r="AB28" s="423"/>
      <c r="AC28" s="421"/>
      <c r="AD28" s="422"/>
      <c r="AE28" s="422"/>
      <c r="AF28" s="422"/>
      <c r="AG28" s="422"/>
      <c r="AH28" s="422"/>
      <c r="AI28" s="423"/>
      <c r="AJ28" s="431" t="s">
        <v>811</v>
      </c>
      <c r="AK28" s="432"/>
      <c r="AL28" s="432"/>
      <c r="AM28" s="432"/>
      <c r="AN28" s="433"/>
      <c r="AO28" s="419"/>
      <c r="AP28" s="424"/>
      <c r="AQ28" s="420"/>
      <c r="AR28" s="434"/>
      <c r="AS28" s="435"/>
      <c r="AT28" s="435"/>
      <c r="AU28" s="435"/>
      <c r="AV28" s="435"/>
      <c r="AW28" s="435"/>
      <c r="AX28" s="435"/>
      <c r="AY28" s="435"/>
      <c r="AZ28" s="435"/>
      <c r="BA28" s="435"/>
      <c r="BB28" s="436"/>
      <c r="BC28" s="285"/>
      <c r="BD28" s="285"/>
      <c r="BE28" s="285"/>
      <c r="BF28" s="285"/>
      <c r="BG28" s="285"/>
      <c r="BH28" s="285"/>
      <c r="BI28" s="285"/>
      <c r="BJ28" s="285"/>
      <c r="BK28" s="285"/>
    </row>
    <row r="29" spans="1:63" ht="14.55" customHeight="1">
      <c r="A29" s="309" t="s">
        <v>815</v>
      </c>
      <c r="B29" s="310"/>
      <c r="C29" s="446"/>
      <c r="D29" s="447"/>
      <c r="E29" s="310"/>
      <c r="F29" s="431" t="s">
        <v>811</v>
      </c>
      <c r="G29" s="432"/>
      <c r="H29" s="432"/>
      <c r="I29" s="433"/>
      <c r="J29" s="419"/>
      <c r="K29" s="420"/>
      <c r="L29" s="416" t="s">
        <v>837</v>
      </c>
      <c r="M29" s="417"/>
      <c r="N29" s="418"/>
      <c r="O29" s="421"/>
      <c r="P29" s="422"/>
      <c r="Q29" s="423"/>
      <c r="R29" s="421"/>
      <c r="S29" s="422"/>
      <c r="T29" s="422"/>
      <c r="U29" s="422"/>
      <c r="V29" s="422"/>
      <c r="W29" s="422"/>
      <c r="X29" s="422"/>
      <c r="Y29" s="422"/>
      <c r="Z29" s="422"/>
      <c r="AA29" s="422"/>
      <c r="AB29" s="423"/>
      <c r="AC29" s="421"/>
      <c r="AD29" s="422"/>
      <c r="AE29" s="422"/>
      <c r="AF29" s="422"/>
      <c r="AG29" s="422"/>
      <c r="AH29" s="422"/>
      <c r="AI29" s="423"/>
      <c r="AJ29" s="431" t="s">
        <v>811</v>
      </c>
      <c r="AK29" s="432"/>
      <c r="AL29" s="432"/>
      <c r="AM29" s="432"/>
      <c r="AN29" s="433"/>
      <c r="AO29" s="419"/>
      <c r="AP29" s="424"/>
      <c r="AQ29" s="420"/>
      <c r="AR29" s="437"/>
      <c r="AS29" s="438"/>
      <c r="AT29" s="438"/>
      <c r="AU29" s="438"/>
      <c r="AV29" s="438"/>
      <c r="AW29" s="438"/>
      <c r="AX29" s="438"/>
      <c r="AY29" s="438"/>
      <c r="AZ29" s="438"/>
      <c r="BA29" s="438"/>
      <c r="BB29" s="439"/>
      <c r="BC29" s="285"/>
      <c r="BD29" s="285"/>
      <c r="BE29" s="285"/>
      <c r="BF29" s="285"/>
      <c r="BG29" s="285"/>
      <c r="BH29" s="285"/>
      <c r="BI29" s="285"/>
      <c r="BJ29" s="285"/>
      <c r="BK29" s="285"/>
    </row>
    <row r="30" spans="1:63" ht="14.55" customHeight="1">
      <c r="A30" s="309" t="s">
        <v>817</v>
      </c>
      <c r="B30" s="310"/>
      <c r="C30" s="446"/>
      <c r="D30" s="447"/>
      <c r="E30" s="310"/>
      <c r="F30" s="431" t="s">
        <v>811</v>
      </c>
      <c r="G30" s="432"/>
      <c r="H30" s="432"/>
      <c r="I30" s="433"/>
      <c r="J30" s="419"/>
      <c r="K30" s="420"/>
      <c r="L30" s="416" t="s">
        <v>839</v>
      </c>
      <c r="M30" s="417"/>
      <c r="N30" s="418"/>
      <c r="O30" s="421"/>
      <c r="P30" s="422"/>
      <c r="Q30" s="423"/>
      <c r="R30" s="421"/>
      <c r="S30" s="422"/>
      <c r="T30" s="422"/>
      <c r="U30" s="422"/>
      <c r="V30" s="422"/>
      <c r="W30" s="422"/>
      <c r="X30" s="422"/>
      <c r="Y30" s="422"/>
      <c r="Z30" s="422"/>
      <c r="AA30" s="422"/>
      <c r="AB30" s="423"/>
      <c r="AC30" s="421"/>
      <c r="AD30" s="422"/>
      <c r="AE30" s="422"/>
      <c r="AF30" s="422"/>
      <c r="AG30" s="422"/>
      <c r="AH30" s="422"/>
      <c r="AI30" s="423"/>
      <c r="AJ30" s="431" t="s">
        <v>811</v>
      </c>
      <c r="AK30" s="432"/>
      <c r="AL30" s="432"/>
      <c r="AM30" s="432"/>
      <c r="AN30" s="433"/>
      <c r="AO30" s="419"/>
      <c r="AP30" s="424"/>
      <c r="AQ30" s="420"/>
      <c r="AR30" s="434"/>
      <c r="AS30" s="435"/>
      <c r="AT30" s="435"/>
      <c r="AU30" s="435"/>
      <c r="AV30" s="435"/>
      <c r="AW30" s="435"/>
      <c r="AX30" s="435"/>
      <c r="AY30" s="435"/>
      <c r="AZ30" s="435"/>
      <c r="BA30" s="435"/>
      <c r="BB30" s="436"/>
      <c r="BC30" s="285"/>
      <c r="BD30" s="285"/>
      <c r="BE30" s="285"/>
      <c r="BF30" s="285"/>
      <c r="BG30" s="285"/>
      <c r="BH30" s="285"/>
      <c r="BI30" s="285"/>
      <c r="BJ30" s="285"/>
      <c r="BK30" s="285"/>
    </row>
    <row r="31" spans="1:63" ht="14.55" customHeight="1">
      <c r="A31" s="309" t="s">
        <v>819</v>
      </c>
      <c r="B31" s="310"/>
      <c r="C31" s="446"/>
      <c r="D31" s="447"/>
      <c r="E31" s="310"/>
      <c r="F31" s="431" t="s">
        <v>811</v>
      </c>
      <c r="G31" s="432"/>
      <c r="H31" s="432"/>
      <c r="I31" s="433"/>
      <c r="J31" s="419"/>
      <c r="K31" s="420"/>
      <c r="L31" s="416" t="s">
        <v>834</v>
      </c>
      <c r="M31" s="417"/>
      <c r="N31" s="418"/>
      <c r="O31" s="421"/>
      <c r="P31" s="422"/>
      <c r="Q31" s="423"/>
      <c r="R31" s="421"/>
      <c r="S31" s="422"/>
      <c r="T31" s="422"/>
      <c r="U31" s="422"/>
      <c r="V31" s="422"/>
      <c r="W31" s="422"/>
      <c r="X31" s="422"/>
      <c r="Y31" s="422"/>
      <c r="Z31" s="422"/>
      <c r="AA31" s="422"/>
      <c r="AB31" s="423"/>
      <c r="AC31" s="421"/>
      <c r="AD31" s="422"/>
      <c r="AE31" s="422"/>
      <c r="AF31" s="422"/>
      <c r="AG31" s="422"/>
      <c r="AH31" s="422"/>
      <c r="AI31" s="423"/>
      <c r="AJ31" s="431" t="s">
        <v>811</v>
      </c>
      <c r="AK31" s="432"/>
      <c r="AL31" s="432"/>
      <c r="AM31" s="432"/>
      <c r="AN31" s="433"/>
      <c r="AO31" s="419"/>
      <c r="AP31" s="424"/>
      <c r="AQ31" s="420"/>
      <c r="AR31" s="437"/>
      <c r="AS31" s="438"/>
      <c r="AT31" s="438"/>
      <c r="AU31" s="438"/>
      <c r="AV31" s="438"/>
      <c r="AW31" s="438"/>
      <c r="AX31" s="438"/>
      <c r="AY31" s="438"/>
      <c r="AZ31" s="438"/>
      <c r="BA31" s="438"/>
      <c r="BB31" s="439"/>
      <c r="BC31" s="285"/>
      <c r="BD31" s="285"/>
      <c r="BE31" s="285"/>
      <c r="BF31" s="285"/>
      <c r="BG31" s="285"/>
      <c r="BH31" s="285"/>
      <c r="BI31" s="285"/>
      <c r="BJ31" s="285"/>
      <c r="BK31" s="285"/>
    </row>
    <row r="32" spans="1:63" ht="14.55" customHeight="1">
      <c r="A32" s="309" t="s">
        <v>821</v>
      </c>
      <c r="B32" s="310"/>
      <c r="C32" s="446"/>
      <c r="D32" s="447"/>
      <c r="E32" s="310"/>
      <c r="F32" s="431" t="s">
        <v>811</v>
      </c>
      <c r="G32" s="432"/>
      <c r="H32" s="432"/>
      <c r="I32" s="433"/>
      <c r="J32" s="419"/>
      <c r="K32" s="420"/>
      <c r="L32" s="416" t="s">
        <v>836</v>
      </c>
      <c r="M32" s="417"/>
      <c r="N32" s="418"/>
      <c r="O32" s="421"/>
      <c r="P32" s="422"/>
      <c r="Q32" s="423"/>
      <c r="R32" s="421"/>
      <c r="S32" s="422"/>
      <c r="T32" s="422"/>
      <c r="U32" s="422"/>
      <c r="V32" s="422"/>
      <c r="W32" s="422"/>
      <c r="X32" s="422"/>
      <c r="Y32" s="422"/>
      <c r="Z32" s="422"/>
      <c r="AA32" s="422"/>
      <c r="AB32" s="423"/>
      <c r="AC32" s="421"/>
      <c r="AD32" s="422"/>
      <c r="AE32" s="422"/>
      <c r="AF32" s="422"/>
      <c r="AG32" s="422"/>
      <c r="AH32" s="422"/>
      <c r="AI32" s="423"/>
      <c r="AJ32" s="431" t="s">
        <v>811</v>
      </c>
      <c r="AK32" s="432"/>
      <c r="AL32" s="432"/>
      <c r="AM32" s="432"/>
      <c r="AN32" s="433"/>
      <c r="AO32" s="419"/>
      <c r="AP32" s="424"/>
      <c r="AQ32" s="420"/>
      <c r="AR32" s="425" t="s">
        <v>823</v>
      </c>
      <c r="AS32" s="426"/>
      <c r="AT32" s="426"/>
      <c r="AU32" s="426"/>
      <c r="AV32" s="426"/>
      <c r="AW32" s="426"/>
      <c r="AX32" s="426"/>
      <c r="AY32" s="426"/>
      <c r="AZ32" s="426"/>
      <c r="BA32" s="426"/>
      <c r="BB32" s="427"/>
      <c r="BC32" s="285"/>
      <c r="BD32" s="285"/>
      <c r="BE32" s="285"/>
      <c r="BF32" s="285"/>
      <c r="BG32" s="285"/>
      <c r="BH32" s="285"/>
      <c r="BI32" s="285"/>
      <c r="BJ32" s="285"/>
      <c r="BK32" s="285"/>
    </row>
    <row r="33" spans="1:63" ht="14.55" customHeight="1">
      <c r="A33" s="309" t="s">
        <v>824</v>
      </c>
      <c r="B33" s="310"/>
      <c r="C33" s="446"/>
      <c r="D33" s="447"/>
      <c r="E33" s="310"/>
      <c r="F33" s="431" t="s">
        <v>811</v>
      </c>
      <c r="G33" s="432"/>
      <c r="H33" s="432"/>
      <c r="I33" s="433"/>
      <c r="J33" s="419"/>
      <c r="K33" s="420"/>
      <c r="L33" s="416" t="s">
        <v>838</v>
      </c>
      <c r="M33" s="417"/>
      <c r="N33" s="418"/>
      <c r="O33" s="421"/>
      <c r="P33" s="422"/>
      <c r="Q33" s="423"/>
      <c r="R33" s="421"/>
      <c r="S33" s="422"/>
      <c r="T33" s="422"/>
      <c r="U33" s="422"/>
      <c r="V33" s="422"/>
      <c r="W33" s="422"/>
      <c r="X33" s="422"/>
      <c r="Y33" s="422"/>
      <c r="Z33" s="422"/>
      <c r="AA33" s="422"/>
      <c r="AB33" s="423"/>
      <c r="AC33" s="421"/>
      <c r="AD33" s="422"/>
      <c r="AE33" s="422"/>
      <c r="AF33" s="422"/>
      <c r="AG33" s="422"/>
      <c r="AH33" s="422"/>
      <c r="AI33" s="423"/>
      <c r="AJ33" s="431" t="s">
        <v>811</v>
      </c>
      <c r="AK33" s="432"/>
      <c r="AL33" s="432"/>
      <c r="AM33" s="432"/>
      <c r="AN33" s="433"/>
      <c r="AO33" s="419"/>
      <c r="AP33" s="424"/>
      <c r="AQ33" s="420"/>
      <c r="AR33" s="428"/>
      <c r="AS33" s="429"/>
      <c r="AT33" s="429"/>
      <c r="AU33" s="429"/>
      <c r="AV33" s="429"/>
      <c r="AW33" s="429"/>
      <c r="AX33" s="429"/>
      <c r="AY33" s="429"/>
      <c r="AZ33" s="429"/>
      <c r="BA33" s="429"/>
      <c r="BB33" s="430"/>
      <c r="BC33" s="285"/>
      <c r="BD33" s="285"/>
      <c r="BE33" s="285"/>
      <c r="BF33" s="285"/>
      <c r="BG33" s="285"/>
      <c r="BH33" s="285"/>
      <c r="BI33" s="285"/>
      <c r="BJ33" s="285"/>
      <c r="BK33" s="285"/>
    </row>
    <row r="34" spans="1:63" ht="14.55" customHeight="1">
      <c r="A34" s="309" t="s">
        <v>826</v>
      </c>
      <c r="B34" s="310"/>
      <c r="C34" s="446"/>
      <c r="D34" s="447"/>
      <c r="E34" s="310"/>
      <c r="F34" s="431" t="s">
        <v>811</v>
      </c>
      <c r="G34" s="432"/>
      <c r="H34" s="432"/>
      <c r="I34" s="433"/>
      <c r="J34" s="419"/>
      <c r="K34" s="420"/>
      <c r="L34" s="416" t="s">
        <v>840</v>
      </c>
      <c r="M34" s="417"/>
      <c r="N34" s="418"/>
      <c r="O34" s="421"/>
      <c r="P34" s="422"/>
      <c r="Q34" s="423"/>
      <c r="R34" s="421"/>
      <c r="S34" s="422"/>
      <c r="T34" s="422"/>
      <c r="U34" s="422"/>
      <c r="V34" s="422"/>
      <c r="W34" s="422"/>
      <c r="X34" s="422"/>
      <c r="Y34" s="422"/>
      <c r="Z34" s="422"/>
      <c r="AA34" s="422"/>
      <c r="AB34" s="423"/>
      <c r="AC34" s="421"/>
      <c r="AD34" s="422"/>
      <c r="AE34" s="422"/>
      <c r="AF34" s="422"/>
      <c r="AG34" s="422"/>
      <c r="AH34" s="422"/>
      <c r="AI34" s="423"/>
      <c r="AJ34" s="431" t="s">
        <v>811</v>
      </c>
      <c r="AK34" s="432"/>
      <c r="AL34" s="432"/>
      <c r="AM34" s="432"/>
      <c r="AN34" s="433"/>
      <c r="AO34" s="440" t="s">
        <v>828</v>
      </c>
      <c r="AP34" s="441"/>
      <c r="AQ34" s="441"/>
      <c r="AR34" s="441"/>
      <c r="AS34" s="441"/>
      <c r="AT34" s="441"/>
      <c r="AU34" s="441"/>
      <c r="AV34" s="441"/>
      <c r="AW34" s="441"/>
      <c r="AX34" s="441"/>
      <c r="AY34" s="441"/>
      <c r="AZ34" s="441"/>
      <c r="BA34" s="441"/>
      <c r="BB34" s="441"/>
      <c r="BC34" s="285"/>
      <c r="BD34" s="285"/>
      <c r="BE34" s="285"/>
      <c r="BF34" s="285"/>
      <c r="BG34" s="285"/>
      <c r="BH34" s="285"/>
      <c r="BI34" s="285"/>
      <c r="BJ34" s="285"/>
      <c r="BK34" s="285"/>
    </row>
    <row r="35" spans="1:63" ht="13.2" customHeight="1">
      <c r="A35" s="285"/>
      <c r="B35" s="285"/>
      <c r="C35" s="442"/>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442"/>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row>
    <row r="36" spans="1:63">
      <c r="A36" s="309"/>
      <c r="B36" s="309"/>
      <c r="C36" s="309"/>
      <c r="D36" s="309"/>
      <c r="E36" s="309"/>
      <c r="F36" s="443"/>
      <c r="G36" s="443"/>
      <c r="H36" s="443"/>
      <c r="I36" s="444"/>
      <c r="J36" s="445"/>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row>
    <row r="37" spans="1:63" ht="14.55" customHeight="1">
      <c r="A37" s="309"/>
      <c r="B37" s="310"/>
      <c r="C37" s="310"/>
      <c r="D37" s="310"/>
      <c r="E37" s="310"/>
      <c r="F37" s="443"/>
      <c r="G37" s="443"/>
      <c r="H37" s="443"/>
      <c r="I37" s="444"/>
      <c r="J37" s="445"/>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c r="AH37" s="443"/>
      <c r="AI37" s="443"/>
      <c r="AJ37" s="443"/>
      <c r="AK37" s="443"/>
      <c r="AL37" s="443"/>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c r="BK37" s="285"/>
    </row>
    <row r="38" spans="1:63" ht="14.55" customHeight="1">
      <c r="A38" s="309"/>
      <c r="B38" s="310"/>
      <c r="C38" s="310"/>
      <c r="D38" s="310"/>
      <c r="E38" s="310"/>
      <c r="F38" s="443"/>
      <c r="G38" s="443"/>
      <c r="H38" s="443"/>
      <c r="I38" s="444"/>
      <c r="J38" s="445"/>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3"/>
      <c r="AL38" s="443"/>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row>
    <row r="39" spans="1:63" ht="14.55" customHeight="1">
      <c r="A39" s="309"/>
      <c r="B39" s="310"/>
      <c r="C39" s="310"/>
      <c r="D39" s="310"/>
      <c r="E39" s="310"/>
      <c r="F39" s="443"/>
      <c r="G39" s="443"/>
      <c r="H39" s="443"/>
      <c r="I39" s="444"/>
      <c r="J39" s="445"/>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c r="BK39" s="285"/>
    </row>
    <row r="40" spans="1:63" ht="14.55" customHeight="1">
      <c r="A40" s="309"/>
      <c r="B40" s="310"/>
      <c r="C40" s="310"/>
      <c r="D40" s="310"/>
      <c r="E40" s="310"/>
      <c r="F40" s="443"/>
      <c r="G40" s="443"/>
      <c r="H40" s="443"/>
      <c r="I40" s="444"/>
      <c r="J40" s="445"/>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row>
    <row r="41" spans="1:63">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row>
  </sheetData>
  <mergeCells count="179">
    <mergeCell ref="AD3:AG3"/>
    <mergeCell ref="AH3:AI3"/>
    <mergeCell ref="AJ3:AM3"/>
    <mergeCell ref="AN3:AP3"/>
    <mergeCell ref="AQ3:AW3"/>
    <mergeCell ref="AY3:BA3"/>
    <mergeCell ref="AJ1:AX1"/>
    <mergeCell ref="AY1:AZ1"/>
    <mergeCell ref="BA1:BB1"/>
    <mergeCell ref="A2:BB2"/>
    <mergeCell ref="A3:B3"/>
    <mergeCell ref="F3:I3"/>
    <mergeCell ref="J3:L3"/>
    <mergeCell ref="M3:P3"/>
    <mergeCell ref="Q3:T3"/>
    <mergeCell ref="U3:X3"/>
    <mergeCell ref="A1:C1"/>
    <mergeCell ref="F1:H1"/>
    <mergeCell ref="I1:N1"/>
    <mergeCell ref="O1:Y1"/>
    <mergeCell ref="Z1:AF1"/>
    <mergeCell ref="AG1:AI1"/>
    <mergeCell ref="AR4:AT4"/>
    <mergeCell ref="AU4:AW4"/>
    <mergeCell ref="F5:G5"/>
    <mergeCell ref="AY5:AZ5"/>
    <mergeCell ref="F6:G6"/>
    <mergeCell ref="AY6:AZ6"/>
    <mergeCell ref="Z4:AB4"/>
    <mergeCell ref="AC4:AE4"/>
    <mergeCell ref="AF4:AH4"/>
    <mergeCell ref="AI4:AK4"/>
    <mergeCell ref="AL4:AN4"/>
    <mergeCell ref="AO4:AQ4"/>
    <mergeCell ref="H4:J4"/>
    <mergeCell ref="K4:M4"/>
    <mergeCell ref="N4:P4"/>
    <mergeCell ref="Q4:S4"/>
    <mergeCell ref="T4:V4"/>
    <mergeCell ref="W4:Y4"/>
    <mergeCell ref="F10:G10"/>
    <mergeCell ref="AY10:AZ10"/>
    <mergeCell ref="F11:G11"/>
    <mergeCell ref="AY11:AZ11"/>
    <mergeCell ref="F12:G12"/>
    <mergeCell ref="AY12:AZ12"/>
    <mergeCell ref="F7:G7"/>
    <mergeCell ref="AY7:AZ7"/>
    <mergeCell ref="F8:G8"/>
    <mergeCell ref="AY8:AZ8"/>
    <mergeCell ref="F9:G9"/>
    <mergeCell ref="AY9:AZ9"/>
    <mergeCell ref="F16:G16"/>
    <mergeCell ref="AY16:AZ16"/>
    <mergeCell ref="F17:G17"/>
    <mergeCell ref="AY17:AZ17"/>
    <mergeCell ref="F18:G18"/>
    <mergeCell ref="AY18:AZ18"/>
    <mergeCell ref="F13:G13"/>
    <mergeCell ref="AY13:AZ13"/>
    <mergeCell ref="F14:G14"/>
    <mergeCell ref="AY14:AZ14"/>
    <mergeCell ref="F15:G15"/>
    <mergeCell ref="AY15:AZ15"/>
    <mergeCell ref="F22:G22"/>
    <mergeCell ref="AY22:AZ22"/>
    <mergeCell ref="F23:G23"/>
    <mergeCell ref="AY23:AZ23"/>
    <mergeCell ref="F24:G24"/>
    <mergeCell ref="AY24:AZ24"/>
    <mergeCell ref="F19:G19"/>
    <mergeCell ref="AY19:AZ19"/>
    <mergeCell ref="F20:G20"/>
    <mergeCell ref="AY20:AZ20"/>
    <mergeCell ref="F21:G21"/>
    <mergeCell ref="AY21:AZ21"/>
    <mergeCell ref="L25:AI25"/>
    <mergeCell ref="F26:I26"/>
    <mergeCell ref="J26:K34"/>
    <mergeCell ref="L26:N26"/>
    <mergeCell ref="O26:Q26"/>
    <mergeCell ref="R26:AB26"/>
    <mergeCell ref="AC26:AI26"/>
    <mergeCell ref="L28:N28"/>
    <mergeCell ref="O28:Q28"/>
    <mergeCell ref="R28:AB28"/>
    <mergeCell ref="AC31:AI31"/>
    <mergeCell ref="AJ26:AN26"/>
    <mergeCell ref="AO26:AQ33"/>
    <mergeCell ref="AR26:BB27"/>
    <mergeCell ref="F27:I27"/>
    <mergeCell ref="L27:N27"/>
    <mergeCell ref="O27:Q27"/>
    <mergeCell ref="R27:AB27"/>
    <mergeCell ref="AC27:AI27"/>
    <mergeCell ref="AJ27:AN27"/>
    <mergeCell ref="F28:I28"/>
    <mergeCell ref="AC28:AI28"/>
    <mergeCell ref="AJ28:AN28"/>
    <mergeCell ref="AR28:BB29"/>
    <mergeCell ref="F29:I29"/>
    <mergeCell ref="L29:N29"/>
    <mergeCell ref="O29:Q29"/>
    <mergeCell ref="R29:AB29"/>
    <mergeCell ref="AC29:AI29"/>
    <mergeCell ref="AJ29:AN29"/>
    <mergeCell ref="AR30:BB31"/>
    <mergeCell ref="F31:I31"/>
    <mergeCell ref="L31:N31"/>
    <mergeCell ref="O31:Q31"/>
    <mergeCell ref="R31:AB31"/>
    <mergeCell ref="AJ31:AN31"/>
    <mergeCell ref="F30:I30"/>
    <mergeCell ref="L30:N30"/>
    <mergeCell ref="O30:Q30"/>
    <mergeCell ref="R30:AB30"/>
    <mergeCell ref="AC30:AI30"/>
    <mergeCell ref="AJ30:AN30"/>
    <mergeCell ref="AR32:BB33"/>
    <mergeCell ref="F33:I33"/>
    <mergeCell ref="L33:N33"/>
    <mergeCell ref="O33:Q33"/>
    <mergeCell ref="R33:AB33"/>
    <mergeCell ref="AC33:AI33"/>
    <mergeCell ref="AJ33:AN33"/>
    <mergeCell ref="F32:I32"/>
    <mergeCell ref="L32:N32"/>
    <mergeCell ref="O32:Q32"/>
    <mergeCell ref="R32:AB32"/>
    <mergeCell ref="AC32:AI32"/>
    <mergeCell ref="AJ32:AN32"/>
    <mergeCell ref="AO34:BB34"/>
    <mergeCell ref="C35:AG35"/>
    <mergeCell ref="F36:I36"/>
    <mergeCell ref="J36:L36"/>
    <mergeCell ref="M36:O36"/>
    <mergeCell ref="P36:Z36"/>
    <mergeCell ref="AA36:AG36"/>
    <mergeCell ref="AH36:AL36"/>
    <mergeCell ref="F34:I34"/>
    <mergeCell ref="L34:N34"/>
    <mergeCell ref="O34:Q34"/>
    <mergeCell ref="R34:AB34"/>
    <mergeCell ref="AC34:AI34"/>
    <mergeCell ref="AJ34:AN34"/>
    <mergeCell ref="F38:I38"/>
    <mergeCell ref="J38:L38"/>
    <mergeCell ref="M38:O38"/>
    <mergeCell ref="P38:Z38"/>
    <mergeCell ref="AA38:AG38"/>
    <mergeCell ref="AH38:AL38"/>
    <mergeCell ref="F37:I37"/>
    <mergeCell ref="J37:L37"/>
    <mergeCell ref="M37:O37"/>
    <mergeCell ref="P37:Z37"/>
    <mergeCell ref="AA37:AG37"/>
    <mergeCell ref="AH37:AL37"/>
    <mergeCell ref="F40:I40"/>
    <mergeCell ref="J40:L40"/>
    <mergeCell ref="M40:O40"/>
    <mergeCell ref="P40:Z40"/>
    <mergeCell ref="AA40:AG40"/>
    <mergeCell ref="AH40:AL40"/>
    <mergeCell ref="F39:I39"/>
    <mergeCell ref="J39:L39"/>
    <mergeCell ref="M39:O39"/>
    <mergeCell ref="P39:Z39"/>
    <mergeCell ref="AA39:AG39"/>
    <mergeCell ref="AH39:AL39"/>
    <mergeCell ref="C30:D30"/>
    <mergeCell ref="C31:D31"/>
    <mergeCell ref="C32:D32"/>
    <mergeCell ref="C33:D33"/>
    <mergeCell ref="C34:D34"/>
    <mergeCell ref="C25:F25"/>
    <mergeCell ref="C26:D26"/>
    <mergeCell ref="C27:D27"/>
    <mergeCell ref="C28:D28"/>
    <mergeCell ref="C29:D29"/>
  </mergeCell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039EC-6AE1-4E7B-970C-22EAC0B17391}">
  <sheetPr>
    <pageSetUpPr fitToPage="1"/>
  </sheetPr>
  <dimension ref="A1:AG42"/>
  <sheetViews>
    <sheetView topLeftCell="K1" zoomScale="80" zoomScaleNormal="80" workbookViewId="0">
      <selection activeCell="AG1" sqref="AG1:AG25"/>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 min="33" max="33" width="25.88671875"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0.58333333333333337</v>
      </c>
      <c r="D3" s="321" t="s">
        <v>885</v>
      </c>
      <c r="E3" s="322" t="s">
        <v>780</v>
      </c>
      <c r="F3" s="351" t="s">
        <v>521</v>
      </c>
      <c r="G3" s="352"/>
      <c r="H3" s="323" t="s">
        <v>886</v>
      </c>
      <c r="I3" s="353">
        <f>VLOOKUP(F3,'Club and ADMIN lookup'!A76:F89,VLOOKUP(L1,'Club and ADMIN lookup'!A93:B97,2,FALSE),FALSE)</f>
        <v>9.3000000000000007</v>
      </c>
      <c r="J3" s="353"/>
      <c r="K3" s="322" t="s">
        <v>782</v>
      </c>
      <c r="L3" s="324" t="s">
        <v>541</v>
      </c>
      <c r="M3" s="339">
        <f>IF(AC3="MW","mixed",IF(AC3="M",VLOOKUP(AD3,'League and Div records'!A32:W52,AB3,FALSE),IF(AC3="W",VLOOKUP(AD3,'League and Div records'!A5:W26,AB3,FALSE),"err")))</f>
        <v>12.42</v>
      </c>
      <c r="N3" s="354"/>
      <c r="O3" s="322" t="s">
        <v>784</v>
      </c>
      <c r="P3" s="339">
        <f>IF(AC3="MW","mixed",IF(AC3="M",VLOOKUP(AD3,'League and Div records'!A32:W52,4,FALSE),IF(AC3="W",VLOOKUP(AD3,'League and Div records'!A5:W26,4,FALSE),"err")))</f>
        <v>13.09</v>
      </c>
      <c r="Q3" s="354"/>
      <c r="R3" s="323"/>
      <c r="S3" s="323"/>
      <c r="T3" s="338" t="s">
        <v>887</v>
      </c>
      <c r="U3" s="339"/>
      <c r="V3" s="315" t="str">
        <f>HLOOKUP(F3,'Club and ADMIN lookup'!$C$43:$R$44,2,FALSE)</f>
        <v>TJ</v>
      </c>
      <c r="W3" s="168"/>
      <c r="X3" s="168"/>
      <c r="Y3" s="168"/>
      <c r="Z3" s="168"/>
      <c r="AA3" s="168"/>
      <c r="AB3" s="285">
        <f>VLOOKUP(L1,'Club and ADMIN lookup'!T1:X5,5,FALSE)</f>
        <v>22</v>
      </c>
      <c r="AC3" s="285" t="str">
        <f>VLOOKUP(F3,'Club and ADMIN lookup'!$S$14:$U$30,2,FALSE)</f>
        <v>W</v>
      </c>
      <c r="AD3" s="285" t="str">
        <f>VLOOKUP(F3,'Club and ADMIN lookup'!$S$14:$U$30,3,FALSE)</f>
        <v>TJ</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5</v>
      </c>
      <c r="C6" s="295" t="str">
        <f>IF(AG6="","",IF(AG6="unknown","",AG6))</f>
        <v/>
      </c>
      <c r="D6" s="327" t="str">
        <f>IF(B6="","",VLOOKUP(B6,'Club and ADMIN lookup'!$A$2:$B$25,2,FALSE))</f>
        <v>K&amp;S</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TJA</v>
      </c>
      <c r="AC6" s="285">
        <f>IF(AC$3="M",0,IF(AC$3="W",13,"error"))</f>
        <v>13</v>
      </c>
      <c r="AD6" s="285">
        <f>IF(B6&lt;10.5,B6,IF(B6&lt;100.5,B6/11,IF(B6&lt;1000.5,B6/111,"")))</f>
        <v>5</v>
      </c>
      <c r="AG6" s="295" t="str">
        <f>IF(AB6="","",VLOOKUP(AB6,ADMIN2026!$A$159:$Z$214,AD6+2+AC6,FALSE))</f>
        <v>unknown</v>
      </c>
    </row>
    <row r="7" spans="1:33" ht="17.100000000000001" customHeight="1">
      <c r="A7" s="325">
        <v>2</v>
      </c>
      <c r="B7" s="294">
        <f>IF(Y7&lt;0.1,"",VLOOKUP($V$3,'Club and ADMIN lookup'!$B$49:$FU$70,Y7,FALSE)*Z7)</f>
        <v>6</v>
      </c>
      <c r="C7" s="295" t="str">
        <f t="shared" ref="C7:C25" si="0">IF(AG7="","",IF(AG7="unknown","",AG7))</f>
        <v/>
      </c>
      <c r="D7" s="327" t="str">
        <f>IF(B7="","",VLOOKUP(B7,'Club and ADMIN lookup'!$A$2:$B$25,2,FALSE))</f>
        <v>Tipton</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TJA</v>
      </c>
      <c r="AC7" s="285">
        <f t="shared" ref="AC7:AC25" si="3">IF(AC$3="M",0,IF(AC$3="W",13,"error"))</f>
        <v>13</v>
      </c>
      <c r="AD7" s="285">
        <f t="shared" ref="AD7:AD25" si="4">IF(B7&lt;10.5,B7,IF(B7&lt;100.5,B7/11,IF(B7&lt;1000.5,B7/111,"")))</f>
        <v>6</v>
      </c>
      <c r="AG7" s="295" t="str">
        <f>IF(AB7="","",VLOOKUP(AB7,ADMIN2026!$A$159:$Z$214,AD7+2+AC7,FALSE))</f>
        <v>unknown</v>
      </c>
    </row>
    <row r="8" spans="1:33" ht="17.100000000000001" customHeight="1">
      <c r="A8" s="325">
        <v>3</v>
      </c>
      <c r="B8" s="294">
        <f>IF(Y8&lt;0.1,"",VLOOKUP($V$3,'Club and ADMIN lookup'!$B$49:$FU$70,Y8,FALSE)*Z8)</f>
        <v>7</v>
      </c>
      <c r="C8" s="295" t="str">
        <f t="shared" si="0"/>
        <v/>
      </c>
      <c r="D8" s="327" t="str">
        <f>IF(B8="","",VLOOKUP(B8,'Club and ADMIN lookup'!$A$2:$B$25,2,FALSE))</f>
        <v>Worc</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TJA</v>
      </c>
      <c r="AC8" s="285">
        <f t="shared" si="3"/>
        <v>13</v>
      </c>
      <c r="AD8" s="285">
        <f t="shared" si="4"/>
        <v>7</v>
      </c>
      <c r="AG8" s="295" t="str">
        <f>IF(AB8="","",VLOOKUP(AB8,ADMIN2026!$A$159:$Z$214,AD8+2+AC8,FALSE))</f>
        <v>unknown</v>
      </c>
    </row>
    <row r="9" spans="1:33" ht="17.100000000000001" customHeight="1">
      <c r="A9" s="325">
        <v>4</v>
      </c>
      <c r="B9" s="294">
        <f>IF(Y9&lt;0.1,"",VLOOKUP($V$3,'Club and ADMIN lookup'!$B$49:$FU$70,Y9,FALSE)*Z9)</f>
        <v>8</v>
      </c>
      <c r="C9" s="295" t="str">
        <f t="shared" si="0"/>
        <v/>
      </c>
      <c r="D9" s="327" t="str">
        <f>IF(B9="","",VLOOKUP(B9,'Club and ADMIN lookup'!$A$2:$B$25,2,FALSE))</f>
        <v>Yate</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TJA</v>
      </c>
      <c r="AC9" s="285">
        <f t="shared" si="3"/>
        <v>13</v>
      </c>
      <c r="AD9" s="285">
        <f t="shared" si="4"/>
        <v>8</v>
      </c>
      <c r="AG9" s="295" t="str">
        <f>IF(AB9="","",VLOOKUP(AB9,ADMIN2026!$A$159:$Z$214,AD9+2+AC9,FALSE))</f>
        <v>unknown</v>
      </c>
    </row>
    <row r="10" spans="1:33" ht="17.100000000000001" customHeight="1">
      <c r="A10" s="325">
        <v>5</v>
      </c>
      <c r="B10" s="294">
        <f>IF(Y10&lt;0.1,"",VLOOKUP($V$3,'Club and ADMIN lookup'!$B$49:$FU$70,Y10,FALSE)*Z10)</f>
        <v>1</v>
      </c>
      <c r="C10" s="295" t="str">
        <f t="shared" si="0"/>
        <v/>
      </c>
      <c r="D10" s="327" t="str">
        <f>IF(B10="","",VLOOKUP(B10,'Club and ADMIN lookup'!$A$2:$B$25,2,FALSE))</f>
        <v>B&amp;R</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TJA</v>
      </c>
      <c r="AC10" s="285">
        <f t="shared" si="3"/>
        <v>13</v>
      </c>
      <c r="AD10" s="285">
        <f t="shared" si="4"/>
        <v>1</v>
      </c>
      <c r="AG10" s="295" t="str">
        <f>IF(AB10="","",VLOOKUP(AB10,ADMIN2026!$A$159:$Z$214,AD10+2+AC10,FALSE))</f>
        <v>unknown</v>
      </c>
    </row>
    <row r="11" spans="1:33" ht="17.100000000000001" customHeight="1">
      <c r="A11" s="325">
        <v>6</v>
      </c>
      <c r="B11" s="294">
        <f>IF(Y11&lt;0.1,"",VLOOKUP($V$3,'Club and ADMIN lookup'!$B$49:$FU$70,Y11,FALSE)*Z11)</f>
        <v>2</v>
      </c>
      <c r="C11" s="295" t="str">
        <f t="shared" si="0"/>
        <v/>
      </c>
      <c r="D11" s="327" t="str">
        <f>IF(B11="","",VLOOKUP(B11,'Club and ADMIN lookup'!$A$2:$B$25,2,FALSE))</f>
        <v>Chelt</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TJA</v>
      </c>
      <c r="AC11" s="285">
        <f t="shared" si="3"/>
        <v>13</v>
      </c>
      <c r="AD11" s="285">
        <f t="shared" si="4"/>
        <v>2</v>
      </c>
      <c r="AG11" s="295" t="str">
        <f>IF(AB11="","",VLOOKUP(AB11,ADMIN2026!$A$159:$Z$214,AD11+2+AC11,FALSE))</f>
        <v>unknown</v>
      </c>
    </row>
    <row r="12" spans="1:33" ht="17.100000000000001" customHeight="1">
      <c r="A12" s="325">
        <v>7</v>
      </c>
      <c r="B12" s="294">
        <f>IF(Y12&lt;0.1,"",VLOOKUP($V$3,'Club and ADMIN lookup'!$B$49:$FU$70,Y12,FALSE)*Z12)</f>
        <v>3</v>
      </c>
      <c r="C12" s="295" t="str">
        <f t="shared" si="0"/>
        <v/>
      </c>
      <c r="D12" s="327" t="str">
        <f>IF(B12="","",VLOOKUP(B12,'Club and ADMIN lookup'!$A$2:$B$25,2,FALSE))</f>
        <v>D&amp;S</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TJA</v>
      </c>
      <c r="AC12" s="285">
        <f t="shared" si="3"/>
        <v>13</v>
      </c>
      <c r="AD12" s="285">
        <f t="shared" si="4"/>
        <v>3</v>
      </c>
      <c r="AG12" s="295" t="str">
        <f>IF(AB12="","",VLOOKUP(AB12,ADMIN2026!$A$159:$Z$214,AD12+2+AC12,FALSE))</f>
        <v>unknown</v>
      </c>
    </row>
    <row r="13" spans="1:33" ht="17.100000000000001" customHeight="1">
      <c r="A13" s="325">
        <v>8</v>
      </c>
      <c r="B13" s="294">
        <f>IF(Y13&lt;0.1,"",VLOOKUP($V$3,'Club and ADMIN lookup'!$B$49:$FU$70,Y13,FALSE)*Z13)</f>
        <v>4</v>
      </c>
      <c r="C13" s="295" t="str">
        <f t="shared" si="0"/>
        <v/>
      </c>
      <c r="D13" s="327" t="str">
        <f>IF(B13="","",VLOOKUP(B13,'Club and ADMIN lookup'!$A$2:$B$25,2,FALSE))</f>
        <v>HereF</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TJA</v>
      </c>
      <c r="AC13" s="285">
        <f t="shared" si="3"/>
        <v>13</v>
      </c>
      <c r="AD13" s="285">
        <f t="shared" si="4"/>
        <v>4</v>
      </c>
      <c r="AG13" s="295" t="str">
        <f>IF(AB13="","",VLOOKUP(AB13,ADMIN2026!$A$159:$Z$214,AD13+2+AC13,FALSE))</f>
        <v>unknown</v>
      </c>
    </row>
    <row r="14" spans="1:33" ht="17.100000000000001" customHeight="1">
      <c r="A14" s="325">
        <v>9</v>
      </c>
      <c r="B14" s="294">
        <f>IF(Y14&lt;0.1,"",VLOOKUP($V$3,'Club and ADMIN lookup'!$B$49:$FU$70,Y14,FALSE)*Z14)</f>
        <v>55</v>
      </c>
      <c r="C14" s="295" t="str">
        <f t="shared" si="0"/>
        <v/>
      </c>
      <c r="D14" s="327" t="str">
        <f>IF(B14="","",VLOOKUP(B14,'Club and ADMIN lookup'!$A$2:$B$25,2,FALSE))</f>
        <v>K&amp;S</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TJB</v>
      </c>
      <c r="AC14" s="285">
        <f t="shared" si="3"/>
        <v>13</v>
      </c>
      <c r="AD14" s="285">
        <f t="shared" si="4"/>
        <v>5</v>
      </c>
      <c r="AG14" s="295" t="str">
        <f>IF(AB14="","",VLOOKUP(AB14,ADMIN2026!$A$159:$Z$214,AD14+2+AC14,FALSE))</f>
        <v>unknown</v>
      </c>
    </row>
    <row r="15" spans="1:33" ht="17.100000000000001" customHeight="1">
      <c r="A15" s="325">
        <v>10</v>
      </c>
      <c r="B15" s="294">
        <f>IF(Y15&lt;0.1,"",VLOOKUP($V$3,'Club and ADMIN lookup'!$B$49:$FU$70,Y15,FALSE)*Z15)</f>
        <v>66</v>
      </c>
      <c r="C15" s="295" t="str">
        <f t="shared" si="0"/>
        <v/>
      </c>
      <c r="D15" s="327" t="str">
        <f>IF(B15="","",VLOOKUP(B15,'Club and ADMIN lookup'!$A$2:$B$25,2,FALSE))</f>
        <v>Tipton</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TJB</v>
      </c>
      <c r="AC15" s="285">
        <f t="shared" si="3"/>
        <v>13</v>
      </c>
      <c r="AD15" s="285">
        <f t="shared" si="4"/>
        <v>6</v>
      </c>
      <c r="AG15" s="295" t="str">
        <f>IF(AB15="","",VLOOKUP(AB15,ADMIN2026!$A$159:$Z$214,AD15+2+AC15,FALSE))</f>
        <v>unknown</v>
      </c>
    </row>
    <row r="16" spans="1:33" ht="17.100000000000001" customHeight="1">
      <c r="A16" s="325">
        <v>11</v>
      </c>
      <c r="B16" s="294">
        <f>IF(Y16&lt;0.1,"",VLOOKUP($V$3,'Club and ADMIN lookup'!$B$49:$FU$70,Y16,FALSE)*Z16)</f>
        <v>77</v>
      </c>
      <c r="C16" s="295" t="str">
        <f t="shared" si="0"/>
        <v/>
      </c>
      <c r="D16" s="327" t="str">
        <f>IF(B16="","",VLOOKUP(B16,'Club and ADMIN lookup'!$A$2:$B$25,2,FALSE))</f>
        <v>Worc</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TJB</v>
      </c>
      <c r="AC16" s="285">
        <f t="shared" si="3"/>
        <v>13</v>
      </c>
      <c r="AD16" s="285">
        <f t="shared" si="4"/>
        <v>7</v>
      </c>
      <c r="AG16" s="295" t="str">
        <f>IF(AB16="","",VLOOKUP(AB16,ADMIN2026!$A$159:$Z$214,AD16+2+AC16,FALSE))</f>
        <v>unknown</v>
      </c>
    </row>
    <row r="17" spans="1:33" ht="17.100000000000001" customHeight="1">
      <c r="A17" s="325">
        <v>12</v>
      </c>
      <c r="B17" s="294">
        <f>IF(Y17&lt;0.1,"",VLOOKUP($V$3,'Club and ADMIN lookup'!$B$49:$FU$70,Y17,FALSE)*Z17)</f>
        <v>88</v>
      </c>
      <c r="C17" s="295" t="str">
        <f t="shared" si="0"/>
        <v/>
      </c>
      <c r="D17" s="327" t="str">
        <f>IF(B17="","",VLOOKUP(B17,'Club and ADMIN lookup'!$A$2:$B$25,2,FALSE))</f>
        <v>Yate</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TJB</v>
      </c>
      <c r="AC17" s="285">
        <f t="shared" si="3"/>
        <v>13</v>
      </c>
      <c r="AD17" s="285">
        <f t="shared" si="4"/>
        <v>8</v>
      </c>
      <c r="AG17" s="295" t="str">
        <f>IF(AB17="","",VLOOKUP(AB17,ADMIN2026!$A$159:$Z$214,AD17+2+AC17,FALSE))</f>
        <v>unknown</v>
      </c>
    </row>
    <row r="18" spans="1:33" ht="17.100000000000001" customHeight="1">
      <c r="A18" s="325">
        <v>13</v>
      </c>
      <c r="B18" s="294">
        <f>IF(Y18&lt;0.1,"",VLOOKUP($V$3,'Club and ADMIN lookup'!$B$49:$FU$70,Y18,FALSE)*Z18)</f>
        <v>11</v>
      </c>
      <c r="C18" s="295" t="str">
        <f t="shared" si="0"/>
        <v/>
      </c>
      <c r="D18" s="327" t="str">
        <f>IF(B18="","",VLOOKUP(B18,'Club and ADMIN lookup'!$A$2:$B$25,2,FALSE))</f>
        <v>B&amp;R</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TJB</v>
      </c>
      <c r="AC18" s="285">
        <f t="shared" si="3"/>
        <v>13</v>
      </c>
      <c r="AD18" s="285">
        <f t="shared" si="4"/>
        <v>1</v>
      </c>
      <c r="AG18" s="295" t="str">
        <f>IF(AB18="","",VLOOKUP(AB18,ADMIN2026!$A$159:$Z$214,AD18+2+AC18,FALSE))</f>
        <v>unknown</v>
      </c>
    </row>
    <row r="19" spans="1:33" ht="17.100000000000001" customHeight="1">
      <c r="A19" s="325">
        <v>14</v>
      </c>
      <c r="B19" s="294">
        <f>IF(Y19&lt;0.1,"",VLOOKUP($V$3,'Club and ADMIN lookup'!$B$49:$FU$70,Y19,FALSE)*Z19)</f>
        <v>22</v>
      </c>
      <c r="C19" s="295" t="str">
        <f t="shared" si="0"/>
        <v/>
      </c>
      <c r="D19" s="327" t="str">
        <f>IF(B19="","",VLOOKUP(B19,'Club and ADMIN lookup'!$A$2:$B$25,2,FALSE))</f>
        <v>Chelt</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TJB</v>
      </c>
      <c r="AC19" s="285">
        <f t="shared" si="3"/>
        <v>13</v>
      </c>
      <c r="AD19" s="285">
        <f t="shared" si="4"/>
        <v>2</v>
      </c>
      <c r="AG19" s="295" t="str">
        <f>IF(AB19="","",VLOOKUP(AB19,ADMIN2026!$A$159:$Z$214,AD19+2+AC19,FALSE))</f>
        <v>unknown</v>
      </c>
    </row>
    <row r="20" spans="1:33" ht="17.100000000000001" customHeight="1">
      <c r="A20" s="325">
        <v>15</v>
      </c>
      <c r="B20" s="294">
        <f>IF(Y20&lt;0.1,"",VLOOKUP($V$3,'Club and ADMIN lookup'!$B$49:$FU$70,Y20,FALSE)*Z20)</f>
        <v>33</v>
      </c>
      <c r="C20" s="295" t="str">
        <f t="shared" si="0"/>
        <v/>
      </c>
      <c r="D20" s="327" t="str">
        <f>IF(B20="","",VLOOKUP(B20,'Club and ADMIN lookup'!$A$2:$B$25,2,FALSE))</f>
        <v>D&amp;S</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TJB</v>
      </c>
      <c r="AC20" s="285">
        <f t="shared" si="3"/>
        <v>13</v>
      </c>
      <c r="AD20" s="285">
        <f t="shared" si="4"/>
        <v>3</v>
      </c>
      <c r="AG20" s="295" t="str">
        <f>IF(AB20="","",VLOOKUP(AB20,ADMIN2026!$A$159:$Z$214,AD20+2+AC20,FALSE))</f>
        <v>unknown</v>
      </c>
    </row>
    <row r="21" spans="1:33" ht="17.100000000000001" customHeight="1">
      <c r="A21" s="325">
        <v>16</v>
      </c>
      <c r="B21" s="294">
        <f>IF(Y21&lt;0.1,"",VLOOKUP($V$3,'Club and ADMIN lookup'!$B$49:$FU$70,Y21,FALSE)*Z21)</f>
        <v>44</v>
      </c>
      <c r="C21" s="295" t="str">
        <f t="shared" si="0"/>
        <v/>
      </c>
      <c r="D21" s="327" t="str">
        <f>IF(B21="","",VLOOKUP(B21,'Club and ADMIN lookup'!$A$2:$B$25,2,FALSE))</f>
        <v>HereF</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TJB</v>
      </c>
      <c r="AC21" s="285">
        <f t="shared" si="3"/>
        <v>13</v>
      </c>
      <c r="AD21" s="285">
        <f t="shared" si="4"/>
        <v>4</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13</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13</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13</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13</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g4m363gH0YcdG2BFoSj6JyEVWYGCB3kOVPeN6FOr3kIR7vFr9XuKojjOSW+S5EnoRsSJIOXn2zG5VaoykEVZSg==" saltValue="nw9xKgL9uc4zKxDsR/lUQw==" spinCount="100000" sheet="1" objects="1" scenarios="1"/>
  <mergeCells count="78">
    <mergeCell ref="T3:U3"/>
    <mergeCell ref="A1:C1"/>
    <mergeCell ref="F1:K1"/>
    <mergeCell ref="L1:M1"/>
    <mergeCell ref="O1:S1"/>
    <mergeCell ref="U1:V1"/>
    <mergeCell ref="A2:V2"/>
    <mergeCell ref="A3:B3"/>
    <mergeCell ref="F3:G3"/>
    <mergeCell ref="I3:J3"/>
    <mergeCell ref="M3:N3"/>
    <mergeCell ref="P3:Q3"/>
    <mergeCell ref="R4:S4"/>
    <mergeCell ref="P5:Q5"/>
    <mergeCell ref="R5:S5"/>
    <mergeCell ref="A4:A5"/>
    <mergeCell ref="B4:B5"/>
    <mergeCell ref="C4:C5"/>
    <mergeCell ref="D4:D5"/>
    <mergeCell ref="E4:F4"/>
    <mergeCell ref="G4:H4"/>
    <mergeCell ref="I4:J4"/>
    <mergeCell ref="K4:L4"/>
    <mergeCell ref="M4:M5"/>
    <mergeCell ref="N4:O4"/>
    <mergeCell ref="P4:Q4"/>
    <mergeCell ref="T4:U4"/>
    <mergeCell ref="V4:V5"/>
    <mergeCell ref="X4:X5"/>
    <mergeCell ref="Y4:Y5"/>
    <mergeCell ref="Z4:Z5"/>
    <mergeCell ref="T5:U5"/>
    <mergeCell ref="H26:N26"/>
    <mergeCell ref="E27:F27"/>
    <mergeCell ref="G27:G35"/>
    <mergeCell ref="J27:L27"/>
    <mergeCell ref="M27:N27"/>
    <mergeCell ref="M33:N33"/>
    <mergeCell ref="J35:L35"/>
    <mergeCell ref="M35:N35"/>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R33:V34"/>
    <mergeCell ref="J34:L34"/>
    <mergeCell ref="M34:N34"/>
    <mergeCell ref="J31:L31"/>
    <mergeCell ref="M31:N31"/>
    <mergeCell ref="R31:V32"/>
    <mergeCell ref="J32:L32"/>
    <mergeCell ref="M32:N32"/>
    <mergeCell ref="Q35:V35"/>
    <mergeCell ref="D36:K36"/>
    <mergeCell ref="E37:F37"/>
    <mergeCell ref="I37:K37"/>
    <mergeCell ref="L37:M37"/>
    <mergeCell ref="N37:O37"/>
    <mergeCell ref="I41:K41"/>
    <mergeCell ref="L41:M41"/>
    <mergeCell ref="I38:K38"/>
    <mergeCell ref="L38:M38"/>
    <mergeCell ref="I39:K39"/>
    <mergeCell ref="L39:M39"/>
    <mergeCell ref="I40:K40"/>
    <mergeCell ref="L40:M40"/>
  </mergeCells>
  <pageMargins left="0.7" right="0.7" top="0.75" bottom="0.75" header="0.3" footer="0.3"/>
  <pageSetup paperSize="9" scale="72"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2745E-D86C-489B-90B8-F50D381451C9}">
  <sheetPr>
    <pageSetUpPr fitToPage="1"/>
  </sheetPr>
  <dimension ref="A1:AD42"/>
  <sheetViews>
    <sheetView workbookViewId="0">
      <selection activeCell="W10" sqref="W10"/>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0.58333333333333337</v>
      </c>
      <c r="D3" s="321" t="s">
        <v>885</v>
      </c>
      <c r="E3" s="322" t="s">
        <v>780</v>
      </c>
      <c r="F3" s="351" t="s">
        <v>521</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TJ</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2"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8D179-FCCD-4E76-8542-6E6656E306C4}">
  <sheetPr>
    <pageSetUpPr fitToPage="1"/>
  </sheetPr>
  <dimension ref="A1:BL41"/>
  <sheetViews>
    <sheetView topLeftCell="A3" zoomScale="90" zoomScaleNormal="90" workbookViewId="0">
      <selection activeCell="BL4" sqref="BL4:BL24"/>
    </sheetView>
  </sheetViews>
  <sheetFormatPr defaultRowHeight="14.4"/>
  <cols>
    <col min="1" max="2" width="5.33203125" customWidth="1"/>
    <col min="3" max="3" width="24.109375" customWidth="1"/>
    <col min="4" max="4" width="17.109375" customWidth="1"/>
    <col min="5" max="6" width="2.77734375" customWidth="1"/>
    <col min="7" max="48" width="2.109375" customWidth="1"/>
    <col min="49" max="49" width="8.6640625" customWidth="1"/>
    <col min="50" max="50" width="2.33203125" customWidth="1"/>
    <col min="51" max="51" width="3.5546875" customWidth="1"/>
    <col min="52" max="52" width="5.33203125" customWidth="1"/>
    <col min="53" max="53" width="6.77734375" customWidth="1"/>
    <col min="54" max="61" width="0" hidden="1" customWidth="1"/>
    <col min="64" max="64" width="22.21875" customWidth="1"/>
  </cols>
  <sheetData>
    <row r="1" spans="1:64" ht="17.25" customHeight="1">
      <c r="A1" s="407" t="s">
        <v>841</v>
      </c>
      <c r="B1" s="407"/>
      <c r="C1" s="407"/>
      <c r="D1" s="282" t="s">
        <v>842</v>
      </c>
      <c r="E1" s="408" t="s">
        <v>849</v>
      </c>
      <c r="F1" s="408"/>
      <c r="G1" s="409"/>
      <c r="H1" s="400" t="s">
        <v>843</v>
      </c>
      <c r="I1" s="401"/>
      <c r="J1" s="401"/>
      <c r="K1" s="401"/>
      <c r="L1" s="401"/>
      <c r="M1" s="401"/>
      <c r="N1" s="401" t="str">
        <f>CONCATENATE("Match ",'Club and ADMIN lookup'!$H$2,"   MCAA LGE.      DIV")</f>
        <v>Match 1   MCAA LGE.      DIV</v>
      </c>
      <c r="O1" s="401"/>
      <c r="P1" s="401"/>
      <c r="Q1" s="401"/>
      <c r="R1" s="401"/>
      <c r="S1" s="401"/>
      <c r="T1" s="401"/>
      <c r="U1" s="401"/>
      <c r="V1" s="401"/>
      <c r="W1" s="401"/>
      <c r="X1" s="401"/>
      <c r="Y1" s="401" t="str">
        <f>'Club and ADMIN lookup'!$H$1</f>
        <v>3SW</v>
      </c>
      <c r="Z1" s="401"/>
      <c r="AA1" s="401"/>
      <c r="AB1" s="401"/>
      <c r="AC1" s="401"/>
      <c r="AD1" s="401"/>
      <c r="AE1" s="347"/>
      <c r="AF1" s="400" t="s">
        <v>844</v>
      </c>
      <c r="AG1" s="401"/>
      <c r="AH1" s="401"/>
      <c r="AI1" s="401" t="str">
        <f>'Club and ADMIN lookup'!$J$1</f>
        <v>Worcester</v>
      </c>
      <c r="AJ1" s="401"/>
      <c r="AK1" s="401"/>
      <c r="AL1" s="401"/>
      <c r="AM1" s="401"/>
      <c r="AN1" s="401"/>
      <c r="AO1" s="401"/>
      <c r="AP1" s="401"/>
      <c r="AQ1" s="401"/>
      <c r="AR1" s="401"/>
      <c r="AS1" s="401"/>
      <c r="AT1" s="401"/>
      <c r="AU1" s="401"/>
      <c r="AV1" s="401"/>
      <c r="AW1" s="347"/>
      <c r="AX1" s="400" t="s">
        <v>845</v>
      </c>
      <c r="AY1" s="401"/>
      <c r="AZ1" s="346">
        <f>'Club and ADMIN lookup'!$J$2</f>
        <v>46158</v>
      </c>
      <c r="BA1" s="347"/>
      <c r="BB1" s="285"/>
      <c r="BC1" s="285"/>
      <c r="BD1" s="285"/>
      <c r="BE1" s="285"/>
      <c r="BF1" s="285"/>
      <c r="BG1" s="285" t="s">
        <v>846</v>
      </c>
      <c r="BH1" s="285" t="s">
        <v>847</v>
      </c>
      <c r="BI1" s="285" t="s">
        <v>848</v>
      </c>
      <c r="BJ1" s="285"/>
    </row>
    <row r="2" spans="1:64"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285"/>
      <c r="BC2" s="285"/>
      <c r="BD2" s="285"/>
      <c r="BE2" s="285"/>
      <c r="BF2" s="285"/>
      <c r="BG2" s="285"/>
      <c r="BH2" s="285"/>
      <c r="BI2" s="285"/>
      <c r="BJ2" s="285"/>
    </row>
    <row r="3" spans="1:64" ht="15" customHeight="1">
      <c r="A3" s="400" t="s">
        <v>778</v>
      </c>
      <c r="B3" s="401"/>
      <c r="C3" s="281">
        <f>VLOOKUP(L3,'Club and ADMIN lookup'!$D$2:$F$18,VLOOKUP('Club and ADMIN lookup'!$H$1,'Club and ADMIN lookup'!$G$5:$H$9,2,FALSE),FALSE)</f>
        <v>0.57291666666666663</v>
      </c>
      <c r="D3" s="282" t="s">
        <v>779</v>
      </c>
      <c r="E3" s="401"/>
      <c r="F3" s="401"/>
      <c r="G3" s="401"/>
      <c r="H3" s="347"/>
      <c r="I3" s="400" t="s">
        <v>780</v>
      </c>
      <c r="J3" s="401"/>
      <c r="K3" s="401"/>
      <c r="L3" s="405" t="s">
        <v>500</v>
      </c>
      <c r="M3" s="405"/>
      <c r="N3" s="405"/>
      <c r="O3" s="406"/>
      <c r="P3" s="400" t="s">
        <v>781</v>
      </c>
      <c r="Q3" s="401"/>
      <c r="R3" s="401"/>
      <c r="S3" s="401"/>
      <c r="T3" s="402">
        <f>VLOOKUP(L3,'Club and ADMIN lookup'!$G$13:$H$19,2,FALSE)</f>
        <v>1.4</v>
      </c>
      <c r="U3" s="402"/>
      <c r="V3" s="402"/>
      <c r="W3" s="403"/>
      <c r="X3" s="283"/>
      <c r="Y3" s="283"/>
      <c r="Z3" s="283"/>
      <c r="AA3" s="283"/>
      <c r="AB3" s="283"/>
      <c r="AC3" s="400" t="s">
        <v>782</v>
      </c>
      <c r="AD3" s="401"/>
      <c r="AE3" s="401"/>
      <c r="AF3" s="401"/>
      <c r="AG3" s="401" t="s">
        <v>783</v>
      </c>
      <c r="AH3" s="401"/>
      <c r="AI3" s="402">
        <f>IF(BH3="MW","mixed",IF(BH3="M",VLOOKUP(BI3,'League and Div records'!A32:W52,BG3,FALSE),IF(BH3="W",VLOOKUP(BI3,'League and Div records'!A5:W26,BG3,FALSE),"err")))</f>
        <v>2.0699999999999998</v>
      </c>
      <c r="AJ3" s="402"/>
      <c r="AK3" s="402"/>
      <c r="AL3" s="403"/>
      <c r="AM3" s="400" t="s">
        <v>784</v>
      </c>
      <c r="AN3" s="401"/>
      <c r="AO3" s="401"/>
      <c r="AP3" s="402">
        <f>IF(BH3="MW","mixed",IF(BH3="M",VLOOKUP(BI3,'League and Div records'!A32:W52,4,FALSE),IF(BH3="W",VLOOKUP(BI3,'League and Div records'!A5:W26,4,FALSE),"err")))</f>
        <v>2.23</v>
      </c>
      <c r="AQ3" s="402"/>
      <c r="AR3" s="402"/>
      <c r="AS3" s="402"/>
      <c r="AT3" s="402"/>
      <c r="AU3" s="402"/>
      <c r="AV3" s="403"/>
      <c r="AW3" s="283"/>
      <c r="AX3" s="400" t="s">
        <v>785</v>
      </c>
      <c r="AY3" s="401"/>
      <c r="AZ3" s="401"/>
      <c r="BA3" s="284" t="str">
        <f>HLOOKUP(L3,'Club and ADMIN lookup'!$C$43:$R$44,2,FALSE)</f>
        <v>HJ</v>
      </c>
      <c r="BB3" s="285"/>
      <c r="BC3" s="285"/>
      <c r="BD3" s="285"/>
      <c r="BE3" s="285"/>
      <c r="BF3" s="285"/>
      <c r="BG3" s="285">
        <f>VLOOKUP(Y1,'Club and ADMIN lookup'!T1:X5,5,FALSE)</f>
        <v>22</v>
      </c>
      <c r="BH3" s="285" t="str">
        <f>VLOOKUP(L3,'Club and ADMIN lookup'!$S$14:$U$30,2,FALSE)</f>
        <v>M</v>
      </c>
      <c r="BI3" s="285" t="str">
        <f>VLOOKUP(L3,'Club and ADMIN lookup'!$S$14:$U$30,3,FALSE)</f>
        <v>HJ</v>
      </c>
      <c r="BJ3" s="285"/>
    </row>
    <row r="4" spans="1:64" ht="42.75" customHeight="1" thickBot="1">
      <c r="A4" s="286" t="s">
        <v>786</v>
      </c>
      <c r="B4" s="286" t="s">
        <v>787</v>
      </c>
      <c r="C4" s="287" t="s">
        <v>788</v>
      </c>
      <c r="D4" s="288" t="s">
        <v>789</v>
      </c>
      <c r="E4" s="289" t="s">
        <v>790</v>
      </c>
      <c r="F4" s="290" t="s">
        <v>791</v>
      </c>
      <c r="G4" s="410" t="s">
        <v>792</v>
      </c>
      <c r="H4" s="371"/>
      <c r="I4" s="411"/>
      <c r="J4" s="410" t="s">
        <v>792</v>
      </c>
      <c r="K4" s="371"/>
      <c r="L4" s="411"/>
      <c r="M4" s="410" t="s">
        <v>792</v>
      </c>
      <c r="N4" s="371"/>
      <c r="O4" s="411"/>
      <c r="P4" s="410" t="s">
        <v>792</v>
      </c>
      <c r="Q4" s="371"/>
      <c r="R4" s="411"/>
      <c r="S4" s="410" t="s">
        <v>792</v>
      </c>
      <c r="T4" s="371"/>
      <c r="U4" s="411"/>
      <c r="V4" s="410" t="s">
        <v>792</v>
      </c>
      <c r="W4" s="371"/>
      <c r="X4" s="411"/>
      <c r="Y4" s="410" t="s">
        <v>792</v>
      </c>
      <c r="Z4" s="371"/>
      <c r="AA4" s="411"/>
      <c r="AB4" s="410" t="s">
        <v>792</v>
      </c>
      <c r="AC4" s="371"/>
      <c r="AD4" s="411"/>
      <c r="AE4" s="410" t="s">
        <v>792</v>
      </c>
      <c r="AF4" s="371"/>
      <c r="AG4" s="411"/>
      <c r="AH4" s="410" t="s">
        <v>792</v>
      </c>
      <c r="AI4" s="371"/>
      <c r="AJ4" s="411"/>
      <c r="AK4" s="410" t="s">
        <v>792</v>
      </c>
      <c r="AL4" s="371"/>
      <c r="AM4" s="411"/>
      <c r="AN4" s="410" t="s">
        <v>792</v>
      </c>
      <c r="AO4" s="371"/>
      <c r="AP4" s="411"/>
      <c r="AQ4" s="410" t="s">
        <v>792</v>
      </c>
      <c r="AR4" s="371"/>
      <c r="AS4" s="411"/>
      <c r="AT4" s="410" t="s">
        <v>792</v>
      </c>
      <c r="AU4" s="371"/>
      <c r="AV4" s="411"/>
      <c r="AW4" s="291" t="s">
        <v>793</v>
      </c>
      <c r="AX4" s="289" t="s">
        <v>794</v>
      </c>
      <c r="AY4" s="290" t="s">
        <v>795</v>
      </c>
      <c r="AZ4" s="286" t="s">
        <v>796</v>
      </c>
      <c r="BA4" s="286" t="s">
        <v>797</v>
      </c>
      <c r="BB4" s="285"/>
      <c r="BC4" s="292" t="s">
        <v>798</v>
      </c>
      <c r="BD4" s="292" t="s">
        <v>799</v>
      </c>
      <c r="BE4" s="292" t="s">
        <v>800</v>
      </c>
      <c r="BF4" s="285" t="s">
        <v>854</v>
      </c>
      <c r="BG4" s="292" t="s">
        <v>855</v>
      </c>
      <c r="BH4" s="292" t="s">
        <v>880</v>
      </c>
      <c r="BI4" s="292" t="s">
        <v>881</v>
      </c>
      <c r="BJ4" s="285"/>
      <c r="BL4" s="292" t="s">
        <v>904</v>
      </c>
    </row>
    <row r="5" spans="1:64" ht="17.25" customHeight="1">
      <c r="A5" s="293">
        <v>1</v>
      </c>
      <c r="B5" s="294">
        <f>IF(BD5&lt;0.1,"",VLOOKUP($BA$3,'Club and ADMIN lookup'!$B$49:$FU$70,BD5,FALSE)*BE5)</f>
        <v>2</v>
      </c>
      <c r="C5" s="295" t="str">
        <f>IF(BL5="","",IF(BL5="unknown","",BL5))</f>
        <v/>
      </c>
      <c r="D5" s="294" t="str">
        <f>IF(B5="","",IF(B5&lt;0.1,"",VLOOKUP(B5,'Club and ADMIN lookup'!$A$2:$B$25,2,FALSE)))</f>
        <v>Chelt</v>
      </c>
      <c r="E5" s="412"/>
      <c r="F5" s="413"/>
      <c r="G5" s="297"/>
      <c r="H5" s="298"/>
      <c r="I5" s="299"/>
      <c r="J5" s="297"/>
      <c r="K5" s="298"/>
      <c r="L5" s="299"/>
      <c r="M5" s="297"/>
      <c r="N5" s="298"/>
      <c r="O5" s="299"/>
      <c r="P5" s="297"/>
      <c r="Q5" s="298"/>
      <c r="R5" s="299"/>
      <c r="S5" s="297"/>
      <c r="T5" s="298"/>
      <c r="U5" s="299"/>
      <c r="V5" s="297"/>
      <c r="W5" s="298"/>
      <c r="X5" s="299"/>
      <c r="Y5" s="297"/>
      <c r="Z5" s="298"/>
      <c r="AA5" s="299"/>
      <c r="AB5" s="297"/>
      <c r="AC5" s="298"/>
      <c r="AD5" s="299"/>
      <c r="AE5" s="297"/>
      <c r="AF5" s="298"/>
      <c r="AG5" s="299"/>
      <c r="AH5" s="297"/>
      <c r="AI5" s="298"/>
      <c r="AJ5" s="299"/>
      <c r="AK5" s="297"/>
      <c r="AL5" s="298"/>
      <c r="AM5" s="299"/>
      <c r="AN5" s="297"/>
      <c r="AO5" s="298"/>
      <c r="AP5" s="299"/>
      <c r="AQ5" s="297"/>
      <c r="AR5" s="298"/>
      <c r="AS5" s="299"/>
      <c r="AT5" s="297"/>
      <c r="AU5" s="298"/>
      <c r="AV5" s="299"/>
      <c r="AW5" s="300" t="s">
        <v>801</v>
      </c>
      <c r="AX5" s="412"/>
      <c r="AY5" s="414"/>
      <c r="AZ5" s="295"/>
      <c r="BA5" s="295"/>
      <c r="BB5" s="285"/>
      <c r="BC5" s="285">
        <f>VLOOKUP('Club and ADMIN lookup'!$J$3,'Club and ADMIN lookup'!$U$7:$V$10,2,FALSE)</f>
        <v>8</v>
      </c>
      <c r="BD5" s="285">
        <f>VLOOKUP($A5,'Club and ADMIN lookup'!$I$7:$Q$26,$BC5,FALSE)</f>
        <v>134</v>
      </c>
      <c r="BE5" s="285">
        <f>VLOOKUP($A5,'Club and ADMIN lookup'!$I$7:$Q$26,$BC5+1,FALSE)</f>
        <v>1</v>
      </c>
      <c r="BF5" s="285" t="str">
        <f>IF(B5="","",IF(B5&lt;10.5,"A","B"))</f>
        <v>A</v>
      </c>
      <c r="BG5" s="285" t="str">
        <f>IF(BF5="","",CONCATENATE(BA$3,BF5))</f>
        <v>HJA</v>
      </c>
      <c r="BH5" s="285">
        <f>IF(BH$3="M",0,IF(BH$3="W",13,"error"))</f>
        <v>0</v>
      </c>
      <c r="BI5" s="285">
        <f>IF(B5&lt;10.5,B5,IF(B5&lt;100.5,B5/11,IF(B5&lt;1000.5,B5/111,"")))</f>
        <v>2</v>
      </c>
      <c r="BJ5" s="285"/>
      <c r="BL5" s="295" t="str">
        <f>IF(BG5="","",VLOOKUP(BG5,ADMIN2026!$A$159:$Z$214,BI5+2+BH5,FALSE))</f>
        <v>unknown</v>
      </c>
    </row>
    <row r="6" spans="1:64" ht="17.25" customHeight="1">
      <c r="A6" s="293">
        <v>2</v>
      </c>
      <c r="B6" s="294">
        <f>IF(BD6&lt;0.1,"",VLOOKUP($BA$3,'Club and ADMIN lookup'!$B$49:$FU$70,BD6,FALSE)*BE6)</f>
        <v>3</v>
      </c>
      <c r="C6" s="295" t="str">
        <f t="shared" ref="C6:C24" si="0">IF(BL6="","",IF(BL6="unknown","",BL6))</f>
        <v/>
      </c>
      <c r="D6" s="294" t="str">
        <f>IF(B6="","",IF(B6&lt;0.1,"",VLOOKUP(B6,'Club and ADMIN lookup'!$A$2:$B$25,2,FALSE)))</f>
        <v>D&amp;S</v>
      </c>
      <c r="E6" s="412"/>
      <c r="F6" s="413"/>
      <c r="G6" s="301"/>
      <c r="H6" s="295"/>
      <c r="I6" s="302"/>
      <c r="J6" s="301"/>
      <c r="K6" s="295"/>
      <c r="L6" s="302"/>
      <c r="M6" s="301"/>
      <c r="N6" s="295"/>
      <c r="O6" s="302"/>
      <c r="P6" s="301"/>
      <c r="Q6" s="295"/>
      <c r="R6" s="302"/>
      <c r="S6" s="301"/>
      <c r="T6" s="295"/>
      <c r="U6" s="302"/>
      <c r="V6" s="301"/>
      <c r="W6" s="295"/>
      <c r="X6" s="302"/>
      <c r="Y6" s="301"/>
      <c r="Z6" s="295"/>
      <c r="AA6" s="302"/>
      <c r="AB6" s="301"/>
      <c r="AC6" s="295"/>
      <c r="AD6" s="302"/>
      <c r="AE6" s="301"/>
      <c r="AF6" s="295"/>
      <c r="AG6" s="302"/>
      <c r="AH6" s="301"/>
      <c r="AI6" s="295"/>
      <c r="AJ6" s="302"/>
      <c r="AK6" s="301"/>
      <c r="AL6" s="295"/>
      <c r="AM6" s="302"/>
      <c r="AN6" s="301"/>
      <c r="AO6" s="295"/>
      <c r="AP6" s="302"/>
      <c r="AQ6" s="301"/>
      <c r="AR6" s="295"/>
      <c r="AS6" s="302"/>
      <c r="AT6" s="301"/>
      <c r="AU6" s="295"/>
      <c r="AV6" s="302"/>
      <c r="AW6" s="300" t="s">
        <v>801</v>
      </c>
      <c r="AX6" s="412"/>
      <c r="AY6" s="414"/>
      <c r="AZ6" s="295"/>
      <c r="BA6" s="295"/>
      <c r="BB6" s="285"/>
      <c r="BC6" s="285">
        <f>VLOOKUP('Club and ADMIN lookup'!$J$3,'Club and ADMIN lookup'!$U$7:$V$10,2,FALSE)</f>
        <v>8</v>
      </c>
      <c r="BD6" s="285">
        <f>VLOOKUP($A6,'Club and ADMIN lookup'!$I$7:$Q$26,$BC6,FALSE)</f>
        <v>135</v>
      </c>
      <c r="BE6" s="285">
        <f>VLOOKUP($A6,'Club and ADMIN lookup'!$I$7:$Q$26,$BC6+1,FALSE)</f>
        <v>1</v>
      </c>
      <c r="BF6" s="285" t="str">
        <f t="shared" ref="BF6:BF20" si="1">IF(B6="","",IF(B6&lt;10.5,"A","B"))</f>
        <v>A</v>
      </c>
      <c r="BG6" s="285" t="str">
        <f t="shared" ref="BG6:BG24" si="2">IF(BF6="","",CONCATENATE(BA$3,BF6))</f>
        <v>HJA</v>
      </c>
      <c r="BH6" s="285">
        <f t="shared" ref="BH6:BH24" si="3">IF(BH$3="M",0,IF(BH$3="W",13,"error"))</f>
        <v>0</v>
      </c>
      <c r="BI6" s="285">
        <f t="shared" ref="BI6:BI24" si="4">IF(B6&lt;10.5,B6,IF(B6&lt;100.5,B6/11,IF(B6&lt;1000.5,B6/111,"")))</f>
        <v>3</v>
      </c>
      <c r="BJ6" s="285"/>
      <c r="BL6" s="295" t="str">
        <f>IF(BG6="","",VLOOKUP(BG6,ADMIN2026!$A$159:$Z$214,BI6+2+BH6,FALSE))</f>
        <v>unknown</v>
      </c>
    </row>
    <row r="7" spans="1:64" ht="17.25" customHeight="1">
      <c r="A7" s="293">
        <v>3</v>
      </c>
      <c r="B7" s="294">
        <f>IF(BD7&lt;0.1,"",VLOOKUP($BA$3,'Club and ADMIN lookup'!$B$49:$FU$70,BD7,FALSE)*BE7)</f>
        <v>4</v>
      </c>
      <c r="C7" s="295" t="str">
        <f t="shared" si="0"/>
        <v/>
      </c>
      <c r="D7" s="294" t="str">
        <f>IF(B7="","",IF(B7&lt;0.1,"",VLOOKUP(B7,'Club and ADMIN lookup'!$A$2:$B$25,2,FALSE)))</f>
        <v>HereF</v>
      </c>
      <c r="E7" s="412"/>
      <c r="F7" s="413"/>
      <c r="G7" s="301"/>
      <c r="H7" s="295"/>
      <c r="I7" s="302"/>
      <c r="J7" s="301"/>
      <c r="K7" s="295"/>
      <c r="L7" s="302"/>
      <c r="M7" s="301"/>
      <c r="N7" s="295"/>
      <c r="O7" s="302"/>
      <c r="P7" s="301"/>
      <c r="Q7" s="295"/>
      <c r="R7" s="302"/>
      <c r="S7" s="301"/>
      <c r="T7" s="295"/>
      <c r="U7" s="302"/>
      <c r="V7" s="301"/>
      <c r="W7" s="295"/>
      <c r="X7" s="302"/>
      <c r="Y7" s="301"/>
      <c r="Z7" s="295"/>
      <c r="AA7" s="302"/>
      <c r="AB7" s="301"/>
      <c r="AC7" s="295"/>
      <c r="AD7" s="302"/>
      <c r="AE7" s="301"/>
      <c r="AF7" s="295"/>
      <c r="AG7" s="302"/>
      <c r="AH7" s="301"/>
      <c r="AI7" s="295"/>
      <c r="AJ7" s="302"/>
      <c r="AK7" s="301"/>
      <c r="AL7" s="295"/>
      <c r="AM7" s="302"/>
      <c r="AN7" s="301"/>
      <c r="AO7" s="295"/>
      <c r="AP7" s="302"/>
      <c r="AQ7" s="301"/>
      <c r="AR7" s="295"/>
      <c r="AS7" s="302"/>
      <c r="AT7" s="301"/>
      <c r="AU7" s="295"/>
      <c r="AV7" s="302"/>
      <c r="AW7" s="300" t="s">
        <v>801</v>
      </c>
      <c r="AX7" s="412"/>
      <c r="AY7" s="414"/>
      <c r="AZ7" s="295"/>
      <c r="BA7" s="295"/>
      <c r="BB7" s="285"/>
      <c r="BC7" s="285">
        <f>VLOOKUP('Club and ADMIN lookup'!$J$3,'Club and ADMIN lookup'!$U$7:$V$10,2,FALSE)</f>
        <v>8</v>
      </c>
      <c r="BD7" s="285">
        <f>VLOOKUP($A7,'Club and ADMIN lookup'!$I$7:$Q$26,$BC7,FALSE)</f>
        <v>136</v>
      </c>
      <c r="BE7" s="285">
        <f>VLOOKUP($A7,'Club and ADMIN lookup'!$I$7:$Q$26,$BC7+1,FALSE)</f>
        <v>1</v>
      </c>
      <c r="BF7" s="285" t="str">
        <f t="shared" si="1"/>
        <v>A</v>
      </c>
      <c r="BG7" s="285" t="str">
        <f t="shared" si="2"/>
        <v>HJA</v>
      </c>
      <c r="BH7" s="285">
        <f t="shared" si="3"/>
        <v>0</v>
      </c>
      <c r="BI7" s="285">
        <f t="shared" si="4"/>
        <v>4</v>
      </c>
      <c r="BJ7" s="285"/>
      <c r="BL7" s="295" t="str">
        <f>IF(BG7="","",VLOOKUP(BG7,ADMIN2026!$A$159:$Z$214,BI7+2+BH7,FALSE))</f>
        <v>unknown</v>
      </c>
    </row>
    <row r="8" spans="1:64" ht="17.25" customHeight="1">
      <c r="A8" s="293">
        <v>4</v>
      </c>
      <c r="B8" s="294">
        <f>IF(BD8&lt;0.1,"",VLOOKUP($BA$3,'Club and ADMIN lookup'!$B$49:$FU$70,BD8,FALSE)*BE8)</f>
        <v>5</v>
      </c>
      <c r="C8" s="295" t="str">
        <f t="shared" si="0"/>
        <v/>
      </c>
      <c r="D8" s="294" t="str">
        <f>IF(B8="","",IF(B8&lt;0.1,"",VLOOKUP(B8,'Club and ADMIN lookup'!$A$2:$B$25,2,FALSE)))</f>
        <v>K&amp;S</v>
      </c>
      <c r="E8" s="412"/>
      <c r="F8" s="413"/>
      <c r="G8" s="301"/>
      <c r="H8" s="295"/>
      <c r="I8" s="302"/>
      <c r="J8" s="301"/>
      <c r="K8" s="295"/>
      <c r="L8" s="302"/>
      <c r="M8" s="301"/>
      <c r="N8" s="295"/>
      <c r="O8" s="302"/>
      <c r="P8" s="301"/>
      <c r="Q8" s="295"/>
      <c r="R8" s="302"/>
      <c r="S8" s="301"/>
      <c r="T8" s="295"/>
      <c r="U8" s="302"/>
      <c r="V8" s="301"/>
      <c r="W8" s="295"/>
      <c r="X8" s="302"/>
      <c r="Y8" s="301"/>
      <c r="Z8" s="295"/>
      <c r="AA8" s="302"/>
      <c r="AB8" s="301"/>
      <c r="AC8" s="295"/>
      <c r="AD8" s="302"/>
      <c r="AE8" s="301"/>
      <c r="AF8" s="295"/>
      <c r="AG8" s="302"/>
      <c r="AH8" s="301"/>
      <c r="AI8" s="295"/>
      <c r="AJ8" s="302"/>
      <c r="AK8" s="301"/>
      <c r="AL8" s="295"/>
      <c r="AM8" s="302"/>
      <c r="AN8" s="301"/>
      <c r="AO8" s="295"/>
      <c r="AP8" s="302"/>
      <c r="AQ8" s="301"/>
      <c r="AR8" s="295"/>
      <c r="AS8" s="302"/>
      <c r="AT8" s="301"/>
      <c r="AU8" s="295"/>
      <c r="AV8" s="302"/>
      <c r="AW8" s="300" t="s">
        <v>801</v>
      </c>
      <c r="AX8" s="412"/>
      <c r="AY8" s="414"/>
      <c r="AZ8" s="295"/>
      <c r="BA8" s="295"/>
      <c r="BB8" s="285"/>
      <c r="BC8" s="285">
        <f>VLOOKUP('Club and ADMIN lookup'!$J$3,'Club and ADMIN lookup'!$U$7:$V$10,2,FALSE)</f>
        <v>8</v>
      </c>
      <c r="BD8" s="285">
        <f>VLOOKUP($A8,'Club and ADMIN lookup'!$I$7:$Q$26,$BC8,FALSE)</f>
        <v>137</v>
      </c>
      <c r="BE8" s="285">
        <f>VLOOKUP($A8,'Club and ADMIN lookup'!$I$7:$Q$26,$BC8+1,FALSE)</f>
        <v>1</v>
      </c>
      <c r="BF8" s="285" t="str">
        <f t="shared" si="1"/>
        <v>A</v>
      </c>
      <c r="BG8" s="285" t="str">
        <f t="shared" si="2"/>
        <v>HJA</v>
      </c>
      <c r="BH8" s="285">
        <f t="shared" si="3"/>
        <v>0</v>
      </c>
      <c r="BI8" s="285">
        <f t="shared" si="4"/>
        <v>5</v>
      </c>
      <c r="BJ8" s="285"/>
      <c r="BL8" s="295" t="str">
        <f>IF(BG8="","",VLOOKUP(BG8,ADMIN2026!$A$159:$Z$214,BI8+2+BH8,FALSE))</f>
        <v>unknown</v>
      </c>
    </row>
    <row r="9" spans="1:64" ht="17.25" customHeight="1">
      <c r="A9" s="293">
        <v>5</v>
      </c>
      <c r="B9" s="294">
        <f>IF(BD9&lt;0.1,"",VLOOKUP($BA$3,'Club and ADMIN lookup'!$B$49:$FU$70,BD9,FALSE)*BE9)</f>
        <v>6</v>
      </c>
      <c r="C9" s="295" t="str">
        <f t="shared" si="0"/>
        <v/>
      </c>
      <c r="D9" s="294" t="str">
        <f>IF(B9="","",IF(B9&lt;0.1,"",VLOOKUP(B9,'Club and ADMIN lookup'!$A$2:$B$25,2,FALSE)))</f>
        <v>Tipton</v>
      </c>
      <c r="E9" s="412"/>
      <c r="F9" s="413"/>
      <c r="G9" s="301"/>
      <c r="H9" s="295"/>
      <c r="I9" s="302"/>
      <c r="J9" s="301"/>
      <c r="K9" s="295"/>
      <c r="L9" s="302"/>
      <c r="M9" s="301"/>
      <c r="N9" s="295"/>
      <c r="O9" s="302"/>
      <c r="P9" s="301"/>
      <c r="Q9" s="295"/>
      <c r="R9" s="302"/>
      <c r="S9" s="301"/>
      <c r="T9" s="295"/>
      <c r="U9" s="302"/>
      <c r="V9" s="301"/>
      <c r="W9" s="295"/>
      <c r="X9" s="302"/>
      <c r="Y9" s="301"/>
      <c r="Z9" s="295"/>
      <c r="AA9" s="302"/>
      <c r="AB9" s="301"/>
      <c r="AC9" s="295"/>
      <c r="AD9" s="302"/>
      <c r="AE9" s="301"/>
      <c r="AF9" s="295"/>
      <c r="AG9" s="302"/>
      <c r="AH9" s="301"/>
      <c r="AI9" s="295"/>
      <c r="AJ9" s="302"/>
      <c r="AK9" s="301"/>
      <c r="AL9" s="295"/>
      <c r="AM9" s="302"/>
      <c r="AN9" s="301"/>
      <c r="AO9" s="295"/>
      <c r="AP9" s="302"/>
      <c r="AQ9" s="301"/>
      <c r="AR9" s="295"/>
      <c r="AS9" s="302"/>
      <c r="AT9" s="301"/>
      <c r="AU9" s="295"/>
      <c r="AV9" s="302"/>
      <c r="AW9" s="300" t="s">
        <v>801</v>
      </c>
      <c r="AX9" s="412"/>
      <c r="AY9" s="414"/>
      <c r="AZ9" s="295"/>
      <c r="BA9" s="295"/>
      <c r="BB9" s="285"/>
      <c r="BC9" s="285">
        <f>VLOOKUP('Club and ADMIN lookup'!$J$3,'Club and ADMIN lookup'!$U$7:$V$10,2,FALSE)</f>
        <v>8</v>
      </c>
      <c r="BD9" s="285">
        <f>VLOOKUP($A9,'Club and ADMIN lookup'!$I$7:$Q$26,$BC9,FALSE)</f>
        <v>138</v>
      </c>
      <c r="BE9" s="285">
        <f>VLOOKUP($A9,'Club and ADMIN lookup'!$I$7:$Q$26,$BC9+1,FALSE)</f>
        <v>1</v>
      </c>
      <c r="BF9" s="285" t="str">
        <f t="shared" si="1"/>
        <v>A</v>
      </c>
      <c r="BG9" s="285" t="str">
        <f t="shared" si="2"/>
        <v>HJA</v>
      </c>
      <c r="BH9" s="285">
        <f t="shared" si="3"/>
        <v>0</v>
      </c>
      <c r="BI9" s="285">
        <f t="shared" si="4"/>
        <v>6</v>
      </c>
      <c r="BJ9" s="285"/>
      <c r="BL9" s="295" t="str">
        <f>IF(BG9="","",VLOOKUP(BG9,ADMIN2026!$A$159:$Z$214,BI9+2+BH9,FALSE))</f>
        <v>unknown</v>
      </c>
    </row>
    <row r="10" spans="1:64" ht="17.25" customHeight="1">
      <c r="A10" s="293">
        <v>6</v>
      </c>
      <c r="B10" s="294">
        <f>IF(BD10&lt;0.1,"",VLOOKUP($BA$3,'Club and ADMIN lookup'!$B$49:$FU$70,BD10,FALSE)*BE10)</f>
        <v>7</v>
      </c>
      <c r="C10" s="295" t="str">
        <f t="shared" si="0"/>
        <v/>
      </c>
      <c r="D10" s="294" t="str">
        <f>IF(B10="","",IF(B10&lt;0.1,"",VLOOKUP(B10,'Club and ADMIN lookup'!$A$2:$B$25,2,FALSE)))</f>
        <v>Worc</v>
      </c>
      <c r="E10" s="412"/>
      <c r="F10" s="413"/>
      <c r="G10" s="301"/>
      <c r="H10" s="295"/>
      <c r="I10" s="302"/>
      <c r="J10" s="301"/>
      <c r="K10" s="295"/>
      <c r="L10" s="302"/>
      <c r="M10" s="301"/>
      <c r="N10" s="295"/>
      <c r="O10" s="302"/>
      <c r="P10" s="301"/>
      <c r="Q10" s="295"/>
      <c r="R10" s="302"/>
      <c r="S10" s="301"/>
      <c r="T10" s="295"/>
      <c r="U10" s="302"/>
      <c r="V10" s="301"/>
      <c r="W10" s="295"/>
      <c r="X10" s="302"/>
      <c r="Y10" s="301"/>
      <c r="Z10" s="295"/>
      <c r="AA10" s="302"/>
      <c r="AB10" s="301"/>
      <c r="AC10" s="295"/>
      <c r="AD10" s="302"/>
      <c r="AE10" s="301"/>
      <c r="AF10" s="295"/>
      <c r="AG10" s="302"/>
      <c r="AH10" s="301"/>
      <c r="AI10" s="295"/>
      <c r="AJ10" s="302"/>
      <c r="AK10" s="301"/>
      <c r="AL10" s="295"/>
      <c r="AM10" s="302"/>
      <c r="AN10" s="301"/>
      <c r="AO10" s="295"/>
      <c r="AP10" s="302"/>
      <c r="AQ10" s="301"/>
      <c r="AR10" s="295"/>
      <c r="AS10" s="302"/>
      <c r="AT10" s="301"/>
      <c r="AU10" s="295"/>
      <c r="AV10" s="302"/>
      <c r="AW10" s="300" t="s">
        <v>801</v>
      </c>
      <c r="AX10" s="412"/>
      <c r="AY10" s="414"/>
      <c r="AZ10" s="295"/>
      <c r="BA10" s="295"/>
      <c r="BB10" s="285"/>
      <c r="BC10" s="285">
        <f>VLOOKUP('Club and ADMIN lookup'!$J$3,'Club and ADMIN lookup'!$U$7:$V$10,2,FALSE)</f>
        <v>8</v>
      </c>
      <c r="BD10" s="285">
        <f>VLOOKUP($A10,'Club and ADMIN lookup'!$I$7:$Q$26,$BC10,FALSE)</f>
        <v>139</v>
      </c>
      <c r="BE10" s="285">
        <f>VLOOKUP($A10,'Club and ADMIN lookup'!$I$7:$Q$26,$BC10+1,FALSE)</f>
        <v>1</v>
      </c>
      <c r="BF10" s="285" t="str">
        <f t="shared" si="1"/>
        <v>A</v>
      </c>
      <c r="BG10" s="285" t="str">
        <f t="shared" si="2"/>
        <v>HJA</v>
      </c>
      <c r="BH10" s="285">
        <f t="shared" si="3"/>
        <v>0</v>
      </c>
      <c r="BI10" s="285">
        <f t="shared" si="4"/>
        <v>7</v>
      </c>
      <c r="BJ10" s="285"/>
      <c r="BL10" s="295" t="str">
        <f>IF(BG10="","",VLOOKUP(BG10,ADMIN2026!$A$159:$Z$214,BI10+2+BH10,FALSE))</f>
        <v>unknown</v>
      </c>
    </row>
    <row r="11" spans="1:64" ht="17.25" customHeight="1">
      <c r="A11" s="293">
        <v>7</v>
      </c>
      <c r="B11" s="294">
        <f>IF(BD11&lt;0.1,"",VLOOKUP($BA$3,'Club and ADMIN lookup'!$B$49:$FU$70,BD11,FALSE)*BE11)</f>
        <v>8</v>
      </c>
      <c r="C11" s="295" t="str">
        <f t="shared" si="0"/>
        <v/>
      </c>
      <c r="D11" s="294" t="str">
        <f>IF(B11="","",IF(B11&lt;0.1,"",VLOOKUP(B11,'Club and ADMIN lookup'!$A$2:$B$25,2,FALSE)))</f>
        <v>Yate</v>
      </c>
      <c r="E11" s="412"/>
      <c r="F11" s="413"/>
      <c r="G11" s="301"/>
      <c r="H11" s="295"/>
      <c r="I11" s="302"/>
      <c r="J11" s="301"/>
      <c r="K11" s="295"/>
      <c r="L11" s="302"/>
      <c r="M11" s="301"/>
      <c r="N11" s="295"/>
      <c r="O11" s="302"/>
      <c r="P11" s="301"/>
      <c r="Q11" s="295"/>
      <c r="R11" s="302"/>
      <c r="S11" s="301"/>
      <c r="T11" s="295"/>
      <c r="U11" s="302"/>
      <c r="V11" s="301"/>
      <c r="W11" s="295"/>
      <c r="X11" s="302"/>
      <c r="Y11" s="301"/>
      <c r="Z11" s="295"/>
      <c r="AA11" s="302"/>
      <c r="AB11" s="301"/>
      <c r="AC11" s="295"/>
      <c r="AD11" s="302"/>
      <c r="AE11" s="301"/>
      <c r="AF11" s="295"/>
      <c r="AG11" s="302"/>
      <c r="AH11" s="301"/>
      <c r="AI11" s="295"/>
      <c r="AJ11" s="302"/>
      <c r="AK11" s="301"/>
      <c r="AL11" s="295"/>
      <c r="AM11" s="302"/>
      <c r="AN11" s="301"/>
      <c r="AO11" s="295"/>
      <c r="AP11" s="302"/>
      <c r="AQ11" s="301"/>
      <c r="AR11" s="295"/>
      <c r="AS11" s="302"/>
      <c r="AT11" s="301"/>
      <c r="AU11" s="295"/>
      <c r="AV11" s="302"/>
      <c r="AW11" s="300" t="s">
        <v>801</v>
      </c>
      <c r="AX11" s="412"/>
      <c r="AY11" s="414"/>
      <c r="AZ11" s="295"/>
      <c r="BA11" s="295"/>
      <c r="BB11" s="285"/>
      <c r="BC11" s="285">
        <f>VLOOKUP('Club and ADMIN lookup'!$J$3,'Club and ADMIN lookup'!$U$7:$V$10,2,FALSE)</f>
        <v>8</v>
      </c>
      <c r="BD11" s="285">
        <f>VLOOKUP($A11,'Club and ADMIN lookup'!$I$7:$Q$26,$BC11,FALSE)</f>
        <v>140</v>
      </c>
      <c r="BE11" s="285">
        <f>VLOOKUP($A11,'Club and ADMIN lookup'!$I$7:$Q$26,$BC11+1,FALSE)</f>
        <v>1</v>
      </c>
      <c r="BF11" s="285" t="str">
        <f t="shared" si="1"/>
        <v>A</v>
      </c>
      <c r="BG11" s="285" t="str">
        <f t="shared" si="2"/>
        <v>HJA</v>
      </c>
      <c r="BH11" s="285">
        <f t="shared" si="3"/>
        <v>0</v>
      </c>
      <c r="BI11" s="285">
        <f t="shared" si="4"/>
        <v>8</v>
      </c>
      <c r="BJ11" s="285"/>
      <c r="BL11" s="295" t="str">
        <f>IF(BG11="","",VLOOKUP(BG11,ADMIN2026!$A$159:$Z$214,BI11+2+BH11,FALSE))</f>
        <v>unknown</v>
      </c>
    </row>
    <row r="12" spans="1:64" ht="17.25" customHeight="1">
      <c r="A12" s="293">
        <v>8</v>
      </c>
      <c r="B12" s="294">
        <f>IF(BD12&lt;0.1,"",VLOOKUP($BA$3,'Club and ADMIN lookup'!$B$49:$FU$70,BD12,FALSE)*BE12)</f>
        <v>1</v>
      </c>
      <c r="C12" s="295" t="str">
        <f t="shared" si="0"/>
        <v/>
      </c>
      <c r="D12" s="294" t="str">
        <f>IF(B12="","",IF(B12&lt;0.1,"",VLOOKUP(B12,'Club and ADMIN lookup'!$A$2:$B$25,2,FALSE)))</f>
        <v>B&amp;R</v>
      </c>
      <c r="E12" s="412"/>
      <c r="F12" s="413"/>
      <c r="G12" s="301"/>
      <c r="H12" s="295"/>
      <c r="I12" s="302"/>
      <c r="J12" s="301"/>
      <c r="K12" s="295"/>
      <c r="L12" s="302"/>
      <c r="M12" s="301"/>
      <c r="N12" s="295"/>
      <c r="O12" s="302"/>
      <c r="P12" s="301"/>
      <c r="Q12" s="295"/>
      <c r="R12" s="302"/>
      <c r="S12" s="301"/>
      <c r="T12" s="295"/>
      <c r="U12" s="302"/>
      <c r="V12" s="301"/>
      <c r="W12" s="295"/>
      <c r="X12" s="302"/>
      <c r="Y12" s="301"/>
      <c r="Z12" s="295"/>
      <c r="AA12" s="302"/>
      <c r="AB12" s="301"/>
      <c r="AC12" s="295"/>
      <c r="AD12" s="302"/>
      <c r="AE12" s="301"/>
      <c r="AF12" s="295"/>
      <c r="AG12" s="302"/>
      <c r="AH12" s="301"/>
      <c r="AI12" s="295"/>
      <c r="AJ12" s="302"/>
      <c r="AK12" s="301"/>
      <c r="AL12" s="295"/>
      <c r="AM12" s="302"/>
      <c r="AN12" s="301"/>
      <c r="AO12" s="295"/>
      <c r="AP12" s="302"/>
      <c r="AQ12" s="301"/>
      <c r="AR12" s="295"/>
      <c r="AS12" s="302"/>
      <c r="AT12" s="301"/>
      <c r="AU12" s="295"/>
      <c r="AV12" s="302"/>
      <c r="AW12" s="300" t="s">
        <v>801</v>
      </c>
      <c r="AX12" s="412"/>
      <c r="AY12" s="414"/>
      <c r="AZ12" s="295"/>
      <c r="BA12" s="295"/>
      <c r="BB12" s="285"/>
      <c r="BC12" s="285">
        <f>VLOOKUP('Club and ADMIN lookup'!$J$3,'Club and ADMIN lookup'!$U$7:$V$10,2,FALSE)</f>
        <v>8</v>
      </c>
      <c r="BD12" s="285">
        <f>VLOOKUP($A12,'Club and ADMIN lookup'!$I$7:$Q$26,$BC12,FALSE)</f>
        <v>141</v>
      </c>
      <c r="BE12" s="285">
        <f>VLOOKUP($A12,'Club and ADMIN lookup'!$I$7:$Q$26,$BC12+1,FALSE)</f>
        <v>1</v>
      </c>
      <c r="BF12" s="285" t="str">
        <f t="shared" si="1"/>
        <v>A</v>
      </c>
      <c r="BG12" s="285" t="str">
        <f t="shared" si="2"/>
        <v>HJA</v>
      </c>
      <c r="BH12" s="285">
        <f t="shared" si="3"/>
        <v>0</v>
      </c>
      <c r="BI12" s="285">
        <f t="shared" si="4"/>
        <v>1</v>
      </c>
      <c r="BJ12" s="285"/>
      <c r="BL12" s="295" t="str">
        <f>IF(BG12="","",VLOOKUP(BG12,ADMIN2026!$A$159:$Z$214,BI12+2+BH12,FALSE))</f>
        <v>unknown</v>
      </c>
    </row>
    <row r="13" spans="1:64" ht="17.25" customHeight="1">
      <c r="A13" s="293">
        <v>9</v>
      </c>
      <c r="B13" s="294">
        <f>IF(BD13&lt;0.1,"",VLOOKUP($BA$3,'Club and ADMIN lookup'!$B$49:$FU$70,BD13,FALSE)*BE13)</f>
        <v>22</v>
      </c>
      <c r="C13" s="295" t="str">
        <f t="shared" si="0"/>
        <v/>
      </c>
      <c r="D13" s="294" t="str">
        <f>IF(B13="","",IF(B13&lt;0.1,"",VLOOKUP(B13,'Club and ADMIN lookup'!$A$2:$B$25,2,FALSE)))</f>
        <v>Chelt</v>
      </c>
      <c r="E13" s="412"/>
      <c r="F13" s="413"/>
      <c r="G13" s="301"/>
      <c r="H13" s="295"/>
      <c r="I13" s="302"/>
      <c r="J13" s="301"/>
      <c r="K13" s="295"/>
      <c r="L13" s="302"/>
      <c r="M13" s="301"/>
      <c r="N13" s="295"/>
      <c r="O13" s="302"/>
      <c r="P13" s="301"/>
      <c r="Q13" s="295"/>
      <c r="R13" s="302"/>
      <c r="S13" s="301"/>
      <c r="T13" s="295"/>
      <c r="U13" s="302"/>
      <c r="V13" s="301"/>
      <c r="W13" s="295"/>
      <c r="X13" s="302"/>
      <c r="Y13" s="301"/>
      <c r="Z13" s="295"/>
      <c r="AA13" s="302"/>
      <c r="AB13" s="301"/>
      <c r="AC13" s="295"/>
      <c r="AD13" s="302"/>
      <c r="AE13" s="301"/>
      <c r="AF13" s="295"/>
      <c r="AG13" s="302"/>
      <c r="AH13" s="301"/>
      <c r="AI13" s="295"/>
      <c r="AJ13" s="302"/>
      <c r="AK13" s="301"/>
      <c r="AL13" s="295"/>
      <c r="AM13" s="302"/>
      <c r="AN13" s="301"/>
      <c r="AO13" s="295"/>
      <c r="AP13" s="302"/>
      <c r="AQ13" s="301"/>
      <c r="AR13" s="295"/>
      <c r="AS13" s="302"/>
      <c r="AT13" s="301"/>
      <c r="AU13" s="295"/>
      <c r="AV13" s="302"/>
      <c r="AW13" s="300" t="s">
        <v>801</v>
      </c>
      <c r="AX13" s="412"/>
      <c r="AY13" s="414"/>
      <c r="AZ13" s="295"/>
      <c r="BA13" s="295"/>
      <c r="BB13" s="285"/>
      <c r="BC13" s="285">
        <f>VLOOKUP('Club and ADMIN lookup'!$J$3,'Club and ADMIN lookup'!$U$7:$V$10,2,FALSE)</f>
        <v>8</v>
      </c>
      <c r="BD13" s="285">
        <f>VLOOKUP($A13,'Club and ADMIN lookup'!$I$7:$Q$26,$BC13,FALSE)</f>
        <v>134</v>
      </c>
      <c r="BE13" s="285">
        <f>VLOOKUP($A13,'Club and ADMIN lookup'!$I$7:$Q$26,$BC13+1,FALSE)</f>
        <v>11</v>
      </c>
      <c r="BF13" s="285" t="str">
        <f t="shared" si="1"/>
        <v>B</v>
      </c>
      <c r="BG13" s="285" t="str">
        <f t="shared" si="2"/>
        <v>HJB</v>
      </c>
      <c r="BH13" s="285">
        <f t="shared" si="3"/>
        <v>0</v>
      </c>
      <c r="BI13" s="285">
        <f t="shared" si="4"/>
        <v>2</v>
      </c>
      <c r="BJ13" s="285"/>
      <c r="BL13" s="295" t="str">
        <f>IF(BG13="","",VLOOKUP(BG13,ADMIN2026!$A$159:$Z$214,BI13+2+BH13,FALSE))</f>
        <v>unknown</v>
      </c>
    </row>
    <row r="14" spans="1:64" ht="17.25" customHeight="1">
      <c r="A14" s="293">
        <v>10</v>
      </c>
      <c r="B14" s="294">
        <f>IF(BD14&lt;0.1,"",VLOOKUP($BA$3,'Club and ADMIN lookup'!$B$49:$FU$70,BD14,FALSE)*BE14)</f>
        <v>33</v>
      </c>
      <c r="C14" s="295" t="str">
        <f t="shared" si="0"/>
        <v/>
      </c>
      <c r="D14" s="294" t="str">
        <f>IF(B14="","",IF(B14&lt;0.1,"",VLOOKUP(B14,'Club and ADMIN lookup'!$A$2:$B$25,2,FALSE)))</f>
        <v>D&amp;S</v>
      </c>
      <c r="E14" s="412"/>
      <c r="F14" s="413"/>
      <c r="G14" s="301"/>
      <c r="H14" s="295"/>
      <c r="I14" s="302"/>
      <c r="J14" s="301"/>
      <c r="K14" s="295"/>
      <c r="L14" s="302"/>
      <c r="M14" s="301"/>
      <c r="N14" s="295"/>
      <c r="O14" s="302"/>
      <c r="P14" s="301"/>
      <c r="Q14" s="295"/>
      <c r="R14" s="302"/>
      <c r="S14" s="301"/>
      <c r="T14" s="295"/>
      <c r="U14" s="302"/>
      <c r="V14" s="301"/>
      <c r="W14" s="295"/>
      <c r="X14" s="302"/>
      <c r="Y14" s="301"/>
      <c r="Z14" s="295"/>
      <c r="AA14" s="302"/>
      <c r="AB14" s="301"/>
      <c r="AC14" s="295"/>
      <c r="AD14" s="302"/>
      <c r="AE14" s="301"/>
      <c r="AF14" s="295"/>
      <c r="AG14" s="302"/>
      <c r="AH14" s="301"/>
      <c r="AI14" s="295"/>
      <c r="AJ14" s="302"/>
      <c r="AK14" s="301"/>
      <c r="AL14" s="295"/>
      <c r="AM14" s="302"/>
      <c r="AN14" s="301"/>
      <c r="AO14" s="295"/>
      <c r="AP14" s="302"/>
      <c r="AQ14" s="301"/>
      <c r="AR14" s="295"/>
      <c r="AS14" s="302"/>
      <c r="AT14" s="301"/>
      <c r="AU14" s="295"/>
      <c r="AV14" s="302"/>
      <c r="AW14" s="300" t="s">
        <v>801</v>
      </c>
      <c r="AX14" s="412"/>
      <c r="AY14" s="414"/>
      <c r="AZ14" s="295"/>
      <c r="BA14" s="295"/>
      <c r="BB14" s="285"/>
      <c r="BC14" s="285">
        <f>VLOOKUP('Club and ADMIN lookup'!$J$3,'Club and ADMIN lookup'!$U$7:$V$10,2,FALSE)</f>
        <v>8</v>
      </c>
      <c r="BD14" s="285">
        <f>VLOOKUP($A14,'Club and ADMIN lookup'!$I$7:$Q$26,$BC14,FALSE)</f>
        <v>135</v>
      </c>
      <c r="BE14" s="285">
        <f>VLOOKUP($A14,'Club and ADMIN lookup'!$I$7:$Q$26,$BC14+1,FALSE)</f>
        <v>11</v>
      </c>
      <c r="BF14" s="285" t="str">
        <f t="shared" si="1"/>
        <v>B</v>
      </c>
      <c r="BG14" s="285" t="str">
        <f t="shared" si="2"/>
        <v>HJB</v>
      </c>
      <c r="BH14" s="285">
        <f t="shared" si="3"/>
        <v>0</v>
      </c>
      <c r="BI14" s="285">
        <f t="shared" si="4"/>
        <v>3</v>
      </c>
      <c r="BJ14" s="285"/>
      <c r="BL14" s="295" t="str">
        <f>IF(BG14="","",VLOOKUP(BG14,ADMIN2026!$A$159:$Z$214,BI14+2+BH14,FALSE))</f>
        <v>unknown</v>
      </c>
    </row>
    <row r="15" spans="1:64" ht="17.25" customHeight="1">
      <c r="A15" s="293">
        <v>11</v>
      </c>
      <c r="B15" s="294">
        <f>IF(BD15&lt;0.1,"",VLOOKUP($BA$3,'Club and ADMIN lookup'!$B$49:$FU$70,BD15,FALSE)*BE15)</f>
        <v>44</v>
      </c>
      <c r="C15" s="295" t="str">
        <f t="shared" si="0"/>
        <v/>
      </c>
      <c r="D15" s="294" t="str">
        <f>IF(B15="","",IF(B15&lt;0.1,"",VLOOKUP(B15,'Club and ADMIN lookup'!$A$2:$B$25,2,FALSE)))</f>
        <v>HereF</v>
      </c>
      <c r="E15" s="412"/>
      <c r="F15" s="413"/>
      <c r="G15" s="301"/>
      <c r="H15" s="295"/>
      <c r="I15" s="302"/>
      <c r="J15" s="301"/>
      <c r="K15" s="295"/>
      <c r="L15" s="302"/>
      <c r="M15" s="301"/>
      <c r="N15" s="295"/>
      <c r="O15" s="302"/>
      <c r="P15" s="301"/>
      <c r="Q15" s="295"/>
      <c r="R15" s="302"/>
      <c r="S15" s="301"/>
      <c r="T15" s="295"/>
      <c r="U15" s="302"/>
      <c r="V15" s="301"/>
      <c r="W15" s="295"/>
      <c r="X15" s="302"/>
      <c r="Y15" s="301"/>
      <c r="Z15" s="295"/>
      <c r="AA15" s="302"/>
      <c r="AB15" s="301"/>
      <c r="AC15" s="295"/>
      <c r="AD15" s="302"/>
      <c r="AE15" s="301"/>
      <c r="AF15" s="295"/>
      <c r="AG15" s="302"/>
      <c r="AH15" s="301"/>
      <c r="AI15" s="295"/>
      <c r="AJ15" s="302"/>
      <c r="AK15" s="301"/>
      <c r="AL15" s="295"/>
      <c r="AM15" s="302"/>
      <c r="AN15" s="301"/>
      <c r="AO15" s="295"/>
      <c r="AP15" s="302"/>
      <c r="AQ15" s="301"/>
      <c r="AR15" s="295"/>
      <c r="AS15" s="302"/>
      <c r="AT15" s="301"/>
      <c r="AU15" s="295"/>
      <c r="AV15" s="302"/>
      <c r="AW15" s="300" t="s">
        <v>801</v>
      </c>
      <c r="AX15" s="412"/>
      <c r="AY15" s="414"/>
      <c r="AZ15" s="295"/>
      <c r="BA15" s="295"/>
      <c r="BB15" s="285"/>
      <c r="BC15" s="285">
        <f>VLOOKUP('Club and ADMIN lookup'!$J$3,'Club and ADMIN lookup'!$U$7:$V$10,2,FALSE)</f>
        <v>8</v>
      </c>
      <c r="BD15" s="285">
        <f>VLOOKUP($A15,'Club and ADMIN lookup'!$I$7:$Q$26,$BC15,FALSE)</f>
        <v>136</v>
      </c>
      <c r="BE15" s="285">
        <f>VLOOKUP($A15,'Club and ADMIN lookup'!$I$7:$Q$26,$BC15+1,FALSE)</f>
        <v>11</v>
      </c>
      <c r="BF15" s="285" t="str">
        <f t="shared" si="1"/>
        <v>B</v>
      </c>
      <c r="BG15" s="285" t="str">
        <f t="shared" si="2"/>
        <v>HJB</v>
      </c>
      <c r="BH15" s="285">
        <f t="shared" si="3"/>
        <v>0</v>
      </c>
      <c r="BI15" s="285">
        <f t="shared" si="4"/>
        <v>4</v>
      </c>
      <c r="BJ15" s="285"/>
      <c r="BL15" s="295" t="str">
        <f>IF(BG15="","",VLOOKUP(BG15,ADMIN2026!$A$159:$Z$214,BI15+2+BH15,FALSE))</f>
        <v>unknown</v>
      </c>
    </row>
    <row r="16" spans="1:64" ht="17.25" customHeight="1">
      <c r="A16" s="293">
        <v>12</v>
      </c>
      <c r="B16" s="294">
        <f>IF(BD16&lt;0.1,"",VLOOKUP($BA$3,'Club and ADMIN lookup'!$B$49:$FU$70,BD16,FALSE)*BE16)</f>
        <v>55</v>
      </c>
      <c r="C16" s="295" t="str">
        <f t="shared" si="0"/>
        <v/>
      </c>
      <c r="D16" s="294" t="str">
        <f>IF(B16="","",IF(B16&lt;0.1,"",VLOOKUP(B16,'Club and ADMIN lookup'!$A$2:$B$25,2,FALSE)))</f>
        <v>K&amp;S</v>
      </c>
      <c r="E16" s="412"/>
      <c r="F16" s="413"/>
      <c r="G16" s="301"/>
      <c r="H16" s="295"/>
      <c r="I16" s="302"/>
      <c r="J16" s="301"/>
      <c r="K16" s="295"/>
      <c r="L16" s="302"/>
      <c r="M16" s="301"/>
      <c r="N16" s="295"/>
      <c r="O16" s="302"/>
      <c r="P16" s="301"/>
      <c r="Q16" s="295"/>
      <c r="R16" s="302"/>
      <c r="S16" s="301"/>
      <c r="T16" s="295"/>
      <c r="U16" s="302"/>
      <c r="V16" s="301"/>
      <c r="W16" s="295"/>
      <c r="X16" s="302"/>
      <c r="Y16" s="301"/>
      <c r="Z16" s="295"/>
      <c r="AA16" s="302"/>
      <c r="AB16" s="301"/>
      <c r="AC16" s="295"/>
      <c r="AD16" s="302"/>
      <c r="AE16" s="301"/>
      <c r="AF16" s="295"/>
      <c r="AG16" s="302"/>
      <c r="AH16" s="301"/>
      <c r="AI16" s="295"/>
      <c r="AJ16" s="302"/>
      <c r="AK16" s="301"/>
      <c r="AL16" s="295"/>
      <c r="AM16" s="302"/>
      <c r="AN16" s="301"/>
      <c r="AO16" s="295"/>
      <c r="AP16" s="302"/>
      <c r="AQ16" s="301"/>
      <c r="AR16" s="295"/>
      <c r="AS16" s="302"/>
      <c r="AT16" s="301"/>
      <c r="AU16" s="295"/>
      <c r="AV16" s="302"/>
      <c r="AW16" s="300" t="s">
        <v>801</v>
      </c>
      <c r="AX16" s="412"/>
      <c r="AY16" s="414"/>
      <c r="AZ16" s="295"/>
      <c r="BA16" s="295"/>
      <c r="BB16" s="285"/>
      <c r="BC16" s="285">
        <f>VLOOKUP('Club and ADMIN lookup'!$J$3,'Club and ADMIN lookup'!$U$7:$V$10,2,FALSE)</f>
        <v>8</v>
      </c>
      <c r="BD16" s="285">
        <f>VLOOKUP($A16,'Club and ADMIN lookup'!$I$7:$Q$26,$BC16,FALSE)</f>
        <v>137</v>
      </c>
      <c r="BE16" s="285">
        <f>VLOOKUP($A16,'Club and ADMIN lookup'!$I$7:$Q$26,$BC16+1,FALSE)</f>
        <v>11</v>
      </c>
      <c r="BF16" s="285" t="str">
        <f t="shared" si="1"/>
        <v>B</v>
      </c>
      <c r="BG16" s="285" t="str">
        <f t="shared" si="2"/>
        <v>HJB</v>
      </c>
      <c r="BH16" s="285">
        <f t="shared" si="3"/>
        <v>0</v>
      </c>
      <c r="BI16" s="285">
        <f t="shared" si="4"/>
        <v>5</v>
      </c>
      <c r="BJ16" s="285"/>
      <c r="BL16" s="295" t="str">
        <f>IF(BG16="","",VLOOKUP(BG16,ADMIN2026!$A$159:$Z$214,BI16+2+BH16,FALSE))</f>
        <v>unknown</v>
      </c>
    </row>
    <row r="17" spans="1:64" ht="17.25" customHeight="1">
      <c r="A17" s="293">
        <v>13</v>
      </c>
      <c r="B17" s="294">
        <f>IF(BD17&lt;0.1,"",VLOOKUP($BA$3,'Club and ADMIN lookup'!$B$49:$FU$70,BD17,FALSE)*BE17)</f>
        <v>66</v>
      </c>
      <c r="C17" s="295" t="str">
        <f t="shared" si="0"/>
        <v/>
      </c>
      <c r="D17" s="294" t="str">
        <f>IF(B17="","",IF(B17&lt;0.1,"",VLOOKUP(B17,'Club and ADMIN lookup'!$A$2:$B$25,2,FALSE)))</f>
        <v>Tipton</v>
      </c>
      <c r="E17" s="412"/>
      <c r="F17" s="413"/>
      <c r="G17" s="301"/>
      <c r="H17" s="295"/>
      <c r="I17" s="302"/>
      <c r="J17" s="301"/>
      <c r="K17" s="295"/>
      <c r="L17" s="302"/>
      <c r="M17" s="301"/>
      <c r="N17" s="295"/>
      <c r="O17" s="302"/>
      <c r="P17" s="301"/>
      <c r="Q17" s="295"/>
      <c r="R17" s="302"/>
      <c r="S17" s="301"/>
      <c r="T17" s="295"/>
      <c r="U17" s="302"/>
      <c r="V17" s="301"/>
      <c r="W17" s="295"/>
      <c r="X17" s="302"/>
      <c r="Y17" s="301"/>
      <c r="Z17" s="295"/>
      <c r="AA17" s="302"/>
      <c r="AB17" s="301"/>
      <c r="AC17" s="295"/>
      <c r="AD17" s="302"/>
      <c r="AE17" s="301"/>
      <c r="AF17" s="295"/>
      <c r="AG17" s="302"/>
      <c r="AH17" s="301"/>
      <c r="AI17" s="295"/>
      <c r="AJ17" s="302"/>
      <c r="AK17" s="301"/>
      <c r="AL17" s="295"/>
      <c r="AM17" s="302"/>
      <c r="AN17" s="301"/>
      <c r="AO17" s="295"/>
      <c r="AP17" s="302"/>
      <c r="AQ17" s="301"/>
      <c r="AR17" s="295"/>
      <c r="AS17" s="302"/>
      <c r="AT17" s="301"/>
      <c r="AU17" s="295"/>
      <c r="AV17" s="302"/>
      <c r="AW17" s="300" t="s">
        <v>801</v>
      </c>
      <c r="AX17" s="412"/>
      <c r="AY17" s="414"/>
      <c r="AZ17" s="295"/>
      <c r="BA17" s="295"/>
      <c r="BB17" s="285"/>
      <c r="BC17" s="285">
        <f>VLOOKUP('Club and ADMIN lookup'!$J$3,'Club and ADMIN lookup'!$U$7:$V$10,2,FALSE)</f>
        <v>8</v>
      </c>
      <c r="BD17" s="285">
        <f>VLOOKUP($A17,'Club and ADMIN lookup'!$I$7:$Q$26,$BC17,FALSE)</f>
        <v>138</v>
      </c>
      <c r="BE17" s="285">
        <f>VLOOKUP($A17,'Club and ADMIN lookup'!$I$7:$Q$26,$BC17+1,FALSE)</f>
        <v>11</v>
      </c>
      <c r="BF17" s="285" t="str">
        <f t="shared" si="1"/>
        <v>B</v>
      </c>
      <c r="BG17" s="285" t="str">
        <f t="shared" si="2"/>
        <v>HJB</v>
      </c>
      <c r="BH17" s="285">
        <f t="shared" si="3"/>
        <v>0</v>
      </c>
      <c r="BI17" s="285">
        <f t="shared" si="4"/>
        <v>6</v>
      </c>
      <c r="BJ17" s="285"/>
      <c r="BL17" s="295" t="str">
        <f>IF(BG17="","",VLOOKUP(BG17,ADMIN2026!$A$159:$Z$214,BI17+2+BH17,FALSE))</f>
        <v>unknown</v>
      </c>
    </row>
    <row r="18" spans="1:64" ht="17.25" customHeight="1">
      <c r="A18" s="293">
        <v>14</v>
      </c>
      <c r="B18" s="294">
        <f>IF(BD18&lt;0.1,"",VLOOKUP($BA$3,'Club and ADMIN lookup'!$B$49:$FU$70,BD18,FALSE)*BE18)</f>
        <v>77</v>
      </c>
      <c r="C18" s="295" t="str">
        <f t="shared" si="0"/>
        <v/>
      </c>
      <c r="D18" s="294" t="str">
        <f>IF(B18="","",IF(B18&lt;0.1,"",VLOOKUP(B18,'Club and ADMIN lookup'!$A$2:$B$25,2,FALSE)))</f>
        <v>Worc</v>
      </c>
      <c r="E18" s="412"/>
      <c r="F18" s="413"/>
      <c r="G18" s="301"/>
      <c r="H18" s="295"/>
      <c r="I18" s="302"/>
      <c r="J18" s="301"/>
      <c r="K18" s="295"/>
      <c r="L18" s="302"/>
      <c r="M18" s="301"/>
      <c r="N18" s="295"/>
      <c r="O18" s="302"/>
      <c r="P18" s="301"/>
      <c r="Q18" s="295"/>
      <c r="R18" s="302"/>
      <c r="S18" s="301"/>
      <c r="T18" s="295"/>
      <c r="U18" s="302"/>
      <c r="V18" s="301"/>
      <c r="W18" s="295"/>
      <c r="X18" s="302"/>
      <c r="Y18" s="301"/>
      <c r="Z18" s="295"/>
      <c r="AA18" s="302"/>
      <c r="AB18" s="301"/>
      <c r="AC18" s="295"/>
      <c r="AD18" s="302"/>
      <c r="AE18" s="301"/>
      <c r="AF18" s="295"/>
      <c r="AG18" s="302"/>
      <c r="AH18" s="301"/>
      <c r="AI18" s="295"/>
      <c r="AJ18" s="302"/>
      <c r="AK18" s="301"/>
      <c r="AL18" s="295"/>
      <c r="AM18" s="302"/>
      <c r="AN18" s="301"/>
      <c r="AO18" s="295"/>
      <c r="AP18" s="302"/>
      <c r="AQ18" s="301"/>
      <c r="AR18" s="295"/>
      <c r="AS18" s="302"/>
      <c r="AT18" s="301"/>
      <c r="AU18" s="295"/>
      <c r="AV18" s="302"/>
      <c r="AW18" s="300" t="s">
        <v>801</v>
      </c>
      <c r="AX18" s="412"/>
      <c r="AY18" s="414"/>
      <c r="AZ18" s="295"/>
      <c r="BA18" s="295"/>
      <c r="BB18" s="285"/>
      <c r="BC18" s="285">
        <f>VLOOKUP('Club and ADMIN lookup'!$J$3,'Club and ADMIN lookup'!$U$7:$V$10,2,FALSE)</f>
        <v>8</v>
      </c>
      <c r="BD18" s="285">
        <f>VLOOKUP($A18,'Club and ADMIN lookup'!$I$7:$Q$26,$BC18,FALSE)</f>
        <v>139</v>
      </c>
      <c r="BE18" s="285">
        <f>VLOOKUP($A18,'Club and ADMIN lookup'!$I$7:$Q$26,$BC18+1,FALSE)</f>
        <v>11</v>
      </c>
      <c r="BF18" s="285" t="str">
        <f t="shared" si="1"/>
        <v>B</v>
      </c>
      <c r="BG18" s="285" t="str">
        <f t="shared" si="2"/>
        <v>HJB</v>
      </c>
      <c r="BH18" s="285">
        <f t="shared" si="3"/>
        <v>0</v>
      </c>
      <c r="BI18" s="285">
        <f t="shared" si="4"/>
        <v>7</v>
      </c>
      <c r="BJ18" s="285"/>
      <c r="BL18" s="295" t="str">
        <f>IF(BG18="","",VLOOKUP(BG18,ADMIN2026!$A$159:$Z$214,BI18+2+BH18,FALSE))</f>
        <v>unknown</v>
      </c>
    </row>
    <row r="19" spans="1:64" ht="17.25" customHeight="1">
      <c r="A19" s="293">
        <v>15</v>
      </c>
      <c r="B19" s="294">
        <f>IF(BD19&lt;0.1,"",VLOOKUP($BA$3,'Club and ADMIN lookup'!$B$49:$FU$70,BD19,FALSE)*BE19)</f>
        <v>88</v>
      </c>
      <c r="C19" s="295" t="str">
        <f t="shared" si="0"/>
        <v/>
      </c>
      <c r="D19" s="294" t="str">
        <f>IF(B19="","",IF(B19&lt;0.1,"",VLOOKUP(B19,'Club and ADMIN lookup'!$A$2:$B$25,2,FALSE)))</f>
        <v>Yate</v>
      </c>
      <c r="E19" s="412"/>
      <c r="F19" s="413"/>
      <c r="G19" s="301"/>
      <c r="H19" s="295"/>
      <c r="I19" s="302"/>
      <c r="J19" s="301"/>
      <c r="K19" s="295"/>
      <c r="L19" s="302"/>
      <c r="M19" s="301"/>
      <c r="N19" s="295"/>
      <c r="O19" s="302"/>
      <c r="P19" s="301"/>
      <c r="Q19" s="295"/>
      <c r="R19" s="302"/>
      <c r="S19" s="301"/>
      <c r="T19" s="295"/>
      <c r="U19" s="302"/>
      <c r="V19" s="301"/>
      <c r="W19" s="295"/>
      <c r="X19" s="302"/>
      <c r="Y19" s="301"/>
      <c r="Z19" s="295"/>
      <c r="AA19" s="302"/>
      <c r="AB19" s="301"/>
      <c r="AC19" s="295"/>
      <c r="AD19" s="302"/>
      <c r="AE19" s="301"/>
      <c r="AF19" s="295"/>
      <c r="AG19" s="302"/>
      <c r="AH19" s="301"/>
      <c r="AI19" s="295"/>
      <c r="AJ19" s="302"/>
      <c r="AK19" s="301"/>
      <c r="AL19" s="295"/>
      <c r="AM19" s="302"/>
      <c r="AN19" s="301"/>
      <c r="AO19" s="295"/>
      <c r="AP19" s="302"/>
      <c r="AQ19" s="301"/>
      <c r="AR19" s="295"/>
      <c r="AS19" s="302"/>
      <c r="AT19" s="301"/>
      <c r="AU19" s="295"/>
      <c r="AV19" s="302"/>
      <c r="AW19" s="300" t="s">
        <v>801</v>
      </c>
      <c r="AX19" s="412"/>
      <c r="AY19" s="414"/>
      <c r="AZ19" s="295"/>
      <c r="BA19" s="295"/>
      <c r="BB19" s="285"/>
      <c r="BC19" s="285">
        <f>VLOOKUP('Club and ADMIN lookup'!$J$3,'Club and ADMIN lookup'!$U$7:$V$10,2,FALSE)</f>
        <v>8</v>
      </c>
      <c r="BD19" s="285">
        <f>VLOOKUP($A19,'Club and ADMIN lookup'!$I$7:$Q$26,$BC19,FALSE)</f>
        <v>140</v>
      </c>
      <c r="BE19" s="285">
        <f>VLOOKUP($A19,'Club and ADMIN lookup'!$I$7:$Q$26,$BC19+1,FALSE)</f>
        <v>11</v>
      </c>
      <c r="BF19" s="285" t="str">
        <f t="shared" si="1"/>
        <v>B</v>
      </c>
      <c r="BG19" s="285" t="str">
        <f t="shared" si="2"/>
        <v>HJB</v>
      </c>
      <c r="BH19" s="285">
        <f t="shared" si="3"/>
        <v>0</v>
      </c>
      <c r="BI19" s="285">
        <f t="shared" si="4"/>
        <v>8</v>
      </c>
      <c r="BJ19" s="285"/>
      <c r="BL19" s="295" t="str">
        <f>IF(BG19="","",VLOOKUP(BG19,ADMIN2026!$A$159:$Z$214,BI19+2+BH19,FALSE))</f>
        <v>unknown</v>
      </c>
    </row>
    <row r="20" spans="1:64" ht="17.25" customHeight="1">
      <c r="A20" s="293">
        <v>16</v>
      </c>
      <c r="B20" s="294">
        <f>IF(BD20&lt;0.1,"",VLOOKUP($BA$3,'Club and ADMIN lookup'!$B$49:$FU$70,BD20,FALSE)*BE20)</f>
        <v>11</v>
      </c>
      <c r="C20" s="295" t="str">
        <f t="shared" si="0"/>
        <v/>
      </c>
      <c r="D20" s="294" t="str">
        <f>IF(B20="","",IF(B20&lt;0.1,"",VLOOKUP(B20,'Club and ADMIN lookup'!$A$2:$B$25,2,FALSE)))</f>
        <v>B&amp;R</v>
      </c>
      <c r="E20" s="412"/>
      <c r="F20" s="413"/>
      <c r="G20" s="301"/>
      <c r="H20" s="295"/>
      <c r="I20" s="302"/>
      <c r="J20" s="301"/>
      <c r="K20" s="295"/>
      <c r="L20" s="302"/>
      <c r="M20" s="301"/>
      <c r="N20" s="295"/>
      <c r="O20" s="302"/>
      <c r="P20" s="301"/>
      <c r="Q20" s="295"/>
      <c r="R20" s="302"/>
      <c r="S20" s="301"/>
      <c r="T20" s="295"/>
      <c r="U20" s="302"/>
      <c r="V20" s="301"/>
      <c r="W20" s="295"/>
      <c r="X20" s="302"/>
      <c r="Y20" s="301"/>
      <c r="Z20" s="295"/>
      <c r="AA20" s="302"/>
      <c r="AB20" s="301"/>
      <c r="AC20" s="295"/>
      <c r="AD20" s="302"/>
      <c r="AE20" s="301"/>
      <c r="AF20" s="295"/>
      <c r="AG20" s="302"/>
      <c r="AH20" s="301"/>
      <c r="AI20" s="295"/>
      <c r="AJ20" s="302"/>
      <c r="AK20" s="301"/>
      <c r="AL20" s="295"/>
      <c r="AM20" s="302"/>
      <c r="AN20" s="301"/>
      <c r="AO20" s="295"/>
      <c r="AP20" s="302"/>
      <c r="AQ20" s="301"/>
      <c r="AR20" s="295"/>
      <c r="AS20" s="302"/>
      <c r="AT20" s="301"/>
      <c r="AU20" s="295"/>
      <c r="AV20" s="302"/>
      <c r="AW20" s="300" t="s">
        <v>801</v>
      </c>
      <c r="AX20" s="412"/>
      <c r="AY20" s="414"/>
      <c r="AZ20" s="295"/>
      <c r="BA20" s="295"/>
      <c r="BB20" s="285"/>
      <c r="BC20" s="285">
        <f>VLOOKUP('Club and ADMIN lookup'!$J$3,'Club and ADMIN lookup'!$U$7:$V$10,2,FALSE)</f>
        <v>8</v>
      </c>
      <c r="BD20" s="285">
        <f>VLOOKUP($A20,'Club and ADMIN lookup'!$I$7:$Q$26,$BC20,FALSE)</f>
        <v>141</v>
      </c>
      <c r="BE20" s="285">
        <f>VLOOKUP($A20,'Club and ADMIN lookup'!$I$7:$Q$26,$BC20+1,FALSE)</f>
        <v>11</v>
      </c>
      <c r="BF20" s="285" t="str">
        <f t="shared" si="1"/>
        <v>B</v>
      </c>
      <c r="BG20" s="285" t="str">
        <f t="shared" si="2"/>
        <v>HJB</v>
      </c>
      <c r="BH20" s="285">
        <f t="shared" si="3"/>
        <v>0</v>
      </c>
      <c r="BI20" s="285">
        <f t="shared" si="4"/>
        <v>1</v>
      </c>
      <c r="BJ20" s="285"/>
      <c r="BL20" s="295" t="str">
        <f>IF(BG20="","",VLOOKUP(BG20,ADMIN2026!$A$159:$Z$214,BI20+2+BH20,FALSE))</f>
        <v>unknown</v>
      </c>
    </row>
    <row r="21" spans="1:64" ht="17.25" customHeight="1">
      <c r="A21" s="293">
        <v>17</v>
      </c>
      <c r="B21" s="294" t="str">
        <f>IF(BD21&lt;0.1,"",VLOOKUP($BA$3,'Club and ADMIN lookup'!$B$49:$FU$70,BD21,FALSE)*BE21)</f>
        <v/>
      </c>
      <c r="C21" s="295" t="str">
        <f t="shared" si="0"/>
        <v/>
      </c>
      <c r="D21" s="294" t="str">
        <f>IF(B21="","",IF(B21&lt;0.1,"",VLOOKUP(B21,'Club and ADMIN lookup'!$A$2:$B$25,2,FALSE)))</f>
        <v/>
      </c>
      <c r="E21" s="412"/>
      <c r="F21" s="413"/>
      <c r="G21" s="301"/>
      <c r="H21" s="295"/>
      <c r="I21" s="302"/>
      <c r="J21" s="301"/>
      <c r="K21" s="295"/>
      <c r="L21" s="302"/>
      <c r="M21" s="301"/>
      <c r="N21" s="295"/>
      <c r="O21" s="302"/>
      <c r="P21" s="301"/>
      <c r="Q21" s="295"/>
      <c r="R21" s="302"/>
      <c r="S21" s="301"/>
      <c r="T21" s="295"/>
      <c r="U21" s="302"/>
      <c r="V21" s="301"/>
      <c r="W21" s="295"/>
      <c r="X21" s="302"/>
      <c r="Y21" s="301"/>
      <c r="Z21" s="295"/>
      <c r="AA21" s="302"/>
      <c r="AB21" s="301"/>
      <c r="AC21" s="295"/>
      <c r="AD21" s="302"/>
      <c r="AE21" s="301"/>
      <c r="AF21" s="295"/>
      <c r="AG21" s="302"/>
      <c r="AH21" s="301"/>
      <c r="AI21" s="295"/>
      <c r="AJ21" s="302"/>
      <c r="AK21" s="301"/>
      <c r="AL21" s="295"/>
      <c r="AM21" s="302"/>
      <c r="AN21" s="301"/>
      <c r="AO21" s="295"/>
      <c r="AP21" s="302"/>
      <c r="AQ21" s="301"/>
      <c r="AR21" s="295"/>
      <c r="AS21" s="302"/>
      <c r="AT21" s="301"/>
      <c r="AU21" s="295"/>
      <c r="AV21" s="302"/>
      <c r="AW21" s="300" t="s">
        <v>801</v>
      </c>
      <c r="AX21" s="412"/>
      <c r="AY21" s="414"/>
      <c r="AZ21" s="295"/>
      <c r="BA21" s="295"/>
      <c r="BB21" s="285"/>
      <c r="BC21" s="285">
        <f>VLOOKUP('Club and ADMIN lookup'!$J$3,'Club and ADMIN lookup'!$U$7:$V$10,2,FALSE)</f>
        <v>8</v>
      </c>
      <c r="BD21" s="285">
        <f>VLOOKUP($A21,'Club and ADMIN lookup'!$I$7:$Q$26,$BC21,FALSE)</f>
        <v>0</v>
      </c>
      <c r="BE21" s="285">
        <f>VLOOKUP($A21,'Club and ADMIN lookup'!$I$7:$Q$26,$BC21+1,FALSE)</f>
        <v>0</v>
      </c>
      <c r="BF21" s="285" t="str">
        <f>IF(B21="","",IF(B21&lt;10.5,"A","B"))</f>
        <v/>
      </c>
      <c r="BG21" s="285" t="str">
        <f t="shared" si="2"/>
        <v/>
      </c>
      <c r="BH21" s="285">
        <f t="shared" si="3"/>
        <v>0</v>
      </c>
      <c r="BI21" s="285" t="str">
        <f t="shared" si="4"/>
        <v/>
      </c>
      <c r="BJ21" s="285"/>
      <c r="BL21" s="295" t="str">
        <f>IF(BG21="","",VLOOKUP(BG21,ADMIN2026!$A$159:$Z$214,BI21+2+BH21,FALSE))</f>
        <v/>
      </c>
    </row>
    <row r="22" spans="1:64" ht="17.25" customHeight="1">
      <c r="A22" s="293">
        <v>18</v>
      </c>
      <c r="B22" s="294" t="str">
        <f>IF(BD22&lt;0.1,"",VLOOKUP($BA$3,'Club and ADMIN lookup'!$B$49:$FU$70,BD22,FALSE)*BE22)</f>
        <v/>
      </c>
      <c r="C22" s="295" t="str">
        <f t="shared" si="0"/>
        <v/>
      </c>
      <c r="D22" s="294" t="str">
        <f>IF(B22="","",IF(B22&lt;0.1,"",VLOOKUP(B22,'Club and ADMIN lookup'!$A$2:$B$25,2,FALSE)))</f>
        <v/>
      </c>
      <c r="E22" s="412"/>
      <c r="F22" s="413"/>
      <c r="G22" s="301"/>
      <c r="H22" s="295"/>
      <c r="I22" s="302"/>
      <c r="J22" s="301"/>
      <c r="K22" s="295"/>
      <c r="L22" s="302"/>
      <c r="M22" s="301"/>
      <c r="N22" s="295"/>
      <c r="O22" s="302"/>
      <c r="P22" s="301"/>
      <c r="Q22" s="295"/>
      <c r="R22" s="302"/>
      <c r="S22" s="301"/>
      <c r="T22" s="295"/>
      <c r="U22" s="302"/>
      <c r="V22" s="301"/>
      <c r="W22" s="295"/>
      <c r="X22" s="302"/>
      <c r="Y22" s="301"/>
      <c r="Z22" s="295"/>
      <c r="AA22" s="302"/>
      <c r="AB22" s="301"/>
      <c r="AC22" s="295"/>
      <c r="AD22" s="302"/>
      <c r="AE22" s="301"/>
      <c r="AF22" s="295"/>
      <c r="AG22" s="302"/>
      <c r="AH22" s="301"/>
      <c r="AI22" s="295"/>
      <c r="AJ22" s="302"/>
      <c r="AK22" s="301"/>
      <c r="AL22" s="295"/>
      <c r="AM22" s="302"/>
      <c r="AN22" s="301"/>
      <c r="AO22" s="295"/>
      <c r="AP22" s="302"/>
      <c r="AQ22" s="301"/>
      <c r="AR22" s="295"/>
      <c r="AS22" s="302"/>
      <c r="AT22" s="301"/>
      <c r="AU22" s="295"/>
      <c r="AV22" s="302"/>
      <c r="AW22" s="300" t="s">
        <v>801</v>
      </c>
      <c r="AX22" s="412"/>
      <c r="AY22" s="414"/>
      <c r="AZ22" s="295"/>
      <c r="BA22" s="295"/>
      <c r="BB22" s="285"/>
      <c r="BC22" s="285">
        <f>VLOOKUP('Club and ADMIN lookup'!$J$3,'Club and ADMIN lookup'!$U$7:$V$10,2,FALSE)</f>
        <v>8</v>
      </c>
      <c r="BD22" s="285">
        <f>VLOOKUP($A22,'Club and ADMIN lookup'!$I$7:$Q$26,$BC22,FALSE)</f>
        <v>0</v>
      </c>
      <c r="BE22" s="285">
        <f>VLOOKUP($A22,'Club and ADMIN lookup'!$I$7:$Q$26,$BC22+1,FALSE)</f>
        <v>0</v>
      </c>
      <c r="BF22" s="285" t="str">
        <f t="shared" ref="BF22:BF24" si="5">IF(B22="","",IF(B22&lt;10.5,"A","B"))</f>
        <v/>
      </c>
      <c r="BG22" s="285" t="str">
        <f t="shared" si="2"/>
        <v/>
      </c>
      <c r="BH22" s="285">
        <f t="shared" si="3"/>
        <v>0</v>
      </c>
      <c r="BI22" s="285" t="str">
        <f t="shared" si="4"/>
        <v/>
      </c>
      <c r="BJ22" s="285"/>
      <c r="BL22" s="295" t="str">
        <f>IF(BG22="","",VLOOKUP(BG22,ADMIN2026!$A$159:$Z$214,BI22+2+BH22,FALSE))</f>
        <v/>
      </c>
    </row>
    <row r="23" spans="1:64" ht="17.25" customHeight="1">
      <c r="A23" s="293">
        <v>19</v>
      </c>
      <c r="B23" s="294" t="str">
        <f>IF(BD23&lt;0.1,"",VLOOKUP($BA$3,'Club and ADMIN lookup'!$B$49:$FU$70,BD23,FALSE)*BE23)</f>
        <v/>
      </c>
      <c r="C23" s="295" t="str">
        <f t="shared" si="0"/>
        <v/>
      </c>
      <c r="D23" s="294" t="str">
        <f>IF(B23="","",IF(B23&lt;0.1,"",VLOOKUP(B23,'Club and ADMIN lookup'!$A$2:$B$25,2,FALSE)))</f>
        <v/>
      </c>
      <c r="E23" s="412"/>
      <c r="F23" s="413"/>
      <c r="G23" s="301"/>
      <c r="H23" s="295"/>
      <c r="I23" s="302"/>
      <c r="J23" s="301"/>
      <c r="K23" s="295"/>
      <c r="L23" s="302"/>
      <c r="M23" s="301"/>
      <c r="N23" s="295"/>
      <c r="O23" s="302"/>
      <c r="P23" s="301"/>
      <c r="Q23" s="295"/>
      <c r="R23" s="302"/>
      <c r="S23" s="301"/>
      <c r="T23" s="295"/>
      <c r="U23" s="302"/>
      <c r="V23" s="301"/>
      <c r="W23" s="295"/>
      <c r="X23" s="302"/>
      <c r="Y23" s="301"/>
      <c r="Z23" s="295"/>
      <c r="AA23" s="302"/>
      <c r="AB23" s="301"/>
      <c r="AC23" s="295"/>
      <c r="AD23" s="302"/>
      <c r="AE23" s="301"/>
      <c r="AF23" s="295"/>
      <c r="AG23" s="302"/>
      <c r="AH23" s="301"/>
      <c r="AI23" s="295"/>
      <c r="AJ23" s="302"/>
      <c r="AK23" s="301"/>
      <c r="AL23" s="295"/>
      <c r="AM23" s="302"/>
      <c r="AN23" s="301"/>
      <c r="AO23" s="295"/>
      <c r="AP23" s="302"/>
      <c r="AQ23" s="301"/>
      <c r="AR23" s="295"/>
      <c r="AS23" s="302"/>
      <c r="AT23" s="301"/>
      <c r="AU23" s="295"/>
      <c r="AV23" s="302"/>
      <c r="AW23" s="300" t="s">
        <v>801</v>
      </c>
      <c r="AX23" s="412"/>
      <c r="AY23" s="414"/>
      <c r="AZ23" s="295"/>
      <c r="BA23" s="295"/>
      <c r="BB23" s="285"/>
      <c r="BC23" s="285">
        <f>VLOOKUP('Club and ADMIN lookup'!$J$3,'Club and ADMIN lookup'!$U$7:$V$10,2,FALSE)</f>
        <v>8</v>
      </c>
      <c r="BD23" s="285">
        <f>VLOOKUP($A23,'Club and ADMIN lookup'!$I$7:$Q$26,$BC23,FALSE)</f>
        <v>0</v>
      </c>
      <c r="BE23" s="285">
        <f>VLOOKUP($A23,'Club and ADMIN lookup'!$I$7:$Q$26,$BC23+1,FALSE)</f>
        <v>0</v>
      </c>
      <c r="BF23" s="285" t="str">
        <f t="shared" si="5"/>
        <v/>
      </c>
      <c r="BG23" s="285" t="str">
        <f t="shared" si="2"/>
        <v/>
      </c>
      <c r="BH23" s="285">
        <f t="shared" si="3"/>
        <v>0</v>
      </c>
      <c r="BI23" s="285" t="str">
        <f t="shared" si="4"/>
        <v/>
      </c>
      <c r="BJ23" s="285"/>
      <c r="BL23" s="295" t="str">
        <f>IF(BG23="","",VLOOKUP(BG23,ADMIN2026!$A$159:$Z$214,BI23+2+BH23,FALSE))</f>
        <v/>
      </c>
    </row>
    <row r="24" spans="1:64" ht="17.25" customHeight="1" thickBot="1">
      <c r="A24" s="293">
        <v>20</v>
      </c>
      <c r="B24" s="294" t="str">
        <f>IF(BD24&lt;0.1,"",VLOOKUP($BA$3,'Club and ADMIN lookup'!$B$49:$FU$70,BD24,FALSE)*BE24)</f>
        <v/>
      </c>
      <c r="C24" s="295" t="str">
        <f t="shared" si="0"/>
        <v/>
      </c>
      <c r="D24" s="294" t="str">
        <f>IF(B24="","",IF(B24&lt;0.1,"",VLOOKUP(B24,'Club and ADMIN lookup'!$A$2:$B$25,2,FALSE)))</f>
        <v/>
      </c>
      <c r="E24" s="412"/>
      <c r="F24" s="413"/>
      <c r="G24" s="303"/>
      <c r="H24" s="304"/>
      <c r="I24" s="305"/>
      <c r="J24" s="303"/>
      <c r="K24" s="304"/>
      <c r="L24" s="305"/>
      <c r="M24" s="303"/>
      <c r="N24" s="304"/>
      <c r="O24" s="305"/>
      <c r="P24" s="303"/>
      <c r="Q24" s="304"/>
      <c r="R24" s="305"/>
      <c r="S24" s="303"/>
      <c r="T24" s="304"/>
      <c r="U24" s="305"/>
      <c r="V24" s="303"/>
      <c r="W24" s="304"/>
      <c r="X24" s="305"/>
      <c r="Y24" s="303"/>
      <c r="Z24" s="304"/>
      <c r="AA24" s="305"/>
      <c r="AB24" s="303"/>
      <c r="AC24" s="304"/>
      <c r="AD24" s="305"/>
      <c r="AE24" s="303"/>
      <c r="AF24" s="304"/>
      <c r="AG24" s="305"/>
      <c r="AH24" s="303"/>
      <c r="AI24" s="304"/>
      <c r="AJ24" s="305"/>
      <c r="AK24" s="303"/>
      <c r="AL24" s="304"/>
      <c r="AM24" s="305"/>
      <c r="AN24" s="303"/>
      <c r="AO24" s="304"/>
      <c r="AP24" s="305"/>
      <c r="AQ24" s="303"/>
      <c r="AR24" s="304"/>
      <c r="AS24" s="305"/>
      <c r="AT24" s="303"/>
      <c r="AU24" s="304"/>
      <c r="AV24" s="305"/>
      <c r="AW24" s="300" t="s">
        <v>801</v>
      </c>
      <c r="AX24" s="412"/>
      <c r="AY24" s="414"/>
      <c r="AZ24" s="295"/>
      <c r="BA24" s="295"/>
      <c r="BB24" s="285"/>
      <c r="BC24" s="285">
        <f>VLOOKUP('Club and ADMIN lookup'!$J$3,'Club and ADMIN lookup'!$U$7:$V$10,2,FALSE)</f>
        <v>8</v>
      </c>
      <c r="BD24" s="285">
        <f>VLOOKUP($A24,'Club and ADMIN lookup'!$I$7:$Q$26,$BC24,FALSE)</f>
        <v>0</v>
      </c>
      <c r="BE24" s="285">
        <f>VLOOKUP($A24,'Club and ADMIN lookup'!$I$7:$Q$26,$BC24+1,FALSE)</f>
        <v>0</v>
      </c>
      <c r="BF24" s="285" t="str">
        <f t="shared" si="5"/>
        <v/>
      </c>
      <c r="BG24" s="285" t="str">
        <f t="shared" si="2"/>
        <v/>
      </c>
      <c r="BH24" s="285">
        <f t="shared" si="3"/>
        <v>0</v>
      </c>
      <c r="BI24" s="285" t="str">
        <f t="shared" si="4"/>
        <v/>
      </c>
      <c r="BJ24" s="285"/>
      <c r="BL24" s="295" t="str">
        <f>IF(BG24="","",VLOOKUP(BG24,ADMIN2026!$A$159:$Z$214,BI24+2+BH24,FALSE))</f>
        <v/>
      </c>
    </row>
    <row r="25" spans="1:64" ht="15" customHeight="1">
      <c r="A25" s="296"/>
      <c r="B25" s="296"/>
      <c r="C25" s="306" t="s">
        <v>802</v>
      </c>
      <c r="D25" s="296"/>
      <c r="E25" s="296"/>
      <c r="F25" s="296"/>
      <c r="G25" s="307"/>
      <c r="H25" s="307"/>
      <c r="I25" s="308"/>
      <c r="J25" s="308"/>
      <c r="K25" s="415" t="s">
        <v>803</v>
      </c>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307"/>
      <c r="AJ25" s="307"/>
      <c r="AK25" s="307"/>
      <c r="AL25" s="307"/>
      <c r="AM25" s="307"/>
      <c r="AN25" s="308"/>
      <c r="AO25" s="308"/>
      <c r="AP25" s="308"/>
      <c r="AQ25" s="307"/>
      <c r="AR25" s="307"/>
      <c r="AS25" s="307"/>
      <c r="AT25" s="307"/>
      <c r="AU25" s="307"/>
      <c r="AV25" s="307"/>
      <c r="AW25" s="296"/>
      <c r="AX25" s="296"/>
      <c r="AY25" s="296"/>
      <c r="AZ25" s="296"/>
      <c r="BA25" s="296"/>
      <c r="BB25" s="285"/>
      <c r="BC25" s="285"/>
      <c r="BD25" s="285"/>
      <c r="BE25" s="285"/>
      <c r="BF25" s="285"/>
      <c r="BG25" s="285"/>
      <c r="BH25" s="285"/>
      <c r="BI25" s="285"/>
      <c r="BJ25" s="285"/>
    </row>
    <row r="26" spans="1:64" ht="14.1" customHeight="1">
      <c r="A26" s="309" t="s">
        <v>804</v>
      </c>
      <c r="B26" s="309" t="s">
        <v>805</v>
      </c>
      <c r="C26" s="309" t="s">
        <v>806</v>
      </c>
      <c r="D26" s="309" t="s">
        <v>807</v>
      </c>
      <c r="E26" s="416" t="s">
        <v>808</v>
      </c>
      <c r="F26" s="417"/>
      <c r="G26" s="417"/>
      <c r="H26" s="418"/>
      <c r="I26" s="419"/>
      <c r="J26" s="420"/>
      <c r="K26" s="416" t="s">
        <v>804</v>
      </c>
      <c r="L26" s="417"/>
      <c r="M26" s="418"/>
      <c r="N26" s="416" t="s">
        <v>805</v>
      </c>
      <c r="O26" s="417"/>
      <c r="P26" s="418"/>
      <c r="Q26" s="416" t="s">
        <v>806</v>
      </c>
      <c r="R26" s="417"/>
      <c r="S26" s="417"/>
      <c r="T26" s="417"/>
      <c r="U26" s="417"/>
      <c r="V26" s="417"/>
      <c r="W26" s="417"/>
      <c r="X26" s="417"/>
      <c r="Y26" s="417"/>
      <c r="Z26" s="417"/>
      <c r="AA26" s="418"/>
      <c r="AB26" s="416" t="s">
        <v>807</v>
      </c>
      <c r="AC26" s="417"/>
      <c r="AD26" s="417"/>
      <c r="AE26" s="417"/>
      <c r="AF26" s="417"/>
      <c r="AG26" s="417"/>
      <c r="AH26" s="418"/>
      <c r="AI26" s="416" t="s">
        <v>808</v>
      </c>
      <c r="AJ26" s="417"/>
      <c r="AK26" s="417"/>
      <c r="AL26" s="417"/>
      <c r="AM26" s="418"/>
      <c r="AN26" s="419"/>
      <c r="AO26" s="424"/>
      <c r="AP26" s="420"/>
      <c r="AQ26" s="425" t="s">
        <v>809</v>
      </c>
      <c r="AR26" s="426"/>
      <c r="AS26" s="426"/>
      <c r="AT26" s="426"/>
      <c r="AU26" s="426"/>
      <c r="AV26" s="426"/>
      <c r="AW26" s="426"/>
      <c r="AX26" s="426"/>
      <c r="AY26" s="426"/>
      <c r="AZ26" s="426"/>
      <c r="BA26" s="427"/>
      <c r="BB26" s="285"/>
      <c r="BC26" s="285"/>
      <c r="BD26" s="285"/>
      <c r="BE26" s="285"/>
      <c r="BF26" s="285"/>
      <c r="BG26" s="285"/>
      <c r="BH26" s="285"/>
      <c r="BI26" s="285"/>
      <c r="BJ26" s="285"/>
    </row>
    <row r="27" spans="1:64" ht="14.55" customHeight="1">
      <c r="A27" s="309" t="s">
        <v>810</v>
      </c>
      <c r="B27" s="310"/>
      <c r="C27" s="310"/>
      <c r="D27" s="310"/>
      <c r="E27" s="431" t="s">
        <v>811</v>
      </c>
      <c r="F27" s="432"/>
      <c r="G27" s="432"/>
      <c r="H27" s="433"/>
      <c r="I27" s="419"/>
      <c r="J27" s="420"/>
      <c r="K27" s="416" t="s">
        <v>812</v>
      </c>
      <c r="L27" s="417"/>
      <c r="M27" s="418"/>
      <c r="N27" s="421"/>
      <c r="O27" s="422"/>
      <c r="P27" s="423"/>
      <c r="Q27" s="421"/>
      <c r="R27" s="422"/>
      <c r="S27" s="422"/>
      <c r="T27" s="422"/>
      <c r="U27" s="422"/>
      <c r="V27" s="422"/>
      <c r="W27" s="422"/>
      <c r="X27" s="422"/>
      <c r="Y27" s="422"/>
      <c r="Z27" s="422"/>
      <c r="AA27" s="423"/>
      <c r="AB27" s="421"/>
      <c r="AC27" s="422"/>
      <c r="AD27" s="422"/>
      <c r="AE27" s="422"/>
      <c r="AF27" s="422"/>
      <c r="AG27" s="422"/>
      <c r="AH27" s="423"/>
      <c r="AI27" s="431" t="s">
        <v>811</v>
      </c>
      <c r="AJ27" s="432"/>
      <c r="AK27" s="432"/>
      <c r="AL27" s="432"/>
      <c r="AM27" s="433"/>
      <c r="AN27" s="419"/>
      <c r="AO27" s="424"/>
      <c r="AP27" s="420"/>
      <c r="AQ27" s="428"/>
      <c r="AR27" s="429"/>
      <c r="AS27" s="429"/>
      <c r="AT27" s="429"/>
      <c r="AU27" s="429"/>
      <c r="AV27" s="429"/>
      <c r="AW27" s="429"/>
      <c r="AX27" s="429"/>
      <c r="AY27" s="429"/>
      <c r="AZ27" s="429"/>
      <c r="BA27" s="430"/>
      <c r="BB27" s="285"/>
      <c r="BC27" s="285"/>
      <c r="BD27" s="285"/>
      <c r="BE27" s="285"/>
      <c r="BF27" s="285"/>
      <c r="BG27" s="285"/>
      <c r="BH27" s="285"/>
      <c r="BI27" s="285"/>
      <c r="BJ27" s="285"/>
    </row>
    <row r="28" spans="1:64" ht="14.55" customHeight="1">
      <c r="A28" s="309" t="s">
        <v>813</v>
      </c>
      <c r="B28" s="310"/>
      <c r="C28" s="310"/>
      <c r="D28" s="310"/>
      <c r="E28" s="431" t="s">
        <v>811</v>
      </c>
      <c r="F28" s="432"/>
      <c r="G28" s="432"/>
      <c r="H28" s="433"/>
      <c r="I28" s="419"/>
      <c r="J28" s="420"/>
      <c r="K28" s="416" t="s">
        <v>814</v>
      </c>
      <c r="L28" s="417"/>
      <c r="M28" s="418"/>
      <c r="N28" s="421"/>
      <c r="O28" s="422"/>
      <c r="P28" s="423"/>
      <c r="Q28" s="421"/>
      <c r="R28" s="422"/>
      <c r="S28" s="422"/>
      <c r="T28" s="422"/>
      <c r="U28" s="422"/>
      <c r="V28" s="422"/>
      <c r="W28" s="422"/>
      <c r="X28" s="422"/>
      <c r="Y28" s="422"/>
      <c r="Z28" s="422"/>
      <c r="AA28" s="423"/>
      <c r="AB28" s="421"/>
      <c r="AC28" s="422"/>
      <c r="AD28" s="422"/>
      <c r="AE28" s="422"/>
      <c r="AF28" s="422"/>
      <c r="AG28" s="422"/>
      <c r="AH28" s="423"/>
      <c r="AI28" s="431" t="s">
        <v>811</v>
      </c>
      <c r="AJ28" s="432"/>
      <c r="AK28" s="432"/>
      <c r="AL28" s="432"/>
      <c r="AM28" s="433"/>
      <c r="AN28" s="419"/>
      <c r="AO28" s="424"/>
      <c r="AP28" s="420"/>
      <c r="AQ28" s="434"/>
      <c r="AR28" s="435"/>
      <c r="AS28" s="435"/>
      <c r="AT28" s="435"/>
      <c r="AU28" s="435"/>
      <c r="AV28" s="435"/>
      <c r="AW28" s="435"/>
      <c r="AX28" s="435"/>
      <c r="AY28" s="435"/>
      <c r="AZ28" s="435"/>
      <c r="BA28" s="436"/>
      <c r="BB28" s="285"/>
      <c r="BC28" s="285"/>
      <c r="BD28" s="285"/>
      <c r="BE28" s="285"/>
      <c r="BF28" s="285"/>
      <c r="BG28" s="285"/>
      <c r="BH28" s="285"/>
      <c r="BI28" s="285"/>
      <c r="BJ28" s="285"/>
    </row>
    <row r="29" spans="1:64" ht="14.55" customHeight="1">
      <c r="A29" s="309" t="s">
        <v>815</v>
      </c>
      <c r="B29" s="310"/>
      <c r="C29" s="310"/>
      <c r="D29" s="310"/>
      <c r="E29" s="431" t="s">
        <v>811</v>
      </c>
      <c r="F29" s="432"/>
      <c r="G29" s="432"/>
      <c r="H29" s="433"/>
      <c r="I29" s="419"/>
      <c r="J29" s="420"/>
      <c r="K29" s="416" t="s">
        <v>816</v>
      </c>
      <c r="L29" s="417"/>
      <c r="M29" s="418"/>
      <c r="N29" s="421"/>
      <c r="O29" s="422"/>
      <c r="P29" s="423"/>
      <c r="Q29" s="421"/>
      <c r="R29" s="422"/>
      <c r="S29" s="422"/>
      <c r="T29" s="422"/>
      <c r="U29" s="422"/>
      <c r="V29" s="422"/>
      <c r="W29" s="422"/>
      <c r="X29" s="422"/>
      <c r="Y29" s="422"/>
      <c r="Z29" s="422"/>
      <c r="AA29" s="423"/>
      <c r="AB29" s="421"/>
      <c r="AC29" s="422"/>
      <c r="AD29" s="422"/>
      <c r="AE29" s="422"/>
      <c r="AF29" s="422"/>
      <c r="AG29" s="422"/>
      <c r="AH29" s="423"/>
      <c r="AI29" s="431" t="s">
        <v>811</v>
      </c>
      <c r="AJ29" s="432"/>
      <c r="AK29" s="432"/>
      <c r="AL29" s="432"/>
      <c r="AM29" s="433"/>
      <c r="AN29" s="419"/>
      <c r="AO29" s="424"/>
      <c r="AP29" s="420"/>
      <c r="AQ29" s="437"/>
      <c r="AR29" s="438"/>
      <c r="AS29" s="438"/>
      <c r="AT29" s="438"/>
      <c r="AU29" s="438"/>
      <c r="AV29" s="438"/>
      <c r="AW29" s="438"/>
      <c r="AX29" s="438"/>
      <c r="AY29" s="438"/>
      <c r="AZ29" s="438"/>
      <c r="BA29" s="439"/>
      <c r="BB29" s="285"/>
      <c r="BC29" s="285"/>
      <c r="BD29" s="285"/>
      <c r="BE29" s="285"/>
      <c r="BF29" s="285"/>
      <c r="BG29" s="285"/>
      <c r="BH29" s="285"/>
      <c r="BI29" s="285"/>
      <c r="BJ29" s="285"/>
    </row>
    <row r="30" spans="1:64" ht="14.55" customHeight="1">
      <c r="A30" s="309" t="s">
        <v>817</v>
      </c>
      <c r="B30" s="310"/>
      <c r="C30" s="310"/>
      <c r="D30" s="310"/>
      <c r="E30" s="431" t="s">
        <v>811</v>
      </c>
      <c r="F30" s="432"/>
      <c r="G30" s="432"/>
      <c r="H30" s="433"/>
      <c r="I30" s="419"/>
      <c r="J30" s="420"/>
      <c r="K30" s="416" t="s">
        <v>818</v>
      </c>
      <c r="L30" s="417"/>
      <c r="M30" s="418"/>
      <c r="N30" s="421"/>
      <c r="O30" s="422"/>
      <c r="P30" s="423"/>
      <c r="Q30" s="421"/>
      <c r="R30" s="422"/>
      <c r="S30" s="422"/>
      <c r="T30" s="422"/>
      <c r="U30" s="422"/>
      <c r="V30" s="422"/>
      <c r="W30" s="422"/>
      <c r="X30" s="422"/>
      <c r="Y30" s="422"/>
      <c r="Z30" s="422"/>
      <c r="AA30" s="423"/>
      <c r="AB30" s="421"/>
      <c r="AC30" s="422"/>
      <c r="AD30" s="422"/>
      <c r="AE30" s="422"/>
      <c r="AF30" s="422"/>
      <c r="AG30" s="422"/>
      <c r="AH30" s="423"/>
      <c r="AI30" s="431" t="s">
        <v>811</v>
      </c>
      <c r="AJ30" s="432"/>
      <c r="AK30" s="432"/>
      <c r="AL30" s="432"/>
      <c r="AM30" s="433"/>
      <c r="AN30" s="419"/>
      <c r="AO30" s="424"/>
      <c r="AP30" s="420"/>
      <c r="AQ30" s="434"/>
      <c r="AR30" s="435"/>
      <c r="AS30" s="435"/>
      <c r="AT30" s="435"/>
      <c r="AU30" s="435"/>
      <c r="AV30" s="435"/>
      <c r="AW30" s="435"/>
      <c r="AX30" s="435"/>
      <c r="AY30" s="435"/>
      <c r="AZ30" s="435"/>
      <c r="BA30" s="436"/>
      <c r="BB30" s="285"/>
      <c r="BC30" s="285"/>
      <c r="BD30" s="285"/>
      <c r="BE30" s="285"/>
      <c r="BF30" s="285"/>
      <c r="BG30" s="285"/>
      <c r="BH30" s="285"/>
      <c r="BI30" s="285"/>
      <c r="BJ30" s="285"/>
    </row>
    <row r="31" spans="1:64" ht="14.55" customHeight="1">
      <c r="A31" s="309" t="s">
        <v>819</v>
      </c>
      <c r="B31" s="310"/>
      <c r="C31" s="310"/>
      <c r="D31" s="310"/>
      <c r="E31" s="431" t="s">
        <v>811</v>
      </c>
      <c r="F31" s="432"/>
      <c r="G31" s="432"/>
      <c r="H31" s="433"/>
      <c r="I31" s="419"/>
      <c r="J31" s="420"/>
      <c r="K31" s="416" t="s">
        <v>820</v>
      </c>
      <c r="L31" s="417"/>
      <c r="M31" s="418"/>
      <c r="N31" s="421"/>
      <c r="O31" s="422"/>
      <c r="P31" s="423"/>
      <c r="Q31" s="421"/>
      <c r="R31" s="422"/>
      <c r="S31" s="422"/>
      <c r="T31" s="422"/>
      <c r="U31" s="422"/>
      <c r="V31" s="422"/>
      <c r="W31" s="422"/>
      <c r="X31" s="422"/>
      <c r="Y31" s="422"/>
      <c r="Z31" s="422"/>
      <c r="AA31" s="423"/>
      <c r="AB31" s="421"/>
      <c r="AC31" s="422"/>
      <c r="AD31" s="422"/>
      <c r="AE31" s="422"/>
      <c r="AF31" s="422"/>
      <c r="AG31" s="422"/>
      <c r="AH31" s="423"/>
      <c r="AI31" s="431" t="s">
        <v>811</v>
      </c>
      <c r="AJ31" s="432"/>
      <c r="AK31" s="432"/>
      <c r="AL31" s="432"/>
      <c r="AM31" s="433"/>
      <c r="AN31" s="419"/>
      <c r="AO31" s="424"/>
      <c r="AP31" s="420"/>
      <c r="AQ31" s="437"/>
      <c r="AR31" s="438"/>
      <c r="AS31" s="438"/>
      <c r="AT31" s="438"/>
      <c r="AU31" s="438"/>
      <c r="AV31" s="438"/>
      <c r="AW31" s="438"/>
      <c r="AX31" s="438"/>
      <c r="AY31" s="438"/>
      <c r="AZ31" s="438"/>
      <c r="BA31" s="439"/>
      <c r="BB31" s="285"/>
      <c r="BC31" s="285"/>
      <c r="BD31" s="285"/>
      <c r="BE31" s="285"/>
      <c r="BF31" s="285"/>
      <c r="BG31" s="285"/>
      <c r="BH31" s="285"/>
      <c r="BI31" s="285"/>
      <c r="BJ31" s="285"/>
    </row>
    <row r="32" spans="1:64" ht="14.55" customHeight="1">
      <c r="A32" s="309" t="s">
        <v>821</v>
      </c>
      <c r="B32" s="310"/>
      <c r="C32" s="310"/>
      <c r="D32" s="310"/>
      <c r="E32" s="431" t="s">
        <v>811</v>
      </c>
      <c r="F32" s="432"/>
      <c r="G32" s="432"/>
      <c r="H32" s="433"/>
      <c r="I32" s="419"/>
      <c r="J32" s="420"/>
      <c r="K32" s="416" t="s">
        <v>822</v>
      </c>
      <c r="L32" s="417"/>
      <c r="M32" s="418"/>
      <c r="N32" s="421"/>
      <c r="O32" s="422"/>
      <c r="P32" s="423"/>
      <c r="Q32" s="421"/>
      <c r="R32" s="422"/>
      <c r="S32" s="422"/>
      <c r="T32" s="422"/>
      <c r="U32" s="422"/>
      <c r="V32" s="422"/>
      <c r="W32" s="422"/>
      <c r="X32" s="422"/>
      <c r="Y32" s="422"/>
      <c r="Z32" s="422"/>
      <c r="AA32" s="423"/>
      <c r="AB32" s="421"/>
      <c r="AC32" s="422"/>
      <c r="AD32" s="422"/>
      <c r="AE32" s="422"/>
      <c r="AF32" s="422"/>
      <c r="AG32" s="422"/>
      <c r="AH32" s="423"/>
      <c r="AI32" s="431" t="s">
        <v>811</v>
      </c>
      <c r="AJ32" s="432"/>
      <c r="AK32" s="432"/>
      <c r="AL32" s="432"/>
      <c r="AM32" s="433"/>
      <c r="AN32" s="419"/>
      <c r="AO32" s="424"/>
      <c r="AP32" s="420"/>
      <c r="AQ32" s="425" t="s">
        <v>823</v>
      </c>
      <c r="AR32" s="426"/>
      <c r="AS32" s="426"/>
      <c r="AT32" s="426"/>
      <c r="AU32" s="426"/>
      <c r="AV32" s="426"/>
      <c r="AW32" s="426"/>
      <c r="AX32" s="426"/>
      <c r="AY32" s="426"/>
      <c r="AZ32" s="426"/>
      <c r="BA32" s="427"/>
      <c r="BB32" s="285"/>
      <c r="BC32" s="285"/>
      <c r="BD32" s="285"/>
      <c r="BE32" s="285"/>
      <c r="BF32" s="285"/>
      <c r="BG32" s="285"/>
      <c r="BH32" s="285"/>
      <c r="BI32" s="285"/>
      <c r="BJ32" s="285"/>
    </row>
    <row r="33" spans="1:62" ht="14.55" customHeight="1">
      <c r="A33" s="309" t="s">
        <v>824</v>
      </c>
      <c r="B33" s="310"/>
      <c r="C33" s="310"/>
      <c r="D33" s="310"/>
      <c r="E33" s="431" t="s">
        <v>811</v>
      </c>
      <c r="F33" s="432"/>
      <c r="G33" s="432"/>
      <c r="H33" s="433"/>
      <c r="I33" s="419"/>
      <c r="J33" s="420"/>
      <c r="K33" s="416" t="s">
        <v>825</v>
      </c>
      <c r="L33" s="417"/>
      <c r="M33" s="418"/>
      <c r="N33" s="421"/>
      <c r="O33" s="422"/>
      <c r="P33" s="423"/>
      <c r="Q33" s="421"/>
      <c r="R33" s="422"/>
      <c r="S33" s="422"/>
      <c r="T33" s="422"/>
      <c r="U33" s="422"/>
      <c r="V33" s="422"/>
      <c r="W33" s="422"/>
      <c r="X33" s="422"/>
      <c r="Y33" s="422"/>
      <c r="Z33" s="422"/>
      <c r="AA33" s="423"/>
      <c r="AB33" s="421"/>
      <c r="AC33" s="422"/>
      <c r="AD33" s="422"/>
      <c r="AE33" s="422"/>
      <c r="AF33" s="422"/>
      <c r="AG33" s="422"/>
      <c r="AH33" s="423"/>
      <c r="AI33" s="431" t="s">
        <v>811</v>
      </c>
      <c r="AJ33" s="432"/>
      <c r="AK33" s="432"/>
      <c r="AL33" s="432"/>
      <c r="AM33" s="433"/>
      <c r="AN33" s="419"/>
      <c r="AO33" s="424"/>
      <c r="AP33" s="420"/>
      <c r="AQ33" s="428"/>
      <c r="AR33" s="429"/>
      <c r="AS33" s="429"/>
      <c r="AT33" s="429"/>
      <c r="AU33" s="429"/>
      <c r="AV33" s="429"/>
      <c r="AW33" s="429"/>
      <c r="AX33" s="429"/>
      <c r="AY33" s="429"/>
      <c r="AZ33" s="429"/>
      <c r="BA33" s="430"/>
      <c r="BB33" s="285"/>
      <c r="BC33" s="285"/>
      <c r="BD33" s="285"/>
      <c r="BE33" s="285"/>
      <c r="BF33" s="285"/>
      <c r="BG33" s="285"/>
      <c r="BH33" s="285"/>
      <c r="BI33" s="285"/>
      <c r="BJ33" s="285"/>
    </row>
    <row r="34" spans="1:62" ht="14.55" customHeight="1">
      <c r="A34" s="309" t="s">
        <v>826</v>
      </c>
      <c r="B34" s="310"/>
      <c r="C34" s="310"/>
      <c r="D34" s="310"/>
      <c r="E34" s="431" t="s">
        <v>811</v>
      </c>
      <c r="F34" s="432"/>
      <c r="G34" s="432"/>
      <c r="H34" s="433"/>
      <c r="I34" s="419"/>
      <c r="J34" s="420"/>
      <c r="K34" s="416" t="s">
        <v>827</v>
      </c>
      <c r="L34" s="417"/>
      <c r="M34" s="418"/>
      <c r="N34" s="421"/>
      <c r="O34" s="422"/>
      <c r="P34" s="423"/>
      <c r="Q34" s="421"/>
      <c r="R34" s="422"/>
      <c r="S34" s="422"/>
      <c r="T34" s="422"/>
      <c r="U34" s="422"/>
      <c r="V34" s="422"/>
      <c r="W34" s="422"/>
      <c r="X34" s="422"/>
      <c r="Y34" s="422"/>
      <c r="Z34" s="422"/>
      <c r="AA34" s="423"/>
      <c r="AB34" s="421"/>
      <c r="AC34" s="422"/>
      <c r="AD34" s="422"/>
      <c r="AE34" s="422"/>
      <c r="AF34" s="422"/>
      <c r="AG34" s="422"/>
      <c r="AH34" s="423"/>
      <c r="AI34" s="431" t="s">
        <v>811</v>
      </c>
      <c r="AJ34" s="432"/>
      <c r="AK34" s="432"/>
      <c r="AL34" s="432"/>
      <c r="AM34" s="433"/>
      <c r="AN34" s="440" t="s">
        <v>828</v>
      </c>
      <c r="AO34" s="441"/>
      <c r="AP34" s="441"/>
      <c r="AQ34" s="441"/>
      <c r="AR34" s="441"/>
      <c r="AS34" s="441"/>
      <c r="AT34" s="441"/>
      <c r="AU34" s="441"/>
      <c r="AV34" s="441"/>
      <c r="AW34" s="441"/>
      <c r="AX34" s="441"/>
      <c r="AY34" s="441"/>
      <c r="AZ34" s="441"/>
      <c r="BA34" s="441"/>
      <c r="BB34" s="285"/>
      <c r="BC34" s="285"/>
      <c r="BD34" s="285"/>
      <c r="BE34" s="285"/>
      <c r="BF34" s="285"/>
      <c r="BG34" s="285"/>
      <c r="BH34" s="285"/>
      <c r="BI34" s="285"/>
      <c r="BJ34" s="285"/>
    </row>
    <row r="35" spans="1:62" ht="13.2" customHeight="1">
      <c r="A35" s="285"/>
      <c r="B35" s="285"/>
      <c r="C35" s="442" t="s">
        <v>829</v>
      </c>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row>
    <row r="36" spans="1:62">
      <c r="A36" s="309" t="s">
        <v>804</v>
      </c>
      <c r="B36" s="309" t="s">
        <v>805</v>
      </c>
      <c r="C36" s="309" t="s">
        <v>806</v>
      </c>
      <c r="D36" s="309" t="s">
        <v>807</v>
      </c>
      <c r="E36" s="443" t="s">
        <v>830</v>
      </c>
      <c r="F36" s="443"/>
      <c r="G36" s="443"/>
      <c r="H36" s="444"/>
      <c r="I36" s="445" t="s">
        <v>74</v>
      </c>
      <c r="J36" s="443"/>
      <c r="K36" s="443"/>
      <c r="L36" s="443" t="s">
        <v>831</v>
      </c>
      <c r="M36" s="443"/>
      <c r="N36" s="443"/>
      <c r="O36" s="443" t="s">
        <v>153</v>
      </c>
      <c r="P36" s="443"/>
      <c r="Q36" s="443"/>
      <c r="R36" s="443"/>
      <c r="S36" s="443"/>
      <c r="T36" s="443"/>
      <c r="U36" s="443"/>
      <c r="V36" s="443"/>
      <c r="W36" s="443"/>
      <c r="X36" s="443"/>
      <c r="Y36" s="443"/>
      <c r="Z36" s="443" t="s">
        <v>61</v>
      </c>
      <c r="AA36" s="443"/>
      <c r="AB36" s="443"/>
      <c r="AC36" s="443"/>
      <c r="AD36" s="443"/>
      <c r="AE36" s="443"/>
      <c r="AF36" s="443"/>
      <c r="AG36" s="443" t="s">
        <v>830</v>
      </c>
      <c r="AH36" s="443"/>
      <c r="AI36" s="443"/>
      <c r="AJ36" s="443"/>
      <c r="AK36" s="443"/>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row>
    <row r="37" spans="1:62" ht="14.55" customHeight="1">
      <c r="A37" s="309" t="s">
        <v>832</v>
      </c>
      <c r="B37" s="310"/>
      <c r="C37" s="310"/>
      <c r="D37" s="310"/>
      <c r="E37" s="443" t="s">
        <v>833</v>
      </c>
      <c r="F37" s="443"/>
      <c r="G37" s="443"/>
      <c r="H37" s="444"/>
      <c r="I37" s="445" t="s">
        <v>834</v>
      </c>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t="s">
        <v>833</v>
      </c>
      <c r="AH37" s="443"/>
      <c r="AI37" s="443"/>
      <c r="AJ37" s="443"/>
      <c r="AK37" s="443"/>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row>
    <row r="38" spans="1:62" ht="14.55" customHeight="1">
      <c r="A38" s="309" t="s">
        <v>835</v>
      </c>
      <c r="B38" s="310"/>
      <c r="C38" s="310"/>
      <c r="D38" s="310"/>
      <c r="E38" s="443" t="s">
        <v>833</v>
      </c>
      <c r="F38" s="443"/>
      <c r="G38" s="443"/>
      <c r="H38" s="444"/>
      <c r="I38" s="445" t="s">
        <v>836</v>
      </c>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t="s">
        <v>833</v>
      </c>
      <c r="AH38" s="443"/>
      <c r="AI38" s="443"/>
      <c r="AJ38" s="443"/>
      <c r="AK38" s="443"/>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row>
    <row r="39" spans="1:62" ht="14.55" customHeight="1">
      <c r="A39" s="309" t="s">
        <v>837</v>
      </c>
      <c r="B39" s="310"/>
      <c r="C39" s="310"/>
      <c r="D39" s="310"/>
      <c r="E39" s="443" t="s">
        <v>833</v>
      </c>
      <c r="F39" s="443"/>
      <c r="G39" s="443"/>
      <c r="H39" s="444"/>
      <c r="I39" s="445" t="s">
        <v>838</v>
      </c>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t="s">
        <v>833</v>
      </c>
      <c r="AH39" s="443"/>
      <c r="AI39" s="443"/>
      <c r="AJ39" s="443"/>
      <c r="AK39" s="443"/>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row>
    <row r="40" spans="1:62" ht="14.55" customHeight="1">
      <c r="A40" s="309" t="s">
        <v>839</v>
      </c>
      <c r="B40" s="310"/>
      <c r="C40" s="310"/>
      <c r="D40" s="310"/>
      <c r="E40" s="443" t="s">
        <v>833</v>
      </c>
      <c r="F40" s="443"/>
      <c r="G40" s="443"/>
      <c r="H40" s="444"/>
      <c r="I40" s="445" t="s">
        <v>840</v>
      </c>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t="s">
        <v>833</v>
      </c>
      <c r="AH40" s="443"/>
      <c r="AI40" s="443"/>
      <c r="AJ40" s="443"/>
      <c r="AK40" s="443"/>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row>
    <row r="41" spans="1:62">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row>
  </sheetData>
  <sheetProtection algorithmName="SHA-512" hashValue="o1CA9b1J5EyjDJcoL2RAqX6otbeKGNO0fuWVBgcrirtV9X105E8zmJYUSrAp1Su3REatQShkgsdVt564yjONdA==" saltValue="6nJjRYvkbwHhXeJeVfyxvA==" spinCount="100000" sheet="1" objects="1" scenarios="1"/>
  <mergeCells count="169">
    <mergeCell ref="AC3:AF3"/>
    <mergeCell ref="AG3:AH3"/>
    <mergeCell ref="AI3:AL3"/>
    <mergeCell ref="AM3:AO3"/>
    <mergeCell ref="AP3:AV3"/>
    <mergeCell ref="AX3:AZ3"/>
    <mergeCell ref="AI1:AW1"/>
    <mergeCell ref="AX1:AY1"/>
    <mergeCell ref="AZ1:BA1"/>
    <mergeCell ref="A2:BA2"/>
    <mergeCell ref="A3:B3"/>
    <mergeCell ref="E3:H3"/>
    <mergeCell ref="I3:K3"/>
    <mergeCell ref="L3:O3"/>
    <mergeCell ref="P3:S3"/>
    <mergeCell ref="T3:W3"/>
    <mergeCell ref="A1:C1"/>
    <mergeCell ref="E1:G1"/>
    <mergeCell ref="H1:M1"/>
    <mergeCell ref="N1:X1"/>
    <mergeCell ref="Y1:AE1"/>
    <mergeCell ref="AF1:AH1"/>
    <mergeCell ref="AQ4:AS4"/>
    <mergeCell ref="AT4:AV4"/>
    <mergeCell ref="E5:F5"/>
    <mergeCell ref="AX5:AY5"/>
    <mergeCell ref="E6:F6"/>
    <mergeCell ref="AX6:AY6"/>
    <mergeCell ref="Y4:AA4"/>
    <mergeCell ref="AB4:AD4"/>
    <mergeCell ref="AE4:AG4"/>
    <mergeCell ref="AH4:AJ4"/>
    <mergeCell ref="AK4:AM4"/>
    <mergeCell ref="AN4:AP4"/>
    <mergeCell ref="G4:I4"/>
    <mergeCell ref="J4:L4"/>
    <mergeCell ref="M4:O4"/>
    <mergeCell ref="P4:R4"/>
    <mergeCell ref="S4:U4"/>
    <mergeCell ref="V4:X4"/>
    <mergeCell ref="E10:F10"/>
    <mergeCell ref="AX10:AY10"/>
    <mergeCell ref="E11:F11"/>
    <mergeCell ref="AX11:AY11"/>
    <mergeCell ref="E12:F12"/>
    <mergeCell ref="AX12:AY12"/>
    <mergeCell ref="E7:F7"/>
    <mergeCell ref="AX7:AY7"/>
    <mergeCell ref="E8:F8"/>
    <mergeCell ref="AX8:AY8"/>
    <mergeCell ref="E9:F9"/>
    <mergeCell ref="AX9:AY9"/>
    <mergeCell ref="E16:F16"/>
    <mergeCell ref="AX16:AY16"/>
    <mergeCell ref="E17:F17"/>
    <mergeCell ref="AX17:AY17"/>
    <mergeCell ref="E18:F18"/>
    <mergeCell ref="AX18:AY18"/>
    <mergeCell ref="E13:F13"/>
    <mergeCell ref="AX13:AY13"/>
    <mergeCell ref="E14:F14"/>
    <mergeCell ref="AX14:AY14"/>
    <mergeCell ref="E15:F15"/>
    <mergeCell ref="AX15:AY15"/>
    <mergeCell ref="E22:F22"/>
    <mergeCell ref="AX22:AY22"/>
    <mergeCell ref="E23:F23"/>
    <mergeCell ref="AX23:AY23"/>
    <mergeCell ref="E24:F24"/>
    <mergeCell ref="AX24:AY24"/>
    <mergeCell ref="E19:F19"/>
    <mergeCell ref="AX19:AY19"/>
    <mergeCell ref="E20:F20"/>
    <mergeCell ref="AX20:AY20"/>
    <mergeCell ref="E21:F21"/>
    <mergeCell ref="AX21:AY21"/>
    <mergeCell ref="K25:AH25"/>
    <mergeCell ref="E26:H26"/>
    <mergeCell ref="I26:J34"/>
    <mergeCell ref="K26:M26"/>
    <mergeCell ref="N26:P26"/>
    <mergeCell ref="Q26:AA26"/>
    <mergeCell ref="AB26:AH26"/>
    <mergeCell ref="K28:M28"/>
    <mergeCell ref="N28:P28"/>
    <mergeCell ref="Q28:AA28"/>
    <mergeCell ref="AB31:AH31"/>
    <mergeCell ref="AI26:AM26"/>
    <mergeCell ref="AN26:AP33"/>
    <mergeCell ref="AQ26:BA27"/>
    <mergeCell ref="E27:H27"/>
    <mergeCell ref="K27:M27"/>
    <mergeCell ref="N27:P27"/>
    <mergeCell ref="Q27:AA27"/>
    <mergeCell ref="AB27:AH27"/>
    <mergeCell ref="AI27:AM27"/>
    <mergeCell ref="E28:H28"/>
    <mergeCell ref="AB28:AH28"/>
    <mergeCell ref="AI28:AM28"/>
    <mergeCell ref="AQ28:BA29"/>
    <mergeCell ref="E29:H29"/>
    <mergeCell ref="K29:M29"/>
    <mergeCell ref="N29:P29"/>
    <mergeCell ref="Q29:AA29"/>
    <mergeCell ref="AB29:AH29"/>
    <mergeCell ref="AI29:AM29"/>
    <mergeCell ref="AQ30:BA31"/>
    <mergeCell ref="E31:H31"/>
    <mergeCell ref="K31:M31"/>
    <mergeCell ref="N31:P31"/>
    <mergeCell ref="Q31:AA31"/>
    <mergeCell ref="AI31:AM31"/>
    <mergeCell ref="E30:H30"/>
    <mergeCell ref="K30:M30"/>
    <mergeCell ref="N30:P30"/>
    <mergeCell ref="Q30:AA30"/>
    <mergeCell ref="AB30:AH30"/>
    <mergeCell ref="AI30:AM30"/>
    <mergeCell ref="AQ32:BA33"/>
    <mergeCell ref="E33:H33"/>
    <mergeCell ref="K33:M33"/>
    <mergeCell ref="N33:P33"/>
    <mergeCell ref="Q33:AA33"/>
    <mergeCell ref="AB33:AH33"/>
    <mergeCell ref="AI33:AM33"/>
    <mergeCell ref="E32:H32"/>
    <mergeCell ref="K32:M32"/>
    <mergeCell ref="N32:P32"/>
    <mergeCell ref="Q32:AA32"/>
    <mergeCell ref="AB32:AH32"/>
    <mergeCell ref="AI32:AM32"/>
    <mergeCell ref="AN34:BA34"/>
    <mergeCell ref="C35:AF35"/>
    <mergeCell ref="E36:H36"/>
    <mergeCell ref="I36:K36"/>
    <mergeCell ref="L36:N36"/>
    <mergeCell ref="O36:Y36"/>
    <mergeCell ref="Z36:AF36"/>
    <mergeCell ref="AG36:AK36"/>
    <mergeCell ref="E34:H34"/>
    <mergeCell ref="K34:M34"/>
    <mergeCell ref="N34:P34"/>
    <mergeCell ref="Q34:AA34"/>
    <mergeCell ref="AB34:AH34"/>
    <mergeCell ref="AI34:AM34"/>
    <mergeCell ref="E38:H38"/>
    <mergeCell ref="I38:K38"/>
    <mergeCell ref="L38:N38"/>
    <mergeCell ref="O38:Y38"/>
    <mergeCell ref="Z38:AF38"/>
    <mergeCell ref="AG38:AK38"/>
    <mergeCell ref="E37:H37"/>
    <mergeCell ref="I37:K37"/>
    <mergeCell ref="L37:N37"/>
    <mergeCell ref="O37:Y37"/>
    <mergeCell ref="Z37:AF37"/>
    <mergeCell ref="AG37:AK37"/>
    <mergeCell ref="E40:H40"/>
    <mergeCell ref="I40:K40"/>
    <mergeCell ref="L40:N40"/>
    <mergeCell ref="O40:Y40"/>
    <mergeCell ref="Z40:AF40"/>
    <mergeCell ref="AG40:AK40"/>
    <mergeCell ref="E39:H39"/>
    <mergeCell ref="I39:K39"/>
    <mergeCell ref="L39:N39"/>
    <mergeCell ref="O39:Y39"/>
    <mergeCell ref="Z39:AF39"/>
    <mergeCell ref="AG39:AK39"/>
  </mergeCells>
  <pageMargins left="0.7" right="0.7" top="0.75" bottom="0.75" header="0.3" footer="0.3"/>
  <pageSetup paperSize="9" scale="7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60A14-3059-4A34-AE17-2FD1D23F8743}">
  <sheetPr>
    <pageSetUpPr fitToPage="1"/>
  </sheetPr>
  <dimension ref="A1:BK41"/>
  <sheetViews>
    <sheetView zoomScale="90" zoomScaleNormal="90" workbookViewId="0">
      <selection activeCell="C5" sqref="C5"/>
    </sheetView>
  </sheetViews>
  <sheetFormatPr defaultRowHeight="14.4"/>
  <cols>
    <col min="1" max="2" width="5.33203125" customWidth="1"/>
    <col min="3" max="3" width="24.109375" customWidth="1"/>
    <col min="4" max="4" width="10.44140625" customWidth="1"/>
    <col min="5" max="5" width="17.109375" customWidth="1"/>
    <col min="6" max="7" width="2.77734375" customWidth="1"/>
    <col min="8" max="49" width="2.109375" customWidth="1"/>
    <col min="50" max="50" width="8.6640625" customWidth="1"/>
    <col min="51" max="51" width="2.33203125" customWidth="1"/>
    <col min="52" max="52" width="3.5546875" customWidth="1"/>
    <col min="53" max="53" width="5.33203125" customWidth="1"/>
    <col min="54" max="54" width="6.77734375" customWidth="1"/>
  </cols>
  <sheetData>
    <row r="1" spans="1:63" ht="17.25" customHeight="1">
      <c r="A1" s="407" t="s">
        <v>853</v>
      </c>
      <c r="B1" s="407"/>
      <c r="C1" s="407"/>
      <c r="D1" s="311"/>
      <c r="E1" s="282" t="s">
        <v>842</v>
      </c>
      <c r="F1" s="408" t="s">
        <v>849</v>
      </c>
      <c r="G1" s="408"/>
      <c r="H1" s="409"/>
      <c r="I1" s="400" t="s">
        <v>843</v>
      </c>
      <c r="J1" s="401"/>
      <c r="K1" s="401"/>
      <c r="L1" s="401"/>
      <c r="M1" s="401"/>
      <c r="N1" s="401"/>
      <c r="O1" s="401" t="str">
        <f>CONCATENATE("Match ",'Club and ADMIN lookup'!$H$2,"   MCAA LGE.      DIV")</f>
        <v>Match 1   MCAA LGE.      DIV</v>
      </c>
      <c r="P1" s="401"/>
      <c r="Q1" s="401"/>
      <c r="R1" s="401"/>
      <c r="S1" s="401"/>
      <c r="T1" s="401"/>
      <c r="U1" s="401"/>
      <c r="V1" s="401"/>
      <c r="W1" s="401"/>
      <c r="X1" s="401"/>
      <c r="Y1" s="401"/>
      <c r="Z1" s="401" t="str">
        <f>'Club and ADMIN lookup'!$H$1</f>
        <v>3SW</v>
      </c>
      <c r="AA1" s="401"/>
      <c r="AB1" s="401"/>
      <c r="AC1" s="401"/>
      <c r="AD1" s="401"/>
      <c r="AE1" s="401"/>
      <c r="AF1" s="347"/>
      <c r="AG1" s="400" t="s">
        <v>844</v>
      </c>
      <c r="AH1" s="401"/>
      <c r="AI1" s="401"/>
      <c r="AJ1" s="401" t="str">
        <f>'Club and ADMIN lookup'!$J$1</f>
        <v>Worcester</v>
      </c>
      <c r="AK1" s="401"/>
      <c r="AL1" s="401"/>
      <c r="AM1" s="401"/>
      <c r="AN1" s="401"/>
      <c r="AO1" s="401"/>
      <c r="AP1" s="401"/>
      <c r="AQ1" s="401"/>
      <c r="AR1" s="401"/>
      <c r="AS1" s="401"/>
      <c r="AT1" s="401"/>
      <c r="AU1" s="401"/>
      <c r="AV1" s="401"/>
      <c r="AW1" s="401"/>
      <c r="AX1" s="347"/>
      <c r="AY1" s="400" t="s">
        <v>845</v>
      </c>
      <c r="AZ1" s="401"/>
      <c r="BA1" s="346">
        <f>'Club and ADMIN lookup'!$J$2</f>
        <v>46158</v>
      </c>
      <c r="BB1" s="347"/>
      <c r="BC1" s="285"/>
      <c r="BD1" s="285"/>
      <c r="BE1" s="285"/>
      <c r="BF1" s="285"/>
      <c r="BG1" s="285"/>
      <c r="BH1" s="285"/>
      <c r="BI1" s="285"/>
      <c r="BJ1" s="285"/>
      <c r="BK1" s="285"/>
    </row>
    <row r="2" spans="1:63"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285"/>
      <c r="BD2" s="285"/>
      <c r="BE2" s="285"/>
      <c r="BF2" s="285"/>
      <c r="BG2" s="285"/>
      <c r="BH2" s="285"/>
      <c r="BI2" s="285"/>
      <c r="BJ2" s="285"/>
      <c r="BK2" s="285"/>
    </row>
    <row r="3" spans="1:63" ht="15" customHeight="1">
      <c r="A3" s="400" t="s">
        <v>778</v>
      </c>
      <c r="B3" s="401"/>
      <c r="C3" s="281">
        <f>VLOOKUP(M3,'Club and ADMIN lookup'!$D$2:$F$18,VLOOKUP('Club and ADMIN lookup'!$H$1,'Club and ADMIN lookup'!$G$5:$H$9,2,FALSE),FALSE)</f>
        <v>0.57291666666666663</v>
      </c>
      <c r="D3" s="314"/>
      <c r="E3" s="282" t="s">
        <v>779</v>
      </c>
      <c r="F3" s="401"/>
      <c r="G3" s="401"/>
      <c r="H3" s="401"/>
      <c r="I3" s="347"/>
      <c r="J3" s="400" t="s">
        <v>780</v>
      </c>
      <c r="K3" s="401"/>
      <c r="L3" s="401"/>
      <c r="M3" s="405" t="s">
        <v>500</v>
      </c>
      <c r="N3" s="405"/>
      <c r="O3" s="405"/>
      <c r="P3" s="406"/>
      <c r="Q3" s="400" t="s">
        <v>781</v>
      </c>
      <c r="R3" s="401"/>
      <c r="S3" s="401"/>
      <c r="T3" s="401"/>
      <c r="U3" s="402" t="s">
        <v>849</v>
      </c>
      <c r="V3" s="402"/>
      <c r="W3" s="402"/>
      <c r="X3" s="403"/>
      <c r="Y3" s="283"/>
      <c r="Z3" s="283"/>
      <c r="AA3" s="283"/>
      <c r="AB3" s="283"/>
      <c r="AC3" s="283"/>
      <c r="AD3" s="400" t="s">
        <v>782</v>
      </c>
      <c r="AE3" s="401"/>
      <c r="AF3" s="401"/>
      <c r="AG3" s="401"/>
      <c r="AH3" s="401" t="s">
        <v>783</v>
      </c>
      <c r="AI3" s="401"/>
      <c r="AJ3" s="402"/>
      <c r="AK3" s="402"/>
      <c r="AL3" s="402"/>
      <c r="AM3" s="403"/>
      <c r="AN3" s="400" t="s">
        <v>784</v>
      </c>
      <c r="AO3" s="401"/>
      <c r="AP3" s="401"/>
      <c r="AQ3" s="402"/>
      <c r="AR3" s="402"/>
      <c r="AS3" s="402"/>
      <c r="AT3" s="402"/>
      <c r="AU3" s="402"/>
      <c r="AV3" s="402"/>
      <c r="AW3" s="403"/>
      <c r="AX3" s="283"/>
      <c r="AY3" s="400" t="s">
        <v>785</v>
      </c>
      <c r="AZ3" s="401"/>
      <c r="BA3" s="401"/>
      <c r="BB3" s="284" t="str">
        <f>HLOOKUP(M3,'Club and ADMIN lookup'!$C$43:$R$44,2,FALSE)</f>
        <v>HJ</v>
      </c>
      <c r="BC3" s="285"/>
      <c r="BD3" s="285"/>
      <c r="BE3" s="285"/>
      <c r="BF3" s="285"/>
      <c r="BG3" s="285"/>
      <c r="BH3" s="285"/>
      <c r="BI3" s="285"/>
      <c r="BJ3" s="285"/>
      <c r="BK3" s="285"/>
    </row>
    <row r="4" spans="1:63" ht="42.75" customHeight="1" thickBot="1">
      <c r="A4" s="286" t="s">
        <v>786</v>
      </c>
      <c r="B4" s="286" t="s">
        <v>787</v>
      </c>
      <c r="C4" s="287" t="s">
        <v>788</v>
      </c>
      <c r="D4" s="287" t="s">
        <v>850</v>
      </c>
      <c r="E4" s="288" t="s">
        <v>789</v>
      </c>
      <c r="F4" s="289" t="s">
        <v>790</v>
      </c>
      <c r="G4" s="290" t="s">
        <v>791</v>
      </c>
      <c r="H4" s="410" t="s">
        <v>792</v>
      </c>
      <c r="I4" s="371"/>
      <c r="J4" s="411"/>
      <c r="K4" s="410" t="s">
        <v>792</v>
      </c>
      <c r="L4" s="371"/>
      <c r="M4" s="411"/>
      <c r="N4" s="410" t="s">
        <v>792</v>
      </c>
      <c r="O4" s="371"/>
      <c r="P4" s="411"/>
      <c r="Q4" s="410" t="s">
        <v>792</v>
      </c>
      <c r="R4" s="371"/>
      <c r="S4" s="411"/>
      <c r="T4" s="410" t="s">
        <v>792</v>
      </c>
      <c r="U4" s="371"/>
      <c r="V4" s="411"/>
      <c r="W4" s="410" t="s">
        <v>792</v>
      </c>
      <c r="X4" s="371"/>
      <c r="Y4" s="411"/>
      <c r="Z4" s="410" t="s">
        <v>792</v>
      </c>
      <c r="AA4" s="371"/>
      <c r="AB4" s="411"/>
      <c r="AC4" s="410" t="s">
        <v>792</v>
      </c>
      <c r="AD4" s="371"/>
      <c r="AE4" s="411"/>
      <c r="AF4" s="410" t="s">
        <v>792</v>
      </c>
      <c r="AG4" s="371"/>
      <c r="AH4" s="411"/>
      <c r="AI4" s="410" t="s">
        <v>792</v>
      </c>
      <c r="AJ4" s="371"/>
      <c r="AK4" s="411"/>
      <c r="AL4" s="410" t="s">
        <v>792</v>
      </c>
      <c r="AM4" s="371"/>
      <c r="AN4" s="411"/>
      <c r="AO4" s="410" t="s">
        <v>792</v>
      </c>
      <c r="AP4" s="371"/>
      <c r="AQ4" s="411"/>
      <c r="AR4" s="410" t="s">
        <v>792</v>
      </c>
      <c r="AS4" s="371"/>
      <c r="AT4" s="411"/>
      <c r="AU4" s="410" t="s">
        <v>792</v>
      </c>
      <c r="AV4" s="371"/>
      <c r="AW4" s="411"/>
      <c r="AX4" s="291" t="s">
        <v>793</v>
      </c>
      <c r="AY4" s="289" t="s">
        <v>794</v>
      </c>
      <c r="AZ4" s="290" t="s">
        <v>795</v>
      </c>
      <c r="BA4" s="286" t="s">
        <v>796</v>
      </c>
      <c r="BB4" s="286" t="s">
        <v>797</v>
      </c>
      <c r="BC4" s="285"/>
      <c r="BD4" s="292"/>
      <c r="BE4" s="292"/>
      <c r="BF4" s="292"/>
      <c r="BG4" s="285"/>
      <c r="BH4" s="285"/>
      <c r="BI4" s="285"/>
      <c r="BJ4" s="285"/>
      <c r="BK4" s="285"/>
    </row>
    <row r="5" spans="1:63" ht="17.25" customHeight="1">
      <c r="A5" s="293">
        <v>1</v>
      </c>
      <c r="B5" s="294" t="str">
        <f>IF(BE5&lt;0.1,"",VLOOKUP($BB$3,'Club and ADMIN lookup'!$B$49:$FU$70,BE5,FALSE)*BF5)</f>
        <v/>
      </c>
      <c r="C5" s="295"/>
      <c r="D5" s="295"/>
      <c r="E5" s="294"/>
      <c r="F5" s="412"/>
      <c r="G5" s="413"/>
      <c r="H5" s="297"/>
      <c r="I5" s="298"/>
      <c r="J5" s="299"/>
      <c r="K5" s="297"/>
      <c r="L5" s="298"/>
      <c r="M5" s="299"/>
      <c r="N5" s="297"/>
      <c r="O5" s="298"/>
      <c r="P5" s="299"/>
      <c r="Q5" s="297"/>
      <c r="R5" s="298"/>
      <c r="S5" s="299"/>
      <c r="T5" s="297"/>
      <c r="U5" s="298"/>
      <c r="V5" s="299"/>
      <c r="W5" s="297"/>
      <c r="X5" s="298"/>
      <c r="Y5" s="299"/>
      <c r="Z5" s="297"/>
      <c r="AA5" s="298"/>
      <c r="AB5" s="299"/>
      <c r="AC5" s="297"/>
      <c r="AD5" s="298"/>
      <c r="AE5" s="299"/>
      <c r="AF5" s="297"/>
      <c r="AG5" s="298"/>
      <c r="AH5" s="299"/>
      <c r="AI5" s="297"/>
      <c r="AJ5" s="298"/>
      <c r="AK5" s="299"/>
      <c r="AL5" s="297"/>
      <c r="AM5" s="298"/>
      <c r="AN5" s="299"/>
      <c r="AO5" s="297"/>
      <c r="AP5" s="298"/>
      <c r="AQ5" s="299"/>
      <c r="AR5" s="297"/>
      <c r="AS5" s="298"/>
      <c r="AT5" s="299"/>
      <c r="AU5" s="297"/>
      <c r="AV5" s="298"/>
      <c r="AW5" s="299"/>
      <c r="AX5" s="300" t="s">
        <v>801</v>
      </c>
      <c r="AY5" s="412"/>
      <c r="AZ5" s="414"/>
      <c r="BA5" s="295"/>
      <c r="BB5" s="295"/>
      <c r="BC5" s="285"/>
      <c r="BD5" s="285"/>
      <c r="BE5" s="285"/>
      <c r="BF5" s="285"/>
      <c r="BG5" s="285"/>
      <c r="BH5" s="285"/>
      <c r="BI5" s="285"/>
      <c r="BJ5" s="285"/>
      <c r="BK5" s="285"/>
    </row>
    <row r="6" spans="1:63" ht="17.25" customHeight="1">
      <c r="A6" s="293">
        <v>2</v>
      </c>
      <c r="B6" s="294" t="str">
        <f>IF(BE6&lt;0.1,"",VLOOKUP($BB$3,'Club and ADMIN lookup'!$B$49:$FU$70,BE6,FALSE)*BF6)</f>
        <v/>
      </c>
      <c r="C6" s="295"/>
      <c r="D6" s="295"/>
      <c r="E6" s="294"/>
      <c r="F6" s="412"/>
      <c r="G6" s="413"/>
      <c r="H6" s="301"/>
      <c r="I6" s="295"/>
      <c r="J6" s="302"/>
      <c r="K6" s="301"/>
      <c r="L6" s="295"/>
      <c r="M6" s="302"/>
      <c r="N6" s="301"/>
      <c r="O6" s="295"/>
      <c r="P6" s="302"/>
      <c r="Q6" s="301"/>
      <c r="R6" s="295"/>
      <c r="S6" s="302"/>
      <c r="T6" s="301"/>
      <c r="U6" s="295"/>
      <c r="V6" s="302"/>
      <c r="W6" s="301"/>
      <c r="X6" s="295"/>
      <c r="Y6" s="302"/>
      <c r="Z6" s="301"/>
      <c r="AA6" s="295"/>
      <c r="AB6" s="302"/>
      <c r="AC6" s="301"/>
      <c r="AD6" s="295"/>
      <c r="AE6" s="302"/>
      <c r="AF6" s="301"/>
      <c r="AG6" s="295"/>
      <c r="AH6" s="302"/>
      <c r="AI6" s="301"/>
      <c r="AJ6" s="295"/>
      <c r="AK6" s="302"/>
      <c r="AL6" s="301"/>
      <c r="AM6" s="295"/>
      <c r="AN6" s="302"/>
      <c r="AO6" s="301"/>
      <c r="AP6" s="295"/>
      <c r="AQ6" s="302"/>
      <c r="AR6" s="301"/>
      <c r="AS6" s="295"/>
      <c r="AT6" s="302"/>
      <c r="AU6" s="301"/>
      <c r="AV6" s="295"/>
      <c r="AW6" s="302"/>
      <c r="AX6" s="300" t="s">
        <v>801</v>
      </c>
      <c r="AY6" s="412"/>
      <c r="AZ6" s="414"/>
      <c r="BA6" s="295"/>
      <c r="BB6" s="295"/>
      <c r="BC6" s="285"/>
      <c r="BD6" s="285"/>
      <c r="BE6" s="285"/>
      <c r="BF6" s="285"/>
      <c r="BG6" s="285"/>
      <c r="BH6" s="285"/>
      <c r="BI6" s="285"/>
      <c r="BJ6" s="285"/>
      <c r="BK6" s="285"/>
    </row>
    <row r="7" spans="1:63" ht="17.25" customHeight="1">
      <c r="A7" s="293">
        <v>3</v>
      </c>
      <c r="B7" s="294" t="str">
        <f>IF(BE7&lt;0.1,"",VLOOKUP($BB$3,'Club and ADMIN lookup'!$B$49:$FU$70,BE7,FALSE)*BF7)</f>
        <v/>
      </c>
      <c r="C7" s="295"/>
      <c r="D7" s="295"/>
      <c r="E7" s="294"/>
      <c r="F7" s="412"/>
      <c r="G7" s="413"/>
      <c r="H7" s="301"/>
      <c r="I7" s="295"/>
      <c r="J7" s="302"/>
      <c r="K7" s="301"/>
      <c r="L7" s="295"/>
      <c r="M7" s="302"/>
      <c r="N7" s="301"/>
      <c r="O7" s="295"/>
      <c r="P7" s="302"/>
      <c r="Q7" s="301"/>
      <c r="R7" s="295"/>
      <c r="S7" s="302"/>
      <c r="T7" s="301"/>
      <c r="U7" s="295"/>
      <c r="V7" s="302"/>
      <c r="W7" s="301"/>
      <c r="X7" s="295"/>
      <c r="Y7" s="302"/>
      <c r="Z7" s="301"/>
      <c r="AA7" s="295"/>
      <c r="AB7" s="302"/>
      <c r="AC7" s="301"/>
      <c r="AD7" s="295"/>
      <c r="AE7" s="302"/>
      <c r="AF7" s="301"/>
      <c r="AG7" s="295"/>
      <c r="AH7" s="302"/>
      <c r="AI7" s="301"/>
      <c r="AJ7" s="295"/>
      <c r="AK7" s="302"/>
      <c r="AL7" s="301"/>
      <c r="AM7" s="295"/>
      <c r="AN7" s="302"/>
      <c r="AO7" s="301"/>
      <c r="AP7" s="295"/>
      <c r="AQ7" s="302"/>
      <c r="AR7" s="301"/>
      <c r="AS7" s="295"/>
      <c r="AT7" s="302"/>
      <c r="AU7" s="301"/>
      <c r="AV7" s="295"/>
      <c r="AW7" s="302"/>
      <c r="AX7" s="300" t="s">
        <v>801</v>
      </c>
      <c r="AY7" s="412"/>
      <c r="AZ7" s="414"/>
      <c r="BA7" s="295"/>
      <c r="BB7" s="295"/>
      <c r="BC7" s="285"/>
      <c r="BD7" s="285"/>
      <c r="BE7" s="285"/>
      <c r="BF7" s="285"/>
      <c r="BG7" s="285"/>
      <c r="BH7" s="285"/>
      <c r="BI7" s="285"/>
      <c r="BJ7" s="285"/>
      <c r="BK7" s="285"/>
    </row>
    <row r="8" spans="1:63" ht="17.25" customHeight="1">
      <c r="A8" s="293">
        <v>4</v>
      </c>
      <c r="B8" s="294" t="str">
        <f>IF(BE8&lt;0.1,"",VLOOKUP($BB$3,'Club and ADMIN lookup'!$B$49:$FU$70,BE8,FALSE)*BF8)</f>
        <v/>
      </c>
      <c r="C8" s="295"/>
      <c r="D8" s="295"/>
      <c r="E8" s="294"/>
      <c r="F8" s="412"/>
      <c r="G8" s="413"/>
      <c r="H8" s="301"/>
      <c r="I8" s="295"/>
      <c r="J8" s="302"/>
      <c r="K8" s="301"/>
      <c r="L8" s="295"/>
      <c r="M8" s="302"/>
      <c r="N8" s="301"/>
      <c r="O8" s="295"/>
      <c r="P8" s="302"/>
      <c r="Q8" s="301"/>
      <c r="R8" s="295"/>
      <c r="S8" s="302"/>
      <c r="T8" s="301"/>
      <c r="U8" s="295"/>
      <c r="V8" s="302"/>
      <c r="W8" s="301"/>
      <c r="X8" s="295"/>
      <c r="Y8" s="302"/>
      <c r="Z8" s="301"/>
      <c r="AA8" s="295"/>
      <c r="AB8" s="302"/>
      <c r="AC8" s="301"/>
      <c r="AD8" s="295"/>
      <c r="AE8" s="302"/>
      <c r="AF8" s="301"/>
      <c r="AG8" s="295"/>
      <c r="AH8" s="302"/>
      <c r="AI8" s="301"/>
      <c r="AJ8" s="295"/>
      <c r="AK8" s="302"/>
      <c r="AL8" s="301"/>
      <c r="AM8" s="295"/>
      <c r="AN8" s="302"/>
      <c r="AO8" s="301"/>
      <c r="AP8" s="295"/>
      <c r="AQ8" s="302"/>
      <c r="AR8" s="301"/>
      <c r="AS8" s="295"/>
      <c r="AT8" s="302"/>
      <c r="AU8" s="301"/>
      <c r="AV8" s="295"/>
      <c r="AW8" s="302"/>
      <c r="AX8" s="300" t="s">
        <v>801</v>
      </c>
      <c r="AY8" s="412"/>
      <c r="AZ8" s="414"/>
      <c r="BA8" s="295"/>
      <c r="BB8" s="295"/>
      <c r="BC8" s="285"/>
      <c r="BD8" s="285"/>
      <c r="BE8" s="285"/>
      <c r="BF8" s="285"/>
      <c r="BG8" s="285"/>
      <c r="BH8" s="285"/>
      <c r="BI8" s="285"/>
      <c r="BJ8" s="285"/>
      <c r="BK8" s="285"/>
    </row>
    <row r="9" spans="1:63" ht="17.25" customHeight="1">
      <c r="A9" s="293">
        <v>5</v>
      </c>
      <c r="B9" s="294" t="str">
        <f>IF(BE9&lt;0.1,"",VLOOKUP($BB$3,'Club and ADMIN lookup'!$B$49:$FU$70,BE9,FALSE)*BF9)</f>
        <v/>
      </c>
      <c r="C9" s="295"/>
      <c r="D9" s="295"/>
      <c r="E9" s="294"/>
      <c r="F9" s="412"/>
      <c r="G9" s="413"/>
      <c r="H9" s="301"/>
      <c r="I9" s="295"/>
      <c r="J9" s="302"/>
      <c r="K9" s="301"/>
      <c r="L9" s="295"/>
      <c r="M9" s="302"/>
      <c r="N9" s="301"/>
      <c r="O9" s="295"/>
      <c r="P9" s="302"/>
      <c r="Q9" s="301"/>
      <c r="R9" s="295"/>
      <c r="S9" s="302"/>
      <c r="T9" s="301"/>
      <c r="U9" s="295"/>
      <c r="V9" s="302"/>
      <c r="W9" s="301"/>
      <c r="X9" s="295"/>
      <c r="Y9" s="302"/>
      <c r="Z9" s="301"/>
      <c r="AA9" s="295"/>
      <c r="AB9" s="302"/>
      <c r="AC9" s="301"/>
      <c r="AD9" s="295"/>
      <c r="AE9" s="302"/>
      <c r="AF9" s="301"/>
      <c r="AG9" s="295"/>
      <c r="AH9" s="302"/>
      <c r="AI9" s="301"/>
      <c r="AJ9" s="295"/>
      <c r="AK9" s="302"/>
      <c r="AL9" s="301"/>
      <c r="AM9" s="295"/>
      <c r="AN9" s="302"/>
      <c r="AO9" s="301"/>
      <c r="AP9" s="295"/>
      <c r="AQ9" s="302"/>
      <c r="AR9" s="301"/>
      <c r="AS9" s="295"/>
      <c r="AT9" s="302"/>
      <c r="AU9" s="301"/>
      <c r="AV9" s="295"/>
      <c r="AW9" s="302"/>
      <c r="AX9" s="300" t="s">
        <v>801</v>
      </c>
      <c r="AY9" s="412"/>
      <c r="AZ9" s="414"/>
      <c r="BA9" s="295"/>
      <c r="BB9" s="295"/>
      <c r="BC9" s="285"/>
      <c r="BD9" s="285"/>
      <c r="BE9" s="285"/>
      <c r="BF9" s="285"/>
      <c r="BG9" s="285"/>
      <c r="BH9" s="285"/>
      <c r="BI9" s="285"/>
      <c r="BJ9" s="285"/>
      <c r="BK9" s="285"/>
    </row>
    <row r="10" spans="1:63" ht="17.25" customHeight="1">
      <c r="A10" s="293">
        <v>6</v>
      </c>
      <c r="B10" s="294" t="str">
        <f>IF(BE10&lt;0.1,"",VLOOKUP($BB$3,'Club and ADMIN lookup'!$B$49:$FU$70,BE10,FALSE)*BF10)</f>
        <v/>
      </c>
      <c r="C10" s="295"/>
      <c r="D10" s="295"/>
      <c r="E10" s="294"/>
      <c r="F10" s="412"/>
      <c r="G10" s="413"/>
      <c r="H10" s="301"/>
      <c r="I10" s="295"/>
      <c r="J10" s="302"/>
      <c r="K10" s="301"/>
      <c r="L10" s="295"/>
      <c r="M10" s="302"/>
      <c r="N10" s="301"/>
      <c r="O10" s="295"/>
      <c r="P10" s="302"/>
      <c r="Q10" s="301"/>
      <c r="R10" s="295"/>
      <c r="S10" s="302"/>
      <c r="T10" s="301"/>
      <c r="U10" s="295"/>
      <c r="V10" s="302"/>
      <c r="W10" s="301"/>
      <c r="X10" s="295"/>
      <c r="Y10" s="302"/>
      <c r="Z10" s="301"/>
      <c r="AA10" s="295"/>
      <c r="AB10" s="302"/>
      <c r="AC10" s="301"/>
      <c r="AD10" s="295"/>
      <c r="AE10" s="302"/>
      <c r="AF10" s="301"/>
      <c r="AG10" s="295"/>
      <c r="AH10" s="302"/>
      <c r="AI10" s="301"/>
      <c r="AJ10" s="295"/>
      <c r="AK10" s="302"/>
      <c r="AL10" s="301"/>
      <c r="AM10" s="295"/>
      <c r="AN10" s="302"/>
      <c r="AO10" s="301"/>
      <c r="AP10" s="295"/>
      <c r="AQ10" s="302"/>
      <c r="AR10" s="301"/>
      <c r="AS10" s="295"/>
      <c r="AT10" s="302"/>
      <c r="AU10" s="301"/>
      <c r="AV10" s="295"/>
      <c r="AW10" s="302"/>
      <c r="AX10" s="300" t="s">
        <v>801</v>
      </c>
      <c r="AY10" s="412"/>
      <c r="AZ10" s="414"/>
      <c r="BA10" s="295"/>
      <c r="BB10" s="295"/>
      <c r="BC10" s="285"/>
      <c r="BD10" s="285"/>
      <c r="BE10" s="285"/>
      <c r="BF10" s="285"/>
      <c r="BG10" s="285"/>
      <c r="BH10" s="285"/>
      <c r="BI10" s="285"/>
      <c r="BJ10" s="285"/>
      <c r="BK10" s="285"/>
    </row>
    <row r="11" spans="1:63" ht="17.25" customHeight="1">
      <c r="A11" s="293">
        <v>7</v>
      </c>
      <c r="B11" s="294" t="str">
        <f>IF(BE11&lt;0.1,"",VLOOKUP($BB$3,'Club and ADMIN lookup'!$B$49:$FU$70,BE11,FALSE)*BF11)</f>
        <v/>
      </c>
      <c r="C11" s="295"/>
      <c r="D11" s="295"/>
      <c r="E11" s="294"/>
      <c r="F11" s="412"/>
      <c r="G11" s="413"/>
      <c r="H11" s="301"/>
      <c r="I11" s="295"/>
      <c r="J11" s="302"/>
      <c r="K11" s="301"/>
      <c r="L11" s="295"/>
      <c r="M11" s="302"/>
      <c r="N11" s="301"/>
      <c r="O11" s="295"/>
      <c r="P11" s="302"/>
      <c r="Q11" s="301"/>
      <c r="R11" s="295"/>
      <c r="S11" s="302"/>
      <c r="T11" s="301"/>
      <c r="U11" s="295"/>
      <c r="V11" s="302"/>
      <c r="W11" s="301"/>
      <c r="X11" s="295"/>
      <c r="Y11" s="302"/>
      <c r="Z11" s="301"/>
      <c r="AA11" s="295"/>
      <c r="AB11" s="302"/>
      <c r="AC11" s="301"/>
      <c r="AD11" s="295"/>
      <c r="AE11" s="302"/>
      <c r="AF11" s="301"/>
      <c r="AG11" s="295"/>
      <c r="AH11" s="302"/>
      <c r="AI11" s="301"/>
      <c r="AJ11" s="295"/>
      <c r="AK11" s="302"/>
      <c r="AL11" s="301"/>
      <c r="AM11" s="295"/>
      <c r="AN11" s="302"/>
      <c r="AO11" s="301"/>
      <c r="AP11" s="295"/>
      <c r="AQ11" s="302"/>
      <c r="AR11" s="301"/>
      <c r="AS11" s="295"/>
      <c r="AT11" s="302"/>
      <c r="AU11" s="301"/>
      <c r="AV11" s="295"/>
      <c r="AW11" s="302"/>
      <c r="AX11" s="300" t="s">
        <v>801</v>
      </c>
      <c r="AY11" s="412"/>
      <c r="AZ11" s="414"/>
      <c r="BA11" s="295"/>
      <c r="BB11" s="295"/>
      <c r="BC11" s="285"/>
      <c r="BD11" s="285"/>
      <c r="BE11" s="285"/>
      <c r="BF11" s="285"/>
      <c r="BG11" s="285"/>
      <c r="BH11" s="285"/>
      <c r="BI11" s="285"/>
      <c r="BJ11" s="285"/>
      <c r="BK11" s="285"/>
    </row>
    <row r="12" spans="1:63" ht="17.25" customHeight="1">
      <c r="A12" s="293">
        <v>8</v>
      </c>
      <c r="B12" s="294" t="str">
        <f>IF(BE12&lt;0.1,"",VLOOKUP($BB$3,'Club and ADMIN lookup'!$B$49:$FU$70,BE12,FALSE)*BF12)</f>
        <v/>
      </c>
      <c r="C12" s="295"/>
      <c r="D12" s="295"/>
      <c r="E12" s="294"/>
      <c r="F12" s="412"/>
      <c r="G12" s="413"/>
      <c r="H12" s="301"/>
      <c r="I12" s="295"/>
      <c r="J12" s="302"/>
      <c r="K12" s="301"/>
      <c r="L12" s="295"/>
      <c r="M12" s="302"/>
      <c r="N12" s="301"/>
      <c r="O12" s="295"/>
      <c r="P12" s="302"/>
      <c r="Q12" s="301"/>
      <c r="R12" s="295"/>
      <c r="S12" s="302"/>
      <c r="T12" s="301"/>
      <c r="U12" s="295"/>
      <c r="V12" s="302"/>
      <c r="W12" s="301"/>
      <c r="X12" s="295"/>
      <c r="Y12" s="302"/>
      <c r="Z12" s="301"/>
      <c r="AA12" s="295"/>
      <c r="AB12" s="302"/>
      <c r="AC12" s="301"/>
      <c r="AD12" s="295"/>
      <c r="AE12" s="302"/>
      <c r="AF12" s="301"/>
      <c r="AG12" s="295"/>
      <c r="AH12" s="302"/>
      <c r="AI12" s="301"/>
      <c r="AJ12" s="295"/>
      <c r="AK12" s="302"/>
      <c r="AL12" s="301"/>
      <c r="AM12" s="295"/>
      <c r="AN12" s="302"/>
      <c r="AO12" s="301"/>
      <c r="AP12" s="295"/>
      <c r="AQ12" s="302"/>
      <c r="AR12" s="301"/>
      <c r="AS12" s="295"/>
      <c r="AT12" s="302"/>
      <c r="AU12" s="301"/>
      <c r="AV12" s="295"/>
      <c r="AW12" s="302"/>
      <c r="AX12" s="300" t="s">
        <v>801</v>
      </c>
      <c r="AY12" s="412"/>
      <c r="AZ12" s="414"/>
      <c r="BA12" s="295"/>
      <c r="BB12" s="295"/>
      <c r="BC12" s="285"/>
      <c r="BD12" s="285"/>
      <c r="BE12" s="285"/>
      <c r="BF12" s="285"/>
      <c r="BG12" s="285"/>
      <c r="BH12" s="285"/>
      <c r="BI12" s="285"/>
      <c r="BJ12" s="285"/>
      <c r="BK12" s="285"/>
    </row>
    <row r="13" spans="1:63" ht="17.25" customHeight="1">
      <c r="A13" s="293">
        <v>9</v>
      </c>
      <c r="B13" s="294" t="str">
        <f>IF(BE13&lt;0.1,"",VLOOKUP($BB$3,'Club and ADMIN lookup'!$B$49:$FU$70,BE13,FALSE)*BF13)</f>
        <v/>
      </c>
      <c r="C13" s="295"/>
      <c r="D13" s="295"/>
      <c r="E13" s="294"/>
      <c r="F13" s="412"/>
      <c r="G13" s="413"/>
      <c r="H13" s="301"/>
      <c r="I13" s="295"/>
      <c r="J13" s="302"/>
      <c r="K13" s="301"/>
      <c r="L13" s="295"/>
      <c r="M13" s="302"/>
      <c r="N13" s="301"/>
      <c r="O13" s="295"/>
      <c r="P13" s="302"/>
      <c r="Q13" s="301"/>
      <c r="R13" s="295"/>
      <c r="S13" s="302"/>
      <c r="T13" s="301"/>
      <c r="U13" s="295"/>
      <c r="V13" s="302"/>
      <c r="W13" s="301"/>
      <c r="X13" s="295"/>
      <c r="Y13" s="302"/>
      <c r="Z13" s="301"/>
      <c r="AA13" s="295"/>
      <c r="AB13" s="302"/>
      <c r="AC13" s="301"/>
      <c r="AD13" s="295"/>
      <c r="AE13" s="302"/>
      <c r="AF13" s="301"/>
      <c r="AG13" s="295"/>
      <c r="AH13" s="302"/>
      <c r="AI13" s="301"/>
      <c r="AJ13" s="295"/>
      <c r="AK13" s="302"/>
      <c r="AL13" s="301"/>
      <c r="AM13" s="295"/>
      <c r="AN13" s="302"/>
      <c r="AO13" s="301"/>
      <c r="AP13" s="295"/>
      <c r="AQ13" s="302"/>
      <c r="AR13" s="301"/>
      <c r="AS13" s="295"/>
      <c r="AT13" s="302"/>
      <c r="AU13" s="301"/>
      <c r="AV13" s="295"/>
      <c r="AW13" s="302"/>
      <c r="AX13" s="300" t="s">
        <v>801</v>
      </c>
      <c r="AY13" s="412"/>
      <c r="AZ13" s="414"/>
      <c r="BA13" s="295"/>
      <c r="BB13" s="295"/>
      <c r="BC13" s="285"/>
      <c r="BD13" s="285"/>
      <c r="BE13" s="285"/>
      <c r="BF13" s="285"/>
      <c r="BG13" s="285"/>
      <c r="BH13" s="285"/>
      <c r="BI13" s="285"/>
      <c r="BJ13" s="285"/>
      <c r="BK13" s="285"/>
    </row>
    <row r="14" spans="1:63" ht="17.25" customHeight="1">
      <c r="A14" s="293">
        <v>10</v>
      </c>
      <c r="B14" s="294" t="str">
        <f>IF(BE14&lt;0.1,"",VLOOKUP($BB$3,'Club and ADMIN lookup'!$B$49:$FU$70,BE14,FALSE)*BF14)</f>
        <v/>
      </c>
      <c r="C14" s="295"/>
      <c r="D14" s="295"/>
      <c r="E14" s="294"/>
      <c r="F14" s="412"/>
      <c r="G14" s="413"/>
      <c r="H14" s="301"/>
      <c r="I14" s="295"/>
      <c r="J14" s="302"/>
      <c r="K14" s="301"/>
      <c r="L14" s="295"/>
      <c r="M14" s="302"/>
      <c r="N14" s="301"/>
      <c r="O14" s="295"/>
      <c r="P14" s="302"/>
      <c r="Q14" s="301"/>
      <c r="R14" s="295"/>
      <c r="S14" s="302"/>
      <c r="T14" s="301"/>
      <c r="U14" s="295"/>
      <c r="V14" s="302"/>
      <c r="W14" s="301"/>
      <c r="X14" s="295"/>
      <c r="Y14" s="302"/>
      <c r="Z14" s="301"/>
      <c r="AA14" s="295"/>
      <c r="AB14" s="302"/>
      <c r="AC14" s="301"/>
      <c r="AD14" s="295"/>
      <c r="AE14" s="302"/>
      <c r="AF14" s="301"/>
      <c r="AG14" s="295"/>
      <c r="AH14" s="302"/>
      <c r="AI14" s="301"/>
      <c r="AJ14" s="295"/>
      <c r="AK14" s="302"/>
      <c r="AL14" s="301"/>
      <c r="AM14" s="295"/>
      <c r="AN14" s="302"/>
      <c r="AO14" s="301"/>
      <c r="AP14" s="295"/>
      <c r="AQ14" s="302"/>
      <c r="AR14" s="301"/>
      <c r="AS14" s="295"/>
      <c r="AT14" s="302"/>
      <c r="AU14" s="301"/>
      <c r="AV14" s="295"/>
      <c r="AW14" s="302"/>
      <c r="AX14" s="300" t="s">
        <v>801</v>
      </c>
      <c r="AY14" s="412"/>
      <c r="AZ14" s="414"/>
      <c r="BA14" s="295"/>
      <c r="BB14" s="295"/>
      <c r="BC14" s="285"/>
      <c r="BD14" s="285"/>
      <c r="BE14" s="285"/>
      <c r="BF14" s="285"/>
      <c r="BG14" s="285"/>
      <c r="BH14" s="285"/>
      <c r="BI14" s="285"/>
      <c r="BJ14" s="285"/>
      <c r="BK14" s="285"/>
    </row>
    <row r="15" spans="1:63" ht="17.25" customHeight="1">
      <c r="A15" s="293">
        <v>11</v>
      </c>
      <c r="B15" s="294" t="str">
        <f>IF(BE15&lt;0.1,"",VLOOKUP($BB$3,'Club and ADMIN lookup'!$B$49:$FU$70,BE15,FALSE)*BF15)</f>
        <v/>
      </c>
      <c r="C15" s="295"/>
      <c r="D15" s="295"/>
      <c r="E15" s="294"/>
      <c r="F15" s="412"/>
      <c r="G15" s="413"/>
      <c r="H15" s="301"/>
      <c r="I15" s="295"/>
      <c r="J15" s="302"/>
      <c r="K15" s="301"/>
      <c r="L15" s="295"/>
      <c r="M15" s="302"/>
      <c r="N15" s="301"/>
      <c r="O15" s="295"/>
      <c r="P15" s="302"/>
      <c r="Q15" s="301"/>
      <c r="R15" s="295"/>
      <c r="S15" s="302"/>
      <c r="T15" s="301"/>
      <c r="U15" s="295"/>
      <c r="V15" s="302"/>
      <c r="W15" s="301"/>
      <c r="X15" s="295"/>
      <c r="Y15" s="302"/>
      <c r="Z15" s="301"/>
      <c r="AA15" s="295"/>
      <c r="AB15" s="302"/>
      <c r="AC15" s="301"/>
      <c r="AD15" s="295"/>
      <c r="AE15" s="302"/>
      <c r="AF15" s="301"/>
      <c r="AG15" s="295"/>
      <c r="AH15" s="302"/>
      <c r="AI15" s="301"/>
      <c r="AJ15" s="295"/>
      <c r="AK15" s="302"/>
      <c r="AL15" s="301"/>
      <c r="AM15" s="295"/>
      <c r="AN15" s="302"/>
      <c r="AO15" s="301"/>
      <c r="AP15" s="295"/>
      <c r="AQ15" s="302"/>
      <c r="AR15" s="301"/>
      <c r="AS15" s="295"/>
      <c r="AT15" s="302"/>
      <c r="AU15" s="301"/>
      <c r="AV15" s="295"/>
      <c r="AW15" s="302"/>
      <c r="AX15" s="300" t="s">
        <v>801</v>
      </c>
      <c r="AY15" s="412"/>
      <c r="AZ15" s="414"/>
      <c r="BA15" s="295"/>
      <c r="BB15" s="295"/>
      <c r="BC15" s="285"/>
      <c r="BD15" s="285"/>
      <c r="BE15" s="285"/>
      <c r="BF15" s="285"/>
      <c r="BG15" s="285"/>
      <c r="BH15" s="285"/>
      <c r="BI15" s="285"/>
      <c r="BJ15" s="285"/>
      <c r="BK15" s="285"/>
    </row>
    <row r="16" spans="1:63" ht="17.25" customHeight="1">
      <c r="A16" s="293">
        <v>12</v>
      </c>
      <c r="B16" s="294" t="str">
        <f>IF(BE16&lt;0.1,"",VLOOKUP($BB$3,'Club and ADMIN lookup'!$B$49:$FU$70,BE16,FALSE)*BF16)</f>
        <v/>
      </c>
      <c r="C16" s="295"/>
      <c r="D16" s="295"/>
      <c r="E16" s="294"/>
      <c r="F16" s="412"/>
      <c r="G16" s="413"/>
      <c r="H16" s="301"/>
      <c r="I16" s="295"/>
      <c r="J16" s="302"/>
      <c r="K16" s="301"/>
      <c r="L16" s="295"/>
      <c r="M16" s="302"/>
      <c r="N16" s="301"/>
      <c r="O16" s="295"/>
      <c r="P16" s="302"/>
      <c r="Q16" s="301"/>
      <c r="R16" s="295"/>
      <c r="S16" s="302"/>
      <c r="T16" s="301"/>
      <c r="U16" s="295"/>
      <c r="V16" s="302"/>
      <c r="W16" s="301"/>
      <c r="X16" s="295"/>
      <c r="Y16" s="302"/>
      <c r="Z16" s="301"/>
      <c r="AA16" s="295"/>
      <c r="AB16" s="302"/>
      <c r="AC16" s="301"/>
      <c r="AD16" s="295"/>
      <c r="AE16" s="302"/>
      <c r="AF16" s="301"/>
      <c r="AG16" s="295"/>
      <c r="AH16" s="302"/>
      <c r="AI16" s="301"/>
      <c r="AJ16" s="295"/>
      <c r="AK16" s="302"/>
      <c r="AL16" s="301"/>
      <c r="AM16" s="295"/>
      <c r="AN16" s="302"/>
      <c r="AO16" s="301"/>
      <c r="AP16" s="295"/>
      <c r="AQ16" s="302"/>
      <c r="AR16" s="301"/>
      <c r="AS16" s="295"/>
      <c r="AT16" s="302"/>
      <c r="AU16" s="301"/>
      <c r="AV16" s="295"/>
      <c r="AW16" s="302"/>
      <c r="AX16" s="300" t="s">
        <v>801</v>
      </c>
      <c r="AY16" s="412"/>
      <c r="AZ16" s="414"/>
      <c r="BA16" s="295"/>
      <c r="BB16" s="295"/>
      <c r="BC16" s="285"/>
      <c r="BD16" s="285"/>
      <c r="BE16" s="285"/>
      <c r="BF16" s="285"/>
      <c r="BG16" s="285"/>
      <c r="BH16" s="285"/>
      <c r="BI16" s="285"/>
      <c r="BJ16" s="285"/>
      <c r="BK16" s="285"/>
    </row>
    <row r="17" spans="1:63" ht="17.25" customHeight="1">
      <c r="A17" s="293">
        <v>13</v>
      </c>
      <c r="B17" s="294" t="str">
        <f>IF(BE17&lt;0.1,"",VLOOKUP($BB$3,'Club and ADMIN lookup'!$B$49:$FU$70,BE17,FALSE)*BF17)</f>
        <v/>
      </c>
      <c r="C17" s="295"/>
      <c r="D17" s="295"/>
      <c r="E17" s="294"/>
      <c r="F17" s="412"/>
      <c r="G17" s="413"/>
      <c r="H17" s="301"/>
      <c r="I17" s="295"/>
      <c r="J17" s="302"/>
      <c r="K17" s="301"/>
      <c r="L17" s="295"/>
      <c r="M17" s="302"/>
      <c r="N17" s="301"/>
      <c r="O17" s="295"/>
      <c r="P17" s="302"/>
      <c r="Q17" s="301"/>
      <c r="R17" s="295"/>
      <c r="S17" s="302"/>
      <c r="T17" s="301"/>
      <c r="U17" s="295"/>
      <c r="V17" s="302"/>
      <c r="W17" s="301"/>
      <c r="X17" s="295"/>
      <c r="Y17" s="302"/>
      <c r="Z17" s="301"/>
      <c r="AA17" s="295"/>
      <c r="AB17" s="302"/>
      <c r="AC17" s="301"/>
      <c r="AD17" s="295"/>
      <c r="AE17" s="302"/>
      <c r="AF17" s="301"/>
      <c r="AG17" s="295"/>
      <c r="AH17" s="302"/>
      <c r="AI17" s="301"/>
      <c r="AJ17" s="295"/>
      <c r="AK17" s="302"/>
      <c r="AL17" s="301"/>
      <c r="AM17" s="295"/>
      <c r="AN17" s="302"/>
      <c r="AO17" s="301"/>
      <c r="AP17" s="295"/>
      <c r="AQ17" s="302"/>
      <c r="AR17" s="301"/>
      <c r="AS17" s="295"/>
      <c r="AT17" s="302"/>
      <c r="AU17" s="301"/>
      <c r="AV17" s="295"/>
      <c r="AW17" s="302"/>
      <c r="AX17" s="300" t="s">
        <v>801</v>
      </c>
      <c r="AY17" s="412"/>
      <c r="AZ17" s="414"/>
      <c r="BA17" s="295"/>
      <c r="BB17" s="295"/>
      <c r="BC17" s="285"/>
      <c r="BD17" s="285"/>
      <c r="BE17" s="285"/>
      <c r="BF17" s="285"/>
      <c r="BG17" s="285"/>
      <c r="BH17" s="285"/>
      <c r="BI17" s="285"/>
      <c r="BJ17" s="285"/>
      <c r="BK17" s="285"/>
    </row>
    <row r="18" spans="1:63" ht="17.25" customHeight="1">
      <c r="A18" s="293">
        <v>14</v>
      </c>
      <c r="B18" s="294" t="str">
        <f>IF(BE18&lt;0.1,"",VLOOKUP($BB$3,'Club and ADMIN lookup'!$B$49:$FU$70,BE18,FALSE)*BF18)</f>
        <v/>
      </c>
      <c r="C18" s="295"/>
      <c r="D18" s="295"/>
      <c r="E18" s="294"/>
      <c r="F18" s="412"/>
      <c r="G18" s="413"/>
      <c r="H18" s="301"/>
      <c r="I18" s="295"/>
      <c r="J18" s="302"/>
      <c r="K18" s="301"/>
      <c r="L18" s="295"/>
      <c r="M18" s="302"/>
      <c r="N18" s="301"/>
      <c r="O18" s="295"/>
      <c r="P18" s="302"/>
      <c r="Q18" s="301"/>
      <c r="R18" s="295"/>
      <c r="S18" s="302"/>
      <c r="T18" s="301"/>
      <c r="U18" s="295"/>
      <c r="V18" s="302"/>
      <c r="W18" s="301"/>
      <c r="X18" s="295"/>
      <c r="Y18" s="302"/>
      <c r="Z18" s="301"/>
      <c r="AA18" s="295"/>
      <c r="AB18" s="302"/>
      <c r="AC18" s="301"/>
      <c r="AD18" s="295"/>
      <c r="AE18" s="302"/>
      <c r="AF18" s="301"/>
      <c r="AG18" s="295"/>
      <c r="AH18" s="302"/>
      <c r="AI18" s="301"/>
      <c r="AJ18" s="295"/>
      <c r="AK18" s="302"/>
      <c r="AL18" s="301"/>
      <c r="AM18" s="295"/>
      <c r="AN18" s="302"/>
      <c r="AO18" s="301"/>
      <c r="AP18" s="295"/>
      <c r="AQ18" s="302"/>
      <c r="AR18" s="301"/>
      <c r="AS18" s="295"/>
      <c r="AT18" s="302"/>
      <c r="AU18" s="301"/>
      <c r="AV18" s="295"/>
      <c r="AW18" s="302"/>
      <c r="AX18" s="300" t="s">
        <v>801</v>
      </c>
      <c r="AY18" s="412"/>
      <c r="AZ18" s="414"/>
      <c r="BA18" s="295"/>
      <c r="BB18" s="295"/>
      <c r="BC18" s="285"/>
      <c r="BD18" s="285"/>
      <c r="BE18" s="285"/>
      <c r="BF18" s="285"/>
      <c r="BG18" s="285"/>
      <c r="BH18" s="285"/>
      <c r="BI18" s="285"/>
      <c r="BJ18" s="285"/>
      <c r="BK18" s="285"/>
    </row>
    <row r="19" spans="1:63" ht="17.25" customHeight="1">
      <c r="A19" s="293">
        <v>15</v>
      </c>
      <c r="B19" s="294" t="str">
        <f>IF(BE19&lt;0.1,"",VLOOKUP($BB$3,'Club and ADMIN lookup'!$B$49:$FU$70,BE19,FALSE)*BF19)</f>
        <v/>
      </c>
      <c r="C19" s="295"/>
      <c r="D19" s="295"/>
      <c r="E19" s="294"/>
      <c r="F19" s="412"/>
      <c r="G19" s="413"/>
      <c r="H19" s="301"/>
      <c r="I19" s="295"/>
      <c r="J19" s="302"/>
      <c r="K19" s="301"/>
      <c r="L19" s="295"/>
      <c r="M19" s="302"/>
      <c r="N19" s="301"/>
      <c r="O19" s="295"/>
      <c r="P19" s="302"/>
      <c r="Q19" s="301"/>
      <c r="R19" s="295"/>
      <c r="S19" s="302"/>
      <c r="T19" s="301"/>
      <c r="U19" s="295"/>
      <c r="V19" s="302"/>
      <c r="W19" s="301"/>
      <c r="X19" s="295"/>
      <c r="Y19" s="302"/>
      <c r="Z19" s="301"/>
      <c r="AA19" s="295"/>
      <c r="AB19" s="302"/>
      <c r="AC19" s="301"/>
      <c r="AD19" s="295"/>
      <c r="AE19" s="302"/>
      <c r="AF19" s="301"/>
      <c r="AG19" s="295"/>
      <c r="AH19" s="302"/>
      <c r="AI19" s="301"/>
      <c r="AJ19" s="295"/>
      <c r="AK19" s="302"/>
      <c r="AL19" s="301"/>
      <c r="AM19" s="295"/>
      <c r="AN19" s="302"/>
      <c r="AO19" s="301"/>
      <c r="AP19" s="295"/>
      <c r="AQ19" s="302"/>
      <c r="AR19" s="301"/>
      <c r="AS19" s="295"/>
      <c r="AT19" s="302"/>
      <c r="AU19" s="301"/>
      <c r="AV19" s="295"/>
      <c r="AW19" s="302"/>
      <c r="AX19" s="300" t="s">
        <v>801</v>
      </c>
      <c r="AY19" s="412"/>
      <c r="AZ19" s="414"/>
      <c r="BA19" s="295"/>
      <c r="BB19" s="295"/>
      <c r="BC19" s="285"/>
      <c r="BD19" s="285"/>
      <c r="BE19" s="285"/>
      <c r="BF19" s="285"/>
      <c r="BG19" s="285"/>
      <c r="BH19" s="285"/>
      <c r="BI19" s="285"/>
      <c r="BJ19" s="285"/>
      <c r="BK19" s="285"/>
    </row>
    <row r="20" spans="1:63" ht="17.25" customHeight="1">
      <c r="A20" s="293">
        <v>16</v>
      </c>
      <c r="B20" s="294" t="str">
        <f>IF(BE20&lt;0.1,"",VLOOKUP($BB$3,'Club and ADMIN lookup'!$B$49:$FU$70,BE20,FALSE)*BF20)</f>
        <v/>
      </c>
      <c r="C20" s="295"/>
      <c r="D20" s="295"/>
      <c r="E20" s="294"/>
      <c r="F20" s="412"/>
      <c r="G20" s="413"/>
      <c r="H20" s="301"/>
      <c r="I20" s="295"/>
      <c r="J20" s="302"/>
      <c r="K20" s="301"/>
      <c r="L20" s="295"/>
      <c r="M20" s="302"/>
      <c r="N20" s="301"/>
      <c r="O20" s="295"/>
      <c r="P20" s="302"/>
      <c r="Q20" s="301"/>
      <c r="R20" s="295"/>
      <c r="S20" s="302"/>
      <c r="T20" s="301"/>
      <c r="U20" s="295"/>
      <c r="V20" s="302"/>
      <c r="W20" s="301"/>
      <c r="X20" s="295"/>
      <c r="Y20" s="302"/>
      <c r="Z20" s="301"/>
      <c r="AA20" s="295"/>
      <c r="AB20" s="302"/>
      <c r="AC20" s="301"/>
      <c r="AD20" s="295"/>
      <c r="AE20" s="302"/>
      <c r="AF20" s="301"/>
      <c r="AG20" s="295"/>
      <c r="AH20" s="302"/>
      <c r="AI20" s="301"/>
      <c r="AJ20" s="295"/>
      <c r="AK20" s="302"/>
      <c r="AL20" s="301"/>
      <c r="AM20" s="295"/>
      <c r="AN20" s="302"/>
      <c r="AO20" s="301"/>
      <c r="AP20" s="295"/>
      <c r="AQ20" s="302"/>
      <c r="AR20" s="301"/>
      <c r="AS20" s="295"/>
      <c r="AT20" s="302"/>
      <c r="AU20" s="301"/>
      <c r="AV20" s="295"/>
      <c r="AW20" s="302"/>
      <c r="AX20" s="300" t="s">
        <v>801</v>
      </c>
      <c r="AY20" s="412"/>
      <c r="AZ20" s="414"/>
      <c r="BA20" s="295"/>
      <c r="BB20" s="295"/>
      <c r="BC20" s="285"/>
      <c r="BD20" s="285"/>
      <c r="BE20" s="285"/>
      <c r="BF20" s="285"/>
      <c r="BG20" s="285"/>
      <c r="BH20" s="285"/>
      <c r="BI20" s="285"/>
      <c r="BJ20" s="285"/>
      <c r="BK20" s="285"/>
    </row>
    <row r="21" spans="1:63" ht="17.25" customHeight="1">
      <c r="A21" s="293">
        <v>17</v>
      </c>
      <c r="B21" s="294" t="str">
        <f>IF(BE21&lt;0.1,"",VLOOKUP($BB$3,'Club and ADMIN lookup'!$B$49:$FU$70,BE21,FALSE)*BF21)</f>
        <v/>
      </c>
      <c r="C21" s="295"/>
      <c r="D21" s="295"/>
      <c r="E21" s="294"/>
      <c r="F21" s="412"/>
      <c r="G21" s="413"/>
      <c r="H21" s="301"/>
      <c r="I21" s="295"/>
      <c r="J21" s="302"/>
      <c r="K21" s="301"/>
      <c r="L21" s="295"/>
      <c r="M21" s="302"/>
      <c r="N21" s="301"/>
      <c r="O21" s="295"/>
      <c r="P21" s="302"/>
      <c r="Q21" s="301"/>
      <c r="R21" s="295"/>
      <c r="S21" s="302"/>
      <c r="T21" s="301"/>
      <c r="U21" s="295"/>
      <c r="V21" s="302"/>
      <c r="W21" s="301"/>
      <c r="X21" s="295"/>
      <c r="Y21" s="302"/>
      <c r="Z21" s="301"/>
      <c r="AA21" s="295"/>
      <c r="AB21" s="302"/>
      <c r="AC21" s="301"/>
      <c r="AD21" s="295"/>
      <c r="AE21" s="302"/>
      <c r="AF21" s="301"/>
      <c r="AG21" s="295"/>
      <c r="AH21" s="302"/>
      <c r="AI21" s="301"/>
      <c r="AJ21" s="295"/>
      <c r="AK21" s="302"/>
      <c r="AL21" s="301"/>
      <c r="AM21" s="295"/>
      <c r="AN21" s="302"/>
      <c r="AO21" s="301"/>
      <c r="AP21" s="295"/>
      <c r="AQ21" s="302"/>
      <c r="AR21" s="301"/>
      <c r="AS21" s="295"/>
      <c r="AT21" s="302"/>
      <c r="AU21" s="301"/>
      <c r="AV21" s="295"/>
      <c r="AW21" s="302"/>
      <c r="AX21" s="300" t="s">
        <v>801</v>
      </c>
      <c r="AY21" s="412"/>
      <c r="AZ21" s="414"/>
      <c r="BA21" s="295"/>
      <c r="BB21" s="295"/>
      <c r="BC21" s="285"/>
      <c r="BD21" s="285"/>
      <c r="BE21" s="285"/>
      <c r="BF21" s="285"/>
      <c r="BG21" s="285"/>
      <c r="BH21" s="285"/>
      <c r="BI21" s="285"/>
      <c r="BJ21" s="285"/>
      <c r="BK21" s="285"/>
    </row>
    <row r="22" spans="1:63" ht="17.25" customHeight="1">
      <c r="A22" s="293">
        <v>18</v>
      </c>
      <c r="B22" s="294" t="str">
        <f>IF(BE22&lt;0.1,"",VLOOKUP($BB$3,'Club and ADMIN lookup'!$B$49:$FU$70,BE22,FALSE)*BF22)</f>
        <v/>
      </c>
      <c r="C22" s="295"/>
      <c r="D22" s="295"/>
      <c r="E22" s="294"/>
      <c r="F22" s="412"/>
      <c r="G22" s="413"/>
      <c r="H22" s="301"/>
      <c r="I22" s="295"/>
      <c r="J22" s="302"/>
      <c r="K22" s="301"/>
      <c r="L22" s="295"/>
      <c r="M22" s="302"/>
      <c r="N22" s="301"/>
      <c r="O22" s="295"/>
      <c r="P22" s="302"/>
      <c r="Q22" s="301"/>
      <c r="R22" s="295"/>
      <c r="S22" s="302"/>
      <c r="T22" s="301"/>
      <c r="U22" s="295"/>
      <c r="V22" s="302"/>
      <c r="W22" s="301"/>
      <c r="X22" s="295"/>
      <c r="Y22" s="302"/>
      <c r="Z22" s="301"/>
      <c r="AA22" s="295"/>
      <c r="AB22" s="302"/>
      <c r="AC22" s="301"/>
      <c r="AD22" s="295"/>
      <c r="AE22" s="302"/>
      <c r="AF22" s="301"/>
      <c r="AG22" s="295"/>
      <c r="AH22" s="302"/>
      <c r="AI22" s="301"/>
      <c r="AJ22" s="295"/>
      <c r="AK22" s="302"/>
      <c r="AL22" s="301"/>
      <c r="AM22" s="295"/>
      <c r="AN22" s="302"/>
      <c r="AO22" s="301"/>
      <c r="AP22" s="295"/>
      <c r="AQ22" s="302"/>
      <c r="AR22" s="301"/>
      <c r="AS22" s="295"/>
      <c r="AT22" s="302"/>
      <c r="AU22" s="301"/>
      <c r="AV22" s="295"/>
      <c r="AW22" s="302"/>
      <c r="AX22" s="300" t="s">
        <v>801</v>
      </c>
      <c r="AY22" s="412"/>
      <c r="AZ22" s="414"/>
      <c r="BA22" s="295"/>
      <c r="BB22" s="295"/>
      <c r="BC22" s="285"/>
      <c r="BD22" s="285"/>
      <c r="BE22" s="285"/>
      <c r="BF22" s="285"/>
      <c r="BG22" s="285"/>
      <c r="BH22" s="285"/>
      <c r="BI22" s="285"/>
      <c r="BJ22" s="285"/>
      <c r="BK22" s="285"/>
    </row>
    <row r="23" spans="1:63" ht="17.25" customHeight="1">
      <c r="A23" s="293">
        <v>19</v>
      </c>
      <c r="B23" s="294" t="str">
        <f>IF(BE23&lt;0.1,"",VLOOKUP($BB$3,'Club and ADMIN lookup'!$B$49:$FU$70,BE23,FALSE)*BF23)</f>
        <v/>
      </c>
      <c r="C23" s="295"/>
      <c r="D23" s="295"/>
      <c r="E23" s="294"/>
      <c r="F23" s="412"/>
      <c r="G23" s="413"/>
      <c r="H23" s="301"/>
      <c r="I23" s="295"/>
      <c r="J23" s="302"/>
      <c r="K23" s="301"/>
      <c r="L23" s="295"/>
      <c r="M23" s="302"/>
      <c r="N23" s="301"/>
      <c r="O23" s="295"/>
      <c r="P23" s="302"/>
      <c r="Q23" s="301"/>
      <c r="R23" s="295"/>
      <c r="S23" s="302"/>
      <c r="T23" s="301"/>
      <c r="U23" s="295"/>
      <c r="V23" s="302"/>
      <c r="W23" s="301"/>
      <c r="X23" s="295"/>
      <c r="Y23" s="302"/>
      <c r="Z23" s="301"/>
      <c r="AA23" s="295"/>
      <c r="AB23" s="302"/>
      <c r="AC23" s="301"/>
      <c r="AD23" s="295"/>
      <c r="AE23" s="302"/>
      <c r="AF23" s="301"/>
      <c r="AG23" s="295"/>
      <c r="AH23" s="302"/>
      <c r="AI23" s="301"/>
      <c r="AJ23" s="295"/>
      <c r="AK23" s="302"/>
      <c r="AL23" s="301"/>
      <c r="AM23" s="295"/>
      <c r="AN23" s="302"/>
      <c r="AO23" s="301"/>
      <c r="AP23" s="295"/>
      <c r="AQ23" s="302"/>
      <c r="AR23" s="301"/>
      <c r="AS23" s="295"/>
      <c r="AT23" s="302"/>
      <c r="AU23" s="301"/>
      <c r="AV23" s="295"/>
      <c r="AW23" s="302"/>
      <c r="AX23" s="300" t="s">
        <v>801</v>
      </c>
      <c r="AY23" s="412"/>
      <c r="AZ23" s="414"/>
      <c r="BA23" s="295"/>
      <c r="BB23" s="295"/>
      <c r="BC23" s="285"/>
      <c r="BD23" s="285"/>
      <c r="BE23" s="285"/>
      <c r="BF23" s="285"/>
      <c r="BG23" s="285"/>
      <c r="BH23" s="285"/>
      <c r="BI23" s="285"/>
      <c r="BJ23" s="285"/>
      <c r="BK23" s="285"/>
    </row>
    <row r="24" spans="1:63" ht="17.25" customHeight="1" thickBot="1">
      <c r="A24" s="293">
        <v>20</v>
      </c>
      <c r="B24" s="294" t="str">
        <f>IF(BE24&lt;0.1,"",VLOOKUP($BB$3,'Club and ADMIN lookup'!$B$49:$FU$70,BE24,FALSE)*BF24)</f>
        <v/>
      </c>
      <c r="C24" s="295"/>
      <c r="D24" s="295"/>
      <c r="E24" s="294"/>
      <c r="F24" s="412"/>
      <c r="G24" s="413"/>
      <c r="H24" s="303"/>
      <c r="I24" s="304"/>
      <c r="J24" s="305"/>
      <c r="K24" s="303"/>
      <c r="L24" s="304"/>
      <c r="M24" s="305"/>
      <c r="N24" s="303"/>
      <c r="O24" s="304"/>
      <c r="P24" s="305"/>
      <c r="Q24" s="303"/>
      <c r="R24" s="304"/>
      <c r="S24" s="305"/>
      <c r="T24" s="303"/>
      <c r="U24" s="304"/>
      <c r="V24" s="305"/>
      <c r="W24" s="303"/>
      <c r="X24" s="304"/>
      <c r="Y24" s="305"/>
      <c r="Z24" s="303"/>
      <c r="AA24" s="304"/>
      <c r="AB24" s="305"/>
      <c r="AC24" s="303"/>
      <c r="AD24" s="304"/>
      <c r="AE24" s="305"/>
      <c r="AF24" s="303"/>
      <c r="AG24" s="304"/>
      <c r="AH24" s="305"/>
      <c r="AI24" s="303"/>
      <c r="AJ24" s="304"/>
      <c r="AK24" s="305"/>
      <c r="AL24" s="303"/>
      <c r="AM24" s="304"/>
      <c r="AN24" s="305"/>
      <c r="AO24" s="303"/>
      <c r="AP24" s="304"/>
      <c r="AQ24" s="305"/>
      <c r="AR24" s="303"/>
      <c r="AS24" s="304"/>
      <c r="AT24" s="305"/>
      <c r="AU24" s="303"/>
      <c r="AV24" s="304"/>
      <c r="AW24" s="305"/>
      <c r="AX24" s="300" t="s">
        <v>801</v>
      </c>
      <c r="AY24" s="412"/>
      <c r="AZ24" s="414"/>
      <c r="BA24" s="295"/>
      <c r="BB24" s="295"/>
      <c r="BC24" s="285"/>
      <c r="BD24" s="285"/>
      <c r="BE24" s="285"/>
      <c r="BF24" s="285"/>
      <c r="BG24" s="285"/>
      <c r="BH24" s="285"/>
      <c r="BI24" s="285"/>
      <c r="BJ24" s="285"/>
      <c r="BK24" s="285"/>
    </row>
    <row r="25" spans="1:63" ht="15" customHeight="1">
      <c r="A25" s="296"/>
      <c r="B25" s="296"/>
      <c r="C25" s="448" t="s">
        <v>852</v>
      </c>
      <c r="D25" s="448"/>
      <c r="E25" s="448"/>
      <c r="F25" s="448"/>
      <c r="G25" s="296"/>
      <c r="H25" s="307"/>
      <c r="I25" s="307"/>
      <c r="J25" s="308"/>
      <c r="K25" s="308"/>
      <c r="L25" s="415" t="s">
        <v>851</v>
      </c>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415"/>
      <c r="AJ25" s="307"/>
      <c r="AK25" s="307"/>
      <c r="AL25" s="307"/>
      <c r="AM25" s="307"/>
      <c r="AN25" s="307"/>
      <c r="AO25" s="308"/>
      <c r="AP25" s="308"/>
      <c r="AQ25" s="308"/>
      <c r="AR25" s="307"/>
      <c r="AS25" s="307"/>
      <c r="AT25" s="307"/>
      <c r="AU25" s="307"/>
      <c r="AV25" s="307"/>
      <c r="AW25" s="307"/>
      <c r="AX25" s="296"/>
      <c r="AY25" s="296"/>
      <c r="AZ25" s="296"/>
      <c r="BA25" s="296"/>
      <c r="BB25" s="296"/>
      <c r="BC25" s="285"/>
      <c r="BD25" s="285"/>
      <c r="BE25" s="285"/>
      <c r="BF25" s="285"/>
      <c r="BG25" s="285"/>
      <c r="BH25" s="285"/>
      <c r="BI25" s="285"/>
      <c r="BJ25" s="285"/>
      <c r="BK25" s="285"/>
    </row>
    <row r="26" spans="1:63" ht="14.1" customHeight="1">
      <c r="A26" s="309" t="s">
        <v>804</v>
      </c>
      <c r="B26" s="309" t="s">
        <v>805</v>
      </c>
      <c r="C26" s="416" t="s">
        <v>806</v>
      </c>
      <c r="D26" s="449"/>
      <c r="E26" s="309" t="s">
        <v>807</v>
      </c>
      <c r="F26" s="416" t="s">
        <v>808</v>
      </c>
      <c r="G26" s="417"/>
      <c r="H26" s="417"/>
      <c r="I26" s="418"/>
      <c r="J26" s="419"/>
      <c r="K26" s="420"/>
      <c r="L26" s="416" t="s">
        <v>804</v>
      </c>
      <c r="M26" s="417"/>
      <c r="N26" s="418"/>
      <c r="O26" s="416" t="s">
        <v>805</v>
      </c>
      <c r="P26" s="417"/>
      <c r="Q26" s="418"/>
      <c r="R26" s="416" t="s">
        <v>806</v>
      </c>
      <c r="S26" s="417"/>
      <c r="T26" s="417"/>
      <c r="U26" s="417"/>
      <c r="V26" s="417"/>
      <c r="W26" s="417"/>
      <c r="X26" s="417"/>
      <c r="Y26" s="417"/>
      <c r="Z26" s="417"/>
      <c r="AA26" s="417"/>
      <c r="AB26" s="418"/>
      <c r="AC26" s="416" t="s">
        <v>807</v>
      </c>
      <c r="AD26" s="417"/>
      <c r="AE26" s="417"/>
      <c r="AF26" s="417"/>
      <c r="AG26" s="417"/>
      <c r="AH26" s="417"/>
      <c r="AI26" s="418"/>
      <c r="AJ26" s="416" t="s">
        <v>808</v>
      </c>
      <c r="AK26" s="417"/>
      <c r="AL26" s="417"/>
      <c r="AM26" s="417"/>
      <c r="AN26" s="418"/>
      <c r="AO26" s="419"/>
      <c r="AP26" s="424"/>
      <c r="AQ26" s="420"/>
      <c r="AR26" s="425" t="s">
        <v>809</v>
      </c>
      <c r="AS26" s="426"/>
      <c r="AT26" s="426"/>
      <c r="AU26" s="426"/>
      <c r="AV26" s="426"/>
      <c r="AW26" s="426"/>
      <c r="AX26" s="426"/>
      <c r="AY26" s="426"/>
      <c r="AZ26" s="426"/>
      <c r="BA26" s="426"/>
      <c r="BB26" s="427"/>
      <c r="BC26" s="285"/>
      <c r="BD26" s="285"/>
      <c r="BE26" s="285"/>
      <c r="BF26" s="285"/>
      <c r="BG26" s="285"/>
      <c r="BH26" s="285"/>
      <c r="BI26" s="285"/>
      <c r="BJ26" s="285"/>
      <c r="BK26" s="285"/>
    </row>
    <row r="27" spans="1:63" ht="14.55" customHeight="1">
      <c r="A27" s="309" t="s">
        <v>810</v>
      </c>
      <c r="B27" s="310"/>
      <c r="C27" s="446"/>
      <c r="D27" s="447"/>
      <c r="E27" s="310"/>
      <c r="F27" s="431" t="s">
        <v>811</v>
      </c>
      <c r="G27" s="432"/>
      <c r="H27" s="432"/>
      <c r="I27" s="433"/>
      <c r="J27" s="419"/>
      <c r="K27" s="420"/>
      <c r="L27" s="416" t="s">
        <v>832</v>
      </c>
      <c r="M27" s="417"/>
      <c r="N27" s="418"/>
      <c r="O27" s="421"/>
      <c r="P27" s="422"/>
      <c r="Q27" s="423"/>
      <c r="R27" s="421"/>
      <c r="S27" s="422"/>
      <c r="T27" s="422"/>
      <c r="U27" s="422"/>
      <c r="V27" s="422"/>
      <c r="W27" s="422"/>
      <c r="X27" s="422"/>
      <c r="Y27" s="422"/>
      <c r="Z27" s="422"/>
      <c r="AA27" s="422"/>
      <c r="AB27" s="423"/>
      <c r="AC27" s="421"/>
      <c r="AD27" s="422"/>
      <c r="AE27" s="422"/>
      <c r="AF27" s="422"/>
      <c r="AG27" s="422"/>
      <c r="AH27" s="422"/>
      <c r="AI27" s="423"/>
      <c r="AJ27" s="431" t="s">
        <v>811</v>
      </c>
      <c r="AK27" s="432"/>
      <c r="AL27" s="432"/>
      <c r="AM27" s="432"/>
      <c r="AN27" s="433"/>
      <c r="AO27" s="419"/>
      <c r="AP27" s="424"/>
      <c r="AQ27" s="420"/>
      <c r="AR27" s="428"/>
      <c r="AS27" s="429"/>
      <c r="AT27" s="429"/>
      <c r="AU27" s="429"/>
      <c r="AV27" s="429"/>
      <c r="AW27" s="429"/>
      <c r="AX27" s="429"/>
      <c r="AY27" s="429"/>
      <c r="AZ27" s="429"/>
      <c r="BA27" s="429"/>
      <c r="BB27" s="430"/>
      <c r="BC27" s="285"/>
      <c r="BD27" s="285"/>
      <c r="BE27" s="285"/>
      <c r="BF27" s="285"/>
      <c r="BG27" s="285"/>
      <c r="BH27" s="285"/>
      <c r="BI27" s="285"/>
      <c r="BJ27" s="285"/>
      <c r="BK27" s="285"/>
    </row>
    <row r="28" spans="1:63" ht="14.55" customHeight="1">
      <c r="A28" s="309" t="s">
        <v>813</v>
      </c>
      <c r="B28" s="310"/>
      <c r="C28" s="446"/>
      <c r="D28" s="447"/>
      <c r="E28" s="310"/>
      <c r="F28" s="431" t="s">
        <v>811</v>
      </c>
      <c r="G28" s="432"/>
      <c r="H28" s="432"/>
      <c r="I28" s="433"/>
      <c r="J28" s="419"/>
      <c r="K28" s="420"/>
      <c r="L28" s="416" t="s">
        <v>835</v>
      </c>
      <c r="M28" s="417"/>
      <c r="N28" s="418"/>
      <c r="O28" s="421"/>
      <c r="P28" s="422"/>
      <c r="Q28" s="423"/>
      <c r="R28" s="421"/>
      <c r="S28" s="422"/>
      <c r="T28" s="422"/>
      <c r="U28" s="422"/>
      <c r="V28" s="422"/>
      <c r="W28" s="422"/>
      <c r="X28" s="422"/>
      <c r="Y28" s="422"/>
      <c r="Z28" s="422"/>
      <c r="AA28" s="422"/>
      <c r="AB28" s="423"/>
      <c r="AC28" s="421"/>
      <c r="AD28" s="422"/>
      <c r="AE28" s="422"/>
      <c r="AF28" s="422"/>
      <c r="AG28" s="422"/>
      <c r="AH28" s="422"/>
      <c r="AI28" s="423"/>
      <c r="AJ28" s="431" t="s">
        <v>811</v>
      </c>
      <c r="AK28" s="432"/>
      <c r="AL28" s="432"/>
      <c r="AM28" s="432"/>
      <c r="AN28" s="433"/>
      <c r="AO28" s="419"/>
      <c r="AP28" s="424"/>
      <c r="AQ28" s="420"/>
      <c r="AR28" s="434"/>
      <c r="AS28" s="435"/>
      <c r="AT28" s="435"/>
      <c r="AU28" s="435"/>
      <c r="AV28" s="435"/>
      <c r="AW28" s="435"/>
      <c r="AX28" s="435"/>
      <c r="AY28" s="435"/>
      <c r="AZ28" s="435"/>
      <c r="BA28" s="435"/>
      <c r="BB28" s="436"/>
      <c r="BC28" s="285"/>
      <c r="BD28" s="285"/>
      <c r="BE28" s="285"/>
      <c r="BF28" s="285"/>
      <c r="BG28" s="285"/>
      <c r="BH28" s="285"/>
      <c r="BI28" s="285"/>
      <c r="BJ28" s="285"/>
      <c r="BK28" s="285"/>
    </row>
    <row r="29" spans="1:63" ht="14.55" customHeight="1">
      <c r="A29" s="309" t="s">
        <v>815</v>
      </c>
      <c r="B29" s="310"/>
      <c r="C29" s="446"/>
      <c r="D29" s="447"/>
      <c r="E29" s="310"/>
      <c r="F29" s="431" t="s">
        <v>811</v>
      </c>
      <c r="G29" s="432"/>
      <c r="H29" s="432"/>
      <c r="I29" s="433"/>
      <c r="J29" s="419"/>
      <c r="K29" s="420"/>
      <c r="L29" s="416" t="s">
        <v>837</v>
      </c>
      <c r="M29" s="417"/>
      <c r="N29" s="418"/>
      <c r="O29" s="421"/>
      <c r="P29" s="422"/>
      <c r="Q29" s="423"/>
      <c r="R29" s="421"/>
      <c r="S29" s="422"/>
      <c r="T29" s="422"/>
      <c r="U29" s="422"/>
      <c r="V29" s="422"/>
      <c r="W29" s="422"/>
      <c r="X29" s="422"/>
      <c r="Y29" s="422"/>
      <c r="Z29" s="422"/>
      <c r="AA29" s="422"/>
      <c r="AB29" s="423"/>
      <c r="AC29" s="421"/>
      <c r="AD29" s="422"/>
      <c r="AE29" s="422"/>
      <c r="AF29" s="422"/>
      <c r="AG29" s="422"/>
      <c r="AH29" s="422"/>
      <c r="AI29" s="423"/>
      <c r="AJ29" s="431" t="s">
        <v>811</v>
      </c>
      <c r="AK29" s="432"/>
      <c r="AL29" s="432"/>
      <c r="AM29" s="432"/>
      <c r="AN29" s="433"/>
      <c r="AO29" s="419"/>
      <c r="AP29" s="424"/>
      <c r="AQ29" s="420"/>
      <c r="AR29" s="437"/>
      <c r="AS29" s="438"/>
      <c r="AT29" s="438"/>
      <c r="AU29" s="438"/>
      <c r="AV29" s="438"/>
      <c r="AW29" s="438"/>
      <c r="AX29" s="438"/>
      <c r="AY29" s="438"/>
      <c r="AZ29" s="438"/>
      <c r="BA29" s="438"/>
      <c r="BB29" s="439"/>
      <c r="BC29" s="285"/>
      <c r="BD29" s="285"/>
      <c r="BE29" s="285"/>
      <c r="BF29" s="285"/>
      <c r="BG29" s="285"/>
      <c r="BH29" s="285"/>
      <c r="BI29" s="285"/>
      <c r="BJ29" s="285"/>
      <c r="BK29" s="285"/>
    </row>
    <row r="30" spans="1:63" ht="14.55" customHeight="1">
      <c r="A30" s="309" t="s">
        <v>817</v>
      </c>
      <c r="B30" s="310"/>
      <c r="C30" s="446"/>
      <c r="D30" s="447"/>
      <c r="E30" s="310"/>
      <c r="F30" s="431" t="s">
        <v>811</v>
      </c>
      <c r="G30" s="432"/>
      <c r="H30" s="432"/>
      <c r="I30" s="433"/>
      <c r="J30" s="419"/>
      <c r="K30" s="420"/>
      <c r="L30" s="416" t="s">
        <v>839</v>
      </c>
      <c r="M30" s="417"/>
      <c r="N30" s="418"/>
      <c r="O30" s="421"/>
      <c r="P30" s="422"/>
      <c r="Q30" s="423"/>
      <c r="R30" s="421"/>
      <c r="S30" s="422"/>
      <c r="T30" s="422"/>
      <c r="U30" s="422"/>
      <c r="V30" s="422"/>
      <c r="W30" s="422"/>
      <c r="X30" s="422"/>
      <c r="Y30" s="422"/>
      <c r="Z30" s="422"/>
      <c r="AA30" s="422"/>
      <c r="AB30" s="423"/>
      <c r="AC30" s="421"/>
      <c r="AD30" s="422"/>
      <c r="AE30" s="422"/>
      <c r="AF30" s="422"/>
      <c r="AG30" s="422"/>
      <c r="AH30" s="422"/>
      <c r="AI30" s="423"/>
      <c r="AJ30" s="431" t="s">
        <v>811</v>
      </c>
      <c r="AK30" s="432"/>
      <c r="AL30" s="432"/>
      <c r="AM30" s="432"/>
      <c r="AN30" s="433"/>
      <c r="AO30" s="419"/>
      <c r="AP30" s="424"/>
      <c r="AQ30" s="420"/>
      <c r="AR30" s="434"/>
      <c r="AS30" s="435"/>
      <c r="AT30" s="435"/>
      <c r="AU30" s="435"/>
      <c r="AV30" s="435"/>
      <c r="AW30" s="435"/>
      <c r="AX30" s="435"/>
      <c r="AY30" s="435"/>
      <c r="AZ30" s="435"/>
      <c r="BA30" s="435"/>
      <c r="BB30" s="436"/>
      <c r="BC30" s="285"/>
      <c r="BD30" s="285"/>
      <c r="BE30" s="285"/>
      <c r="BF30" s="285"/>
      <c r="BG30" s="285"/>
      <c r="BH30" s="285"/>
      <c r="BI30" s="285"/>
      <c r="BJ30" s="285"/>
      <c r="BK30" s="285"/>
    </row>
    <row r="31" spans="1:63" ht="14.55" customHeight="1">
      <c r="A31" s="309" t="s">
        <v>819</v>
      </c>
      <c r="B31" s="310"/>
      <c r="C31" s="446"/>
      <c r="D31" s="447"/>
      <c r="E31" s="310"/>
      <c r="F31" s="431" t="s">
        <v>811</v>
      </c>
      <c r="G31" s="432"/>
      <c r="H31" s="432"/>
      <c r="I31" s="433"/>
      <c r="J31" s="419"/>
      <c r="K31" s="420"/>
      <c r="L31" s="416" t="s">
        <v>834</v>
      </c>
      <c r="M31" s="417"/>
      <c r="N31" s="418"/>
      <c r="O31" s="421"/>
      <c r="P31" s="422"/>
      <c r="Q31" s="423"/>
      <c r="R31" s="421"/>
      <c r="S31" s="422"/>
      <c r="T31" s="422"/>
      <c r="U31" s="422"/>
      <c r="V31" s="422"/>
      <c r="W31" s="422"/>
      <c r="X31" s="422"/>
      <c r="Y31" s="422"/>
      <c r="Z31" s="422"/>
      <c r="AA31" s="422"/>
      <c r="AB31" s="423"/>
      <c r="AC31" s="421"/>
      <c r="AD31" s="422"/>
      <c r="AE31" s="422"/>
      <c r="AF31" s="422"/>
      <c r="AG31" s="422"/>
      <c r="AH31" s="422"/>
      <c r="AI31" s="423"/>
      <c r="AJ31" s="431" t="s">
        <v>811</v>
      </c>
      <c r="AK31" s="432"/>
      <c r="AL31" s="432"/>
      <c r="AM31" s="432"/>
      <c r="AN31" s="433"/>
      <c r="AO31" s="419"/>
      <c r="AP31" s="424"/>
      <c r="AQ31" s="420"/>
      <c r="AR31" s="437"/>
      <c r="AS31" s="438"/>
      <c r="AT31" s="438"/>
      <c r="AU31" s="438"/>
      <c r="AV31" s="438"/>
      <c r="AW31" s="438"/>
      <c r="AX31" s="438"/>
      <c r="AY31" s="438"/>
      <c r="AZ31" s="438"/>
      <c r="BA31" s="438"/>
      <c r="BB31" s="439"/>
      <c r="BC31" s="285"/>
      <c r="BD31" s="285"/>
      <c r="BE31" s="285"/>
      <c r="BF31" s="285"/>
      <c r="BG31" s="285"/>
      <c r="BH31" s="285"/>
      <c r="BI31" s="285"/>
      <c r="BJ31" s="285"/>
      <c r="BK31" s="285"/>
    </row>
    <row r="32" spans="1:63" ht="14.55" customHeight="1">
      <c r="A32" s="309" t="s">
        <v>821</v>
      </c>
      <c r="B32" s="310"/>
      <c r="C32" s="446"/>
      <c r="D32" s="447"/>
      <c r="E32" s="310"/>
      <c r="F32" s="431" t="s">
        <v>811</v>
      </c>
      <c r="G32" s="432"/>
      <c r="H32" s="432"/>
      <c r="I32" s="433"/>
      <c r="J32" s="419"/>
      <c r="K32" s="420"/>
      <c r="L32" s="416" t="s">
        <v>836</v>
      </c>
      <c r="M32" s="417"/>
      <c r="N32" s="418"/>
      <c r="O32" s="421"/>
      <c r="P32" s="422"/>
      <c r="Q32" s="423"/>
      <c r="R32" s="421"/>
      <c r="S32" s="422"/>
      <c r="T32" s="422"/>
      <c r="U32" s="422"/>
      <c r="V32" s="422"/>
      <c r="W32" s="422"/>
      <c r="X32" s="422"/>
      <c r="Y32" s="422"/>
      <c r="Z32" s="422"/>
      <c r="AA32" s="422"/>
      <c r="AB32" s="423"/>
      <c r="AC32" s="421"/>
      <c r="AD32" s="422"/>
      <c r="AE32" s="422"/>
      <c r="AF32" s="422"/>
      <c r="AG32" s="422"/>
      <c r="AH32" s="422"/>
      <c r="AI32" s="423"/>
      <c r="AJ32" s="431" t="s">
        <v>811</v>
      </c>
      <c r="AK32" s="432"/>
      <c r="AL32" s="432"/>
      <c r="AM32" s="432"/>
      <c r="AN32" s="433"/>
      <c r="AO32" s="419"/>
      <c r="AP32" s="424"/>
      <c r="AQ32" s="420"/>
      <c r="AR32" s="425" t="s">
        <v>823</v>
      </c>
      <c r="AS32" s="426"/>
      <c r="AT32" s="426"/>
      <c r="AU32" s="426"/>
      <c r="AV32" s="426"/>
      <c r="AW32" s="426"/>
      <c r="AX32" s="426"/>
      <c r="AY32" s="426"/>
      <c r="AZ32" s="426"/>
      <c r="BA32" s="426"/>
      <c r="BB32" s="427"/>
      <c r="BC32" s="285"/>
      <c r="BD32" s="285"/>
      <c r="BE32" s="285"/>
      <c r="BF32" s="285"/>
      <c r="BG32" s="285"/>
      <c r="BH32" s="285"/>
      <c r="BI32" s="285"/>
      <c r="BJ32" s="285"/>
      <c r="BK32" s="285"/>
    </row>
    <row r="33" spans="1:63" ht="14.55" customHeight="1">
      <c r="A33" s="309" t="s">
        <v>824</v>
      </c>
      <c r="B33" s="310"/>
      <c r="C33" s="446"/>
      <c r="D33" s="447"/>
      <c r="E33" s="310"/>
      <c r="F33" s="431" t="s">
        <v>811</v>
      </c>
      <c r="G33" s="432"/>
      <c r="H33" s="432"/>
      <c r="I33" s="433"/>
      <c r="J33" s="419"/>
      <c r="K33" s="420"/>
      <c r="L33" s="416" t="s">
        <v>838</v>
      </c>
      <c r="M33" s="417"/>
      <c r="N33" s="418"/>
      <c r="O33" s="421"/>
      <c r="P33" s="422"/>
      <c r="Q33" s="423"/>
      <c r="R33" s="421"/>
      <c r="S33" s="422"/>
      <c r="T33" s="422"/>
      <c r="U33" s="422"/>
      <c r="V33" s="422"/>
      <c r="W33" s="422"/>
      <c r="X33" s="422"/>
      <c r="Y33" s="422"/>
      <c r="Z33" s="422"/>
      <c r="AA33" s="422"/>
      <c r="AB33" s="423"/>
      <c r="AC33" s="421"/>
      <c r="AD33" s="422"/>
      <c r="AE33" s="422"/>
      <c r="AF33" s="422"/>
      <c r="AG33" s="422"/>
      <c r="AH33" s="422"/>
      <c r="AI33" s="423"/>
      <c r="AJ33" s="431" t="s">
        <v>811</v>
      </c>
      <c r="AK33" s="432"/>
      <c r="AL33" s="432"/>
      <c r="AM33" s="432"/>
      <c r="AN33" s="433"/>
      <c r="AO33" s="419"/>
      <c r="AP33" s="424"/>
      <c r="AQ33" s="420"/>
      <c r="AR33" s="428"/>
      <c r="AS33" s="429"/>
      <c r="AT33" s="429"/>
      <c r="AU33" s="429"/>
      <c r="AV33" s="429"/>
      <c r="AW33" s="429"/>
      <c r="AX33" s="429"/>
      <c r="AY33" s="429"/>
      <c r="AZ33" s="429"/>
      <c r="BA33" s="429"/>
      <c r="BB33" s="430"/>
      <c r="BC33" s="285"/>
      <c r="BD33" s="285"/>
      <c r="BE33" s="285"/>
      <c r="BF33" s="285"/>
      <c r="BG33" s="285"/>
      <c r="BH33" s="285"/>
      <c r="BI33" s="285"/>
      <c r="BJ33" s="285"/>
      <c r="BK33" s="285"/>
    </row>
    <row r="34" spans="1:63" ht="14.55" customHeight="1">
      <c r="A34" s="309" t="s">
        <v>826</v>
      </c>
      <c r="B34" s="310"/>
      <c r="C34" s="446"/>
      <c r="D34" s="447"/>
      <c r="E34" s="310"/>
      <c r="F34" s="431" t="s">
        <v>811</v>
      </c>
      <c r="G34" s="432"/>
      <c r="H34" s="432"/>
      <c r="I34" s="433"/>
      <c r="J34" s="419"/>
      <c r="K34" s="420"/>
      <c r="L34" s="416" t="s">
        <v>840</v>
      </c>
      <c r="M34" s="417"/>
      <c r="N34" s="418"/>
      <c r="O34" s="421"/>
      <c r="P34" s="422"/>
      <c r="Q34" s="423"/>
      <c r="R34" s="421"/>
      <c r="S34" s="422"/>
      <c r="T34" s="422"/>
      <c r="U34" s="422"/>
      <c r="V34" s="422"/>
      <c r="W34" s="422"/>
      <c r="X34" s="422"/>
      <c r="Y34" s="422"/>
      <c r="Z34" s="422"/>
      <c r="AA34" s="422"/>
      <c r="AB34" s="423"/>
      <c r="AC34" s="421"/>
      <c r="AD34" s="422"/>
      <c r="AE34" s="422"/>
      <c r="AF34" s="422"/>
      <c r="AG34" s="422"/>
      <c r="AH34" s="422"/>
      <c r="AI34" s="423"/>
      <c r="AJ34" s="431" t="s">
        <v>811</v>
      </c>
      <c r="AK34" s="432"/>
      <c r="AL34" s="432"/>
      <c r="AM34" s="432"/>
      <c r="AN34" s="433"/>
      <c r="AO34" s="440" t="s">
        <v>828</v>
      </c>
      <c r="AP34" s="441"/>
      <c r="AQ34" s="441"/>
      <c r="AR34" s="441"/>
      <c r="AS34" s="441"/>
      <c r="AT34" s="441"/>
      <c r="AU34" s="441"/>
      <c r="AV34" s="441"/>
      <c r="AW34" s="441"/>
      <c r="AX34" s="441"/>
      <c r="AY34" s="441"/>
      <c r="AZ34" s="441"/>
      <c r="BA34" s="441"/>
      <c r="BB34" s="441"/>
      <c r="BC34" s="285"/>
      <c r="BD34" s="285"/>
      <c r="BE34" s="285"/>
      <c r="BF34" s="285"/>
      <c r="BG34" s="285"/>
      <c r="BH34" s="285"/>
      <c r="BI34" s="285"/>
      <c r="BJ34" s="285"/>
      <c r="BK34" s="285"/>
    </row>
    <row r="35" spans="1:63" ht="13.2" customHeight="1">
      <c r="A35" s="285"/>
      <c r="B35" s="285"/>
      <c r="C35" s="442"/>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442"/>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row>
    <row r="36" spans="1:63">
      <c r="A36" s="309"/>
      <c r="B36" s="309"/>
      <c r="C36" s="309"/>
      <c r="D36" s="309"/>
      <c r="E36" s="309"/>
      <c r="F36" s="443"/>
      <c r="G36" s="443"/>
      <c r="H36" s="443"/>
      <c r="I36" s="444"/>
      <c r="J36" s="445"/>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row>
    <row r="37" spans="1:63" ht="14.55" customHeight="1">
      <c r="A37" s="309"/>
      <c r="B37" s="310"/>
      <c r="C37" s="310"/>
      <c r="D37" s="310"/>
      <c r="E37" s="310"/>
      <c r="F37" s="443"/>
      <c r="G37" s="443"/>
      <c r="H37" s="443"/>
      <c r="I37" s="444"/>
      <c r="J37" s="445"/>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c r="AH37" s="443"/>
      <c r="AI37" s="443"/>
      <c r="AJ37" s="443"/>
      <c r="AK37" s="443"/>
      <c r="AL37" s="443"/>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c r="BK37" s="285"/>
    </row>
    <row r="38" spans="1:63" ht="14.55" customHeight="1">
      <c r="A38" s="309"/>
      <c r="B38" s="310"/>
      <c r="C38" s="310"/>
      <c r="D38" s="310"/>
      <c r="E38" s="310"/>
      <c r="F38" s="443"/>
      <c r="G38" s="443"/>
      <c r="H38" s="443"/>
      <c r="I38" s="444"/>
      <c r="J38" s="445"/>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3"/>
      <c r="AL38" s="443"/>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row>
    <row r="39" spans="1:63" ht="14.55" customHeight="1">
      <c r="A39" s="309"/>
      <c r="B39" s="310"/>
      <c r="C39" s="310"/>
      <c r="D39" s="310"/>
      <c r="E39" s="310"/>
      <c r="F39" s="443"/>
      <c r="G39" s="443"/>
      <c r="H39" s="443"/>
      <c r="I39" s="444"/>
      <c r="J39" s="445"/>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c r="BK39" s="285"/>
    </row>
    <row r="40" spans="1:63" ht="14.55" customHeight="1">
      <c r="A40" s="309"/>
      <c r="B40" s="310"/>
      <c r="C40" s="310"/>
      <c r="D40" s="310"/>
      <c r="E40" s="310"/>
      <c r="F40" s="443"/>
      <c r="G40" s="443"/>
      <c r="H40" s="443"/>
      <c r="I40" s="444"/>
      <c r="J40" s="445"/>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row>
    <row r="41" spans="1:63">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row>
  </sheetData>
  <sheetProtection algorithmName="SHA-512" hashValue="30k0dPTmQ+nPshyqY/9rIJOlUStlhfzlmKEQYjuAsHUnjNhjx5be88X737D/uDBdqjJ6ygO9ZbBTgpV5Md8FMw==" saltValue="OuyuQQqj5tO+lhaBBsuyKg==" spinCount="100000" sheet="1" objects="1" scenarios="1"/>
  <mergeCells count="179">
    <mergeCell ref="F40:I40"/>
    <mergeCell ref="J40:L40"/>
    <mergeCell ref="M40:O40"/>
    <mergeCell ref="P40:Z40"/>
    <mergeCell ref="AA40:AG40"/>
    <mergeCell ref="AH40:AL40"/>
    <mergeCell ref="F39:I39"/>
    <mergeCell ref="J39:L39"/>
    <mergeCell ref="M39:O39"/>
    <mergeCell ref="P39:Z39"/>
    <mergeCell ref="AA39:AG39"/>
    <mergeCell ref="AH39:AL39"/>
    <mergeCell ref="F38:I38"/>
    <mergeCell ref="J38:L38"/>
    <mergeCell ref="M38:O38"/>
    <mergeCell ref="P38:Z38"/>
    <mergeCell ref="AA38:AG38"/>
    <mergeCell ref="AH38:AL38"/>
    <mergeCell ref="F37:I37"/>
    <mergeCell ref="J37:L37"/>
    <mergeCell ref="M37:O37"/>
    <mergeCell ref="P37:Z37"/>
    <mergeCell ref="AA37:AG37"/>
    <mergeCell ref="AH37:AL37"/>
    <mergeCell ref="AJ34:AN34"/>
    <mergeCell ref="AO34:BB34"/>
    <mergeCell ref="C35:AG35"/>
    <mergeCell ref="F36:I36"/>
    <mergeCell ref="J36:L36"/>
    <mergeCell ref="M36:O36"/>
    <mergeCell ref="P36:Z36"/>
    <mergeCell ref="AA36:AG36"/>
    <mergeCell ref="AH36:AL36"/>
    <mergeCell ref="C34:D34"/>
    <mergeCell ref="F34:I34"/>
    <mergeCell ref="L34:N34"/>
    <mergeCell ref="O34:Q34"/>
    <mergeCell ref="R34:AB34"/>
    <mergeCell ref="AC34:AI34"/>
    <mergeCell ref="AJ32:AN32"/>
    <mergeCell ref="AR32:BB33"/>
    <mergeCell ref="C33:D33"/>
    <mergeCell ref="F33:I33"/>
    <mergeCell ref="L33:N33"/>
    <mergeCell ref="O33:Q33"/>
    <mergeCell ref="R33:AB33"/>
    <mergeCell ref="AC33:AI33"/>
    <mergeCell ref="AJ33:AN33"/>
    <mergeCell ref="C32:D32"/>
    <mergeCell ref="F32:I32"/>
    <mergeCell ref="L32:N32"/>
    <mergeCell ref="O32:Q32"/>
    <mergeCell ref="R32:AB32"/>
    <mergeCell ref="AC32:AI32"/>
    <mergeCell ref="AJ30:AN30"/>
    <mergeCell ref="AR30:BB31"/>
    <mergeCell ref="C31:D31"/>
    <mergeCell ref="F31:I31"/>
    <mergeCell ref="L31:N31"/>
    <mergeCell ref="O31:Q31"/>
    <mergeCell ref="R31:AB31"/>
    <mergeCell ref="AC31:AI31"/>
    <mergeCell ref="AJ31:AN31"/>
    <mergeCell ref="C30:D30"/>
    <mergeCell ref="F30:I30"/>
    <mergeCell ref="L30:N30"/>
    <mergeCell ref="O30:Q30"/>
    <mergeCell ref="R30:AB30"/>
    <mergeCell ref="AC30:AI30"/>
    <mergeCell ref="AJ26:AN26"/>
    <mergeCell ref="AO26:AQ33"/>
    <mergeCell ref="AR26:BB27"/>
    <mergeCell ref="C27:D27"/>
    <mergeCell ref="F27:I27"/>
    <mergeCell ref="L27:N27"/>
    <mergeCell ref="O27:Q27"/>
    <mergeCell ref="R27:AB27"/>
    <mergeCell ref="AC27:AI27"/>
    <mergeCell ref="AJ27:AN27"/>
    <mergeCell ref="AR28:BB29"/>
    <mergeCell ref="C29:D29"/>
    <mergeCell ref="F29:I29"/>
    <mergeCell ref="L29:N29"/>
    <mergeCell ref="O29:Q29"/>
    <mergeCell ref="R29:AB29"/>
    <mergeCell ref="AC29:AI29"/>
    <mergeCell ref="AJ29:AN29"/>
    <mergeCell ref="F28:I28"/>
    <mergeCell ref="L28:N28"/>
    <mergeCell ref="O28:Q28"/>
    <mergeCell ref="R28:AB28"/>
    <mergeCell ref="AC28:AI28"/>
    <mergeCell ref="AJ28:AN28"/>
    <mergeCell ref="C25:F25"/>
    <mergeCell ref="L25:AI25"/>
    <mergeCell ref="C26:D26"/>
    <mergeCell ref="F26:I26"/>
    <mergeCell ref="J26:K34"/>
    <mergeCell ref="L26:N26"/>
    <mergeCell ref="O26:Q26"/>
    <mergeCell ref="R26:AB26"/>
    <mergeCell ref="AC26:AI26"/>
    <mergeCell ref="C28:D28"/>
    <mergeCell ref="F22:G22"/>
    <mergeCell ref="AY22:AZ22"/>
    <mergeCell ref="F23:G23"/>
    <mergeCell ref="AY23:AZ23"/>
    <mergeCell ref="F24:G24"/>
    <mergeCell ref="AY24:AZ24"/>
    <mergeCell ref="F19:G19"/>
    <mergeCell ref="AY19:AZ19"/>
    <mergeCell ref="F20:G20"/>
    <mergeCell ref="AY20:AZ20"/>
    <mergeCell ref="F21:G21"/>
    <mergeCell ref="AY21:AZ21"/>
    <mergeCell ref="F16:G16"/>
    <mergeCell ref="AY16:AZ16"/>
    <mergeCell ref="F17:G17"/>
    <mergeCell ref="AY17:AZ17"/>
    <mergeCell ref="F18:G18"/>
    <mergeCell ref="AY18:AZ18"/>
    <mergeCell ref="F13:G13"/>
    <mergeCell ref="AY13:AZ13"/>
    <mergeCell ref="F14:G14"/>
    <mergeCell ref="AY14:AZ14"/>
    <mergeCell ref="F15:G15"/>
    <mergeCell ref="AY15:AZ15"/>
    <mergeCell ref="F10:G10"/>
    <mergeCell ref="AY10:AZ10"/>
    <mergeCell ref="F11:G11"/>
    <mergeCell ref="AY11:AZ11"/>
    <mergeCell ref="F12:G12"/>
    <mergeCell ref="AY12:AZ12"/>
    <mergeCell ref="F7:G7"/>
    <mergeCell ref="AY7:AZ7"/>
    <mergeCell ref="F8:G8"/>
    <mergeCell ref="AY8:AZ8"/>
    <mergeCell ref="F9:G9"/>
    <mergeCell ref="AY9:AZ9"/>
    <mergeCell ref="AR4:AT4"/>
    <mergeCell ref="AU4:AW4"/>
    <mergeCell ref="F5:G5"/>
    <mergeCell ref="AY5:AZ5"/>
    <mergeCell ref="F6:G6"/>
    <mergeCell ref="AY6:AZ6"/>
    <mergeCell ref="Z4:AB4"/>
    <mergeCell ref="AC4:AE4"/>
    <mergeCell ref="AF4:AH4"/>
    <mergeCell ref="AI4:AK4"/>
    <mergeCell ref="AL4:AN4"/>
    <mergeCell ref="AO4:AQ4"/>
    <mergeCell ref="H4:J4"/>
    <mergeCell ref="K4:M4"/>
    <mergeCell ref="N4:P4"/>
    <mergeCell ref="Q4:S4"/>
    <mergeCell ref="T4:V4"/>
    <mergeCell ref="W4:Y4"/>
    <mergeCell ref="AD3:AG3"/>
    <mergeCell ref="AH3:AI3"/>
    <mergeCell ref="AJ3:AM3"/>
    <mergeCell ref="AN3:AP3"/>
    <mergeCell ref="AQ3:AW3"/>
    <mergeCell ref="AY3:BA3"/>
    <mergeCell ref="AJ1:AX1"/>
    <mergeCell ref="AY1:AZ1"/>
    <mergeCell ref="BA1:BB1"/>
    <mergeCell ref="A2:BB2"/>
    <mergeCell ref="A3:B3"/>
    <mergeCell ref="F3:I3"/>
    <mergeCell ref="J3:L3"/>
    <mergeCell ref="M3:P3"/>
    <mergeCell ref="Q3:T3"/>
    <mergeCell ref="U3:X3"/>
    <mergeCell ref="A1:C1"/>
    <mergeCell ref="F1:H1"/>
    <mergeCell ref="I1:N1"/>
    <mergeCell ref="O1:Y1"/>
    <mergeCell ref="Z1:AF1"/>
    <mergeCell ref="AG1:AI1"/>
  </mergeCells>
  <pageMargins left="0.7" right="0.7" top="0.75" bottom="0.75" header="0.3" footer="0.3"/>
  <pageSetup paperSize="9" scale="71"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3004-8193-4D19-9108-86D8FBEA6BCF}">
  <sheetPr>
    <pageSetUpPr fitToPage="1"/>
  </sheetPr>
  <dimension ref="A1:BL41"/>
  <sheetViews>
    <sheetView zoomScale="90" zoomScaleNormal="90" workbookViewId="0">
      <selection activeCell="BL4" sqref="BL4:BL24"/>
    </sheetView>
  </sheetViews>
  <sheetFormatPr defaultRowHeight="14.4"/>
  <cols>
    <col min="1" max="2" width="5.33203125" customWidth="1"/>
    <col min="3" max="3" width="24.109375" customWidth="1"/>
    <col min="4" max="4" width="17.109375" customWidth="1"/>
    <col min="5" max="6" width="2.77734375" customWidth="1"/>
    <col min="7" max="48" width="2.109375" customWidth="1"/>
    <col min="49" max="49" width="8.6640625" customWidth="1"/>
    <col min="50" max="50" width="2.33203125" customWidth="1"/>
    <col min="51" max="51" width="3.5546875" customWidth="1"/>
    <col min="52" max="52" width="5.33203125" customWidth="1"/>
    <col min="53" max="53" width="6.77734375" customWidth="1"/>
    <col min="54" max="61" width="0" hidden="1" customWidth="1"/>
  </cols>
  <sheetData>
    <row r="1" spans="1:64" ht="17.25" customHeight="1">
      <c r="A1" s="407" t="s">
        <v>841</v>
      </c>
      <c r="B1" s="407"/>
      <c r="C1" s="407"/>
      <c r="D1" s="282" t="s">
        <v>842</v>
      </c>
      <c r="E1" s="408" t="s">
        <v>849</v>
      </c>
      <c r="F1" s="408"/>
      <c r="G1" s="409"/>
      <c r="H1" s="400" t="s">
        <v>843</v>
      </c>
      <c r="I1" s="401"/>
      <c r="J1" s="401"/>
      <c r="K1" s="401"/>
      <c r="L1" s="401"/>
      <c r="M1" s="401"/>
      <c r="N1" s="401" t="str">
        <f>CONCATENATE("Match ",'Club and ADMIN lookup'!$H$2,"   MCAA LGE.      DIV")</f>
        <v>Match 1   MCAA LGE.      DIV</v>
      </c>
      <c r="O1" s="401"/>
      <c r="P1" s="401"/>
      <c r="Q1" s="401"/>
      <c r="R1" s="401"/>
      <c r="S1" s="401"/>
      <c r="T1" s="401"/>
      <c r="U1" s="401"/>
      <c r="V1" s="401"/>
      <c r="W1" s="401"/>
      <c r="X1" s="401"/>
      <c r="Y1" s="401" t="str">
        <f>'Club and ADMIN lookup'!$H$1</f>
        <v>3SW</v>
      </c>
      <c r="Z1" s="401"/>
      <c r="AA1" s="401"/>
      <c r="AB1" s="401"/>
      <c r="AC1" s="401"/>
      <c r="AD1" s="401"/>
      <c r="AE1" s="347"/>
      <c r="AF1" s="400" t="s">
        <v>844</v>
      </c>
      <c r="AG1" s="401"/>
      <c r="AH1" s="401"/>
      <c r="AI1" s="401" t="str">
        <f>'Club and ADMIN lookup'!$J$1</f>
        <v>Worcester</v>
      </c>
      <c r="AJ1" s="401"/>
      <c r="AK1" s="401"/>
      <c r="AL1" s="401"/>
      <c r="AM1" s="401"/>
      <c r="AN1" s="401"/>
      <c r="AO1" s="401"/>
      <c r="AP1" s="401"/>
      <c r="AQ1" s="401"/>
      <c r="AR1" s="401"/>
      <c r="AS1" s="401"/>
      <c r="AT1" s="401"/>
      <c r="AU1" s="401"/>
      <c r="AV1" s="401"/>
      <c r="AW1" s="347"/>
      <c r="AX1" s="400" t="s">
        <v>845</v>
      </c>
      <c r="AY1" s="401"/>
      <c r="AZ1" s="346">
        <f>'Club and ADMIN lookup'!$J$2</f>
        <v>46158</v>
      </c>
      <c r="BA1" s="347"/>
      <c r="BB1" s="285"/>
      <c r="BC1" s="285"/>
      <c r="BD1" s="285"/>
      <c r="BE1" s="285"/>
      <c r="BF1" s="285"/>
      <c r="BG1" s="285" t="s">
        <v>846</v>
      </c>
      <c r="BH1" s="285" t="s">
        <v>847</v>
      </c>
      <c r="BI1" s="285" t="s">
        <v>848</v>
      </c>
      <c r="BJ1" s="285"/>
    </row>
    <row r="2" spans="1:64"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285"/>
      <c r="BC2" s="285"/>
      <c r="BD2" s="285"/>
      <c r="BE2" s="285"/>
      <c r="BF2" s="285"/>
      <c r="BG2" s="285"/>
      <c r="BH2" s="285"/>
      <c r="BI2" s="285"/>
      <c r="BJ2" s="285"/>
    </row>
    <row r="3" spans="1:64" ht="15" customHeight="1">
      <c r="A3" s="400" t="s">
        <v>778</v>
      </c>
      <c r="B3" s="401"/>
      <c r="C3" s="281">
        <f>VLOOKUP(L3,'Club and ADMIN lookup'!$D$2:$F$18,VLOOKUP('Club and ADMIN lookup'!$H$1,'Club and ADMIN lookup'!$G$5:$H$9,2,FALSE),FALSE)</f>
        <v>0.64583333333333337</v>
      </c>
      <c r="D3" s="282" t="s">
        <v>779</v>
      </c>
      <c r="E3" s="401"/>
      <c r="F3" s="401"/>
      <c r="G3" s="401"/>
      <c r="H3" s="347"/>
      <c r="I3" s="400" t="s">
        <v>780</v>
      </c>
      <c r="J3" s="401"/>
      <c r="K3" s="401"/>
      <c r="L3" s="405" t="s">
        <v>502</v>
      </c>
      <c r="M3" s="405"/>
      <c r="N3" s="405"/>
      <c r="O3" s="406"/>
      <c r="P3" s="400" t="s">
        <v>781</v>
      </c>
      <c r="Q3" s="401"/>
      <c r="R3" s="401"/>
      <c r="S3" s="401"/>
      <c r="T3" s="402">
        <f>VLOOKUP(L3,'Club and ADMIN lookup'!$G$13:$H$19,2,FALSE)</f>
        <v>1.25</v>
      </c>
      <c r="U3" s="402"/>
      <c r="V3" s="402"/>
      <c r="W3" s="403"/>
      <c r="X3" s="283"/>
      <c r="Y3" s="283"/>
      <c r="Z3" s="283"/>
      <c r="AA3" s="283"/>
      <c r="AB3" s="283"/>
      <c r="AC3" s="400" t="s">
        <v>782</v>
      </c>
      <c r="AD3" s="401"/>
      <c r="AE3" s="401"/>
      <c r="AF3" s="401"/>
      <c r="AG3" s="401" t="s">
        <v>783</v>
      </c>
      <c r="AH3" s="401"/>
      <c r="AI3" s="402">
        <f>IF(BH3="MW","mixed",IF(BH3="M",VLOOKUP(BI3,'League and Div records'!A32:W52,BG3,FALSE),IF(BH3="W",VLOOKUP(BI3,'League and Div records'!A5:W26,BG3,FALSE),"err")))</f>
        <v>1.75</v>
      </c>
      <c r="AJ3" s="402"/>
      <c r="AK3" s="402"/>
      <c r="AL3" s="403"/>
      <c r="AM3" s="400" t="s">
        <v>784</v>
      </c>
      <c r="AN3" s="401"/>
      <c r="AO3" s="401"/>
      <c r="AP3" s="402">
        <f>IF(BH3="MW","mixed",IF(BH3="M",VLOOKUP(BI3,'League and Div records'!A32:W52,4,FALSE),IF(BH3="W",VLOOKUP(BI3,'League and Div records'!A5:W26,4,FALSE),"err")))</f>
        <v>1.8</v>
      </c>
      <c r="AQ3" s="402"/>
      <c r="AR3" s="402"/>
      <c r="AS3" s="402"/>
      <c r="AT3" s="402"/>
      <c r="AU3" s="402"/>
      <c r="AV3" s="403"/>
      <c r="AW3" s="283"/>
      <c r="AX3" s="400" t="s">
        <v>785</v>
      </c>
      <c r="AY3" s="401"/>
      <c r="AZ3" s="401"/>
      <c r="BA3" s="284" t="str">
        <f>HLOOKUP(L3,'Club and ADMIN lookup'!$C$43:$R$44,2,FALSE)</f>
        <v>HJ</v>
      </c>
      <c r="BB3" s="285"/>
      <c r="BC3" s="285"/>
      <c r="BD3" s="285"/>
      <c r="BE3" s="285"/>
      <c r="BF3" s="285"/>
      <c r="BG3" s="285">
        <f>VLOOKUP(Y1,'Club and ADMIN lookup'!T1:X5,5,FALSE)</f>
        <v>22</v>
      </c>
      <c r="BH3" s="285" t="str">
        <f>VLOOKUP(L3,'Club and ADMIN lookup'!$S$14:$U$30,2,FALSE)</f>
        <v>W</v>
      </c>
      <c r="BI3" s="285" t="str">
        <f>VLOOKUP(L3,'Club and ADMIN lookup'!$S$14:$U$30,3,FALSE)</f>
        <v>HJ</v>
      </c>
      <c r="BJ3" s="285"/>
    </row>
    <row r="4" spans="1:64" ht="42.75" customHeight="1" thickBot="1">
      <c r="A4" s="286" t="s">
        <v>786</v>
      </c>
      <c r="B4" s="286" t="s">
        <v>787</v>
      </c>
      <c r="C4" s="287" t="s">
        <v>788</v>
      </c>
      <c r="D4" s="288" t="s">
        <v>789</v>
      </c>
      <c r="E4" s="289" t="s">
        <v>790</v>
      </c>
      <c r="F4" s="290" t="s">
        <v>791</v>
      </c>
      <c r="G4" s="410" t="s">
        <v>792</v>
      </c>
      <c r="H4" s="371"/>
      <c r="I4" s="411"/>
      <c r="J4" s="410" t="s">
        <v>792</v>
      </c>
      <c r="K4" s="371"/>
      <c r="L4" s="411"/>
      <c r="M4" s="410" t="s">
        <v>792</v>
      </c>
      <c r="N4" s="371"/>
      <c r="O4" s="411"/>
      <c r="P4" s="410" t="s">
        <v>792</v>
      </c>
      <c r="Q4" s="371"/>
      <c r="R4" s="411"/>
      <c r="S4" s="410" t="s">
        <v>792</v>
      </c>
      <c r="T4" s="371"/>
      <c r="U4" s="411"/>
      <c r="V4" s="410" t="s">
        <v>792</v>
      </c>
      <c r="W4" s="371"/>
      <c r="X4" s="411"/>
      <c r="Y4" s="410" t="s">
        <v>792</v>
      </c>
      <c r="Z4" s="371"/>
      <c r="AA4" s="411"/>
      <c r="AB4" s="410" t="s">
        <v>792</v>
      </c>
      <c r="AC4" s="371"/>
      <c r="AD4" s="411"/>
      <c r="AE4" s="410" t="s">
        <v>792</v>
      </c>
      <c r="AF4" s="371"/>
      <c r="AG4" s="411"/>
      <c r="AH4" s="410" t="s">
        <v>792</v>
      </c>
      <c r="AI4" s="371"/>
      <c r="AJ4" s="411"/>
      <c r="AK4" s="410" t="s">
        <v>792</v>
      </c>
      <c r="AL4" s="371"/>
      <c r="AM4" s="411"/>
      <c r="AN4" s="410" t="s">
        <v>792</v>
      </c>
      <c r="AO4" s="371"/>
      <c r="AP4" s="411"/>
      <c r="AQ4" s="410" t="s">
        <v>792</v>
      </c>
      <c r="AR4" s="371"/>
      <c r="AS4" s="411"/>
      <c r="AT4" s="410" t="s">
        <v>792</v>
      </c>
      <c r="AU4" s="371"/>
      <c r="AV4" s="411"/>
      <c r="AW4" s="291" t="s">
        <v>793</v>
      </c>
      <c r="AX4" s="289" t="s">
        <v>794</v>
      </c>
      <c r="AY4" s="290" t="s">
        <v>795</v>
      </c>
      <c r="AZ4" s="286" t="s">
        <v>796</v>
      </c>
      <c r="BA4" s="286" t="s">
        <v>797</v>
      </c>
      <c r="BB4" s="285"/>
      <c r="BC4" s="292" t="s">
        <v>798</v>
      </c>
      <c r="BD4" s="292" t="s">
        <v>799</v>
      </c>
      <c r="BE4" s="292" t="s">
        <v>800</v>
      </c>
      <c r="BF4" s="285" t="s">
        <v>854</v>
      </c>
      <c r="BG4" s="292" t="s">
        <v>855</v>
      </c>
      <c r="BH4" s="292" t="s">
        <v>880</v>
      </c>
      <c r="BI4" s="292" t="s">
        <v>881</v>
      </c>
      <c r="BJ4" s="285"/>
      <c r="BL4" s="292" t="s">
        <v>904</v>
      </c>
    </row>
    <row r="5" spans="1:64" ht="17.25" customHeight="1">
      <c r="A5" s="293">
        <v>1</v>
      </c>
      <c r="B5" s="294">
        <f>IF(BD5&lt;0.1,"",VLOOKUP($BA$3,'Club and ADMIN lookup'!$B$49:$FU$70,BD5,FALSE)*BE5)</f>
        <v>2</v>
      </c>
      <c r="C5" s="295" t="str">
        <f>IF(BL5="","",IF(BL5="unknown","",BL5))</f>
        <v/>
      </c>
      <c r="D5" s="294" t="str">
        <f>IF(B5="","",IF(B5&lt;0.1,"",VLOOKUP(B5,'Club and ADMIN lookup'!$A$2:$B$25,2,FALSE)))</f>
        <v>Chelt</v>
      </c>
      <c r="E5" s="412"/>
      <c r="F5" s="413"/>
      <c r="G5" s="297"/>
      <c r="H5" s="298"/>
      <c r="I5" s="299"/>
      <c r="J5" s="297"/>
      <c r="K5" s="298"/>
      <c r="L5" s="299"/>
      <c r="M5" s="297"/>
      <c r="N5" s="298"/>
      <c r="O5" s="299"/>
      <c r="P5" s="297"/>
      <c r="Q5" s="298"/>
      <c r="R5" s="299"/>
      <c r="S5" s="297"/>
      <c r="T5" s="298"/>
      <c r="U5" s="299"/>
      <c r="V5" s="297"/>
      <c r="W5" s="298"/>
      <c r="X5" s="299"/>
      <c r="Y5" s="297"/>
      <c r="Z5" s="298"/>
      <c r="AA5" s="299"/>
      <c r="AB5" s="297"/>
      <c r="AC5" s="298"/>
      <c r="AD5" s="299"/>
      <c r="AE5" s="297"/>
      <c r="AF5" s="298"/>
      <c r="AG5" s="299"/>
      <c r="AH5" s="297"/>
      <c r="AI5" s="298"/>
      <c r="AJ5" s="299"/>
      <c r="AK5" s="297"/>
      <c r="AL5" s="298"/>
      <c r="AM5" s="299"/>
      <c r="AN5" s="297"/>
      <c r="AO5" s="298"/>
      <c r="AP5" s="299"/>
      <c r="AQ5" s="297"/>
      <c r="AR5" s="298"/>
      <c r="AS5" s="299"/>
      <c r="AT5" s="297"/>
      <c r="AU5" s="298"/>
      <c r="AV5" s="299"/>
      <c r="AW5" s="300" t="s">
        <v>801</v>
      </c>
      <c r="AX5" s="412"/>
      <c r="AY5" s="414"/>
      <c r="AZ5" s="295"/>
      <c r="BA5" s="295"/>
      <c r="BB5" s="285"/>
      <c r="BC5" s="285">
        <f>VLOOKUP('Club and ADMIN lookup'!$J$3,'Club and ADMIN lookup'!$U$7:$V$10,2,FALSE)</f>
        <v>8</v>
      </c>
      <c r="BD5" s="285">
        <f>VLOOKUP($A5,'Club and ADMIN lookup'!$I$7:$Q$26,$BC5,FALSE)</f>
        <v>134</v>
      </c>
      <c r="BE5" s="285">
        <f>VLOOKUP($A5,'Club and ADMIN lookup'!$I$7:$Q$26,$BC5+1,FALSE)</f>
        <v>1</v>
      </c>
      <c r="BF5" s="285" t="str">
        <f>IF(B5="","",IF(B5&lt;10.5,"A","B"))</f>
        <v>A</v>
      </c>
      <c r="BG5" s="285" t="str">
        <f>IF(BF5="","",CONCATENATE(BA$3,BF5))</f>
        <v>HJA</v>
      </c>
      <c r="BH5" s="285">
        <f>IF(BH$3="M",0,IF(BH$3="W",13,"error"))</f>
        <v>13</v>
      </c>
      <c r="BI5" s="285">
        <f>IF(B5&lt;10.5,B5,IF(B5&lt;100.5,B5/11,IF(B5&lt;1000.5,B5/111,"")))</f>
        <v>2</v>
      </c>
      <c r="BJ5" s="285"/>
      <c r="BL5" s="295" t="str">
        <f>IF(BG5="","",VLOOKUP(BG5,ADMIN2026!$A$159:$Z$214,BI5+2+BH5,FALSE))</f>
        <v>unknown</v>
      </c>
    </row>
    <row r="6" spans="1:64" ht="17.25" customHeight="1">
      <c r="A6" s="293">
        <v>2</v>
      </c>
      <c r="B6" s="294">
        <f>IF(BD6&lt;0.1,"",VLOOKUP($BA$3,'Club and ADMIN lookup'!$B$49:$FU$70,BD6,FALSE)*BE6)</f>
        <v>3</v>
      </c>
      <c r="C6" s="295" t="str">
        <f t="shared" ref="C6:C24" si="0">IF(BL6="","",IF(BL6="unknown","",BL6))</f>
        <v/>
      </c>
      <c r="D6" s="294" t="str">
        <f>IF(B6="","",IF(B6&lt;0.1,"",VLOOKUP(B6,'Club and ADMIN lookup'!$A$2:$B$25,2,FALSE)))</f>
        <v>D&amp;S</v>
      </c>
      <c r="E6" s="412"/>
      <c r="F6" s="413"/>
      <c r="G6" s="301"/>
      <c r="H6" s="295"/>
      <c r="I6" s="302"/>
      <c r="J6" s="301"/>
      <c r="K6" s="295"/>
      <c r="L6" s="302"/>
      <c r="M6" s="301"/>
      <c r="N6" s="295"/>
      <c r="O6" s="302"/>
      <c r="P6" s="301"/>
      <c r="Q6" s="295"/>
      <c r="R6" s="302"/>
      <c r="S6" s="301"/>
      <c r="T6" s="295"/>
      <c r="U6" s="302"/>
      <c r="V6" s="301"/>
      <c r="W6" s="295"/>
      <c r="X6" s="302"/>
      <c r="Y6" s="301"/>
      <c r="Z6" s="295"/>
      <c r="AA6" s="302"/>
      <c r="AB6" s="301"/>
      <c r="AC6" s="295"/>
      <c r="AD6" s="302"/>
      <c r="AE6" s="301"/>
      <c r="AF6" s="295"/>
      <c r="AG6" s="302"/>
      <c r="AH6" s="301"/>
      <c r="AI6" s="295"/>
      <c r="AJ6" s="302"/>
      <c r="AK6" s="301"/>
      <c r="AL6" s="295"/>
      <c r="AM6" s="302"/>
      <c r="AN6" s="301"/>
      <c r="AO6" s="295"/>
      <c r="AP6" s="302"/>
      <c r="AQ6" s="301"/>
      <c r="AR6" s="295"/>
      <c r="AS6" s="302"/>
      <c r="AT6" s="301"/>
      <c r="AU6" s="295"/>
      <c r="AV6" s="302"/>
      <c r="AW6" s="300" t="s">
        <v>801</v>
      </c>
      <c r="AX6" s="412"/>
      <c r="AY6" s="414"/>
      <c r="AZ6" s="295"/>
      <c r="BA6" s="295"/>
      <c r="BB6" s="285"/>
      <c r="BC6" s="285">
        <f>VLOOKUP('Club and ADMIN lookup'!$J$3,'Club and ADMIN lookup'!$U$7:$V$10,2,FALSE)</f>
        <v>8</v>
      </c>
      <c r="BD6" s="285">
        <f>VLOOKUP($A6,'Club and ADMIN lookup'!$I$7:$Q$26,$BC6,FALSE)</f>
        <v>135</v>
      </c>
      <c r="BE6" s="285">
        <f>VLOOKUP($A6,'Club and ADMIN lookup'!$I$7:$Q$26,$BC6+1,FALSE)</f>
        <v>1</v>
      </c>
      <c r="BF6" s="285" t="str">
        <f t="shared" ref="BF6:BF20" si="1">IF(B6="","",IF(B6&lt;10.5,"A","B"))</f>
        <v>A</v>
      </c>
      <c r="BG6" s="285" t="str">
        <f t="shared" ref="BG6:BG24" si="2">IF(BF6="","",CONCATENATE(BA$3,BF6))</f>
        <v>HJA</v>
      </c>
      <c r="BH6" s="285">
        <f t="shared" ref="BH6:BH24" si="3">IF(BH$3="M",0,IF(BH$3="W",13,"error"))</f>
        <v>13</v>
      </c>
      <c r="BI6" s="285">
        <f t="shared" ref="BI6:BI24" si="4">IF(B6&lt;10.5,B6,IF(B6&lt;100.5,B6/11,IF(B6&lt;1000.5,B6/111,"")))</f>
        <v>3</v>
      </c>
      <c r="BJ6" s="285"/>
      <c r="BL6" s="295" t="str">
        <f>IF(BG6="","",VLOOKUP(BG6,ADMIN2026!$A$159:$Z$214,BI6+2+BH6,FALSE))</f>
        <v>unknown</v>
      </c>
    </row>
    <row r="7" spans="1:64" ht="17.25" customHeight="1">
      <c r="A7" s="293">
        <v>3</v>
      </c>
      <c r="B7" s="294">
        <f>IF(BD7&lt;0.1,"",VLOOKUP($BA$3,'Club and ADMIN lookup'!$B$49:$FU$70,BD7,FALSE)*BE7)</f>
        <v>4</v>
      </c>
      <c r="C7" s="295" t="str">
        <f t="shared" si="0"/>
        <v/>
      </c>
      <c r="D7" s="294" t="str">
        <f>IF(B7="","",IF(B7&lt;0.1,"",VLOOKUP(B7,'Club and ADMIN lookup'!$A$2:$B$25,2,FALSE)))</f>
        <v>HereF</v>
      </c>
      <c r="E7" s="412"/>
      <c r="F7" s="413"/>
      <c r="G7" s="301"/>
      <c r="H7" s="295"/>
      <c r="I7" s="302"/>
      <c r="J7" s="301"/>
      <c r="K7" s="295"/>
      <c r="L7" s="302"/>
      <c r="M7" s="301"/>
      <c r="N7" s="295"/>
      <c r="O7" s="302"/>
      <c r="P7" s="301"/>
      <c r="Q7" s="295"/>
      <c r="R7" s="302"/>
      <c r="S7" s="301"/>
      <c r="T7" s="295"/>
      <c r="U7" s="302"/>
      <c r="V7" s="301"/>
      <c r="W7" s="295"/>
      <c r="X7" s="302"/>
      <c r="Y7" s="301"/>
      <c r="Z7" s="295"/>
      <c r="AA7" s="302"/>
      <c r="AB7" s="301"/>
      <c r="AC7" s="295"/>
      <c r="AD7" s="302"/>
      <c r="AE7" s="301"/>
      <c r="AF7" s="295"/>
      <c r="AG7" s="302"/>
      <c r="AH7" s="301"/>
      <c r="AI7" s="295"/>
      <c r="AJ7" s="302"/>
      <c r="AK7" s="301"/>
      <c r="AL7" s="295"/>
      <c r="AM7" s="302"/>
      <c r="AN7" s="301"/>
      <c r="AO7" s="295"/>
      <c r="AP7" s="302"/>
      <c r="AQ7" s="301"/>
      <c r="AR7" s="295"/>
      <c r="AS7" s="302"/>
      <c r="AT7" s="301"/>
      <c r="AU7" s="295"/>
      <c r="AV7" s="302"/>
      <c r="AW7" s="300" t="s">
        <v>801</v>
      </c>
      <c r="AX7" s="412"/>
      <c r="AY7" s="414"/>
      <c r="AZ7" s="295"/>
      <c r="BA7" s="295"/>
      <c r="BB7" s="285"/>
      <c r="BC7" s="285">
        <f>VLOOKUP('Club and ADMIN lookup'!$J$3,'Club and ADMIN lookup'!$U$7:$V$10,2,FALSE)</f>
        <v>8</v>
      </c>
      <c r="BD7" s="285">
        <f>VLOOKUP($A7,'Club and ADMIN lookup'!$I$7:$Q$26,$BC7,FALSE)</f>
        <v>136</v>
      </c>
      <c r="BE7" s="285">
        <f>VLOOKUP($A7,'Club and ADMIN lookup'!$I$7:$Q$26,$BC7+1,FALSE)</f>
        <v>1</v>
      </c>
      <c r="BF7" s="285" t="str">
        <f t="shared" si="1"/>
        <v>A</v>
      </c>
      <c r="BG7" s="285" t="str">
        <f t="shared" si="2"/>
        <v>HJA</v>
      </c>
      <c r="BH7" s="285">
        <f t="shared" si="3"/>
        <v>13</v>
      </c>
      <c r="BI7" s="285">
        <f t="shared" si="4"/>
        <v>4</v>
      </c>
      <c r="BJ7" s="285"/>
      <c r="BL7" s="295" t="str">
        <f>IF(BG7="","",VLOOKUP(BG7,ADMIN2026!$A$159:$Z$214,BI7+2+BH7,FALSE))</f>
        <v>unknown</v>
      </c>
    </row>
    <row r="8" spans="1:64" ht="17.25" customHeight="1">
      <c r="A8" s="293">
        <v>4</v>
      </c>
      <c r="B8" s="294">
        <f>IF(BD8&lt;0.1,"",VLOOKUP($BA$3,'Club and ADMIN lookup'!$B$49:$FU$70,BD8,FALSE)*BE8)</f>
        <v>5</v>
      </c>
      <c r="C8" s="295" t="str">
        <f t="shared" si="0"/>
        <v/>
      </c>
      <c r="D8" s="294" t="str">
        <f>IF(B8="","",IF(B8&lt;0.1,"",VLOOKUP(B8,'Club and ADMIN lookup'!$A$2:$B$25,2,FALSE)))</f>
        <v>K&amp;S</v>
      </c>
      <c r="E8" s="412"/>
      <c r="F8" s="413"/>
      <c r="G8" s="301"/>
      <c r="H8" s="295"/>
      <c r="I8" s="302"/>
      <c r="J8" s="301"/>
      <c r="K8" s="295"/>
      <c r="L8" s="302"/>
      <c r="M8" s="301"/>
      <c r="N8" s="295"/>
      <c r="O8" s="302"/>
      <c r="P8" s="301"/>
      <c r="Q8" s="295"/>
      <c r="R8" s="302"/>
      <c r="S8" s="301"/>
      <c r="T8" s="295"/>
      <c r="U8" s="302"/>
      <c r="V8" s="301"/>
      <c r="W8" s="295"/>
      <c r="X8" s="302"/>
      <c r="Y8" s="301"/>
      <c r="Z8" s="295"/>
      <c r="AA8" s="302"/>
      <c r="AB8" s="301"/>
      <c r="AC8" s="295"/>
      <c r="AD8" s="302"/>
      <c r="AE8" s="301"/>
      <c r="AF8" s="295"/>
      <c r="AG8" s="302"/>
      <c r="AH8" s="301"/>
      <c r="AI8" s="295"/>
      <c r="AJ8" s="302"/>
      <c r="AK8" s="301"/>
      <c r="AL8" s="295"/>
      <c r="AM8" s="302"/>
      <c r="AN8" s="301"/>
      <c r="AO8" s="295"/>
      <c r="AP8" s="302"/>
      <c r="AQ8" s="301"/>
      <c r="AR8" s="295"/>
      <c r="AS8" s="302"/>
      <c r="AT8" s="301"/>
      <c r="AU8" s="295"/>
      <c r="AV8" s="302"/>
      <c r="AW8" s="300" t="s">
        <v>801</v>
      </c>
      <c r="AX8" s="412"/>
      <c r="AY8" s="414"/>
      <c r="AZ8" s="295"/>
      <c r="BA8" s="295"/>
      <c r="BB8" s="285"/>
      <c r="BC8" s="285">
        <f>VLOOKUP('Club and ADMIN lookup'!$J$3,'Club and ADMIN lookup'!$U$7:$V$10,2,FALSE)</f>
        <v>8</v>
      </c>
      <c r="BD8" s="285">
        <f>VLOOKUP($A8,'Club and ADMIN lookup'!$I$7:$Q$26,$BC8,FALSE)</f>
        <v>137</v>
      </c>
      <c r="BE8" s="285">
        <f>VLOOKUP($A8,'Club and ADMIN lookup'!$I$7:$Q$26,$BC8+1,FALSE)</f>
        <v>1</v>
      </c>
      <c r="BF8" s="285" t="str">
        <f t="shared" si="1"/>
        <v>A</v>
      </c>
      <c r="BG8" s="285" t="str">
        <f t="shared" si="2"/>
        <v>HJA</v>
      </c>
      <c r="BH8" s="285">
        <f t="shared" si="3"/>
        <v>13</v>
      </c>
      <c r="BI8" s="285">
        <f t="shared" si="4"/>
        <v>5</v>
      </c>
      <c r="BJ8" s="285"/>
      <c r="BL8" s="295" t="str">
        <f>IF(BG8="","",VLOOKUP(BG8,ADMIN2026!$A$159:$Z$214,BI8+2+BH8,FALSE))</f>
        <v>unknown</v>
      </c>
    </row>
    <row r="9" spans="1:64" ht="17.25" customHeight="1">
      <c r="A9" s="293">
        <v>5</v>
      </c>
      <c r="B9" s="294">
        <f>IF(BD9&lt;0.1,"",VLOOKUP($BA$3,'Club and ADMIN lookup'!$B$49:$FU$70,BD9,FALSE)*BE9)</f>
        <v>6</v>
      </c>
      <c r="C9" s="295" t="str">
        <f t="shared" si="0"/>
        <v/>
      </c>
      <c r="D9" s="294" t="str">
        <f>IF(B9="","",IF(B9&lt;0.1,"",VLOOKUP(B9,'Club and ADMIN lookup'!$A$2:$B$25,2,FALSE)))</f>
        <v>Tipton</v>
      </c>
      <c r="E9" s="412"/>
      <c r="F9" s="413"/>
      <c r="G9" s="301"/>
      <c r="H9" s="295"/>
      <c r="I9" s="302"/>
      <c r="J9" s="301"/>
      <c r="K9" s="295"/>
      <c r="L9" s="302"/>
      <c r="M9" s="301"/>
      <c r="N9" s="295"/>
      <c r="O9" s="302"/>
      <c r="P9" s="301"/>
      <c r="Q9" s="295"/>
      <c r="R9" s="302"/>
      <c r="S9" s="301"/>
      <c r="T9" s="295"/>
      <c r="U9" s="302"/>
      <c r="V9" s="301"/>
      <c r="W9" s="295"/>
      <c r="X9" s="302"/>
      <c r="Y9" s="301"/>
      <c r="Z9" s="295"/>
      <c r="AA9" s="302"/>
      <c r="AB9" s="301"/>
      <c r="AC9" s="295"/>
      <c r="AD9" s="302"/>
      <c r="AE9" s="301"/>
      <c r="AF9" s="295"/>
      <c r="AG9" s="302"/>
      <c r="AH9" s="301"/>
      <c r="AI9" s="295"/>
      <c r="AJ9" s="302"/>
      <c r="AK9" s="301"/>
      <c r="AL9" s="295"/>
      <c r="AM9" s="302"/>
      <c r="AN9" s="301"/>
      <c r="AO9" s="295"/>
      <c r="AP9" s="302"/>
      <c r="AQ9" s="301"/>
      <c r="AR9" s="295"/>
      <c r="AS9" s="302"/>
      <c r="AT9" s="301"/>
      <c r="AU9" s="295"/>
      <c r="AV9" s="302"/>
      <c r="AW9" s="300" t="s">
        <v>801</v>
      </c>
      <c r="AX9" s="412"/>
      <c r="AY9" s="414"/>
      <c r="AZ9" s="295"/>
      <c r="BA9" s="295"/>
      <c r="BB9" s="285"/>
      <c r="BC9" s="285">
        <f>VLOOKUP('Club and ADMIN lookup'!$J$3,'Club and ADMIN lookup'!$U$7:$V$10,2,FALSE)</f>
        <v>8</v>
      </c>
      <c r="BD9" s="285">
        <f>VLOOKUP($A9,'Club and ADMIN lookup'!$I$7:$Q$26,$BC9,FALSE)</f>
        <v>138</v>
      </c>
      <c r="BE9" s="285">
        <f>VLOOKUP($A9,'Club and ADMIN lookup'!$I$7:$Q$26,$BC9+1,FALSE)</f>
        <v>1</v>
      </c>
      <c r="BF9" s="285" t="str">
        <f t="shared" si="1"/>
        <v>A</v>
      </c>
      <c r="BG9" s="285" t="str">
        <f t="shared" si="2"/>
        <v>HJA</v>
      </c>
      <c r="BH9" s="285">
        <f t="shared" si="3"/>
        <v>13</v>
      </c>
      <c r="BI9" s="285">
        <f t="shared" si="4"/>
        <v>6</v>
      </c>
      <c r="BJ9" s="285"/>
      <c r="BL9" s="295" t="str">
        <f>IF(BG9="","",VLOOKUP(BG9,ADMIN2026!$A$159:$Z$214,BI9+2+BH9,FALSE))</f>
        <v>unknown</v>
      </c>
    </row>
    <row r="10" spans="1:64" ht="17.25" customHeight="1">
      <c r="A10" s="293">
        <v>6</v>
      </c>
      <c r="B10" s="294">
        <f>IF(BD10&lt;0.1,"",VLOOKUP($BA$3,'Club and ADMIN lookup'!$B$49:$FU$70,BD10,FALSE)*BE10)</f>
        <v>7</v>
      </c>
      <c r="C10" s="295" t="str">
        <f t="shared" si="0"/>
        <v/>
      </c>
      <c r="D10" s="294" t="str">
        <f>IF(B10="","",IF(B10&lt;0.1,"",VLOOKUP(B10,'Club and ADMIN lookup'!$A$2:$B$25,2,FALSE)))</f>
        <v>Worc</v>
      </c>
      <c r="E10" s="412"/>
      <c r="F10" s="413"/>
      <c r="G10" s="301"/>
      <c r="H10" s="295"/>
      <c r="I10" s="302"/>
      <c r="J10" s="301"/>
      <c r="K10" s="295"/>
      <c r="L10" s="302"/>
      <c r="M10" s="301"/>
      <c r="N10" s="295"/>
      <c r="O10" s="302"/>
      <c r="P10" s="301"/>
      <c r="Q10" s="295"/>
      <c r="R10" s="302"/>
      <c r="S10" s="301"/>
      <c r="T10" s="295"/>
      <c r="U10" s="302"/>
      <c r="V10" s="301"/>
      <c r="W10" s="295"/>
      <c r="X10" s="302"/>
      <c r="Y10" s="301"/>
      <c r="Z10" s="295"/>
      <c r="AA10" s="302"/>
      <c r="AB10" s="301"/>
      <c r="AC10" s="295"/>
      <c r="AD10" s="302"/>
      <c r="AE10" s="301"/>
      <c r="AF10" s="295"/>
      <c r="AG10" s="302"/>
      <c r="AH10" s="301"/>
      <c r="AI10" s="295"/>
      <c r="AJ10" s="302"/>
      <c r="AK10" s="301"/>
      <c r="AL10" s="295"/>
      <c r="AM10" s="302"/>
      <c r="AN10" s="301"/>
      <c r="AO10" s="295"/>
      <c r="AP10" s="302"/>
      <c r="AQ10" s="301"/>
      <c r="AR10" s="295"/>
      <c r="AS10" s="302"/>
      <c r="AT10" s="301"/>
      <c r="AU10" s="295"/>
      <c r="AV10" s="302"/>
      <c r="AW10" s="300" t="s">
        <v>801</v>
      </c>
      <c r="AX10" s="412"/>
      <c r="AY10" s="414"/>
      <c r="AZ10" s="295"/>
      <c r="BA10" s="295"/>
      <c r="BB10" s="285"/>
      <c r="BC10" s="285">
        <f>VLOOKUP('Club and ADMIN lookup'!$J$3,'Club and ADMIN lookup'!$U$7:$V$10,2,FALSE)</f>
        <v>8</v>
      </c>
      <c r="BD10" s="285">
        <f>VLOOKUP($A10,'Club and ADMIN lookup'!$I$7:$Q$26,$BC10,FALSE)</f>
        <v>139</v>
      </c>
      <c r="BE10" s="285">
        <f>VLOOKUP($A10,'Club and ADMIN lookup'!$I$7:$Q$26,$BC10+1,FALSE)</f>
        <v>1</v>
      </c>
      <c r="BF10" s="285" t="str">
        <f t="shared" si="1"/>
        <v>A</v>
      </c>
      <c r="BG10" s="285" t="str">
        <f t="shared" si="2"/>
        <v>HJA</v>
      </c>
      <c r="BH10" s="285">
        <f t="shared" si="3"/>
        <v>13</v>
      </c>
      <c r="BI10" s="285">
        <f t="shared" si="4"/>
        <v>7</v>
      </c>
      <c r="BJ10" s="285"/>
      <c r="BL10" s="295" t="str">
        <f>IF(BG10="","",VLOOKUP(BG10,ADMIN2026!$A$159:$Z$214,BI10+2+BH10,FALSE))</f>
        <v>unknown</v>
      </c>
    </row>
    <row r="11" spans="1:64" ht="17.25" customHeight="1">
      <c r="A11" s="293">
        <v>7</v>
      </c>
      <c r="B11" s="294">
        <f>IF(BD11&lt;0.1,"",VLOOKUP($BA$3,'Club and ADMIN lookup'!$B$49:$FU$70,BD11,FALSE)*BE11)</f>
        <v>8</v>
      </c>
      <c r="C11" s="295" t="str">
        <f t="shared" si="0"/>
        <v/>
      </c>
      <c r="D11" s="294" t="str">
        <f>IF(B11="","",IF(B11&lt;0.1,"",VLOOKUP(B11,'Club and ADMIN lookup'!$A$2:$B$25,2,FALSE)))</f>
        <v>Yate</v>
      </c>
      <c r="E11" s="412"/>
      <c r="F11" s="413"/>
      <c r="G11" s="301"/>
      <c r="H11" s="295"/>
      <c r="I11" s="302"/>
      <c r="J11" s="301"/>
      <c r="K11" s="295"/>
      <c r="L11" s="302"/>
      <c r="M11" s="301"/>
      <c r="N11" s="295"/>
      <c r="O11" s="302"/>
      <c r="P11" s="301"/>
      <c r="Q11" s="295"/>
      <c r="R11" s="302"/>
      <c r="S11" s="301"/>
      <c r="T11" s="295"/>
      <c r="U11" s="302"/>
      <c r="V11" s="301"/>
      <c r="W11" s="295"/>
      <c r="X11" s="302"/>
      <c r="Y11" s="301"/>
      <c r="Z11" s="295"/>
      <c r="AA11" s="302"/>
      <c r="AB11" s="301"/>
      <c r="AC11" s="295"/>
      <c r="AD11" s="302"/>
      <c r="AE11" s="301"/>
      <c r="AF11" s="295"/>
      <c r="AG11" s="302"/>
      <c r="AH11" s="301"/>
      <c r="AI11" s="295"/>
      <c r="AJ11" s="302"/>
      <c r="AK11" s="301"/>
      <c r="AL11" s="295"/>
      <c r="AM11" s="302"/>
      <c r="AN11" s="301"/>
      <c r="AO11" s="295"/>
      <c r="AP11" s="302"/>
      <c r="AQ11" s="301"/>
      <c r="AR11" s="295"/>
      <c r="AS11" s="302"/>
      <c r="AT11" s="301"/>
      <c r="AU11" s="295"/>
      <c r="AV11" s="302"/>
      <c r="AW11" s="300" t="s">
        <v>801</v>
      </c>
      <c r="AX11" s="412"/>
      <c r="AY11" s="414"/>
      <c r="AZ11" s="295"/>
      <c r="BA11" s="295"/>
      <c r="BB11" s="285"/>
      <c r="BC11" s="285">
        <f>VLOOKUP('Club and ADMIN lookup'!$J$3,'Club and ADMIN lookup'!$U$7:$V$10,2,FALSE)</f>
        <v>8</v>
      </c>
      <c r="BD11" s="285">
        <f>VLOOKUP($A11,'Club and ADMIN lookup'!$I$7:$Q$26,$BC11,FALSE)</f>
        <v>140</v>
      </c>
      <c r="BE11" s="285">
        <f>VLOOKUP($A11,'Club and ADMIN lookup'!$I$7:$Q$26,$BC11+1,FALSE)</f>
        <v>1</v>
      </c>
      <c r="BF11" s="285" t="str">
        <f t="shared" si="1"/>
        <v>A</v>
      </c>
      <c r="BG11" s="285" t="str">
        <f t="shared" si="2"/>
        <v>HJA</v>
      </c>
      <c r="BH11" s="285">
        <f t="shared" si="3"/>
        <v>13</v>
      </c>
      <c r="BI11" s="285">
        <f t="shared" si="4"/>
        <v>8</v>
      </c>
      <c r="BJ11" s="285"/>
      <c r="BL11" s="295" t="str">
        <f>IF(BG11="","",VLOOKUP(BG11,ADMIN2026!$A$159:$Z$214,BI11+2+BH11,FALSE))</f>
        <v>unknown</v>
      </c>
    </row>
    <row r="12" spans="1:64" ht="17.25" customHeight="1">
      <c r="A12" s="293">
        <v>8</v>
      </c>
      <c r="B12" s="294">
        <f>IF(BD12&lt;0.1,"",VLOOKUP($BA$3,'Club and ADMIN lookup'!$B$49:$FU$70,BD12,FALSE)*BE12)</f>
        <v>1</v>
      </c>
      <c r="C12" s="295" t="str">
        <f t="shared" si="0"/>
        <v/>
      </c>
      <c r="D12" s="294" t="str">
        <f>IF(B12="","",IF(B12&lt;0.1,"",VLOOKUP(B12,'Club and ADMIN lookup'!$A$2:$B$25,2,FALSE)))</f>
        <v>B&amp;R</v>
      </c>
      <c r="E12" s="412"/>
      <c r="F12" s="413"/>
      <c r="G12" s="301"/>
      <c r="H12" s="295"/>
      <c r="I12" s="302"/>
      <c r="J12" s="301"/>
      <c r="K12" s="295"/>
      <c r="L12" s="302"/>
      <c r="M12" s="301"/>
      <c r="N12" s="295"/>
      <c r="O12" s="302"/>
      <c r="P12" s="301"/>
      <c r="Q12" s="295"/>
      <c r="R12" s="302"/>
      <c r="S12" s="301"/>
      <c r="T12" s="295"/>
      <c r="U12" s="302"/>
      <c r="V12" s="301"/>
      <c r="W12" s="295"/>
      <c r="X12" s="302"/>
      <c r="Y12" s="301"/>
      <c r="Z12" s="295"/>
      <c r="AA12" s="302"/>
      <c r="AB12" s="301"/>
      <c r="AC12" s="295"/>
      <c r="AD12" s="302"/>
      <c r="AE12" s="301"/>
      <c r="AF12" s="295"/>
      <c r="AG12" s="302"/>
      <c r="AH12" s="301"/>
      <c r="AI12" s="295"/>
      <c r="AJ12" s="302"/>
      <c r="AK12" s="301"/>
      <c r="AL12" s="295"/>
      <c r="AM12" s="302"/>
      <c r="AN12" s="301"/>
      <c r="AO12" s="295"/>
      <c r="AP12" s="302"/>
      <c r="AQ12" s="301"/>
      <c r="AR12" s="295"/>
      <c r="AS12" s="302"/>
      <c r="AT12" s="301"/>
      <c r="AU12" s="295"/>
      <c r="AV12" s="302"/>
      <c r="AW12" s="300" t="s">
        <v>801</v>
      </c>
      <c r="AX12" s="412"/>
      <c r="AY12" s="414"/>
      <c r="AZ12" s="295"/>
      <c r="BA12" s="295"/>
      <c r="BB12" s="285"/>
      <c r="BC12" s="285">
        <f>VLOOKUP('Club and ADMIN lookup'!$J$3,'Club and ADMIN lookup'!$U$7:$V$10,2,FALSE)</f>
        <v>8</v>
      </c>
      <c r="BD12" s="285">
        <f>VLOOKUP($A12,'Club and ADMIN lookup'!$I$7:$Q$26,$BC12,FALSE)</f>
        <v>141</v>
      </c>
      <c r="BE12" s="285">
        <f>VLOOKUP($A12,'Club and ADMIN lookup'!$I$7:$Q$26,$BC12+1,FALSE)</f>
        <v>1</v>
      </c>
      <c r="BF12" s="285" t="str">
        <f t="shared" si="1"/>
        <v>A</v>
      </c>
      <c r="BG12" s="285" t="str">
        <f t="shared" si="2"/>
        <v>HJA</v>
      </c>
      <c r="BH12" s="285">
        <f t="shared" si="3"/>
        <v>13</v>
      </c>
      <c r="BI12" s="285">
        <f t="shared" si="4"/>
        <v>1</v>
      </c>
      <c r="BJ12" s="285"/>
      <c r="BL12" s="295" t="str">
        <f>IF(BG12="","",VLOOKUP(BG12,ADMIN2026!$A$159:$Z$214,BI12+2+BH12,FALSE))</f>
        <v>unknown</v>
      </c>
    </row>
    <row r="13" spans="1:64" ht="17.25" customHeight="1">
      <c r="A13" s="293">
        <v>9</v>
      </c>
      <c r="B13" s="294">
        <f>IF(BD13&lt;0.1,"",VLOOKUP($BA$3,'Club and ADMIN lookup'!$B$49:$FU$70,BD13,FALSE)*BE13)</f>
        <v>22</v>
      </c>
      <c r="C13" s="295" t="str">
        <f t="shared" si="0"/>
        <v/>
      </c>
      <c r="D13" s="294" t="str">
        <f>IF(B13="","",IF(B13&lt;0.1,"",VLOOKUP(B13,'Club and ADMIN lookup'!$A$2:$B$25,2,FALSE)))</f>
        <v>Chelt</v>
      </c>
      <c r="E13" s="412"/>
      <c r="F13" s="413"/>
      <c r="G13" s="301"/>
      <c r="H13" s="295"/>
      <c r="I13" s="302"/>
      <c r="J13" s="301"/>
      <c r="K13" s="295"/>
      <c r="L13" s="302"/>
      <c r="M13" s="301"/>
      <c r="N13" s="295"/>
      <c r="O13" s="302"/>
      <c r="P13" s="301"/>
      <c r="Q13" s="295"/>
      <c r="R13" s="302"/>
      <c r="S13" s="301"/>
      <c r="T13" s="295"/>
      <c r="U13" s="302"/>
      <c r="V13" s="301"/>
      <c r="W13" s="295"/>
      <c r="X13" s="302"/>
      <c r="Y13" s="301"/>
      <c r="Z13" s="295"/>
      <c r="AA13" s="302"/>
      <c r="AB13" s="301"/>
      <c r="AC13" s="295"/>
      <c r="AD13" s="302"/>
      <c r="AE13" s="301"/>
      <c r="AF13" s="295"/>
      <c r="AG13" s="302"/>
      <c r="AH13" s="301"/>
      <c r="AI13" s="295"/>
      <c r="AJ13" s="302"/>
      <c r="AK13" s="301"/>
      <c r="AL13" s="295"/>
      <c r="AM13" s="302"/>
      <c r="AN13" s="301"/>
      <c r="AO13" s="295"/>
      <c r="AP13" s="302"/>
      <c r="AQ13" s="301"/>
      <c r="AR13" s="295"/>
      <c r="AS13" s="302"/>
      <c r="AT13" s="301"/>
      <c r="AU13" s="295"/>
      <c r="AV13" s="302"/>
      <c r="AW13" s="300" t="s">
        <v>801</v>
      </c>
      <c r="AX13" s="412"/>
      <c r="AY13" s="414"/>
      <c r="AZ13" s="295"/>
      <c r="BA13" s="295"/>
      <c r="BB13" s="285"/>
      <c r="BC13" s="285">
        <f>VLOOKUP('Club and ADMIN lookup'!$J$3,'Club and ADMIN lookup'!$U$7:$V$10,2,FALSE)</f>
        <v>8</v>
      </c>
      <c r="BD13" s="285">
        <f>VLOOKUP($A13,'Club and ADMIN lookup'!$I$7:$Q$26,$BC13,FALSE)</f>
        <v>134</v>
      </c>
      <c r="BE13" s="285">
        <f>VLOOKUP($A13,'Club and ADMIN lookup'!$I$7:$Q$26,$BC13+1,FALSE)</f>
        <v>11</v>
      </c>
      <c r="BF13" s="285" t="str">
        <f t="shared" si="1"/>
        <v>B</v>
      </c>
      <c r="BG13" s="285" t="str">
        <f t="shared" si="2"/>
        <v>HJB</v>
      </c>
      <c r="BH13" s="285">
        <f t="shared" si="3"/>
        <v>13</v>
      </c>
      <c r="BI13" s="285">
        <f t="shared" si="4"/>
        <v>2</v>
      </c>
      <c r="BJ13" s="285"/>
      <c r="BL13" s="295" t="str">
        <f>IF(BG13="","",VLOOKUP(BG13,ADMIN2026!$A$159:$Z$214,BI13+2+BH13,FALSE))</f>
        <v>unknown</v>
      </c>
    </row>
    <row r="14" spans="1:64" ht="17.25" customHeight="1">
      <c r="A14" s="293">
        <v>10</v>
      </c>
      <c r="B14" s="294">
        <f>IF(BD14&lt;0.1,"",VLOOKUP($BA$3,'Club and ADMIN lookup'!$B$49:$FU$70,BD14,FALSE)*BE14)</f>
        <v>33</v>
      </c>
      <c r="C14" s="295" t="str">
        <f t="shared" si="0"/>
        <v/>
      </c>
      <c r="D14" s="294" t="str">
        <f>IF(B14="","",IF(B14&lt;0.1,"",VLOOKUP(B14,'Club and ADMIN lookup'!$A$2:$B$25,2,FALSE)))</f>
        <v>D&amp;S</v>
      </c>
      <c r="E14" s="412"/>
      <c r="F14" s="413"/>
      <c r="G14" s="301"/>
      <c r="H14" s="295"/>
      <c r="I14" s="302"/>
      <c r="J14" s="301"/>
      <c r="K14" s="295"/>
      <c r="L14" s="302"/>
      <c r="M14" s="301"/>
      <c r="N14" s="295"/>
      <c r="O14" s="302"/>
      <c r="P14" s="301"/>
      <c r="Q14" s="295"/>
      <c r="R14" s="302"/>
      <c r="S14" s="301"/>
      <c r="T14" s="295"/>
      <c r="U14" s="302"/>
      <c r="V14" s="301"/>
      <c r="W14" s="295"/>
      <c r="X14" s="302"/>
      <c r="Y14" s="301"/>
      <c r="Z14" s="295"/>
      <c r="AA14" s="302"/>
      <c r="AB14" s="301"/>
      <c r="AC14" s="295"/>
      <c r="AD14" s="302"/>
      <c r="AE14" s="301"/>
      <c r="AF14" s="295"/>
      <c r="AG14" s="302"/>
      <c r="AH14" s="301"/>
      <c r="AI14" s="295"/>
      <c r="AJ14" s="302"/>
      <c r="AK14" s="301"/>
      <c r="AL14" s="295"/>
      <c r="AM14" s="302"/>
      <c r="AN14" s="301"/>
      <c r="AO14" s="295"/>
      <c r="AP14" s="302"/>
      <c r="AQ14" s="301"/>
      <c r="AR14" s="295"/>
      <c r="AS14" s="302"/>
      <c r="AT14" s="301"/>
      <c r="AU14" s="295"/>
      <c r="AV14" s="302"/>
      <c r="AW14" s="300" t="s">
        <v>801</v>
      </c>
      <c r="AX14" s="412"/>
      <c r="AY14" s="414"/>
      <c r="AZ14" s="295"/>
      <c r="BA14" s="295"/>
      <c r="BB14" s="285"/>
      <c r="BC14" s="285">
        <f>VLOOKUP('Club and ADMIN lookup'!$J$3,'Club and ADMIN lookup'!$U$7:$V$10,2,FALSE)</f>
        <v>8</v>
      </c>
      <c r="BD14" s="285">
        <f>VLOOKUP($A14,'Club and ADMIN lookup'!$I$7:$Q$26,$BC14,FALSE)</f>
        <v>135</v>
      </c>
      <c r="BE14" s="285">
        <f>VLOOKUP($A14,'Club and ADMIN lookup'!$I$7:$Q$26,$BC14+1,FALSE)</f>
        <v>11</v>
      </c>
      <c r="BF14" s="285" t="str">
        <f t="shared" si="1"/>
        <v>B</v>
      </c>
      <c r="BG14" s="285" t="str">
        <f t="shared" si="2"/>
        <v>HJB</v>
      </c>
      <c r="BH14" s="285">
        <f t="shared" si="3"/>
        <v>13</v>
      </c>
      <c r="BI14" s="285">
        <f t="shared" si="4"/>
        <v>3</v>
      </c>
      <c r="BJ14" s="285"/>
      <c r="BL14" s="295" t="str">
        <f>IF(BG14="","",VLOOKUP(BG14,ADMIN2026!$A$159:$Z$214,BI14+2+BH14,FALSE))</f>
        <v>unknown</v>
      </c>
    </row>
    <row r="15" spans="1:64" ht="17.25" customHeight="1">
      <c r="A15" s="293">
        <v>11</v>
      </c>
      <c r="B15" s="294">
        <f>IF(BD15&lt;0.1,"",VLOOKUP($BA$3,'Club and ADMIN lookup'!$B$49:$FU$70,BD15,FALSE)*BE15)</f>
        <v>44</v>
      </c>
      <c r="C15" s="295" t="str">
        <f t="shared" si="0"/>
        <v/>
      </c>
      <c r="D15" s="294" t="str">
        <f>IF(B15="","",IF(B15&lt;0.1,"",VLOOKUP(B15,'Club and ADMIN lookup'!$A$2:$B$25,2,FALSE)))</f>
        <v>HereF</v>
      </c>
      <c r="E15" s="412"/>
      <c r="F15" s="413"/>
      <c r="G15" s="301"/>
      <c r="H15" s="295"/>
      <c r="I15" s="302"/>
      <c r="J15" s="301"/>
      <c r="K15" s="295"/>
      <c r="L15" s="302"/>
      <c r="M15" s="301"/>
      <c r="N15" s="295"/>
      <c r="O15" s="302"/>
      <c r="P15" s="301"/>
      <c r="Q15" s="295"/>
      <c r="R15" s="302"/>
      <c r="S15" s="301"/>
      <c r="T15" s="295"/>
      <c r="U15" s="302"/>
      <c r="V15" s="301"/>
      <c r="W15" s="295"/>
      <c r="X15" s="302"/>
      <c r="Y15" s="301"/>
      <c r="Z15" s="295"/>
      <c r="AA15" s="302"/>
      <c r="AB15" s="301"/>
      <c r="AC15" s="295"/>
      <c r="AD15" s="302"/>
      <c r="AE15" s="301"/>
      <c r="AF15" s="295"/>
      <c r="AG15" s="302"/>
      <c r="AH15" s="301"/>
      <c r="AI15" s="295"/>
      <c r="AJ15" s="302"/>
      <c r="AK15" s="301"/>
      <c r="AL15" s="295"/>
      <c r="AM15" s="302"/>
      <c r="AN15" s="301"/>
      <c r="AO15" s="295"/>
      <c r="AP15" s="302"/>
      <c r="AQ15" s="301"/>
      <c r="AR15" s="295"/>
      <c r="AS15" s="302"/>
      <c r="AT15" s="301"/>
      <c r="AU15" s="295"/>
      <c r="AV15" s="302"/>
      <c r="AW15" s="300" t="s">
        <v>801</v>
      </c>
      <c r="AX15" s="412"/>
      <c r="AY15" s="414"/>
      <c r="AZ15" s="295"/>
      <c r="BA15" s="295"/>
      <c r="BB15" s="285"/>
      <c r="BC15" s="285">
        <f>VLOOKUP('Club and ADMIN lookup'!$J$3,'Club and ADMIN lookup'!$U$7:$V$10,2,FALSE)</f>
        <v>8</v>
      </c>
      <c r="BD15" s="285">
        <f>VLOOKUP($A15,'Club and ADMIN lookup'!$I$7:$Q$26,$BC15,FALSE)</f>
        <v>136</v>
      </c>
      <c r="BE15" s="285">
        <f>VLOOKUP($A15,'Club and ADMIN lookup'!$I$7:$Q$26,$BC15+1,FALSE)</f>
        <v>11</v>
      </c>
      <c r="BF15" s="285" t="str">
        <f t="shared" si="1"/>
        <v>B</v>
      </c>
      <c r="BG15" s="285" t="str">
        <f t="shared" si="2"/>
        <v>HJB</v>
      </c>
      <c r="BH15" s="285">
        <f t="shared" si="3"/>
        <v>13</v>
      </c>
      <c r="BI15" s="285">
        <f t="shared" si="4"/>
        <v>4</v>
      </c>
      <c r="BJ15" s="285"/>
      <c r="BL15" s="295" t="str">
        <f>IF(BG15="","",VLOOKUP(BG15,ADMIN2026!$A$159:$Z$214,BI15+2+BH15,FALSE))</f>
        <v>unknown</v>
      </c>
    </row>
    <row r="16" spans="1:64" ht="17.25" customHeight="1">
      <c r="A16" s="293">
        <v>12</v>
      </c>
      <c r="B16" s="294">
        <f>IF(BD16&lt;0.1,"",VLOOKUP($BA$3,'Club and ADMIN lookup'!$B$49:$FU$70,BD16,FALSE)*BE16)</f>
        <v>55</v>
      </c>
      <c r="C16" s="295" t="str">
        <f t="shared" si="0"/>
        <v/>
      </c>
      <c r="D16" s="294" t="str">
        <f>IF(B16="","",IF(B16&lt;0.1,"",VLOOKUP(B16,'Club and ADMIN lookup'!$A$2:$B$25,2,FALSE)))</f>
        <v>K&amp;S</v>
      </c>
      <c r="E16" s="412"/>
      <c r="F16" s="413"/>
      <c r="G16" s="301"/>
      <c r="H16" s="295"/>
      <c r="I16" s="302"/>
      <c r="J16" s="301"/>
      <c r="K16" s="295"/>
      <c r="L16" s="302"/>
      <c r="M16" s="301"/>
      <c r="N16" s="295"/>
      <c r="O16" s="302"/>
      <c r="P16" s="301"/>
      <c r="Q16" s="295"/>
      <c r="R16" s="302"/>
      <c r="S16" s="301"/>
      <c r="T16" s="295"/>
      <c r="U16" s="302"/>
      <c r="V16" s="301"/>
      <c r="W16" s="295"/>
      <c r="X16" s="302"/>
      <c r="Y16" s="301"/>
      <c r="Z16" s="295"/>
      <c r="AA16" s="302"/>
      <c r="AB16" s="301"/>
      <c r="AC16" s="295"/>
      <c r="AD16" s="302"/>
      <c r="AE16" s="301"/>
      <c r="AF16" s="295"/>
      <c r="AG16" s="302"/>
      <c r="AH16" s="301"/>
      <c r="AI16" s="295"/>
      <c r="AJ16" s="302"/>
      <c r="AK16" s="301"/>
      <c r="AL16" s="295"/>
      <c r="AM16" s="302"/>
      <c r="AN16" s="301"/>
      <c r="AO16" s="295"/>
      <c r="AP16" s="302"/>
      <c r="AQ16" s="301"/>
      <c r="AR16" s="295"/>
      <c r="AS16" s="302"/>
      <c r="AT16" s="301"/>
      <c r="AU16" s="295"/>
      <c r="AV16" s="302"/>
      <c r="AW16" s="300" t="s">
        <v>801</v>
      </c>
      <c r="AX16" s="412"/>
      <c r="AY16" s="414"/>
      <c r="AZ16" s="295"/>
      <c r="BA16" s="295"/>
      <c r="BB16" s="285"/>
      <c r="BC16" s="285">
        <f>VLOOKUP('Club and ADMIN lookup'!$J$3,'Club and ADMIN lookup'!$U$7:$V$10,2,FALSE)</f>
        <v>8</v>
      </c>
      <c r="BD16" s="285">
        <f>VLOOKUP($A16,'Club and ADMIN lookup'!$I$7:$Q$26,$BC16,FALSE)</f>
        <v>137</v>
      </c>
      <c r="BE16" s="285">
        <f>VLOOKUP($A16,'Club and ADMIN lookup'!$I$7:$Q$26,$BC16+1,FALSE)</f>
        <v>11</v>
      </c>
      <c r="BF16" s="285" t="str">
        <f t="shared" si="1"/>
        <v>B</v>
      </c>
      <c r="BG16" s="285" t="str">
        <f t="shared" si="2"/>
        <v>HJB</v>
      </c>
      <c r="BH16" s="285">
        <f t="shared" si="3"/>
        <v>13</v>
      </c>
      <c r="BI16" s="285">
        <f t="shared" si="4"/>
        <v>5</v>
      </c>
      <c r="BJ16" s="285"/>
      <c r="BL16" s="295" t="str">
        <f>IF(BG16="","",VLOOKUP(BG16,ADMIN2026!$A$159:$Z$214,BI16+2+BH16,FALSE))</f>
        <v>unknown</v>
      </c>
    </row>
    <row r="17" spans="1:64" ht="17.25" customHeight="1">
      <c r="A17" s="293">
        <v>13</v>
      </c>
      <c r="B17" s="294">
        <f>IF(BD17&lt;0.1,"",VLOOKUP($BA$3,'Club and ADMIN lookup'!$B$49:$FU$70,BD17,FALSE)*BE17)</f>
        <v>66</v>
      </c>
      <c r="C17" s="295" t="str">
        <f t="shared" si="0"/>
        <v/>
      </c>
      <c r="D17" s="294" t="str">
        <f>IF(B17="","",IF(B17&lt;0.1,"",VLOOKUP(B17,'Club and ADMIN lookup'!$A$2:$B$25,2,FALSE)))</f>
        <v>Tipton</v>
      </c>
      <c r="E17" s="412"/>
      <c r="F17" s="413"/>
      <c r="G17" s="301"/>
      <c r="H17" s="295"/>
      <c r="I17" s="302"/>
      <c r="J17" s="301"/>
      <c r="K17" s="295"/>
      <c r="L17" s="302"/>
      <c r="M17" s="301"/>
      <c r="N17" s="295"/>
      <c r="O17" s="302"/>
      <c r="P17" s="301"/>
      <c r="Q17" s="295"/>
      <c r="R17" s="302"/>
      <c r="S17" s="301"/>
      <c r="T17" s="295"/>
      <c r="U17" s="302"/>
      <c r="V17" s="301"/>
      <c r="W17" s="295"/>
      <c r="X17" s="302"/>
      <c r="Y17" s="301"/>
      <c r="Z17" s="295"/>
      <c r="AA17" s="302"/>
      <c r="AB17" s="301"/>
      <c r="AC17" s="295"/>
      <c r="AD17" s="302"/>
      <c r="AE17" s="301"/>
      <c r="AF17" s="295"/>
      <c r="AG17" s="302"/>
      <c r="AH17" s="301"/>
      <c r="AI17" s="295"/>
      <c r="AJ17" s="302"/>
      <c r="AK17" s="301"/>
      <c r="AL17" s="295"/>
      <c r="AM17" s="302"/>
      <c r="AN17" s="301"/>
      <c r="AO17" s="295"/>
      <c r="AP17" s="302"/>
      <c r="AQ17" s="301"/>
      <c r="AR17" s="295"/>
      <c r="AS17" s="302"/>
      <c r="AT17" s="301"/>
      <c r="AU17" s="295"/>
      <c r="AV17" s="302"/>
      <c r="AW17" s="300" t="s">
        <v>801</v>
      </c>
      <c r="AX17" s="412"/>
      <c r="AY17" s="414"/>
      <c r="AZ17" s="295"/>
      <c r="BA17" s="295"/>
      <c r="BB17" s="285"/>
      <c r="BC17" s="285">
        <f>VLOOKUP('Club and ADMIN lookup'!$J$3,'Club and ADMIN lookup'!$U$7:$V$10,2,FALSE)</f>
        <v>8</v>
      </c>
      <c r="BD17" s="285">
        <f>VLOOKUP($A17,'Club and ADMIN lookup'!$I$7:$Q$26,$BC17,FALSE)</f>
        <v>138</v>
      </c>
      <c r="BE17" s="285">
        <f>VLOOKUP($A17,'Club and ADMIN lookup'!$I$7:$Q$26,$BC17+1,FALSE)</f>
        <v>11</v>
      </c>
      <c r="BF17" s="285" t="str">
        <f t="shared" si="1"/>
        <v>B</v>
      </c>
      <c r="BG17" s="285" t="str">
        <f t="shared" si="2"/>
        <v>HJB</v>
      </c>
      <c r="BH17" s="285">
        <f t="shared" si="3"/>
        <v>13</v>
      </c>
      <c r="BI17" s="285">
        <f t="shared" si="4"/>
        <v>6</v>
      </c>
      <c r="BJ17" s="285"/>
      <c r="BL17" s="295" t="str">
        <f>IF(BG17="","",VLOOKUP(BG17,ADMIN2026!$A$159:$Z$214,BI17+2+BH17,FALSE))</f>
        <v>unknown</v>
      </c>
    </row>
    <row r="18" spans="1:64" ht="17.25" customHeight="1">
      <c r="A18" s="293">
        <v>14</v>
      </c>
      <c r="B18" s="294">
        <f>IF(BD18&lt;0.1,"",VLOOKUP($BA$3,'Club and ADMIN lookup'!$B$49:$FU$70,BD18,FALSE)*BE18)</f>
        <v>77</v>
      </c>
      <c r="C18" s="295" t="str">
        <f t="shared" si="0"/>
        <v/>
      </c>
      <c r="D18" s="294" t="str">
        <f>IF(B18="","",IF(B18&lt;0.1,"",VLOOKUP(B18,'Club and ADMIN lookup'!$A$2:$B$25,2,FALSE)))</f>
        <v>Worc</v>
      </c>
      <c r="E18" s="412"/>
      <c r="F18" s="413"/>
      <c r="G18" s="301"/>
      <c r="H18" s="295"/>
      <c r="I18" s="302"/>
      <c r="J18" s="301"/>
      <c r="K18" s="295"/>
      <c r="L18" s="302"/>
      <c r="M18" s="301"/>
      <c r="N18" s="295"/>
      <c r="O18" s="302"/>
      <c r="P18" s="301"/>
      <c r="Q18" s="295"/>
      <c r="R18" s="302"/>
      <c r="S18" s="301"/>
      <c r="T18" s="295"/>
      <c r="U18" s="302"/>
      <c r="V18" s="301"/>
      <c r="W18" s="295"/>
      <c r="X18" s="302"/>
      <c r="Y18" s="301"/>
      <c r="Z18" s="295"/>
      <c r="AA18" s="302"/>
      <c r="AB18" s="301"/>
      <c r="AC18" s="295"/>
      <c r="AD18" s="302"/>
      <c r="AE18" s="301"/>
      <c r="AF18" s="295"/>
      <c r="AG18" s="302"/>
      <c r="AH18" s="301"/>
      <c r="AI18" s="295"/>
      <c r="AJ18" s="302"/>
      <c r="AK18" s="301"/>
      <c r="AL18" s="295"/>
      <c r="AM18" s="302"/>
      <c r="AN18" s="301"/>
      <c r="AO18" s="295"/>
      <c r="AP18" s="302"/>
      <c r="AQ18" s="301"/>
      <c r="AR18" s="295"/>
      <c r="AS18" s="302"/>
      <c r="AT18" s="301"/>
      <c r="AU18" s="295"/>
      <c r="AV18" s="302"/>
      <c r="AW18" s="300" t="s">
        <v>801</v>
      </c>
      <c r="AX18" s="412"/>
      <c r="AY18" s="414"/>
      <c r="AZ18" s="295"/>
      <c r="BA18" s="295"/>
      <c r="BB18" s="285"/>
      <c r="BC18" s="285">
        <f>VLOOKUP('Club and ADMIN lookup'!$J$3,'Club and ADMIN lookup'!$U$7:$V$10,2,FALSE)</f>
        <v>8</v>
      </c>
      <c r="BD18" s="285">
        <f>VLOOKUP($A18,'Club and ADMIN lookup'!$I$7:$Q$26,$BC18,FALSE)</f>
        <v>139</v>
      </c>
      <c r="BE18" s="285">
        <f>VLOOKUP($A18,'Club and ADMIN lookup'!$I$7:$Q$26,$BC18+1,FALSE)</f>
        <v>11</v>
      </c>
      <c r="BF18" s="285" t="str">
        <f t="shared" si="1"/>
        <v>B</v>
      </c>
      <c r="BG18" s="285" t="str">
        <f t="shared" si="2"/>
        <v>HJB</v>
      </c>
      <c r="BH18" s="285">
        <f t="shared" si="3"/>
        <v>13</v>
      </c>
      <c r="BI18" s="285">
        <f t="shared" si="4"/>
        <v>7</v>
      </c>
      <c r="BJ18" s="285"/>
      <c r="BL18" s="295" t="str">
        <f>IF(BG18="","",VLOOKUP(BG18,ADMIN2026!$A$159:$Z$214,BI18+2+BH18,FALSE))</f>
        <v>unknown</v>
      </c>
    </row>
    <row r="19" spans="1:64" ht="17.25" customHeight="1">
      <c r="A19" s="293">
        <v>15</v>
      </c>
      <c r="B19" s="294">
        <f>IF(BD19&lt;0.1,"",VLOOKUP($BA$3,'Club and ADMIN lookup'!$B$49:$FU$70,BD19,FALSE)*BE19)</f>
        <v>88</v>
      </c>
      <c r="C19" s="295" t="str">
        <f t="shared" si="0"/>
        <v/>
      </c>
      <c r="D19" s="294" t="str">
        <f>IF(B19="","",IF(B19&lt;0.1,"",VLOOKUP(B19,'Club and ADMIN lookup'!$A$2:$B$25,2,FALSE)))</f>
        <v>Yate</v>
      </c>
      <c r="E19" s="412"/>
      <c r="F19" s="413"/>
      <c r="G19" s="301"/>
      <c r="H19" s="295"/>
      <c r="I19" s="302"/>
      <c r="J19" s="301"/>
      <c r="K19" s="295"/>
      <c r="L19" s="302"/>
      <c r="M19" s="301"/>
      <c r="N19" s="295"/>
      <c r="O19" s="302"/>
      <c r="P19" s="301"/>
      <c r="Q19" s="295"/>
      <c r="R19" s="302"/>
      <c r="S19" s="301"/>
      <c r="T19" s="295"/>
      <c r="U19" s="302"/>
      <c r="V19" s="301"/>
      <c r="W19" s="295"/>
      <c r="X19" s="302"/>
      <c r="Y19" s="301"/>
      <c r="Z19" s="295"/>
      <c r="AA19" s="302"/>
      <c r="AB19" s="301"/>
      <c r="AC19" s="295"/>
      <c r="AD19" s="302"/>
      <c r="AE19" s="301"/>
      <c r="AF19" s="295"/>
      <c r="AG19" s="302"/>
      <c r="AH19" s="301"/>
      <c r="AI19" s="295"/>
      <c r="AJ19" s="302"/>
      <c r="AK19" s="301"/>
      <c r="AL19" s="295"/>
      <c r="AM19" s="302"/>
      <c r="AN19" s="301"/>
      <c r="AO19" s="295"/>
      <c r="AP19" s="302"/>
      <c r="AQ19" s="301"/>
      <c r="AR19" s="295"/>
      <c r="AS19" s="302"/>
      <c r="AT19" s="301"/>
      <c r="AU19" s="295"/>
      <c r="AV19" s="302"/>
      <c r="AW19" s="300" t="s">
        <v>801</v>
      </c>
      <c r="AX19" s="412"/>
      <c r="AY19" s="414"/>
      <c r="AZ19" s="295"/>
      <c r="BA19" s="295"/>
      <c r="BB19" s="285"/>
      <c r="BC19" s="285">
        <f>VLOOKUP('Club and ADMIN lookup'!$J$3,'Club and ADMIN lookup'!$U$7:$V$10,2,FALSE)</f>
        <v>8</v>
      </c>
      <c r="BD19" s="285">
        <f>VLOOKUP($A19,'Club and ADMIN lookup'!$I$7:$Q$26,$BC19,FALSE)</f>
        <v>140</v>
      </c>
      <c r="BE19" s="285">
        <f>VLOOKUP($A19,'Club and ADMIN lookup'!$I$7:$Q$26,$BC19+1,FALSE)</f>
        <v>11</v>
      </c>
      <c r="BF19" s="285" t="str">
        <f t="shared" si="1"/>
        <v>B</v>
      </c>
      <c r="BG19" s="285" t="str">
        <f t="shared" si="2"/>
        <v>HJB</v>
      </c>
      <c r="BH19" s="285">
        <f t="shared" si="3"/>
        <v>13</v>
      </c>
      <c r="BI19" s="285">
        <f t="shared" si="4"/>
        <v>8</v>
      </c>
      <c r="BJ19" s="285"/>
      <c r="BL19" s="295" t="str">
        <f>IF(BG19="","",VLOOKUP(BG19,ADMIN2026!$A$159:$Z$214,BI19+2+BH19,FALSE))</f>
        <v>unknown</v>
      </c>
    </row>
    <row r="20" spans="1:64" ht="17.25" customHeight="1">
      <c r="A20" s="293">
        <v>16</v>
      </c>
      <c r="B20" s="294">
        <f>IF(BD20&lt;0.1,"",VLOOKUP($BA$3,'Club and ADMIN lookup'!$B$49:$FU$70,BD20,FALSE)*BE20)</f>
        <v>11</v>
      </c>
      <c r="C20" s="295" t="str">
        <f t="shared" si="0"/>
        <v/>
      </c>
      <c r="D20" s="294" t="str">
        <f>IF(B20="","",IF(B20&lt;0.1,"",VLOOKUP(B20,'Club and ADMIN lookup'!$A$2:$B$25,2,FALSE)))</f>
        <v>B&amp;R</v>
      </c>
      <c r="E20" s="412"/>
      <c r="F20" s="413"/>
      <c r="G20" s="301"/>
      <c r="H20" s="295"/>
      <c r="I20" s="302"/>
      <c r="J20" s="301"/>
      <c r="K20" s="295"/>
      <c r="L20" s="302"/>
      <c r="M20" s="301"/>
      <c r="N20" s="295"/>
      <c r="O20" s="302"/>
      <c r="P20" s="301"/>
      <c r="Q20" s="295"/>
      <c r="R20" s="302"/>
      <c r="S20" s="301"/>
      <c r="T20" s="295"/>
      <c r="U20" s="302"/>
      <c r="V20" s="301"/>
      <c r="W20" s="295"/>
      <c r="X20" s="302"/>
      <c r="Y20" s="301"/>
      <c r="Z20" s="295"/>
      <c r="AA20" s="302"/>
      <c r="AB20" s="301"/>
      <c r="AC20" s="295"/>
      <c r="AD20" s="302"/>
      <c r="AE20" s="301"/>
      <c r="AF20" s="295"/>
      <c r="AG20" s="302"/>
      <c r="AH20" s="301"/>
      <c r="AI20" s="295"/>
      <c r="AJ20" s="302"/>
      <c r="AK20" s="301"/>
      <c r="AL20" s="295"/>
      <c r="AM20" s="302"/>
      <c r="AN20" s="301"/>
      <c r="AO20" s="295"/>
      <c r="AP20" s="302"/>
      <c r="AQ20" s="301"/>
      <c r="AR20" s="295"/>
      <c r="AS20" s="302"/>
      <c r="AT20" s="301"/>
      <c r="AU20" s="295"/>
      <c r="AV20" s="302"/>
      <c r="AW20" s="300" t="s">
        <v>801</v>
      </c>
      <c r="AX20" s="412"/>
      <c r="AY20" s="414"/>
      <c r="AZ20" s="295"/>
      <c r="BA20" s="295"/>
      <c r="BB20" s="285"/>
      <c r="BC20" s="285">
        <f>VLOOKUP('Club and ADMIN lookup'!$J$3,'Club and ADMIN lookup'!$U$7:$V$10,2,FALSE)</f>
        <v>8</v>
      </c>
      <c r="BD20" s="285">
        <f>VLOOKUP($A20,'Club and ADMIN lookup'!$I$7:$Q$26,$BC20,FALSE)</f>
        <v>141</v>
      </c>
      <c r="BE20" s="285">
        <f>VLOOKUP($A20,'Club and ADMIN lookup'!$I$7:$Q$26,$BC20+1,FALSE)</f>
        <v>11</v>
      </c>
      <c r="BF20" s="285" t="str">
        <f t="shared" si="1"/>
        <v>B</v>
      </c>
      <c r="BG20" s="285" t="str">
        <f t="shared" si="2"/>
        <v>HJB</v>
      </c>
      <c r="BH20" s="285">
        <f t="shared" si="3"/>
        <v>13</v>
      </c>
      <c r="BI20" s="285">
        <f t="shared" si="4"/>
        <v>1</v>
      </c>
      <c r="BJ20" s="285"/>
      <c r="BL20" s="295" t="str">
        <f>IF(BG20="","",VLOOKUP(BG20,ADMIN2026!$A$159:$Z$214,BI20+2+BH20,FALSE))</f>
        <v>unknown</v>
      </c>
    </row>
    <row r="21" spans="1:64" ht="17.25" customHeight="1">
      <c r="A21" s="293">
        <v>17</v>
      </c>
      <c r="B21" s="294" t="str">
        <f>IF(BD21&lt;0.1,"",VLOOKUP($BA$3,'Club and ADMIN lookup'!$B$49:$FU$70,BD21,FALSE)*BE21)</f>
        <v/>
      </c>
      <c r="C21" s="295" t="str">
        <f t="shared" si="0"/>
        <v/>
      </c>
      <c r="D21" s="294" t="str">
        <f>IF(B21="","",IF(B21&lt;0.1,"",VLOOKUP(B21,'Club and ADMIN lookup'!$A$2:$B$25,2,FALSE)))</f>
        <v/>
      </c>
      <c r="E21" s="412"/>
      <c r="F21" s="413"/>
      <c r="G21" s="301"/>
      <c r="H21" s="295"/>
      <c r="I21" s="302"/>
      <c r="J21" s="301"/>
      <c r="K21" s="295"/>
      <c r="L21" s="302"/>
      <c r="M21" s="301"/>
      <c r="N21" s="295"/>
      <c r="O21" s="302"/>
      <c r="P21" s="301"/>
      <c r="Q21" s="295"/>
      <c r="R21" s="302"/>
      <c r="S21" s="301"/>
      <c r="T21" s="295"/>
      <c r="U21" s="302"/>
      <c r="V21" s="301"/>
      <c r="W21" s="295"/>
      <c r="X21" s="302"/>
      <c r="Y21" s="301"/>
      <c r="Z21" s="295"/>
      <c r="AA21" s="302"/>
      <c r="AB21" s="301"/>
      <c r="AC21" s="295"/>
      <c r="AD21" s="302"/>
      <c r="AE21" s="301"/>
      <c r="AF21" s="295"/>
      <c r="AG21" s="302"/>
      <c r="AH21" s="301"/>
      <c r="AI21" s="295"/>
      <c r="AJ21" s="302"/>
      <c r="AK21" s="301"/>
      <c r="AL21" s="295"/>
      <c r="AM21" s="302"/>
      <c r="AN21" s="301"/>
      <c r="AO21" s="295"/>
      <c r="AP21" s="302"/>
      <c r="AQ21" s="301"/>
      <c r="AR21" s="295"/>
      <c r="AS21" s="302"/>
      <c r="AT21" s="301"/>
      <c r="AU21" s="295"/>
      <c r="AV21" s="302"/>
      <c r="AW21" s="300" t="s">
        <v>801</v>
      </c>
      <c r="AX21" s="412"/>
      <c r="AY21" s="414"/>
      <c r="AZ21" s="295"/>
      <c r="BA21" s="295"/>
      <c r="BB21" s="285"/>
      <c r="BC21" s="285">
        <f>VLOOKUP('Club and ADMIN lookup'!$J$3,'Club and ADMIN lookup'!$U$7:$V$10,2,FALSE)</f>
        <v>8</v>
      </c>
      <c r="BD21" s="285">
        <f>VLOOKUP($A21,'Club and ADMIN lookup'!$I$7:$Q$26,$BC21,FALSE)</f>
        <v>0</v>
      </c>
      <c r="BE21" s="285">
        <f>VLOOKUP($A21,'Club and ADMIN lookup'!$I$7:$Q$26,$BC21+1,FALSE)</f>
        <v>0</v>
      </c>
      <c r="BF21" s="285" t="str">
        <f>IF(B21="","",IF(B21&lt;10.5,"A","B"))</f>
        <v/>
      </c>
      <c r="BG21" s="285" t="str">
        <f t="shared" si="2"/>
        <v/>
      </c>
      <c r="BH21" s="285">
        <f t="shared" si="3"/>
        <v>13</v>
      </c>
      <c r="BI21" s="285" t="str">
        <f t="shared" si="4"/>
        <v/>
      </c>
      <c r="BJ21" s="285"/>
      <c r="BL21" s="295" t="str">
        <f>IF(BG21="","",VLOOKUP(BG21,ADMIN2026!$A$159:$Z$214,BI21+2+BH21,FALSE))</f>
        <v/>
      </c>
    </row>
    <row r="22" spans="1:64" ht="17.25" customHeight="1">
      <c r="A22" s="293">
        <v>18</v>
      </c>
      <c r="B22" s="294" t="str">
        <f>IF(BD22&lt;0.1,"",VLOOKUP($BA$3,'Club and ADMIN lookup'!$B$49:$FU$70,BD22,FALSE)*BE22)</f>
        <v/>
      </c>
      <c r="C22" s="295" t="str">
        <f t="shared" si="0"/>
        <v/>
      </c>
      <c r="D22" s="294" t="str">
        <f>IF(B22="","",IF(B22&lt;0.1,"",VLOOKUP(B22,'Club and ADMIN lookup'!$A$2:$B$25,2,FALSE)))</f>
        <v/>
      </c>
      <c r="E22" s="412"/>
      <c r="F22" s="413"/>
      <c r="G22" s="301"/>
      <c r="H22" s="295"/>
      <c r="I22" s="302"/>
      <c r="J22" s="301"/>
      <c r="K22" s="295"/>
      <c r="L22" s="302"/>
      <c r="M22" s="301"/>
      <c r="N22" s="295"/>
      <c r="O22" s="302"/>
      <c r="P22" s="301"/>
      <c r="Q22" s="295"/>
      <c r="R22" s="302"/>
      <c r="S22" s="301"/>
      <c r="T22" s="295"/>
      <c r="U22" s="302"/>
      <c r="V22" s="301"/>
      <c r="W22" s="295"/>
      <c r="X22" s="302"/>
      <c r="Y22" s="301"/>
      <c r="Z22" s="295"/>
      <c r="AA22" s="302"/>
      <c r="AB22" s="301"/>
      <c r="AC22" s="295"/>
      <c r="AD22" s="302"/>
      <c r="AE22" s="301"/>
      <c r="AF22" s="295"/>
      <c r="AG22" s="302"/>
      <c r="AH22" s="301"/>
      <c r="AI22" s="295"/>
      <c r="AJ22" s="302"/>
      <c r="AK22" s="301"/>
      <c r="AL22" s="295"/>
      <c r="AM22" s="302"/>
      <c r="AN22" s="301"/>
      <c r="AO22" s="295"/>
      <c r="AP22" s="302"/>
      <c r="AQ22" s="301"/>
      <c r="AR22" s="295"/>
      <c r="AS22" s="302"/>
      <c r="AT22" s="301"/>
      <c r="AU22" s="295"/>
      <c r="AV22" s="302"/>
      <c r="AW22" s="300" t="s">
        <v>801</v>
      </c>
      <c r="AX22" s="412"/>
      <c r="AY22" s="414"/>
      <c r="AZ22" s="295"/>
      <c r="BA22" s="295"/>
      <c r="BB22" s="285"/>
      <c r="BC22" s="285">
        <f>VLOOKUP('Club and ADMIN lookup'!$J$3,'Club and ADMIN lookup'!$U$7:$V$10,2,FALSE)</f>
        <v>8</v>
      </c>
      <c r="BD22" s="285">
        <f>VLOOKUP($A22,'Club and ADMIN lookup'!$I$7:$Q$26,$BC22,FALSE)</f>
        <v>0</v>
      </c>
      <c r="BE22" s="285">
        <f>VLOOKUP($A22,'Club and ADMIN lookup'!$I$7:$Q$26,$BC22+1,FALSE)</f>
        <v>0</v>
      </c>
      <c r="BF22" s="285" t="str">
        <f t="shared" ref="BF22:BF24" si="5">IF(B22="","",IF(B22&lt;10.5,"A","B"))</f>
        <v/>
      </c>
      <c r="BG22" s="285" t="str">
        <f t="shared" si="2"/>
        <v/>
      </c>
      <c r="BH22" s="285">
        <f t="shared" si="3"/>
        <v>13</v>
      </c>
      <c r="BI22" s="285" t="str">
        <f t="shared" si="4"/>
        <v/>
      </c>
      <c r="BJ22" s="285"/>
      <c r="BL22" s="295" t="str">
        <f>IF(BG22="","",VLOOKUP(BG22,ADMIN2026!$A$159:$Z$214,BI22+2+BH22,FALSE))</f>
        <v/>
      </c>
    </row>
    <row r="23" spans="1:64" ht="17.25" customHeight="1">
      <c r="A23" s="293">
        <v>19</v>
      </c>
      <c r="B23" s="294" t="str">
        <f>IF(BD23&lt;0.1,"",VLOOKUP($BA$3,'Club and ADMIN lookup'!$B$49:$FU$70,BD23,FALSE)*BE23)</f>
        <v/>
      </c>
      <c r="C23" s="295" t="str">
        <f t="shared" si="0"/>
        <v/>
      </c>
      <c r="D23" s="294" t="str">
        <f>IF(B23="","",IF(B23&lt;0.1,"",VLOOKUP(B23,'Club and ADMIN lookup'!$A$2:$B$25,2,FALSE)))</f>
        <v/>
      </c>
      <c r="E23" s="412"/>
      <c r="F23" s="413"/>
      <c r="G23" s="301"/>
      <c r="H23" s="295"/>
      <c r="I23" s="302"/>
      <c r="J23" s="301"/>
      <c r="K23" s="295"/>
      <c r="L23" s="302"/>
      <c r="M23" s="301"/>
      <c r="N23" s="295"/>
      <c r="O23" s="302"/>
      <c r="P23" s="301"/>
      <c r="Q23" s="295"/>
      <c r="R23" s="302"/>
      <c r="S23" s="301"/>
      <c r="T23" s="295"/>
      <c r="U23" s="302"/>
      <c r="V23" s="301"/>
      <c r="W23" s="295"/>
      <c r="X23" s="302"/>
      <c r="Y23" s="301"/>
      <c r="Z23" s="295"/>
      <c r="AA23" s="302"/>
      <c r="AB23" s="301"/>
      <c r="AC23" s="295"/>
      <c r="AD23" s="302"/>
      <c r="AE23" s="301"/>
      <c r="AF23" s="295"/>
      <c r="AG23" s="302"/>
      <c r="AH23" s="301"/>
      <c r="AI23" s="295"/>
      <c r="AJ23" s="302"/>
      <c r="AK23" s="301"/>
      <c r="AL23" s="295"/>
      <c r="AM23" s="302"/>
      <c r="AN23" s="301"/>
      <c r="AO23" s="295"/>
      <c r="AP23" s="302"/>
      <c r="AQ23" s="301"/>
      <c r="AR23" s="295"/>
      <c r="AS23" s="302"/>
      <c r="AT23" s="301"/>
      <c r="AU23" s="295"/>
      <c r="AV23" s="302"/>
      <c r="AW23" s="300" t="s">
        <v>801</v>
      </c>
      <c r="AX23" s="412"/>
      <c r="AY23" s="414"/>
      <c r="AZ23" s="295"/>
      <c r="BA23" s="295"/>
      <c r="BB23" s="285"/>
      <c r="BC23" s="285">
        <f>VLOOKUP('Club and ADMIN lookup'!$J$3,'Club and ADMIN lookup'!$U$7:$V$10,2,FALSE)</f>
        <v>8</v>
      </c>
      <c r="BD23" s="285">
        <f>VLOOKUP($A23,'Club and ADMIN lookup'!$I$7:$Q$26,$BC23,FALSE)</f>
        <v>0</v>
      </c>
      <c r="BE23" s="285">
        <f>VLOOKUP($A23,'Club and ADMIN lookup'!$I$7:$Q$26,$BC23+1,FALSE)</f>
        <v>0</v>
      </c>
      <c r="BF23" s="285" t="str">
        <f t="shared" si="5"/>
        <v/>
      </c>
      <c r="BG23" s="285" t="str">
        <f t="shared" si="2"/>
        <v/>
      </c>
      <c r="BH23" s="285">
        <f t="shared" si="3"/>
        <v>13</v>
      </c>
      <c r="BI23" s="285" t="str">
        <f t="shared" si="4"/>
        <v/>
      </c>
      <c r="BJ23" s="285"/>
      <c r="BL23" s="295" t="str">
        <f>IF(BG23="","",VLOOKUP(BG23,ADMIN2026!$A$159:$Z$214,BI23+2+BH23,FALSE))</f>
        <v/>
      </c>
    </row>
    <row r="24" spans="1:64" ht="17.25" customHeight="1" thickBot="1">
      <c r="A24" s="293">
        <v>20</v>
      </c>
      <c r="B24" s="294" t="str">
        <f>IF(BD24&lt;0.1,"",VLOOKUP($BA$3,'Club and ADMIN lookup'!$B$49:$FU$70,BD24,FALSE)*BE24)</f>
        <v/>
      </c>
      <c r="C24" s="295" t="str">
        <f t="shared" si="0"/>
        <v/>
      </c>
      <c r="D24" s="294" t="str">
        <f>IF(B24="","",IF(B24&lt;0.1,"",VLOOKUP(B24,'Club and ADMIN lookup'!$A$2:$B$25,2,FALSE)))</f>
        <v/>
      </c>
      <c r="E24" s="412"/>
      <c r="F24" s="413"/>
      <c r="G24" s="303"/>
      <c r="H24" s="304"/>
      <c r="I24" s="305"/>
      <c r="J24" s="303"/>
      <c r="K24" s="304"/>
      <c r="L24" s="305"/>
      <c r="M24" s="303"/>
      <c r="N24" s="304"/>
      <c r="O24" s="305"/>
      <c r="P24" s="303"/>
      <c r="Q24" s="304"/>
      <c r="R24" s="305"/>
      <c r="S24" s="303"/>
      <c r="T24" s="304"/>
      <c r="U24" s="305"/>
      <c r="V24" s="303"/>
      <c r="W24" s="304"/>
      <c r="X24" s="305"/>
      <c r="Y24" s="303"/>
      <c r="Z24" s="304"/>
      <c r="AA24" s="305"/>
      <c r="AB24" s="303"/>
      <c r="AC24" s="304"/>
      <c r="AD24" s="305"/>
      <c r="AE24" s="303"/>
      <c r="AF24" s="304"/>
      <c r="AG24" s="305"/>
      <c r="AH24" s="303"/>
      <c r="AI24" s="304"/>
      <c r="AJ24" s="305"/>
      <c r="AK24" s="303"/>
      <c r="AL24" s="304"/>
      <c r="AM24" s="305"/>
      <c r="AN24" s="303"/>
      <c r="AO24" s="304"/>
      <c r="AP24" s="305"/>
      <c r="AQ24" s="303"/>
      <c r="AR24" s="304"/>
      <c r="AS24" s="305"/>
      <c r="AT24" s="303"/>
      <c r="AU24" s="304"/>
      <c r="AV24" s="305"/>
      <c r="AW24" s="300" t="s">
        <v>801</v>
      </c>
      <c r="AX24" s="412"/>
      <c r="AY24" s="414"/>
      <c r="AZ24" s="295"/>
      <c r="BA24" s="295"/>
      <c r="BB24" s="285"/>
      <c r="BC24" s="285">
        <f>VLOOKUP('Club and ADMIN lookup'!$J$3,'Club and ADMIN lookup'!$U$7:$V$10,2,FALSE)</f>
        <v>8</v>
      </c>
      <c r="BD24" s="285">
        <f>VLOOKUP($A24,'Club and ADMIN lookup'!$I$7:$Q$26,$BC24,FALSE)</f>
        <v>0</v>
      </c>
      <c r="BE24" s="285">
        <f>VLOOKUP($A24,'Club and ADMIN lookup'!$I$7:$Q$26,$BC24+1,FALSE)</f>
        <v>0</v>
      </c>
      <c r="BF24" s="285" t="str">
        <f t="shared" si="5"/>
        <v/>
      </c>
      <c r="BG24" s="285" t="str">
        <f t="shared" si="2"/>
        <v/>
      </c>
      <c r="BH24" s="285">
        <f t="shared" si="3"/>
        <v>13</v>
      </c>
      <c r="BI24" s="285" t="str">
        <f t="shared" si="4"/>
        <v/>
      </c>
      <c r="BJ24" s="285"/>
      <c r="BL24" s="295" t="str">
        <f>IF(BG24="","",VLOOKUP(BG24,ADMIN2026!$A$159:$Z$214,BI24+2+BH24,FALSE))</f>
        <v/>
      </c>
    </row>
    <row r="25" spans="1:64" ht="15" customHeight="1">
      <c r="A25" s="296"/>
      <c r="B25" s="296"/>
      <c r="C25" s="306" t="s">
        <v>802</v>
      </c>
      <c r="D25" s="296"/>
      <c r="E25" s="296"/>
      <c r="F25" s="296"/>
      <c r="G25" s="307"/>
      <c r="H25" s="307"/>
      <c r="I25" s="308"/>
      <c r="J25" s="308"/>
      <c r="K25" s="415" t="s">
        <v>803</v>
      </c>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307"/>
      <c r="AJ25" s="307"/>
      <c r="AK25" s="307"/>
      <c r="AL25" s="307"/>
      <c r="AM25" s="307"/>
      <c r="AN25" s="308"/>
      <c r="AO25" s="308"/>
      <c r="AP25" s="308"/>
      <c r="AQ25" s="307"/>
      <c r="AR25" s="307"/>
      <c r="AS25" s="307"/>
      <c r="AT25" s="307"/>
      <c r="AU25" s="307"/>
      <c r="AV25" s="307"/>
      <c r="AW25" s="296"/>
      <c r="AX25" s="296"/>
      <c r="AY25" s="296"/>
      <c r="AZ25" s="296"/>
      <c r="BA25" s="296"/>
      <c r="BB25" s="285"/>
      <c r="BC25" s="285"/>
      <c r="BD25" s="285"/>
      <c r="BE25" s="285"/>
      <c r="BF25" s="285"/>
      <c r="BG25" s="285"/>
      <c r="BH25" s="285"/>
      <c r="BI25" s="285"/>
      <c r="BJ25" s="285"/>
    </row>
    <row r="26" spans="1:64" ht="14.1" customHeight="1">
      <c r="A26" s="309" t="s">
        <v>804</v>
      </c>
      <c r="B26" s="309" t="s">
        <v>805</v>
      </c>
      <c r="C26" s="309" t="s">
        <v>806</v>
      </c>
      <c r="D26" s="309" t="s">
        <v>807</v>
      </c>
      <c r="E26" s="416" t="s">
        <v>808</v>
      </c>
      <c r="F26" s="417"/>
      <c r="G26" s="417"/>
      <c r="H26" s="418"/>
      <c r="I26" s="419"/>
      <c r="J26" s="420"/>
      <c r="K26" s="416" t="s">
        <v>804</v>
      </c>
      <c r="L26" s="417"/>
      <c r="M26" s="418"/>
      <c r="N26" s="416" t="s">
        <v>805</v>
      </c>
      <c r="O26" s="417"/>
      <c r="P26" s="418"/>
      <c r="Q26" s="416" t="s">
        <v>806</v>
      </c>
      <c r="R26" s="417"/>
      <c r="S26" s="417"/>
      <c r="T26" s="417"/>
      <c r="U26" s="417"/>
      <c r="V26" s="417"/>
      <c r="W26" s="417"/>
      <c r="X26" s="417"/>
      <c r="Y26" s="417"/>
      <c r="Z26" s="417"/>
      <c r="AA26" s="418"/>
      <c r="AB26" s="416" t="s">
        <v>807</v>
      </c>
      <c r="AC26" s="417"/>
      <c r="AD26" s="417"/>
      <c r="AE26" s="417"/>
      <c r="AF26" s="417"/>
      <c r="AG26" s="417"/>
      <c r="AH26" s="418"/>
      <c r="AI26" s="416" t="s">
        <v>808</v>
      </c>
      <c r="AJ26" s="417"/>
      <c r="AK26" s="417"/>
      <c r="AL26" s="417"/>
      <c r="AM26" s="418"/>
      <c r="AN26" s="419"/>
      <c r="AO26" s="424"/>
      <c r="AP26" s="420"/>
      <c r="AQ26" s="425" t="s">
        <v>809</v>
      </c>
      <c r="AR26" s="426"/>
      <c r="AS26" s="426"/>
      <c r="AT26" s="426"/>
      <c r="AU26" s="426"/>
      <c r="AV26" s="426"/>
      <c r="AW26" s="426"/>
      <c r="AX26" s="426"/>
      <c r="AY26" s="426"/>
      <c r="AZ26" s="426"/>
      <c r="BA26" s="427"/>
      <c r="BB26" s="285"/>
      <c r="BC26" s="285"/>
      <c r="BD26" s="285"/>
      <c r="BE26" s="285"/>
      <c r="BF26" s="285"/>
      <c r="BG26" s="285"/>
      <c r="BH26" s="285"/>
      <c r="BI26" s="285"/>
      <c r="BJ26" s="285"/>
    </row>
    <row r="27" spans="1:64" ht="14.55" customHeight="1">
      <c r="A27" s="309" t="s">
        <v>810</v>
      </c>
      <c r="B27" s="310"/>
      <c r="C27" s="310"/>
      <c r="D27" s="310"/>
      <c r="E27" s="431" t="s">
        <v>811</v>
      </c>
      <c r="F27" s="432"/>
      <c r="G27" s="432"/>
      <c r="H27" s="433"/>
      <c r="I27" s="419"/>
      <c r="J27" s="420"/>
      <c r="K27" s="416" t="s">
        <v>812</v>
      </c>
      <c r="L27" s="417"/>
      <c r="M27" s="418"/>
      <c r="N27" s="421"/>
      <c r="O27" s="422"/>
      <c r="P27" s="423"/>
      <c r="Q27" s="421"/>
      <c r="R27" s="422"/>
      <c r="S27" s="422"/>
      <c r="T27" s="422"/>
      <c r="U27" s="422"/>
      <c r="V27" s="422"/>
      <c r="W27" s="422"/>
      <c r="X27" s="422"/>
      <c r="Y27" s="422"/>
      <c r="Z27" s="422"/>
      <c r="AA27" s="423"/>
      <c r="AB27" s="421"/>
      <c r="AC27" s="422"/>
      <c r="AD27" s="422"/>
      <c r="AE27" s="422"/>
      <c r="AF27" s="422"/>
      <c r="AG27" s="422"/>
      <c r="AH27" s="423"/>
      <c r="AI27" s="431" t="s">
        <v>811</v>
      </c>
      <c r="AJ27" s="432"/>
      <c r="AK27" s="432"/>
      <c r="AL27" s="432"/>
      <c r="AM27" s="433"/>
      <c r="AN27" s="419"/>
      <c r="AO27" s="424"/>
      <c r="AP27" s="420"/>
      <c r="AQ27" s="428"/>
      <c r="AR27" s="429"/>
      <c r="AS27" s="429"/>
      <c r="AT27" s="429"/>
      <c r="AU27" s="429"/>
      <c r="AV27" s="429"/>
      <c r="AW27" s="429"/>
      <c r="AX27" s="429"/>
      <c r="AY27" s="429"/>
      <c r="AZ27" s="429"/>
      <c r="BA27" s="430"/>
      <c r="BB27" s="285"/>
      <c r="BC27" s="285"/>
      <c r="BD27" s="285"/>
      <c r="BE27" s="285"/>
      <c r="BF27" s="285"/>
      <c r="BG27" s="285"/>
      <c r="BH27" s="285"/>
      <c r="BI27" s="285"/>
      <c r="BJ27" s="285"/>
    </row>
    <row r="28" spans="1:64" ht="14.55" customHeight="1">
      <c r="A28" s="309" t="s">
        <v>813</v>
      </c>
      <c r="B28" s="310"/>
      <c r="C28" s="310"/>
      <c r="D28" s="310"/>
      <c r="E28" s="431" t="s">
        <v>811</v>
      </c>
      <c r="F28" s="432"/>
      <c r="G28" s="432"/>
      <c r="H28" s="433"/>
      <c r="I28" s="419"/>
      <c r="J28" s="420"/>
      <c r="K28" s="416" t="s">
        <v>814</v>
      </c>
      <c r="L28" s="417"/>
      <c r="M28" s="418"/>
      <c r="N28" s="421"/>
      <c r="O28" s="422"/>
      <c r="P28" s="423"/>
      <c r="Q28" s="421"/>
      <c r="R28" s="422"/>
      <c r="S28" s="422"/>
      <c r="T28" s="422"/>
      <c r="U28" s="422"/>
      <c r="V28" s="422"/>
      <c r="W28" s="422"/>
      <c r="X28" s="422"/>
      <c r="Y28" s="422"/>
      <c r="Z28" s="422"/>
      <c r="AA28" s="423"/>
      <c r="AB28" s="421"/>
      <c r="AC28" s="422"/>
      <c r="AD28" s="422"/>
      <c r="AE28" s="422"/>
      <c r="AF28" s="422"/>
      <c r="AG28" s="422"/>
      <c r="AH28" s="423"/>
      <c r="AI28" s="431" t="s">
        <v>811</v>
      </c>
      <c r="AJ28" s="432"/>
      <c r="AK28" s="432"/>
      <c r="AL28" s="432"/>
      <c r="AM28" s="433"/>
      <c r="AN28" s="419"/>
      <c r="AO28" s="424"/>
      <c r="AP28" s="420"/>
      <c r="AQ28" s="434"/>
      <c r="AR28" s="435"/>
      <c r="AS28" s="435"/>
      <c r="AT28" s="435"/>
      <c r="AU28" s="435"/>
      <c r="AV28" s="435"/>
      <c r="AW28" s="435"/>
      <c r="AX28" s="435"/>
      <c r="AY28" s="435"/>
      <c r="AZ28" s="435"/>
      <c r="BA28" s="436"/>
      <c r="BB28" s="285"/>
      <c r="BC28" s="285"/>
      <c r="BD28" s="285"/>
      <c r="BE28" s="285"/>
      <c r="BF28" s="285"/>
      <c r="BG28" s="285"/>
      <c r="BH28" s="285"/>
      <c r="BI28" s="285"/>
      <c r="BJ28" s="285"/>
    </row>
    <row r="29" spans="1:64" ht="14.55" customHeight="1">
      <c r="A29" s="309" t="s">
        <v>815</v>
      </c>
      <c r="B29" s="310"/>
      <c r="C29" s="310"/>
      <c r="D29" s="310"/>
      <c r="E29" s="431" t="s">
        <v>811</v>
      </c>
      <c r="F29" s="432"/>
      <c r="G29" s="432"/>
      <c r="H29" s="433"/>
      <c r="I29" s="419"/>
      <c r="J29" s="420"/>
      <c r="K29" s="416" t="s">
        <v>816</v>
      </c>
      <c r="L29" s="417"/>
      <c r="M29" s="418"/>
      <c r="N29" s="421"/>
      <c r="O29" s="422"/>
      <c r="P29" s="423"/>
      <c r="Q29" s="421"/>
      <c r="R29" s="422"/>
      <c r="S29" s="422"/>
      <c r="T29" s="422"/>
      <c r="U29" s="422"/>
      <c r="V29" s="422"/>
      <c r="W29" s="422"/>
      <c r="X29" s="422"/>
      <c r="Y29" s="422"/>
      <c r="Z29" s="422"/>
      <c r="AA29" s="423"/>
      <c r="AB29" s="421"/>
      <c r="AC29" s="422"/>
      <c r="AD29" s="422"/>
      <c r="AE29" s="422"/>
      <c r="AF29" s="422"/>
      <c r="AG29" s="422"/>
      <c r="AH29" s="423"/>
      <c r="AI29" s="431" t="s">
        <v>811</v>
      </c>
      <c r="AJ29" s="432"/>
      <c r="AK29" s="432"/>
      <c r="AL29" s="432"/>
      <c r="AM29" s="433"/>
      <c r="AN29" s="419"/>
      <c r="AO29" s="424"/>
      <c r="AP29" s="420"/>
      <c r="AQ29" s="437"/>
      <c r="AR29" s="438"/>
      <c r="AS29" s="438"/>
      <c r="AT29" s="438"/>
      <c r="AU29" s="438"/>
      <c r="AV29" s="438"/>
      <c r="AW29" s="438"/>
      <c r="AX29" s="438"/>
      <c r="AY29" s="438"/>
      <c r="AZ29" s="438"/>
      <c r="BA29" s="439"/>
      <c r="BB29" s="285"/>
      <c r="BC29" s="285"/>
      <c r="BD29" s="285"/>
      <c r="BE29" s="285"/>
      <c r="BF29" s="285"/>
      <c r="BG29" s="285"/>
      <c r="BH29" s="285"/>
      <c r="BI29" s="285"/>
      <c r="BJ29" s="285"/>
    </row>
    <row r="30" spans="1:64" ht="14.55" customHeight="1">
      <c r="A30" s="309" t="s">
        <v>817</v>
      </c>
      <c r="B30" s="310"/>
      <c r="C30" s="310"/>
      <c r="D30" s="310"/>
      <c r="E30" s="431" t="s">
        <v>811</v>
      </c>
      <c r="F30" s="432"/>
      <c r="G30" s="432"/>
      <c r="H30" s="433"/>
      <c r="I30" s="419"/>
      <c r="J30" s="420"/>
      <c r="K30" s="416" t="s">
        <v>818</v>
      </c>
      <c r="L30" s="417"/>
      <c r="M30" s="418"/>
      <c r="N30" s="421"/>
      <c r="O30" s="422"/>
      <c r="P30" s="423"/>
      <c r="Q30" s="421"/>
      <c r="R30" s="422"/>
      <c r="S30" s="422"/>
      <c r="T30" s="422"/>
      <c r="U30" s="422"/>
      <c r="V30" s="422"/>
      <c r="W30" s="422"/>
      <c r="X30" s="422"/>
      <c r="Y30" s="422"/>
      <c r="Z30" s="422"/>
      <c r="AA30" s="423"/>
      <c r="AB30" s="421"/>
      <c r="AC30" s="422"/>
      <c r="AD30" s="422"/>
      <c r="AE30" s="422"/>
      <c r="AF30" s="422"/>
      <c r="AG30" s="422"/>
      <c r="AH30" s="423"/>
      <c r="AI30" s="431" t="s">
        <v>811</v>
      </c>
      <c r="AJ30" s="432"/>
      <c r="AK30" s="432"/>
      <c r="AL30" s="432"/>
      <c r="AM30" s="433"/>
      <c r="AN30" s="419"/>
      <c r="AO30" s="424"/>
      <c r="AP30" s="420"/>
      <c r="AQ30" s="434"/>
      <c r="AR30" s="435"/>
      <c r="AS30" s="435"/>
      <c r="AT30" s="435"/>
      <c r="AU30" s="435"/>
      <c r="AV30" s="435"/>
      <c r="AW30" s="435"/>
      <c r="AX30" s="435"/>
      <c r="AY30" s="435"/>
      <c r="AZ30" s="435"/>
      <c r="BA30" s="436"/>
      <c r="BB30" s="285"/>
      <c r="BC30" s="285"/>
      <c r="BD30" s="285"/>
      <c r="BE30" s="285"/>
      <c r="BF30" s="285"/>
      <c r="BG30" s="285"/>
      <c r="BH30" s="285"/>
      <c r="BI30" s="285"/>
      <c r="BJ30" s="285"/>
    </row>
    <row r="31" spans="1:64" ht="14.55" customHeight="1">
      <c r="A31" s="309" t="s">
        <v>819</v>
      </c>
      <c r="B31" s="310"/>
      <c r="C31" s="310"/>
      <c r="D31" s="310"/>
      <c r="E31" s="431" t="s">
        <v>811</v>
      </c>
      <c r="F31" s="432"/>
      <c r="G31" s="432"/>
      <c r="H31" s="433"/>
      <c r="I31" s="419"/>
      <c r="J31" s="420"/>
      <c r="K31" s="416" t="s">
        <v>820</v>
      </c>
      <c r="L31" s="417"/>
      <c r="M31" s="418"/>
      <c r="N31" s="421"/>
      <c r="O31" s="422"/>
      <c r="P31" s="423"/>
      <c r="Q31" s="421"/>
      <c r="R31" s="422"/>
      <c r="S31" s="422"/>
      <c r="T31" s="422"/>
      <c r="U31" s="422"/>
      <c r="V31" s="422"/>
      <c r="W31" s="422"/>
      <c r="X31" s="422"/>
      <c r="Y31" s="422"/>
      <c r="Z31" s="422"/>
      <c r="AA31" s="423"/>
      <c r="AB31" s="421"/>
      <c r="AC31" s="422"/>
      <c r="AD31" s="422"/>
      <c r="AE31" s="422"/>
      <c r="AF31" s="422"/>
      <c r="AG31" s="422"/>
      <c r="AH31" s="423"/>
      <c r="AI31" s="431" t="s">
        <v>811</v>
      </c>
      <c r="AJ31" s="432"/>
      <c r="AK31" s="432"/>
      <c r="AL31" s="432"/>
      <c r="AM31" s="433"/>
      <c r="AN31" s="419"/>
      <c r="AO31" s="424"/>
      <c r="AP31" s="420"/>
      <c r="AQ31" s="437"/>
      <c r="AR31" s="438"/>
      <c r="AS31" s="438"/>
      <c r="AT31" s="438"/>
      <c r="AU31" s="438"/>
      <c r="AV31" s="438"/>
      <c r="AW31" s="438"/>
      <c r="AX31" s="438"/>
      <c r="AY31" s="438"/>
      <c r="AZ31" s="438"/>
      <c r="BA31" s="439"/>
      <c r="BB31" s="285"/>
      <c r="BC31" s="285"/>
      <c r="BD31" s="285"/>
      <c r="BE31" s="285"/>
      <c r="BF31" s="285"/>
      <c r="BG31" s="285"/>
      <c r="BH31" s="285"/>
      <c r="BI31" s="285"/>
      <c r="BJ31" s="285"/>
    </row>
    <row r="32" spans="1:64" ht="14.55" customHeight="1">
      <c r="A32" s="309" t="s">
        <v>821</v>
      </c>
      <c r="B32" s="310"/>
      <c r="C32" s="310"/>
      <c r="D32" s="310"/>
      <c r="E32" s="431" t="s">
        <v>811</v>
      </c>
      <c r="F32" s="432"/>
      <c r="G32" s="432"/>
      <c r="H32" s="433"/>
      <c r="I32" s="419"/>
      <c r="J32" s="420"/>
      <c r="K32" s="416" t="s">
        <v>822</v>
      </c>
      <c r="L32" s="417"/>
      <c r="M32" s="418"/>
      <c r="N32" s="421"/>
      <c r="O32" s="422"/>
      <c r="P32" s="423"/>
      <c r="Q32" s="421"/>
      <c r="R32" s="422"/>
      <c r="S32" s="422"/>
      <c r="T32" s="422"/>
      <c r="U32" s="422"/>
      <c r="V32" s="422"/>
      <c r="W32" s="422"/>
      <c r="X32" s="422"/>
      <c r="Y32" s="422"/>
      <c r="Z32" s="422"/>
      <c r="AA32" s="423"/>
      <c r="AB32" s="421"/>
      <c r="AC32" s="422"/>
      <c r="AD32" s="422"/>
      <c r="AE32" s="422"/>
      <c r="AF32" s="422"/>
      <c r="AG32" s="422"/>
      <c r="AH32" s="423"/>
      <c r="AI32" s="431" t="s">
        <v>811</v>
      </c>
      <c r="AJ32" s="432"/>
      <c r="AK32" s="432"/>
      <c r="AL32" s="432"/>
      <c r="AM32" s="433"/>
      <c r="AN32" s="419"/>
      <c r="AO32" s="424"/>
      <c r="AP32" s="420"/>
      <c r="AQ32" s="425" t="s">
        <v>823</v>
      </c>
      <c r="AR32" s="426"/>
      <c r="AS32" s="426"/>
      <c r="AT32" s="426"/>
      <c r="AU32" s="426"/>
      <c r="AV32" s="426"/>
      <c r="AW32" s="426"/>
      <c r="AX32" s="426"/>
      <c r="AY32" s="426"/>
      <c r="AZ32" s="426"/>
      <c r="BA32" s="427"/>
      <c r="BB32" s="285"/>
      <c r="BC32" s="285"/>
      <c r="BD32" s="285"/>
      <c r="BE32" s="285"/>
      <c r="BF32" s="285"/>
      <c r="BG32" s="285"/>
      <c r="BH32" s="285"/>
      <c r="BI32" s="285"/>
      <c r="BJ32" s="285"/>
    </row>
    <row r="33" spans="1:62" ht="14.55" customHeight="1">
      <c r="A33" s="309" t="s">
        <v>824</v>
      </c>
      <c r="B33" s="310"/>
      <c r="C33" s="310"/>
      <c r="D33" s="310"/>
      <c r="E33" s="431" t="s">
        <v>811</v>
      </c>
      <c r="F33" s="432"/>
      <c r="G33" s="432"/>
      <c r="H33" s="433"/>
      <c r="I33" s="419"/>
      <c r="J33" s="420"/>
      <c r="K33" s="416" t="s">
        <v>825</v>
      </c>
      <c r="L33" s="417"/>
      <c r="M33" s="418"/>
      <c r="N33" s="421"/>
      <c r="O33" s="422"/>
      <c r="P33" s="423"/>
      <c r="Q33" s="421"/>
      <c r="R33" s="422"/>
      <c r="S33" s="422"/>
      <c r="T33" s="422"/>
      <c r="U33" s="422"/>
      <c r="V33" s="422"/>
      <c r="W33" s="422"/>
      <c r="X33" s="422"/>
      <c r="Y33" s="422"/>
      <c r="Z33" s="422"/>
      <c r="AA33" s="423"/>
      <c r="AB33" s="421"/>
      <c r="AC33" s="422"/>
      <c r="AD33" s="422"/>
      <c r="AE33" s="422"/>
      <c r="AF33" s="422"/>
      <c r="AG33" s="422"/>
      <c r="AH33" s="423"/>
      <c r="AI33" s="431" t="s">
        <v>811</v>
      </c>
      <c r="AJ33" s="432"/>
      <c r="AK33" s="432"/>
      <c r="AL33" s="432"/>
      <c r="AM33" s="433"/>
      <c r="AN33" s="419"/>
      <c r="AO33" s="424"/>
      <c r="AP33" s="420"/>
      <c r="AQ33" s="428"/>
      <c r="AR33" s="429"/>
      <c r="AS33" s="429"/>
      <c r="AT33" s="429"/>
      <c r="AU33" s="429"/>
      <c r="AV33" s="429"/>
      <c r="AW33" s="429"/>
      <c r="AX33" s="429"/>
      <c r="AY33" s="429"/>
      <c r="AZ33" s="429"/>
      <c r="BA33" s="430"/>
      <c r="BB33" s="285"/>
      <c r="BC33" s="285"/>
      <c r="BD33" s="285"/>
      <c r="BE33" s="285"/>
      <c r="BF33" s="285"/>
      <c r="BG33" s="285"/>
      <c r="BH33" s="285"/>
      <c r="BI33" s="285"/>
      <c r="BJ33" s="285"/>
    </row>
    <row r="34" spans="1:62" ht="14.55" customHeight="1">
      <c r="A34" s="309" t="s">
        <v>826</v>
      </c>
      <c r="B34" s="310"/>
      <c r="C34" s="310"/>
      <c r="D34" s="310"/>
      <c r="E34" s="431" t="s">
        <v>811</v>
      </c>
      <c r="F34" s="432"/>
      <c r="G34" s="432"/>
      <c r="H34" s="433"/>
      <c r="I34" s="419"/>
      <c r="J34" s="420"/>
      <c r="K34" s="416" t="s">
        <v>827</v>
      </c>
      <c r="L34" s="417"/>
      <c r="M34" s="418"/>
      <c r="N34" s="421"/>
      <c r="O34" s="422"/>
      <c r="P34" s="423"/>
      <c r="Q34" s="421"/>
      <c r="R34" s="422"/>
      <c r="S34" s="422"/>
      <c r="T34" s="422"/>
      <c r="U34" s="422"/>
      <c r="V34" s="422"/>
      <c r="W34" s="422"/>
      <c r="X34" s="422"/>
      <c r="Y34" s="422"/>
      <c r="Z34" s="422"/>
      <c r="AA34" s="423"/>
      <c r="AB34" s="421"/>
      <c r="AC34" s="422"/>
      <c r="AD34" s="422"/>
      <c r="AE34" s="422"/>
      <c r="AF34" s="422"/>
      <c r="AG34" s="422"/>
      <c r="AH34" s="423"/>
      <c r="AI34" s="431" t="s">
        <v>811</v>
      </c>
      <c r="AJ34" s="432"/>
      <c r="AK34" s="432"/>
      <c r="AL34" s="432"/>
      <c r="AM34" s="433"/>
      <c r="AN34" s="440" t="s">
        <v>828</v>
      </c>
      <c r="AO34" s="441"/>
      <c r="AP34" s="441"/>
      <c r="AQ34" s="441"/>
      <c r="AR34" s="441"/>
      <c r="AS34" s="441"/>
      <c r="AT34" s="441"/>
      <c r="AU34" s="441"/>
      <c r="AV34" s="441"/>
      <c r="AW34" s="441"/>
      <c r="AX34" s="441"/>
      <c r="AY34" s="441"/>
      <c r="AZ34" s="441"/>
      <c r="BA34" s="441"/>
      <c r="BB34" s="285"/>
      <c r="BC34" s="285"/>
      <c r="BD34" s="285"/>
      <c r="BE34" s="285"/>
      <c r="BF34" s="285"/>
      <c r="BG34" s="285"/>
      <c r="BH34" s="285"/>
      <c r="BI34" s="285"/>
      <c r="BJ34" s="285"/>
    </row>
    <row r="35" spans="1:62" ht="13.2" customHeight="1">
      <c r="A35" s="285"/>
      <c r="B35" s="285"/>
      <c r="C35" s="442" t="s">
        <v>829</v>
      </c>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row>
    <row r="36" spans="1:62">
      <c r="A36" s="309" t="s">
        <v>804</v>
      </c>
      <c r="B36" s="309" t="s">
        <v>805</v>
      </c>
      <c r="C36" s="309" t="s">
        <v>806</v>
      </c>
      <c r="D36" s="309" t="s">
        <v>807</v>
      </c>
      <c r="E36" s="443" t="s">
        <v>830</v>
      </c>
      <c r="F36" s="443"/>
      <c r="G36" s="443"/>
      <c r="H36" s="444"/>
      <c r="I36" s="445" t="s">
        <v>74</v>
      </c>
      <c r="J36" s="443"/>
      <c r="K36" s="443"/>
      <c r="L36" s="443" t="s">
        <v>831</v>
      </c>
      <c r="M36" s="443"/>
      <c r="N36" s="443"/>
      <c r="O36" s="443" t="s">
        <v>153</v>
      </c>
      <c r="P36" s="443"/>
      <c r="Q36" s="443"/>
      <c r="R36" s="443"/>
      <c r="S36" s="443"/>
      <c r="T36" s="443"/>
      <c r="U36" s="443"/>
      <c r="V36" s="443"/>
      <c r="W36" s="443"/>
      <c r="X36" s="443"/>
      <c r="Y36" s="443"/>
      <c r="Z36" s="443" t="s">
        <v>61</v>
      </c>
      <c r="AA36" s="443"/>
      <c r="AB36" s="443"/>
      <c r="AC36" s="443"/>
      <c r="AD36" s="443"/>
      <c r="AE36" s="443"/>
      <c r="AF36" s="443"/>
      <c r="AG36" s="443" t="s">
        <v>830</v>
      </c>
      <c r="AH36" s="443"/>
      <c r="AI36" s="443"/>
      <c r="AJ36" s="443"/>
      <c r="AK36" s="443"/>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row>
    <row r="37" spans="1:62" ht="14.55" customHeight="1">
      <c r="A37" s="309" t="s">
        <v>832</v>
      </c>
      <c r="B37" s="310"/>
      <c r="C37" s="310"/>
      <c r="D37" s="310"/>
      <c r="E37" s="443" t="s">
        <v>833</v>
      </c>
      <c r="F37" s="443"/>
      <c r="G37" s="443"/>
      <c r="H37" s="444"/>
      <c r="I37" s="445" t="s">
        <v>834</v>
      </c>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t="s">
        <v>833</v>
      </c>
      <c r="AH37" s="443"/>
      <c r="AI37" s="443"/>
      <c r="AJ37" s="443"/>
      <c r="AK37" s="443"/>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row>
    <row r="38" spans="1:62" ht="14.55" customHeight="1">
      <c r="A38" s="309" t="s">
        <v>835</v>
      </c>
      <c r="B38" s="310"/>
      <c r="C38" s="310"/>
      <c r="D38" s="310"/>
      <c r="E38" s="443" t="s">
        <v>833</v>
      </c>
      <c r="F38" s="443"/>
      <c r="G38" s="443"/>
      <c r="H38" s="444"/>
      <c r="I38" s="445" t="s">
        <v>836</v>
      </c>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t="s">
        <v>833</v>
      </c>
      <c r="AH38" s="443"/>
      <c r="AI38" s="443"/>
      <c r="AJ38" s="443"/>
      <c r="AK38" s="443"/>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row>
    <row r="39" spans="1:62" ht="14.55" customHeight="1">
      <c r="A39" s="309" t="s">
        <v>837</v>
      </c>
      <c r="B39" s="310"/>
      <c r="C39" s="310"/>
      <c r="D39" s="310"/>
      <c r="E39" s="443" t="s">
        <v>833</v>
      </c>
      <c r="F39" s="443"/>
      <c r="G39" s="443"/>
      <c r="H39" s="444"/>
      <c r="I39" s="445" t="s">
        <v>838</v>
      </c>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t="s">
        <v>833</v>
      </c>
      <c r="AH39" s="443"/>
      <c r="AI39" s="443"/>
      <c r="AJ39" s="443"/>
      <c r="AK39" s="443"/>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row>
    <row r="40" spans="1:62" ht="14.55" customHeight="1">
      <c r="A40" s="309" t="s">
        <v>839</v>
      </c>
      <c r="B40" s="310"/>
      <c r="C40" s="310"/>
      <c r="D40" s="310"/>
      <c r="E40" s="443" t="s">
        <v>833</v>
      </c>
      <c r="F40" s="443"/>
      <c r="G40" s="443"/>
      <c r="H40" s="444"/>
      <c r="I40" s="445" t="s">
        <v>840</v>
      </c>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t="s">
        <v>833</v>
      </c>
      <c r="AH40" s="443"/>
      <c r="AI40" s="443"/>
      <c r="AJ40" s="443"/>
      <c r="AK40" s="443"/>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row>
    <row r="41" spans="1:62">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row>
  </sheetData>
  <sheetProtection algorithmName="SHA-512" hashValue="zhh+B/1ypmIUGFXjAKuMOgUkvrbE6qo90WwoDbmk7WSZe/jx/ehUG4HBUftJIfbDdAQhsD5wsA56+6yMgwAfMw==" saltValue="KoGx26aXxPk7a4M5iDASrA==" spinCount="100000" sheet="1" objects="1" scenarios="1"/>
  <mergeCells count="169">
    <mergeCell ref="E40:H40"/>
    <mergeCell ref="I40:K40"/>
    <mergeCell ref="L40:N40"/>
    <mergeCell ref="O40:Y40"/>
    <mergeCell ref="Z40:AF40"/>
    <mergeCell ref="AG40:AK40"/>
    <mergeCell ref="E39:H39"/>
    <mergeCell ref="I39:K39"/>
    <mergeCell ref="L39:N39"/>
    <mergeCell ref="O39:Y39"/>
    <mergeCell ref="Z39:AF39"/>
    <mergeCell ref="AG39:AK39"/>
    <mergeCell ref="E38:H38"/>
    <mergeCell ref="I38:K38"/>
    <mergeCell ref="L38:N38"/>
    <mergeCell ref="O38:Y38"/>
    <mergeCell ref="Z38:AF38"/>
    <mergeCell ref="AG38:AK38"/>
    <mergeCell ref="E37:H37"/>
    <mergeCell ref="I37:K37"/>
    <mergeCell ref="L37:N37"/>
    <mergeCell ref="O37:Y37"/>
    <mergeCell ref="Z37:AF37"/>
    <mergeCell ref="AG37:AK37"/>
    <mergeCell ref="AN34:BA34"/>
    <mergeCell ref="C35:AF35"/>
    <mergeCell ref="E36:H36"/>
    <mergeCell ref="I36:K36"/>
    <mergeCell ref="L36:N36"/>
    <mergeCell ref="O36:Y36"/>
    <mergeCell ref="Z36:AF36"/>
    <mergeCell ref="AG36:AK36"/>
    <mergeCell ref="E34:H34"/>
    <mergeCell ref="K34:M34"/>
    <mergeCell ref="N34:P34"/>
    <mergeCell ref="Q34:AA34"/>
    <mergeCell ref="AB34:AH34"/>
    <mergeCell ref="AI34:AM34"/>
    <mergeCell ref="AI31:AM31"/>
    <mergeCell ref="E30:H30"/>
    <mergeCell ref="K30:M30"/>
    <mergeCell ref="N30:P30"/>
    <mergeCell ref="Q30:AA30"/>
    <mergeCell ref="AB30:AH30"/>
    <mergeCell ref="AI30:AM30"/>
    <mergeCell ref="AQ32:BA33"/>
    <mergeCell ref="E33:H33"/>
    <mergeCell ref="K33:M33"/>
    <mergeCell ref="N33:P33"/>
    <mergeCell ref="Q33:AA33"/>
    <mergeCell ref="AB33:AH33"/>
    <mergeCell ref="AI33:AM33"/>
    <mergeCell ref="E32:H32"/>
    <mergeCell ref="K32:M32"/>
    <mergeCell ref="N32:P32"/>
    <mergeCell ref="Q32:AA32"/>
    <mergeCell ref="AB32:AH32"/>
    <mergeCell ref="AI32:AM32"/>
    <mergeCell ref="AI26:AM26"/>
    <mergeCell ref="AN26:AP33"/>
    <mergeCell ref="AQ26:BA27"/>
    <mergeCell ref="E27:H27"/>
    <mergeCell ref="K27:M27"/>
    <mergeCell ref="N27:P27"/>
    <mergeCell ref="Q27:AA27"/>
    <mergeCell ref="AB27:AH27"/>
    <mergeCell ref="AI27:AM27"/>
    <mergeCell ref="E28:H28"/>
    <mergeCell ref="AB28:AH28"/>
    <mergeCell ref="AI28:AM28"/>
    <mergeCell ref="AQ28:BA29"/>
    <mergeCell ref="E29:H29"/>
    <mergeCell ref="K29:M29"/>
    <mergeCell ref="N29:P29"/>
    <mergeCell ref="Q29:AA29"/>
    <mergeCell ref="AB29:AH29"/>
    <mergeCell ref="AI29:AM29"/>
    <mergeCell ref="AQ30:BA31"/>
    <mergeCell ref="E31:H31"/>
    <mergeCell ref="K31:M31"/>
    <mergeCell ref="N31:P31"/>
    <mergeCell ref="Q31:AA31"/>
    <mergeCell ref="K25:AH25"/>
    <mergeCell ref="E26:H26"/>
    <mergeCell ref="I26:J34"/>
    <mergeCell ref="K26:M26"/>
    <mergeCell ref="N26:P26"/>
    <mergeCell ref="Q26:AA26"/>
    <mergeCell ref="AB26:AH26"/>
    <mergeCell ref="K28:M28"/>
    <mergeCell ref="N28:P28"/>
    <mergeCell ref="Q28:AA28"/>
    <mergeCell ref="AB31:AH31"/>
    <mergeCell ref="E22:F22"/>
    <mergeCell ref="AX22:AY22"/>
    <mergeCell ref="E23:F23"/>
    <mergeCell ref="AX23:AY23"/>
    <mergeCell ref="E24:F24"/>
    <mergeCell ref="AX24:AY24"/>
    <mergeCell ref="E19:F19"/>
    <mergeCell ref="AX19:AY19"/>
    <mergeCell ref="E20:F20"/>
    <mergeCell ref="AX20:AY20"/>
    <mergeCell ref="E21:F21"/>
    <mergeCell ref="AX21:AY21"/>
    <mergeCell ref="E16:F16"/>
    <mergeCell ref="AX16:AY16"/>
    <mergeCell ref="E17:F17"/>
    <mergeCell ref="AX17:AY17"/>
    <mergeCell ref="E18:F18"/>
    <mergeCell ref="AX18:AY18"/>
    <mergeCell ref="E13:F13"/>
    <mergeCell ref="AX13:AY13"/>
    <mergeCell ref="E14:F14"/>
    <mergeCell ref="AX14:AY14"/>
    <mergeCell ref="E15:F15"/>
    <mergeCell ref="AX15:AY15"/>
    <mergeCell ref="E10:F10"/>
    <mergeCell ref="AX10:AY10"/>
    <mergeCell ref="E11:F11"/>
    <mergeCell ref="AX11:AY11"/>
    <mergeCell ref="E12:F12"/>
    <mergeCell ref="AX12:AY12"/>
    <mergeCell ref="E7:F7"/>
    <mergeCell ref="AX7:AY7"/>
    <mergeCell ref="E8:F8"/>
    <mergeCell ref="AX8:AY8"/>
    <mergeCell ref="E9:F9"/>
    <mergeCell ref="AX9:AY9"/>
    <mergeCell ref="AQ4:AS4"/>
    <mergeCell ref="AT4:AV4"/>
    <mergeCell ref="E5:F5"/>
    <mergeCell ref="AX5:AY5"/>
    <mergeCell ref="E6:F6"/>
    <mergeCell ref="AX6:AY6"/>
    <mergeCell ref="Y4:AA4"/>
    <mergeCell ref="AB4:AD4"/>
    <mergeCell ref="AE4:AG4"/>
    <mergeCell ref="AH4:AJ4"/>
    <mergeCell ref="AK4:AM4"/>
    <mergeCell ref="AN4:AP4"/>
    <mergeCell ref="G4:I4"/>
    <mergeCell ref="J4:L4"/>
    <mergeCell ref="M4:O4"/>
    <mergeCell ref="P4:R4"/>
    <mergeCell ref="S4:U4"/>
    <mergeCell ref="V4:X4"/>
    <mergeCell ref="AC3:AF3"/>
    <mergeCell ref="AG3:AH3"/>
    <mergeCell ref="AI3:AL3"/>
    <mergeCell ref="AM3:AO3"/>
    <mergeCell ref="AP3:AV3"/>
    <mergeCell ref="AX3:AZ3"/>
    <mergeCell ref="AI1:AW1"/>
    <mergeCell ref="AX1:AY1"/>
    <mergeCell ref="AZ1:BA1"/>
    <mergeCell ref="A2:BA2"/>
    <mergeCell ref="A3:B3"/>
    <mergeCell ref="E3:H3"/>
    <mergeCell ref="I3:K3"/>
    <mergeCell ref="L3:O3"/>
    <mergeCell ref="P3:S3"/>
    <mergeCell ref="T3:W3"/>
    <mergeCell ref="A1:C1"/>
    <mergeCell ref="E1:G1"/>
    <mergeCell ref="H1:M1"/>
    <mergeCell ref="N1:X1"/>
    <mergeCell ref="Y1:AE1"/>
    <mergeCell ref="AF1:AH1"/>
  </mergeCells>
  <pageMargins left="0.7" right="0.7" top="0.75" bottom="0.75" header="0.3" footer="0.3"/>
  <pageSetup paperSize="9" scale="7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4DBD1-03C3-4FBD-B809-106E99232309}">
  <sheetPr>
    <pageSetUpPr fitToPage="1"/>
  </sheetPr>
  <dimension ref="A1:BK41"/>
  <sheetViews>
    <sheetView zoomScale="90" zoomScaleNormal="90" workbookViewId="0">
      <selection activeCell="BD7" sqref="BD7"/>
    </sheetView>
  </sheetViews>
  <sheetFormatPr defaultRowHeight="14.4"/>
  <cols>
    <col min="1" max="2" width="5.33203125" customWidth="1"/>
    <col min="3" max="3" width="24.109375" customWidth="1"/>
    <col min="4" max="4" width="10.44140625" customWidth="1"/>
    <col min="5" max="5" width="17.109375" customWidth="1"/>
    <col min="6" max="7" width="2.77734375" customWidth="1"/>
    <col min="8" max="49" width="2.109375" customWidth="1"/>
    <col min="50" max="50" width="8.6640625" customWidth="1"/>
    <col min="51" max="51" width="2.33203125" customWidth="1"/>
    <col min="52" max="52" width="3.5546875" customWidth="1"/>
    <col min="53" max="53" width="5.33203125" customWidth="1"/>
    <col min="54" max="54" width="6.77734375" customWidth="1"/>
  </cols>
  <sheetData>
    <row r="1" spans="1:63" ht="17.25" customHeight="1">
      <c r="A1" s="407" t="s">
        <v>853</v>
      </c>
      <c r="B1" s="407"/>
      <c r="C1" s="407"/>
      <c r="D1" s="311"/>
      <c r="E1" s="282" t="s">
        <v>842</v>
      </c>
      <c r="F1" s="408" t="s">
        <v>849</v>
      </c>
      <c r="G1" s="408"/>
      <c r="H1" s="409"/>
      <c r="I1" s="400" t="s">
        <v>843</v>
      </c>
      <c r="J1" s="401"/>
      <c r="K1" s="401"/>
      <c r="L1" s="401"/>
      <c r="M1" s="401"/>
      <c r="N1" s="401"/>
      <c r="O1" s="401" t="str">
        <f>CONCATENATE("Match ",'Club and ADMIN lookup'!$H$2,"   MCAA LGE.      DIV")</f>
        <v>Match 1   MCAA LGE.      DIV</v>
      </c>
      <c r="P1" s="401"/>
      <c r="Q1" s="401"/>
      <c r="R1" s="401"/>
      <c r="S1" s="401"/>
      <c r="T1" s="401"/>
      <c r="U1" s="401"/>
      <c r="V1" s="401"/>
      <c r="W1" s="401"/>
      <c r="X1" s="401"/>
      <c r="Y1" s="401"/>
      <c r="Z1" s="401" t="str">
        <f>'Club and ADMIN lookup'!$H$1</f>
        <v>3SW</v>
      </c>
      <c r="AA1" s="401"/>
      <c r="AB1" s="401"/>
      <c r="AC1" s="401"/>
      <c r="AD1" s="401"/>
      <c r="AE1" s="401"/>
      <c r="AF1" s="347"/>
      <c r="AG1" s="400" t="s">
        <v>844</v>
      </c>
      <c r="AH1" s="401"/>
      <c r="AI1" s="401"/>
      <c r="AJ1" s="401" t="str">
        <f>'Club and ADMIN lookup'!$J$1</f>
        <v>Worcester</v>
      </c>
      <c r="AK1" s="401"/>
      <c r="AL1" s="401"/>
      <c r="AM1" s="401"/>
      <c r="AN1" s="401"/>
      <c r="AO1" s="401"/>
      <c r="AP1" s="401"/>
      <c r="AQ1" s="401"/>
      <c r="AR1" s="401"/>
      <c r="AS1" s="401"/>
      <c r="AT1" s="401"/>
      <c r="AU1" s="401"/>
      <c r="AV1" s="401"/>
      <c r="AW1" s="401"/>
      <c r="AX1" s="347"/>
      <c r="AY1" s="400" t="s">
        <v>845</v>
      </c>
      <c r="AZ1" s="401"/>
      <c r="BA1" s="346">
        <f>'Club and ADMIN lookup'!$J$2</f>
        <v>46158</v>
      </c>
      <c r="BB1" s="347"/>
      <c r="BC1" s="285"/>
      <c r="BD1" s="285"/>
      <c r="BE1" s="285"/>
      <c r="BF1" s="285"/>
      <c r="BG1" s="285"/>
      <c r="BH1" s="285"/>
      <c r="BI1" s="285"/>
      <c r="BJ1" s="285"/>
      <c r="BK1" s="285"/>
    </row>
    <row r="2" spans="1:63"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285"/>
      <c r="BD2" s="285"/>
      <c r="BE2" s="285"/>
      <c r="BF2" s="285"/>
      <c r="BG2" s="285"/>
      <c r="BH2" s="285"/>
      <c r="BI2" s="285"/>
      <c r="BJ2" s="285"/>
      <c r="BK2" s="285"/>
    </row>
    <row r="3" spans="1:63" ht="15" customHeight="1">
      <c r="A3" s="400" t="s">
        <v>778</v>
      </c>
      <c r="B3" s="401"/>
      <c r="C3" s="281">
        <f>VLOOKUP(M3,'Club and ADMIN lookup'!$D$2:$F$18,VLOOKUP('Club and ADMIN lookup'!$H$1,'Club and ADMIN lookup'!$G$5:$H$9,2,FALSE),FALSE)</f>
        <v>0.64583333333333337</v>
      </c>
      <c r="D3" s="314"/>
      <c r="E3" s="282" t="s">
        <v>779</v>
      </c>
      <c r="F3" s="401"/>
      <c r="G3" s="401"/>
      <c r="H3" s="401"/>
      <c r="I3" s="347"/>
      <c r="J3" s="400" t="s">
        <v>780</v>
      </c>
      <c r="K3" s="401"/>
      <c r="L3" s="401"/>
      <c r="M3" s="405" t="s">
        <v>502</v>
      </c>
      <c r="N3" s="405"/>
      <c r="O3" s="405"/>
      <c r="P3" s="406"/>
      <c r="Q3" s="400" t="s">
        <v>781</v>
      </c>
      <c r="R3" s="401"/>
      <c r="S3" s="401"/>
      <c r="T3" s="401"/>
      <c r="U3" s="402" t="s">
        <v>849</v>
      </c>
      <c r="V3" s="402"/>
      <c r="W3" s="402"/>
      <c r="X3" s="403"/>
      <c r="Y3" s="283"/>
      <c r="Z3" s="283"/>
      <c r="AA3" s="283"/>
      <c r="AB3" s="283"/>
      <c r="AC3" s="283"/>
      <c r="AD3" s="400" t="s">
        <v>782</v>
      </c>
      <c r="AE3" s="401"/>
      <c r="AF3" s="401"/>
      <c r="AG3" s="401"/>
      <c r="AH3" s="401" t="s">
        <v>783</v>
      </c>
      <c r="AI3" s="401"/>
      <c r="AJ3" s="402"/>
      <c r="AK3" s="402"/>
      <c r="AL3" s="402"/>
      <c r="AM3" s="403"/>
      <c r="AN3" s="400" t="s">
        <v>784</v>
      </c>
      <c r="AO3" s="401"/>
      <c r="AP3" s="401"/>
      <c r="AQ3" s="402"/>
      <c r="AR3" s="402"/>
      <c r="AS3" s="402"/>
      <c r="AT3" s="402"/>
      <c r="AU3" s="402"/>
      <c r="AV3" s="402"/>
      <c r="AW3" s="403"/>
      <c r="AX3" s="283"/>
      <c r="AY3" s="400" t="s">
        <v>785</v>
      </c>
      <c r="AZ3" s="401"/>
      <c r="BA3" s="401"/>
      <c r="BB3" s="284" t="str">
        <f>HLOOKUP(M3,'Club and ADMIN lookup'!$C$43:$R$44,2,FALSE)</f>
        <v>HJ</v>
      </c>
      <c r="BC3" s="285"/>
      <c r="BD3" s="285"/>
      <c r="BE3" s="285"/>
      <c r="BF3" s="285"/>
      <c r="BG3" s="285"/>
      <c r="BH3" s="285"/>
      <c r="BI3" s="285"/>
      <c r="BJ3" s="285"/>
      <c r="BK3" s="285"/>
    </row>
    <row r="4" spans="1:63" ht="42.75" customHeight="1" thickBot="1">
      <c r="A4" s="286" t="s">
        <v>786</v>
      </c>
      <c r="B4" s="286" t="s">
        <v>787</v>
      </c>
      <c r="C4" s="287" t="s">
        <v>788</v>
      </c>
      <c r="D4" s="287" t="s">
        <v>850</v>
      </c>
      <c r="E4" s="288" t="s">
        <v>789</v>
      </c>
      <c r="F4" s="289" t="s">
        <v>790</v>
      </c>
      <c r="G4" s="290" t="s">
        <v>791</v>
      </c>
      <c r="H4" s="410" t="s">
        <v>792</v>
      </c>
      <c r="I4" s="371"/>
      <c r="J4" s="411"/>
      <c r="K4" s="410" t="s">
        <v>792</v>
      </c>
      <c r="L4" s="371"/>
      <c r="M4" s="411"/>
      <c r="N4" s="410" t="s">
        <v>792</v>
      </c>
      <c r="O4" s="371"/>
      <c r="P4" s="411"/>
      <c r="Q4" s="410" t="s">
        <v>792</v>
      </c>
      <c r="R4" s="371"/>
      <c r="S4" s="411"/>
      <c r="T4" s="410" t="s">
        <v>792</v>
      </c>
      <c r="U4" s="371"/>
      <c r="V4" s="411"/>
      <c r="W4" s="410" t="s">
        <v>792</v>
      </c>
      <c r="X4" s="371"/>
      <c r="Y4" s="411"/>
      <c r="Z4" s="410" t="s">
        <v>792</v>
      </c>
      <c r="AA4" s="371"/>
      <c r="AB4" s="411"/>
      <c r="AC4" s="410" t="s">
        <v>792</v>
      </c>
      <c r="AD4" s="371"/>
      <c r="AE4" s="411"/>
      <c r="AF4" s="410" t="s">
        <v>792</v>
      </c>
      <c r="AG4" s="371"/>
      <c r="AH4" s="411"/>
      <c r="AI4" s="410" t="s">
        <v>792</v>
      </c>
      <c r="AJ4" s="371"/>
      <c r="AK4" s="411"/>
      <c r="AL4" s="410" t="s">
        <v>792</v>
      </c>
      <c r="AM4" s="371"/>
      <c r="AN4" s="411"/>
      <c r="AO4" s="410" t="s">
        <v>792</v>
      </c>
      <c r="AP4" s="371"/>
      <c r="AQ4" s="411"/>
      <c r="AR4" s="410" t="s">
        <v>792</v>
      </c>
      <c r="AS4" s="371"/>
      <c r="AT4" s="411"/>
      <c r="AU4" s="410" t="s">
        <v>792</v>
      </c>
      <c r="AV4" s="371"/>
      <c r="AW4" s="411"/>
      <c r="AX4" s="291" t="s">
        <v>793</v>
      </c>
      <c r="AY4" s="289" t="s">
        <v>794</v>
      </c>
      <c r="AZ4" s="290" t="s">
        <v>795</v>
      </c>
      <c r="BA4" s="286" t="s">
        <v>796</v>
      </c>
      <c r="BB4" s="286" t="s">
        <v>797</v>
      </c>
      <c r="BC4" s="285"/>
      <c r="BD4" s="292"/>
      <c r="BE4" s="292"/>
      <c r="BF4" s="292"/>
      <c r="BG4" s="285"/>
      <c r="BH4" s="285"/>
      <c r="BI4" s="285"/>
      <c r="BJ4" s="285"/>
      <c r="BK4" s="285"/>
    </row>
    <row r="5" spans="1:63" ht="17.25" customHeight="1">
      <c r="A5" s="293">
        <v>1</v>
      </c>
      <c r="B5" s="294" t="str">
        <f>IF(BE5&lt;0.1,"",VLOOKUP($BB$3,'Club and ADMIN lookup'!$B$49:$FU$70,BE5,FALSE)*BF5)</f>
        <v/>
      </c>
      <c r="C5" s="295"/>
      <c r="D5" s="295"/>
      <c r="E5" s="294"/>
      <c r="F5" s="412"/>
      <c r="G5" s="413"/>
      <c r="H5" s="297"/>
      <c r="I5" s="298"/>
      <c r="J5" s="299"/>
      <c r="K5" s="297"/>
      <c r="L5" s="298"/>
      <c r="M5" s="299"/>
      <c r="N5" s="297"/>
      <c r="O5" s="298"/>
      <c r="P5" s="299"/>
      <c r="Q5" s="297"/>
      <c r="R5" s="298"/>
      <c r="S5" s="299"/>
      <c r="T5" s="297"/>
      <c r="U5" s="298"/>
      <c r="V5" s="299"/>
      <c r="W5" s="297"/>
      <c r="X5" s="298"/>
      <c r="Y5" s="299"/>
      <c r="Z5" s="297"/>
      <c r="AA5" s="298"/>
      <c r="AB5" s="299"/>
      <c r="AC5" s="297"/>
      <c r="AD5" s="298"/>
      <c r="AE5" s="299"/>
      <c r="AF5" s="297"/>
      <c r="AG5" s="298"/>
      <c r="AH5" s="299"/>
      <c r="AI5" s="297"/>
      <c r="AJ5" s="298"/>
      <c r="AK5" s="299"/>
      <c r="AL5" s="297"/>
      <c r="AM5" s="298"/>
      <c r="AN5" s="299"/>
      <c r="AO5" s="297"/>
      <c r="AP5" s="298"/>
      <c r="AQ5" s="299"/>
      <c r="AR5" s="297"/>
      <c r="AS5" s="298"/>
      <c r="AT5" s="299"/>
      <c r="AU5" s="297"/>
      <c r="AV5" s="298"/>
      <c r="AW5" s="299"/>
      <c r="AX5" s="300" t="s">
        <v>801</v>
      </c>
      <c r="AY5" s="412"/>
      <c r="AZ5" s="414"/>
      <c r="BA5" s="295"/>
      <c r="BB5" s="295"/>
      <c r="BC5" s="285"/>
      <c r="BD5" s="285"/>
      <c r="BE5" s="285"/>
      <c r="BF5" s="285"/>
      <c r="BG5" s="285"/>
      <c r="BH5" s="285"/>
      <c r="BI5" s="285"/>
      <c r="BJ5" s="285"/>
      <c r="BK5" s="285"/>
    </row>
    <row r="6" spans="1:63" ht="17.25" customHeight="1">
      <c r="A6" s="293">
        <v>2</v>
      </c>
      <c r="B6" s="294" t="str">
        <f>IF(BE6&lt;0.1,"",VLOOKUP($BB$3,'Club and ADMIN lookup'!$B$49:$FU$70,BE6,FALSE)*BF6)</f>
        <v/>
      </c>
      <c r="C6" s="295"/>
      <c r="D6" s="295"/>
      <c r="E6" s="294"/>
      <c r="F6" s="412"/>
      <c r="G6" s="413"/>
      <c r="H6" s="301"/>
      <c r="I6" s="295"/>
      <c r="J6" s="302"/>
      <c r="K6" s="301"/>
      <c r="L6" s="295"/>
      <c r="M6" s="302"/>
      <c r="N6" s="301"/>
      <c r="O6" s="295"/>
      <c r="P6" s="302"/>
      <c r="Q6" s="301"/>
      <c r="R6" s="295"/>
      <c r="S6" s="302"/>
      <c r="T6" s="301"/>
      <c r="U6" s="295"/>
      <c r="V6" s="302"/>
      <c r="W6" s="301"/>
      <c r="X6" s="295"/>
      <c r="Y6" s="302"/>
      <c r="Z6" s="301"/>
      <c r="AA6" s="295"/>
      <c r="AB6" s="302"/>
      <c r="AC6" s="301"/>
      <c r="AD6" s="295"/>
      <c r="AE6" s="302"/>
      <c r="AF6" s="301"/>
      <c r="AG6" s="295"/>
      <c r="AH6" s="302"/>
      <c r="AI6" s="301"/>
      <c r="AJ6" s="295"/>
      <c r="AK6" s="302"/>
      <c r="AL6" s="301"/>
      <c r="AM6" s="295"/>
      <c r="AN6" s="302"/>
      <c r="AO6" s="301"/>
      <c r="AP6" s="295"/>
      <c r="AQ6" s="302"/>
      <c r="AR6" s="301"/>
      <c r="AS6" s="295"/>
      <c r="AT6" s="302"/>
      <c r="AU6" s="301"/>
      <c r="AV6" s="295"/>
      <c r="AW6" s="302"/>
      <c r="AX6" s="300" t="s">
        <v>801</v>
      </c>
      <c r="AY6" s="412"/>
      <c r="AZ6" s="414"/>
      <c r="BA6" s="295"/>
      <c r="BB6" s="295"/>
      <c r="BC6" s="285"/>
      <c r="BD6" s="285"/>
      <c r="BE6" s="285"/>
      <c r="BF6" s="285"/>
      <c r="BG6" s="285"/>
      <c r="BH6" s="285"/>
      <c r="BI6" s="285"/>
      <c r="BJ6" s="285"/>
      <c r="BK6" s="285"/>
    </row>
    <row r="7" spans="1:63" ht="17.25" customHeight="1">
      <c r="A7" s="293">
        <v>3</v>
      </c>
      <c r="B7" s="294" t="str">
        <f>IF(BE7&lt;0.1,"",VLOOKUP($BB$3,'Club and ADMIN lookup'!$B$49:$FU$70,BE7,FALSE)*BF7)</f>
        <v/>
      </c>
      <c r="C7" s="295"/>
      <c r="D7" s="295"/>
      <c r="E7" s="294"/>
      <c r="F7" s="412"/>
      <c r="G7" s="413"/>
      <c r="H7" s="301"/>
      <c r="I7" s="295"/>
      <c r="J7" s="302"/>
      <c r="K7" s="301"/>
      <c r="L7" s="295"/>
      <c r="M7" s="302"/>
      <c r="N7" s="301"/>
      <c r="O7" s="295"/>
      <c r="P7" s="302"/>
      <c r="Q7" s="301"/>
      <c r="R7" s="295"/>
      <c r="S7" s="302"/>
      <c r="T7" s="301"/>
      <c r="U7" s="295"/>
      <c r="V7" s="302"/>
      <c r="W7" s="301"/>
      <c r="X7" s="295"/>
      <c r="Y7" s="302"/>
      <c r="Z7" s="301"/>
      <c r="AA7" s="295"/>
      <c r="AB7" s="302"/>
      <c r="AC7" s="301"/>
      <c r="AD7" s="295"/>
      <c r="AE7" s="302"/>
      <c r="AF7" s="301"/>
      <c r="AG7" s="295"/>
      <c r="AH7" s="302"/>
      <c r="AI7" s="301"/>
      <c r="AJ7" s="295"/>
      <c r="AK7" s="302"/>
      <c r="AL7" s="301"/>
      <c r="AM7" s="295"/>
      <c r="AN7" s="302"/>
      <c r="AO7" s="301"/>
      <c r="AP7" s="295"/>
      <c r="AQ7" s="302"/>
      <c r="AR7" s="301"/>
      <c r="AS7" s="295"/>
      <c r="AT7" s="302"/>
      <c r="AU7" s="301"/>
      <c r="AV7" s="295"/>
      <c r="AW7" s="302"/>
      <c r="AX7" s="300" t="s">
        <v>801</v>
      </c>
      <c r="AY7" s="412"/>
      <c r="AZ7" s="414"/>
      <c r="BA7" s="295"/>
      <c r="BB7" s="295"/>
      <c r="BC7" s="285"/>
      <c r="BD7" s="285"/>
      <c r="BE7" s="285"/>
      <c r="BF7" s="285"/>
      <c r="BG7" s="285"/>
      <c r="BH7" s="285"/>
      <c r="BI7" s="285"/>
      <c r="BJ7" s="285"/>
      <c r="BK7" s="285"/>
    </row>
    <row r="8" spans="1:63" ht="17.25" customHeight="1">
      <c r="A8" s="293">
        <v>4</v>
      </c>
      <c r="B8" s="294" t="str">
        <f>IF(BE8&lt;0.1,"",VLOOKUP($BB$3,'Club and ADMIN lookup'!$B$49:$FU$70,BE8,FALSE)*BF8)</f>
        <v/>
      </c>
      <c r="C8" s="295"/>
      <c r="D8" s="295"/>
      <c r="E8" s="294"/>
      <c r="F8" s="412"/>
      <c r="G8" s="413"/>
      <c r="H8" s="301"/>
      <c r="I8" s="295"/>
      <c r="J8" s="302"/>
      <c r="K8" s="301"/>
      <c r="L8" s="295"/>
      <c r="M8" s="302"/>
      <c r="N8" s="301"/>
      <c r="O8" s="295"/>
      <c r="P8" s="302"/>
      <c r="Q8" s="301"/>
      <c r="R8" s="295"/>
      <c r="S8" s="302"/>
      <c r="T8" s="301"/>
      <c r="U8" s="295"/>
      <c r="V8" s="302"/>
      <c r="W8" s="301"/>
      <c r="X8" s="295"/>
      <c r="Y8" s="302"/>
      <c r="Z8" s="301"/>
      <c r="AA8" s="295"/>
      <c r="AB8" s="302"/>
      <c r="AC8" s="301"/>
      <c r="AD8" s="295"/>
      <c r="AE8" s="302"/>
      <c r="AF8" s="301"/>
      <c r="AG8" s="295"/>
      <c r="AH8" s="302"/>
      <c r="AI8" s="301"/>
      <c r="AJ8" s="295"/>
      <c r="AK8" s="302"/>
      <c r="AL8" s="301"/>
      <c r="AM8" s="295"/>
      <c r="AN8" s="302"/>
      <c r="AO8" s="301"/>
      <c r="AP8" s="295"/>
      <c r="AQ8" s="302"/>
      <c r="AR8" s="301"/>
      <c r="AS8" s="295"/>
      <c r="AT8" s="302"/>
      <c r="AU8" s="301"/>
      <c r="AV8" s="295"/>
      <c r="AW8" s="302"/>
      <c r="AX8" s="300" t="s">
        <v>801</v>
      </c>
      <c r="AY8" s="412"/>
      <c r="AZ8" s="414"/>
      <c r="BA8" s="295"/>
      <c r="BB8" s="295"/>
      <c r="BC8" s="285"/>
      <c r="BD8" s="285"/>
      <c r="BE8" s="285"/>
      <c r="BF8" s="285"/>
      <c r="BG8" s="285"/>
      <c r="BH8" s="285"/>
      <c r="BI8" s="285"/>
      <c r="BJ8" s="285"/>
      <c r="BK8" s="285"/>
    </row>
    <row r="9" spans="1:63" ht="17.25" customHeight="1">
      <c r="A9" s="293">
        <v>5</v>
      </c>
      <c r="B9" s="294" t="str">
        <f>IF(BE9&lt;0.1,"",VLOOKUP($BB$3,'Club and ADMIN lookup'!$B$49:$FU$70,BE9,FALSE)*BF9)</f>
        <v/>
      </c>
      <c r="C9" s="295"/>
      <c r="D9" s="295"/>
      <c r="E9" s="294"/>
      <c r="F9" s="412"/>
      <c r="G9" s="413"/>
      <c r="H9" s="301"/>
      <c r="I9" s="295"/>
      <c r="J9" s="302"/>
      <c r="K9" s="301"/>
      <c r="L9" s="295"/>
      <c r="M9" s="302"/>
      <c r="N9" s="301"/>
      <c r="O9" s="295"/>
      <c r="P9" s="302"/>
      <c r="Q9" s="301"/>
      <c r="R9" s="295"/>
      <c r="S9" s="302"/>
      <c r="T9" s="301"/>
      <c r="U9" s="295"/>
      <c r="V9" s="302"/>
      <c r="W9" s="301"/>
      <c r="X9" s="295"/>
      <c r="Y9" s="302"/>
      <c r="Z9" s="301"/>
      <c r="AA9" s="295"/>
      <c r="AB9" s="302"/>
      <c r="AC9" s="301"/>
      <c r="AD9" s="295"/>
      <c r="AE9" s="302"/>
      <c r="AF9" s="301"/>
      <c r="AG9" s="295"/>
      <c r="AH9" s="302"/>
      <c r="AI9" s="301"/>
      <c r="AJ9" s="295"/>
      <c r="AK9" s="302"/>
      <c r="AL9" s="301"/>
      <c r="AM9" s="295"/>
      <c r="AN9" s="302"/>
      <c r="AO9" s="301"/>
      <c r="AP9" s="295"/>
      <c r="AQ9" s="302"/>
      <c r="AR9" s="301"/>
      <c r="AS9" s="295"/>
      <c r="AT9" s="302"/>
      <c r="AU9" s="301"/>
      <c r="AV9" s="295"/>
      <c r="AW9" s="302"/>
      <c r="AX9" s="300" t="s">
        <v>801</v>
      </c>
      <c r="AY9" s="412"/>
      <c r="AZ9" s="414"/>
      <c r="BA9" s="295"/>
      <c r="BB9" s="295"/>
      <c r="BC9" s="285"/>
      <c r="BD9" s="285"/>
      <c r="BE9" s="285"/>
      <c r="BF9" s="285"/>
      <c r="BG9" s="285"/>
      <c r="BH9" s="285"/>
      <c r="BI9" s="285"/>
      <c r="BJ9" s="285"/>
      <c r="BK9" s="285"/>
    </row>
    <row r="10" spans="1:63" ht="17.25" customHeight="1">
      <c r="A10" s="293">
        <v>6</v>
      </c>
      <c r="B10" s="294" t="str">
        <f>IF(BE10&lt;0.1,"",VLOOKUP($BB$3,'Club and ADMIN lookup'!$B$49:$FU$70,BE10,FALSE)*BF10)</f>
        <v/>
      </c>
      <c r="C10" s="295"/>
      <c r="D10" s="295"/>
      <c r="E10" s="294"/>
      <c r="F10" s="412"/>
      <c r="G10" s="413"/>
      <c r="H10" s="301"/>
      <c r="I10" s="295"/>
      <c r="J10" s="302"/>
      <c r="K10" s="301"/>
      <c r="L10" s="295"/>
      <c r="M10" s="302"/>
      <c r="N10" s="301"/>
      <c r="O10" s="295"/>
      <c r="P10" s="302"/>
      <c r="Q10" s="301"/>
      <c r="R10" s="295"/>
      <c r="S10" s="302"/>
      <c r="T10" s="301"/>
      <c r="U10" s="295"/>
      <c r="V10" s="302"/>
      <c r="W10" s="301"/>
      <c r="X10" s="295"/>
      <c r="Y10" s="302"/>
      <c r="Z10" s="301"/>
      <c r="AA10" s="295"/>
      <c r="AB10" s="302"/>
      <c r="AC10" s="301"/>
      <c r="AD10" s="295"/>
      <c r="AE10" s="302"/>
      <c r="AF10" s="301"/>
      <c r="AG10" s="295"/>
      <c r="AH10" s="302"/>
      <c r="AI10" s="301"/>
      <c r="AJ10" s="295"/>
      <c r="AK10" s="302"/>
      <c r="AL10" s="301"/>
      <c r="AM10" s="295"/>
      <c r="AN10" s="302"/>
      <c r="AO10" s="301"/>
      <c r="AP10" s="295"/>
      <c r="AQ10" s="302"/>
      <c r="AR10" s="301"/>
      <c r="AS10" s="295"/>
      <c r="AT10" s="302"/>
      <c r="AU10" s="301"/>
      <c r="AV10" s="295"/>
      <c r="AW10" s="302"/>
      <c r="AX10" s="300" t="s">
        <v>801</v>
      </c>
      <c r="AY10" s="412"/>
      <c r="AZ10" s="414"/>
      <c r="BA10" s="295"/>
      <c r="BB10" s="295"/>
      <c r="BC10" s="285"/>
      <c r="BD10" s="285"/>
      <c r="BE10" s="285"/>
      <c r="BF10" s="285"/>
      <c r="BG10" s="285"/>
      <c r="BH10" s="285"/>
      <c r="BI10" s="285"/>
      <c r="BJ10" s="285"/>
      <c r="BK10" s="285"/>
    </row>
    <row r="11" spans="1:63" ht="17.25" customHeight="1">
      <c r="A11" s="293">
        <v>7</v>
      </c>
      <c r="B11" s="294" t="str">
        <f>IF(BE11&lt;0.1,"",VLOOKUP($BB$3,'Club and ADMIN lookup'!$B$49:$FU$70,BE11,FALSE)*BF11)</f>
        <v/>
      </c>
      <c r="C11" s="295"/>
      <c r="D11" s="295"/>
      <c r="E11" s="294"/>
      <c r="F11" s="412"/>
      <c r="G11" s="413"/>
      <c r="H11" s="301"/>
      <c r="I11" s="295"/>
      <c r="J11" s="302"/>
      <c r="K11" s="301"/>
      <c r="L11" s="295"/>
      <c r="M11" s="302"/>
      <c r="N11" s="301"/>
      <c r="O11" s="295"/>
      <c r="P11" s="302"/>
      <c r="Q11" s="301"/>
      <c r="R11" s="295"/>
      <c r="S11" s="302"/>
      <c r="T11" s="301"/>
      <c r="U11" s="295"/>
      <c r="V11" s="302"/>
      <c r="W11" s="301"/>
      <c r="X11" s="295"/>
      <c r="Y11" s="302"/>
      <c r="Z11" s="301"/>
      <c r="AA11" s="295"/>
      <c r="AB11" s="302"/>
      <c r="AC11" s="301"/>
      <c r="AD11" s="295"/>
      <c r="AE11" s="302"/>
      <c r="AF11" s="301"/>
      <c r="AG11" s="295"/>
      <c r="AH11" s="302"/>
      <c r="AI11" s="301"/>
      <c r="AJ11" s="295"/>
      <c r="AK11" s="302"/>
      <c r="AL11" s="301"/>
      <c r="AM11" s="295"/>
      <c r="AN11" s="302"/>
      <c r="AO11" s="301"/>
      <c r="AP11" s="295"/>
      <c r="AQ11" s="302"/>
      <c r="AR11" s="301"/>
      <c r="AS11" s="295"/>
      <c r="AT11" s="302"/>
      <c r="AU11" s="301"/>
      <c r="AV11" s="295"/>
      <c r="AW11" s="302"/>
      <c r="AX11" s="300" t="s">
        <v>801</v>
      </c>
      <c r="AY11" s="412"/>
      <c r="AZ11" s="414"/>
      <c r="BA11" s="295"/>
      <c r="BB11" s="295"/>
      <c r="BC11" s="285"/>
      <c r="BD11" s="285"/>
      <c r="BE11" s="285"/>
      <c r="BF11" s="285"/>
      <c r="BG11" s="285"/>
      <c r="BH11" s="285"/>
      <c r="BI11" s="285"/>
      <c r="BJ11" s="285"/>
      <c r="BK11" s="285"/>
    </row>
    <row r="12" spans="1:63" ht="17.25" customHeight="1">
      <c r="A12" s="293">
        <v>8</v>
      </c>
      <c r="B12" s="294" t="str">
        <f>IF(BE12&lt;0.1,"",VLOOKUP($BB$3,'Club and ADMIN lookup'!$B$49:$FU$70,BE12,FALSE)*BF12)</f>
        <v/>
      </c>
      <c r="C12" s="295"/>
      <c r="D12" s="295"/>
      <c r="E12" s="294"/>
      <c r="F12" s="412"/>
      <c r="G12" s="413"/>
      <c r="H12" s="301"/>
      <c r="I12" s="295"/>
      <c r="J12" s="302"/>
      <c r="K12" s="301"/>
      <c r="L12" s="295"/>
      <c r="M12" s="302"/>
      <c r="N12" s="301"/>
      <c r="O12" s="295"/>
      <c r="P12" s="302"/>
      <c r="Q12" s="301"/>
      <c r="R12" s="295"/>
      <c r="S12" s="302"/>
      <c r="T12" s="301"/>
      <c r="U12" s="295"/>
      <c r="V12" s="302"/>
      <c r="W12" s="301"/>
      <c r="X12" s="295"/>
      <c r="Y12" s="302"/>
      <c r="Z12" s="301"/>
      <c r="AA12" s="295"/>
      <c r="AB12" s="302"/>
      <c r="AC12" s="301"/>
      <c r="AD12" s="295"/>
      <c r="AE12" s="302"/>
      <c r="AF12" s="301"/>
      <c r="AG12" s="295"/>
      <c r="AH12" s="302"/>
      <c r="AI12" s="301"/>
      <c r="AJ12" s="295"/>
      <c r="AK12" s="302"/>
      <c r="AL12" s="301"/>
      <c r="AM12" s="295"/>
      <c r="AN12" s="302"/>
      <c r="AO12" s="301"/>
      <c r="AP12" s="295"/>
      <c r="AQ12" s="302"/>
      <c r="AR12" s="301"/>
      <c r="AS12" s="295"/>
      <c r="AT12" s="302"/>
      <c r="AU12" s="301"/>
      <c r="AV12" s="295"/>
      <c r="AW12" s="302"/>
      <c r="AX12" s="300" t="s">
        <v>801</v>
      </c>
      <c r="AY12" s="412"/>
      <c r="AZ12" s="414"/>
      <c r="BA12" s="295"/>
      <c r="BB12" s="295"/>
      <c r="BC12" s="285"/>
      <c r="BD12" s="285"/>
      <c r="BE12" s="285"/>
      <c r="BF12" s="285"/>
      <c r="BG12" s="285"/>
      <c r="BH12" s="285"/>
      <c r="BI12" s="285"/>
      <c r="BJ12" s="285"/>
      <c r="BK12" s="285"/>
    </row>
    <row r="13" spans="1:63" ht="17.25" customHeight="1">
      <c r="A13" s="293">
        <v>9</v>
      </c>
      <c r="B13" s="294" t="str">
        <f>IF(BE13&lt;0.1,"",VLOOKUP($BB$3,'Club and ADMIN lookup'!$B$49:$FU$70,BE13,FALSE)*BF13)</f>
        <v/>
      </c>
      <c r="C13" s="295"/>
      <c r="D13" s="295"/>
      <c r="E13" s="294"/>
      <c r="F13" s="412"/>
      <c r="G13" s="413"/>
      <c r="H13" s="301"/>
      <c r="I13" s="295"/>
      <c r="J13" s="302"/>
      <c r="K13" s="301"/>
      <c r="L13" s="295"/>
      <c r="M13" s="302"/>
      <c r="N13" s="301"/>
      <c r="O13" s="295"/>
      <c r="P13" s="302"/>
      <c r="Q13" s="301"/>
      <c r="R13" s="295"/>
      <c r="S13" s="302"/>
      <c r="T13" s="301"/>
      <c r="U13" s="295"/>
      <c r="V13" s="302"/>
      <c r="W13" s="301"/>
      <c r="X13" s="295"/>
      <c r="Y13" s="302"/>
      <c r="Z13" s="301"/>
      <c r="AA13" s="295"/>
      <c r="AB13" s="302"/>
      <c r="AC13" s="301"/>
      <c r="AD13" s="295"/>
      <c r="AE13" s="302"/>
      <c r="AF13" s="301"/>
      <c r="AG13" s="295"/>
      <c r="AH13" s="302"/>
      <c r="AI13" s="301"/>
      <c r="AJ13" s="295"/>
      <c r="AK13" s="302"/>
      <c r="AL13" s="301"/>
      <c r="AM13" s="295"/>
      <c r="AN13" s="302"/>
      <c r="AO13" s="301"/>
      <c r="AP13" s="295"/>
      <c r="AQ13" s="302"/>
      <c r="AR13" s="301"/>
      <c r="AS13" s="295"/>
      <c r="AT13" s="302"/>
      <c r="AU13" s="301"/>
      <c r="AV13" s="295"/>
      <c r="AW13" s="302"/>
      <c r="AX13" s="300" t="s">
        <v>801</v>
      </c>
      <c r="AY13" s="412"/>
      <c r="AZ13" s="414"/>
      <c r="BA13" s="295"/>
      <c r="BB13" s="295"/>
      <c r="BC13" s="285"/>
      <c r="BD13" s="285"/>
      <c r="BE13" s="285"/>
      <c r="BF13" s="285"/>
      <c r="BG13" s="285"/>
      <c r="BH13" s="285"/>
      <c r="BI13" s="285"/>
      <c r="BJ13" s="285"/>
      <c r="BK13" s="285"/>
    </row>
    <row r="14" spans="1:63" ht="17.25" customHeight="1">
      <c r="A14" s="293">
        <v>10</v>
      </c>
      <c r="B14" s="294" t="str">
        <f>IF(BE14&lt;0.1,"",VLOOKUP($BB$3,'Club and ADMIN lookup'!$B$49:$FU$70,BE14,FALSE)*BF14)</f>
        <v/>
      </c>
      <c r="C14" s="295"/>
      <c r="D14" s="295"/>
      <c r="E14" s="294"/>
      <c r="F14" s="412"/>
      <c r="G14" s="413"/>
      <c r="H14" s="301"/>
      <c r="I14" s="295"/>
      <c r="J14" s="302"/>
      <c r="K14" s="301"/>
      <c r="L14" s="295"/>
      <c r="M14" s="302"/>
      <c r="N14" s="301"/>
      <c r="O14" s="295"/>
      <c r="P14" s="302"/>
      <c r="Q14" s="301"/>
      <c r="R14" s="295"/>
      <c r="S14" s="302"/>
      <c r="T14" s="301"/>
      <c r="U14" s="295"/>
      <c r="V14" s="302"/>
      <c r="W14" s="301"/>
      <c r="X14" s="295"/>
      <c r="Y14" s="302"/>
      <c r="Z14" s="301"/>
      <c r="AA14" s="295"/>
      <c r="AB14" s="302"/>
      <c r="AC14" s="301"/>
      <c r="AD14" s="295"/>
      <c r="AE14" s="302"/>
      <c r="AF14" s="301"/>
      <c r="AG14" s="295"/>
      <c r="AH14" s="302"/>
      <c r="AI14" s="301"/>
      <c r="AJ14" s="295"/>
      <c r="AK14" s="302"/>
      <c r="AL14" s="301"/>
      <c r="AM14" s="295"/>
      <c r="AN14" s="302"/>
      <c r="AO14" s="301"/>
      <c r="AP14" s="295"/>
      <c r="AQ14" s="302"/>
      <c r="AR14" s="301"/>
      <c r="AS14" s="295"/>
      <c r="AT14" s="302"/>
      <c r="AU14" s="301"/>
      <c r="AV14" s="295"/>
      <c r="AW14" s="302"/>
      <c r="AX14" s="300" t="s">
        <v>801</v>
      </c>
      <c r="AY14" s="412"/>
      <c r="AZ14" s="414"/>
      <c r="BA14" s="295"/>
      <c r="BB14" s="295"/>
      <c r="BC14" s="285"/>
      <c r="BD14" s="285"/>
      <c r="BE14" s="285"/>
      <c r="BF14" s="285"/>
      <c r="BG14" s="285"/>
      <c r="BH14" s="285"/>
      <c r="BI14" s="285"/>
      <c r="BJ14" s="285"/>
      <c r="BK14" s="285"/>
    </row>
    <row r="15" spans="1:63" ht="17.25" customHeight="1">
      <c r="A15" s="293">
        <v>11</v>
      </c>
      <c r="B15" s="294" t="str">
        <f>IF(BE15&lt;0.1,"",VLOOKUP($BB$3,'Club and ADMIN lookup'!$B$49:$FU$70,BE15,FALSE)*BF15)</f>
        <v/>
      </c>
      <c r="C15" s="295"/>
      <c r="D15" s="295"/>
      <c r="E15" s="294"/>
      <c r="F15" s="412"/>
      <c r="G15" s="413"/>
      <c r="H15" s="301"/>
      <c r="I15" s="295"/>
      <c r="J15" s="302"/>
      <c r="K15" s="301"/>
      <c r="L15" s="295"/>
      <c r="M15" s="302"/>
      <c r="N15" s="301"/>
      <c r="O15" s="295"/>
      <c r="P15" s="302"/>
      <c r="Q15" s="301"/>
      <c r="R15" s="295"/>
      <c r="S15" s="302"/>
      <c r="T15" s="301"/>
      <c r="U15" s="295"/>
      <c r="V15" s="302"/>
      <c r="W15" s="301"/>
      <c r="X15" s="295"/>
      <c r="Y15" s="302"/>
      <c r="Z15" s="301"/>
      <c r="AA15" s="295"/>
      <c r="AB15" s="302"/>
      <c r="AC15" s="301"/>
      <c r="AD15" s="295"/>
      <c r="AE15" s="302"/>
      <c r="AF15" s="301"/>
      <c r="AG15" s="295"/>
      <c r="AH15" s="302"/>
      <c r="AI15" s="301"/>
      <c r="AJ15" s="295"/>
      <c r="AK15" s="302"/>
      <c r="AL15" s="301"/>
      <c r="AM15" s="295"/>
      <c r="AN15" s="302"/>
      <c r="AO15" s="301"/>
      <c r="AP15" s="295"/>
      <c r="AQ15" s="302"/>
      <c r="AR15" s="301"/>
      <c r="AS15" s="295"/>
      <c r="AT15" s="302"/>
      <c r="AU15" s="301"/>
      <c r="AV15" s="295"/>
      <c r="AW15" s="302"/>
      <c r="AX15" s="300" t="s">
        <v>801</v>
      </c>
      <c r="AY15" s="412"/>
      <c r="AZ15" s="414"/>
      <c r="BA15" s="295"/>
      <c r="BB15" s="295"/>
      <c r="BC15" s="285"/>
      <c r="BD15" s="285"/>
      <c r="BE15" s="285"/>
      <c r="BF15" s="285"/>
      <c r="BG15" s="285"/>
      <c r="BH15" s="285"/>
      <c r="BI15" s="285"/>
      <c r="BJ15" s="285"/>
      <c r="BK15" s="285"/>
    </row>
    <row r="16" spans="1:63" ht="17.25" customHeight="1">
      <c r="A16" s="293">
        <v>12</v>
      </c>
      <c r="B16" s="294" t="str">
        <f>IF(BE16&lt;0.1,"",VLOOKUP($BB$3,'Club and ADMIN lookup'!$B$49:$FU$70,BE16,FALSE)*BF16)</f>
        <v/>
      </c>
      <c r="C16" s="295"/>
      <c r="D16" s="295"/>
      <c r="E16" s="294"/>
      <c r="F16" s="412"/>
      <c r="G16" s="413"/>
      <c r="H16" s="301"/>
      <c r="I16" s="295"/>
      <c r="J16" s="302"/>
      <c r="K16" s="301"/>
      <c r="L16" s="295"/>
      <c r="M16" s="302"/>
      <c r="N16" s="301"/>
      <c r="O16" s="295"/>
      <c r="P16" s="302"/>
      <c r="Q16" s="301"/>
      <c r="R16" s="295"/>
      <c r="S16" s="302"/>
      <c r="T16" s="301"/>
      <c r="U16" s="295"/>
      <c r="V16" s="302"/>
      <c r="W16" s="301"/>
      <c r="X16" s="295"/>
      <c r="Y16" s="302"/>
      <c r="Z16" s="301"/>
      <c r="AA16" s="295"/>
      <c r="AB16" s="302"/>
      <c r="AC16" s="301"/>
      <c r="AD16" s="295"/>
      <c r="AE16" s="302"/>
      <c r="AF16" s="301"/>
      <c r="AG16" s="295"/>
      <c r="AH16" s="302"/>
      <c r="AI16" s="301"/>
      <c r="AJ16" s="295"/>
      <c r="AK16" s="302"/>
      <c r="AL16" s="301"/>
      <c r="AM16" s="295"/>
      <c r="AN16" s="302"/>
      <c r="AO16" s="301"/>
      <c r="AP16" s="295"/>
      <c r="AQ16" s="302"/>
      <c r="AR16" s="301"/>
      <c r="AS16" s="295"/>
      <c r="AT16" s="302"/>
      <c r="AU16" s="301"/>
      <c r="AV16" s="295"/>
      <c r="AW16" s="302"/>
      <c r="AX16" s="300" t="s">
        <v>801</v>
      </c>
      <c r="AY16" s="412"/>
      <c r="AZ16" s="414"/>
      <c r="BA16" s="295"/>
      <c r="BB16" s="295"/>
      <c r="BC16" s="285"/>
      <c r="BD16" s="285"/>
      <c r="BE16" s="285"/>
      <c r="BF16" s="285"/>
      <c r="BG16" s="285"/>
      <c r="BH16" s="285"/>
      <c r="BI16" s="285"/>
      <c r="BJ16" s="285"/>
      <c r="BK16" s="285"/>
    </row>
    <row r="17" spans="1:63" ht="17.25" customHeight="1">
      <c r="A17" s="293">
        <v>13</v>
      </c>
      <c r="B17" s="294" t="str">
        <f>IF(BE17&lt;0.1,"",VLOOKUP($BB$3,'Club and ADMIN lookup'!$B$49:$FU$70,BE17,FALSE)*BF17)</f>
        <v/>
      </c>
      <c r="C17" s="295"/>
      <c r="D17" s="295"/>
      <c r="E17" s="294"/>
      <c r="F17" s="412"/>
      <c r="G17" s="413"/>
      <c r="H17" s="301"/>
      <c r="I17" s="295"/>
      <c r="J17" s="302"/>
      <c r="K17" s="301"/>
      <c r="L17" s="295"/>
      <c r="M17" s="302"/>
      <c r="N17" s="301"/>
      <c r="O17" s="295"/>
      <c r="P17" s="302"/>
      <c r="Q17" s="301"/>
      <c r="R17" s="295"/>
      <c r="S17" s="302"/>
      <c r="T17" s="301"/>
      <c r="U17" s="295"/>
      <c r="V17" s="302"/>
      <c r="W17" s="301"/>
      <c r="X17" s="295"/>
      <c r="Y17" s="302"/>
      <c r="Z17" s="301"/>
      <c r="AA17" s="295"/>
      <c r="AB17" s="302"/>
      <c r="AC17" s="301"/>
      <c r="AD17" s="295"/>
      <c r="AE17" s="302"/>
      <c r="AF17" s="301"/>
      <c r="AG17" s="295"/>
      <c r="AH17" s="302"/>
      <c r="AI17" s="301"/>
      <c r="AJ17" s="295"/>
      <c r="AK17" s="302"/>
      <c r="AL17" s="301"/>
      <c r="AM17" s="295"/>
      <c r="AN17" s="302"/>
      <c r="AO17" s="301"/>
      <c r="AP17" s="295"/>
      <c r="AQ17" s="302"/>
      <c r="AR17" s="301"/>
      <c r="AS17" s="295"/>
      <c r="AT17" s="302"/>
      <c r="AU17" s="301"/>
      <c r="AV17" s="295"/>
      <c r="AW17" s="302"/>
      <c r="AX17" s="300" t="s">
        <v>801</v>
      </c>
      <c r="AY17" s="412"/>
      <c r="AZ17" s="414"/>
      <c r="BA17" s="295"/>
      <c r="BB17" s="295"/>
      <c r="BC17" s="285"/>
      <c r="BD17" s="285"/>
      <c r="BE17" s="285"/>
      <c r="BF17" s="285"/>
      <c r="BG17" s="285"/>
      <c r="BH17" s="285"/>
      <c r="BI17" s="285"/>
      <c r="BJ17" s="285"/>
      <c r="BK17" s="285"/>
    </row>
    <row r="18" spans="1:63" ht="17.25" customHeight="1">
      <c r="A18" s="293">
        <v>14</v>
      </c>
      <c r="B18" s="294" t="str">
        <f>IF(BE18&lt;0.1,"",VLOOKUP($BB$3,'Club and ADMIN lookup'!$B$49:$FU$70,BE18,FALSE)*BF18)</f>
        <v/>
      </c>
      <c r="C18" s="295"/>
      <c r="D18" s="295"/>
      <c r="E18" s="294"/>
      <c r="F18" s="412"/>
      <c r="G18" s="413"/>
      <c r="H18" s="301"/>
      <c r="I18" s="295"/>
      <c r="J18" s="302"/>
      <c r="K18" s="301"/>
      <c r="L18" s="295"/>
      <c r="M18" s="302"/>
      <c r="N18" s="301"/>
      <c r="O18" s="295"/>
      <c r="P18" s="302"/>
      <c r="Q18" s="301"/>
      <c r="R18" s="295"/>
      <c r="S18" s="302"/>
      <c r="T18" s="301"/>
      <c r="U18" s="295"/>
      <c r="V18" s="302"/>
      <c r="W18" s="301"/>
      <c r="X18" s="295"/>
      <c r="Y18" s="302"/>
      <c r="Z18" s="301"/>
      <c r="AA18" s="295"/>
      <c r="AB18" s="302"/>
      <c r="AC18" s="301"/>
      <c r="AD18" s="295"/>
      <c r="AE18" s="302"/>
      <c r="AF18" s="301"/>
      <c r="AG18" s="295"/>
      <c r="AH18" s="302"/>
      <c r="AI18" s="301"/>
      <c r="AJ18" s="295"/>
      <c r="AK18" s="302"/>
      <c r="AL18" s="301"/>
      <c r="AM18" s="295"/>
      <c r="AN18" s="302"/>
      <c r="AO18" s="301"/>
      <c r="AP18" s="295"/>
      <c r="AQ18" s="302"/>
      <c r="AR18" s="301"/>
      <c r="AS18" s="295"/>
      <c r="AT18" s="302"/>
      <c r="AU18" s="301"/>
      <c r="AV18" s="295"/>
      <c r="AW18" s="302"/>
      <c r="AX18" s="300" t="s">
        <v>801</v>
      </c>
      <c r="AY18" s="412"/>
      <c r="AZ18" s="414"/>
      <c r="BA18" s="295"/>
      <c r="BB18" s="295"/>
      <c r="BC18" s="285"/>
      <c r="BD18" s="285"/>
      <c r="BE18" s="285"/>
      <c r="BF18" s="285"/>
      <c r="BG18" s="285"/>
      <c r="BH18" s="285"/>
      <c r="BI18" s="285"/>
      <c r="BJ18" s="285"/>
      <c r="BK18" s="285"/>
    </row>
    <row r="19" spans="1:63" ht="17.25" customHeight="1">
      <c r="A19" s="293">
        <v>15</v>
      </c>
      <c r="B19" s="294" t="str">
        <f>IF(BE19&lt;0.1,"",VLOOKUP($BB$3,'Club and ADMIN lookup'!$B$49:$FU$70,BE19,FALSE)*BF19)</f>
        <v/>
      </c>
      <c r="C19" s="295"/>
      <c r="D19" s="295"/>
      <c r="E19" s="294"/>
      <c r="F19" s="412"/>
      <c r="G19" s="413"/>
      <c r="H19" s="301"/>
      <c r="I19" s="295"/>
      <c r="J19" s="302"/>
      <c r="K19" s="301"/>
      <c r="L19" s="295"/>
      <c r="M19" s="302"/>
      <c r="N19" s="301"/>
      <c r="O19" s="295"/>
      <c r="P19" s="302"/>
      <c r="Q19" s="301"/>
      <c r="R19" s="295"/>
      <c r="S19" s="302"/>
      <c r="T19" s="301"/>
      <c r="U19" s="295"/>
      <c r="V19" s="302"/>
      <c r="W19" s="301"/>
      <c r="X19" s="295"/>
      <c r="Y19" s="302"/>
      <c r="Z19" s="301"/>
      <c r="AA19" s="295"/>
      <c r="AB19" s="302"/>
      <c r="AC19" s="301"/>
      <c r="AD19" s="295"/>
      <c r="AE19" s="302"/>
      <c r="AF19" s="301"/>
      <c r="AG19" s="295"/>
      <c r="AH19" s="302"/>
      <c r="AI19" s="301"/>
      <c r="AJ19" s="295"/>
      <c r="AK19" s="302"/>
      <c r="AL19" s="301"/>
      <c r="AM19" s="295"/>
      <c r="AN19" s="302"/>
      <c r="AO19" s="301"/>
      <c r="AP19" s="295"/>
      <c r="AQ19" s="302"/>
      <c r="AR19" s="301"/>
      <c r="AS19" s="295"/>
      <c r="AT19" s="302"/>
      <c r="AU19" s="301"/>
      <c r="AV19" s="295"/>
      <c r="AW19" s="302"/>
      <c r="AX19" s="300" t="s">
        <v>801</v>
      </c>
      <c r="AY19" s="412"/>
      <c r="AZ19" s="414"/>
      <c r="BA19" s="295"/>
      <c r="BB19" s="295"/>
      <c r="BC19" s="285"/>
      <c r="BD19" s="285"/>
      <c r="BE19" s="285"/>
      <c r="BF19" s="285"/>
      <c r="BG19" s="285"/>
      <c r="BH19" s="285"/>
      <c r="BI19" s="285"/>
      <c r="BJ19" s="285"/>
      <c r="BK19" s="285"/>
    </row>
    <row r="20" spans="1:63" ht="17.25" customHeight="1">
      <c r="A20" s="293">
        <v>16</v>
      </c>
      <c r="B20" s="294" t="str">
        <f>IF(BE20&lt;0.1,"",VLOOKUP($BB$3,'Club and ADMIN lookup'!$B$49:$FU$70,BE20,FALSE)*BF20)</f>
        <v/>
      </c>
      <c r="C20" s="295"/>
      <c r="D20" s="295"/>
      <c r="E20" s="294"/>
      <c r="F20" s="412"/>
      <c r="G20" s="413"/>
      <c r="H20" s="301"/>
      <c r="I20" s="295"/>
      <c r="J20" s="302"/>
      <c r="K20" s="301"/>
      <c r="L20" s="295"/>
      <c r="M20" s="302"/>
      <c r="N20" s="301"/>
      <c r="O20" s="295"/>
      <c r="P20" s="302"/>
      <c r="Q20" s="301"/>
      <c r="R20" s="295"/>
      <c r="S20" s="302"/>
      <c r="T20" s="301"/>
      <c r="U20" s="295"/>
      <c r="V20" s="302"/>
      <c r="W20" s="301"/>
      <c r="X20" s="295"/>
      <c r="Y20" s="302"/>
      <c r="Z20" s="301"/>
      <c r="AA20" s="295"/>
      <c r="AB20" s="302"/>
      <c r="AC20" s="301"/>
      <c r="AD20" s="295"/>
      <c r="AE20" s="302"/>
      <c r="AF20" s="301"/>
      <c r="AG20" s="295"/>
      <c r="AH20" s="302"/>
      <c r="AI20" s="301"/>
      <c r="AJ20" s="295"/>
      <c r="AK20" s="302"/>
      <c r="AL20" s="301"/>
      <c r="AM20" s="295"/>
      <c r="AN20" s="302"/>
      <c r="AO20" s="301"/>
      <c r="AP20" s="295"/>
      <c r="AQ20" s="302"/>
      <c r="AR20" s="301"/>
      <c r="AS20" s="295"/>
      <c r="AT20" s="302"/>
      <c r="AU20" s="301"/>
      <c r="AV20" s="295"/>
      <c r="AW20" s="302"/>
      <c r="AX20" s="300" t="s">
        <v>801</v>
      </c>
      <c r="AY20" s="412"/>
      <c r="AZ20" s="414"/>
      <c r="BA20" s="295"/>
      <c r="BB20" s="295"/>
      <c r="BC20" s="285"/>
      <c r="BD20" s="285"/>
      <c r="BE20" s="285"/>
      <c r="BF20" s="285"/>
      <c r="BG20" s="285"/>
      <c r="BH20" s="285"/>
      <c r="BI20" s="285"/>
      <c r="BJ20" s="285"/>
      <c r="BK20" s="285"/>
    </row>
    <row r="21" spans="1:63" ht="17.25" customHeight="1">
      <c r="A21" s="293">
        <v>17</v>
      </c>
      <c r="B21" s="294" t="str">
        <f>IF(BE21&lt;0.1,"",VLOOKUP($BB$3,'Club and ADMIN lookup'!$B$49:$FU$70,BE21,FALSE)*BF21)</f>
        <v/>
      </c>
      <c r="C21" s="295"/>
      <c r="D21" s="295"/>
      <c r="E21" s="294"/>
      <c r="F21" s="412"/>
      <c r="G21" s="413"/>
      <c r="H21" s="301"/>
      <c r="I21" s="295"/>
      <c r="J21" s="302"/>
      <c r="K21" s="301"/>
      <c r="L21" s="295"/>
      <c r="M21" s="302"/>
      <c r="N21" s="301"/>
      <c r="O21" s="295"/>
      <c r="P21" s="302"/>
      <c r="Q21" s="301"/>
      <c r="R21" s="295"/>
      <c r="S21" s="302"/>
      <c r="T21" s="301"/>
      <c r="U21" s="295"/>
      <c r="V21" s="302"/>
      <c r="W21" s="301"/>
      <c r="X21" s="295"/>
      <c r="Y21" s="302"/>
      <c r="Z21" s="301"/>
      <c r="AA21" s="295"/>
      <c r="AB21" s="302"/>
      <c r="AC21" s="301"/>
      <c r="AD21" s="295"/>
      <c r="AE21" s="302"/>
      <c r="AF21" s="301"/>
      <c r="AG21" s="295"/>
      <c r="AH21" s="302"/>
      <c r="AI21" s="301"/>
      <c r="AJ21" s="295"/>
      <c r="AK21" s="302"/>
      <c r="AL21" s="301"/>
      <c r="AM21" s="295"/>
      <c r="AN21" s="302"/>
      <c r="AO21" s="301"/>
      <c r="AP21" s="295"/>
      <c r="AQ21" s="302"/>
      <c r="AR21" s="301"/>
      <c r="AS21" s="295"/>
      <c r="AT21" s="302"/>
      <c r="AU21" s="301"/>
      <c r="AV21" s="295"/>
      <c r="AW21" s="302"/>
      <c r="AX21" s="300" t="s">
        <v>801</v>
      </c>
      <c r="AY21" s="412"/>
      <c r="AZ21" s="414"/>
      <c r="BA21" s="295"/>
      <c r="BB21" s="295"/>
      <c r="BC21" s="285"/>
      <c r="BD21" s="285"/>
      <c r="BE21" s="285"/>
      <c r="BF21" s="285"/>
      <c r="BG21" s="285"/>
      <c r="BH21" s="285"/>
      <c r="BI21" s="285"/>
      <c r="BJ21" s="285"/>
      <c r="BK21" s="285"/>
    </row>
    <row r="22" spans="1:63" ht="17.25" customHeight="1">
      <c r="A22" s="293">
        <v>18</v>
      </c>
      <c r="B22" s="294" t="str">
        <f>IF(BE22&lt;0.1,"",VLOOKUP($BB$3,'Club and ADMIN lookup'!$B$49:$FU$70,BE22,FALSE)*BF22)</f>
        <v/>
      </c>
      <c r="C22" s="295"/>
      <c r="D22" s="295"/>
      <c r="E22" s="294"/>
      <c r="F22" s="412"/>
      <c r="G22" s="413"/>
      <c r="H22" s="301"/>
      <c r="I22" s="295"/>
      <c r="J22" s="302"/>
      <c r="K22" s="301"/>
      <c r="L22" s="295"/>
      <c r="M22" s="302"/>
      <c r="N22" s="301"/>
      <c r="O22" s="295"/>
      <c r="P22" s="302"/>
      <c r="Q22" s="301"/>
      <c r="R22" s="295"/>
      <c r="S22" s="302"/>
      <c r="T22" s="301"/>
      <c r="U22" s="295"/>
      <c r="V22" s="302"/>
      <c r="W22" s="301"/>
      <c r="X22" s="295"/>
      <c r="Y22" s="302"/>
      <c r="Z22" s="301"/>
      <c r="AA22" s="295"/>
      <c r="AB22" s="302"/>
      <c r="AC22" s="301"/>
      <c r="AD22" s="295"/>
      <c r="AE22" s="302"/>
      <c r="AF22" s="301"/>
      <c r="AG22" s="295"/>
      <c r="AH22" s="302"/>
      <c r="AI22" s="301"/>
      <c r="AJ22" s="295"/>
      <c r="AK22" s="302"/>
      <c r="AL22" s="301"/>
      <c r="AM22" s="295"/>
      <c r="AN22" s="302"/>
      <c r="AO22" s="301"/>
      <c r="AP22" s="295"/>
      <c r="AQ22" s="302"/>
      <c r="AR22" s="301"/>
      <c r="AS22" s="295"/>
      <c r="AT22" s="302"/>
      <c r="AU22" s="301"/>
      <c r="AV22" s="295"/>
      <c r="AW22" s="302"/>
      <c r="AX22" s="300" t="s">
        <v>801</v>
      </c>
      <c r="AY22" s="412"/>
      <c r="AZ22" s="414"/>
      <c r="BA22" s="295"/>
      <c r="BB22" s="295"/>
      <c r="BC22" s="285"/>
      <c r="BD22" s="285"/>
      <c r="BE22" s="285"/>
      <c r="BF22" s="285"/>
      <c r="BG22" s="285"/>
      <c r="BH22" s="285"/>
      <c r="BI22" s="285"/>
      <c r="BJ22" s="285"/>
      <c r="BK22" s="285"/>
    </row>
    <row r="23" spans="1:63" ht="17.25" customHeight="1">
      <c r="A23" s="293">
        <v>19</v>
      </c>
      <c r="B23" s="294" t="str">
        <f>IF(BE23&lt;0.1,"",VLOOKUP($BB$3,'Club and ADMIN lookup'!$B$49:$FU$70,BE23,FALSE)*BF23)</f>
        <v/>
      </c>
      <c r="C23" s="295"/>
      <c r="D23" s="295"/>
      <c r="E23" s="294"/>
      <c r="F23" s="412"/>
      <c r="G23" s="413"/>
      <c r="H23" s="301"/>
      <c r="I23" s="295"/>
      <c r="J23" s="302"/>
      <c r="K23" s="301"/>
      <c r="L23" s="295"/>
      <c r="M23" s="302"/>
      <c r="N23" s="301"/>
      <c r="O23" s="295"/>
      <c r="P23" s="302"/>
      <c r="Q23" s="301"/>
      <c r="R23" s="295"/>
      <c r="S23" s="302"/>
      <c r="T23" s="301"/>
      <c r="U23" s="295"/>
      <c r="V23" s="302"/>
      <c r="W23" s="301"/>
      <c r="X23" s="295"/>
      <c r="Y23" s="302"/>
      <c r="Z23" s="301"/>
      <c r="AA23" s="295"/>
      <c r="AB23" s="302"/>
      <c r="AC23" s="301"/>
      <c r="AD23" s="295"/>
      <c r="AE23" s="302"/>
      <c r="AF23" s="301"/>
      <c r="AG23" s="295"/>
      <c r="AH23" s="302"/>
      <c r="AI23" s="301"/>
      <c r="AJ23" s="295"/>
      <c r="AK23" s="302"/>
      <c r="AL23" s="301"/>
      <c r="AM23" s="295"/>
      <c r="AN23" s="302"/>
      <c r="AO23" s="301"/>
      <c r="AP23" s="295"/>
      <c r="AQ23" s="302"/>
      <c r="AR23" s="301"/>
      <c r="AS23" s="295"/>
      <c r="AT23" s="302"/>
      <c r="AU23" s="301"/>
      <c r="AV23" s="295"/>
      <c r="AW23" s="302"/>
      <c r="AX23" s="300" t="s">
        <v>801</v>
      </c>
      <c r="AY23" s="412"/>
      <c r="AZ23" s="414"/>
      <c r="BA23" s="295"/>
      <c r="BB23" s="295"/>
      <c r="BC23" s="285"/>
      <c r="BD23" s="285"/>
      <c r="BE23" s="285"/>
      <c r="BF23" s="285"/>
      <c r="BG23" s="285"/>
      <c r="BH23" s="285"/>
      <c r="BI23" s="285"/>
      <c r="BJ23" s="285"/>
      <c r="BK23" s="285"/>
    </row>
    <row r="24" spans="1:63" ht="17.25" customHeight="1" thickBot="1">
      <c r="A24" s="293">
        <v>20</v>
      </c>
      <c r="B24" s="294" t="str">
        <f>IF(BE24&lt;0.1,"",VLOOKUP($BB$3,'Club and ADMIN lookup'!$B$49:$FU$70,BE24,FALSE)*BF24)</f>
        <v/>
      </c>
      <c r="C24" s="295"/>
      <c r="D24" s="295"/>
      <c r="E24" s="294"/>
      <c r="F24" s="412"/>
      <c r="G24" s="413"/>
      <c r="H24" s="303"/>
      <c r="I24" s="304"/>
      <c r="J24" s="305"/>
      <c r="K24" s="303"/>
      <c r="L24" s="304"/>
      <c r="M24" s="305"/>
      <c r="N24" s="303"/>
      <c r="O24" s="304"/>
      <c r="P24" s="305"/>
      <c r="Q24" s="303"/>
      <c r="R24" s="304"/>
      <c r="S24" s="305"/>
      <c r="T24" s="303"/>
      <c r="U24" s="304"/>
      <c r="V24" s="305"/>
      <c r="W24" s="303"/>
      <c r="X24" s="304"/>
      <c r="Y24" s="305"/>
      <c r="Z24" s="303"/>
      <c r="AA24" s="304"/>
      <c r="AB24" s="305"/>
      <c r="AC24" s="303"/>
      <c r="AD24" s="304"/>
      <c r="AE24" s="305"/>
      <c r="AF24" s="303"/>
      <c r="AG24" s="304"/>
      <c r="AH24" s="305"/>
      <c r="AI24" s="303"/>
      <c r="AJ24" s="304"/>
      <c r="AK24" s="305"/>
      <c r="AL24" s="303"/>
      <c r="AM24" s="304"/>
      <c r="AN24" s="305"/>
      <c r="AO24" s="303"/>
      <c r="AP24" s="304"/>
      <c r="AQ24" s="305"/>
      <c r="AR24" s="303"/>
      <c r="AS24" s="304"/>
      <c r="AT24" s="305"/>
      <c r="AU24" s="303"/>
      <c r="AV24" s="304"/>
      <c r="AW24" s="305"/>
      <c r="AX24" s="300" t="s">
        <v>801</v>
      </c>
      <c r="AY24" s="412"/>
      <c r="AZ24" s="414"/>
      <c r="BA24" s="295"/>
      <c r="BB24" s="295"/>
      <c r="BC24" s="285"/>
      <c r="BD24" s="285"/>
      <c r="BE24" s="285"/>
      <c r="BF24" s="285"/>
      <c r="BG24" s="285"/>
      <c r="BH24" s="285"/>
      <c r="BI24" s="285"/>
      <c r="BJ24" s="285"/>
      <c r="BK24" s="285"/>
    </row>
    <row r="25" spans="1:63" ht="15" customHeight="1">
      <c r="A25" s="296"/>
      <c r="B25" s="296"/>
      <c r="C25" s="448" t="s">
        <v>852</v>
      </c>
      <c r="D25" s="448"/>
      <c r="E25" s="448"/>
      <c r="F25" s="448"/>
      <c r="G25" s="296"/>
      <c r="H25" s="307"/>
      <c r="I25" s="307"/>
      <c r="J25" s="308"/>
      <c r="K25" s="308"/>
      <c r="L25" s="415" t="s">
        <v>851</v>
      </c>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415"/>
      <c r="AJ25" s="307"/>
      <c r="AK25" s="307"/>
      <c r="AL25" s="307"/>
      <c r="AM25" s="307"/>
      <c r="AN25" s="307"/>
      <c r="AO25" s="308"/>
      <c r="AP25" s="308"/>
      <c r="AQ25" s="308"/>
      <c r="AR25" s="307"/>
      <c r="AS25" s="307"/>
      <c r="AT25" s="307"/>
      <c r="AU25" s="307"/>
      <c r="AV25" s="307"/>
      <c r="AW25" s="307"/>
      <c r="AX25" s="296"/>
      <c r="AY25" s="296"/>
      <c r="AZ25" s="296"/>
      <c r="BA25" s="296"/>
      <c r="BB25" s="296"/>
      <c r="BC25" s="285"/>
      <c r="BD25" s="285"/>
      <c r="BE25" s="285"/>
      <c r="BF25" s="285"/>
      <c r="BG25" s="285"/>
      <c r="BH25" s="285"/>
      <c r="BI25" s="285"/>
      <c r="BJ25" s="285"/>
      <c r="BK25" s="285"/>
    </row>
    <row r="26" spans="1:63" ht="14.1" customHeight="1">
      <c r="A26" s="309" t="s">
        <v>804</v>
      </c>
      <c r="B26" s="309" t="s">
        <v>805</v>
      </c>
      <c r="C26" s="416" t="s">
        <v>806</v>
      </c>
      <c r="D26" s="449"/>
      <c r="E26" s="309" t="s">
        <v>807</v>
      </c>
      <c r="F26" s="416" t="s">
        <v>808</v>
      </c>
      <c r="G26" s="417"/>
      <c r="H26" s="417"/>
      <c r="I26" s="418"/>
      <c r="J26" s="419"/>
      <c r="K26" s="420"/>
      <c r="L26" s="416" t="s">
        <v>804</v>
      </c>
      <c r="M26" s="417"/>
      <c r="N26" s="418"/>
      <c r="O26" s="416" t="s">
        <v>805</v>
      </c>
      <c r="P26" s="417"/>
      <c r="Q26" s="418"/>
      <c r="R26" s="416" t="s">
        <v>806</v>
      </c>
      <c r="S26" s="417"/>
      <c r="T26" s="417"/>
      <c r="U26" s="417"/>
      <c r="V26" s="417"/>
      <c r="W26" s="417"/>
      <c r="X26" s="417"/>
      <c r="Y26" s="417"/>
      <c r="Z26" s="417"/>
      <c r="AA26" s="417"/>
      <c r="AB26" s="418"/>
      <c r="AC26" s="416" t="s">
        <v>807</v>
      </c>
      <c r="AD26" s="417"/>
      <c r="AE26" s="417"/>
      <c r="AF26" s="417"/>
      <c r="AG26" s="417"/>
      <c r="AH26" s="417"/>
      <c r="AI26" s="418"/>
      <c r="AJ26" s="416" t="s">
        <v>808</v>
      </c>
      <c r="AK26" s="417"/>
      <c r="AL26" s="417"/>
      <c r="AM26" s="417"/>
      <c r="AN26" s="418"/>
      <c r="AO26" s="419"/>
      <c r="AP26" s="424"/>
      <c r="AQ26" s="420"/>
      <c r="AR26" s="425" t="s">
        <v>809</v>
      </c>
      <c r="AS26" s="426"/>
      <c r="AT26" s="426"/>
      <c r="AU26" s="426"/>
      <c r="AV26" s="426"/>
      <c r="AW26" s="426"/>
      <c r="AX26" s="426"/>
      <c r="AY26" s="426"/>
      <c r="AZ26" s="426"/>
      <c r="BA26" s="426"/>
      <c r="BB26" s="427"/>
      <c r="BC26" s="285"/>
      <c r="BD26" s="285"/>
      <c r="BE26" s="285"/>
      <c r="BF26" s="285"/>
      <c r="BG26" s="285"/>
      <c r="BH26" s="285"/>
      <c r="BI26" s="285"/>
      <c r="BJ26" s="285"/>
      <c r="BK26" s="285"/>
    </row>
    <row r="27" spans="1:63" ht="14.55" customHeight="1">
      <c r="A27" s="309" t="s">
        <v>810</v>
      </c>
      <c r="B27" s="310"/>
      <c r="C27" s="446"/>
      <c r="D27" s="447"/>
      <c r="E27" s="310"/>
      <c r="F27" s="431" t="s">
        <v>811</v>
      </c>
      <c r="G27" s="432"/>
      <c r="H27" s="432"/>
      <c r="I27" s="433"/>
      <c r="J27" s="419"/>
      <c r="K27" s="420"/>
      <c r="L27" s="416" t="s">
        <v>832</v>
      </c>
      <c r="M27" s="417"/>
      <c r="N27" s="418"/>
      <c r="O27" s="421"/>
      <c r="P27" s="422"/>
      <c r="Q27" s="423"/>
      <c r="R27" s="421"/>
      <c r="S27" s="422"/>
      <c r="T27" s="422"/>
      <c r="U27" s="422"/>
      <c r="V27" s="422"/>
      <c r="W27" s="422"/>
      <c r="X27" s="422"/>
      <c r="Y27" s="422"/>
      <c r="Z27" s="422"/>
      <c r="AA27" s="422"/>
      <c r="AB27" s="423"/>
      <c r="AC27" s="421"/>
      <c r="AD27" s="422"/>
      <c r="AE27" s="422"/>
      <c r="AF27" s="422"/>
      <c r="AG27" s="422"/>
      <c r="AH27" s="422"/>
      <c r="AI27" s="423"/>
      <c r="AJ27" s="431" t="s">
        <v>811</v>
      </c>
      <c r="AK27" s="432"/>
      <c r="AL27" s="432"/>
      <c r="AM27" s="432"/>
      <c r="AN27" s="433"/>
      <c r="AO27" s="419"/>
      <c r="AP27" s="424"/>
      <c r="AQ27" s="420"/>
      <c r="AR27" s="428"/>
      <c r="AS27" s="429"/>
      <c r="AT27" s="429"/>
      <c r="AU27" s="429"/>
      <c r="AV27" s="429"/>
      <c r="AW27" s="429"/>
      <c r="AX27" s="429"/>
      <c r="AY27" s="429"/>
      <c r="AZ27" s="429"/>
      <c r="BA27" s="429"/>
      <c r="BB27" s="430"/>
      <c r="BC27" s="285"/>
      <c r="BD27" s="285"/>
      <c r="BE27" s="285"/>
      <c r="BF27" s="285"/>
      <c r="BG27" s="285"/>
      <c r="BH27" s="285"/>
      <c r="BI27" s="285"/>
      <c r="BJ27" s="285"/>
      <c r="BK27" s="285"/>
    </row>
    <row r="28" spans="1:63" ht="14.55" customHeight="1">
      <c r="A28" s="309" t="s">
        <v>813</v>
      </c>
      <c r="B28" s="310"/>
      <c r="C28" s="446"/>
      <c r="D28" s="447"/>
      <c r="E28" s="310"/>
      <c r="F28" s="431" t="s">
        <v>811</v>
      </c>
      <c r="G28" s="432"/>
      <c r="H28" s="432"/>
      <c r="I28" s="433"/>
      <c r="J28" s="419"/>
      <c r="K28" s="420"/>
      <c r="L28" s="416" t="s">
        <v>835</v>
      </c>
      <c r="M28" s="417"/>
      <c r="N28" s="418"/>
      <c r="O28" s="421"/>
      <c r="P28" s="422"/>
      <c r="Q28" s="423"/>
      <c r="R28" s="421"/>
      <c r="S28" s="422"/>
      <c r="T28" s="422"/>
      <c r="U28" s="422"/>
      <c r="V28" s="422"/>
      <c r="W28" s="422"/>
      <c r="X28" s="422"/>
      <c r="Y28" s="422"/>
      <c r="Z28" s="422"/>
      <c r="AA28" s="422"/>
      <c r="AB28" s="423"/>
      <c r="AC28" s="421"/>
      <c r="AD28" s="422"/>
      <c r="AE28" s="422"/>
      <c r="AF28" s="422"/>
      <c r="AG28" s="422"/>
      <c r="AH28" s="422"/>
      <c r="AI28" s="423"/>
      <c r="AJ28" s="431" t="s">
        <v>811</v>
      </c>
      <c r="AK28" s="432"/>
      <c r="AL28" s="432"/>
      <c r="AM28" s="432"/>
      <c r="AN28" s="433"/>
      <c r="AO28" s="419"/>
      <c r="AP28" s="424"/>
      <c r="AQ28" s="420"/>
      <c r="AR28" s="434"/>
      <c r="AS28" s="435"/>
      <c r="AT28" s="435"/>
      <c r="AU28" s="435"/>
      <c r="AV28" s="435"/>
      <c r="AW28" s="435"/>
      <c r="AX28" s="435"/>
      <c r="AY28" s="435"/>
      <c r="AZ28" s="435"/>
      <c r="BA28" s="435"/>
      <c r="BB28" s="436"/>
      <c r="BC28" s="285"/>
      <c r="BD28" s="285"/>
      <c r="BE28" s="285"/>
      <c r="BF28" s="285"/>
      <c r="BG28" s="285"/>
      <c r="BH28" s="285"/>
      <c r="BI28" s="285"/>
      <c r="BJ28" s="285"/>
      <c r="BK28" s="285"/>
    </row>
    <row r="29" spans="1:63" ht="14.55" customHeight="1">
      <c r="A29" s="309" t="s">
        <v>815</v>
      </c>
      <c r="B29" s="310"/>
      <c r="C29" s="446"/>
      <c r="D29" s="447"/>
      <c r="E29" s="310"/>
      <c r="F29" s="431" t="s">
        <v>811</v>
      </c>
      <c r="G29" s="432"/>
      <c r="H29" s="432"/>
      <c r="I29" s="433"/>
      <c r="J29" s="419"/>
      <c r="K29" s="420"/>
      <c r="L29" s="416" t="s">
        <v>837</v>
      </c>
      <c r="M29" s="417"/>
      <c r="N29" s="418"/>
      <c r="O29" s="421"/>
      <c r="P29" s="422"/>
      <c r="Q29" s="423"/>
      <c r="R29" s="421"/>
      <c r="S29" s="422"/>
      <c r="T29" s="422"/>
      <c r="U29" s="422"/>
      <c r="V29" s="422"/>
      <c r="W29" s="422"/>
      <c r="X29" s="422"/>
      <c r="Y29" s="422"/>
      <c r="Z29" s="422"/>
      <c r="AA29" s="422"/>
      <c r="AB29" s="423"/>
      <c r="AC29" s="421"/>
      <c r="AD29" s="422"/>
      <c r="AE29" s="422"/>
      <c r="AF29" s="422"/>
      <c r="AG29" s="422"/>
      <c r="AH29" s="422"/>
      <c r="AI29" s="423"/>
      <c r="AJ29" s="431" t="s">
        <v>811</v>
      </c>
      <c r="AK29" s="432"/>
      <c r="AL29" s="432"/>
      <c r="AM29" s="432"/>
      <c r="AN29" s="433"/>
      <c r="AO29" s="419"/>
      <c r="AP29" s="424"/>
      <c r="AQ29" s="420"/>
      <c r="AR29" s="437"/>
      <c r="AS29" s="438"/>
      <c r="AT29" s="438"/>
      <c r="AU29" s="438"/>
      <c r="AV29" s="438"/>
      <c r="AW29" s="438"/>
      <c r="AX29" s="438"/>
      <c r="AY29" s="438"/>
      <c r="AZ29" s="438"/>
      <c r="BA29" s="438"/>
      <c r="BB29" s="439"/>
      <c r="BC29" s="285"/>
      <c r="BD29" s="285"/>
      <c r="BE29" s="285"/>
      <c r="BF29" s="285"/>
      <c r="BG29" s="285"/>
      <c r="BH29" s="285"/>
      <c r="BI29" s="285"/>
      <c r="BJ29" s="285"/>
      <c r="BK29" s="285"/>
    </row>
    <row r="30" spans="1:63" ht="14.55" customHeight="1">
      <c r="A30" s="309" t="s">
        <v>817</v>
      </c>
      <c r="B30" s="310"/>
      <c r="C30" s="446"/>
      <c r="D30" s="447"/>
      <c r="E30" s="310"/>
      <c r="F30" s="431" t="s">
        <v>811</v>
      </c>
      <c r="G30" s="432"/>
      <c r="H30" s="432"/>
      <c r="I30" s="433"/>
      <c r="J30" s="419"/>
      <c r="K30" s="420"/>
      <c r="L30" s="416" t="s">
        <v>839</v>
      </c>
      <c r="M30" s="417"/>
      <c r="N30" s="418"/>
      <c r="O30" s="421"/>
      <c r="P30" s="422"/>
      <c r="Q30" s="423"/>
      <c r="R30" s="421"/>
      <c r="S30" s="422"/>
      <c r="T30" s="422"/>
      <c r="U30" s="422"/>
      <c r="V30" s="422"/>
      <c r="W30" s="422"/>
      <c r="X30" s="422"/>
      <c r="Y30" s="422"/>
      <c r="Z30" s="422"/>
      <c r="AA30" s="422"/>
      <c r="AB30" s="423"/>
      <c r="AC30" s="421"/>
      <c r="AD30" s="422"/>
      <c r="AE30" s="422"/>
      <c r="AF30" s="422"/>
      <c r="AG30" s="422"/>
      <c r="AH30" s="422"/>
      <c r="AI30" s="423"/>
      <c r="AJ30" s="431" t="s">
        <v>811</v>
      </c>
      <c r="AK30" s="432"/>
      <c r="AL30" s="432"/>
      <c r="AM30" s="432"/>
      <c r="AN30" s="433"/>
      <c r="AO30" s="419"/>
      <c r="AP30" s="424"/>
      <c r="AQ30" s="420"/>
      <c r="AR30" s="434"/>
      <c r="AS30" s="435"/>
      <c r="AT30" s="435"/>
      <c r="AU30" s="435"/>
      <c r="AV30" s="435"/>
      <c r="AW30" s="435"/>
      <c r="AX30" s="435"/>
      <c r="AY30" s="435"/>
      <c r="AZ30" s="435"/>
      <c r="BA30" s="435"/>
      <c r="BB30" s="436"/>
      <c r="BC30" s="285"/>
      <c r="BD30" s="285"/>
      <c r="BE30" s="285"/>
      <c r="BF30" s="285"/>
      <c r="BG30" s="285"/>
      <c r="BH30" s="285"/>
      <c r="BI30" s="285"/>
      <c r="BJ30" s="285"/>
      <c r="BK30" s="285"/>
    </row>
    <row r="31" spans="1:63" ht="14.55" customHeight="1">
      <c r="A31" s="309" t="s">
        <v>819</v>
      </c>
      <c r="B31" s="310"/>
      <c r="C31" s="446"/>
      <c r="D31" s="447"/>
      <c r="E31" s="310"/>
      <c r="F31" s="431" t="s">
        <v>811</v>
      </c>
      <c r="G31" s="432"/>
      <c r="H31" s="432"/>
      <c r="I31" s="433"/>
      <c r="J31" s="419"/>
      <c r="K31" s="420"/>
      <c r="L31" s="416" t="s">
        <v>834</v>
      </c>
      <c r="M31" s="417"/>
      <c r="N31" s="418"/>
      <c r="O31" s="421"/>
      <c r="P31" s="422"/>
      <c r="Q31" s="423"/>
      <c r="R31" s="421"/>
      <c r="S31" s="422"/>
      <c r="T31" s="422"/>
      <c r="U31" s="422"/>
      <c r="V31" s="422"/>
      <c r="W31" s="422"/>
      <c r="X31" s="422"/>
      <c r="Y31" s="422"/>
      <c r="Z31" s="422"/>
      <c r="AA31" s="422"/>
      <c r="AB31" s="423"/>
      <c r="AC31" s="421"/>
      <c r="AD31" s="422"/>
      <c r="AE31" s="422"/>
      <c r="AF31" s="422"/>
      <c r="AG31" s="422"/>
      <c r="AH31" s="422"/>
      <c r="AI31" s="423"/>
      <c r="AJ31" s="431" t="s">
        <v>811</v>
      </c>
      <c r="AK31" s="432"/>
      <c r="AL31" s="432"/>
      <c r="AM31" s="432"/>
      <c r="AN31" s="433"/>
      <c r="AO31" s="419"/>
      <c r="AP31" s="424"/>
      <c r="AQ31" s="420"/>
      <c r="AR31" s="437"/>
      <c r="AS31" s="438"/>
      <c r="AT31" s="438"/>
      <c r="AU31" s="438"/>
      <c r="AV31" s="438"/>
      <c r="AW31" s="438"/>
      <c r="AX31" s="438"/>
      <c r="AY31" s="438"/>
      <c r="AZ31" s="438"/>
      <c r="BA31" s="438"/>
      <c r="BB31" s="439"/>
      <c r="BC31" s="285"/>
      <c r="BD31" s="285"/>
      <c r="BE31" s="285"/>
      <c r="BF31" s="285"/>
      <c r="BG31" s="285"/>
      <c r="BH31" s="285"/>
      <c r="BI31" s="285"/>
      <c r="BJ31" s="285"/>
      <c r="BK31" s="285"/>
    </row>
    <row r="32" spans="1:63" ht="14.55" customHeight="1">
      <c r="A32" s="309" t="s">
        <v>821</v>
      </c>
      <c r="B32" s="310"/>
      <c r="C32" s="446"/>
      <c r="D32" s="447"/>
      <c r="E32" s="310"/>
      <c r="F32" s="431" t="s">
        <v>811</v>
      </c>
      <c r="G32" s="432"/>
      <c r="H32" s="432"/>
      <c r="I32" s="433"/>
      <c r="J32" s="419"/>
      <c r="K32" s="420"/>
      <c r="L32" s="416" t="s">
        <v>836</v>
      </c>
      <c r="M32" s="417"/>
      <c r="N32" s="418"/>
      <c r="O32" s="421"/>
      <c r="P32" s="422"/>
      <c r="Q32" s="423"/>
      <c r="R32" s="421"/>
      <c r="S32" s="422"/>
      <c r="T32" s="422"/>
      <c r="U32" s="422"/>
      <c r="V32" s="422"/>
      <c r="W32" s="422"/>
      <c r="X32" s="422"/>
      <c r="Y32" s="422"/>
      <c r="Z32" s="422"/>
      <c r="AA32" s="422"/>
      <c r="AB32" s="423"/>
      <c r="AC32" s="421"/>
      <c r="AD32" s="422"/>
      <c r="AE32" s="422"/>
      <c r="AF32" s="422"/>
      <c r="AG32" s="422"/>
      <c r="AH32" s="422"/>
      <c r="AI32" s="423"/>
      <c r="AJ32" s="431" t="s">
        <v>811</v>
      </c>
      <c r="AK32" s="432"/>
      <c r="AL32" s="432"/>
      <c r="AM32" s="432"/>
      <c r="AN32" s="433"/>
      <c r="AO32" s="419"/>
      <c r="AP32" s="424"/>
      <c r="AQ32" s="420"/>
      <c r="AR32" s="425" t="s">
        <v>823</v>
      </c>
      <c r="AS32" s="426"/>
      <c r="AT32" s="426"/>
      <c r="AU32" s="426"/>
      <c r="AV32" s="426"/>
      <c r="AW32" s="426"/>
      <c r="AX32" s="426"/>
      <c r="AY32" s="426"/>
      <c r="AZ32" s="426"/>
      <c r="BA32" s="426"/>
      <c r="BB32" s="427"/>
      <c r="BC32" s="285"/>
      <c r="BD32" s="285"/>
      <c r="BE32" s="285"/>
      <c r="BF32" s="285"/>
      <c r="BG32" s="285"/>
      <c r="BH32" s="285"/>
      <c r="BI32" s="285"/>
      <c r="BJ32" s="285"/>
      <c r="BK32" s="285"/>
    </row>
    <row r="33" spans="1:63" ht="14.55" customHeight="1">
      <c r="A33" s="309" t="s">
        <v>824</v>
      </c>
      <c r="B33" s="310"/>
      <c r="C33" s="446"/>
      <c r="D33" s="447"/>
      <c r="E33" s="310"/>
      <c r="F33" s="431" t="s">
        <v>811</v>
      </c>
      <c r="G33" s="432"/>
      <c r="H33" s="432"/>
      <c r="I33" s="433"/>
      <c r="J33" s="419"/>
      <c r="K33" s="420"/>
      <c r="L33" s="416" t="s">
        <v>838</v>
      </c>
      <c r="M33" s="417"/>
      <c r="N33" s="418"/>
      <c r="O33" s="421"/>
      <c r="P33" s="422"/>
      <c r="Q33" s="423"/>
      <c r="R33" s="421"/>
      <c r="S33" s="422"/>
      <c r="T33" s="422"/>
      <c r="U33" s="422"/>
      <c r="V33" s="422"/>
      <c r="W33" s="422"/>
      <c r="X33" s="422"/>
      <c r="Y33" s="422"/>
      <c r="Z33" s="422"/>
      <c r="AA33" s="422"/>
      <c r="AB33" s="423"/>
      <c r="AC33" s="421"/>
      <c r="AD33" s="422"/>
      <c r="AE33" s="422"/>
      <c r="AF33" s="422"/>
      <c r="AG33" s="422"/>
      <c r="AH33" s="422"/>
      <c r="AI33" s="423"/>
      <c r="AJ33" s="431" t="s">
        <v>811</v>
      </c>
      <c r="AK33" s="432"/>
      <c r="AL33" s="432"/>
      <c r="AM33" s="432"/>
      <c r="AN33" s="433"/>
      <c r="AO33" s="419"/>
      <c r="AP33" s="424"/>
      <c r="AQ33" s="420"/>
      <c r="AR33" s="428"/>
      <c r="AS33" s="429"/>
      <c r="AT33" s="429"/>
      <c r="AU33" s="429"/>
      <c r="AV33" s="429"/>
      <c r="AW33" s="429"/>
      <c r="AX33" s="429"/>
      <c r="AY33" s="429"/>
      <c r="AZ33" s="429"/>
      <c r="BA33" s="429"/>
      <c r="BB33" s="430"/>
      <c r="BC33" s="285"/>
      <c r="BD33" s="285"/>
      <c r="BE33" s="285"/>
      <c r="BF33" s="285"/>
      <c r="BG33" s="285"/>
      <c r="BH33" s="285"/>
      <c r="BI33" s="285"/>
      <c r="BJ33" s="285"/>
      <c r="BK33" s="285"/>
    </row>
    <row r="34" spans="1:63" ht="14.55" customHeight="1">
      <c r="A34" s="309" t="s">
        <v>826</v>
      </c>
      <c r="B34" s="310"/>
      <c r="C34" s="446"/>
      <c r="D34" s="447"/>
      <c r="E34" s="310"/>
      <c r="F34" s="431" t="s">
        <v>811</v>
      </c>
      <c r="G34" s="432"/>
      <c r="H34" s="432"/>
      <c r="I34" s="433"/>
      <c r="J34" s="419"/>
      <c r="K34" s="420"/>
      <c r="L34" s="416" t="s">
        <v>840</v>
      </c>
      <c r="M34" s="417"/>
      <c r="N34" s="418"/>
      <c r="O34" s="421"/>
      <c r="P34" s="422"/>
      <c r="Q34" s="423"/>
      <c r="R34" s="421"/>
      <c r="S34" s="422"/>
      <c r="T34" s="422"/>
      <c r="U34" s="422"/>
      <c r="V34" s="422"/>
      <c r="W34" s="422"/>
      <c r="X34" s="422"/>
      <c r="Y34" s="422"/>
      <c r="Z34" s="422"/>
      <c r="AA34" s="422"/>
      <c r="AB34" s="423"/>
      <c r="AC34" s="421"/>
      <c r="AD34" s="422"/>
      <c r="AE34" s="422"/>
      <c r="AF34" s="422"/>
      <c r="AG34" s="422"/>
      <c r="AH34" s="422"/>
      <c r="AI34" s="423"/>
      <c r="AJ34" s="431" t="s">
        <v>811</v>
      </c>
      <c r="AK34" s="432"/>
      <c r="AL34" s="432"/>
      <c r="AM34" s="432"/>
      <c r="AN34" s="433"/>
      <c r="AO34" s="440" t="s">
        <v>828</v>
      </c>
      <c r="AP34" s="441"/>
      <c r="AQ34" s="441"/>
      <c r="AR34" s="441"/>
      <c r="AS34" s="441"/>
      <c r="AT34" s="441"/>
      <c r="AU34" s="441"/>
      <c r="AV34" s="441"/>
      <c r="AW34" s="441"/>
      <c r="AX34" s="441"/>
      <c r="AY34" s="441"/>
      <c r="AZ34" s="441"/>
      <c r="BA34" s="441"/>
      <c r="BB34" s="441"/>
      <c r="BC34" s="285"/>
      <c r="BD34" s="285"/>
      <c r="BE34" s="285"/>
      <c r="BF34" s="285"/>
      <c r="BG34" s="285"/>
      <c r="BH34" s="285"/>
      <c r="BI34" s="285"/>
      <c r="BJ34" s="285"/>
      <c r="BK34" s="285"/>
    </row>
    <row r="35" spans="1:63" ht="13.2" customHeight="1">
      <c r="A35" s="285"/>
      <c r="B35" s="285"/>
      <c r="C35" s="442"/>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442"/>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row>
    <row r="36" spans="1:63">
      <c r="A36" s="309"/>
      <c r="B36" s="309"/>
      <c r="C36" s="309"/>
      <c r="D36" s="309"/>
      <c r="E36" s="309"/>
      <c r="F36" s="443"/>
      <c r="G36" s="443"/>
      <c r="H36" s="443"/>
      <c r="I36" s="444"/>
      <c r="J36" s="445"/>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row>
    <row r="37" spans="1:63" ht="14.55" customHeight="1">
      <c r="A37" s="309"/>
      <c r="B37" s="310"/>
      <c r="C37" s="310"/>
      <c r="D37" s="310"/>
      <c r="E37" s="310"/>
      <c r="F37" s="443"/>
      <c r="G37" s="443"/>
      <c r="H37" s="443"/>
      <c r="I37" s="444"/>
      <c r="J37" s="445"/>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c r="AH37" s="443"/>
      <c r="AI37" s="443"/>
      <c r="AJ37" s="443"/>
      <c r="AK37" s="443"/>
      <c r="AL37" s="443"/>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c r="BK37" s="285"/>
    </row>
    <row r="38" spans="1:63" ht="14.55" customHeight="1">
      <c r="A38" s="309"/>
      <c r="B38" s="310"/>
      <c r="C38" s="310"/>
      <c r="D38" s="310"/>
      <c r="E38" s="310"/>
      <c r="F38" s="443"/>
      <c r="G38" s="443"/>
      <c r="H38" s="443"/>
      <c r="I38" s="444"/>
      <c r="J38" s="445"/>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3"/>
      <c r="AL38" s="443"/>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row>
    <row r="39" spans="1:63" ht="14.55" customHeight="1">
      <c r="A39" s="309"/>
      <c r="B39" s="310"/>
      <c r="C39" s="310"/>
      <c r="D39" s="310"/>
      <c r="E39" s="310"/>
      <c r="F39" s="443"/>
      <c r="G39" s="443"/>
      <c r="H39" s="443"/>
      <c r="I39" s="444"/>
      <c r="J39" s="445"/>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c r="BK39" s="285"/>
    </row>
    <row r="40" spans="1:63" ht="14.55" customHeight="1">
      <c r="A40" s="309"/>
      <c r="B40" s="310"/>
      <c r="C40" s="310"/>
      <c r="D40" s="310"/>
      <c r="E40" s="310"/>
      <c r="F40" s="443"/>
      <c r="G40" s="443"/>
      <c r="H40" s="443"/>
      <c r="I40" s="444"/>
      <c r="J40" s="445"/>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row>
    <row r="41" spans="1:63">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row>
  </sheetData>
  <sheetProtection algorithmName="SHA-512" hashValue="ndl1BKEQcio2zFtyb+3WeTm/uKgaBeV2V4S/gBk/0GBpZ56w/1jw9ke+hqi/9i4IRorgGgONnG5dM95bJGTk6g==" saltValue="xzDTeEPacKJHZByVMekyNA==" spinCount="100000" sheet="1" objects="1" scenarios="1"/>
  <mergeCells count="179">
    <mergeCell ref="F40:I40"/>
    <mergeCell ref="J40:L40"/>
    <mergeCell ref="M40:O40"/>
    <mergeCell ref="P40:Z40"/>
    <mergeCell ref="AA40:AG40"/>
    <mergeCell ref="AH40:AL40"/>
    <mergeCell ref="F39:I39"/>
    <mergeCell ref="J39:L39"/>
    <mergeCell ref="M39:O39"/>
    <mergeCell ref="P39:Z39"/>
    <mergeCell ref="AA39:AG39"/>
    <mergeCell ref="AH39:AL39"/>
    <mergeCell ref="F38:I38"/>
    <mergeCell ref="J38:L38"/>
    <mergeCell ref="M38:O38"/>
    <mergeCell ref="P38:Z38"/>
    <mergeCell ref="AA38:AG38"/>
    <mergeCell ref="AH38:AL38"/>
    <mergeCell ref="F37:I37"/>
    <mergeCell ref="J37:L37"/>
    <mergeCell ref="M37:O37"/>
    <mergeCell ref="P37:Z37"/>
    <mergeCell ref="AA37:AG37"/>
    <mergeCell ref="AH37:AL37"/>
    <mergeCell ref="AJ34:AN34"/>
    <mergeCell ref="AO34:BB34"/>
    <mergeCell ref="C35:AG35"/>
    <mergeCell ref="F36:I36"/>
    <mergeCell ref="J36:L36"/>
    <mergeCell ref="M36:O36"/>
    <mergeCell ref="P36:Z36"/>
    <mergeCell ref="AA36:AG36"/>
    <mergeCell ref="AH36:AL36"/>
    <mergeCell ref="C34:D34"/>
    <mergeCell ref="F34:I34"/>
    <mergeCell ref="L34:N34"/>
    <mergeCell ref="O34:Q34"/>
    <mergeCell ref="R34:AB34"/>
    <mergeCell ref="AC34:AI34"/>
    <mergeCell ref="AJ32:AN32"/>
    <mergeCell ref="AR32:BB33"/>
    <mergeCell ref="C33:D33"/>
    <mergeCell ref="F33:I33"/>
    <mergeCell ref="L33:N33"/>
    <mergeCell ref="O33:Q33"/>
    <mergeCell ref="R33:AB33"/>
    <mergeCell ref="AC33:AI33"/>
    <mergeCell ref="AJ33:AN33"/>
    <mergeCell ref="C32:D32"/>
    <mergeCell ref="F32:I32"/>
    <mergeCell ref="L32:N32"/>
    <mergeCell ref="O32:Q32"/>
    <mergeCell ref="R32:AB32"/>
    <mergeCell ref="AC32:AI32"/>
    <mergeCell ref="AJ30:AN30"/>
    <mergeCell ref="AR30:BB31"/>
    <mergeCell ref="C31:D31"/>
    <mergeCell ref="F31:I31"/>
    <mergeCell ref="L31:N31"/>
    <mergeCell ref="O31:Q31"/>
    <mergeCell ref="R31:AB31"/>
    <mergeCell ref="AC31:AI31"/>
    <mergeCell ref="AJ31:AN31"/>
    <mergeCell ref="C30:D30"/>
    <mergeCell ref="F30:I30"/>
    <mergeCell ref="L30:N30"/>
    <mergeCell ref="O30:Q30"/>
    <mergeCell ref="R30:AB30"/>
    <mergeCell ref="AC30:AI30"/>
    <mergeCell ref="AJ26:AN26"/>
    <mergeCell ref="AO26:AQ33"/>
    <mergeCell ref="AR26:BB27"/>
    <mergeCell ref="C27:D27"/>
    <mergeCell ref="F27:I27"/>
    <mergeCell ref="L27:N27"/>
    <mergeCell ref="O27:Q27"/>
    <mergeCell ref="R27:AB27"/>
    <mergeCell ref="AC27:AI27"/>
    <mergeCell ref="AJ27:AN27"/>
    <mergeCell ref="AR28:BB29"/>
    <mergeCell ref="C29:D29"/>
    <mergeCell ref="F29:I29"/>
    <mergeCell ref="L29:N29"/>
    <mergeCell ref="O29:Q29"/>
    <mergeCell ref="R29:AB29"/>
    <mergeCell ref="AC29:AI29"/>
    <mergeCell ref="AJ29:AN29"/>
    <mergeCell ref="F28:I28"/>
    <mergeCell ref="L28:N28"/>
    <mergeCell ref="O28:Q28"/>
    <mergeCell ref="R28:AB28"/>
    <mergeCell ref="AC28:AI28"/>
    <mergeCell ref="AJ28:AN28"/>
    <mergeCell ref="C25:F25"/>
    <mergeCell ref="L25:AI25"/>
    <mergeCell ref="C26:D26"/>
    <mergeCell ref="F26:I26"/>
    <mergeCell ref="J26:K34"/>
    <mergeCell ref="L26:N26"/>
    <mergeCell ref="O26:Q26"/>
    <mergeCell ref="R26:AB26"/>
    <mergeCell ref="AC26:AI26"/>
    <mergeCell ref="C28:D28"/>
    <mergeCell ref="F22:G22"/>
    <mergeCell ref="AY22:AZ22"/>
    <mergeCell ref="F23:G23"/>
    <mergeCell ref="AY23:AZ23"/>
    <mergeCell ref="F24:G24"/>
    <mergeCell ref="AY24:AZ24"/>
    <mergeCell ref="F19:G19"/>
    <mergeCell ref="AY19:AZ19"/>
    <mergeCell ref="F20:G20"/>
    <mergeCell ref="AY20:AZ20"/>
    <mergeCell ref="F21:G21"/>
    <mergeCell ref="AY21:AZ21"/>
    <mergeCell ref="F16:G16"/>
    <mergeCell ref="AY16:AZ16"/>
    <mergeCell ref="F17:G17"/>
    <mergeCell ref="AY17:AZ17"/>
    <mergeCell ref="F18:G18"/>
    <mergeCell ref="AY18:AZ18"/>
    <mergeCell ref="F13:G13"/>
    <mergeCell ref="AY13:AZ13"/>
    <mergeCell ref="F14:G14"/>
    <mergeCell ref="AY14:AZ14"/>
    <mergeCell ref="F15:G15"/>
    <mergeCell ref="AY15:AZ15"/>
    <mergeCell ref="F10:G10"/>
    <mergeCell ref="AY10:AZ10"/>
    <mergeCell ref="F11:G11"/>
    <mergeCell ref="AY11:AZ11"/>
    <mergeCell ref="F12:G12"/>
    <mergeCell ref="AY12:AZ12"/>
    <mergeCell ref="F7:G7"/>
    <mergeCell ref="AY7:AZ7"/>
    <mergeCell ref="F8:G8"/>
    <mergeCell ref="AY8:AZ8"/>
    <mergeCell ref="F9:G9"/>
    <mergeCell ref="AY9:AZ9"/>
    <mergeCell ref="AR4:AT4"/>
    <mergeCell ref="AU4:AW4"/>
    <mergeCell ref="F5:G5"/>
    <mergeCell ref="AY5:AZ5"/>
    <mergeCell ref="F6:G6"/>
    <mergeCell ref="AY6:AZ6"/>
    <mergeCell ref="Z4:AB4"/>
    <mergeCell ref="AC4:AE4"/>
    <mergeCell ref="AF4:AH4"/>
    <mergeCell ref="AI4:AK4"/>
    <mergeCell ref="AL4:AN4"/>
    <mergeCell ref="AO4:AQ4"/>
    <mergeCell ref="H4:J4"/>
    <mergeCell ref="K4:M4"/>
    <mergeCell ref="N4:P4"/>
    <mergeCell ref="Q4:S4"/>
    <mergeCell ref="T4:V4"/>
    <mergeCell ref="W4:Y4"/>
    <mergeCell ref="AD3:AG3"/>
    <mergeCell ref="AH3:AI3"/>
    <mergeCell ref="AJ3:AM3"/>
    <mergeCell ref="AN3:AP3"/>
    <mergeCell ref="AQ3:AW3"/>
    <mergeCell ref="AY3:BA3"/>
    <mergeCell ref="AJ1:AX1"/>
    <mergeCell ref="AY1:AZ1"/>
    <mergeCell ref="BA1:BB1"/>
    <mergeCell ref="A2:BB2"/>
    <mergeCell ref="A3:B3"/>
    <mergeCell ref="F3:I3"/>
    <mergeCell ref="J3:L3"/>
    <mergeCell ref="M3:P3"/>
    <mergeCell ref="Q3:T3"/>
    <mergeCell ref="U3:X3"/>
    <mergeCell ref="A1:C1"/>
    <mergeCell ref="F1:H1"/>
    <mergeCell ref="I1:N1"/>
    <mergeCell ref="O1:Y1"/>
    <mergeCell ref="Z1:AF1"/>
    <mergeCell ref="AG1:AI1"/>
  </mergeCells>
  <pageMargins left="0.7" right="0.7" top="0.75" bottom="0.75" header="0.3" footer="0.3"/>
  <pageSetup paperSize="9" scale="71"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4BEDE-E53B-478E-BF33-A033307C8793}">
  <sheetPr>
    <pageSetUpPr fitToPage="1"/>
  </sheetPr>
  <dimension ref="A1:BL41"/>
  <sheetViews>
    <sheetView zoomScale="90" zoomScaleNormal="90" workbookViewId="0">
      <selection activeCell="BL4" sqref="BL4:BL24"/>
    </sheetView>
  </sheetViews>
  <sheetFormatPr defaultRowHeight="14.4"/>
  <cols>
    <col min="1" max="2" width="5.33203125" customWidth="1"/>
    <col min="3" max="3" width="24.109375" customWidth="1"/>
    <col min="4" max="4" width="17.109375" customWidth="1"/>
    <col min="5" max="6" width="2.77734375" customWidth="1"/>
    <col min="7" max="48" width="2.109375" customWidth="1"/>
    <col min="49" max="49" width="8.6640625" customWidth="1"/>
    <col min="50" max="50" width="2.33203125" customWidth="1"/>
    <col min="51" max="51" width="3.5546875" customWidth="1"/>
    <col min="52" max="52" width="5.33203125" customWidth="1"/>
    <col min="53" max="53" width="6.77734375" customWidth="1"/>
    <col min="54" max="61" width="0" hidden="1" customWidth="1"/>
  </cols>
  <sheetData>
    <row r="1" spans="1:64" ht="17.25" customHeight="1">
      <c r="A1" s="407" t="s">
        <v>841</v>
      </c>
      <c r="B1" s="407"/>
      <c r="C1" s="407"/>
      <c r="D1" s="282" t="s">
        <v>842</v>
      </c>
      <c r="E1" s="408" t="s">
        <v>849</v>
      </c>
      <c r="F1" s="408"/>
      <c r="G1" s="409"/>
      <c r="H1" s="400" t="s">
        <v>843</v>
      </c>
      <c r="I1" s="401"/>
      <c r="J1" s="401"/>
      <c r="K1" s="401"/>
      <c r="L1" s="401"/>
      <c r="M1" s="401"/>
      <c r="N1" s="401" t="str">
        <f>CONCATENATE("Match ",'Club and ADMIN lookup'!$H$2,"   MCAA LGE.      DIV")</f>
        <v>Match 1   MCAA LGE.      DIV</v>
      </c>
      <c r="O1" s="401"/>
      <c r="P1" s="401"/>
      <c r="Q1" s="401"/>
      <c r="R1" s="401"/>
      <c r="S1" s="401"/>
      <c r="T1" s="401"/>
      <c r="U1" s="401"/>
      <c r="V1" s="401"/>
      <c r="W1" s="401"/>
      <c r="X1" s="401"/>
      <c r="Y1" s="401" t="str">
        <f>'Club and ADMIN lookup'!$H$1</f>
        <v>3SW</v>
      </c>
      <c r="Z1" s="401"/>
      <c r="AA1" s="401"/>
      <c r="AB1" s="401"/>
      <c r="AC1" s="401"/>
      <c r="AD1" s="401"/>
      <c r="AE1" s="347"/>
      <c r="AF1" s="400" t="s">
        <v>844</v>
      </c>
      <c r="AG1" s="401"/>
      <c r="AH1" s="401"/>
      <c r="AI1" s="401" t="str">
        <f>'Club and ADMIN lookup'!$J$1</f>
        <v>Worcester</v>
      </c>
      <c r="AJ1" s="401"/>
      <c r="AK1" s="401"/>
      <c r="AL1" s="401"/>
      <c r="AM1" s="401"/>
      <c r="AN1" s="401"/>
      <c r="AO1" s="401"/>
      <c r="AP1" s="401"/>
      <c r="AQ1" s="401"/>
      <c r="AR1" s="401"/>
      <c r="AS1" s="401"/>
      <c r="AT1" s="401"/>
      <c r="AU1" s="401"/>
      <c r="AV1" s="401"/>
      <c r="AW1" s="347"/>
      <c r="AX1" s="400" t="s">
        <v>845</v>
      </c>
      <c r="AY1" s="401"/>
      <c r="AZ1" s="346">
        <f>'Club and ADMIN lookup'!$J$2</f>
        <v>46158</v>
      </c>
      <c r="BA1" s="347"/>
      <c r="BB1" s="285"/>
      <c r="BC1" s="285"/>
      <c r="BD1" s="285"/>
      <c r="BE1" s="285"/>
      <c r="BF1" s="285"/>
      <c r="BG1" s="285" t="s">
        <v>846</v>
      </c>
      <c r="BH1" s="285" t="s">
        <v>847</v>
      </c>
      <c r="BI1" s="285" t="s">
        <v>848</v>
      </c>
      <c r="BJ1" s="285"/>
    </row>
    <row r="2" spans="1:64"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285"/>
      <c r="BC2" s="285"/>
      <c r="BD2" s="285"/>
      <c r="BE2" s="285"/>
      <c r="BF2" s="285"/>
      <c r="BG2" s="285"/>
      <c r="BH2" s="285"/>
      <c r="BI2" s="285"/>
      <c r="BJ2" s="285"/>
    </row>
    <row r="3" spans="1:64" ht="15" customHeight="1">
      <c r="A3" s="400" t="s">
        <v>778</v>
      </c>
      <c r="B3" s="401"/>
      <c r="C3" s="281">
        <f>VLOOKUP(L3,'Club and ADMIN lookup'!$D$2:$F$18,VLOOKUP('Club and ADMIN lookup'!$H$1,'Club and ADMIN lookup'!$G$5:$H$9,2,FALSE),FALSE)</f>
        <v>0.48958333333333331</v>
      </c>
      <c r="D3" s="282" t="s">
        <v>779</v>
      </c>
      <c r="E3" s="401"/>
      <c r="F3" s="401"/>
      <c r="G3" s="401"/>
      <c r="H3" s="347"/>
      <c r="I3" s="400" t="s">
        <v>780</v>
      </c>
      <c r="J3" s="401"/>
      <c r="K3" s="401"/>
      <c r="L3" s="405" t="s">
        <v>506</v>
      </c>
      <c r="M3" s="405"/>
      <c r="N3" s="405"/>
      <c r="O3" s="406"/>
      <c r="P3" s="400" t="s">
        <v>781</v>
      </c>
      <c r="Q3" s="401"/>
      <c r="R3" s="401"/>
      <c r="S3" s="401"/>
      <c r="T3" s="402">
        <f>VLOOKUP(L3,'Club and ADMIN lookup'!$G$13:$H$19,2,FALSE)</f>
        <v>2.1</v>
      </c>
      <c r="U3" s="402"/>
      <c r="V3" s="402"/>
      <c r="W3" s="403"/>
      <c r="X3" s="283"/>
      <c r="Y3" s="283"/>
      <c r="Z3" s="283"/>
      <c r="AA3" s="283"/>
      <c r="AB3" s="283"/>
      <c r="AC3" s="400" t="s">
        <v>782</v>
      </c>
      <c r="AD3" s="401"/>
      <c r="AE3" s="401"/>
      <c r="AF3" s="401"/>
      <c r="AG3" s="401" t="s">
        <v>783</v>
      </c>
      <c r="AH3" s="401"/>
      <c r="AI3" s="402">
        <f>IF(BH3="MW","mixed",IF(BH3="M",VLOOKUP(BI3,'League and Div records'!A32:W52,BG3,FALSE),IF(BH3="W",VLOOKUP(BI3,'League and Div records'!A5:W26,BG3,FALSE),"err")))</f>
        <v>4.1500000000000004</v>
      </c>
      <c r="AJ3" s="402"/>
      <c r="AK3" s="402"/>
      <c r="AL3" s="403"/>
      <c r="AM3" s="400" t="s">
        <v>784</v>
      </c>
      <c r="AN3" s="401"/>
      <c r="AO3" s="401"/>
      <c r="AP3" s="402">
        <f>IF(BH3="MW","mixed",IF(BH3="M",VLOOKUP(BI3,'League and Div records'!A32:W52,4,FALSE),IF(BH3="W",VLOOKUP(BI3,'League and Div records'!A5:W26,4,FALSE),"err")))</f>
        <v>5</v>
      </c>
      <c r="AQ3" s="402"/>
      <c r="AR3" s="402"/>
      <c r="AS3" s="402"/>
      <c r="AT3" s="402"/>
      <c r="AU3" s="402"/>
      <c r="AV3" s="403"/>
      <c r="AW3" s="283"/>
      <c r="AX3" s="400" t="s">
        <v>785</v>
      </c>
      <c r="AY3" s="401"/>
      <c r="AZ3" s="401"/>
      <c r="BA3" s="284" t="str">
        <f>HLOOKUP(L3,'Club and ADMIN lookup'!$C$43:$R$44,2,FALSE)</f>
        <v>PV</v>
      </c>
      <c r="BB3" s="285"/>
      <c r="BC3" s="285"/>
      <c r="BD3" s="285"/>
      <c r="BE3" s="285"/>
      <c r="BF3" s="285"/>
      <c r="BG3" s="285">
        <f>VLOOKUP(Y1,'Club and ADMIN lookup'!T1:X5,5,FALSE)</f>
        <v>22</v>
      </c>
      <c r="BH3" s="285" t="str">
        <f>VLOOKUP(L3,'Club and ADMIN lookup'!$S$14:$U$30,2,FALSE)</f>
        <v>M</v>
      </c>
      <c r="BI3" s="285" t="str">
        <f>VLOOKUP(L3,'Club and ADMIN lookup'!$S$14:$U$30,3,FALSE)</f>
        <v>PV</v>
      </c>
      <c r="BJ3" s="285"/>
    </row>
    <row r="4" spans="1:64" ht="42.75" customHeight="1" thickBot="1">
      <c r="A4" s="286" t="s">
        <v>786</v>
      </c>
      <c r="B4" s="286" t="s">
        <v>787</v>
      </c>
      <c r="C4" s="287" t="s">
        <v>788</v>
      </c>
      <c r="D4" s="288" t="s">
        <v>789</v>
      </c>
      <c r="E4" s="289" t="s">
        <v>790</v>
      </c>
      <c r="F4" s="290" t="s">
        <v>791</v>
      </c>
      <c r="G4" s="410" t="s">
        <v>792</v>
      </c>
      <c r="H4" s="371"/>
      <c r="I4" s="411"/>
      <c r="J4" s="410" t="s">
        <v>792</v>
      </c>
      <c r="K4" s="371"/>
      <c r="L4" s="411"/>
      <c r="M4" s="410" t="s">
        <v>792</v>
      </c>
      <c r="N4" s="371"/>
      <c r="O4" s="411"/>
      <c r="P4" s="410" t="s">
        <v>792</v>
      </c>
      <c r="Q4" s="371"/>
      <c r="R4" s="411"/>
      <c r="S4" s="410" t="s">
        <v>792</v>
      </c>
      <c r="T4" s="371"/>
      <c r="U4" s="411"/>
      <c r="V4" s="410" t="s">
        <v>792</v>
      </c>
      <c r="W4" s="371"/>
      <c r="X4" s="411"/>
      <c r="Y4" s="410" t="s">
        <v>792</v>
      </c>
      <c r="Z4" s="371"/>
      <c r="AA4" s="411"/>
      <c r="AB4" s="410" t="s">
        <v>792</v>
      </c>
      <c r="AC4" s="371"/>
      <c r="AD4" s="411"/>
      <c r="AE4" s="410" t="s">
        <v>792</v>
      </c>
      <c r="AF4" s="371"/>
      <c r="AG4" s="411"/>
      <c r="AH4" s="410" t="s">
        <v>792</v>
      </c>
      <c r="AI4" s="371"/>
      <c r="AJ4" s="411"/>
      <c r="AK4" s="410" t="s">
        <v>792</v>
      </c>
      <c r="AL4" s="371"/>
      <c r="AM4" s="411"/>
      <c r="AN4" s="410" t="s">
        <v>792</v>
      </c>
      <c r="AO4" s="371"/>
      <c r="AP4" s="411"/>
      <c r="AQ4" s="410" t="s">
        <v>792</v>
      </c>
      <c r="AR4" s="371"/>
      <c r="AS4" s="411"/>
      <c r="AT4" s="410" t="s">
        <v>792</v>
      </c>
      <c r="AU4" s="371"/>
      <c r="AV4" s="411"/>
      <c r="AW4" s="291" t="s">
        <v>793</v>
      </c>
      <c r="AX4" s="289" t="s">
        <v>794</v>
      </c>
      <c r="AY4" s="290" t="s">
        <v>795</v>
      </c>
      <c r="AZ4" s="286" t="s">
        <v>796</v>
      </c>
      <c r="BA4" s="286" t="s">
        <v>797</v>
      </c>
      <c r="BB4" s="285"/>
      <c r="BC4" s="292" t="s">
        <v>798</v>
      </c>
      <c r="BD4" s="292" t="s">
        <v>799</v>
      </c>
      <c r="BE4" s="292" t="s">
        <v>800</v>
      </c>
      <c r="BF4" s="285" t="s">
        <v>854</v>
      </c>
      <c r="BG4" s="292" t="s">
        <v>855</v>
      </c>
      <c r="BH4" s="292" t="s">
        <v>880</v>
      </c>
      <c r="BI4" s="292" t="s">
        <v>881</v>
      </c>
      <c r="BJ4" s="285"/>
      <c r="BL4" s="292" t="s">
        <v>904</v>
      </c>
    </row>
    <row r="5" spans="1:64" ht="17.25" customHeight="1">
      <c r="A5" s="293">
        <v>1</v>
      </c>
      <c r="B5" s="294">
        <f>IF(BD5&lt;0.1,"",VLOOKUP($BA$3,'Club and ADMIN lookup'!$B$49:$FU$70,BD5,FALSE)*BE5)</f>
        <v>3</v>
      </c>
      <c r="C5" s="295" t="str">
        <f>IF(BL5="","",IF(BL5="unknown","",BL5))</f>
        <v/>
      </c>
      <c r="D5" s="294" t="str">
        <f>IF(B5="","",IF(B5&lt;0.1,"",VLOOKUP(B5,'Club and ADMIN lookup'!$A$2:$B$25,2,FALSE)))</f>
        <v>D&amp;S</v>
      </c>
      <c r="E5" s="412"/>
      <c r="F5" s="413"/>
      <c r="G5" s="297"/>
      <c r="H5" s="298"/>
      <c r="I5" s="299"/>
      <c r="J5" s="297"/>
      <c r="K5" s="298"/>
      <c r="L5" s="299"/>
      <c r="M5" s="297"/>
      <c r="N5" s="298"/>
      <c r="O5" s="299"/>
      <c r="P5" s="297"/>
      <c r="Q5" s="298"/>
      <c r="R5" s="299"/>
      <c r="S5" s="297"/>
      <c r="T5" s="298"/>
      <c r="U5" s="299"/>
      <c r="V5" s="297"/>
      <c r="W5" s="298"/>
      <c r="X5" s="299"/>
      <c r="Y5" s="297"/>
      <c r="Z5" s="298"/>
      <c r="AA5" s="299"/>
      <c r="AB5" s="297"/>
      <c r="AC5" s="298"/>
      <c r="AD5" s="299"/>
      <c r="AE5" s="297"/>
      <c r="AF5" s="298"/>
      <c r="AG5" s="299"/>
      <c r="AH5" s="297"/>
      <c r="AI5" s="298"/>
      <c r="AJ5" s="299"/>
      <c r="AK5" s="297"/>
      <c r="AL5" s="298"/>
      <c r="AM5" s="299"/>
      <c r="AN5" s="297"/>
      <c r="AO5" s="298"/>
      <c r="AP5" s="299"/>
      <c r="AQ5" s="297"/>
      <c r="AR5" s="298"/>
      <c r="AS5" s="299"/>
      <c r="AT5" s="297"/>
      <c r="AU5" s="298"/>
      <c r="AV5" s="299"/>
      <c r="AW5" s="300" t="s">
        <v>801</v>
      </c>
      <c r="AX5" s="412"/>
      <c r="AY5" s="414"/>
      <c r="AZ5" s="295"/>
      <c r="BA5" s="295"/>
      <c r="BB5" s="285"/>
      <c r="BC5" s="285">
        <f>VLOOKUP('Club and ADMIN lookup'!$J$3,'Club and ADMIN lookup'!$U$7:$V$10,2,FALSE)</f>
        <v>8</v>
      </c>
      <c r="BD5" s="285">
        <f>VLOOKUP($A5,'Club and ADMIN lookup'!$I$7:$Q$26,$BC5,FALSE)</f>
        <v>134</v>
      </c>
      <c r="BE5" s="285">
        <f>VLOOKUP($A5,'Club and ADMIN lookup'!$I$7:$Q$26,$BC5+1,FALSE)</f>
        <v>1</v>
      </c>
      <c r="BF5" s="285" t="str">
        <f>IF(B5="","",IF(B5&lt;10.5,"A","B"))</f>
        <v>A</v>
      </c>
      <c r="BG5" s="285" t="str">
        <f>IF(BF5="","",CONCATENATE(BA$3,BF5))</f>
        <v>PVA</v>
      </c>
      <c r="BH5" s="285">
        <f>IF(BH$3="M",0,IF(BH$3="W",13,"error"))</f>
        <v>0</v>
      </c>
      <c r="BI5" s="285">
        <f>IF(B5&lt;10.5,B5,IF(B5&lt;100.5,B5/11,IF(B5&lt;1000.5,B5/111,"")))</f>
        <v>3</v>
      </c>
      <c r="BJ5" s="285"/>
      <c r="BL5" s="295" t="str">
        <f>IF(BG5="","",VLOOKUP(BG5,ADMIN2026!$A$159:$Z$214,BI5+2+BH5,FALSE))</f>
        <v>unknown</v>
      </c>
    </row>
    <row r="6" spans="1:64" ht="17.25" customHeight="1">
      <c r="A6" s="293">
        <v>2</v>
      </c>
      <c r="B6" s="294">
        <f>IF(BD6&lt;0.1,"",VLOOKUP($BA$3,'Club and ADMIN lookup'!$B$49:$FU$70,BD6,FALSE)*BE6)</f>
        <v>4</v>
      </c>
      <c r="C6" s="295" t="str">
        <f t="shared" ref="C6:C24" si="0">IF(BL6="","",IF(BL6="unknown","",BL6))</f>
        <v/>
      </c>
      <c r="D6" s="294" t="str">
        <f>IF(B6="","",IF(B6&lt;0.1,"",VLOOKUP(B6,'Club and ADMIN lookup'!$A$2:$B$25,2,FALSE)))</f>
        <v>HereF</v>
      </c>
      <c r="E6" s="412"/>
      <c r="F6" s="413"/>
      <c r="G6" s="301"/>
      <c r="H6" s="295"/>
      <c r="I6" s="302"/>
      <c r="J6" s="301"/>
      <c r="K6" s="295"/>
      <c r="L6" s="302"/>
      <c r="M6" s="301"/>
      <c r="N6" s="295"/>
      <c r="O6" s="302"/>
      <c r="P6" s="301"/>
      <c r="Q6" s="295"/>
      <c r="R6" s="302"/>
      <c r="S6" s="301"/>
      <c r="T6" s="295"/>
      <c r="U6" s="302"/>
      <c r="V6" s="301"/>
      <c r="W6" s="295"/>
      <c r="X6" s="302"/>
      <c r="Y6" s="301"/>
      <c r="Z6" s="295"/>
      <c r="AA6" s="302"/>
      <c r="AB6" s="301"/>
      <c r="AC6" s="295"/>
      <c r="AD6" s="302"/>
      <c r="AE6" s="301"/>
      <c r="AF6" s="295"/>
      <c r="AG6" s="302"/>
      <c r="AH6" s="301"/>
      <c r="AI6" s="295"/>
      <c r="AJ6" s="302"/>
      <c r="AK6" s="301"/>
      <c r="AL6" s="295"/>
      <c r="AM6" s="302"/>
      <c r="AN6" s="301"/>
      <c r="AO6" s="295"/>
      <c r="AP6" s="302"/>
      <c r="AQ6" s="301"/>
      <c r="AR6" s="295"/>
      <c r="AS6" s="302"/>
      <c r="AT6" s="301"/>
      <c r="AU6" s="295"/>
      <c r="AV6" s="302"/>
      <c r="AW6" s="300" t="s">
        <v>801</v>
      </c>
      <c r="AX6" s="412"/>
      <c r="AY6" s="414"/>
      <c r="AZ6" s="295"/>
      <c r="BA6" s="295"/>
      <c r="BB6" s="285"/>
      <c r="BC6" s="285">
        <f>VLOOKUP('Club and ADMIN lookup'!$J$3,'Club and ADMIN lookup'!$U$7:$V$10,2,FALSE)</f>
        <v>8</v>
      </c>
      <c r="BD6" s="285">
        <f>VLOOKUP($A6,'Club and ADMIN lookup'!$I$7:$Q$26,$BC6,FALSE)</f>
        <v>135</v>
      </c>
      <c r="BE6" s="285">
        <f>VLOOKUP($A6,'Club and ADMIN lookup'!$I$7:$Q$26,$BC6+1,FALSE)</f>
        <v>1</v>
      </c>
      <c r="BF6" s="285" t="str">
        <f t="shared" ref="BF6:BF20" si="1">IF(B6="","",IF(B6&lt;10.5,"A","B"))</f>
        <v>A</v>
      </c>
      <c r="BG6" s="285" t="str">
        <f t="shared" ref="BG6:BG24" si="2">IF(BF6="","",CONCATENATE(BA$3,BF6))</f>
        <v>PVA</v>
      </c>
      <c r="BH6" s="285">
        <f t="shared" ref="BH6:BH24" si="3">IF(BH$3="M",0,IF(BH$3="W",13,"error"))</f>
        <v>0</v>
      </c>
      <c r="BI6" s="285">
        <f t="shared" ref="BI6:BI24" si="4">IF(B6&lt;10.5,B6,IF(B6&lt;100.5,B6/11,IF(B6&lt;1000.5,B6/111,"")))</f>
        <v>4</v>
      </c>
      <c r="BJ6" s="285"/>
      <c r="BL6" s="295" t="str">
        <f>IF(BG6="","",VLOOKUP(BG6,ADMIN2026!$A$159:$Z$214,BI6+2+BH6,FALSE))</f>
        <v>unknown</v>
      </c>
    </row>
    <row r="7" spans="1:64" ht="17.25" customHeight="1">
      <c r="A7" s="293">
        <v>3</v>
      </c>
      <c r="B7" s="294">
        <f>IF(BD7&lt;0.1,"",VLOOKUP($BA$3,'Club and ADMIN lookup'!$B$49:$FU$70,BD7,FALSE)*BE7)</f>
        <v>5</v>
      </c>
      <c r="C7" s="295" t="str">
        <f t="shared" si="0"/>
        <v/>
      </c>
      <c r="D7" s="294" t="str">
        <f>IF(B7="","",IF(B7&lt;0.1,"",VLOOKUP(B7,'Club and ADMIN lookup'!$A$2:$B$25,2,FALSE)))</f>
        <v>K&amp;S</v>
      </c>
      <c r="E7" s="412"/>
      <c r="F7" s="413"/>
      <c r="G7" s="301"/>
      <c r="H7" s="295"/>
      <c r="I7" s="302"/>
      <c r="J7" s="301"/>
      <c r="K7" s="295"/>
      <c r="L7" s="302"/>
      <c r="M7" s="301"/>
      <c r="N7" s="295"/>
      <c r="O7" s="302"/>
      <c r="P7" s="301"/>
      <c r="Q7" s="295"/>
      <c r="R7" s="302"/>
      <c r="S7" s="301"/>
      <c r="T7" s="295"/>
      <c r="U7" s="302"/>
      <c r="V7" s="301"/>
      <c r="W7" s="295"/>
      <c r="X7" s="302"/>
      <c r="Y7" s="301"/>
      <c r="Z7" s="295"/>
      <c r="AA7" s="302"/>
      <c r="AB7" s="301"/>
      <c r="AC7" s="295"/>
      <c r="AD7" s="302"/>
      <c r="AE7" s="301"/>
      <c r="AF7" s="295"/>
      <c r="AG7" s="302"/>
      <c r="AH7" s="301"/>
      <c r="AI7" s="295"/>
      <c r="AJ7" s="302"/>
      <c r="AK7" s="301"/>
      <c r="AL7" s="295"/>
      <c r="AM7" s="302"/>
      <c r="AN7" s="301"/>
      <c r="AO7" s="295"/>
      <c r="AP7" s="302"/>
      <c r="AQ7" s="301"/>
      <c r="AR7" s="295"/>
      <c r="AS7" s="302"/>
      <c r="AT7" s="301"/>
      <c r="AU7" s="295"/>
      <c r="AV7" s="302"/>
      <c r="AW7" s="300" t="s">
        <v>801</v>
      </c>
      <c r="AX7" s="412"/>
      <c r="AY7" s="414"/>
      <c r="AZ7" s="295"/>
      <c r="BA7" s="295"/>
      <c r="BB7" s="285"/>
      <c r="BC7" s="285">
        <f>VLOOKUP('Club and ADMIN lookup'!$J$3,'Club and ADMIN lookup'!$U$7:$V$10,2,FALSE)</f>
        <v>8</v>
      </c>
      <c r="BD7" s="285">
        <f>VLOOKUP($A7,'Club and ADMIN lookup'!$I$7:$Q$26,$BC7,FALSE)</f>
        <v>136</v>
      </c>
      <c r="BE7" s="285">
        <f>VLOOKUP($A7,'Club and ADMIN lookup'!$I$7:$Q$26,$BC7+1,FALSE)</f>
        <v>1</v>
      </c>
      <c r="BF7" s="285" t="str">
        <f t="shared" si="1"/>
        <v>A</v>
      </c>
      <c r="BG7" s="285" t="str">
        <f t="shared" si="2"/>
        <v>PVA</v>
      </c>
      <c r="BH7" s="285">
        <f t="shared" si="3"/>
        <v>0</v>
      </c>
      <c r="BI7" s="285">
        <f t="shared" si="4"/>
        <v>5</v>
      </c>
      <c r="BJ7" s="285"/>
      <c r="BL7" s="295" t="str">
        <f>IF(BG7="","",VLOOKUP(BG7,ADMIN2026!$A$159:$Z$214,BI7+2+BH7,FALSE))</f>
        <v>unknown</v>
      </c>
    </row>
    <row r="8" spans="1:64" ht="17.25" customHeight="1">
      <c r="A8" s="293">
        <v>4</v>
      </c>
      <c r="B8" s="294">
        <f>IF(BD8&lt;0.1,"",VLOOKUP($BA$3,'Club and ADMIN lookup'!$B$49:$FU$70,BD8,FALSE)*BE8)</f>
        <v>6</v>
      </c>
      <c r="C8" s="295" t="str">
        <f t="shared" si="0"/>
        <v/>
      </c>
      <c r="D8" s="294" t="str">
        <f>IF(B8="","",IF(B8&lt;0.1,"",VLOOKUP(B8,'Club and ADMIN lookup'!$A$2:$B$25,2,FALSE)))</f>
        <v>Tipton</v>
      </c>
      <c r="E8" s="412"/>
      <c r="F8" s="413"/>
      <c r="G8" s="301"/>
      <c r="H8" s="295"/>
      <c r="I8" s="302"/>
      <c r="J8" s="301"/>
      <c r="K8" s="295"/>
      <c r="L8" s="302"/>
      <c r="M8" s="301"/>
      <c r="N8" s="295"/>
      <c r="O8" s="302"/>
      <c r="P8" s="301"/>
      <c r="Q8" s="295"/>
      <c r="R8" s="302"/>
      <c r="S8" s="301"/>
      <c r="T8" s="295"/>
      <c r="U8" s="302"/>
      <c r="V8" s="301"/>
      <c r="W8" s="295"/>
      <c r="X8" s="302"/>
      <c r="Y8" s="301"/>
      <c r="Z8" s="295"/>
      <c r="AA8" s="302"/>
      <c r="AB8" s="301"/>
      <c r="AC8" s="295"/>
      <c r="AD8" s="302"/>
      <c r="AE8" s="301"/>
      <c r="AF8" s="295"/>
      <c r="AG8" s="302"/>
      <c r="AH8" s="301"/>
      <c r="AI8" s="295"/>
      <c r="AJ8" s="302"/>
      <c r="AK8" s="301"/>
      <c r="AL8" s="295"/>
      <c r="AM8" s="302"/>
      <c r="AN8" s="301"/>
      <c r="AO8" s="295"/>
      <c r="AP8" s="302"/>
      <c r="AQ8" s="301"/>
      <c r="AR8" s="295"/>
      <c r="AS8" s="302"/>
      <c r="AT8" s="301"/>
      <c r="AU8" s="295"/>
      <c r="AV8" s="302"/>
      <c r="AW8" s="300" t="s">
        <v>801</v>
      </c>
      <c r="AX8" s="412"/>
      <c r="AY8" s="414"/>
      <c r="AZ8" s="295"/>
      <c r="BA8" s="295"/>
      <c r="BB8" s="285"/>
      <c r="BC8" s="285">
        <f>VLOOKUP('Club and ADMIN lookup'!$J$3,'Club and ADMIN lookup'!$U$7:$V$10,2,FALSE)</f>
        <v>8</v>
      </c>
      <c r="BD8" s="285">
        <f>VLOOKUP($A8,'Club and ADMIN lookup'!$I$7:$Q$26,$BC8,FALSE)</f>
        <v>137</v>
      </c>
      <c r="BE8" s="285">
        <f>VLOOKUP($A8,'Club and ADMIN lookup'!$I$7:$Q$26,$BC8+1,FALSE)</f>
        <v>1</v>
      </c>
      <c r="BF8" s="285" t="str">
        <f t="shared" si="1"/>
        <v>A</v>
      </c>
      <c r="BG8" s="285" t="str">
        <f t="shared" si="2"/>
        <v>PVA</v>
      </c>
      <c r="BH8" s="285">
        <f t="shared" si="3"/>
        <v>0</v>
      </c>
      <c r="BI8" s="285">
        <f t="shared" si="4"/>
        <v>6</v>
      </c>
      <c r="BJ8" s="285"/>
      <c r="BL8" s="295" t="str">
        <f>IF(BG8="","",VLOOKUP(BG8,ADMIN2026!$A$159:$Z$214,BI8+2+BH8,FALSE))</f>
        <v>unknown</v>
      </c>
    </row>
    <row r="9" spans="1:64" ht="17.25" customHeight="1">
      <c r="A9" s="293">
        <v>5</v>
      </c>
      <c r="B9" s="294">
        <f>IF(BD9&lt;0.1,"",VLOOKUP($BA$3,'Club and ADMIN lookup'!$B$49:$FU$70,BD9,FALSE)*BE9)</f>
        <v>7</v>
      </c>
      <c r="C9" s="295" t="str">
        <f t="shared" si="0"/>
        <v/>
      </c>
      <c r="D9" s="294" t="str">
        <f>IF(B9="","",IF(B9&lt;0.1,"",VLOOKUP(B9,'Club and ADMIN lookup'!$A$2:$B$25,2,FALSE)))</f>
        <v>Worc</v>
      </c>
      <c r="E9" s="412"/>
      <c r="F9" s="413"/>
      <c r="G9" s="301"/>
      <c r="H9" s="295"/>
      <c r="I9" s="302"/>
      <c r="J9" s="301"/>
      <c r="K9" s="295"/>
      <c r="L9" s="302"/>
      <c r="M9" s="301"/>
      <c r="N9" s="295"/>
      <c r="O9" s="302"/>
      <c r="P9" s="301"/>
      <c r="Q9" s="295"/>
      <c r="R9" s="302"/>
      <c r="S9" s="301"/>
      <c r="T9" s="295"/>
      <c r="U9" s="302"/>
      <c r="V9" s="301"/>
      <c r="W9" s="295"/>
      <c r="X9" s="302"/>
      <c r="Y9" s="301"/>
      <c r="Z9" s="295"/>
      <c r="AA9" s="302"/>
      <c r="AB9" s="301"/>
      <c r="AC9" s="295"/>
      <c r="AD9" s="302"/>
      <c r="AE9" s="301"/>
      <c r="AF9" s="295"/>
      <c r="AG9" s="302"/>
      <c r="AH9" s="301"/>
      <c r="AI9" s="295"/>
      <c r="AJ9" s="302"/>
      <c r="AK9" s="301"/>
      <c r="AL9" s="295"/>
      <c r="AM9" s="302"/>
      <c r="AN9" s="301"/>
      <c r="AO9" s="295"/>
      <c r="AP9" s="302"/>
      <c r="AQ9" s="301"/>
      <c r="AR9" s="295"/>
      <c r="AS9" s="302"/>
      <c r="AT9" s="301"/>
      <c r="AU9" s="295"/>
      <c r="AV9" s="302"/>
      <c r="AW9" s="300" t="s">
        <v>801</v>
      </c>
      <c r="AX9" s="412"/>
      <c r="AY9" s="414"/>
      <c r="AZ9" s="295"/>
      <c r="BA9" s="295"/>
      <c r="BB9" s="285"/>
      <c r="BC9" s="285">
        <f>VLOOKUP('Club and ADMIN lookup'!$J$3,'Club and ADMIN lookup'!$U$7:$V$10,2,FALSE)</f>
        <v>8</v>
      </c>
      <c r="BD9" s="285">
        <f>VLOOKUP($A9,'Club and ADMIN lookup'!$I$7:$Q$26,$BC9,FALSE)</f>
        <v>138</v>
      </c>
      <c r="BE9" s="285">
        <f>VLOOKUP($A9,'Club and ADMIN lookup'!$I$7:$Q$26,$BC9+1,FALSE)</f>
        <v>1</v>
      </c>
      <c r="BF9" s="285" t="str">
        <f t="shared" si="1"/>
        <v>A</v>
      </c>
      <c r="BG9" s="285" t="str">
        <f t="shared" si="2"/>
        <v>PVA</v>
      </c>
      <c r="BH9" s="285">
        <f t="shared" si="3"/>
        <v>0</v>
      </c>
      <c r="BI9" s="285">
        <f t="shared" si="4"/>
        <v>7</v>
      </c>
      <c r="BJ9" s="285"/>
      <c r="BL9" s="295" t="str">
        <f>IF(BG9="","",VLOOKUP(BG9,ADMIN2026!$A$159:$Z$214,BI9+2+BH9,FALSE))</f>
        <v>unknown</v>
      </c>
    </row>
    <row r="10" spans="1:64" ht="17.25" customHeight="1">
      <c r="A10" s="293">
        <v>6</v>
      </c>
      <c r="B10" s="294">
        <f>IF(BD10&lt;0.1,"",VLOOKUP($BA$3,'Club and ADMIN lookup'!$B$49:$FU$70,BD10,FALSE)*BE10)</f>
        <v>8</v>
      </c>
      <c r="C10" s="295" t="str">
        <f t="shared" si="0"/>
        <v/>
      </c>
      <c r="D10" s="294" t="str">
        <f>IF(B10="","",IF(B10&lt;0.1,"",VLOOKUP(B10,'Club and ADMIN lookup'!$A$2:$B$25,2,FALSE)))</f>
        <v>Yate</v>
      </c>
      <c r="E10" s="412"/>
      <c r="F10" s="413"/>
      <c r="G10" s="301"/>
      <c r="H10" s="295"/>
      <c r="I10" s="302"/>
      <c r="J10" s="301"/>
      <c r="K10" s="295"/>
      <c r="L10" s="302"/>
      <c r="M10" s="301"/>
      <c r="N10" s="295"/>
      <c r="O10" s="302"/>
      <c r="P10" s="301"/>
      <c r="Q10" s="295"/>
      <c r="R10" s="302"/>
      <c r="S10" s="301"/>
      <c r="T10" s="295"/>
      <c r="U10" s="302"/>
      <c r="V10" s="301"/>
      <c r="W10" s="295"/>
      <c r="X10" s="302"/>
      <c r="Y10" s="301"/>
      <c r="Z10" s="295"/>
      <c r="AA10" s="302"/>
      <c r="AB10" s="301"/>
      <c r="AC10" s="295"/>
      <c r="AD10" s="302"/>
      <c r="AE10" s="301"/>
      <c r="AF10" s="295"/>
      <c r="AG10" s="302"/>
      <c r="AH10" s="301"/>
      <c r="AI10" s="295"/>
      <c r="AJ10" s="302"/>
      <c r="AK10" s="301"/>
      <c r="AL10" s="295"/>
      <c r="AM10" s="302"/>
      <c r="AN10" s="301"/>
      <c r="AO10" s="295"/>
      <c r="AP10" s="302"/>
      <c r="AQ10" s="301"/>
      <c r="AR10" s="295"/>
      <c r="AS10" s="302"/>
      <c r="AT10" s="301"/>
      <c r="AU10" s="295"/>
      <c r="AV10" s="302"/>
      <c r="AW10" s="300" t="s">
        <v>801</v>
      </c>
      <c r="AX10" s="412"/>
      <c r="AY10" s="414"/>
      <c r="AZ10" s="295"/>
      <c r="BA10" s="295"/>
      <c r="BB10" s="285"/>
      <c r="BC10" s="285">
        <f>VLOOKUP('Club and ADMIN lookup'!$J$3,'Club and ADMIN lookup'!$U$7:$V$10,2,FALSE)</f>
        <v>8</v>
      </c>
      <c r="BD10" s="285">
        <f>VLOOKUP($A10,'Club and ADMIN lookup'!$I$7:$Q$26,$BC10,FALSE)</f>
        <v>139</v>
      </c>
      <c r="BE10" s="285">
        <f>VLOOKUP($A10,'Club and ADMIN lookup'!$I$7:$Q$26,$BC10+1,FALSE)</f>
        <v>1</v>
      </c>
      <c r="BF10" s="285" t="str">
        <f t="shared" si="1"/>
        <v>A</v>
      </c>
      <c r="BG10" s="285" t="str">
        <f t="shared" si="2"/>
        <v>PVA</v>
      </c>
      <c r="BH10" s="285">
        <f t="shared" si="3"/>
        <v>0</v>
      </c>
      <c r="BI10" s="285">
        <f t="shared" si="4"/>
        <v>8</v>
      </c>
      <c r="BJ10" s="285"/>
      <c r="BL10" s="295" t="str">
        <f>IF(BG10="","",VLOOKUP(BG10,ADMIN2026!$A$159:$Z$214,BI10+2+BH10,FALSE))</f>
        <v>unknown</v>
      </c>
    </row>
    <row r="11" spans="1:64" ht="17.25" customHeight="1">
      <c r="A11" s="293">
        <v>7</v>
      </c>
      <c r="B11" s="294">
        <f>IF(BD11&lt;0.1,"",VLOOKUP($BA$3,'Club and ADMIN lookup'!$B$49:$FU$70,BD11,FALSE)*BE11)</f>
        <v>1</v>
      </c>
      <c r="C11" s="295" t="str">
        <f t="shared" si="0"/>
        <v/>
      </c>
      <c r="D11" s="294" t="str">
        <f>IF(B11="","",IF(B11&lt;0.1,"",VLOOKUP(B11,'Club and ADMIN lookup'!$A$2:$B$25,2,FALSE)))</f>
        <v>B&amp;R</v>
      </c>
      <c r="E11" s="412"/>
      <c r="F11" s="413"/>
      <c r="G11" s="301"/>
      <c r="H11" s="295"/>
      <c r="I11" s="302"/>
      <c r="J11" s="301"/>
      <c r="K11" s="295"/>
      <c r="L11" s="302"/>
      <c r="M11" s="301"/>
      <c r="N11" s="295"/>
      <c r="O11" s="302"/>
      <c r="P11" s="301"/>
      <c r="Q11" s="295"/>
      <c r="R11" s="302"/>
      <c r="S11" s="301"/>
      <c r="T11" s="295"/>
      <c r="U11" s="302"/>
      <c r="V11" s="301"/>
      <c r="W11" s="295"/>
      <c r="X11" s="302"/>
      <c r="Y11" s="301"/>
      <c r="Z11" s="295"/>
      <c r="AA11" s="302"/>
      <c r="AB11" s="301"/>
      <c r="AC11" s="295"/>
      <c r="AD11" s="302"/>
      <c r="AE11" s="301"/>
      <c r="AF11" s="295"/>
      <c r="AG11" s="302"/>
      <c r="AH11" s="301"/>
      <c r="AI11" s="295"/>
      <c r="AJ11" s="302"/>
      <c r="AK11" s="301"/>
      <c r="AL11" s="295"/>
      <c r="AM11" s="302"/>
      <c r="AN11" s="301"/>
      <c r="AO11" s="295"/>
      <c r="AP11" s="302"/>
      <c r="AQ11" s="301"/>
      <c r="AR11" s="295"/>
      <c r="AS11" s="302"/>
      <c r="AT11" s="301"/>
      <c r="AU11" s="295"/>
      <c r="AV11" s="302"/>
      <c r="AW11" s="300" t="s">
        <v>801</v>
      </c>
      <c r="AX11" s="412"/>
      <c r="AY11" s="414"/>
      <c r="AZ11" s="295"/>
      <c r="BA11" s="295"/>
      <c r="BB11" s="285"/>
      <c r="BC11" s="285">
        <f>VLOOKUP('Club and ADMIN lookup'!$J$3,'Club and ADMIN lookup'!$U$7:$V$10,2,FALSE)</f>
        <v>8</v>
      </c>
      <c r="BD11" s="285">
        <f>VLOOKUP($A11,'Club and ADMIN lookup'!$I$7:$Q$26,$BC11,FALSE)</f>
        <v>140</v>
      </c>
      <c r="BE11" s="285">
        <f>VLOOKUP($A11,'Club and ADMIN lookup'!$I$7:$Q$26,$BC11+1,FALSE)</f>
        <v>1</v>
      </c>
      <c r="BF11" s="285" t="str">
        <f t="shared" si="1"/>
        <v>A</v>
      </c>
      <c r="BG11" s="285" t="str">
        <f t="shared" si="2"/>
        <v>PVA</v>
      </c>
      <c r="BH11" s="285">
        <f t="shared" si="3"/>
        <v>0</v>
      </c>
      <c r="BI11" s="285">
        <f t="shared" si="4"/>
        <v>1</v>
      </c>
      <c r="BJ11" s="285"/>
      <c r="BL11" s="295" t="str">
        <f>IF(BG11="","",VLOOKUP(BG11,ADMIN2026!$A$159:$Z$214,BI11+2+BH11,FALSE))</f>
        <v>unknown</v>
      </c>
    </row>
    <row r="12" spans="1:64" ht="17.25" customHeight="1">
      <c r="A12" s="293">
        <v>8</v>
      </c>
      <c r="B12" s="294">
        <f>IF(BD12&lt;0.1,"",VLOOKUP($BA$3,'Club and ADMIN lookup'!$B$49:$FU$70,BD12,FALSE)*BE12)</f>
        <v>2</v>
      </c>
      <c r="C12" s="295" t="str">
        <f t="shared" si="0"/>
        <v/>
      </c>
      <c r="D12" s="294" t="str">
        <f>IF(B12="","",IF(B12&lt;0.1,"",VLOOKUP(B12,'Club and ADMIN lookup'!$A$2:$B$25,2,FALSE)))</f>
        <v>Chelt</v>
      </c>
      <c r="E12" s="412"/>
      <c r="F12" s="413"/>
      <c r="G12" s="301"/>
      <c r="H12" s="295"/>
      <c r="I12" s="302"/>
      <c r="J12" s="301"/>
      <c r="K12" s="295"/>
      <c r="L12" s="302"/>
      <c r="M12" s="301"/>
      <c r="N12" s="295"/>
      <c r="O12" s="302"/>
      <c r="P12" s="301"/>
      <c r="Q12" s="295"/>
      <c r="R12" s="302"/>
      <c r="S12" s="301"/>
      <c r="T12" s="295"/>
      <c r="U12" s="302"/>
      <c r="V12" s="301"/>
      <c r="W12" s="295"/>
      <c r="X12" s="302"/>
      <c r="Y12" s="301"/>
      <c r="Z12" s="295"/>
      <c r="AA12" s="302"/>
      <c r="AB12" s="301"/>
      <c r="AC12" s="295"/>
      <c r="AD12" s="302"/>
      <c r="AE12" s="301"/>
      <c r="AF12" s="295"/>
      <c r="AG12" s="302"/>
      <c r="AH12" s="301"/>
      <c r="AI12" s="295"/>
      <c r="AJ12" s="302"/>
      <c r="AK12" s="301"/>
      <c r="AL12" s="295"/>
      <c r="AM12" s="302"/>
      <c r="AN12" s="301"/>
      <c r="AO12" s="295"/>
      <c r="AP12" s="302"/>
      <c r="AQ12" s="301"/>
      <c r="AR12" s="295"/>
      <c r="AS12" s="302"/>
      <c r="AT12" s="301"/>
      <c r="AU12" s="295"/>
      <c r="AV12" s="302"/>
      <c r="AW12" s="300" t="s">
        <v>801</v>
      </c>
      <c r="AX12" s="412"/>
      <c r="AY12" s="414"/>
      <c r="AZ12" s="295"/>
      <c r="BA12" s="295"/>
      <c r="BB12" s="285"/>
      <c r="BC12" s="285">
        <f>VLOOKUP('Club and ADMIN lookup'!$J$3,'Club and ADMIN lookup'!$U$7:$V$10,2,FALSE)</f>
        <v>8</v>
      </c>
      <c r="BD12" s="285">
        <f>VLOOKUP($A12,'Club and ADMIN lookup'!$I$7:$Q$26,$BC12,FALSE)</f>
        <v>141</v>
      </c>
      <c r="BE12" s="285">
        <f>VLOOKUP($A12,'Club and ADMIN lookup'!$I$7:$Q$26,$BC12+1,FALSE)</f>
        <v>1</v>
      </c>
      <c r="BF12" s="285" t="str">
        <f t="shared" si="1"/>
        <v>A</v>
      </c>
      <c r="BG12" s="285" t="str">
        <f t="shared" si="2"/>
        <v>PVA</v>
      </c>
      <c r="BH12" s="285">
        <f t="shared" si="3"/>
        <v>0</v>
      </c>
      <c r="BI12" s="285">
        <f t="shared" si="4"/>
        <v>2</v>
      </c>
      <c r="BJ12" s="285"/>
      <c r="BL12" s="295" t="str">
        <f>IF(BG12="","",VLOOKUP(BG12,ADMIN2026!$A$159:$Z$214,BI12+2+BH12,FALSE))</f>
        <v>unknown</v>
      </c>
    </row>
    <row r="13" spans="1:64" ht="17.25" customHeight="1">
      <c r="A13" s="293">
        <v>9</v>
      </c>
      <c r="B13" s="294">
        <f>IF(BD13&lt;0.1,"",VLOOKUP($BA$3,'Club and ADMIN lookup'!$B$49:$FU$70,BD13,FALSE)*BE13)</f>
        <v>33</v>
      </c>
      <c r="C13" s="295" t="str">
        <f t="shared" si="0"/>
        <v/>
      </c>
      <c r="D13" s="294" t="str">
        <f>IF(B13="","",IF(B13&lt;0.1,"",VLOOKUP(B13,'Club and ADMIN lookup'!$A$2:$B$25,2,FALSE)))</f>
        <v>D&amp;S</v>
      </c>
      <c r="E13" s="412"/>
      <c r="F13" s="413"/>
      <c r="G13" s="301"/>
      <c r="H13" s="295"/>
      <c r="I13" s="302"/>
      <c r="J13" s="301"/>
      <c r="K13" s="295"/>
      <c r="L13" s="302"/>
      <c r="M13" s="301"/>
      <c r="N13" s="295"/>
      <c r="O13" s="302"/>
      <c r="P13" s="301"/>
      <c r="Q13" s="295"/>
      <c r="R13" s="302"/>
      <c r="S13" s="301"/>
      <c r="T13" s="295"/>
      <c r="U13" s="302"/>
      <c r="V13" s="301"/>
      <c r="W13" s="295"/>
      <c r="X13" s="302"/>
      <c r="Y13" s="301"/>
      <c r="Z13" s="295"/>
      <c r="AA13" s="302"/>
      <c r="AB13" s="301"/>
      <c r="AC13" s="295"/>
      <c r="AD13" s="302"/>
      <c r="AE13" s="301"/>
      <c r="AF13" s="295"/>
      <c r="AG13" s="302"/>
      <c r="AH13" s="301"/>
      <c r="AI13" s="295"/>
      <c r="AJ13" s="302"/>
      <c r="AK13" s="301"/>
      <c r="AL13" s="295"/>
      <c r="AM13" s="302"/>
      <c r="AN13" s="301"/>
      <c r="AO13" s="295"/>
      <c r="AP13" s="302"/>
      <c r="AQ13" s="301"/>
      <c r="AR13" s="295"/>
      <c r="AS13" s="302"/>
      <c r="AT13" s="301"/>
      <c r="AU13" s="295"/>
      <c r="AV13" s="302"/>
      <c r="AW13" s="300" t="s">
        <v>801</v>
      </c>
      <c r="AX13" s="412"/>
      <c r="AY13" s="414"/>
      <c r="AZ13" s="295"/>
      <c r="BA13" s="295"/>
      <c r="BB13" s="285"/>
      <c r="BC13" s="285">
        <f>VLOOKUP('Club and ADMIN lookup'!$J$3,'Club and ADMIN lookup'!$U$7:$V$10,2,FALSE)</f>
        <v>8</v>
      </c>
      <c r="BD13" s="285">
        <f>VLOOKUP($A13,'Club and ADMIN lookup'!$I$7:$Q$26,$BC13,FALSE)</f>
        <v>134</v>
      </c>
      <c r="BE13" s="285">
        <f>VLOOKUP($A13,'Club and ADMIN lookup'!$I$7:$Q$26,$BC13+1,FALSE)</f>
        <v>11</v>
      </c>
      <c r="BF13" s="285" t="str">
        <f t="shared" si="1"/>
        <v>B</v>
      </c>
      <c r="BG13" s="285" t="str">
        <f t="shared" si="2"/>
        <v>PVB</v>
      </c>
      <c r="BH13" s="285">
        <f t="shared" si="3"/>
        <v>0</v>
      </c>
      <c r="BI13" s="285">
        <f t="shared" si="4"/>
        <v>3</v>
      </c>
      <c r="BJ13" s="285"/>
      <c r="BL13" s="295" t="str">
        <f>IF(BG13="","",VLOOKUP(BG13,ADMIN2026!$A$159:$Z$214,BI13+2+BH13,FALSE))</f>
        <v>unknown</v>
      </c>
    </row>
    <row r="14" spans="1:64" ht="17.25" customHeight="1">
      <c r="A14" s="293">
        <v>10</v>
      </c>
      <c r="B14" s="294">
        <f>IF(BD14&lt;0.1,"",VLOOKUP($BA$3,'Club and ADMIN lookup'!$B$49:$FU$70,BD14,FALSE)*BE14)</f>
        <v>44</v>
      </c>
      <c r="C14" s="295" t="str">
        <f t="shared" si="0"/>
        <v/>
      </c>
      <c r="D14" s="294" t="str">
        <f>IF(B14="","",IF(B14&lt;0.1,"",VLOOKUP(B14,'Club and ADMIN lookup'!$A$2:$B$25,2,FALSE)))</f>
        <v>HereF</v>
      </c>
      <c r="E14" s="412"/>
      <c r="F14" s="413"/>
      <c r="G14" s="301"/>
      <c r="H14" s="295"/>
      <c r="I14" s="302"/>
      <c r="J14" s="301"/>
      <c r="K14" s="295"/>
      <c r="L14" s="302"/>
      <c r="M14" s="301"/>
      <c r="N14" s="295"/>
      <c r="O14" s="302"/>
      <c r="P14" s="301"/>
      <c r="Q14" s="295"/>
      <c r="R14" s="302"/>
      <c r="S14" s="301"/>
      <c r="T14" s="295"/>
      <c r="U14" s="302"/>
      <c r="V14" s="301"/>
      <c r="W14" s="295"/>
      <c r="X14" s="302"/>
      <c r="Y14" s="301"/>
      <c r="Z14" s="295"/>
      <c r="AA14" s="302"/>
      <c r="AB14" s="301"/>
      <c r="AC14" s="295"/>
      <c r="AD14" s="302"/>
      <c r="AE14" s="301"/>
      <c r="AF14" s="295"/>
      <c r="AG14" s="302"/>
      <c r="AH14" s="301"/>
      <c r="AI14" s="295"/>
      <c r="AJ14" s="302"/>
      <c r="AK14" s="301"/>
      <c r="AL14" s="295"/>
      <c r="AM14" s="302"/>
      <c r="AN14" s="301"/>
      <c r="AO14" s="295"/>
      <c r="AP14" s="302"/>
      <c r="AQ14" s="301"/>
      <c r="AR14" s="295"/>
      <c r="AS14" s="302"/>
      <c r="AT14" s="301"/>
      <c r="AU14" s="295"/>
      <c r="AV14" s="302"/>
      <c r="AW14" s="300" t="s">
        <v>801</v>
      </c>
      <c r="AX14" s="412"/>
      <c r="AY14" s="414"/>
      <c r="AZ14" s="295"/>
      <c r="BA14" s="295"/>
      <c r="BB14" s="285"/>
      <c r="BC14" s="285">
        <f>VLOOKUP('Club and ADMIN lookup'!$J$3,'Club and ADMIN lookup'!$U$7:$V$10,2,FALSE)</f>
        <v>8</v>
      </c>
      <c r="BD14" s="285">
        <f>VLOOKUP($A14,'Club and ADMIN lookup'!$I$7:$Q$26,$BC14,FALSE)</f>
        <v>135</v>
      </c>
      <c r="BE14" s="285">
        <f>VLOOKUP($A14,'Club and ADMIN lookup'!$I$7:$Q$26,$BC14+1,FALSE)</f>
        <v>11</v>
      </c>
      <c r="BF14" s="285" t="str">
        <f t="shared" si="1"/>
        <v>B</v>
      </c>
      <c r="BG14" s="285" t="str">
        <f t="shared" si="2"/>
        <v>PVB</v>
      </c>
      <c r="BH14" s="285">
        <f t="shared" si="3"/>
        <v>0</v>
      </c>
      <c r="BI14" s="285">
        <f t="shared" si="4"/>
        <v>4</v>
      </c>
      <c r="BJ14" s="285"/>
      <c r="BL14" s="295" t="str">
        <f>IF(BG14="","",VLOOKUP(BG14,ADMIN2026!$A$159:$Z$214,BI14+2+BH14,FALSE))</f>
        <v>unknown</v>
      </c>
    </row>
    <row r="15" spans="1:64" ht="17.25" customHeight="1">
      <c r="A15" s="293">
        <v>11</v>
      </c>
      <c r="B15" s="294">
        <f>IF(BD15&lt;0.1,"",VLOOKUP($BA$3,'Club and ADMIN lookup'!$B$49:$FU$70,BD15,FALSE)*BE15)</f>
        <v>55</v>
      </c>
      <c r="C15" s="295" t="str">
        <f t="shared" si="0"/>
        <v/>
      </c>
      <c r="D15" s="294" t="str">
        <f>IF(B15="","",IF(B15&lt;0.1,"",VLOOKUP(B15,'Club and ADMIN lookup'!$A$2:$B$25,2,FALSE)))</f>
        <v>K&amp;S</v>
      </c>
      <c r="E15" s="412"/>
      <c r="F15" s="413"/>
      <c r="G15" s="301"/>
      <c r="H15" s="295"/>
      <c r="I15" s="302"/>
      <c r="J15" s="301"/>
      <c r="K15" s="295"/>
      <c r="L15" s="302"/>
      <c r="M15" s="301"/>
      <c r="N15" s="295"/>
      <c r="O15" s="302"/>
      <c r="P15" s="301"/>
      <c r="Q15" s="295"/>
      <c r="R15" s="302"/>
      <c r="S15" s="301"/>
      <c r="T15" s="295"/>
      <c r="U15" s="302"/>
      <c r="V15" s="301"/>
      <c r="W15" s="295"/>
      <c r="X15" s="302"/>
      <c r="Y15" s="301"/>
      <c r="Z15" s="295"/>
      <c r="AA15" s="302"/>
      <c r="AB15" s="301"/>
      <c r="AC15" s="295"/>
      <c r="AD15" s="302"/>
      <c r="AE15" s="301"/>
      <c r="AF15" s="295"/>
      <c r="AG15" s="302"/>
      <c r="AH15" s="301"/>
      <c r="AI15" s="295"/>
      <c r="AJ15" s="302"/>
      <c r="AK15" s="301"/>
      <c r="AL15" s="295"/>
      <c r="AM15" s="302"/>
      <c r="AN15" s="301"/>
      <c r="AO15" s="295"/>
      <c r="AP15" s="302"/>
      <c r="AQ15" s="301"/>
      <c r="AR15" s="295"/>
      <c r="AS15" s="302"/>
      <c r="AT15" s="301"/>
      <c r="AU15" s="295"/>
      <c r="AV15" s="302"/>
      <c r="AW15" s="300" t="s">
        <v>801</v>
      </c>
      <c r="AX15" s="412"/>
      <c r="AY15" s="414"/>
      <c r="AZ15" s="295"/>
      <c r="BA15" s="295"/>
      <c r="BB15" s="285"/>
      <c r="BC15" s="285">
        <f>VLOOKUP('Club and ADMIN lookup'!$J$3,'Club and ADMIN lookup'!$U$7:$V$10,2,FALSE)</f>
        <v>8</v>
      </c>
      <c r="BD15" s="285">
        <f>VLOOKUP($A15,'Club and ADMIN lookup'!$I$7:$Q$26,$BC15,FALSE)</f>
        <v>136</v>
      </c>
      <c r="BE15" s="285">
        <f>VLOOKUP($A15,'Club and ADMIN lookup'!$I$7:$Q$26,$BC15+1,FALSE)</f>
        <v>11</v>
      </c>
      <c r="BF15" s="285" t="str">
        <f t="shared" si="1"/>
        <v>B</v>
      </c>
      <c r="BG15" s="285" t="str">
        <f t="shared" si="2"/>
        <v>PVB</v>
      </c>
      <c r="BH15" s="285">
        <f t="shared" si="3"/>
        <v>0</v>
      </c>
      <c r="BI15" s="285">
        <f t="shared" si="4"/>
        <v>5</v>
      </c>
      <c r="BJ15" s="285"/>
      <c r="BL15" s="295" t="str">
        <f>IF(BG15="","",VLOOKUP(BG15,ADMIN2026!$A$159:$Z$214,BI15+2+BH15,FALSE))</f>
        <v>unknown</v>
      </c>
    </row>
    <row r="16" spans="1:64" ht="17.25" customHeight="1">
      <c r="A16" s="293">
        <v>12</v>
      </c>
      <c r="B16" s="294">
        <f>IF(BD16&lt;0.1,"",VLOOKUP($BA$3,'Club and ADMIN lookup'!$B$49:$FU$70,BD16,FALSE)*BE16)</f>
        <v>66</v>
      </c>
      <c r="C16" s="295" t="str">
        <f t="shared" si="0"/>
        <v/>
      </c>
      <c r="D16" s="294" t="str">
        <f>IF(B16="","",IF(B16&lt;0.1,"",VLOOKUP(B16,'Club and ADMIN lookup'!$A$2:$B$25,2,FALSE)))</f>
        <v>Tipton</v>
      </c>
      <c r="E16" s="412"/>
      <c r="F16" s="413"/>
      <c r="G16" s="301"/>
      <c r="H16" s="295"/>
      <c r="I16" s="302"/>
      <c r="J16" s="301"/>
      <c r="K16" s="295"/>
      <c r="L16" s="302"/>
      <c r="M16" s="301"/>
      <c r="N16" s="295"/>
      <c r="O16" s="302"/>
      <c r="P16" s="301"/>
      <c r="Q16" s="295"/>
      <c r="R16" s="302"/>
      <c r="S16" s="301"/>
      <c r="T16" s="295"/>
      <c r="U16" s="302"/>
      <c r="V16" s="301"/>
      <c r="W16" s="295"/>
      <c r="X16" s="302"/>
      <c r="Y16" s="301"/>
      <c r="Z16" s="295"/>
      <c r="AA16" s="302"/>
      <c r="AB16" s="301"/>
      <c r="AC16" s="295"/>
      <c r="AD16" s="302"/>
      <c r="AE16" s="301"/>
      <c r="AF16" s="295"/>
      <c r="AG16" s="302"/>
      <c r="AH16" s="301"/>
      <c r="AI16" s="295"/>
      <c r="AJ16" s="302"/>
      <c r="AK16" s="301"/>
      <c r="AL16" s="295"/>
      <c r="AM16" s="302"/>
      <c r="AN16" s="301"/>
      <c r="AO16" s="295"/>
      <c r="AP16" s="302"/>
      <c r="AQ16" s="301"/>
      <c r="AR16" s="295"/>
      <c r="AS16" s="302"/>
      <c r="AT16" s="301"/>
      <c r="AU16" s="295"/>
      <c r="AV16" s="302"/>
      <c r="AW16" s="300" t="s">
        <v>801</v>
      </c>
      <c r="AX16" s="412"/>
      <c r="AY16" s="414"/>
      <c r="AZ16" s="295"/>
      <c r="BA16" s="295"/>
      <c r="BB16" s="285"/>
      <c r="BC16" s="285">
        <f>VLOOKUP('Club and ADMIN lookup'!$J$3,'Club and ADMIN lookup'!$U$7:$V$10,2,FALSE)</f>
        <v>8</v>
      </c>
      <c r="BD16" s="285">
        <f>VLOOKUP($A16,'Club and ADMIN lookup'!$I$7:$Q$26,$BC16,FALSE)</f>
        <v>137</v>
      </c>
      <c r="BE16" s="285">
        <f>VLOOKUP($A16,'Club and ADMIN lookup'!$I$7:$Q$26,$BC16+1,FALSE)</f>
        <v>11</v>
      </c>
      <c r="BF16" s="285" t="str">
        <f t="shared" si="1"/>
        <v>B</v>
      </c>
      <c r="BG16" s="285" t="str">
        <f t="shared" si="2"/>
        <v>PVB</v>
      </c>
      <c r="BH16" s="285">
        <f t="shared" si="3"/>
        <v>0</v>
      </c>
      <c r="BI16" s="285">
        <f t="shared" si="4"/>
        <v>6</v>
      </c>
      <c r="BJ16" s="285"/>
      <c r="BL16" s="295" t="str">
        <f>IF(BG16="","",VLOOKUP(BG16,ADMIN2026!$A$159:$Z$214,BI16+2+BH16,FALSE))</f>
        <v>unknown</v>
      </c>
    </row>
    <row r="17" spans="1:64" ht="17.25" customHeight="1">
      <c r="A17" s="293">
        <v>13</v>
      </c>
      <c r="B17" s="294">
        <f>IF(BD17&lt;0.1,"",VLOOKUP($BA$3,'Club and ADMIN lookup'!$B$49:$FU$70,BD17,FALSE)*BE17)</f>
        <v>77</v>
      </c>
      <c r="C17" s="295" t="str">
        <f t="shared" si="0"/>
        <v/>
      </c>
      <c r="D17" s="294" t="str">
        <f>IF(B17="","",IF(B17&lt;0.1,"",VLOOKUP(B17,'Club and ADMIN lookup'!$A$2:$B$25,2,FALSE)))</f>
        <v>Worc</v>
      </c>
      <c r="E17" s="412"/>
      <c r="F17" s="413"/>
      <c r="G17" s="301"/>
      <c r="H17" s="295"/>
      <c r="I17" s="302"/>
      <c r="J17" s="301"/>
      <c r="K17" s="295"/>
      <c r="L17" s="302"/>
      <c r="M17" s="301"/>
      <c r="N17" s="295"/>
      <c r="O17" s="302"/>
      <c r="P17" s="301"/>
      <c r="Q17" s="295"/>
      <c r="R17" s="302"/>
      <c r="S17" s="301"/>
      <c r="T17" s="295"/>
      <c r="U17" s="302"/>
      <c r="V17" s="301"/>
      <c r="W17" s="295"/>
      <c r="X17" s="302"/>
      <c r="Y17" s="301"/>
      <c r="Z17" s="295"/>
      <c r="AA17" s="302"/>
      <c r="AB17" s="301"/>
      <c r="AC17" s="295"/>
      <c r="AD17" s="302"/>
      <c r="AE17" s="301"/>
      <c r="AF17" s="295"/>
      <c r="AG17" s="302"/>
      <c r="AH17" s="301"/>
      <c r="AI17" s="295"/>
      <c r="AJ17" s="302"/>
      <c r="AK17" s="301"/>
      <c r="AL17" s="295"/>
      <c r="AM17" s="302"/>
      <c r="AN17" s="301"/>
      <c r="AO17" s="295"/>
      <c r="AP17" s="302"/>
      <c r="AQ17" s="301"/>
      <c r="AR17" s="295"/>
      <c r="AS17" s="302"/>
      <c r="AT17" s="301"/>
      <c r="AU17" s="295"/>
      <c r="AV17" s="302"/>
      <c r="AW17" s="300" t="s">
        <v>801</v>
      </c>
      <c r="AX17" s="412"/>
      <c r="AY17" s="414"/>
      <c r="AZ17" s="295"/>
      <c r="BA17" s="295"/>
      <c r="BB17" s="285"/>
      <c r="BC17" s="285">
        <f>VLOOKUP('Club and ADMIN lookup'!$J$3,'Club and ADMIN lookup'!$U$7:$V$10,2,FALSE)</f>
        <v>8</v>
      </c>
      <c r="BD17" s="285">
        <f>VLOOKUP($A17,'Club and ADMIN lookup'!$I$7:$Q$26,$BC17,FALSE)</f>
        <v>138</v>
      </c>
      <c r="BE17" s="285">
        <f>VLOOKUP($A17,'Club and ADMIN lookup'!$I$7:$Q$26,$BC17+1,FALSE)</f>
        <v>11</v>
      </c>
      <c r="BF17" s="285" t="str">
        <f t="shared" si="1"/>
        <v>B</v>
      </c>
      <c r="BG17" s="285" t="str">
        <f t="shared" si="2"/>
        <v>PVB</v>
      </c>
      <c r="BH17" s="285">
        <f t="shared" si="3"/>
        <v>0</v>
      </c>
      <c r="BI17" s="285">
        <f t="shared" si="4"/>
        <v>7</v>
      </c>
      <c r="BJ17" s="285"/>
      <c r="BL17" s="295" t="str">
        <f>IF(BG17="","",VLOOKUP(BG17,ADMIN2026!$A$159:$Z$214,BI17+2+BH17,FALSE))</f>
        <v>unknown</v>
      </c>
    </row>
    <row r="18" spans="1:64" ht="17.25" customHeight="1">
      <c r="A18" s="293">
        <v>14</v>
      </c>
      <c r="B18" s="294">
        <f>IF(BD18&lt;0.1,"",VLOOKUP($BA$3,'Club and ADMIN lookup'!$B$49:$FU$70,BD18,FALSE)*BE18)</f>
        <v>88</v>
      </c>
      <c r="C18" s="295" t="str">
        <f t="shared" si="0"/>
        <v/>
      </c>
      <c r="D18" s="294" t="str">
        <f>IF(B18="","",IF(B18&lt;0.1,"",VLOOKUP(B18,'Club and ADMIN lookup'!$A$2:$B$25,2,FALSE)))</f>
        <v>Yate</v>
      </c>
      <c r="E18" s="412"/>
      <c r="F18" s="413"/>
      <c r="G18" s="301"/>
      <c r="H18" s="295"/>
      <c r="I18" s="302"/>
      <c r="J18" s="301"/>
      <c r="K18" s="295"/>
      <c r="L18" s="302"/>
      <c r="M18" s="301"/>
      <c r="N18" s="295"/>
      <c r="O18" s="302"/>
      <c r="P18" s="301"/>
      <c r="Q18" s="295"/>
      <c r="R18" s="302"/>
      <c r="S18" s="301"/>
      <c r="T18" s="295"/>
      <c r="U18" s="302"/>
      <c r="V18" s="301"/>
      <c r="W18" s="295"/>
      <c r="X18" s="302"/>
      <c r="Y18" s="301"/>
      <c r="Z18" s="295"/>
      <c r="AA18" s="302"/>
      <c r="AB18" s="301"/>
      <c r="AC18" s="295"/>
      <c r="AD18" s="302"/>
      <c r="AE18" s="301"/>
      <c r="AF18" s="295"/>
      <c r="AG18" s="302"/>
      <c r="AH18" s="301"/>
      <c r="AI18" s="295"/>
      <c r="AJ18" s="302"/>
      <c r="AK18" s="301"/>
      <c r="AL18" s="295"/>
      <c r="AM18" s="302"/>
      <c r="AN18" s="301"/>
      <c r="AO18" s="295"/>
      <c r="AP18" s="302"/>
      <c r="AQ18" s="301"/>
      <c r="AR18" s="295"/>
      <c r="AS18" s="302"/>
      <c r="AT18" s="301"/>
      <c r="AU18" s="295"/>
      <c r="AV18" s="302"/>
      <c r="AW18" s="300" t="s">
        <v>801</v>
      </c>
      <c r="AX18" s="412"/>
      <c r="AY18" s="414"/>
      <c r="AZ18" s="295"/>
      <c r="BA18" s="295"/>
      <c r="BB18" s="285"/>
      <c r="BC18" s="285">
        <f>VLOOKUP('Club and ADMIN lookup'!$J$3,'Club and ADMIN lookup'!$U$7:$V$10,2,FALSE)</f>
        <v>8</v>
      </c>
      <c r="BD18" s="285">
        <f>VLOOKUP($A18,'Club and ADMIN lookup'!$I$7:$Q$26,$BC18,FALSE)</f>
        <v>139</v>
      </c>
      <c r="BE18" s="285">
        <f>VLOOKUP($A18,'Club and ADMIN lookup'!$I$7:$Q$26,$BC18+1,FALSE)</f>
        <v>11</v>
      </c>
      <c r="BF18" s="285" t="str">
        <f t="shared" si="1"/>
        <v>B</v>
      </c>
      <c r="BG18" s="285" t="str">
        <f t="shared" si="2"/>
        <v>PVB</v>
      </c>
      <c r="BH18" s="285">
        <f t="shared" si="3"/>
        <v>0</v>
      </c>
      <c r="BI18" s="285">
        <f t="shared" si="4"/>
        <v>8</v>
      </c>
      <c r="BJ18" s="285"/>
      <c r="BL18" s="295" t="str">
        <f>IF(BG18="","",VLOOKUP(BG18,ADMIN2026!$A$159:$Z$214,BI18+2+BH18,FALSE))</f>
        <v>unknown</v>
      </c>
    </row>
    <row r="19" spans="1:64" ht="17.25" customHeight="1">
      <c r="A19" s="293">
        <v>15</v>
      </c>
      <c r="B19" s="294">
        <f>IF(BD19&lt;0.1,"",VLOOKUP($BA$3,'Club and ADMIN lookup'!$B$49:$FU$70,BD19,FALSE)*BE19)</f>
        <v>11</v>
      </c>
      <c r="C19" s="295" t="str">
        <f t="shared" si="0"/>
        <v/>
      </c>
      <c r="D19" s="294" t="str">
        <f>IF(B19="","",IF(B19&lt;0.1,"",VLOOKUP(B19,'Club and ADMIN lookup'!$A$2:$B$25,2,FALSE)))</f>
        <v>B&amp;R</v>
      </c>
      <c r="E19" s="412"/>
      <c r="F19" s="413"/>
      <c r="G19" s="301"/>
      <c r="H19" s="295"/>
      <c r="I19" s="302"/>
      <c r="J19" s="301"/>
      <c r="K19" s="295"/>
      <c r="L19" s="302"/>
      <c r="M19" s="301"/>
      <c r="N19" s="295"/>
      <c r="O19" s="302"/>
      <c r="P19" s="301"/>
      <c r="Q19" s="295"/>
      <c r="R19" s="302"/>
      <c r="S19" s="301"/>
      <c r="T19" s="295"/>
      <c r="U19" s="302"/>
      <c r="V19" s="301"/>
      <c r="W19" s="295"/>
      <c r="X19" s="302"/>
      <c r="Y19" s="301"/>
      <c r="Z19" s="295"/>
      <c r="AA19" s="302"/>
      <c r="AB19" s="301"/>
      <c r="AC19" s="295"/>
      <c r="AD19" s="302"/>
      <c r="AE19" s="301"/>
      <c r="AF19" s="295"/>
      <c r="AG19" s="302"/>
      <c r="AH19" s="301"/>
      <c r="AI19" s="295"/>
      <c r="AJ19" s="302"/>
      <c r="AK19" s="301"/>
      <c r="AL19" s="295"/>
      <c r="AM19" s="302"/>
      <c r="AN19" s="301"/>
      <c r="AO19" s="295"/>
      <c r="AP19" s="302"/>
      <c r="AQ19" s="301"/>
      <c r="AR19" s="295"/>
      <c r="AS19" s="302"/>
      <c r="AT19" s="301"/>
      <c r="AU19" s="295"/>
      <c r="AV19" s="302"/>
      <c r="AW19" s="300" t="s">
        <v>801</v>
      </c>
      <c r="AX19" s="412"/>
      <c r="AY19" s="414"/>
      <c r="AZ19" s="295"/>
      <c r="BA19" s="295"/>
      <c r="BB19" s="285"/>
      <c r="BC19" s="285">
        <f>VLOOKUP('Club and ADMIN lookup'!$J$3,'Club and ADMIN lookup'!$U$7:$V$10,2,FALSE)</f>
        <v>8</v>
      </c>
      <c r="BD19" s="285">
        <f>VLOOKUP($A19,'Club and ADMIN lookup'!$I$7:$Q$26,$BC19,FALSE)</f>
        <v>140</v>
      </c>
      <c r="BE19" s="285">
        <f>VLOOKUP($A19,'Club and ADMIN lookup'!$I$7:$Q$26,$BC19+1,FALSE)</f>
        <v>11</v>
      </c>
      <c r="BF19" s="285" t="str">
        <f t="shared" si="1"/>
        <v>B</v>
      </c>
      <c r="BG19" s="285" t="str">
        <f t="shared" si="2"/>
        <v>PVB</v>
      </c>
      <c r="BH19" s="285">
        <f t="shared" si="3"/>
        <v>0</v>
      </c>
      <c r="BI19" s="285">
        <f t="shared" si="4"/>
        <v>1</v>
      </c>
      <c r="BJ19" s="285"/>
      <c r="BL19" s="295" t="str">
        <f>IF(BG19="","",VLOOKUP(BG19,ADMIN2026!$A$159:$Z$214,BI19+2+BH19,FALSE))</f>
        <v>unknown</v>
      </c>
    </row>
    <row r="20" spans="1:64" ht="17.25" customHeight="1">
      <c r="A20" s="293">
        <v>16</v>
      </c>
      <c r="B20" s="294">
        <f>IF(BD20&lt;0.1,"",VLOOKUP($BA$3,'Club and ADMIN lookup'!$B$49:$FU$70,BD20,FALSE)*BE20)</f>
        <v>22</v>
      </c>
      <c r="C20" s="295" t="str">
        <f t="shared" si="0"/>
        <v/>
      </c>
      <c r="D20" s="294" t="str">
        <f>IF(B20="","",IF(B20&lt;0.1,"",VLOOKUP(B20,'Club and ADMIN lookup'!$A$2:$B$25,2,FALSE)))</f>
        <v>Chelt</v>
      </c>
      <c r="E20" s="412"/>
      <c r="F20" s="413"/>
      <c r="G20" s="301"/>
      <c r="H20" s="295"/>
      <c r="I20" s="302"/>
      <c r="J20" s="301"/>
      <c r="K20" s="295"/>
      <c r="L20" s="302"/>
      <c r="M20" s="301"/>
      <c r="N20" s="295"/>
      <c r="O20" s="302"/>
      <c r="P20" s="301"/>
      <c r="Q20" s="295"/>
      <c r="R20" s="302"/>
      <c r="S20" s="301"/>
      <c r="T20" s="295"/>
      <c r="U20" s="302"/>
      <c r="V20" s="301"/>
      <c r="W20" s="295"/>
      <c r="X20" s="302"/>
      <c r="Y20" s="301"/>
      <c r="Z20" s="295"/>
      <c r="AA20" s="302"/>
      <c r="AB20" s="301"/>
      <c r="AC20" s="295"/>
      <c r="AD20" s="302"/>
      <c r="AE20" s="301"/>
      <c r="AF20" s="295"/>
      <c r="AG20" s="302"/>
      <c r="AH20" s="301"/>
      <c r="AI20" s="295"/>
      <c r="AJ20" s="302"/>
      <c r="AK20" s="301"/>
      <c r="AL20" s="295"/>
      <c r="AM20" s="302"/>
      <c r="AN20" s="301"/>
      <c r="AO20" s="295"/>
      <c r="AP20" s="302"/>
      <c r="AQ20" s="301"/>
      <c r="AR20" s="295"/>
      <c r="AS20" s="302"/>
      <c r="AT20" s="301"/>
      <c r="AU20" s="295"/>
      <c r="AV20" s="302"/>
      <c r="AW20" s="300" t="s">
        <v>801</v>
      </c>
      <c r="AX20" s="412"/>
      <c r="AY20" s="414"/>
      <c r="AZ20" s="295"/>
      <c r="BA20" s="295"/>
      <c r="BB20" s="285"/>
      <c r="BC20" s="285">
        <f>VLOOKUP('Club and ADMIN lookup'!$J$3,'Club and ADMIN lookup'!$U$7:$V$10,2,FALSE)</f>
        <v>8</v>
      </c>
      <c r="BD20" s="285">
        <f>VLOOKUP($A20,'Club and ADMIN lookup'!$I$7:$Q$26,$BC20,FALSE)</f>
        <v>141</v>
      </c>
      <c r="BE20" s="285">
        <f>VLOOKUP($A20,'Club and ADMIN lookup'!$I$7:$Q$26,$BC20+1,FALSE)</f>
        <v>11</v>
      </c>
      <c r="BF20" s="285" t="str">
        <f t="shared" si="1"/>
        <v>B</v>
      </c>
      <c r="BG20" s="285" t="str">
        <f t="shared" si="2"/>
        <v>PVB</v>
      </c>
      <c r="BH20" s="285">
        <f t="shared" si="3"/>
        <v>0</v>
      </c>
      <c r="BI20" s="285">
        <f t="shared" si="4"/>
        <v>2</v>
      </c>
      <c r="BJ20" s="285"/>
      <c r="BL20" s="295" t="str">
        <f>IF(BG20="","",VLOOKUP(BG20,ADMIN2026!$A$159:$Z$214,BI20+2+BH20,FALSE))</f>
        <v>unknown</v>
      </c>
    </row>
    <row r="21" spans="1:64" ht="17.25" customHeight="1">
      <c r="A21" s="293">
        <v>17</v>
      </c>
      <c r="B21" s="294" t="str">
        <f>IF(BD21&lt;0.1,"",VLOOKUP($BA$3,'Club and ADMIN lookup'!$B$49:$FU$70,BD21,FALSE)*BE21)</f>
        <v/>
      </c>
      <c r="C21" s="295" t="str">
        <f t="shared" si="0"/>
        <v/>
      </c>
      <c r="D21" s="294" t="str">
        <f>IF(B21="","",IF(B21&lt;0.1,"",VLOOKUP(B21,'Club and ADMIN lookup'!$A$2:$B$25,2,FALSE)))</f>
        <v/>
      </c>
      <c r="E21" s="412"/>
      <c r="F21" s="413"/>
      <c r="G21" s="301"/>
      <c r="H21" s="295"/>
      <c r="I21" s="302"/>
      <c r="J21" s="301"/>
      <c r="K21" s="295"/>
      <c r="L21" s="302"/>
      <c r="M21" s="301"/>
      <c r="N21" s="295"/>
      <c r="O21" s="302"/>
      <c r="P21" s="301"/>
      <c r="Q21" s="295"/>
      <c r="R21" s="302"/>
      <c r="S21" s="301"/>
      <c r="T21" s="295"/>
      <c r="U21" s="302"/>
      <c r="V21" s="301"/>
      <c r="W21" s="295"/>
      <c r="X21" s="302"/>
      <c r="Y21" s="301"/>
      <c r="Z21" s="295"/>
      <c r="AA21" s="302"/>
      <c r="AB21" s="301"/>
      <c r="AC21" s="295"/>
      <c r="AD21" s="302"/>
      <c r="AE21" s="301"/>
      <c r="AF21" s="295"/>
      <c r="AG21" s="302"/>
      <c r="AH21" s="301"/>
      <c r="AI21" s="295"/>
      <c r="AJ21" s="302"/>
      <c r="AK21" s="301"/>
      <c r="AL21" s="295"/>
      <c r="AM21" s="302"/>
      <c r="AN21" s="301"/>
      <c r="AO21" s="295"/>
      <c r="AP21" s="302"/>
      <c r="AQ21" s="301"/>
      <c r="AR21" s="295"/>
      <c r="AS21" s="302"/>
      <c r="AT21" s="301"/>
      <c r="AU21" s="295"/>
      <c r="AV21" s="302"/>
      <c r="AW21" s="300" t="s">
        <v>801</v>
      </c>
      <c r="AX21" s="412"/>
      <c r="AY21" s="414"/>
      <c r="AZ21" s="295"/>
      <c r="BA21" s="295"/>
      <c r="BB21" s="285"/>
      <c r="BC21" s="285">
        <f>VLOOKUP('Club and ADMIN lookup'!$J$3,'Club and ADMIN lookup'!$U$7:$V$10,2,FALSE)</f>
        <v>8</v>
      </c>
      <c r="BD21" s="285">
        <f>VLOOKUP($A21,'Club and ADMIN lookup'!$I$7:$Q$26,$BC21,FALSE)</f>
        <v>0</v>
      </c>
      <c r="BE21" s="285">
        <f>VLOOKUP($A21,'Club and ADMIN lookup'!$I$7:$Q$26,$BC21+1,FALSE)</f>
        <v>0</v>
      </c>
      <c r="BF21" s="285" t="str">
        <f>IF(B21="","",IF(B21&lt;10.5,"A","B"))</f>
        <v/>
      </c>
      <c r="BG21" s="285" t="str">
        <f t="shared" si="2"/>
        <v/>
      </c>
      <c r="BH21" s="285">
        <f t="shared" si="3"/>
        <v>0</v>
      </c>
      <c r="BI21" s="285" t="str">
        <f t="shared" si="4"/>
        <v/>
      </c>
      <c r="BJ21" s="285"/>
      <c r="BL21" s="295" t="str">
        <f>IF(BG21="","",VLOOKUP(BG21,ADMIN2026!$A$159:$Z$214,BI21+2+BH21,FALSE))</f>
        <v/>
      </c>
    </row>
    <row r="22" spans="1:64" ht="17.25" customHeight="1">
      <c r="A22" s="293">
        <v>18</v>
      </c>
      <c r="B22" s="294" t="str">
        <f>IF(BD22&lt;0.1,"",VLOOKUP($BA$3,'Club and ADMIN lookup'!$B$49:$FU$70,BD22,FALSE)*BE22)</f>
        <v/>
      </c>
      <c r="C22" s="295" t="str">
        <f t="shared" si="0"/>
        <v/>
      </c>
      <c r="D22" s="294" t="str">
        <f>IF(B22="","",IF(B22&lt;0.1,"",VLOOKUP(B22,'Club and ADMIN lookup'!$A$2:$B$25,2,FALSE)))</f>
        <v/>
      </c>
      <c r="E22" s="412"/>
      <c r="F22" s="413"/>
      <c r="G22" s="301"/>
      <c r="H22" s="295"/>
      <c r="I22" s="302"/>
      <c r="J22" s="301"/>
      <c r="K22" s="295"/>
      <c r="L22" s="302"/>
      <c r="M22" s="301"/>
      <c r="N22" s="295"/>
      <c r="O22" s="302"/>
      <c r="P22" s="301"/>
      <c r="Q22" s="295"/>
      <c r="R22" s="302"/>
      <c r="S22" s="301"/>
      <c r="T22" s="295"/>
      <c r="U22" s="302"/>
      <c r="V22" s="301"/>
      <c r="W22" s="295"/>
      <c r="X22" s="302"/>
      <c r="Y22" s="301"/>
      <c r="Z22" s="295"/>
      <c r="AA22" s="302"/>
      <c r="AB22" s="301"/>
      <c r="AC22" s="295"/>
      <c r="AD22" s="302"/>
      <c r="AE22" s="301"/>
      <c r="AF22" s="295"/>
      <c r="AG22" s="302"/>
      <c r="AH22" s="301"/>
      <c r="AI22" s="295"/>
      <c r="AJ22" s="302"/>
      <c r="AK22" s="301"/>
      <c r="AL22" s="295"/>
      <c r="AM22" s="302"/>
      <c r="AN22" s="301"/>
      <c r="AO22" s="295"/>
      <c r="AP22" s="302"/>
      <c r="AQ22" s="301"/>
      <c r="AR22" s="295"/>
      <c r="AS22" s="302"/>
      <c r="AT22" s="301"/>
      <c r="AU22" s="295"/>
      <c r="AV22" s="302"/>
      <c r="AW22" s="300" t="s">
        <v>801</v>
      </c>
      <c r="AX22" s="412"/>
      <c r="AY22" s="414"/>
      <c r="AZ22" s="295"/>
      <c r="BA22" s="295"/>
      <c r="BB22" s="285"/>
      <c r="BC22" s="285">
        <f>VLOOKUP('Club and ADMIN lookup'!$J$3,'Club and ADMIN lookup'!$U$7:$V$10,2,FALSE)</f>
        <v>8</v>
      </c>
      <c r="BD22" s="285">
        <f>VLOOKUP($A22,'Club and ADMIN lookup'!$I$7:$Q$26,$BC22,FALSE)</f>
        <v>0</v>
      </c>
      <c r="BE22" s="285">
        <f>VLOOKUP($A22,'Club and ADMIN lookup'!$I$7:$Q$26,$BC22+1,FALSE)</f>
        <v>0</v>
      </c>
      <c r="BF22" s="285" t="str">
        <f t="shared" ref="BF22:BF24" si="5">IF(B22="","",IF(B22&lt;10.5,"A","B"))</f>
        <v/>
      </c>
      <c r="BG22" s="285" t="str">
        <f t="shared" si="2"/>
        <v/>
      </c>
      <c r="BH22" s="285">
        <f t="shared" si="3"/>
        <v>0</v>
      </c>
      <c r="BI22" s="285" t="str">
        <f t="shared" si="4"/>
        <v/>
      </c>
      <c r="BJ22" s="285"/>
      <c r="BL22" s="295" t="str">
        <f>IF(BG22="","",VLOOKUP(BG22,ADMIN2026!$A$159:$Z$214,BI22+2+BH22,FALSE))</f>
        <v/>
      </c>
    </row>
    <row r="23" spans="1:64" ht="17.25" customHeight="1">
      <c r="A23" s="293">
        <v>19</v>
      </c>
      <c r="B23" s="294" t="str">
        <f>IF(BD23&lt;0.1,"",VLOOKUP($BA$3,'Club and ADMIN lookup'!$B$49:$FU$70,BD23,FALSE)*BE23)</f>
        <v/>
      </c>
      <c r="C23" s="295" t="str">
        <f t="shared" si="0"/>
        <v/>
      </c>
      <c r="D23" s="294" t="str">
        <f>IF(B23="","",IF(B23&lt;0.1,"",VLOOKUP(B23,'Club and ADMIN lookup'!$A$2:$B$25,2,FALSE)))</f>
        <v/>
      </c>
      <c r="E23" s="412"/>
      <c r="F23" s="413"/>
      <c r="G23" s="301"/>
      <c r="H23" s="295"/>
      <c r="I23" s="302"/>
      <c r="J23" s="301"/>
      <c r="K23" s="295"/>
      <c r="L23" s="302"/>
      <c r="M23" s="301"/>
      <c r="N23" s="295"/>
      <c r="O23" s="302"/>
      <c r="P23" s="301"/>
      <c r="Q23" s="295"/>
      <c r="R23" s="302"/>
      <c r="S23" s="301"/>
      <c r="T23" s="295"/>
      <c r="U23" s="302"/>
      <c r="V23" s="301"/>
      <c r="W23" s="295"/>
      <c r="X23" s="302"/>
      <c r="Y23" s="301"/>
      <c r="Z23" s="295"/>
      <c r="AA23" s="302"/>
      <c r="AB23" s="301"/>
      <c r="AC23" s="295"/>
      <c r="AD23" s="302"/>
      <c r="AE23" s="301"/>
      <c r="AF23" s="295"/>
      <c r="AG23" s="302"/>
      <c r="AH23" s="301"/>
      <c r="AI23" s="295"/>
      <c r="AJ23" s="302"/>
      <c r="AK23" s="301"/>
      <c r="AL23" s="295"/>
      <c r="AM23" s="302"/>
      <c r="AN23" s="301"/>
      <c r="AO23" s="295"/>
      <c r="AP23" s="302"/>
      <c r="AQ23" s="301"/>
      <c r="AR23" s="295"/>
      <c r="AS23" s="302"/>
      <c r="AT23" s="301"/>
      <c r="AU23" s="295"/>
      <c r="AV23" s="302"/>
      <c r="AW23" s="300" t="s">
        <v>801</v>
      </c>
      <c r="AX23" s="412"/>
      <c r="AY23" s="414"/>
      <c r="AZ23" s="295"/>
      <c r="BA23" s="295"/>
      <c r="BB23" s="285"/>
      <c r="BC23" s="285">
        <f>VLOOKUP('Club and ADMIN lookup'!$J$3,'Club and ADMIN lookup'!$U$7:$V$10,2,FALSE)</f>
        <v>8</v>
      </c>
      <c r="BD23" s="285">
        <f>VLOOKUP($A23,'Club and ADMIN lookup'!$I$7:$Q$26,$BC23,FALSE)</f>
        <v>0</v>
      </c>
      <c r="BE23" s="285">
        <f>VLOOKUP($A23,'Club and ADMIN lookup'!$I$7:$Q$26,$BC23+1,FALSE)</f>
        <v>0</v>
      </c>
      <c r="BF23" s="285" t="str">
        <f t="shared" si="5"/>
        <v/>
      </c>
      <c r="BG23" s="285" t="str">
        <f t="shared" si="2"/>
        <v/>
      </c>
      <c r="BH23" s="285">
        <f t="shared" si="3"/>
        <v>0</v>
      </c>
      <c r="BI23" s="285" t="str">
        <f t="shared" si="4"/>
        <v/>
      </c>
      <c r="BJ23" s="285"/>
      <c r="BL23" s="295" t="str">
        <f>IF(BG23="","",VLOOKUP(BG23,ADMIN2026!$A$159:$Z$214,BI23+2+BH23,FALSE))</f>
        <v/>
      </c>
    </row>
    <row r="24" spans="1:64" ht="17.25" customHeight="1" thickBot="1">
      <c r="A24" s="293">
        <v>20</v>
      </c>
      <c r="B24" s="294" t="str">
        <f>IF(BD24&lt;0.1,"",VLOOKUP($BA$3,'Club and ADMIN lookup'!$B$49:$FU$70,BD24,FALSE)*BE24)</f>
        <v/>
      </c>
      <c r="C24" s="295" t="str">
        <f t="shared" si="0"/>
        <v/>
      </c>
      <c r="D24" s="294" t="str">
        <f>IF(B24="","",IF(B24&lt;0.1,"",VLOOKUP(B24,'Club and ADMIN lookup'!$A$2:$B$25,2,FALSE)))</f>
        <v/>
      </c>
      <c r="E24" s="412"/>
      <c r="F24" s="413"/>
      <c r="G24" s="303"/>
      <c r="H24" s="304"/>
      <c r="I24" s="305"/>
      <c r="J24" s="303"/>
      <c r="K24" s="304"/>
      <c r="L24" s="305"/>
      <c r="M24" s="303"/>
      <c r="N24" s="304"/>
      <c r="O24" s="305"/>
      <c r="P24" s="303"/>
      <c r="Q24" s="304"/>
      <c r="R24" s="305"/>
      <c r="S24" s="303"/>
      <c r="T24" s="304"/>
      <c r="U24" s="305"/>
      <c r="V24" s="303"/>
      <c r="W24" s="304"/>
      <c r="X24" s="305"/>
      <c r="Y24" s="303"/>
      <c r="Z24" s="304"/>
      <c r="AA24" s="305"/>
      <c r="AB24" s="303"/>
      <c r="AC24" s="304"/>
      <c r="AD24" s="305"/>
      <c r="AE24" s="303"/>
      <c r="AF24" s="304"/>
      <c r="AG24" s="305"/>
      <c r="AH24" s="303"/>
      <c r="AI24" s="304"/>
      <c r="AJ24" s="305"/>
      <c r="AK24" s="303"/>
      <c r="AL24" s="304"/>
      <c r="AM24" s="305"/>
      <c r="AN24" s="303"/>
      <c r="AO24" s="304"/>
      <c r="AP24" s="305"/>
      <c r="AQ24" s="303"/>
      <c r="AR24" s="304"/>
      <c r="AS24" s="305"/>
      <c r="AT24" s="303"/>
      <c r="AU24" s="304"/>
      <c r="AV24" s="305"/>
      <c r="AW24" s="300" t="s">
        <v>801</v>
      </c>
      <c r="AX24" s="412"/>
      <c r="AY24" s="414"/>
      <c r="AZ24" s="295"/>
      <c r="BA24" s="295"/>
      <c r="BB24" s="285"/>
      <c r="BC24" s="285">
        <f>VLOOKUP('Club and ADMIN lookup'!$J$3,'Club and ADMIN lookup'!$U$7:$V$10,2,FALSE)</f>
        <v>8</v>
      </c>
      <c r="BD24" s="285">
        <f>VLOOKUP($A24,'Club and ADMIN lookup'!$I$7:$Q$26,$BC24,FALSE)</f>
        <v>0</v>
      </c>
      <c r="BE24" s="285">
        <f>VLOOKUP($A24,'Club and ADMIN lookup'!$I$7:$Q$26,$BC24+1,FALSE)</f>
        <v>0</v>
      </c>
      <c r="BF24" s="285" t="str">
        <f t="shared" si="5"/>
        <v/>
      </c>
      <c r="BG24" s="285" t="str">
        <f t="shared" si="2"/>
        <v/>
      </c>
      <c r="BH24" s="285">
        <f t="shared" si="3"/>
        <v>0</v>
      </c>
      <c r="BI24" s="285" t="str">
        <f t="shared" si="4"/>
        <v/>
      </c>
      <c r="BJ24" s="285"/>
      <c r="BL24" s="295" t="str">
        <f>IF(BG24="","",VLOOKUP(BG24,ADMIN2026!$A$159:$Z$214,BI24+2+BH24,FALSE))</f>
        <v/>
      </c>
    </row>
    <row r="25" spans="1:64" ht="15" customHeight="1">
      <c r="A25" s="296"/>
      <c r="B25" s="296"/>
      <c r="C25" s="306" t="s">
        <v>802</v>
      </c>
      <c r="D25" s="296"/>
      <c r="E25" s="296"/>
      <c r="F25" s="296"/>
      <c r="G25" s="307"/>
      <c r="H25" s="307"/>
      <c r="I25" s="308"/>
      <c r="J25" s="308"/>
      <c r="K25" s="415" t="s">
        <v>803</v>
      </c>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307"/>
      <c r="AJ25" s="307"/>
      <c r="AK25" s="307"/>
      <c r="AL25" s="307"/>
      <c r="AM25" s="307"/>
      <c r="AN25" s="308"/>
      <c r="AO25" s="308"/>
      <c r="AP25" s="308"/>
      <c r="AQ25" s="307"/>
      <c r="AR25" s="307"/>
      <c r="AS25" s="307"/>
      <c r="AT25" s="307"/>
      <c r="AU25" s="307"/>
      <c r="AV25" s="307"/>
      <c r="AW25" s="296"/>
      <c r="AX25" s="296"/>
      <c r="AY25" s="296"/>
      <c r="AZ25" s="296"/>
      <c r="BA25" s="296"/>
      <c r="BB25" s="285"/>
      <c r="BC25" s="285"/>
      <c r="BD25" s="285"/>
      <c r="BE25" s="285"/>
      <c r="BF25" s="285"/>
      <c r="BG25" s="285"/>
      <c r="BH25" s="285"/>
      <c r="BI25" s="285"/>
      <c r="BJ25" s="285"/>
    </row>
    <row r="26" spans="1:64" ht="14.1" customHeight="1">
      <c r="A26" s="309" t="s">
        <v>804</v>
      </c>
      <c r="B26" s="309" t="s">
        <v>805</v>
      </c>
      <c r="C26" s="309" t="s">
        <v>806</v>
      </c>
      <c r="D26" s="309" t="s">
        <v>807</v>
      </c>
      <c r="E26" s="416" t="s">
        <v>808</v>
      </c>
      <c r="F26" s="417"/>
      <c r="G26" s="417"/>
      <c r="H26" s="418"/>
      <c r="I26" s="419"/>
      <c r="J26" s="420"/>
      <c r="K26" s="416" t="s">
        <v>804</v>
      </c>
      <c r="L26" s="417"/>
      <c r="M26" s="418"/>
      <c r="N26" s="416" t="s">
        <v>805</v>
      </c>
      <c r="O26" s="417"/>
      <c r="P26" s="418"/>
      <c r="Q26" s="416" t="s">
        <v>806</v>
      </c>
      <c r="R26" s="417"/>
      <c r="S26" s="417"/>
      <c r="T26" s="417"/>
      <c r="U26" s="417"/>
      <c r="V26" s="417"/>
      <c r="W26" s="417"/>
      <c r="X26" s="417"/>
      <c r="Y26" s="417"/>
      <c r="Z26" s="417"/>
      <c r="AA26" s="418"/>
      <c r="AB26" s="416" t="s">
        <v>807</v>
      </c>
      <c r="AC26" s="417"/>
      <c r="AD26" s="417"/>
      <c r="AE26" s="417"/>
      <c r="AF26" s="417"/>
      <c r="AG26" s="417"/>
      <c r="AH26" s="418"/>
      <c r="AI26" s="416" t="s">
        <v>808</v>
      </c>
      <c r="AJ26" s="417"/>
      <c r="AK26" s="417"/>
      <c r="AL26" s="417"/>
      <c r="AM26" s="418"/>
      <c r="AN26" s="419"/>
      <c r="AO26" s="424"/>
      <c r="AP26" s="420"/>
      <c r="AQ26" s="425" t="s">
        <v>809</v>
      </c>
      <c r="AR26" s="426"/>
      <c r="AS26" s="426"/>
      <c r="AT26" s="426"/>
      <c r="AU26" s="426"/>
      <c r="AV26" s="426"/>
      <c r="AW26" s="426"/>
      <c r="AX26" s="426"/>
      <c r="AY26" s="426"/>
      <c r="AZ26" s="426"/>
      <c r="BA26" s="427"/>
      <c r="BB26" s="285"/>
      <c r="BC26" s="285"/>
      <c r="BD26" s="285"/>
      <c r="BE26" s="285"/>
      <c r="BF26" s="285"/>
      <c r="BG26" s="285"/>
      <c r="BH26" s="285"/>
      <c r="BI26" s="285"/>
      <c r="BJ26" s="285"/>
    </row>
    <row r="27" spans="1:64" ht="14.55" customHeight="1">
      <c r="A27" s="309" t="s">
        <v>810</v>
      </c>
      <c r="B27" s="310"/>
      <c r="C27" s="310"/>
      <c r="D27" s="310"/>
      <c r="E27" s="431" t="s">
        <v>811</v>
      </c>
      <c r="F27" s="432"/>
      <c r="G27" s="432"/>
      <c r="H27" s="433"/>
      <c r="I27" s="419"/>
      <c r="J27" s="420"/>
      <c r="K27" s="416" t="s">
        <v>812</v>
      </c>
      <c r="L27" s="417"/>
      <c r="M27" s="418"/>
      <c r="N27" s="421"/>
      <c r="O27" s="422"/>
      <c r="P27" s="423"/>
      <c r="Q27" s="421"/>
      <c r="R27" s="422"/>
      <c r="S27" s="422"/>
      <c r="T27" s="422"/>
      <c r="U27" s="422"/>
      <c r="V27" s="422"/>
      <c r="W27" s="422"/>
      <c r="X27" s="422"/>
      <c r="Y27" s="422"/>
      <c r="Z27" s="422"/>
      <c r="AA27" s="423"/>
      <c r="AB27" s="421"/>
      <c r="AC27" s="422"/>
      <c r="AD27" s="422"/>
      <c r="AE27" s="422"/>
      <c r="AF27" s="422"/>
      <c r="AG27" s="422"/>
      <c r="AH27" s="423"/>
      <c r="AI27" s="431" t="s">
        <v>811</v>
      </c>
      <c r="AJ27" s="432"/>
      <c r="AK27" s="432"/>
      <c r="AL27" s="432"/>
      <c r="AM27" s="433"/>
      <c r="AN27" s="419"/>
      <c r="AO27" s="424"/>
      <c r="AP27" s="420"/>
      <c r="AQ27" s="428"/>
      <c r="AR27" s="429"/>
      <c r="AS27" s="429"/>
      <c r="AT27" s="429"/>
      <c r="AU27" s="429"/>
      <c r="AV27" s="429"/>
      <c r="AW27" s="429"/>
      <c r="AX27" s="429"/>
      <c r="AY27" s="429"/>
      <c r="AZ27" s="429"/>
      <c r="BA27" s="430"/>
      <c r="BB27" s="285"/>
      <c r="BC27" s="285"/>
      <c r="BD27" s="285"/>
      <c r="BE27" s="285"/>
      <c r="BF27" s="285"/>
      <c r="BG27" s="285"/>
      <c r="BH27" s="285"/>
      <c r="BI27" s="285"/>
      <c r="BJ27" s="285"/>
    </row>
    <row r="28" spans="1:64" ht="14.55" customHeight="1">
      <c r="A28" s="309" t="s">
        <v>813</v>
      </c>
      <c r="B28" s="310"/>
      <c r="C28" s="310"/>
      <c r="D28" s="310"/>
      <c r="E28" s="431" t="s">
        <v>811</v>
      </c>
      <c r="F28" s="432"/>
      <c r="G28" s="432"/>
      <c r="H28" s="433"/>
      <c r="I28" s="419"/>
      <c r="J28" s="420"/>
      <c r="K28" s="416" t="s">
        <v>814</v>
      </c>
      <c r="L28" s="417"/>
      <c r="M28" s="418"/>
      <c r="N28" s="421"/>
      <c r="O28" s="422"/>
      <c r="P28" s="423"/>
      <c r="Q28" s="421"/>
      <c r="R28" s="422"/>
      <c r="S28" s="422"/>
      <c r="T28" s="422"/>
      <c r="U28" s="422"/>
      <c r="V28" s="422"/>
      <c r="W28" s="422"/>
      <c r="X28" s="422"/>
      <c r="Y28" s="422"/>
      <c r="Z28" s="422"/>
      <c r="AA28" s="423"/>
      <c r="AB28" s="421"/>
      <c r="AC28" s="422"/>
      <c r="AD28" s="422"/>
      <c r="AE28" s="422"/>
      <c r="AF28" s="422"/>
      <c r="AG28" s="422"/>
      <c r="AH28" s="423"/>
      <c r="AI28" s="431" t="s">
        <v>811</v>
      </c>
      <c r="AJ28" s="432"/>
      <c r="AK28" s="432"/>
      <c r="AL28" s="432"/>
      <c r="AM28" s="433"/>
      <c r="AN28" s="419"/>
      <c r="AO28" s="424"/>
      <c r="AP28" s="420"/>
      <c r="AQ28" s="434"/>
      <c r="AR28" s="435"/>
      <c r="AS28" s="435"/>
      <c r="AT28" s="435"/>
      <c r="AU28" s="435"/>
      <c r="AV28" s="435"/>
      <c r="AW28" s="435"/>
      <c r="AX28" s="435"/>
      <c r="AY28" s="435"/>
      <c r="AZ28" s="435"/>
      <c r="BA28" s="436"/>
      <c r="BB28" s="285"/>
      <c r="BC28" s="285"/>
      <c r="BD28" s="285"/>
      <c r="BE28" s="285"/>
      <c r="BF28" s="285"/>
      <c r="BG28" s="285"/>
      <c r="BH28" s="285"/>
      <c r="BI28" s="285"/>
      <c r="BJ28" s="285"/>
    </row>
    <row r="29" spans="1:64" ht="14.55" customHeight="1">
      <c r="A29" s="309" t="s">
        <v>815</v>
      </c>
      <c r="B29" s="310"/>
      <c r="C29" s="310"/>
      <c r="D29" s="310"/>
      <c r="E29" s="431" t="s">
        <v>811</v>
      </c>
      <c r="F29" s="432"/>
      <c r="G29" s="432"/>
      <c r="H29" s="433"/>
      <c r="I29" s="419"/>
      <c r="J29" s="420"/>
      <c r="K29" s="416" t="s">
        <v>816</v>
      </c>
      <c r="L29" s="417"/>
      <c r="M29" s="418"/>
      <c r="N29" s="421"/>
      <c r="O29" s="422"/>
      <c r="P29" s="423"/>
      <c r="Q29" s="421"/>
      <c r="R29" s="422"/>
      <c r="S29" s="422"/>
      <c r="T29" s="422"/>
      <c r="U29" s="422"/>
      <c r="V29" s="422"/>
      <c r="W29" s="422"/>
      <c r="X29" s="422"/>
      <c r="Y29" s="422"/>
      <c r="Z29" s="422"/>
      <c r="AA29" s="423"/>
      <c r="AB29" s="421"/>
      <c r="AC29" s="422"/>
      <c r="AD29" s="422"/>
      <c r="AE29" s="422"/>
      <c r="AF29" s="422"/>
      <c r="AG29" s="422"/>
      <c r="AH29" s="423"/>
      <c r="AI29" s="431" t="s">
        <v>811</v>
      </c>
      <c r="AJ29" s="432"/>
      <c r="AK29" s="432"/>
      <c r="AL29" s="432"/>
      <c r="AM29" s="433"/>
      <c r="AN29" s="419"/>
      <c r="AO29" s="424"/>
      <c r="AP29" s="420"/>
      <c r="AQ29" s="437"/>
      <c r="AR29" s="438"/>
      <c r="AS29" s="438"/>
      <c r="AT29" s="438"/>
      <c r="AU29" s="438"/>
      <c r="AV29" s="438"/>
      <c r="AW29" s="438"/>
      <c r="AX29" s="438"/>
      <c r="AY29" s="438"/>
      <c r="AZ29" s="438"/>
      <c r="BA29" s="439"/>
      <c r="BB29" s="285"/>
      <c r="BC29" s="285"/>
      <c r="BD29" s="285"/>
      <c r="BE29" s="285"/>
      <c r="BF29" s="285"/>
      <c r="BG29" s="285"/>
      <c r="BH29" s="285"/>
      <c r="BI29" s="285"/>
      <c r="BJ29" s="285"/>
    </row>
    <row r="30" spans="1:64" ht="14.55" customHeight="1">
      <c r="A30" s="309" t="s">
        <v>817</v>
      </c>
      <c r="B30" s="310"/>
      <c r="C30" s="310"/>
      <c r="D30" s="310"/>
      <c r="E30" s="431" t="s">
        <v>811</v>
      </c>
      <c r="F30" s="432"/>
      <c r="G30" s="432"/>
      <c r="H30" s="433"/>
      <c r="I30" s="419"/>
      <c r="J30" s="420"/>
      <c r="K30" s="416" t="s">
        <v>818</v>
      </c>
      <c r="L30" s="417"/>
      <c r="M30" s="418"/>
      <c r="N30" s="421"/>
      <c r="O30" s="422"/>
      <c r="P30" s="423"/>
      <c r="Q30" s="421"/>
      <c r="R30" s="422"/>
      <c r="S30" s="422"/>
      <c r="T30" s="422"/>
      <c r="U30" s="422"/>
      <c r="V30" s="422"/>
      <c r="W30" s="422"/>
      <c r="X30" s="422"/>
      <c r="Y30" s="422"/>
      <c r="Z30" s="422"/>
      <c r="AA30" s="423"/>
      <c r="AB30" s="421"/>
      <c r="AC30" s="422"/>
      <c r="AD30" s="422"/>
      <c r="AE30" s="422"/>
      <c r="AF30" s="422"/>
      <c r="AG30" s="422"/>
      <c r="AH30" s="423"/>
      <c r="AI30" s="431" t="s">
        <v>811</v>
      </c>
      <c r="AJ30" s="432"/>
      <c r="AK30" s="432"/>
      <c r="AL30" s="432"/>
      <c r="AM30" s="433"/>
      <c r="AN30" s="419"/>
      <c r="AO30" s="424"/>
      <c r="AP30" s="420"/>
      <c r="AQ30" s="434"/>
      <c r="AR30" s="435"/>
      <c r="AS30" s="435"/>
      <c r="AT30" s="435"/>
      <c r="AU30" s="435"/>
      <c r="AV30" s="435"/>
      <c r="AW30" s="435"/>
      <c r="AX30" s="435"/>
      <c r="AY30" s="435"/>
      <c r="AZ30" s="435"/>
      <c r="BA30" s="436"/>
      <c r="BB30" s="285"/>
      <c r="BC30" s="285"/>
      <c r="BD30" s="285"/>
      <c r="BE30" s="285"/>
      <c r="BF30" s="285"/>
      <c r="BG30" s="285"/>
      <c r="BH30" s="285"/>
      <c r="BI30" s="285"/>
      <c r="BJ30" s="285"/>
    </row>
    <row r="31" spans="1:64" ht="14.55" customHeight="1">
      <c r="A31" s="309" t="s">
        <v>819</v>
      </c>
      <c r="B31" s="310"/>
      <c r="C31" s="310"/>
      <c r="D31" s="310"/>
      <c r="E31" s="431" t="s">
        <v>811</v>
      </c>
      <c r="F31" s="432"/>
      <c r="G31" s="432"/>
      <c r="H31" s="433"/>
      <c r="I31" s="419"/>
      <c r="J31" s="420"/>
      <c r="K31" s="416" t="s">
        <v>820</v>
      </c>
      <c r="L31" s="417"/>
      <c r="M31" s="418"/>
      <c r="N31" s="421"/>
      <c r="O31" s="422"/>
      <c r="P31" s="423"/>
      <c r="Q31" s="421"/>
      <c r="R31" s="422"/>
      <c r="S31" s="422"/>
      <c r="T31" s="422"/>
      <c r="U31" s="422"/>
      <c r="V31" s="422"/>
      <c r="W31" s="422"/>
      <c r="X31" s="422"/>
      <c r="Y31" s="422"/>
      <c r="Z31" s="422"/>
      <c r="AA31" s="423"/>
      <c r="AB31" s="421"/>
      <c r="AC31" s="422"/>
      <c r="AD31" s="422"/>
      <c r="AE31" s="422"/>
      <c r="AF31" s="422"/>
      <c r="AG31" s="422"/>
      <c r="AH31" s="423"/>
      <c r="AI31" s="431" t="s">
        <v>811</v>
      </c>
      <c r="AJ31" s="432"/>
      <c r="AK31" s="432"/>
      <c r="AL31" s="432"/>
      <c r="AM31" s="433"/>
      <c r="AN31" s="419"/>
      <c r="AO31" s="424"/>
      <c r="AP31" s="420"/>
      <c r="AQ31" s="437"/>
      <c r="AR31" s="438"/>
      <c r="AS31" s="438"/>
      <c r="AT31" s="438"/>
      <c r="AU31" s="438"/>
      <c r="AV31" s="438"/>
      <c r="AW31" s="438"/>
      <c r="AX31" s="438"/>
      <c r="AY31" s="438"/>
      <c r="AZ31" s="438"/>
      <c r="BA31" s="439"/>
      <c r="BB31" s="285"/>
      <c r="BC31" s="285"/>
      <c r="BD31" s="285"/>
      <c r="BE31" s="285"/>
      <c r="BF31" s="285"/>
      <c r="BG31" s="285"/>
      <c r="BH31" s="285"/>
      <c r="BI31" s="285"/>
      <c r="BJ31" s="285"/>
    </row>
    <row r="32" spans="1:64" ht="14.55" customHeight="1">
      <c r="A32" s="309" t="s">
        <v>821</v>
      </c>
      <c r="B32" s="310"/>
      <c r="C32" s="310"/>
      <c r="D32" s="310"/>
      <c r="E32" s="431" t="s">
        <v>811</v>
      </c>
      <c r="F32" s="432"/>
      <c r="G32" s="432"/>
      <c r="H32" s="433"/>
      <c r="I32" s="419"/>
      <c r="J32" s="420"/>
      <c r="K32" s="416" t="s">
        <v>822</v>
      </c>
      <c r="L32" s="417"/>
      <c r="M32" s="418"/>
      <c r="N32" s="421"/>
      <c r="O32" s="422"/>
      <c r="P32" s="423"/>
      <c r="Q32" s="421"/>
      <c r="R32" s="422"/>
      <c r="S32" s="422"/>
      <c r="T32" s="422"/>
      <c r="U32" s="422"/>
      <c r="V32" s="422"/>
      <c r="W32" s="422"/>
      <c r="X32" s="422"/>
      <c r="Y32" s="422"/>
      <c r="Z32" s="422"/>
      <c r="AA32" s="423"/>
      <c r="AB32" s="421"/>
      <c r="AC32" s="422"/>
      <c r="AD32" s="422"/>
      <c r="AE32" s="422"/>
      <c r="AF32" s="422"/>
      <c r="AG32" s="422"/>
      <c r="AH32" s="423"/>
      <c r="AI32" s="431" t="s">
        <v>811</v>
      </c>
      <c r="AJ32" s="432"/>
      <c r="AK32" s="432"/>
      <c r="AL32" s="432"/>
      <c r="AM32" s="433"/>
      <c r="AN32" s="419"/>
      <c r="AO32" s="424"/>
      <c r="AP32" s="420"/>
      <c r="AQ32" s="425" t="s">
        <v>823</v>
      </c>
      <c r="AR32" s="426"/>
      <c r="AS32" s="426"/>
      <c r="AT32" s="426"/>
      <c r="AU32" s="426"/>
      <c r="AV32" s="426"/>
      <c r="AW32" s="426"/>
      <c r="AX32" s="426"/>
      <c r="AY32" s="426"/>
      <c r="AZ32" s="426"/>
      <c r="BA32" s="427"/>
      <c r="BB32" s="285"/>
      <c r="BC32" s="285"/>
      <c r="BD32" s="285"/>
      <c r="BE32" s="285"/>
      <c r="BF32" s="285"/>
      <c r="BG32" s="285"/>
      <c r="BH32" s="285"/>
      <c r="BI32" s="285"/>
      <c r="BJ32" s="285"/>
    </row>
    <row r="33" spans="1:62" ht="14.55" customHeight="1">
      <c r="A33" s="309" t="s">
        <v>824</v>
      </c>
      <c r="B33" s="310"/>
      <c r="C33" s="310"/>
      <c r="D33" s="310"/>
      <c r="E33" s="431" t="s">
        <v>811</v>
      </c>
      <c r="F33" s="432"/>
      <c r="G33" s="432"/>
      <c r="H33" s="433"/>
      <c r="I33" s="419"/>
      <c r="J33" s="420"/>
      <c r="K33" s="416" t="s">
        <v>825</v>
      </c>
      <c r="L33" s="417"/>
      <c r="M33" s="418"/>
      <c r="N33" s="421"/>
      <c r="O33" s="422"/>
      <c r="P33" s="423"/>
      <c r="Q33" s="421"/>
      <c r="R33" s="422"/>
      <c r="S33" s="422"/>
      <c r="T33" s="422"/>
      <c r="U33" s="422"/>
      <c r="V33" s="422"/>
      <c r="W33" s="422"/>
      <c r="X33" s="422"/>
      <c r="Y33" s="422"/>
      <c r="Z33" s="422"/>
      <c r="AA33" s="423"/>
      <c r="AB33" s="421"/>
      <c r="AC33" s="422"/>
      <c r="AD33" s="422"/>
      <c r="AE33" s="422"/>
      <c r="AF33" s="422"/>
      <c r="AG33" s="422"/>
      <c r="AH33" s="423"/>
      <c r="AI33" s="431" t="s">
        <v>811</v>
      </c>
      <c r="AJ33" s="432"/>
      <c r="AK33" s="432"/>
      <c r="AL33" s="432"/>
      <c r="AM33" s="433"/>
      <c r="AN33" s="419"/>
      <c r="AO33" s="424"/>
      <c r="AP33" s="420"/>
      <c r="AQ33" s="428"/>
      <c r="AR33" s="429"/>
      <c r="AS33" s="429"/>
      <c r="AT33" s="429"/>
      <c r="AU33" s="429"/>
      <c r="AV33" s="429"/>
      <c r="AW33" s="429"/>
      <c r="AX33" s="429"/>
      <c r="AY33" s="429"/>
      <c r="AZ33" s="429"/>
      <c r="BA33" s="430"/>
      <c r="BB33" s="285"/>
      <c r="BC33" s="285"/>
      <c r="BD33" s="285"/>
      <c r="BE33" s="285"/>
      <c r="BF33" s="285"/>
      <c r="BG33" s="285"/>
      <c r="BH33" s="285"/>
      <c r="BI33" s="285"/>
      <c r="BJ33" s="285"/>
    </row>
    <row r="34" spans="1:62" ht="14.55" customHeight="1">
      <c r="A34" s="309" t="s">
        <v>826</v>
      </c>
      <c r="B34" s="310"/>
      <c r="C34" s="310"/>
      <c r="D34" s="310"/>
      <c r="E34" s="431" t="s">
        <v>811</v>
      </c>
      <c r="F34" s="432"/>
      <c r="G34" s="432"/>
      <c r="H34" s="433"/>
      <c r="I34" s="419"/>
      <c r="J34" s="420"/>
      <c r="K34" s="416" t="s">
        <v>827</v>
      </c>
      <c r="L34" s="417"/>
      <c r="M34" s="418"/>
      <c r="N34" s="421"/>
      <c r="O34" s="422"/>
      <c r="P34" s="423"/>
      <c r="Q34" s="421"/>
      <c r="R34" s="422"/>
      <c r="S34" s="422"/>
      <c r="T34" s="422"/>
      <c r="U34" s="422"/>
      <c r="V34" s="422"/>
      <c r="W34" s="422"/>
      <c r="X34" s="422"/>
      <c r="Y34" s="422"/>
      <c r="Z34" s="422"/>
      <c r="AA34" s="423"/>
      <c r="AB34" s="421"/>
      <c r="AC34" s="422"/>
      <c r="AD34" s="422"/>
      <c r="AE34" s="422"/>
      <c r="AF34" s="422"/>
      <c r="AG34" s="422"/>
      <c r="AH34" s="423"/>
      <c r="AI34" s="431" t="s">
        <v>811</v>
      </c>
      <c r="AJ34" s="432"/>
      <c r="AK34" s="432"/>
      <c r="AL34" s="432"/>
      <c r="AM34" s="433"/>
      <c r="AN34" s="440" t="s">
        <v>828</v>
      </c>
      <c r="AO34" s="441"/>
      <c r="AP34" s="441"/>
      <c r="AQ34" s="441"/>
      <c r="AR34" s="441"/>
      <c r="AS34" s="441"/>
      <c r="AT34" s="441"/>
      <c r="AU34" s="441"/>
      <c r="AV34" s="441"/>
      <c r="AW34" s="441"/>
      <c r="AX34" s="441"/>
      <c r="AY34" s="441"/>
      <c r="AZ34" s="441"/>
      <c r="BA34" s="441"/>
      <c r="BB34" s="285"/>
      <c r="BC34" s="285"/>
      <c r="BD34" s="285"/>
      <c r="BE34" s="285"/>
      <c r="BF34" s="285"/>
      <c r="BG34" s="285"/>
      <c r="BH34" s="285"/>
      <c r="BI34" s="285"/>
      <c r="BJ34" s="285"/>
    </row>
    <row r="35" spans="1:62" ht="13.2" customHeight="1">
      <c r="A35" s="285"/>
      <c r="B35" s="285"/>
      <c r="C35" s="442" t="s">
        <v>829</v>
      </c>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row>
    <row r="36" spans="1:62">
      <c r="A36" s="309" t="s">
        <v>804</v>
      </c>
      <c r="B36" s="309" t="s">
        <v>805</v>
      </c>
      <c r="C36" s="309" t="s">
        <v>806</v>
      </c>
      <c r="D36" s="309" t="s">
        <v>807</v>
      </c>
      <c r="E36" s="443" t="s">
        <v>830</v>
      </c>
      <c r="F36" s="443"/>
      <c r="G36" s="443"/>
      <c r="H36" s="444"/>
      <c r="I36" s="445" t="s">
        <v>74</v>
      </c>
      <c r="J36" s="443"/>
      <c r="K36" s="443"/>
      <c r="L36" s="443" t="s">
        <v>831</v>
      </c>
      <c r="M36" s="443"/>
      <c r="N36" s="443"/>
      <c r="O36" s="443" t="s">
        <v>153</v>
      </c>
      <c r="P36" s="443"/>
      <c r="Q36" s="443"/>
      <c r="R36" s="443"/>
      <c r="S36" s="443"/>
      <c r="T36" s="443"/>
      <c r="U36" s="443"/>
      <c r="V36" s="443"/>
      <c r="W36" s="443"/>
      <c r="X36" s="443"/>
      <c r="Y36" s="443"/>
      <c r="Z36" s="443" t="s">
        <v>61</v>
      </c>
      <c r="AA36" s="443"/>
      <c r="AB36" s="443"/>
      <c r="AC36" s="443"/>
      <c r="AD36" s="443"/>
      <c r="AE36" s="443"/>
      <c r="AF36" s="443"/>
      <c r="AG36" s="443" t="s">
        <v>830</v>
      </c>
      <c r="AH36" s="443"/>
      <c r="AI36" s="443"/>
      <c r="AJ36" s="443"/>
      <c r="AK36" s="443"/>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row>
    <row r="37" spans="1:62" ht="14.55" customHeight="1">
      <c r="A37" s="309" t="s">
        <v>832</v>
      </c>
      <c r="B37" s="310"/>
      <c r="C37" s="310"/>
      <c r="D37" s="310"/>
      <c r="E37" s="443" t="s">
        <v>833</v>
      </c>
      <c r="F37" s="443"/>
      <c r="G37" s="443"/>
      <c r="H37" s="444"/>
      <c r="I37" s="445" t="s">
        <v>834</v>
      </c>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t="s">
        <v>833</v>
      </c>
      <c r="AH37" s="443"/>
      <c r="AI37" s="443"/>
      <c r="AJ37" s="443"/>
      <c r="AK37" s="443"/>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row>
    <row r="38" spans="1:62" ht="14.55" customHeight="1">
      <c r="A38" s="309" t="s">
        <v>835</v>
      </c>
      <c r="B38" s="310"/>
      <c r="C38" s="310"/>
      <c r="D38" s="310"/>
      <c r="E38" s="443" t="s">
        <v>833</v>
      </c>
      <c r="F38" s="443"/>
      <c r="G38" s="443"/>
      <c r="H38" s="444"/>
      <c r="I38" s="445" t="s">
        <v>836</v>
      </c>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t="s">
        <v>833</v>
      </c>
      <c r="AH38" s="443"/>
      <c r="AI38" s="443"/>
      <c r="AJ38" s="443"/>
      <c r="AK38" s="443"/>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row>
    <row r="39" spans="1:62" ht="14.55" customHeight="1">
      <c r="A39" s="309" t="s">
        <v>837</v>
      </c>
      <c r="B39" s="310"/>
      <c r="C39" s="310"/>
      <c r="D39" s="310"/>
      <c r="E39" s="443" t="s">
        <v>833</v>
      </c>
      <c r="F39" s="443"/>
      <c r="G39" s="443"/>
      <c r="H39" s="444"/>
      <c r="I39" s="445" t="s">
        <v>838</v>
      </c>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t="s">
        <v>833</v>
      </c>
      <c r="AH39" s="443"/>
      <c r="AI39" s="443"/>
      <c r="AJ39" s="443"/>
      <c r="AK39" s="443"/>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row>
    <row r="40" spans="1:62" ht="14.55" customHeight="1">
      <c r="A40" s="309" t="s">
        <v>839</v>
      </c>
      <c r="B40" s="310"/>
      <c r="C40" s="310"/>
      <c r="D40" s="310"/>
      <c r="E40" s="443" t="s">
        <v>833</v>
      </c>
      <c r="F40" s="443"/>
      <c r="G40" s="443"/>
      <c r="H40" s="444"/>
      <c r="I40" s="445" t="s">
        <v>840</v>
      </c>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t="s">
        <v>833</v>
      </c>
      <c r="AH40" s="443"/>
      <c r="AI40" s="443"/>
      <c r="AJ40" s="443"/>
      <c r="AK40" s="443"/>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row>
    <row r="41" spans="1:62">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row>
  </sheetData>
  <sheetProtection algorithmName="SHA-512" hashValue="4p4c/8HBuPs+4mN707lMSu8hf59Lp3GS417ZRrV+Hwu519CoN3GhUqxd8CnZ61lGW1UsByui2YMEOcEVZorH2w==" saltValue="6DYy84kaY4N1KFl4TcY+TQ==" spinCount="100000" sheet="1" objects="1" scenarios="1"/>
  <mergeCells count="169">
    <mergeCell ref="AC3:AF3"/>
    <mergeCell ref="AG3:AH3"/>
    <mergeCell ref="AI3:AL3"/>
    <mergeCell ref="AM3:AO3"/>
    <mergeCell ref="AP3:AV3"/>
    <mergeCell ref="AX3:AZ3"/>
    <mergeCell ref="AI1:AW1"/>
    <mergeCell ref="AX1:AY1"/>
    <mergeCell ref="AZ1:BA1"/>
    <mergeCell ref="A2:BA2"/>
    <mergeCell ref="A3:B3"/>
    <mergeCell ref="E3:H3"/>
    <mergeCell ref="I3:K3"/>
    <mergeCell ref="L3:O3"/>
    <mergeCell ref="P3:S3"/>
    <mergeCell ref="T3:W3"/>
    <mergeCell ref="A1:C1"/>
    <mergeCell ref="E1:G1"/>
    <mergeCell ref="H1:M1"/>
    <mergeCell ref="N1:X1"/>
    <mergeCell ref="Y1:AE1"/>
    <mergeCell ref="AF1:AH1"/>
    <mergeCell ref="AQ4:AS4"/>
    <mergeCell ref="AT4:AV4"/>
    <mergeCell ref="E5:F5"/>
    <mergeCell ref="AX5:AY5"/>
    <mergeCell ref="E6:F6"/>
    <mergeCell ref="AX6:AY6"/>
    <mergeCell ref="Y4:AA4"/>
    <mergeCell ref="AB4:AD4"/>
    <mergeCell ref="AE4:AG4"/>
    <mergeCell ref="AH4:AJ4"/>
    <mergeCell ref="AK4:AM4"/>
    <mergeCell ref="AN4:AP4"/>
    <mergeCell ref="G4:I4"/>
    <mergeCell ref="J4:L4"/>
    <mergeCell ref="M4:O4"/>
    <mergeCell ref="P4:R4"/>
    <mergeCell ref="S4:U4"/>
    <mergeCell ref="V4:X4"/>
    <mergeCell ref="E10:F10"/>
    <mergeCell ref="AX10:AY10"/>
    <mergeCell ref="E11:F11"/>
    <mergeCell ref="AX11:AY11"/>
    <mergeCell ref="E12:F12"/>
    <mergeCell ref="AX12:AY12"/>
    <mergeCell ref="E7:F7"/>
    <mergeCell ref="AX7:AY7"/>
    <mergeCell ref="E8:F8"/>
    <mergeCell ref="AX8:AY8"/>
    <mergeCell ref="E9:F9"/>
    <mergeCell ref="AX9:AY9"/>
    <mergeCell ref="E16:F16"/>
    <mergeCell ref="AX16:AY16"/>
    <mergeCell ref="E17:F17"/>
    <mergeCell ref="AX17:AY17"/>
    <mergeCell ref="E18:F18"/>
    <mergeCell ref="AX18:AY18"/>
    <mergeCell ref="E13:F13"/>
    <mergeCell ref="AX13:AY13"/>
    <mergeCell ref="E14:F14"/>
    <mergeCell ref="AX14:AY14"/>
    <mergeCell ref="E15:F15"/>
    <mergeCell ref="AX15:AY15"/>
    <mergeCell ref="E22:F22"/>
    <mergeCell ref="AX22:AY22"/>
    <mergeCell ref="E23:F23"/>
    <mergeCell ref="AX23:AY23"/>
    <mergeCell ref="E24:F24"/>
    <mergeCell ref="AX24:AY24"/>
    <mergeCell ref="E19:F19"/>
    <mergeCell ref="AX19:AY19"/>
    <mergeCell ref="E20:F20"/>
    <mergeCell ref="AX20:AY20"/>
    <mergeCell ref="E21:F21"/>
    <mergeCell ref="AX21:AY21"/>
    <mergeCell ref="K25:AH25"/>
    <mergeCell ref="E26:H26"/>
    <mergeCell ref="I26:J34"/>
    <mergeCell ref="K26:M26"/>
    <mergeCell ref="N26:P26"/>
    <mergeCell ref="Q26:AA26"/>
    <mergeCell ref="AB26:AH26"/>
    <mergeCell ref="K28:M28"/>
    <mergeCell ref="N28:P28"/>
    <mergeCell ref="Q28:AA28"/>
    <mergeCell ref="AB31:AH31"/>
    <mergeCell ref="AI26:AM26"/>
    <mergeCell ref="AN26:AP33"/>
    <mergeCell ref="AQ26:BA27"/>
    <mergeCell ref="E27:H27"/>
    <mergeCell ref="K27:M27"/>
    <mergeCell ref="N27:P27"/>
    <mergeCell ref="Q27:AA27"/>
    <mergeCell ref="AB27:AH27"/>
    <mergeCell ref="AI27:AM27"/>
    <mergeCell ref="E28:H28"/>
    <mergeCell ref="AB28:AH28"/>
    <mergeCell ref="AI28:AM28"/>
    <mergeCell ref="AQ28:BA29"/>
    <mergeCell ref="E29:H29"/>
    <mergeCell ref="K29:M29"/>
    <mergeCell ref="N29:P29"/>
    <mergeCell ref="Q29:AA29"/>
    <mergeCell ref="AB29:AH29"/>
    <mergeCell ref="AI29:AM29"/>
    <mergeCell ref="AQ30:BA31"/>
    <mergeCell ref="E31:H31"/>
    <mergeCell ref="K31:M31"/>
    <mergeCell ref="N31:P31"/>
    <mergeCell ref="Q31:AA31"/>
    <mergeCell ref="AI31:AM31"/>
    <mergeCell ref="E30:H30"/>
    <mergeCell ref="K30:M30"/>
    <mergeCell ref="N30:P30"/>
    <mergeCell ref="Q30:AA30"/>
    <mergeCell ref="AB30:AH30"/>
    <mergeCell ref="AI30:AM30"/>
    <mergeCell ref="AQ32:BA33"/>
    <mergeCell ref="E33:H33"/>
    <mergeCell ref="K33:M33"/>
    <mergeCell ref="N33:P33"/>
    <mergeCell ref="Q33:AA33"/>
    <mergeCell ref="AB33:AH33"/>
    <mergeCell ref="AI33:AM33"/>
    <mergeCell ref="E32:H32"/>
    <mergeCell ref="K32:M32"/>
    <mergeCell ref="N32:P32"/>
    <mergeCell ref="Q32:AA32"/>
    <mergeCell ref="AB32:AH32"/>
    <mergeCell ref="AI32:AM32"/>
    <mergeCell ref="AN34:BA34"/>
    <mergeCell ref="C35:AF35"/>
    <mergeCell ref="E36:H36"/>
    <mergeCell ref="I36:K36"/>
    <mergeCell ref="L36:N36"/>
    <mergeCell ref="O36:Y36"/>
    <mergeCell ref="Z36:AF36"/>
    <mergeCell ref="AG36:AK36"/>
    <mergeCell ref="E34:H34"/>
    <mergeCell ref="K34:M34"/>
    <mergeCell ref="N34:P34"/>
    <mergeCell ref="Q34:AA34"/>
    <mergeCell ref="AB34:AH34"/>
    <mergeCell ref="AI34:AM34"/>
    <mergeCell ref="E38:H38"/>
    <mergeCell ref="I38:K38"/>
    <mergeCell ref="L38:N38"/>
    <mergeCell ref="O38:Y38"/>
    <mergeCell ref="Z38:AF38"/>
    <mergeCell ref="AG38:AK38"/>
    <mergeCell ref="E37:H37"/>
    <mergeCell ref="I37:K37"/>
    <mergeCell ref="L37:N37"/>
    <mergeCell ref="O37:Y37"/>
    <mergeCell ref="Z37:AF37"/>
    <mergeCell ref="AG37:AK37"/>
    <mergeCell ref="E40:H40"/>
    <mergeCell ref="I40:K40"/>
    <mergeCell ref="L40:N40"/>
    <mergeCell ref="O40:Y40"/>
    <mergeCell ref="Z40:AF40"/>
    <mergeCell ref="AG40:AK40"/>
    <mergeCell ref="E39:H39"/>
    <mergeCell ref="I39:K39"/>
    <mergeCell ref="L39:N39"/>
    <mergeCell ref="O39:Y39"/>
    <mergeCell ref="Z39:AF39"/>
    <mergeCell ref="AG39:AK39"/>
  </mergeCells>
  <pageMargins left="0.7" right="0.7" top="0.75" bottom="0.75" header="0.3" footer="0.3"/>
  <pageSetup paperSize="9" scale="73"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5F0E-DFA3-419D-8391-3A99DCD4DE03}">
  <sheetPr>
    <pageSetUpPr fitToPage="1"/>
  </sheetPr>
  <dimension ref="A1:BL41"/>
  <sheetViews>
    <sheetView zoomScale="90" zoomScaleNormal="90" workbookViewId="0">
      <selection activeCell="BL4" sqref="BL4:BL24"/>
    </sheetView>
  </sheetViews>
  <sheetFormatPr defaultRowHeight="14.4"/>
  <cols>
    <col min="1" max="2" width="5.33203125" customWidth="1"/>
    <col min="3" max="3" width="24.109375" customWidth="1"/>
    <col min="4" max="4" width="17.109375" customWidth="1"/>
    <col min="5" max="6" width="2.77734375" customWidth="1"/>
    <col min="7" max="48" width="2.109375" customWidth="1"/>
    <col min="49" max="49" width="8.6640625" customWidth="1"/>
    <col min="50" max="50" width="2.33203125" customWidth="1"/>
    <col min="51" max="51" width="3.5546875" customWidth="1"/>
    <col min="52" max="52" width="5.33203125" customWidth="1"/>
    <col min="53" max="53" width="6.77734375" customWidth="1"/>
    <col min="54" max="61" width="0" hidden="1" customWidth="1"/>
  </cols>
  <sheetData>
    <row r="1" spans="1:64" ht="17.25" customHeight="1">
      <c r="A1" s="407" t="s">
        <v>841</v>
      </c>
      <c r="B1" s="407"/>
      <c r="C1" s="407"/>
      <c r="D1" s="282" t="s">
        <v>842</v>
      </c>
      <c r="E1" s="408" t="s">
        <v>849</v>
      </c>
      <c r="F1" s="408"/>
      <c r="G1" s="409"/>
      <c r="H1" s="400" t="s">
        <v>843</v>
      </c>
      <c r="I1" s="401"/>
      <c r="J1" s="401"/>
      <c r="K1" s="401"/>
      <c r="L1" s="401"/>
      <c r="M1" s="401"/>
      <c r="N1" s="401" t="str">
        <f>CONCATENATE("Match ",'Club and ADMIN lookup'!$H$2,"   MCAA LGE.      DIV")</f>
        <v>Match 1   MCAA LGE.      DIV</v>
      </c>
      <c r="O1" s="401"/>
      <c r="P1" s="401"/>
      <c r="Q1" s="401"/>
      <c r="R1" s="401"/>
      <c r="S1" s="401"/>
      <c r="T1" s="401"/>
      <c r="U1" s="401"/>
      <c r="V1" s="401"/>
      <c r="W1" s="401"/>
      <c r="X1" s="401"/>
      <c r="Y1" s="401" t="str">
        <f>'Club and ADMIN lookup'!$H$1</f>
        <v>3SW</v>
      </c>
      <c r="Z1" s="401"/>
      <c r="AA1" s="401"/>
      <c r="AB1" s="401"/>
      <c r="AC1" s="401"/>
      <c r="AD1" s="401"/>
      <c r="AE1" s="347"/>
      <c r="AF1" s="400" t="s">
        <v>844</v>
      </c>
      <c r="AG1" s="401"/>
      <c r="AH1" s="401"/>
      <c r="AI1" s="401" t="str">
        <f>'Club and ADMIN lookup'!$J$1</f>
        <v>Worcester</v>
      </c>
      <c r="AJ1" s="401"/>
      <c r="AK1" s="401"/>
      <c r="AL1" s="401"/>
      <c r="AM1" s="401"/>
      <c r="AN1" s="401"/>
      <c r="AO1" s="401"/>
      <c r="AP1" s="401"/>
      <c r="AQ1" s="401"/>
      <c r="AR1" s="401"/>
      <c r="AS1" s="401"/>
      <c r="AT1" s="401"/>
      <c r="AU1" s="401"/>
      <c r="AV1" s="401"/>
      <c r="AW1" s="347"/>
      <c r="AX1" s="400" t="s">
        <v>845</v>
      </c>
      <c r="AY1" s="401"/>
      <c r="AZ1" s="346">
        <f>'Club and ADMIN lookup'!$J$2</f>
        <v>46158</v>
      </c>
      <c r="BA1" s="347"/>
      <c r="BB1" s="285"/>
      <c r="BC1" s="285"/>
      <c r="BD1" s="285"/>
      <c r="BE1" s="285"/>
      <c r="BF1" s="285"/>
      <c r="BG1" s="285" t="s">
        <v>846</v>
      </c>
      <c r="BH1" s="285" t="s">
        <v>847</v>
      </c>
      <c r="BI1" s="285" t="s">
        <v>848</v>
      </c>
      <c r="BJ1" s="285"/>
    </row>
    <row r="2" spans="1:64"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285"/>
      <c r="BC2" s="285"/>
      <c r="BD2" s="285"/>
      <c r="BE2" s="285"/>
      <c r="BF2" s="285"/>
      <c r="BG2" s="285"/>
      <c r="BH2" s="285"/>
      <c r="BI2" s="285"/>
      <c r="BJ2" s="285"/>
    </row>
    <row r="3" spans="1:64" ht="15" customHeight="1">
      <c r="A3" s="400" t="s">
        <v>778</v>
      </c>
      <c r="B3" s="401"/>
      <c r="C3" s="281">
        <f>VLOOKUP(L3,'Club and ADMIN lookup'!$D$2:$F$18,VLOOKUP('Club and ADMIN lookup'!$H$1,'Club and ADMIN lookup'!$G$5:$H$9,2,FALSE),FALSE)</f>
        <v>0.48958333333333331</v>
      </c>
      <c r="D3" s="282" t="s">
        <v>779</v>
      </c>
      <c r="E3" s="401"/>
      <c r="F3" s="401"/>
      <c r="G3" s="401"/>
      <c r="H3" s="347"/>
      <c r="I3" s="400" t="s">
        <v>780</v>
      </c>
      <c r="J3" s="401"/>
      <c r="K3" s="401"/>
      <c r="L3" s="405" t="s">
        <v>511</v>
      </c>
      <c r="M3" s="405"/>
      <c r="N3" s="405"/>
      <c r="O3" s="406"/>
      <c r="P3" s="400" t="s">
        <v>781</v>
      </c>
      <c r="Q3" s="401"/>
      <c r="R3" s="401"/>
      <c r="S3" s="401"/>
      <c r="T3" s="402">
        <f>VLOOKUP(L3,'Club and ADMIN lookup'!$G$13:$H$19,2,FALSE)</f>
        <v>1.7</v>
      </c>
      <c r="U3" s="402"/>
      <c r="V3" s="402"/>
      <c r="W3" s="403"/>
      <c r="X3" s="283"/>
      <c r="Y3" s="283"/>
      <c r="Z3" s="283"/>
      <c r="AA3" s="283"/>
      <c r="AB3" s="283"/>
      <c r="AC3" s="400" t="s">
        <v>782</v>
      </c>
      <c r="AD3" s="401"/>
      <c r="AE3" s="401"/>
      <c r="AF3" s="401"/>
      <c r="AG3" s="401" t="s">
        <v>783</v>
      </c>
      <c r="AH3" s="401"/>
      <c r="AI3" s="402">
        <f>IF(BH3="MW","mixed",IF(BH3="M",VLOOKUP(BI3,'League and Div records'!A32:W52,BG3,FALSE),IF(BH3="W",VLOOKUP(BI3,'League and Div records'!A5:W26,BG3,FALSE),"err")))</f>
        <v>3.9</v>
      </c>
      <c r="AJ3" s="402"/>
      <c r="AK3" s="402"/>
      <c r="AL3" s="403"/>
      <c r="AM3" s="400" t="s">
        <v>784</v>
      </c>
      <c r="AN3" s="401"/>
      <c r="AO3" s="401"/>
      <c r="AP3" s="402">
        <f>IF(BH3="MW","mixed",IF(BH3="M",VLOOKUP(BI3,'League and Div records'!A32:W52,4,FALSE),IF(BH3="W",VLOOKUP(BI3,'League and Div records'!A5:W26,4,FALSE),"err")))</f>
        <v>4</v>
      </c>
      <c r="AQ3" s="402"/>
      <c r="AR3" s="402"/>
      <c r="AS3" s="402"/>
      <c r="AT3" s="402"/>
      <c r="AU3" s="402"/>
      <c r="AV3" s="403"/>
      <c r="AW3" s="283"/>
      <c r="AX3" s="400" t="s">
        <v>785</v>
      </c>
      <c r="AY3" s="401"/>
      <c r="AZ3" s="401"/>
      <c r="BA3" s="284" t="str">
        <f>HLOOKUP(L3,'Club and ADMIN lookup'!$C$43:$R$44,2,FALSE)</f>
        <v>PV</v>
      </c>
      <c r="BB3" s="285"/>
      <c r="BC3" s="285"/>
      <c r="BD3" s="285"/>
      <c r="BE3" s="285"/>
      <c r="BF3" s="285"/>
      <c r="BG3" s="285">
        <f>VLOOKUP(Y1,'Club and ADMIN lookup'!T1:X5,5,FALSE)</f>
        <v>22</v>
      </c>
      <c r="BH3" s="285" t="str">
        <f>VLOOKUP(L3,'Club and ADMIN lookup'!$S$14:$U$30,2,FALSE)</f>
        <v>W</v>
      </c>
      <c r="BI3" s="285" t="str">
        <f>VLOOKUP(L3,'Club and ADMIN lookup'!$S$14:$U$30,3,FALSE)</f>
        <v>PV</v>
      </c>
      <c r="BJ3" s="285"/>
    </row>
    <row r="4" spans="1:64" ht="42.75" customHeight="1" thickBot="1">
      <c r="A4" s="286" t="s">
        <v>786</v>
      </c>
      <c r="B4" s="286" t="s">
        <v>787</v>
      </c>
      <c r="C4" s="287" t="s">
        <v>788</v>
      </c>
      <c r="D4" s="288" t="s">
        <v>789</v>
      </c>
      <c r="E4" s="289" t="s">
        <v>790</v>
      </c>
      <c r="F4" s="290" t="s">
        <v>791</v>
      </c>
      <c r="G4" s="410" t="s">
        <v>792</v>
      </c>
      <c r="H4" s="371"/>
      <c r="I4" s="411"/>
      <c r="J4" s="410" t="s">
        <v>792</v>
      </c>
      <c r="K4" s="371"/>
      <c r="L4" s="411"/>
      <c r="M4" s="410" t="s">
        <v>792</v>
      </c>
      <c r="N4" s="371"/>
      <c r="O4" s="411"/>
      <c r="P4" s="410" t="s">
        <v>792</v>
      </c>
      <c r="Q4" s="371"/>
      <c r="R4" s="411"/>
      <c r="S4" s="410" t="s">
        <v>792</v>
      </c>
      <c r="T4" s="371"/>
      <c r="U4" s="411"/>
      <c r="V4" s="410" t="s">
        <v>792</v>
      </c>
      <c r="W4" s="371"/>
      <c r="X4" s="411"/>
      <c r="Y4" s="410" t="s">
        <v>792</v>
      </c>
      <c r="Z4" s="371"/>
      <c r="AA4" s="411"/>
      <c r="AB4" s="410" t="s">
        <v>792</v>
      </c>
      <c r="AC4" s="371"/>
      <c r="AD4" s="411"/>
      <c r="AE4" s="410" t="s">
        <v>792</v>
      </c>
      <c r="AF4" s="371"/>
      <c r="AG4" s="411"/>
      <c r="AH4" s="410" t="s">
        <v>792</v>
      </c>
      <c r="AI4" s="371"/>
      <c r="AJ4" s="411"/>
      <c r="AK4" s="410" t="s">
        <v>792</v>
      </c>
      <c r="AL4" s="371"/>
      <c r="AM4" s="411"/>
      <c r="AN4" s="410" t="s">
        <v>792</v>
      </c>
      <c r="AO4" s="371"/>
      <c r="AP4" s="411"/>
      <c r="AQ4" s="410" t="s">
        <v>792</v>
      </c>
      <c r="AR4" s="371"/>
      <c r="AS4" s="411"/>
      <c r="AT4" s="410" t="s">
        <v>792</v>
      </c>
      <c r="AU4" s="371"/>
      <c r="AV4" s="411"/>
      <c r="AW4" s="291" t="s">
        <v>793</v>
      </c>
      <c r="AX4" s="289" t="s">
        <v>794</v>
      </c>
      <c r="AY4" s="290" t="s">
        <v>795</v>
      </c>
      <c r="AZ4" s="286" t="s">
        <v>796</v>
      </c>
      <c r="BA4" s="286" t="s">
        <v>797</v>
      </c>
      <c r="BB4" s="285"/>
      <c r="BC4" s="292" t="s">
        <v>798</v>
      </c>
      <c r="BD4" s="292" t="s">
        <v>799</v>
      </c>
      <c r="BE4" s="292" t="s">
        <v>800</v>
      </c>
      <c r="BF4" s="285" t="s">
        <v>854</v>
      </c>
      <c r="BG4" s="292" t="s">
        <v>855</v>
      </c>
      <c r="BH4" s="292" t="s">
        <v>880</v>
      </c>
      <c r="BI4" s="292" t="s">
        <v>881</v>
      </c>
      <c r="BJ4" s="285"/>
      <c r="BL4" s="292" t="s">
        <v>904</v>
      </c>
    </row>
    <row r="5" spans="1:64" ht="17.25" customHeight="1">
      <c r="A5" s="293">
        <v>1</v>
      </c>
      <c r="B5" s="294">
        <f>IF(BD5&lt;0.1,"",VLOOKUP($BA$3,'Club and ADMIN lookup'!$B$49:$FU$70,BD5,FALSE)*BE5)</f>
        <v>3</v>
      </c>
      <c r="C5" s="295" t="str">
        <f>IF(BL5="","",IF(BL5="unknown","",BL5))</f>
        <v/>
      </c>
      <c r="D5" s="294" t="str">
        <f>IF(B5="","",IF(B5&lt;0.1,"",VLOOKUP(B5,'Club and ADMIN lookup'!$A$2:$B$25,2,FALSE)))</f>
        <v>D&amp;S</v>
      </c>
      <c r="E5" s="412"/>
      <c r="F5" s="413"/>
      <c r="G5" s="297"/>
      <c r="H5" s="298"/>
      <c r="I5" s="299"/>
      <c r="J5" s="297"/>
      <c r="K5" s="298"/>
      <c r="L5" s="299"/>
      <c r="M5" s="297"/>
      <c r="N5" s="298"/>
      <c r="O5" s="299"/>
      <c r="P5" s="297"/>
      <c r="Q5" s="298"/>
      <c r="R5" s="299"/>
      <c r="S5" s="297"/>
      <c r="T5" s="298"/>
      <c r="U5" s="299"/>
      <c r="V5" s="297"/>
      <c r="W5" s="298"/>
      <c r="X5" s="299"/>
      <c r="Y5" s="297"/>
      <c r="Z5" s="298"/>
      <c r="AA5" s="299"/>
      <c r="AB5" s="297"/>
      <c r="AC5" s="298"/>
      <c r="AD5" s="299"/>
      <c r="AE5" s="297"/>
      <c r="AF5" s="298"/>
      <c r="AG5" s="299"/>
      <c r="AH5" s="297"/>
      <c r="AI5" s="298"/>
      <c r="AJ5" s="299"/>
      <c r="AK5" s="297"/>
      <c r="AL5" s="298"/>
      <c r="AM5" s="299"/>
      <c r="AN5" s="297"/>
      <c r="AO5" s="298"/>
      <c r="AP5" s="299"/>
      <c r="AQ5" s="297"/>
      <c r="AR5" s="298"/>
      <c r="AS5" s="299"/>
      <c r="AT5" s="297"/>
      <c r="AU5" s="298"/>
      <c r="AV5" s="299"/>
      <c r="AW5" s="300" t="s">
        <v>801</v>
      </c>
      <c r="AX5" s="412"/>
      <c r="AY5" s="414"/>
      <c r="AZ5" s="295"/>
      <c r="BA5" s="295"/>
      <c r="BB5" s="285"/>
      <c r="BC5" s="285">
        <f>VLOOKUP('Club and ADMIN lookup'!$J$3,'Club and ADMIN lookup'!$U$7:$V$10,2,FALSE)</f>
        <v>8</v>
      </c>
      <c r="BD5" s="285">
        <f>VLOOKUP($A5,'Club and ADMIN lookup'!$I$7:$Q$26,$BC5,FALSE)</f>
        <v>134</v>
      </c>
      <c r="BE5" s="285">
        <f>VLOOKUP($A5,'Club and ADMIN lookup'!$I$7:$Q$26,$BC5+1,FALSE)</f>
        <v>1</v>
      </c>
      <c r="BF5" s="285" t="str">
        <f>IF(B5="","",IF(B5&lt;10.5,"A","B"))</f>
        <v>A</v>
      </c>
      <c r="BG5" s="285" t="str">
        <f>IF(BF5="","",CONCATENATE(BA$3,BF5))</f>
        <v>PVA</v>
      </c>
      <c r="BH5" s="285">
        <f>IF(BH$3="M",0,IF(BH$3="W",13,"error"))</f>
        <v>13</v>
      </c>
      <c r="BI5" s="285">
        <f>IF(B5&lt;10.5,B5,IF(B5&lt;100.5,B5/11,IF(B5&lt;1000.5,B5/111,"")))</f>
        <v>3</v>
      </c>
      <c r="BJ5" s="285"/>
      <c r="BL5" s="295" t="str">
        <f>IF(BG5="","",VLOOKUP(BG5,ADMIN2026!$A$159:$Z$214,BI5+2+BH5,FALSE))</f>
        <v>unknown</v>
      </c>
    </row>
    <row r="6" spans="1:64" ht="17.25" customHeight="1">
      <c r="A6" s="293">
        <v>2</v>
      </c>
      <c r="B6" s="294">
        <f>IF(BD6&lt;0.1,"",VLOOKUP($BA$3,'Club and ADMIN lookup'!$B$49:$FU$70,BD6,FALSE)*BE6)</f>
        <v>4</v>
      </c>
      <c r="C6" s="295" t="str">
        <f t="shared" ref="C6:C24" si="0">IF(BL6="","",IF(BL6="unknown","",BL6))</f>
        <v/>
      </c>
      <c r="D6" s="294" t="str">
        <f>IF(B6="","",IF(B6&lt;0.1,"",VLOOKUP(B6,'Club and ADMIN lookup'!$A$2:$B$25,2,FALSE)))</f>
        <v>HereF</v>
      </c>
      <c r="E6" s="412"/>
      <c r="F6" s="413"/>
      <c r="G6" s="301"/>
      <c r="H6" s="295"/>
      <c r="I6" s="302"/>
      <c r="J6" s="301"/>
      <c r="K6" s="295"/>
      <c r="L6" s="302"/>
      <c r="M6" s="301"/>
      <c r="N6" s="295"/>
      <c r="O6" s="302"/>
      <c r="P6" s="301"/>
      <c r="Q6" s="295"/>
      <c r="R6" s="302"/>
      <c r="S6" s="301"/>
      <c r="T6" s="295"/>
      <c r="U6" s="302"/>
      <c r="V6" s="301"/>
      <c r="W6" s="295"/>
      <c r="X6" s="302"/>
      <c r="Y6" s="301"/>
      <c r="Z6" s="295"/>
      <c r="AA6" s="302"/>
      <c r="AB6" s="301"/>
      <c r="AC6" s="295"/>
      <c r="AD6" s="302"/>
      <c r="AE6" s="301"/>
      <c r="AF6" s="295"/>
      <c r="AG6" s="302"/>
      <c r="AH6" s="301"/>
      <c r="AI6" s="295"/>
      <c r="AJ6" s="302"/>
      <c r="AK6" s="301"/>
      <c r="AL6" s="295"/>
      <c r="AM6" s="302"/>
      <c r="AN6" s="301"/>
      <c r="AO6" s="295"/>
      <c r="AP6" s="302"/>
      <c r="AQ6" s="301"/>
      <c r="AR6" s="295"/>
      <c r="AS6" s="302"/>
      <c r="AT6" s="301"/>
      <c r="AU6" s="295"/>
      <c r="AV6" s="302"/>
      <c r="AW6" s="300" t="s">
        <v>801</v>
      </c>
      <c r="AX6" s="412"/>
      <c r="AY6" s="414"/>
      <c r="AZ6" s="295"/>
      <c r="BA6" s="295"/>
      <c r="BB6" s="285"/>
      <c r="BC6" s="285">
        <f>VLOOKUP('Club and ADMIN lookup'!$J$3,'Club and ADMIN lookup'!$U$7:$V$10,2,FALSE)</f>
        <v>8</v>
      </c>
      <c r="BD6" s="285">
        <f>VLOOKUP($A6,'Club and ADMIN lookup'!$I$7:$Q$26,$BC6,FALSE)</f>
        <v>135</v>
      </c>
      <c r="BE6" s="285">
        <f>VLOOKUP($A6,'Club and ADMIN lookup'!$I$7:$Q$26,$BC6+1,FALSE)</f>
        <v>1</v>
      </c>
      <c r="BF6" s="285" t="str">
        <f t="shared" ref="BF6:BF20" si="1">IF(B6="","",IF(B6&lt;10.5,"A","B"))</f>
        <v>A</v>
      </c>
      <c r="BG6" s="285" t="str">
        <f t="shared" ref="BG6:BG24" si="2">IF(BF6="","",CONCATENATE(BA$3,BF6))</f>
        <v>PVA</v>
      </c>
      <c r="BH6" s="285">
        <f t="shared" ref="BH6:BH24" si="3">IF(BH$3="M",0,IF(BH$3="W",13,"error"))</f>
        <v>13</v>
      </c>
      <c r="BI6" s="285">
        <f t="shared" ref="BI6:BI24" si="4">IF(B6&lt;10.5,B6,IF(B6&lt;100.5,B6/11,IF(B6&lt;1000.5,B6/111,"")))</f>
        <v>4</v>
      </c>
      <c r="BJ6" s="285"/>
      <c r="BL6" s="295" t="str">
        <f>IF(BG6="","",VLOOKUP(BG6,ADMIN2026!$A$159:$Z$214,BI6+2+BH6,FALSE))</f>
        <v>unknown</v>
      </c>
    </row>
    <row r="7" spans="1:64" ht="17.25" customHeight="1">
      <c r="A7" s="293">
        <v>3</v>
      </c>
      <c r="B7" s="294">
        <f>IF(BD7&lt;0.1,"",VLOOKUP($BA$3,'Club and ADMIN lookup'!$B$49:$FU$70,BD7,FALSE)*BE7)</f>
        <v>5</v>
      </c>
      <c r="C7" s="295" t="str">
        <f t="shared" si="0"/>
        <v/>
      </c>
      <c r="D7" s="294" t="str">
        <f>IF(B7="","",IF(B7&lt;0.1,"",VLOOKUP(B7,'Club and ADMIN lookup'!$A$2:$B$25,2,FALSE)))</f>
        <v>K&amp;S</v>
      </c>
      <c r="E7" s="412"/>
      <c r="F7" s="413"/>
      <c r="G7" s="301"/>
      <c r="H7" s="295"/>
      <c r="I7" s="302"/>
      <c r="J7" s="301"/>
      <c r="K7" s="295"/>
      <c r="L7" s="302"/>
      <c r="M7" s="301"/>
      <c r="N7" s="295"/>
      <c r="O7" s="302"/>
      <c r="P7" s="301"/>
      <c r="Q7" s="295"/>
      <c r="R7" s="302"/>
      <c r="S7" s="301"/>
      <c r="T7" s="295"/>
      <c r="U7" s="302"/>
      <c r="V7" s="301"/>
      <c r="W7" s="295"/>
      <c r="X7" s="302"/>
      <c r="Y7" s="301"/>
      <c r="Z7" s="295"/>
      <c r="AA7" s="302"/>
      <c r="AB7" s="301"/>
      <c r="AC7" s="295"/>
      <c r="AD7" s="302"/>
      <c r="AE7" s="301"/>
      <c r="AF7" s="295"/>
      <c r="AG7" s="302"/>
      <c r="AH7" s="301"/>
      <c r="AI7" s="295"/>
      <c r="AJ7" s="302"/>
      <c r="AK7" s="301"/>
      <c r="AL7" s="295"/>
      <c r="AM7" s="302"/>
      <c r="AN7" s="301"/>
      <c r="AO7" s="295"/>
      <c r="AP7" s="302"/>
      <c r="AQ7" s="301"/>
      <c r="AR7" s="295"/>
      <c r="AS7" s="302"/>
      <c r="AT7" s="301"/>
      <c r="AU7" s="295"/>
      <c r="AV7" s="302"/>
      <c r="AW7" s="300" t="s">
        <v>801</v>
      </c>
      <c r="AX7" s="412"/>
      <c r="AY7" s="414"/>
      <c r="AZ7" s="295"/>
      <c r="BA7" s="295"/>
      <c r="BB7" s="285"/>
      <c r="BC7" s="285">
        <f>VLOOKUP('Club and ADMIN lookup'!$J$3,'Club and ADMIN lookup'!$U$7:$V$10,2,FALSE)</f>
        <v>8</v>
      </c>
      <c r="BD7" s="285">
        <f>VLOOKUP($A7,'Club and ADMIN lookup'!$I$7:$Q$26,$BC7,FALSE)</f>
        <v>136</v>
      </c>
      <c r="BE7" s="285">
        <f>VLOOKUP($A7,'Club and ADMIN lookup'!$I$7:$Q$26,$BC7+1,FALSE)</f>
        <v>1</v>
      </c>
      <c r="BF7" s="285" t="str">
        <f t="shared" si="1"/>
        <v>A</v>
      </c>
      <c r="BG7" s="285" t="str">
        <f t="shared" si="2"/>
        <v>PVA</v>
      </c>
      <c r="BH7" s="285">
        <f t="shared" si="3"/>
        <v>13</v>
      </c>
      <c r="BI7" s="285">
        <f t="shared" si="4"/>
        <v>5</v>
      </c>
      <c r="BJ7" s="285"/>
      <c r="BL7" s="295" t="str">
        <f>IF(BG7="","",VLOOKUP(BG7,ADMIN2026!$A$159:$Z$214,BI7+2+BH7,FALSE))</f>
        <v>unknown</v>
      </c>
    </row>
    <row r="8" spans="1:64" ht="17.25" customHeight="1">
      <c r="A8" s="293">
        <v>4</v>
      </c>
      <c r="B8" s="294">
        <f>IF(BD8&lt;0.1,"",VLOOKUP($BA$3,'Club and ADMIN lookup'!$B$49:$FU$70,BD8,FALSE)*BE8)</f>
        <v>6</v>
      </c>
      <c r="C8" s="295" t="str">
        <f t="shared" si="0"/>
        <v/>
      </c>
      <c r="D8" s="294" t="str">
        <f>IF(B8="","",IF(B8&lt;0.1,"",VLOOKUP(B8,'Club and ADMIN lookup'!$A$2:$B$25,2,FALSE)))</f>
        <v>Tipton</v>
      </c>
      <c r="E8" s="412"/>
      <c r="F8" s="413"/>
      <c r="G8" s="301"/>
      <c r="H8" s="295"/>
      <c r="I8" s="302"/>
      <c r="J8" s="301"/>
      <c r="K8" s="295"/>
      <c r="L8" s="302"/>
      <c r="M8" s="301"/>
      <c r="N8" s="295"/>
      <c r="O8" s="302"/>
      <c r="P8" s="301"/>
      <c r="Q8" s="295"/>
      <c r="R8" s="302"/>
      <c r="S8" s="301"/>
      <c r="T8" s="295"/>
      <c r="U8" s="302"/>
      <c r="V8" s="301"/>
      <c r="W8" s="295"/>
      <c r="X8" s="302"/>
      <c r="Y8" s="301"/>
      <c r="Z8" s="295"/>
      <c r="AA8" s="302"/>
      <c r="AB8" s="301"/>
      <c r="AC8" s="295"/>
      <c r="AD8" s="302"/>
      <c r="AE8" s="301"/>
      <c r="AF8" s="295"/>
      <c r="AG8" s="302"/>
      <c r="AH8" s="301"/>
      <c r="AI8" s="295"/>
      <c r="AJ8" s="302"/>
      <c r="AK8" s="301"/>
      <c r="AL8" s="295"/>
      <c r="AM8" s="302"/>
      <c r="AN8" s="301"/>
      <c r="AO8" s="295"/>
      <c r="AP8" s="302"/>
      <c r="AQ8" s="301"/>
      <c r="AR8" s="295"/>
      <c r="AS8" s="302"/>
      <c r="AT8" s="301"/>
      <c r="AU8" s="295"/>
      <c r="AV8" s="302"/>
      <c r="AW8" s="300" t="s">
        <v>801</v>
      </c>
      <c r="AX8" s="412"/>
      <c r="AY8" s="414"/>
      <c r="AZ8" s="295"/>
      <c r="BA8" s="295"/>
      <c r="BB8" s="285"/>
      <c r="BC8" s="285">
        <f>VLOOKUP('Club and ADMIN lookup'!$J$3,'Club and ADMIN lookup'!$U$7:$V$10,2,FALSE)</f>
        <v>8</v>
      </c>
      <c r="BD8" s="285">
        <f>VLOOKUP($A8,'Club and ADMIN lookup'!$I$7:$Q$26,$BC8,FALSE)</f>
        <v>137</v>
      </c>
      <c r="BE8" s="285">
        <f>VLOOKUP($A8,'Club and ADMIN lookup'!$I$7:$Q$26,$BC8+1,FALSE)</f>
        <v>1</v>
      </c>
      <c r="BF8" s="285" t="str">
        <f t="shared" si="1"/>
        <v>A</v>
      </c>
      <c r="BG8" s="285" t="str">
        <f t="shared" si="2"/>
        <v>PVA</v>
      </c>
      <c r="BH8" s="285">
        <f t="shared" si="3"/>
        <v>13</v>
      </c>
      <c r="BI8" s="285">
        <f t="shared" si="4"/>
        <v>6</v>
      </c>
      <c r="BJ8" s="285"/>
      <c r="BL8" s="295" t="str">
        <f>IF(BG8="","",VLOOKUP(BG8,ADMIN2026!$A$159:$Z$214,BI8+2+BH8,FALSE))</f>
        <v>unknown</v>
      </c>
    </row>
    <row r="9" spans="1:64" ht="17.25" customHeight="1">
      <c r="A9" s="293">
        <v>5</v>
      </c>
      <c r="B9" s="294">
        <f>IF(BD9&lt;0.1,"",VLOOKUP($BA$3,'Club and ADMIN lookup'!$B$49:$FU$70,BD9,FALSE)*BE9)</f>
        <v>7</v>
      </c>
      <c r="C9" s="295" t="str">
        <f t="shared" si="0"/>
        <v/>
      </c>
      <c r="D9" s="294" t="str">
        <f>IF(B9="","",IF(B9&lt;0.1,"",VLOOKUP(B9,'Club and ADMIN lookup'!$A$2:$B$25,2,FALSE)))</f>
        <v>Worc</v>
      </c>
      <c r="E9" s="412"/>
      <c r="F9" s="413"/>
      <c r="G9" s="301"/>
      <c r="H9" s="295"/>
      <c r="I9" s="302"/>
      <c r="J9" s="301"/>
      <c r="K9" s="295"/>
      <c r="L9" s="302"/>
      <c r="M9" s="301"/>
      <c r="N9" s="295"/>
      <c r="O9" s="302"/>
      <c r="P9" s="301"/>
      <c r="Q9" s="295"/>
      <c r="R9" s="302"/>
      <c r="S9" s="301"/>
      <c r="T9" s="295"/>
      <c r="U9" s="302"/>
      <c r="V9" s="301"/>
      <c r="W9" s="295"/>
      <c r="X9" s="302"/>
      <c r="Y9" s="301"/>
      <c r="Z9" s="295"/>
      <c r="AA9" s="302"/>
      <c r="AB9" s="301"/>
      <c r="AC9" s="295"/>
      <c r="AD9" s="302"/>
      <c r="AE9" s="301"/>
      <c r="AF9" s="295"/>
      <c r="AG9" s="302"/>
      <c r="AH9" s="301"/>
      <c r="AI9" s="295"/>
      <c r="AJ9" s="302"/>
      <c r="AK9" s="301"/>
      <c r="AL9" s="295"/>
      <c r="AM9" s="302"/>
      <c r="AN9" s="301"/>
      <c r="AO9" s="295"/>
      <c r="AP9" s="302"/>
      <c r="AQ9" s="301"/>
      <c r="AR9" s="295"/>
      <c r="AS9" s="302"/>
      <c r="AT9" s="301"/>
      <c r="AU9" s="295"/>
      <c r="AV9" s="302"/>
      <c r="AW9" s="300" t="s">
        <v>801</v>
      </c>
      <c r="AX9" s="412"/>
      <c r="AY9" s="414"/>
      <c r="AZ9" s="295"/>
      <c r="BA9" s="295"/>
      <c r="BB9" s="285"/>
      <c r="BC9" s="285">
        <f>VLOOKUP('Club and ADMIN lookup'!$J$3,'Club and ADMIN lookup'!$U$7:$V$10,2,FALSE)</f>
        <v>8</v>
      </c>
      <c r="BD9" s="285">
        <f>VLOOKUP($A9,'Club and ADMIN lookup'!$I$7:$Q$26,$BC9,FALSE)</f>
        <v>138</v>
      </c>
      <c r="BE9" s="285">
        <f>VLOOKUP($A9,'Club and ADMIN lookup'!$I$7:$Q$26,$BC9+1,FALSE)</f>
        <v>1</v>
      </c>
      <c r="BF9" s="285" t="str">
        <f t="shared" si="1"/>
        <v>A</v>
      </c>
      <c r="BG9" s="285" t="str">
        <f t="shared" si="2"/>
        <v>PVA</v>
      </c>
      <c r="BH9" s="285">
        <f t="shared" si="3"/>
        <v>13</v>
      </c>
      <c r="BI9" s="285">
        <f t="shared" si="4"/>
        <v>7</v>
      </c>
      <c r="BJ9" s="285"/>
      <c r="BL9" s="295" t="str">
        <f>IF(BG9="","",VLOOKUP(BG9,ADMIN2026!$A$159:$Z$214,BI9+2+BH9,FALSE))</f>
        <v>unknown</v>
      </c>
    </row>
    <row r="10" spans="1:64" ht="17.25" customHeight="1">
      <c r="A10" s="293">
        <v>6</v>
      </c>
      <c r="B10" s="294">
        <f>IF(BD10&lt;0.1,"",VLOOKUP($BA$3,'Club and ADMIN lookup'!$B$49:$FU$70,BD10,FALSE)*BE10)</f>
        <v>8</v>
      </c>
      <c r="C10" s="295" t="str">
        <f t="shared" si="0"/>
        <v/>
      </c>
      <c r="D10" s="294" t="str">
        <f>IF(B10="","",IF(B10&lt;0.1,"",VLOOKUP(B10,'Club and ADMIN lookup'!$A$2:$B$25,2,FALSE)))</f>
        <v>Yate</v>
      </c>
      <c r="E10" s="412"/>
      <c r="F10" s="413"/>
      <c r="G10" s="301"/>
      <c r="H10" s="295"/>
      <c r="I10" s="302"/>
      <c r="J10" s="301"/>
      <c r="K10" s="295"/>
      <c r="L10" s="302"/>
      <c r="M10" s="301"/>
      <c r="N10" s="295"/>
      <c r="O10" s="302"/>
      <c r="P10" s="301"/>
      <c r="Q10" s="295"/>
      <c r="R10" s="302"/>
      <c r="S10" s="301"/>
      <c r="T10" s="295"/>
      <c r="U10" s="302"/>
      <c r="V10" s="301"/>
      <c r="W10" s="295"/>
      <c r="X10" s="302"/>
      <c r="Y10" s="301"/>
      <c r="Z10" s="295"/>
      <c r="AA10" s="302"/>
      <c r="AB10" s="301"/>
      <c r="AC10" s="295"/>
      <c r="AD10" s="302"/>
      <c r="AE10" s="301"/>
      <c r="AF10" s="295"/>
      <c r="AG10" s="302"/>
      <c r="AH10" s="301"/>
      <c r="AI10" s="295"/>
      <c r="AJ10" s="302"/>
      <c r="AK10" s="301"/>
      <c r="AL10" s="295"/>
      <c r="AM10" s="302"/>
      <c r="AN10" s="301"/>
      <c r="AO10" s="295"/>
      <c r="AP10" s="302"/>
      <c r="AQ10" s="301"/>
      <c r="AR10" s="295"/>
      <c r="AS10" s="302"/>
      <c r="AT10" s="301"/>
      <c r="AU10" s="295"/>
      <c r="AV10" s="302"/>
      <c r="AW10" s="300" t="s">
        <v>801</v>
      </c>
      <c r="AX10" s="412"/>
      <c r="AY10" s="414"/>
      <c r="AZ10" s="295"/>
      <c r="BA10" s="295"/>
      <c r="BB10" s="285"/>
      <c r="BC10" s="285">
        <f>VLOOKUP('Club and ADMIN lookup'!$J$3,'Club and ADMIN lookup'!$U$7:$V$10,2,FALSE)</f>
        <v>8</v>
      </c>
      <c r="BD10" s="285">
        <f>VLOOKUP($A10,'Club and ADMIN lookup'!$I$7:$Q$26,$BC10,FALSE)</f>
        <v>139</v>
      </c>
      <c r="BE10" s="285">
        <f>VLOOKUP($A10,'Club and ADMIN lookup'!$I$7:$Q$26,$BC10+1,FALSE)</f>
        <v>1</v>
      </c>
      <c r="BF10" s="285" t="str">
        <f t="shared" si="1"/>
        <v>A</v>
      </c>
      <c r="BG10" s="285" t="str">
        <f t="shared" si="2"/>
        <v>PVA</v>
      </c>
      <c r="BH10" s="285">
        <f t="shared" si="3"/>
        <v>13</v>
      </c>
      <c r="BI10" s="285">
        <f t="shared" si="4"/>
        <v>8</v>
      </c>
      <c r="BJ10" s="285"/>
      <c r="BL10" s="295" t="str">
        <f>IF(BG10="","",VLOOKUP(BG10,ADMIN2026!$A$159:$Z$214,BI10+2+BH10,FALSE))</f>
        <v>unknown</v>
      </c>
    </row>
    <row r="11" spans="1:64" ht="17.25" customHeight="1">
      <c r="A11" s="293">
        <v>7</v>
      </c>
      <c r="B11" s="294">
        <f>IF(BD11&lt;0.1,"",VLOOKUP($BA$3,'Club and ADMIN lookup'!$B$49:$FU$70,BD11,FALSE)*BE11)</f>
        <v>1</v>
      </c>
      <c r="C11" s="295" t="str">
        <f t="shared" si="0"/>
        <v/>
      </c>
      <c r="D11" s="294" t="str">
        <f>IF(B11="","",IF(B11&lt;0.1,"",VLOOKUP(B11,'Club and ADMIN lookup'!$A$2:$B$25,2,FALSE)))</f>
        <v>B&amp;R</v>
      </c>
      <c r="E11" s="412"/>
      <c r="F11" s="413"/>
      <c r="G11" s="301"/>
      <c r="H11" s="295"/>
      <c r="I11" s="302"/>
      <c r="J11" s="301"/>
      <c r="K11" s="295"/>
      <c r="L11" s="302"/>
      <c r="M11" s="301"/>
      <c r="N11" s="295"/>
      <c r="O11" s="302"/>
      <c r="P11" s="301"/>
      <c r="Q11" s="295"/>
      <c r="R11" s="302"/>
      <c r="S11" s="301"/>
      <c r="T11" s="295"/>
      <c r="U11" s="302"/>
      <c r="V11" s="301"/>
      <c r="W11" s="295"/>
      <c r="X11" s="302"/>
      <c r="Y11" s="301"/>
      <c r="Z11" s="295"/>
      <c r="AA11" s="302"/>
      <c r="AB11" s="301"/>
      <c r="AC11" s="295"/>
      <c r="AD11" s="302"/>
      <c r="AE11" s="301"/>
      <c r="AF11" s="295"/>
      <c r="AG11" s="302"/>
      <c r="AH11" s="301"/>
      <c r="AI11" s="295"/>
      <c r="AJ11" s="302"/>
      <c r="AK11" s="301"/>
      <c r="AL11" s="295"/>
      <c r="AM11" s="302"/>
      <c r="AN11" s="301"/>
      <c r="AO11" s="295"/>
      <c r="AP11" s="302"/>
      <c r="AQ11" s="301"/>
      <c r="AR11" s="295"/>
      <c r="AS11" s="302"/>
      <c r="AT11" s="301"/>
      <c r="AU11" s="295"/>
      <c r="AV11" s="302"/>
      <c r="AW11" s="300" t="s">
        <v>801</v>
      </c>
      <c r="AX11" s="412"/>
      <c r="AY11" s="414"/>
      <c r="AZ11" s="295"/>
      <c r="BA11" s="295"/>
      <c r="BB11" s="285"/>
      <c r="BC11" s="285">
        <f>VLOOKUP('Club and ADMIN lookup'!$J$3,'Club and ADMIN lookup'!$U$7:$V$10,2,FALSE)</f>
        <v>8</v>
      </c>
      <c r="BD11" s="285">
        <f>VLOOKUP($A11,'Club and ADMIN lookup'!$I$7:$Q$26,$BC11,FALSE)</f>
        <v>140</v>
      </c>
      <c r="BE11" s="285">
        <f>VLOOKUP($A11,'Club and ADMIN lookup'!$I$7:$Q$26,$BC11+1,FALSE)</f>
        <v>1</v>
      </c>
      <c r="BF11" s="285" t="str">
        <f t="shared" si="1"/>
        <v>A</v>
      </c>
      <c r="BG11" s="285" t="str">
        <f t="shared" si="2"/>
        <v>PVA</v>
      </c>
      <c r="BH11" s="285">
        <f t="shared" si="3"/>
        <v>13</v>
      </c>
      <c r="BI11" s="285">
        <f t="shared" si="4"/>
        <v>1</v>
      </c>
      <c r="BJ11" s="285"/>
      <c r="BL11" s="295" t="str">
        <f>IF(BG11="","",VLOOKUP(BG11,ADMIN2026!$A$159:$Z$214,BI11+2+BH11,FALSE))</f>
        <v>unknown</v>
      </c>
    </row>
    <row r="12" spans="1:64" ht="17.25" customHeight="1">
      <c r="A12" s="293">
        <v>8</v>
      </c>
      <c r="B12" s="294">
        <f>IF(BD12&lt;0.1,"",VLOOKUP($BA$3,'Club and ADMIN lookup'!$B$49:$FU$70,BD12,FALSE)*BE12)</f>
        <v>2</v>
      </c>
      <c r="C12" s="295" t="str">
        <f t="shared" si="0"/>
        <v/>
      </c>
      <c r="D12" s="294" t="str">
        <f>IF(B12="","",IF(B12&lt;0.1,"",VLOOKUP(B12,'Club and ADMIN lookup'!$A$2:$B$25,2,FALSE)))</f>
        <v>Chelt</v>
      </c>
      <c r="E12" s="412"/>
      <c r="F12" s="413"/>
      <c r="G12" s="301"/>
      <c r="H12" s="295"/>
      <c r="I12" s="302"/>
      <c r="J12" s="301"/>
      <c r="K12" s="295"/>
      <c r="L12" s="302"/>
      <c r="M12" s="301"/>
      <c r="N12" s="295"/>
      <c r="O12" s="302"/>
      <c r="P12" s="301"/>
      <c r="Q12" s="295"/>
      <c r="R12" s="302"/>
      <c r="S12" s="301"/>
      <c r="T12" s="295"/>
      <c r="U12" s="302"/>
      <c r="V12" s="301"/>
      <c r="W12" s="295"/>
      <c r="X12" s="302"/>
      <c r="Y12" s="301"/>
      <c r="Z12" s="295"/>
      <c r="AA12" s="302"/>
      <c r="AB12" s="301"/>
      <c r="AC12" s="295"/>
      <c r="AD12" s="302"/>
      <c r="AE12" s="301"/>
      <c r="AF12" s="295"/>
      <c r="AG12" s="302"/>
      <c r="AH12" s="301"/>
      <c r="AI12" s="295"/>
      <c r="AJ12" s="302"/>
      <c r="AK12" s="301"/>
      <c r="AL12" s="295"/>
      <c r="AM12" s="302"/>
      <c r="AN12" s="301"/>
      <c r="AO12" s="295"/>
      <c r="AP12" s="302"/>
      <c r="AQ12" s="301"/>
      <c r="AR12" s="295"/>
      <c r="AS12" s="302"/>
      <c r="AT12" s="301"/>
      <c r="AU12" s="295"/>
      <c r="AV12" s="302"/>
      <c r="AW12" s="300" t="s">
        <v>801</v>
      </c>
      <c r="AX12" s="412"/>
      <c r="AY12" s="414"/>
      <c r="AZ12" s="295"/>
      <c r="BA12" s="295"/>
      <c r="BB12" s="285"/>
      <c r="BC12" s="285">
        <f>VLOOKUP('Club and ADMIN lookup'!$J$3,'Club and ADMIN lookup'!$U$7:$V$10,2,FALSE)</f>
        <v>8</v>
      </c>
      <c r="BD12" s="285">
        <f>VLOOKUP($A12,'Club and ADMIN lookup'!$I$7:$Q$26,$BC12,FALSE)</f>
        <v>141</v>
      </c>
      <c r="BE12" s="285">
        <f>VLOOKUP($A12,'Club and ADMIN lookup'!$I$7:$Q$26,$BC12+1,FALSE)</f>
        <v>1</v>
      </c>
      <c r="BF12" s="285" t="str">
        <f t="shared" si="1"/>
        <v>A</v>
      </c>
      <c r="BG12" s="285" t="str">
        <f t="shared" si="2"/>
        <v>PVA</v>
      </c>
      <c r="BH12" s="285">
        <f t="shared" si="3"/>
        <v>13</v>
      </c>
      <c r="BI12" s="285">
        <f t="shared" si="4"/>
        <v>2</v>
      </c>
      <c r="BJ12" s="285"/>
      <c r="BL12" s="295" t="str">
        <f>IF(BG12="","",VLOOKUP(BG12,ADMIN2026!$A$159:$Z$214,BI12+2+BH12,FALSE))</f>
        <v>unknown</v>
      </c>
    </row>
    <row r="13" spans="1:64" ht="17.25" customHeight="1">
      <c r="A13" s="293">
        <v>9</v>
      </c>
      <c r="B13" s="294">
        <f>IF(BD13&lt;0.1,"",VLOOKUP($BA$3,'Club and ADMIN lookup'!$B$49:$FU$70,BD13,FALSE)*BE13)</f>
        <v>33</v>
      </c>
      <c r="C13" s="295" t="str">
        <f t="shared" si="0"/>
        <v/>
      </c>
      <c r="D13" s="294" t="str">
        <f>IF(B13="","",IF(B13&lt;0.1,"",VLOOKUP(B13,'Club and ADMIN lookup'!$A$2:$B$25,2,FALSE)))</f>
        <v>D&amp;S</v>
      </c>
      <c r="E13" s="412"/>
      <c r="F13" s="413"/>
      <c r="G13" s="301"/>
      <c r="H13" s="295"/>
      <c r="I13" s="302"/>
      <c r="J13" s="301"/>
      <c r="K13" s="295"/>
      <c r="L13" s="302"/>
      <c r="M13" s="301"/>
      <c r="N13" s="295"/>
      <c r="O13" s="302"/>
      <c r="P13" s="301"/>
      <c r="Q13" s="295"/>
      <c r="R13" s="302"/>
      <c r="S13" s="301"/>
      <c r="T13" s="295"/>
      <c r="U13" s="302"/>
      <c r="V13" s="301"/>
      <c r="W13" s="295"/>
      <c r="X13" s="302"/>
      <c r="Y13" s="301"/>
      <c r="Z13" s="295"/>
      <c r="AA13" s="302"/>
      <c r="AB13" s="301"/>
      <c r="AC13" s="295"/>
      <c r="AD13" s="302"/>
      <c r="AE13" s="301"/>
      <c r="AF13" s="295"/>
      <c r="AG13" s="302"/>
      <c r="AH13" s="301"/>
      <c r="AI13" s="295"/>
      <c r="AJ13" s="302"/>
      <c r="AK13" s="301"/>
      <c r="AL13" s="295"/>
      <c r="AM13" s="302"/>
      <c r="AN13" s="301"/>
      <c r="AO13" s="295"/>
      <c r="AP13" s="302"/>
      <c r="AQ13" s="301"/>
      <c r="AR13" s="295"/>
      <c r="AS13" s="302"/>
      <c r="AT13" s="301"/>
      <c r="AU13" s="295"/>
      <c r="AV13" s="302"/>
      <c r="AW13" s="300" t="s">
        <v>801</v>
      </c>
      <c r="AX13" s="412"/>
      <c r="AY13" s="414"/>
      <c r="AZ13" s="295"/>
      <c r="BA13" s="295"/>
      <c r="BB13" s="285"/>
      <c r="BC13" s="285">
        <f>VLOOKUP('Club and ADMIN lookup'!$J$3,'Club and ADMIN lookup'!$U$7:$V$10,2,FALSE)</f>
        <v>8</v>
      </c>
      <c r="BD13" s="285">
        <f>VLOOKUP($A13,'Club and ADMIN lookup'!$I$7:$Q$26,$BC13,FALSE)</f>
        <v>134</v>
      </c>
      <c r="BE13" s="285">
        <f>VLOOKUP($A13,'Club and ADMIN lookup'!$I$7:$Q$26,$BC13+1,FALSE)</f>
        <v>11</v>
      </c>
      <c r="BF13" s="285" t="str">
        <f t="shared" si="1"/>
        <v>B</v>
      </c>
      <c r="BG13" s="285" t="str">
        <f t="shared" si="2"/>
        <v>PVB</v>
      </c>
      <c r="BH13" s="285">
        <f t="shared" si="3"/>
        <v>13</v>
      </c>
      <c r="BI13" s="285">
        <f t="shared" si="4"/>
        <v>3</v>
      </c>
      <c r="BJ13" s="285"/>
      <c r="BL13" s="295" t="str">
        <f>IF(BG13="","",VLOOKUP(BG13,ADMIN2026!$A$159:$Z$214,BI13+2+BH13,FALSE))</f>
        <v>unknown</v>
      </c>
    </row>
    <row r="14" spans="1:64" ht="17.25" customHeight="1">
      <c r="A14" s="293">
        <v>10</v>
      </c>
      <c r="B14" s="294">
        <f>IF(BD14&lt;0.1,"",VLOOKUP($BA$3,'Club and ADMIN lookup'!$B$49:$FU$70,BD14,FALSE)*BE14)</f>
        <v>44</v>
      </c>
      <c r="C14" s="295" t="str">
        <f t="shared" si="0"/>
        <v/>
      </c>
      <c r="D14" s="294" t="str">
        <f>IF(B14="","",IF(B14&lt;0.1,"",VLOOKUP(B14,'Club and ADMIN lookup'!$A$2:$B$25,2,FALSE)))</f>
        <v>HereF</v>
      </c>
      <c r="E14" s="412"/>
      <c r="F14" s="413"/>
      <c r="G14" s="301"/>
      <c r="H14" s="295"/>
      <c r="I14" s="302"/>
      <c r="J14" s="301"/>
      <c r="K14" s="295"/>
      <c r="L14" s="302"/>
      <c r="M14" s="301"/>
      <c r="N14" s="295"/>
      <c r="O14" s="302"/>
      <c r="P14" s="301"/>
      <c r="Q14" s="295"/>
      <c r="R14" s="302"/>
      <c r="S14" s="301"/>
      <c r="T14" s="295"/>
      <c r="U14" s="302"/>
      <c r="V14" s="301"/>
      <c r="W14" s="295"/>
      <c r="X14" s="302"/>
      <c r="Y14" s="301"/>
      <c r="Z14" s="295"/>
      <c r="AA14" s="302"/>
      <c r="AB14" s="301"/>
      <c r="AC14" s="295"/>
      <c r="AD14" s="302"/>
      <c r="AE14" s="301"/>
      <c r="AF14" s="295"/>
      <c r="AG14" s="302"/>
      <c r="AH14" s="301"/>
      <c r="AI14" s="295"/>
      <c r="AJ14" s="302"/>
      <c r="AK14" s="301"/>
      <c r="AL14" s="295"/>
      <c r="AM14" s="302"/>
      <c r="AN14" s="301"/>
      <c r="AO14" s="295"/>
      <c r="AP14" s="302"/>
      <c r="AQ14" s="301"/>
      <c r="AR14" s="295"/>
      <c r="AS14" s="302"/>
      <c r="AT14" s="301"/>
      <c r="AU14" s="295"/>
      <c r="AV14" s="302"/>
      <c r="AW14" s="300" t="s">
        <v>801</v>
      </c>
      <c r="AX14" s="412"/>
      <c r="AY14" s="414"/>
      <c r="AZ14" s="295"/>
      <c r="BA14" s="295"/>
      <c r="BB14" s="285"/>
      <c r="BC14" s="285">
        <f>VLOOKUP('Club and ADMIN lookup'!$J$3,'Club and ADMIN lookup'!$U$7:$V$10,2,FALSE)</f>
        <v>8</v>
      </c>
      <c r="BD14" s="285">
        <f>VLOOKUP($A14,'Club and ADMIN lookup'!$I$7:$Q$26,$BC14,FALSE)</f>
        <v>135</v>
      </c>
      <c r="BE14" s="285">
        <f>VLOOKUP($A14,'Club and ADMIN lookup'!$I$7:$Q$26,$BC14+1,FALSE)</f>
        <v>11</v>
      </c>
      <c r="BF14" s="285" t="str">
        <f t="shared" si="1"/>
        <v>B</v>
      </c>
      <c r="BG14" s="285" t="str">
        <f t="shared" si="2"/>
        <v>PVB</v>
      </c>
      <c r="BH14" s="285">
        <f t="shared" si="3"/>
        <v>13</v>
      </c>
      <c r="BI14" s="285">
        <f t="shared" si="4"/>
        <v>4</v>
      </c>
      <c r="BJ14" s="285"/>
      <c r="BL14" s="295" t="str">
        <f>IF(BG14="","",VLOOKUP(BG14,ADMIN2026!$A$159:$Z$214,BI14+2+BH14,FALSE))</f>
        <v>unknown</v>
      </c>
    </row>
    <row r="15" spans="1:64" ht="17.25" customHeight="1">
      <c r="A15" s="293">
        <v>11</v>
      </c>
      <c r="B15" s="294">
        <f>IF(BD15&lt;0.1,"",VLOOKUP($BA$3,'Club and ADMIN lookup'!$B$49:$FU$70,BD15,FALSE)*BE15)</f>
        <v>55</v>
      </c>
      <c r="C15" s="295" t="str">
        <f t="shared" si="0"/>
        <v/>
      </c>
      <c r="D15" s="294" t="str">
        <f>IF(B15="","",IF(B15&lt;0.1,"",VLOOKUP(B15,'Club and ADMIN lookup'!$A$2:$B$25,2,FALSE)))</f>
        <v>K&amp;S</v>
      </c>
      <c r="E15" s="412"/>
      <c r="F15" s="413"/>
      <c r="G15" s="301"/>
      <c r="H15" s="295"/>
      <c r="I15" s="302"/>
      <c r="J15" s="301"/>
      <c r="K15" s="295"/>
      <c r="L15" s="302"/>
      <c r="M15" s="301"/>
      <c r="N15" s="295"/>
      <c r="O15" s="302"/>
      <c r="P15" s="301"/>
      <c r="Q15" s="295"/>
      <c r="R15" s="302"/>
      <c r="S15" s="301"/>
      <c r="T15" s="295"/>
      <c r="U15" s="302"/>
      <c r="V15" s="301"/>
      <c r="W15" s="295"/>
      <c r="X15" s="302"/>
      <c r="Y15" s="301"/>
      <c r="Z15" s="295"/>
      <c r="AA15" s="302"/>
      <c r="AB15" s="301"/>
      <c r="AC15" s="295"/>
      <c r="AD15" s="302"/>
      <c r="AE15" s="301"/>
      <c r="AF15" s="295"/>
      <c r="AG15" s="302"/>
      <c r="AH15" s="301"/>
      <c r="AI15" s="295"/>
      <c r="AJ15" s="302"/>
      <c r="AK15" s="301"/>
      <c r="AL15" s="295"/>
      <c r="AM15" s="302"/>
      <c r="AN15" s="301"/>
      <c r="AO15" s="295"/>
      <c r="AP15" s="302"/>
      <c r="AQ15" s="301"/>
      <c r="AR15" s="295"/>
      <c r="AS15" s="302"/>
      <c r="AT15" s="301"/>
      <c r="AU15" s="295"/>
      <c r="AV15" s="302"/>
      <c r="AW15" s="300" t="s">
        <v>801</v>
      </c>
      <c r="AX15" s="412"/>
      <c r="AY15" s="414"/>
      <c r="AZ15" s="295"/>
      <c r="BA15" s="295"/>
      <c r="BB15" s="285"/>
      <c r="BC15" s="285">
        <f>VLOOKUP('Club and ADMIN lookup'!$J$3,'Club and ADMIN lookup'!$U$7:$V$10,2,FALSE)</f>
        <v>8</v>
      </c>
      <c r="BD15" s="285">
        <f>VLOOKUP($A15,'Club and ADMIN lookup'!$I$7:$Q$26,$BC15,FALSE)</f>
        <v>136</v>
      </c>
      <c r="BE15" s="285">
        <f>VLOOKUP($A15,'Club and ADMIN lookup'!$I$7:$Q$26,$BC15+1,FALSE)</f>
        <v>11</v>
      </c>
      <c r="BF15" s="285" t="str">
        <f t="shared" si="1"/>
        <v>B</v>
      </c>
      <c r="BG15" s="285" t="str">
        <f t="shared" si="2"/>
        <v>PVB</v>
      </c>
      <c r="BH15" s="285">
        <f t="shared" si="3"/>
        <v>13</v>
      </c>
      <c r="BI15" s="285">
        <f t="shared" si="4"/>
        <v>5</v>
      </c>
      <c r="BJ15" s="285"/>
      <c r="BL15" s="295" t="str">
        <f>IF(BG15="","",VLOOKUP(BG15,ADMIN2026!$A$159:$Z$214,BI15+2+BH15,FALSE))</f>
        <v>unknown</v>
      </c>
    </row>
    <row r="16" spans="1:64" ht="17.25" customHeight="1">
      <c r="A16" s="293">
        <v>12</v>
      </c>
      <c r="B16" s="294">
        <f>IF(BD16&lt;0.1,"",VLOOKUP($BA$3,'Club and ADMIN lookup'!$B$49:$FU$70,BD16,FALSE)*BE16)</f>
        <v>66</v>
      </c>
      <c r="C16" s="295" t="str">
        <f t="shared" si="0"/>
        <v/>
      </c>
      <c r="D16" s="294" t="str">
        <f>IF(B16="","",IF(B16&lt;0.1,"",VLOOKUP(B16,'Club and ADMIN lookup'!$A$2:$B$25,2,FALSE)))</f>
        <v>Tipton</v>
      </c>
      <c r="E16" s="412"/>
      <c r="F16" s="413"/>
      <c r="G16" s="301"/>
      <c r="H16" s="295"/>
      <c r="I16" s="302"/>
      <c r="J16" s="301"/>
      <c r="K16" s="295"/>
      <c r="L16" s="302"/>
      <c r="M16" s="301"/>
      <c r="N16" s="295"/>
      <c r="O16" s="302"/>
      <c r="P16" s="301"/>
      <c r="Q16" s="295"/>
      <c r="R16" s="302"/>
      <c r="S16" s="301"/>
      <c r="T16" s="295"/>
      <c r="U16" s="302"/>
      <c r="V16" s="301"/>
      <c r="W16" s="295"/>
      <c r="X16" s="302"/>
      <c r="Y16" s="301"/>
      <c r="Z16" s="295"/>
      <c r="AA16" s="302"/>
      <c r="AB16" s="301"/>
      <c r="AC16" s="295"/>
      <c r="AD16" s="302"/>
      <c r="AE16" s="301"/>
      <c r="AF16" s="295"/>
      <c r="AG16" s="302"/>
      <c r="AH16" s="301"/>
      <c r="AI16" s="295"/>
      <c r="AJ16" s="302"/>
      <c r="AK16" s="301"/>
      <c r="AL16" s="295"/>
      <c r="AM16" s="302"/>
      <c r="AN16" s="301"/>
      <c r="AO16" s="295"/>
      <c r="AP16" s="302"/>
      <c r="AQ16" s="301"/>
      <c r="AR16" s="295"/>
      <c r="AS16" s="302"/>
      <c r="AT16" s="301"/>
      <c r="AU16" s="295"/>
      <c r="AV16" s="302"/>
      <c r="AW16" s="300" t="s">
        <v>801</v>
      </c>
      <c r="AX16" s="412"/>
      <c r="AY16" s="414"/>
      <c r="AZ16" s="295"/>
      <c r="BA16" s="295"/>
      <c r="BB16" s="285"/>
      <c r="BC16" s="285">
        <f>VLOOKUP('Club and ADMIN lookup'!$J$3,'Club and ADMIN lookup'!$U$7:$V$10,2,FALSE)</f>
        <v>8</v>
      </c>
      <c r="BD16" s="285">
        <f>VLOOKUP($A16,'Club and ADMIN lookup'!$I$7:$Q$26,$BC16,FALSE)</f>
        <v>137</v>
      </c>
      <c r="BE16" s="285">
        <f>VLOOKUP($A16,'Club and ADMIN lookup'!$I$7:$Q$26,$BC16+1,FALSE)</f>
        <v>11</v>
      </c>
      <c r="BF16" s="285" t="str">
        <f t="shared" si="1"/>
        <v>B</v>
      </c>
      <c r="BG16" s="285" t="str">
        <f t="shared" si="2"/>
        <v>PVB</v>
      </c>
      <c r="BH16" s="285">
        <f t="shared" si="3"/>
        <v>13</v>
      </c>
      <c r="BI16" s="285">
        <f t="shared" si="4"/>
        <v>6</v>
      </c>
      <c r="BJ16" s="285"/>
      <c r="BL16" s="295" t="str">
        <f>IF(BG16="","",VLOOKUP(BG16,ADMIN2026!$A$159:$Z$214,BI16+2+BH16,FALSE))</f>
        <v>unknown</v>
      </c>
    </row>
    <row r="17" spans="1:64" ht="17.25" customHeight="1">
      <c r="A17" s="293">
        <v>13</v>
      </c>
      <c r="B17" s="294">
        <f>IF(BD17&lt;0.1,"",VLOOKUP($BA$3,'Club and ADMIN lookup'!$B$49:$FU$70,BD17,FALSE)*BE17)</f>
        <v>77</v>
      </c>
      <c r="C17" s="295" t="str">
        <f t="shared" si="0"/>
        <v/>
      </c>
      <c r="D17" s="294" t="str">
        <f>IF(B17="","",IF(B17&lt;0.1,"",VLOOKUP(B17,'Club and ADMIN lookup'!$A$2:$B$25,2,FALSE)))</f>
        <v>Worc</v>
      </c>
      <c r="E17" s="412"/>
      <c r="F17" s="413"/>
      <c r="G17" s="301"/>
      <c r="H17" s="295"/>
      <c r="I17" s="302"/>
      <c r="J17" s="301"/>
      <c r="K17" s="295"/>
      <c r="L17" s="302"/>
      <c r="M17" s="301"/>
      <c r="N17" s="295"/>
      <c r="O17" s="302"/>
      <c r="P17" s="301"/>
      <c r="Q17" s="295"/>
      <c r="R17" s="302"/>
      <c r="S17" s="301"/>
      <c r="T17" s="295"/>
      <c r="U17" s="302"/>
      <c r="V17" s="301"/>
      <c r="W17" s="295"/>
      <c r="X17" s="302"/>
      <c r="Y17" s="301"/>
      <c r="Z17" s="295"/>
      <c r="AA17" s="302"/>
      <c r="AB17" s="301"/>
      <c r="AC17" s="295"/>
      <c r="AD17" s="302"/>
      <c r="AE17" s="301"/>
      <c r="AF17" s="295"/>
      <c r="AG17" s="302"/>
      <c r="AH17" s="301"/>
      <c r="AI17" s="295"/>
      <c r="AJ17" s="302"/>
      <c r="AK17" s="301"/>
      <c r="AL17" s="295"/>
      <c r="AM17" s="302"/>
      <c r="AN17" s="301"/>
      <c r="AO17" s="295"/>
      <c r="AP17" s="302"/>
      <c r="AQ17" s="301"/>
      <c r="AR17" s="295"/>
      <c r="AS17" s="302"/>
      <c r="AT17" s="301"/>
      <c r="AU17" s="295"/>
      <c r="AV17" s="302"/>
      <c r="AW17" s="300" t="s">
        <v>801</v>
      </c>
      <c r="AX17" s="412"/>
      <c r="AY17" s="414"/>
      <c r="AZ17" s="295"/>
      <c r="BA17" s="295"/>
      <c r="BB17" s="285"/>
      <c r="BC17" s="285">
        <f>VLOOKUP('Club and ADMIN lookup'!$J$3,'Club and ADMIN lookup'!$U$7:$V$10,2,FALSE)</f>
        <v>8</v>
      </c>
      <c r="BD17" s="285">
        <f>VLOOKUP($A17,'Club and ADMIN lookup'!$I$7:$Q$26,$BC17,FALSE)</f>
        <v>138</v>
      </c>
      <c r="BE17" s="285">
        <f>VLOOKUP($A17,'Club and ADMIN lookup'!$I$7:$Q$26,$BC17+1,FALSE)</f>
        <v>11</v>
      </c>
      <c r="BF17" s="285" t="str">
        <f t="shared" si="1"/>
        <v>B</v>
      </c>
      <c r="BG17" s="285" t="str">
        <f t="shared" si="2"/>
        <v>PVB</v>
      </c>
      <c r="BH17" s="285">
        <f t="shared" si="3"/>
        <v>13</v>
      </c>
      <c r="BI17" s="285">
        <f t="shared" si="4"/>
        <v>7</v>
      </c>
      <c r="BJ17" s="285"/>
      <c r="BL17" s="295" t="str">
        <f>IF(BG17="","",VLOOKUP(BG17,ADMIN2026!$A$159:$Z$214,BI17+2+BH17,FALSE))</f>
        <v>unknown</v>
      </c>
    </row>
    <row r="18" spans="1:64" ht="17.25" customHeight="1">
      <c r="A18" s="293">
        <v>14</v>
      </c>
      <c r="B18" s="294">
        <f>IF(BD18&lt;0.1,"",VLOOKUP($BA$3,'Club and ADMIN lookup'!$B$49:$FU$70,BD18,FALSE)*BE18)</f>
        <v>88</v>
      </c>
      <c r="C18" s="295" t="str">
        <f t="shared" si="0"/>
        <v/>
      </c>
      <c r="D18" s="294" t="str">
        <f>IF(B18="","",IF(B18&lt;0.1,"",VLOOKUP(B18,'Club and ADMIN lookup'!$A$2:$B$25,2,FALSE)))</f>
        <v>Yate</v>
      </c>
      <c r="E18" s="412"/>
      <c r="F18" s="413"/>
      <c r="G18" s="301"/>
      <c r="H18" s="295"/>
      <c r="I18" s="302"/>
      <c r="J18" s="301"/>
      <c r="K18" s="295"/>
      <c r="L18" s="302"/>
      <c r="M18" s="301"/>
      <c r="N18" s="295"/>
      <c r="O18" s="302"/>
      <c r="P18" s="301"/>
      <c r="Q18" s="295"/>
      <c r="R18" s="302"/>
      <c r="S18" s="301"/>
      <c r="T18" s="295"/>
      <c r="U18" s="302"/>
      <c r="V18" s="301"/>
      <c r="W18" s="295"/>
      <c r="X18" s="302"/>
      <c r="Y18" s="301"/>
      <c r="Z18" s="295"/>
      <c r="AA18" s="302"/>
      <c r="AB18" s="301"/>
      <c r="AC18" s="295"/>
      <c r="AD18" s="302"/>
      <c r="AE18" s="301"/>
      <c r="AF18" s="295"/>
      <c r="AG18" s="302"/>
      <c r="AH18" s="301"/>
      <c r="AI18" s="295"/>
      <c r="AJ18" s="302"/>
      <c r="AK18" s="301"/>
      <c r="AL18" s="295"/>
      <c r="AM18" s="302"/>
      <c r="AN18" s="301"/>
      <c r="AO18" s="295"/>
      <c r="AP18" s="302"/>
      <c r="AQ18" s="301"/>
      <c r="AR18" s="295"/>
      <c r="AS18" s="302"/>
      <c r="AT18" s="301"/>
      <c r="AU18" s="295"/>
      <c r="AV18" s="302"/>
      <c r="AW18" s="300" t="s">
        <v>801</v>
      </c>
      <c r="AX18" s="412"/>
      <c r="AY18" s="414"/>
      <c r="AZ18" s="295"/>
      <c r="BA18" s="295"/>
      <c r="BB18" s="285"/>
      <c r="BC18" s="285">
        <f>VLOOKUP('Club and ADMIN lookup'!$J$3,'Club and ADMIN lookup'!$U$7:$V$10,2,FALSE)</f>
        <v>8</v>
      </c>
      <c r="BD18" s="285">
        <f>VLOOKUP($A18,'Club and ADMIN lookup'!$I$7:$Q$26,$BC18,FALSE)</f>
        <v>139</v>
      </c>
      <c r="BE18" s="285">
        <f>VLOOKUP($A18,'Club and ADMIN lookup'!$I$7:$Q$26,$BC18+1,FALSE)</f>
        <v>11</v>
      </c>
      <c r="BF18" s="285" t="str">
        <f t="shared" si="1"/>
        <v>B</v>
      </c>
      <c r="BG18" s="285" t="str">
        <f t="shared" si="2"/>
        <v>PVB</v>
      </c>
      <c r="BH18" s="285">
        <f t="shared" si="3"/>
        <v>13</v>
      </c>
      <c r="BI18" s="285">
        <f t="shared" si="4"/>
        <v>8</v>
      </c>
      <c r="BJ18" s="285"/>
      <c r="BL18" s="295" t="str">
        <f>IF(BG18="","",VLOOKUP(BG18,ADMIN2026!$A$159:$Z$214,BI18+2+BH18,FALSE))</f>
        <v>unknown</v>
      </c>
    </row>
    <row r="19" spans="1:64" ht="17.25" customHeight="1">
      <c r="A19" s="293">
        <v>15</v>
      </c>
      <c r="B19" s="294">
        <f>IF(BD19&lt;0.1,"",VLOOKUP($BA$3,'Club and ADMIN lookup'!$B$49:$FU$70,BD19,FALSE)*BE19)</f>
        <v>11</v>
      </c>
      <c r="C19" s="295" t="str">
        <f t="shared" si="0"/>
        <v/>
      </c>
      <c r="D19" s="294" t="str">
        <f>IF(B19="","",IF(B19&lt;0.1,"",VLOOKUP(B19,'Club and ADMIN lookup'!$A$2:$B$25,2,FALSE)))</f>
        <v>B&amp;R</v>
      </c>
      <c r="E19" s="412"/>
      <c r="F19" s="413"/>
      <c r="G19" s="301"/>
      <c r="H19" s="295"/>
      <c r="I19" s="302"/>
      <c r="J19" s="301"/>
      <c r="K19" s="295"/>
      <c r="L19" s="302"/>
      <c r="M19" s="301"/>
      <c r="N19" s="295"/>
      <c r="O19" s="302"/>
      <c r="P19" s="301"/>
      <c r="Q19" s="295"/>
      <c r="R19" s="302"/>
      <c r="S19" s="301"/>
      <c r="T19" s="295"/>
      <c r="U19" s="302"/>
      <c r="V19" s="301"/>
      <c r="W19" s="295"/>
      <c r="X19" s="302"/>
      <c r="Y19" s="301"/>
      <c r="Z19" s="295"/>
      <c r="AA19" s="302"/>
      <c r="AB19" s="301"/>
      <c r="AC19" s="295"/>
      <c r="AD19" s="302"/>
      <c r="AE19" s="301"/>
      <c r="AF19" s="295"/>
      <c r="AG19" s="302"/>
      <c r="AH19" s="301"/>
      <c r="AI19" s="295"/>
      <c r="AJ19" s="302"/>
      <c r="AK19" s="301"/>
      <c r="AL19" s="295"/>
      <c r="AM19" s="302"/>
      <c r="AN19" s="301"/>
      <c r="AO19" s="295"/>
      <c r="AP19" s="302"/>
      <c r="AQ19" s="301"/>
      <c r="AR19" s="295"/>
      <c r="AS19" s="302"/>
      <c r="AT19" s="301"/>
      <c r="AU19" s="295"/>
      <c r="AV19" s="302"/>
      <c r="AW19" s="300" t="s">
        <v>801</v>
      </c>
      <c r="AX19" s="412"/>
      <c r="AY19" s="414"/>
      <c r="AZ19" s="295"/>
      <c r="BA19" s="295"/>
      <c r="BB19" s="285"/>
      <c r="BC19" s="285">
        <f>VLOOKUP('Club and ADMIN lookup'!$J$3,'Club and ADMIN lookup'!$U$7:$V$10,2,FALSE)</f>
        <v>8</v>
      </c>
      <c r="BD19" s="285">
        <f>VLOOKUP($A19,'Club and ADMIN lookup'!$I$7:$Q$26,$BC19,FALSE)</f>
        <v>140</v>
      </c>
      <c r="BE19" s="285">
        <f>VLOOKUP($A19,'Club and ADMIN lookup'!$I$7:$Q$26,$BC19+1,FALSE)</f>
        <v>11</v>
      </c>
      <c r="BF19" s="285" t="str">
        <f t="shared" si="1"/>
        <v>B</v>
      </c>
      <c r="BG19" s="285" t="str">
        <f t="shared" si="2"/>
        <v>PVB</v>
      </c>
      <c r="BH19" s="285">
        <f t="shared" si="3"/>
        <v>13</v>
      </c>
      <c r="BI19" s="285">
        <f t="shared" si="4"/>
        <v>1</v>
      </c>
      <c r="BJ19" s="285"/>
      <c r="BL19" s="295" t="str">
        <f>IF(BG19="","",VLOOKUP(BG19,ADMIN2026!$A$159:$Z$214,BI19+2+BH19,FALSE))</f>
        <v>unknown</v>
      </c>
    </row>
    <row r="20" spans="1:64" ht="17.25" customHeight="1">
      <c r="A20" s="293">
        <v>16</v>
      </c>
      <c r="B20" s="294">
        <f>IF(BD20&lt;0.1,"",VLOOKUP($BA$3,'Club and ADMIN lookup'!$B$49:$FU$70,BD20,FALSE)*BE20)</f>
        <v>22</v>
      </c>
      <c r="C20" s="295" t="str">
        <f t="shared" si="0"/>
        <v/>
      </c>
      <c r="D20" s="294" t="str">
        <f>IF(B20="","",IF(B20&lt;0.1,"",VLOOKUP(B20,'Club and ADMIN lookup'!$A$2:$B$25,2,FALSE)))</f>
        <v>Chelt</v>
      </c>
      <c r="E20" s="412"/>
      <c r="F20" s="413"/>
      <c r="G20" s="301"/>
      <c r="H20" s="295"/>
      <c r="I20" s="302"/>
      <c r="J20" s="301"/>
      <c r="K20" s="295"/>
      <c r="L20" s="302"/>
      <c r="M20" s="301"/>
      <c r="N20" s="295"/>
      <c r="O20" s="302"/>
      <c r="P20" s="301"/>
      <c r="Q20" s="295"/>
      <c r="R20" s="302"/>
      <c r="S20" s="301"/>
      <c r="T20" s="295"/>
      <c r="U20" s="302"/>
      <c r="V20" s="301"/>
      <c r="W20" s="295"/>
      <c r="X20" s="302"/>
      <c r="Y20" s="301"/>
      <c r="Z20" s="295"/>
      <c r="AA20" s="302"/>
      <c r="AB20" s="301"/>
      <c r="AC20" s="295"/>
      <c r="AD20" s="302"/>
      <c r="AE20" s="301"/>
      <c r="AF20" s="295"/>
      <c r="AG20" s="302"/>
      <c r="AH20" s="301"/>
      <c r="AI20" s="295"/>
      <c r="AJ20" s="302"/>
      <c r="AK20" s="301"/>
      <c r="AL20" s="295"/>
      <c r="AM20" s="302"/>
      <c r="AN20" s="301"/>
      <c r="AO20" s="295"/>
      <c r="AP20" s="302"/>
      <c r="AQ20" s="301"/>
      <c r="AR20" s="295"/>
      <c r="AS20" s="302"/>
      <c r="AT20" s="301"/>
      <c r="AU20" s="295"/>
      <c r="AV20" s="302"/>
      <c r="AW20" s="300" t="s">
        <v>801</v>
      </c>
      <c r="AX20" s="412"/>
      <c r="AY20" s="414"/>
      <c r="AZ20" s="295"/>
      <c r="BA20" s="295"/>
      <c r="BB20" s="285"/>
      <c r="BC20" s="285">
        <f>VLOOKUP('Club and ADMIN lookup'!$J$3,'Club and ADMIN lookup'!$U$7:$V$10,2,FALSE)</f>
        <v>8</v>
      </c>
      <c r="BD20" s="285">
        <f>VLOOKUP($A20,'Club and ADMIN lookup'!$I$7:$Q$26,$BC20,FALSE)</f>
        <v>141</v>
      </c>
      <c r="BE20" s="285">
        <f>VLOOKUP($A20,'Club and ADMIN lookup'!$I$7:$Q$26,$BC20+1,FALSE)</f>
        <v>11</v>
      </c>
      <c r="BF20" s="285" t="str">
        <f t="shared" si="1"/>
        <v>B</v>
      </c>
      <c r="BG20" s="285" t="str">
        <f t="shared" si="2"/>
        <v>PVB</v>
      </c>
      <c r="BH20" s="285">
        <f t="shared" si="3"/>
        <v>13</v>
      </c>
      <c r="BI20" s="285">
        <f t="shared" si="4"/>
        <v>2</v>
      </c>
      <c r="BJ20" s="285"/>
      <c r="BL20" s="295" t="str">
        <f>IF(BG20="","",VLOOKUP(BG20,ADMIN2026!$A$159:$Z$214,BI20+2+BH20,FALSE))</f>
        <v>unknown</v>
      </c>
    </row>
    <row r="21" spans="1:64" ht="17.25" customHeight="1">
      <c r="A21" s="293">
        <v>17</v>
      </c>
      <c r="B21" s="294" t="str">
        <f>IF(BD21&lt;0.1,"",VLOOKUP($BA$3,'Club and ADMIN lookup'!$B$49:$FU$70,BD21,FALSE)*BE21)</f>
        <v/>
      </c>
      <c r="C21" s="295" t="str">
        <f t="shared" si="0"/>
        <v/>
      </c>
      <c r="D21" s="294" t="str">
        <f>IF(B21="","",IF(B21&lt;0.1,"",VLOOKUP(B21,'Club and ADMIN lookup'!$A$2:$B$25,2,FALSE)))</f>
        <v/>
      </c>
      <c r="E21" s="412"/>
      <c r="F21" s="413"/>
      <c r="G21" s="301"/>
      <c r="H21" s="295"/>
      <c r="I21" s="302"/>
      <c r="J21" s="301"/>
      <c r="K21" s="295"/>
      <c r="L21" s="302"/>
      <c r="M21" s="301"/>
      <c r="N21" s="295"/>
      <c r="O21" s="302"/>
      <c r="P21" s="301"/>
      <c r="Q21" s="295"/>
      <c r="R21" s="302"/>
      <c r="S21" s="301"/>
      <c r="T21" s="295"/>
      <c r="U21" s="302"/>
      <c r="V21" s="301"/>
      <c r="W21" s="295"/>
      <c r="X21" s="302"/>
      <c r="Y21" s="301"/>
      <c r="Z21" s="295"/>
      <c r="AA21" s="302"/>
      <c r="AB21" s="301"/>
      <c r="AC21" s="295"/>
      <c r="AD21" s="302"/>
      <c r="AE21" s="301"/>
      <c r="AF21" s="295"/>
      <c r="AG21" s="302"/>
      <c r="AH21" s="301"/>
      <c r="AI21" s="295"/>
      <c r="AJ21" s="302"/>
      <c r="AK21" s="301"/>
      <c r="AL21" s="295"/>
      <c r="AM21" s="302"/>
      <c r="AN21" s="301"/>
      <c r="AO21" s="295"/>
      <c r="AP21" s="302"/>
      <c r="AQ21" s="301"/>
      <c r="AR21" s="295"/>
      <c r="AS21" s="302"/>
      <c r="AT21" s="301"/>
      <c r="AU21" s="295"/>
      <c r="AV21" s="302"/>
      <c r="AW21" s="300" t="s">
        <v>801</v>
      </c>
      <c r="AX21" s="412"/>
      <c r="AY21" s="414"/>
      <c r="AZ21" s="295"/>
      <c r="BA21" s="295"/>
      <c r="BB21" s="285"/>
      <c r="BC21" s="285">
        <f>VLOOKUP('Club and ADMIN lookup'!$J$3,'Club and ADMIN lookup'!$U$7:$V$10,2,FALSE)</f>
        <v>8</v>
      </c>
      <c r="BD21" s="285">
        <f>VLOOKUP($A21,'Club and ADMIN lookup'!$I$7:$Q$26,$BC21,FALSE)</f>
        <v>0</v>
      </c>
      <c r="BE21" s="285">
        <f>VLOOKUP($A21,'Club and ADMIN lookup'!$I$7:$Q$26,$BC21+1,FALSE)</f>
        <v>0</v>
      </c>
      <c r="BF21" s="285" t="str">
        <f>IF(B21="","",IF(B21&lt;10.5,"A","B"))</f>
        <v/>
      </c>
      <c r="BG21" s="285" t="str">
        <f t="shared" si="2"/>
        <v/>
      </c>
      <c r="BH21" s="285">
        <f t="shared" si="3"/>
        <v>13</v>
      </c>
      <c r="BI21" s="285" t="str">
        <f t="shared" si="4"/>
        <v/>
      </c>
      <c r="BJ21" s="285"/>
      <c r="BL21" s="295" t="str">
        <f>IF(BG21="","",VLOOKUP(BG21,ADMIN2026!$A$159:$Z$214,BI21+2+BH21,FALSE))</f>
        <v/>
      </c>
    </row>
    <row r="22" spans="1:64" ht="17.25" customHeight="1">
      <c r="A22" s="293">
        <v>18</v>
      </c>
      <c r="B22" s="294" t="str">
        <f>IF(BD22&lt;0.1,"",VLOOKUP($BA$3,'Club and ADMIN lookup'!$B$49:$FU$70,BD22,FALSE)*BE22)</f>
        <v/>
      </c>
      <c r="C22" s="295" t="str">
        <f t="shared" si="0"/>
        <v/>
      </c>
      <c r="D22" s="294" t="str">
        <f>IF(B22="","",IF(B22&lt;0.1,"",VLOOKUP(B22,'Club and ADMIN lookup'!$A$2:$B$25,2,FALSE)))</f>
        <v/>
      </c>
      <c r="E22" s="412"/>
      <c r="F22" s="413"/>
      <c r="G22" s="301"/>
      <c r="H22" s="295"/>
      <c r="I22" s="302"/>
      <c r="J22" s="301"/>
      <c r="K22" s="295"/>
      <c r="L22" s="302"/>
      <c r="M22" s="301"/>
      <c r="N22" s="295"/>
      <c r="O22" s="302"/>
      <c r="P22" s="301"/>
      <c r="Q22" s="295"/>
      <c r="R22" s="302"/>
      <c r="S22" s="301"/>
      <c r="T22" s="295"/>
      <c r="U22" s="302"/>
      <c r="V22" s="301"/>
      <c r="W22" s="295"/>
      <c r="X22" s="302"/>
      <c r="Y22" s="301"/>
      <c r="Z22" s="295"/>
      <c r="AA22" s="302"/>
      <c r="AB22" s="301"/>
      <c r="AC22" s="295"/>
      <c r="AD22" s="302"/>
      <c r="AE22" s="301"/>
      <c r="AF22" s="295"/>
      <c r="AG22" s="302"/>
      <c r="AH22" s="301"/>
      <c r="AI22" s="295"/>
      <c r="AJ22" s="302"/>
      <c r="AK22" s="301"/>
      <c r="AL22" s="295"/>
      <c r="AM22" s="302"/>
      <c r="AN22" s="301"/>
      <c r="AO22" s="295"/>
      <c r="AP22" s="302"/>
      <c r="AQ22" s="301"/>
      <c r="AR22" s="295"/>
      <c r="AS22" s="302"/>
      <c r="AT22" s="301"/>
      <c r="AU22" s="295"/>
      <c r="AV22" s="302"/>
      <c r="AW22" s="300" t="s">
        <v>801</v>
      </c>
      <c r="AX22" s="412"/>
      <c r="AY22" s="414"/>
      <c r="AZ22" s="295"/>
      <c r="BA22" s="295"/>
      <c r="BB22" s="285"/>
      <c r="BC22" s="285">
        <f>VLOOKUP('Club and ADMIN lookup'!$J$3,'Club and ADMIN lookup'!$U$7:$V$10,2,FALSE)</f>
        <v>8</v>
      </c>
      <c r="BD22" s="285">
        <f>VLOOKUP($A22,'Club and ADMIN lookup'!$I$7:$Q$26,$BC22,FALSE)</f>
        <v>0</v>
      </c>
      <c r="BE22" s="285">
        <f>VLOOKUP($A22,'Club and ADMIN lookup'!$I$7:$Q$26,$BC22+1,FALSE)</f>
        <v>0</v>
      </c>
      <c r="BF22" s="285" t="str">
        <f t="shared" ref="BF22:BF24" si="5">IF(B22="","",IF(B22&lt;10.5,"A","B"))</f>
        <v/>
      </c>
      <c r="BG22" s="285" t="str">
        <f t="shared" si="2"/>
        <v/>
      </c>
      <c r="BH22" s="285">
        <f t="shared" si="3"/>
        <v>13</v>
      </c>
      <c r="BI22" s="285" t="str">
        <f t="shared" si="4"/>
        <v/>
      </c>
      <c r="BJ22" s="285"/>
      <c r="BL22" s="295" t="str">
        <f>IF(BG22="","",VLOOKUP(BG22,ADMIN2026!$A$159:$Z$214,BI22+2+BH22,FALSE))</f>
        <v/>
      </c>
    </row>
    <row r="23" spans="1:64" ht="17.25" customHeight="1">
      <c r="A23" s="293">
        <v>19</v>
      </c>
      <c r="B23" s="294" t="str">
        <f>IF(BD23&lt;0.1,"",VLOOKUP($BA$3,'Club and ADMIN lookup'!$B$49:$FU$70,BD23,FALSE)*BE23)</f>
        <v/>
      </c>
      <c r="C23" s="295" t="str">
        <f t="shared" si="0"/>
        <v/>
      </c>
      <c r="D23" s="294" t="str">
        <f>IF(B23="","",IF(B23&lt;0.1,"",VLOOKUP(B23,'Club and ADMIN lookup'!$A$2:$B$25,2,FALSE)))</f>
        <v/>
      </c>
      <c r="E23" s="412"/>
      <c r="F23" s="413"/>
      <c r="G23" s="301"/>
      <c r="H23" s="295"/>
      <c r="I23" s="302"/>
      <c r="J23" s="301"/>
      <c r="K23" s="295"/>
      <c r="L23" s="302"/>
      <c r="M23" s="301"/>
      <c r="N23" s="295"/>
      <c r="O23" s="302"/>
      <c r="P23" s="301"/>
      <c r="Q23" s="295"/>
      <c r="R23" s="302"/>
      <c r="S23" s="301"/>
      <c r="T23" s="295"/>
      <c r="U23" s="302"/>
      <c r="V23" s="301"/>
      <c r="W23" s="295"/>
      <c r="X23" s="302"/>
      <c r="Y23" s="301"/>
      <c r="Z23" s="295"/>
      <c r="AA23" s="302"/>
      <c r="AB23" s="301"/>
      <c r="AC23" s="295"/>
      <c r="AD23" s="302"/>
      <c r="AE23" s="301"/>
      <c r="AF23" s="295"/>
      <c r="AG23" s="302"/>
      <c r="AH23" s="301"/>
      <c r="AI23" s="295"/>
      <c r="AJ23" s="302"/>
      <c r="AK23" s="301"/>
      <c r="AL23" s="295"/>
      <c r="AM23" s="302"/>
      <c r="AN23" s="301"/>
      <c r="AO23" s="295"/>
      <c r="AP23" s="302"/>
      <c r="AQ23" s="301"/>
      <c r="AR23" s="295"/>
      <c r="AS23" s="302"/>
      <c r="AT23" s="301"/>
      <c r="AU23" s="295"/>
      <c r="AV23" s="302"/>
      <c r="AW23" s="300" t="s">
        <v>801</v>
      </c>
      <c r="AX23" s="412"/>
      <c r="AY23" s="414"/>
      <c r="AZ23" s="295"/>
      <c r="BA23" s="295"/>
      <c r="BB23" s="285"/>
      <c r="BC23" s="285">
        <f>VLOOKUP('Club and ADMIN lookup'!$J$3,'Club and ADMIN lookup'!$U$7:$V$10,2,FALSE)</f>
        <v>8</v>
      </c>
      <c r="BD23" s="285">
        <f>VLOOKUP($A23,'Club and ADMIN lookup'!$I$7:$Q$26,$BC23,FALSE)</f>
        <v>0</v>
      </c>
      <c r="BE23" s="285">
        <f>VLOOKUP($A23,'Club and ADMIN lookup'!$I$7:$Q$26,$BC23+1,FALSE)</f>
        <v>0</v>
      </c>
      <c r="BF23" s="285" t="str">
        <f t="shared" si="5"/>
        <v/>
      </c>
      <c r="BG23" s="285" t="str">
        <f t="shared" si="2"/>
        <v/>
      </c>
      <c r="BH23" s="285">
        <f t="shared" si="3"/>
        <v>13</v>
      </c>
      <c r="BI23" s="285" t="str">
        <f t="shared" si="4"/>
        <v/>
      </c>
      <c r="BJ23" s="285"/>
      <c r="BL23" s="295" t="str">
        <f>IF(BG23="","",VLOOKUP(BG23,ADMIN2026!$A$159:$Z$214,BI23+2+BH23,FALSE))</f>
        <v/>
      </c>
    </row>
    <row r="24" spans="1:64" ht="17.25" customHeight="1" thickBot="1">
      <c r="A24" s="293">
        <v>20</v>
      </c>
      <c r="B24" s="294" t="str">
        <f>IF(BD24&lt;0.1,"",VLOOKUP($BA$3,'Club and ADMIN lookup'!$B$49:$FU$70,BD24,FALSE)*BE24)</f>
        <v/>
      </c>
      <c r="C24" s="295" t="str">
        <f t="shared" si="0"/>
        <v/>
      </c>
      <c r="D24" s="294" t="str">
        <f>IF(B24="","",IF(B24&lt;0.1,"",VLOOKUP(B24,'Club and ADMIN lookup'!$A$2:$B$25,2,FALSE)))</f>
        <v/>
      </c>
      <c r="E24" s="412"/>
      <c r="F24" s="413"/>
      <c r="G24" s="303"/>
      <c r="H24" s="304"/>
      <c r="I24" s="305"/>
      <c r="J24" s="303"/>
      <c r="K24" s="304"/>
      <c r="L24" s="305"/>
      <c r="M24" s="303"/>
      <c r="N24" s="304"/>
      <c r="O24" s="305"/>
      <c r="P24" s="303"/>
      <c r="Q24" s="304"/>
      <c r="R24" s="305"/>
      <c r="S24" s="303"/>
      <c r="T24" s="304"/>
      <c r="U24" s="305"/>
      <c r="V24" s="303"/>
      <c r="W24" s="304"/>
      <c r="X24" s="305"/>
      <c r="Y24" s="303"/>
      <c r="Z24" s="304"/>
      <c r="AA24" s="305"/>
      <c r="AB24" s="303"/>
      <c r="AC24" s="304"/>
      <c r="AD24" s="305"/>
      <c r="AE24" s="303"/>
      <c r="AF24" s="304"/>
      <c r="AG24" s="305"/>
      <c r="AH24" s="303"/>
      <c r="AI24" s="304"/>
      <c r="AJ24" s="305"/>
      <c r="AK24" s="303"/>
      <c r="AL24" s="304"/>
      <c r="AM24" s="305"/>
      <c r="AN24" s="303"/>
      <c r="AO24" s="304"/>
      <c r="AP24" s="305"/>
      <c r="AQ24" s="303"/>
      <c r="AR24" s="304"/>
      <c r="AS24" s="305"/>
      <c r="AT24" s="303"/>
      <c r="AU24" s="304"/>
      <c r="AV24" s="305"/>
      <c r="AW24" s="300" t="s">
        <v>801</v>
      </c>
      <c r="AX24" s="412"/>
      <c r="AY24" s="414"/>
      <c r="AZ24" s="295"/>
      <c r="BA24" s="295"/>
      <c r="BB24" s="285"/>
      <c r="BC24" s="285">
        <f>VLOOKUP('Club and ADMIN lookup'!$J$3,'Club and ADMIN lookup'!$U$7:$V$10,2,FALSE)</f>
        <v>8</v>
      </c>
      <c r="BD24" s="285">
        <f>VLOOKUP($A24,'Club and ADMIN lookup'!$I$7:$Q$26,$BC24,FALSE)</f>
        <v>0</v>
      </c>
      <c r="BE24" s="285">
        <f>VLOOKUP($A24,'Club and ADMIN lookup'!$I$7:$Q$26,$BC24+1,FALSE)</f>
        <v>0</v>
      </c>
      <c r="BF24" s="285" t="str">
        <f t="shared" si="5"/>
        <v/>
      </c>
      <c r="BG24" s="285" t="str">
        <f t="shared" si="2"/>
        <v/>
      </c>
      <c r="BH24" s="285">
        <f t="shared" si="3"/>
        <v>13</v>
      </c>
      <c r="BI24" s="285" t="str">
        <f t="shared" si="4"/>
        <v/>
      </c>
      <c r="BJ24" s="285"/>
      <c r="BL24" s="295" t="str">
        <f>IF(BG24="","",VLOOKUP(BG24,ADMIN2026!$A$159:$Z$214,BI24+2+BH24,FALSE))</f>
        <v/>
      </c>
    </row>
    <row r="25" spans="1:64" ht="15" customHeight="1">
      <c r="A25" s="296"/>
      <c r="B25" s="296"/>
      <c r="C25" s="306" t="s">
        <v>802</v>
      </c>
      <c r="D25" s="296"/>
      <c r="E25" s="296"/>
      <c r="F25" s="296"/>
      <c r="G25" s="307"/>
      <c r="H25" s="307"/>
      <c r="I25" s="308"/>
      <c r="J25" s="308"/>
      <c r="K25" s="415" t="s">
        <v>803</v>
      </c>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307"/>
      <c r="AJ25" s="307"/>
      <c r="AK25" s="307"/>
      <c r="AL25" s="307"/>
      <c r="AM25" s="307"/>
      <c r="AN25" s="308"/>
      <c r="AO25" s="308"/>
      <c r="AP25" s="308"/>
      <c r="AQ25" s="307"/>
      <c r="AR25" s="307"/>
      <c r="AS25" s="307"/>
      <c r="AT25" s="307"/>
      <c r="AU25" s="307"/>
      <c r="AV25" s="307"/>
      <c r="AW25" s="296"/>
      <c r="AX25" s="296"/>
      <c r="AY25" s="296"/>
      <c r="AZ25" s="296"/>
      <c r="BA25" s="296"/>
      <c r="BB25" s="285"/>
      <c r="BC25" s="285"/>
      <c r="BD25" s="285"/>
      <c r="BE25" s="285"/>
      <c r="BF25" s="285"/>
      <c r="BG25" s="285"/>
      <c r="BH25" s="285"/>
      <c r="BI25" s="285"/>
      <c r="BJ25" s="285"/>
    </row>
    <row r="26" spans="1:64" ht="14.1" customHeight="1">
      <c r="A26" s="309" t="s">
        <v>804</v>
      </c>
      <c r="B26" s="309" t="s">
        <v>805</v>
      </c>
      <c r="C26" s="309" t="s">
        <v>806</v>
      </c>
      <c r="D26" s="309" t="s">
        <v>807</v>
      </c>
      <c r="E26" s="416" t="s">
        <v>808</v>
      </c>
      <c r="F26" s="417"/>
      <c r="G26" s="417"/>
      <c r="H26" s="418"/>
      <c r="I26" s="419"/>
      <c r="J26" s="420"/>
      <c r="K26" s="416" t="s">
        <v>804</v>
      </c>
      <c r="L26" s="417"/>
      <c r="M26" s="418"/>
      <c r="N26" s="416" t="s">
        <v>805</v>
      </c>
      <c r="O26" s="417"/>
      <c r="P26" s="418"/>
      <c r="Q26" s="416" t="s">
        <v>806</v>
      </c>
      <c r="R26" s="417"/>
      <c r="S26" s="417"/>
      <c r="T26" s="417"/>
      <c r="U26" s="417"/>
      <c r="V26" s="417"/>
      <c r="W26" s="417"/>
      <c r="X26" s="417"/>
      <c r="Y26" s="417"/>
      <c r="Z26" s="417"/>
      <c r="AA26" s="418"/>
      <c r="AB26" s="416" t="s">
        <v>807</v>
      </c>
      <c r="AC26" s="417"/>
      <c r="AD26" s="417"/>
      <c r="AE26" s="417"/>
      <c r="AF26" s="417"/>
      <c r="AG26" s="417"/>
      <c r="AH26" s="418"/>
      <c r="AI26" s="416" t="s">
        <v>808</v>
      </c>
      <c r="AJ26" s="417"/>
      <c r="AK26" s="417"/>
      <c r="AL26" s="417"/>
      <c r="AM26" s="418"/>
      <c r="AN26" s="419"/>
      <c r="AO26" s="424"/>
      <c r="AP26" s="420"/>
      <c r="AQ26" s="425" t="s">
        <v>809</v>
      </c>
      <c r="AR26" s="426"/>
      <c r="AS26" s="426"/>
      <c r="AT26" s="426"/>
      <c r="AU26" s="426"/>
      <c r="AV26" s="426"/>
      <c r="AW26" s="426"/>
      <c r="AX26" s="426"/>
      <c r="AY26" s="426"/>
      <c r="AZ26" s="426"/>
      <c r="BA26" s="427"/>
      <c r="BB26" s="285"/>
      <c r="BC26" s="285"/>
      <c r="BD26" s="285"/>
      <c r="BE26" s="285"/>
      <c r="BF26" s="285"/>
      <c r="BG26" s="285"/>
      <c r="BH26" s="285"/>
      <c r="BI26" s="285"/>
      <c r="BJ26" s="285"/>
    </row>
    <row r="27" spans="1:64" ht="14.55" customHeight="1">
      <c r="A27" s="309" t="s">
        <v>810</v>
      </c>
      <c r="B27" s="310"/>
      <c r="C27" s="310"/>
      <c r="D27" s="310"/>
      <c r="E27" s="431" t="s">
        <v>811</v>
      </c>
      <c r="F27" s="432"/>
      <c r="G27" s="432"/>
      <c r="H27" s="433"/>
      <c r="I27" s="419"/>
      <c r="J27" s="420"/>
      <c r="K27" s="416" t="s">
        <v>812</v>
      </c>
      <c r="L27" s="417"/>
      <c r="M27" s="418"/>
      <c r="N27" s="421"/>
      <c r="O27" s="422"/>
      <c r="P27" s="423"/>
      <c r="Q27" s="421"/>
      <c r="R27" s="422"/>
      <c r="S27" s="422"/>
      <c r="T27" s="422"/>
      <c r="U27" s="422"/>
      <c r="V27" s="422"/>
      <c r="W27" s="422"/>
      <c r="X27" s="422"/>
      <c r="Y27" s="422"/>
      <c r="Z27" s="422"/>
      <c r="AA27" s="423"/>
      <c r="AB27" s="421"/>
      <c r="AC27" s="422"/>
      <c r="AD27" s="422"/>
      <c r="AE27" s="422"/>
      <c r="AF27" s="422"/>
      <c r="AG27" s="422"/>
      <c r="AH27" s="423"/>
      <c r="AI27" s="431" t="s">
        <v>811</v>
      </c>
      <c r="AJ27" s="432"/>
      <c r="AK27" s="432"/>
      <c r="AL27" s="432"/>
      <c r="AM27" s="433"/>
      <c r="AN27" s="419"/>
      <c r="AO27" s="424"/>
      <c r="AP27" s="420"/>
      <c r="AQ27" s="428"/>
      <c r="AR27" s="429"/>
      <c r="AS27" s="429"/>
      <c r="AT27" s="429"/>
      <c r="AU27" s="429"/>
      <c r="AV27" s="429"/>
      <c r="AW27" s="429"/>
      <c r="AX27" s="429"/>
      <c r="AY27" s="429"/>
      <c r="AZ27" s="429"/>
      <c r="BA27" s="430"/>
      <c r="BB27" s="285"/>
      <c r="BC27" s="285"/>
      <c r="BD27" s="285"/>
      <c r="BE27" s="285"/>
      <c r="BF27" s="285"/>
      <c r="BG27" s="285"/>
      <c r="BH27" s="285"/>
      <c r="BI27" s="285"/>
      <c r="BJ27" s="285"/>
    </row>
    <row r="28" spans="1:64" ht="14.55" customHeight="1">
      <c r="A28" s="309" t="s">
        <v>813</v>
      </c>
      <c r="B28" s="310"/>
      <c r="C28" s="310"/>
      <c r="D28" s="310"/>
      <c r="E28" s="431" t="s">
        <v>811</v>
      </c>
      <c r="F28" s="432"/>
      <c r="G28" s="432"/>
      <c r="H28" s="433"/>
      <c r="I28" s="419"/>
      <c r="J28" s="420"/>
      <c r="K28" s="416" t="s">
        <v>814</v>
      </c>
      <c r="L28" s="417"/>
      <c r="M28" s="418"/>
      <c r="N28" s="421"/>
      <c r="O28" s="422"/>
      <c r="P28" s="423"/>
      <c r="Q28" s="421"/>
      <c r="R28" s="422"/>
      <c r="S28" s="422"/>
      <c r="T28" s="422"/>
      <c r="U28" s="422"/>
      <c r="V28" s="422"/>
      <c r="W28" s="422"/>
      <c r="X28" s="422"/>
      <c r="Y28" s="422"/>
      <c r="Z28" s="422"/>
      <c r="AA28" s="423"/>
      <c r="AB28" s="421"/>
      <c r="AC28" s="422"/>
      <c r="AD28" s="422"/>
      <c r="AE28" s="422"/>
      <c r="AF28" s="422"/>
      <c r="AG28" s="422"/>
      <c r="AH28" s="423"/>
      <c r="AI28" s="431" t="s">
        <v>811</v>
      </c>
      <c r="AJ28" s="432"/>
      <c r="AK28" s="432"/>
      <c r="AL28" s="432"/>
      <c r="AM28" s="433"/>
      <c r="AN28" s="419"/>
      <c r="AO28" s="424"/>
      <c r="AP28" s="420"/>
      <c r="AQ28" s="434"/>
      <c r="AR28" s="435"/>
      <c r="AS28" s="435"/>
      <c r="AT28" s="435"/>
      <c r="AU28" s="435"/>
      <c r="AV28" s="435"/>
      <c r="AW28" s="435"/>
      <c r="AX28" s="435"/>
      <c r="AY28" s="435"/>
      <c r="AZ28" s="435"/>
      <c r="BA28" s="436"/>
      <c r="BB28" s="285"/>
      <c r="BC28" s="285"/>
      <c r="BD28" s="285"/>
      <c r="BE28" s="285"/>
      <c r="BF28" s="285"/>
      <c r="BG28" s="285"/>
      <c r="BH28" s="285"/>
      <c r="BI28" s="285"/>
      <c r="BJ28" s="285"/>
    </row>
    <row r="29" spans="1:64" ht="14.55" customHeight="1">
      <c r="A29" s="309" t="s">
        <v>815</v>
      </c>
      <c r="B29" s="310"/>
      <c r="C29" s="310"/>
      <c r="D29" s="310"/>
      <c r="E29" s="431" t="s">
        <v>811</v>
      </c>
      <c r="F29" s="432"/>
      <c r="G29" s="432"/>
      <c r="H29" s="433"/>
      <c r="I29" s="419"/>
      <c r="J29" s="420"/>
      <c r="K29" s="416" t="s">
        <v>816</v>
      </c>
      <c r="L29" s="417"/>
      <c r="M29" s="418"/>
      <c r="N29" s="421"/>
      <c r="O29" s="422"/>
      <c r="P29" s="423"/>
      <c r="Q29" s="421"/>
      <c r="R29" s="422"/>
      <c r="S29" s="422"/>
      <c r="T29" s="422"/>
      <c r="U29" s="422"/>
      <c r="V29" s="422"/>
      <c r="W29" s="422"/>
      <c r="X29" s="422"/>
      <c r="Y29" s="422"/>
      <c r="Z29" s="422"/>
      <c r="AA29" s="423"/>
      <c r="AB29" s="421"/>
      <c r="AC29" s="422"/>
      <c r="AD29" s="422"/>
      <c r="AE29" s="422"/>
      <c r="AF29" s="422"/>
      <c r="AG29" s="422"/>
      <c r="AH29" s="423"/>
      <c r="AI29" s="431" t="s">
        <v>811</v>
      </c>
      <c r="AJ29" s="432"/>
      <c r="AK29" s="432"/>
      <c r="AL29" s="432"/>
      <c r="AM29" s="433"/>
      <c r="AN29" s="419"/>
      <c r="AO29" s="424"/>
      <c r="AP29" s="420"/>
      <c r="AQ29" s="437"/>
      <c r="AR29" s="438"/>
      <c r="AS29" s="438"/>
      <c r="AT29" s="438"/>
      <c r="AU29" s="438"/>
      <c r="AV29" s="438"/>
      <c r="AW29" s="438"/>
      <c r="AX29" s="438"/>
      <c r="AY29" s="438"/>
      <c r="AZ29" s="438"/>
      <c r="BA29" s="439"/>
      <c r="BB29" s="285"/>
      <c r="BC29" s="285"/>
      <c r="BD29" s="285"/>
      <c r="BE29" s="285"/>
      <c r="BF29" s="285"/>
      <c r="BG29" s="285"/>
      <c r="BH29" s="285"/>
      <c r="BI29" s="285"/>
      <c r="BJ29" s="285"/>
    </row>
    <row r="30" spans="1:64" ht="14.55" customHeight="1">
      <c r="A30" s="309" t="s">
        <v>817</v>
      </c>
      <c r="B30" s="310"/>
      <c r="C30" s="310"/>
      <c r="D30" s="310"/>
      <c r="E30" s="431" t="s">
        <v>811</v>
      </c>
      <c r="F30" s="432"/>
      <c r="G30" s="432"/>
      <c r="H30" s="433"/>
      <c r="I30" s="419"/>
      <c r="J30" s="420"/>
      <c r="K30" s="416" t="s">
        <v>818</v>
      </c>
      <c r="L30" s="417"/>
      <c r="M30" s="418"/>
      <c r="N30" s="421"/>
      <c r="O30" s="422"/>
      <c r="P30" s="423"/>
      <c r="Q30" s="421"/>
      <c r="R30" s="422"/>
      <c r="S30" s="422"/>
      <c r="T30" s="422"/>
      <c r="U30" s="422"/>
      <c r="V30" s="422"/>
      <c r="W30" s="422"/>
      <c r="X30" s="422"/>
      <c r="Y30" s="422"/>
      <c r="Z30" s="422"/>
      <c r="AA30" s="423"/>
      <c r="AB30" s="421"/>
      <c r="AC30" s="422"/>
      <c r="AD30" s="422"/>
      <c r="AE30" s="422"/>
      <c r="AF30" s="422"/>
      <c r="AG30" s="422"/>
      <c r="AH30" s="423"/>
      <c r="AI30" s="431" t="s">
        <v>811</v>
      </c>
      <c r="AJ30" s="432"/>
      <c r="AK30" s="432"/>
      <c r="AL30" s="432"/>
      <c r="AM30" s="433"/>
      <c r="AN30" s="419"/>
      <c r="AO30" s="424"/>
      <c r="AP30" s="420"/>
      <c r="AQ30" s="434"/>
      <c r="AR30" s="435"/>
      <c r="AS30" s="435"/>
      <c r="AT30" s="435"/>
      <c r="AU30" s="435"/>
      <c r="AV30" s="435"/>
      <c r="AW30" s="435"/>
      <c r="AX30" s="435"/>
      <c r="AY30" s="435"/>
      <c r="AZ30" s="435"/>
      <c r="BA30" s="436"/>
      <c r="BB30" s="285"/>
      <c r="BC30" s="285"/>
      <c r="BD30" s="285"/>
      <c r="BE30" s="285"/>
      <c r="BF30" s="285"/>
      <c r="BG30" s="285"/>
      <c r="BH30" s="285"/>
      <c r="BI30" s="285"/>
      <c r="BJ30" s="285"/>
    </row>
    <row r="31" spans="1:64" ht="14.55" customHeight="1">
      <c r="A31" s="309" t="s">
        <v>819</v>
      </c>
      <c r="B31" s="310"/>
      <c r="C31" s="310"/>
      <c r="D31" s="310"/>
      <c r="E31" s="431" t="s">
        <v>811</v>
      </c>
      <c r="F31" s="432"/>
      <c r="G31" s="432"/>
      <c r="H31" s="433"/>
      <c r="I31" s="419"/>
      <c r="J31" s="420"/>
      <c r="K31" s="416" t="s">
        <v>820</v>
      </c>
      <c r="L31" s="417"/>
      <c r="M31" s="418"/>
      <c r="N31" s="421"/>
      <c r="O31" s="422"/>
      <c r="P31" s="423"/>
      <c r="Q31" s="421"/>
      <c r="R31" s="422"/>
      <c r="S31" s="422"/>
      <c r="T31" s="422"/>
      <c r="U31" s="422"/>
      <c r="V31" s="422"/>
      <c r="W31" s="422"/>
      <c r="X31" s="422"/>
      <c r="Y31" s="422"/>
      <c r="Z31" s="422"/>
      <c r="AA31" s="423"/>
      <c r="AB31" s="421"/>
      <c r="AC31" s="422"/>
      <c r="AD31" s="422"/>
      <c r="AE31" s="422"/>
      <c r="AF31" s="422"/>
      <c r="AG31" s="422"/>
      <c r="AH31" s="423"/>
      <c r="AI31" s="431" t="s">
        <v>811</v>
      </c>
      <c r="AJ31" s="432"/>
      <c r="AK31" s="432"/>
      <c r="AL31" s="432"/>
      <c r="AM31" s="433"/>
      <c r="AN31" s="419"/>
      <c r="AO31" s="424"/>
      <c r="AP31" s="420"/>
      <c r="AQ31" s="437"/>
      <c r="AR31" s="438"/>
      <c r="AS31" s="438"/>
      <c r="AT31" s="438"/>
      <c r="AU31" s="438"/>
      <c r="AV31" s="438"/>
      <c r="AW31" s="438"/>
      <c r="AX31" s="438"/>
      <c r="AY31" s="438"/>
      <c r="AZ31" s="438"/>
      <c r="BA31" s="439"/>
      <c r="BB31" s="285"/>
      <c r="BC31" s="285"/>
      <c r="BD31" s="285"/>
      <c r="BE31" s="285"/>
      <c r="BF31" s="285"/>
      <c r="BG31" s="285"/>
      <c r="BH31" s="285"/>
      <c r="BI31" s="285"/>
      <c r="BJ31" s="285"/>
    </row>
    <row r="32" spans="1:64" ht="14.55" customHeight="1">
      <c r="A32" s="309" t="s">
        <v>821</v>
      </c>
      <c r="B32" s="310"/>
      <c r="C32" s="310"/>
      <c r="D32" s="310"/>
      <c r="E32" s="431" t="s">
        <v>811</v>
      </c>
      <c r="F32" s="432"/>
      <c r="G32" s="432"/>
      <c r="H32" s="433"/>
      <c r="I32" s="419"/>
      <c r="J32" s="420"/>
      <c r="K32" s="416" t="s">
        <v>822</v>
      </c>
      <c r="L32" s="417"/>
      <c r="M32" s="418"/>
      <c r="N32" s="421"/>
      <c r="O32" s="422"/>
      <c r="P32" s="423"/>
      <c r="Q32" s="421"/>
      <c r="R32" s="422"/>
      <c r="S32" s="422"/>
      <c r="T32" s="422"/>
      <c r="U32" s="422"/>
      <c r="V32" s="422"/>
      <c r="W32" s="422"/>
      <c r="X32" s="422"/>
      <c r="Y32" s="422"/>
      <c r="Z32" s="422"/>
      <c r="AA32" s="423"/>
      <c r="AB32" s="421"/>
      <c r="AC32" s="422"/>
      <c r="AD32" s="422"/>
      <c r="AE32" s="422"/>
      <c r="AF32" s="422"/>
      <c r="AG32" s="422"/>
      <c r="AH32" s="423"/>
      <c r="AI32" s="431" t="s">
        <v>811</v>
      </c>
      <c r="AJ32" s="432"/>
      <c r="AK32" s="432"/>
      <c r="AL32" s="432"/>
      <c r="AM32" s="433"/>
      <c r="AN32" s="419"/>
      <c r="AO32" s="424"/>
      <c r="AP32" s="420"/>
      <c r="AQ32" s="425" t="s">
        <v>823</v>
      </c>
      <c r="AR32" s="426"/>
      <c r="AS32" s="426"/>
      <c r="AT32" s="426"/>
      <c r="AU32" s="426"/>
      <c r="AV32" s="426"/>
      <c r="AW32" s="426"/>
      <c r="AX32" s="426"/>
      <c r="AY32" s="426"/>
      <c r="AZ32" s="426"/>
      <c r="BA32" s="427"/>
      <c r="BB32" s="285"/>
      <c r="BC32" s="285"/>
      <c r="BD32" s="285"/>
      <c r="BE32" s="285"/>
      <c r="BF32" s="285"/>
      <c r="BG32" s="285"/>
      <c r="BH32" s="285"/>
      <c r="BI32" s="285"/>
      <c r="BJ32" s="285"/>
    </row>
    <row r="33" spans="1:62" ht="14.55" customHeight="1">
      <c r="A33" s="309" t="s">
        <v>824</v>
      </c>
      <c r="B33" s="310"/>
      <c r="C33" s="310"/>
      <c r="D33" s="310"/>
      <c r="E33" s="431" t="s">
        <v>811</v>
      </c>
      <c r="F33" s="432"/>
      <c r="G33" s="432"/>
      <c r="H33" s="433"/>
      <c r="I33" s="419"/>
      <c r="J33" s="420"/>
      <c r="K33" s="416" t="s">
        <v>825</v>
      </c>
      <c r="L33" s="417"/>
      <c r="M33" s="418"/>
      <c r="N33" s="421"/>
      <c r="O33" s="422"/>
      <c r="P33" s="423"/>
      <c r="Q33" s="421"/>
      <c r="R33" s="422"/>
      <c r="S33" s="422"/>
      <c r="T33" s="422"/>
      <c r="U33" s="422"/>
      <c r="V33" s="422"/>
      <c r="W33" s="422"/>
      <c r="X33" s="422"/>
      <c r="Y33" s="422"/>
      <c r="Z33" s="422"/>
      <c r="AA33" s="423"/>
      <c r="AB33" s="421"/>
      <c r="AC33" s="422"/>
      <c r="AD33" s="422"/>
      <c r="AE33" s="422"/>
      <c r="AF33" s="422"/>
      <c r="AG33" s="422"/>
      <c r="AH33" s="423"/>
      <c r="AI33" s="431" t="s">
        <v>811</v>
      </c>
      <c r="AJ33" s="432"/>
      <c r="AK33" s="432"/>
      <c r="AL33" s="432"/>
      <c r="AM33" s="433"/>
      <c r="AN33" s="419"/>
      <c r="AO33" s="424"/>
      <c r="AP33" s="420"/>
      <c r="AQ33" s="428"/>
      <c r="AR33" s="429"/>
      <c r="AS33" s="429"/>
      <c r="AT33" s="429"/>
      <c r="AU33" s="429"/>
      <c r="AV33" s="429"/>
      <c r="AW33" s="429"/>
      <c r="AX33" s="429"/>
      <c r="AY33" s="429"/>
      <c r="AZ33" s="429"/>
      <c r="BA33" s="430"/>
      <c r="BB33" s="285"/>
      <c r="BC33" s="285"/>
      <c r="BD33" s="285"/>
      <c r="BE33" s="285"/>
      <c r="BF33" s="285"/>
      <c r="BG33" s="285"/>
      <c r="BH33" s="285"/>
      <c r="BI33" s="285"/>
      <c r="BJ33" s="285"/>
    </row>
    <row r="34" spans="1:62" ht="14.55" customHeight="1">
      <c r="A34" s="309" t="s">
        <v>826</v>
      </c>
      <c r="B34" s="310"/>
      <c r="C34" s="310"/>
      <c r="D34" s="310"/>
      <c r="E34" s="431" t="s">
        <v>811</v>
      </c>
      <c r="F34" s="432"/>
      <c r="G34" s="432"/>
      <c r="H34" s="433"/>
      <c r="I34" s="419"/>
      <c r="J34" s="420"/>
      <c r="K34" s="416" t="s">
        <v>827</v>
      </c>
      <c r="L34" s="417"/>
      <c r="M34" s="418"/>
      <c r="N34" s="421"/>
      <c r="O34" s="422"/>
      <c r="P34" s="423"/>
      <c r="Q34" s="421"/>
      <c r="R34" s="422"/>
      <c r="S34" s="422"/>
      <c r="T34" s="422"/>
      <c r="U34" s="422"/>
      <c r="V34" s="422"/>
      <c r="W34" s="422"/>
      <c r="X34" s="422"/>
      <c r="Y34" s="422"/>
      <c r="Z34" s="422"/>
      <c r="AA34" s="423"/>
      <c r="AB34" s="421"/>
      <c r="AC34" s="422"/>
      <c r="AD34" s="422"/>
      <c r="AE34" s="422"/>
      <c r="AF34" s="422"/>
      <c r="AG34" s="422"/>
      <c r="AH34" s="423"/>
      <c r="AI34" s="431" t="s">
        <v>811</v>
      </c>
      <c r="AJ34" s="432"/>
      <c r="AK34" s="432"/>
      <c r="AL34" s="432"/>
      <c r="AM34" s="433"/>
      <c r="AN34" s="440" t="s">
        <v>828</v>
      </c>
      <c r="AO34" s="441"/>
      <c r="AP34" s="441"/>
      <c r="AQ34" s="441"/>
      <c r="AR34" s="441"/>
      <c r="AS34" s="441"/>
      <c r="AT34" s="441"/>
      <c r="AU34" s="441"/>
      <c r="AV34" s="441"/>
      <c r="AW34" s="441"/>
      <c r="AX34" s="441"/>
      <c r="AY34" s="441"/>
      <c r="AZ34" s="441"/>
      <c r="BA34" s="441"/>
      <c r="BB34" s="285"/>
      <c r="BC34" s="285"/>
      <c r="BD34" s="285"/>
      <c r="BE34" s="285"/>
      <c r="BF34" s="285"/>
      <c r="BG34" s="285"/>
      <c r="BH34" s="285"/>
      <c r="BI34" s="285"/>
      <c r="BJ34" s="285"/>
    </row>
    <row r="35" spans="1:62" ht="13.2" customHeight="1">
      <c r="A35" s="285"/>
      <c r="B35" s="285"/>
      <c r="C35" s="442" t="s">
        <v>829</v>
      </c>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row>
    <row r="36" spans="1:62">
      <c r="A36" s="309" t="s">
        <v>804</v>
      </c>
      <c r="B36" s="309" t="s">
        <v>805</v>
      </c>
      <c r="C36" s="309" t="s">
        <v>806</v>
      </c>
      <c r="D36" s="309" t="s">
        <v>807</v>
      </c>
      <c r="E36" s="443" t="s">
        <v>830</v>
      </c>
      <c r="F36" s="443"/>
      <c r="G36" s="443"/>
      <c r="H36" s="444"/>
      <c r="I36" s="445" t="s">
        <v>74</v>
      </c>
      <c r="J36" s="443"/>
      <c r="K36" s="443"/>
      <c r="L36" s="443" t="s">
        <v>831</v>
      </c>
      <c r="M36" s="443"/>
      <c r="N36" s="443"/>
      <c r="O36" s="443" t="s">
        <v>153</v>
      </c>
      <c r="P36" s="443"/>
      <c r="Q36" s="443"/>
      <c r="R36" s="443"/>
      <c r="S36" s="443"/>
      <c r="T36" s="443"/>
      <c r="U36" s="443"/>
      <c r="V36" s="443"/>
      <c r="W36" s="443"/>
      <c r="X36" s="443"/>
      <c r="Y36" s="443"/>
      <c r="Z36" s="443" t="s">
        <v>61</v>
      </c>
      <c r="AA36" s="443"/>
      <c r="AB36" s="443"/>
      <c r="AC36" s="443"/>
      <c r="AD36" s="443"/>
      <c r="AE36" s="443"/>
      <c r="AF36" s="443"/>
      <c r="AG36" s="443" t="s">
        <v>830</v>
      </c>
      <c r="AH36" s="443"/>
      <c r="AI36" s="443"/>
      <c r="AJ36" s="443"/>
      <c r="AK36" s="443"/>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row>
    <row r="37" spans="1:62" ht="14.55" customHeight="1">
      <c r="A37" s="309" t="s">
        <v>832</v>
      </c>
      <c r="B37" s="310"/>
      <c r="C37" s="310"/>
      <c r="D37" s="310"/>
      <c r="E37" s="443" t="s">
        <v>833</v>
      </c>
      <c r="F37" s="443"/>
      <c r="G37" s="443"/>
      <c r="H37" s="444"/>
      <c r="I37" s="445" t="s">
        <v>834</v>
      </c>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t="s">
        <v>833</v>
      </c>
      <c r="AH37" s="443"/>
      <c r="AI37" s="443"/>
      <c r="AJ37" s="443"/>
      <c r="AK37" s="443"/>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row>
    <row r="38" spans="1:62" ht="14.55" customHeight="1">
      <c r="A38" s="309" t="s">
        <v>835</v>
      </c>
      <c r="B38" s="310"/>
      <c r="C38" s="310"/>
      <c r="D38" s="310"/>
      <c r="E38" s="443" t="s">
        <v>833</v>
      </c>
      <c r="F38" s="443"/>
      <c r="G38" s="443"/>
      <c r="H38" s="444"/>
      <c r="I38" s="445" t="s">
        <v>836</v>
      </c>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t="s">
        <v>833</v>
      </c>
      <c r="AH38" s="443"/>
      <c r="AI38" s="443"/>
      <c r="AJ38" s="443"/>
      <c r="AK38" s="443"/>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row>
    <row r="39" spans="1:62" ht="14.55" customHeight="1">
      <c r="A39" s="309" t="s">
        <v>837</v>
      </c>
      <c r="B39" s="310"/>
      <c r="C39" s="310"/>
      <c r="D39" s="310"/>
      <c r="E39" s="443" t="s">
        <v>833</v>
      </c>
      <c r="F39" s="443"/>
      <c r="G39" s="443"/>
      <c r="H39" s="444"/>
      <c r="I39" s="445" t="s">
        <v>838</v>
      </c>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t="s">
        <v>833</v>
      </c>
      <c r="AH39" s="443"/>
      <c r="AI39" s="443"/>
      <c r="AJ39" s="443"/>
      <c r="AK39" s="443"/>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row>
    <row r="40" spans="1:62" ht="14.55" customHeight="1">
      <c r="A40" s="309" t="s">
        <v>839</v>
      </c>
      <c r="B40" s="310"/>
      <c r="C40" s="310"/>
      <c r="D40" s="310"/>
      <c r="E40" s="443" t="s">
        <v>833</v>
      </c>
      <c r="F40" s="443"/>
      <c r="G40" s="443"/>
      <c r="H40" s="444"/>
      <c r="I40" s="445" t="s">
        <v>840</v>
      </c>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t="s">
        <v>833</v>
      </c>
      <c r="AH40" s="443"/>
      <c r="AI40" s="443"/>
      <c r="AJ40" s="443"/>
      <c r="AK40" s="443"/>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row>
    <row r="41" spans="1:62">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row>
  </sheetData>
  <sheetProtection algorithmName="SHA-512" hashValue="Zsp4kRrI6E1YVWJLcvCoW8jlx1ColcUqYpmPPOA8ZoRtDpc7norksfg4r6xD5KKad23RzxmShat5QLDgcTwdmA==" saltValue="vJencC8jipQ5HME/gxzAiw==" spinCount="100000" sheet="1" objects="1" scenarios="1"/>
  <mergeCells count="169">
    <mergeCell ref="AC3:AF3"/>
    <mergeCell ref="AG3:AH3"/>
    <mergeCell ref="AI3:AL3"/>
    <mergeCell ref="AM3:AO3"/>
    <mergeCell ref="AP3:AV3"/>
    <mergeCell ref="AX3:AZ3"/>
    <mergeCell ref="AI1:AW1"/>
    <mergeCell ref="AX1:AY1"/>
    <mergeCell ref="AZ1:BA1"/>
    <mergeCell ref="A2:BA2"/>
    <mergeCell ref="A3:B3"/>
    <mergeCell ref="E3:H3"/>
    <mergeCell ref="I3:K3"/>
    <mergeCell ref="L3:O3"/>
    <mergeCell ref="P3:S3"/>
    <mergeCell ref="T3:W3"/>
    <mergeCell ref="A1:C1"/>
    <mergeCell ref="E1:G1"/>
    <mergeCell ref="H1:M1"/>
    <mergeCell ref="N1:X1"/>
    <mergeCell ref="Y1:AE1"/>
    <mergeCell ref="AF1:AH1"/>
    <mergeCell ref="AQ4:AS4"/>
    <mergeCell ref="AT4:AV4"/>
    <mergeCell ref="E5:F5"/>
    <mergeCell ref="AX5:AY5"/>
    <mergeCell ref="E6:F6"/>
    <mergeCell ref="AX6:AY6"/>
    <mergeCell ref="Y4:AA4"/>
    <mergeCell ref="AB4:AD4"/>
    <mergeCell ref="AE4:AG4"/>
    <mergeCell ref="AH4:AJ4"/>
    <mergeCell ref="AK4:AM4"/>
    <mergeCell ref="AN4:AP4"/>
    <mergeCell ref="G4:I4"/>
    <mergeCell ref="J4:L4"/>
    <mergeCell ref="M4:O4"/>
    <mergeCell ref="P4:R4"/>
    <mergeCell ref="S4:U4"/>
    <mergeCell ref="V4:X4"/>
    <mergeCell ref="E10:F10"/>
    <mergeCell ref="AX10:AY10"/>
    <mergeCell ref="E11:F11"/>
    <mergeCell ref="AX11:AY11"/>
    <mergeCell ref="E12:F12"/>
    <mergeCell ref="AX12:AY12"/>
    <mergeCell ref="E7:F7"/>
    <mergeCell ref="AX7:AY7"/>
    <mergeCell ref="E8:F8"/>
    <mergeCell ref="AX8:AY8"/>
    <mergeCell ref="E9:F9"/>
    <mergeCell ref="AX9:AY9"/>
    <mergeCell ref="E16:F16"/>
    <mergeCell ref="AX16:AY16"/>
    <mergeCell ref="E17:F17"/>
    <mergeCell ref="AX17:AY17"/>
    <mergeCell ref="E18:F18"/>
    <mergeCell ref="AX18:AY18"/>
    <mergeCell ref="E13:F13"/>
    <mergeCell ref="AX13:AY13"/>
    <mergeCell ref="E14:F14"/>
    <mergeCell ref="AX14:AY14"/>
    <mergeCell ref="E15:F15"/>
    <mergeCell ref="AX15:AY15"/>
    <mergeCell ref="E22:F22"/>
    <mergeCell ref="AX22:AY22"/>
    <mergeCell ref="E23:F23"/>
    <mergeCell ref="AX23:AY23"/>
    <mergeCell ref="E24:F24"/>
    <mergeCell ref="AX24:AY24"/>
    <mergeCell ref="E19:F19"/>
    <mergeCell ref="AX19:AY19"/>
    <mergeCell ref="E20:F20"/>
    <mergeCell ref="AX20:AY20"/>
    <mergeCell ref="E21:F21"/>
    <mergeCell ref="AX21:AY21"/>
    <mergeCell ref="K25:AH25"/>
    <mergeCell ref="E26:H26"/>
    <mergeCell ref="I26:J34"/>
    <mergeCell ref="K26:M26"/>
    <mergeCell ref="N26:P26"/>
    <mergeCell ref="Q26:AA26"/>
    <mergeCell ref="AB26:AH26"/>
    <mergeCell ref="K28:M28"/>
    <mergeCell ref="N28:P28"/>
    <mergeCell ref="Q28:AA28"/>
    <mergeCell ref="AB31:AH31"/>
    <mergeCell ref="AI26:AM26"/>
    <mergeCell ref="AN26:AP33"/>
    <mergeCell ref="AQ26:BA27"/>
    <mergeCell ref="E27:H27"/>
    <mergeCell ref="K27:M27"/>
    <mergeCell ref="N27:P27"/>
    <mergeCell ref="Q27:AA27"/>
    <mergeCell ref="AB27:AH27"/>
    <mergeCell ref="AI27:AM27"/>
    <mergeCell ref="E28:H28"/>
    <mergeCell ref="AB28:AH28"/>
    <mergeCell ref="AI28:AM28"/>
    <mergeCell ref="AQ28:BA29"/>
    <mergeCell ref="E29:H29"/>
    <mergeCell ref="K29:M29"/>
    <mergeCell ref="N29:P29"/>
    <mergeCell ref="Q29:AA29"/>
    <mergeCell ref="AB29:AH29"/>
    <mergeCell ref="AI29:AM29"/>
    <mergeCell ref="AQ30:BA31"/>
    <mergeCell ref="E31:H31"/>
    <mergeCell ref="K31:M31"/>
    <mergeCell ref="N31:P31"/>
    <mergeCell ref="Q31:AA31"/>
    <mergeCell ref="AI31:AM31"/>
    <mergeCell ref="E30:H30"/>
    <mergeCell ref="K30:M30"/>
    <mergeCell ref="N30:P30"/>
    <mergeCell ref="Q30:AA30"/>
    <mergeCell ref="AB30:AH30"/>
    <mergeCell ref="AI30:AM30"/>
    <mergeCell ref="AQ32:BA33"/>
    <mergeCell ref="E33:H33"/>
    <mergeCell ref="K33:M33"/>
    <mergeCell ref="N33:P33"/>
    <mergeCell ref="Q33:AA33"/>
    <mergeCell ref="AB33:AH33"/>
    <mergeCell ref="AI33:AM33"/>
    <mergeCell ref="E32:H32"/>
    <mergeCell ref="K32:M32"/>
    <mergeCell ref="N32:P32"/>
    <mergeCell ref="Q32:AA32"/>
    <mergeCell ref="AB32:AH32"/>
    <mergeCell ref="AI32:AM32"/>
    <mergeCell ref="AN34:BA34"/>
    <mergeCell ref="C35:AF35"/>
    <mergeCell ref="E36:H36"/>
    <mergeCell ref="I36:K36"/>
    <mergeCell ref="L36:N36"/>
    <mergeCell ref="O36:Y36"/>
    <mergeCell ref="Z36:AF36"/>
    <mergeCell ref="AG36:AK36"/>
    <mergeCell ref="E34:H34"/>
    <mergeCell ref="K34:M34"/>
    <mergeCell ref="N34:P34"/>
    <mergeCell ref="Q34:AA34"/>
    <mergeCell ref="AB34:AH34"/>
    <mergeCell ref="AI34:AM34"/>
    <mergeCell ref="E38:H38"/>
    <mergeCell ref="I38:K38"/>
    <mergeCell ref="L38:N38"/>
    <mergeCell ref="O38:Y38"/>
    <mergeCell ref="Z38:AF38"/>
    <mergeCell ref="AG38:AK38"/>
    <mergeCell ref="E37:H37"/>
    <mergeCell ref="I37:K37"/>
    <mergeCell ref="L37:N37"/>
    <mergeCell ref="O37:Y37"/>
    <mergeCell ref="Z37:AF37"/>
    <mergeCell ref="AG37:AK37"/>
    <mergeCell ref="E40:H40"/>
    <mergeCell ref="I40:K40"/>
    <mergeCell ref="L40:N40"/>
    <mergeCell ref="O40:Y40"/>
    <mergeCell ref="Z40:AF40"/>
    <mergeCell ref="AG40:AK40"/>
    <mergeCell ref="E39:H39"/>
    <mergeCell ref="I39:K39"/>
    <mergeCell ref="L39:N39"/>
    <mergeCell ref="O39:Y39"/>
    <mergeCell ref="Z39:AF39"/>
    <mergeCell ref="AG39:AK39"/>
  </mergeCells>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800"/>
  <sheetViews>
    <sheetView topLeftCell="A1696" workbookViewId="0">
      <selection activeCell="E842" sqref="E842"/>
    </sheetView>
  </sheetViews>
  <sheetFormatPr defaultRowHeight="14.4"/>
  <cols>
    <col min="1" max="1" width="10.88671875" customWidth="1"/>
    <col min="2" max="2" width="10.6640625" bestFit="1" customWidth="1"/>
    <col min="3" max="3" width="29.5546875" customWidth="1"/>
    <col min="5" max="5" width="11.88671875" customWidth="1"/>
    <col min="6" max="6" width="12.6640625" style="2" customWidth="1"/>
    <col min="8" max="8" width="10" customWidth="1"/>
    <col min="9" max="9" width="13" customWidth="1"/>
    <col min="10" max="10" width="12.5546875" customWidth="1"/>
    <col min="11" max="11" width="11.6640625" customWidth="1"/>
  </cols>
  <sheetData>
    <row r="1" spans="1:9">
      <c r="A1" s="394" t="s">
        <v>141</v>
      </c>
      <c r="B1" s="394"/>
      <c r="C1" s="3"/>
      <c r="D1" s="20" t="s">
        <v>142</v>
      </c>
      <c r="E1" s="395" t="str">
        <f>ADMIN2026!G8</f>
        <v>Manual timing</v>
      </c>
      <c r="F1" s="396"/>
    </row>
    <row r="2" spans="1:9">
      <c r="A2" s="20" t="s">
        <v>139</v>
      </c>
      <c r="B2" s="22">
        <f>ADMIN2026!I8</f>
        <v>46158</v>
      </c>
      <c r="C2" s="20" t="s">
        <v>140</v>
      </c>
      <c r="D2" s="23" t="str">
        <f>ADMIN2026!M8</f>
        <v>3SW</v>
      </c>
      <c r="E2" s="20" t="s">
        <v>138</v>
      </c>
      <c r="F2" s="23" t="str">
        <f>ADMIN2026!K8</f>
        <v>Worcester</v>
      </c>
    </row>
    <row r="3" spans="1:9">
      <c r="A3" s="25" t="s">
        <v>185</v>
      </c>
      <c r="B3" s="25">
        <f>ADMIN2026!O8</f>
        <v>1</v>
      </c>
      <c r="F3"/>
    </row>
    <row r="4" spans="1:9">
      <c r="C4" s="32" t="s">
        <v>61</v>
      </c>
      <c r="D4" s="32" t="s">
        <v>80</v>
      </c>
      <c r="F4"/>
    </row>
    <row r="5" spans="1:9" ht="15" customHeight="1">
      <c r="C5" s="33" t="str">
        <f>IF(ADMIN2026!C12="","",ADMIN2026!C12)</f>
        <v>Bromsgrove &amp; Redditch AC</v>
      </c>
      <c r="D5" s="34">
        <f>SUMMARY!D15</f>
        <v>0</v>
      </c>
      <c r="F5"/>
    </row>
    <row r="6" spans="1:9">
      <c r="C6" s="33" t="str">
        <f>IF(ADMIN2026!C13="","",ADMIN2026!C13)</f>
        <v>Cheltenham and County Harriers</v>
      </c>
      <c r="D6" s="34">
        <f>SUMMARY!E15</f>
        <v>0</v>
      </c>
      <c r="F6"/>
    </row>
    <row r="7" spans="1:9">
      <c r="C7" s="33" t="str">
        <f>IF(ADMIN2026!C14="","",ADMIN2026!C14)</f>
        <v>Dudley &amp; Stourbridge Harriers</v>
      </c>
      <c r="D7" s="34">
        <f>SUMMARY!F15</f>
        <v>0</v>
      </c>
      <c r="F7"/>
    </row>
    <row r="8" spans="1:9">
      <c r="C8" s="33" t="str">
        <f>IF(ADMIN2026!C15="","",ADMIN2026!C15)</f>
        <v>Hereford Forest</v>
      </c>
      <c r="D8" s="34">
        <f>SUMMARY!G15</f>
        <v>0</v>
      </c>
      <c r="F8"/>
    </row>
    <row r="9" spans="1:9">
      <c r="C9" s="33" t="str">
        <f>IF(ADMIN2026!C16="","",ADMIN2026!C16)</f>
        <v>Kidderminster &amp; Stourport AC</v>
      </c>
      <c r="D9" s="34">
        <f>SUMMARY!H15</f>
        <v>0</v>
      </c>
      <c r="F9"/>
    </row>
    <row r="10" spans="1:9">
      <c r="C10" s="33" t="str">
        <f>IF(ADMIN2026!C17="","",ADMIN2026!C17)</f>
        <v>Tipton Harriers</v>
      </c>
      <c r="D10" s="34">
        <f>SUMMARY!I15</f>
        <v>0</v>
      </c>
      <c r="F10"/>
    </row>
    <row r="11" spans="1:9">
      <c r="C11" s="33" t="str">
        <f>IF(ADMIN2026!C18="","",ADMIN2026!C18)</f>
        <v>Worcester AC</v>
      </c>
      <c r="D11" s="34">
        <f>SUMMARY!J15</f>
        <v>0</v>
      </c>
      <c r="F11"/>
    </row>
    <row r="12" spans="1:9">
      <c r="C12" s="33" t="str">
        <f>IF(ADMIN2026!C19="","",ADMIN2026!C19)</f>
        <v>Yate and District AC</v>
      </c>
      <c r="D12" s="34">
        <f>SUMMARY!K15</f>
        <v>0</v>
      </c>
      <c r="F12"/>
    </row>
    <row r="13" spans="1:9">
      <c r="A13" s="16" t="s">
        <v>125</v>
      </c>
      <c r="B13" s="16"/>
      <c r="F13"/>
    </row>
    <row r="14" spans="1:9">
      <c r="A14" s="35" t="s">
        <v>48</v>
      </c>
      <c r="B14" s="36" t="str">
        <f>'OFFICIALS POINTS'!D5</f>
        <v>Bromsgrove &amp; Redditch AC</v>
      </c>
      <c r="C14" s="36" t="str">
        <f>'OFFICIALS POINTS'!E5</f>
        <v>Cheltenham and County Harriers</v>
      </c>
      <c r="D14" s="36" t="str">
        <f>'OFFICIALS POINTS'!F5</f>
        <v>Dudley &amp; Stourbridge Harriers</v>
      </c>
      <c r="E14" s="36" t="str">
        <f>'OFFICIALS POINTS'!G5</f>
        <v>Hereford Forest</v>
      </c>
      <c r="F14" s="36" t="str">
        <f>'OFFICIALS POINTS'!H5</f>
        <v>Kidderminster &amp; Stourport AC</v>
      </c>
      <c r="G14" s="36" t="str">
        <f>'OFFICIALS POINTS'!I5</f>
        <v>Tipton Harriers</v>
      </c>
      <c r="H14" s="36" t="str">
        <f>'OFFICIALS POINTS'!J5</f>
        <v>Worcester AC</v>
      </c>
      <c r="I14" s="36" t="str">
        <f>'OFFICIALS POINTS'!K5</f>
        <v>Yate and District AC</v>
      </c>
    </row>
    <row r="15" spans="1:9">
      <c r="A15" s="37" t="s">
        <v>80</v>
      </c>
      <c r="B15" s="38">
        <f>'OFFICIALS POINTS'!D10</f>
        <v>0</v>
      </c>
      <c r="C15" s="38">
        <f>'OFFICIALS POINTS'!E10</f>
        <v>0</v>
      </c>
      <c r="D15" s="38">
        <f>'OFFICIALS POINTS'!F10</f>
        <v>0</v>
      </c>
      <c r="E15" s="38">
        <f>'OFFICIALS POINTS'!G10</f>
        <v>0</v>
      </c>
      <c r="F15" s="38">
        <f>'OFFICIALS POINTS'!H10</f>
        <v>0</v>
      </c>
      <c r="G15" s="38">
        <f>'OFFICIALS POINTS'!I10</f>
        <v>0</v>
      </c>
      <c r="H15" s="38">
        <f>'OFFICIALS POINTS'!J10</f>
        <v>0</v>
      </c>
      <c r="I15" s="38">
        <f>'OFFICIALS POINTS'!K10</f>
        <v>0</v>
      </c>
    </row>
    <row r="17" spans="1:8">
      <c r="A17" s="39" t="str">
        <f>IF('Men Track input 1'!A2="","",'Men Track input 1'!A2)</f>
        <v>Event</v>
      </c>
      <c r="B17" s="39" t="str">
        <f>IF('Men Track input 1'!B2="","",'Men Track input 1'!B2)</f>
        <v>Event</v>
      </c>
      <c r="C17" s="39">
        <f>IF('Men Track input 1'!C2="","",'Men Track input 1'!C2)</f>
        <v>100</v>
      </c>
      <c r="D17" s="39" t="str">
        <f>IF('Men Track input 1'!D2="","",'Men Track input 1'!D2)</f>
        <v>metres</v>
      </c>
      <c r="E17" s="40" t="str">
        <f>A19</f>
        <v>MEN</v>
      </c>
      <c r="F17" s="2" t="str">
        <f>IF('Men Track input 1'!X2="","",'Men Track input 1'!X2)</f>
        <v/>
      </c>
      <c r="G17" s="2" t="str">
        <f>IF('Men Track input 1'!K2="","",'Men Track input 1'!K2)</f>
        <v/>
      </c>
      <c r="H17" s="2" t="str">
        <f>IF('Men Track input 1'!L2="","",'Men Track input 1'!L2)</f>
        <v/>
      </c>
    </row>
    <row r="18" spans="1:8">
      <c r="A18" s="16">
        <f>IF('Men Track input 1'!A3="","",'Men Track input 1'!A3)</f>
        <v>100</v>
      </c>
      <c r="B18" s="41" t="str">
        <f>IF('Men Track input 1'!B3="","",'Men Track input 1'!B3)</f>
        <v>A string</v>
      </c>
      <c r="C18" s="42" t="str">
        <f>IF('Men Track input 1'!C3="","",'Men Track input 1'!C3)</f>
        <v>Wind reading if applic</v>
      </c>
      <c r="D18" s="42" t="str">
        <f>IF('Men Track input 1'!D3="","",'Men Track input 1'!D3)</f>
        <v/>
      </c>
      <c r="E18" s="42" t="str">
        <f>IF('Men Track input 1'!E3="","",'Men Track input 1'!E3)</f>
        <v>m/s</v>
      </c>
      <c r="F18" s="43"/>
      <c r="G18" s="43" t="str">
        <f>IF('Men Track input 1'!K3="","",'Men Track input 1'!K3)</f>
        <v>Position</v>
      </c>
      <c r="H18" s="43" t="str">
        <f>IF('Men Track input 1'!L3="","",'Men Track input 1'!L3)</f>
        <v>Bonus</v>
      </c>
    </row>
    <row r="19" spans="1:8">
      <c r="A19" s="40" t="str">
        <f>IF('Men Track input 1'!A4="","",'Men Track input 1'!A4)</f>
        <v>MEN</v>
      </c>
      <c r="B19" s="44" t="str">
        <f>IF('Men Track input 1'!B4="","",'Men Track input 1'!B4)</f>
        <v>Position</v>
      </c>
      <c r="C19" s="37" t="str">
        <f>IF('Men Track input 1'!C4="","",'Men Track input 1'!C4)</f>
        <v>Competitor</v>
      </c>
      <c r="D19" s="37" t="str">
        <f>IF('Men Track input 1'!D4="","",'Men Track input 1'!D4)</f>
        <v>Club</v>
      </c>
      <c r="E19" s="37" t="str">
        <f>IF('Men Track input 1'!E4="","",'Men Track input 1'!E4)</f>
        <v>Bib Number</v>
      </c>
      <c r="F19" s="45" t="str">
        <f>IF('Men Track input 1'!X4="","",'Men Track input 1'!X4)</f>
        <v>Performance</v>
      </c>
      <c r="G19" s="45" t="str">
        <f>IF('Men Track input 1'!K4="","",'Men Track input 1'!K4)</f>
        <v>Points</v>
      </c>
      <c r="H19" s="45" t="str">
        <f>IF('Men Track input 1'!L4="","",'Men Track input 1'!L4)</f>
        <v>Points</v>
      </c>
    </row>
    <row r="20" spans="1:8">
      <c r="A20" t="str">
        <f>IF('Men Track input 1'!A5="","",'Men Track input 1'!A5)</f>
        <v/>
      </c>
      <c r="B20" s="38">
        <f>IF('Men Track input 1'!B5="","",'Men Track input 1'!B5)</f>
        <v>1</v>
      </c>
      <c r="C20" s="38" t="str">
        <f>IF('Men Track input 1'!C5="","",'Men Track input 1'!C5)</f>
        <v/>
      </c>
      <c r="D20" s="38" t="str">
        <f>IF('Men Track input 1'!D5="","",'Men Track input 1'!D5)</f>
        <v/>
      </c>
      <c r="E20" s="38" t="str">
        <f>IF('Men Track input 1'!E5="","",'Men Track input 1'!E5)</f>
        <v/>
      </c>
      <c r="F20" s="46" t="str">
        <f>IF('Men Track input 1'!X5="","",'Men Track input 1'!X5)</f>
        <v/>
      </c>
      <c r="G20" s="46">
        <f>IF('Men Track input 1'!K5="","",'Men Track input 1'!K5)</f>
        <v>0</v>
      </c>
      <c r="H20" s="46">
        <f>IF('Men Track input 1'!L5="","",'Men Track input 1'!L5)</f>
        <v>0</v>
      </c>
    </row>
    <row r="21" spans="1:8">
      <c r="A21" t="str">
        <f>IF('Men Track input 1'!A6="","",'Men Track input 1'!A6)</f>
        <v/>
      </c>
      <c r="B21" s="38">
        <f>IF('Men Track input 1'!B6="","",'Men Track input 1'!B6)</f>
        <v>2</v>
      </c>
      <c r="C21" s="38" t="str">
        <f>IF('Men Track input 1'!C6="","",'Men Track input 1'!C6)</f>
        <v/>
      </c>
      <c r="D21" s="38" t="str">
        <f>IF('Men Track input 1'!D6="","",'Men Track input 1'!D6)</f>
        <v/>
      </c>
      <c r="E21" s="38" t="str">
        <f>IF('Men Track input 1'!E6="","",'Men Track input 1'!E6)</f>
        <v/>
      </c>
      <c r="F21" s="46" t="str">
        <f>IF('Men Track input 1'!X6="","",'Men Track input 1'!X6)</f>
        <v/>
      </c>
      <c r="G21" s="46">
        <f>IF('Men Track input 1'!K6="","",'Men Track input 1'!K6)</f>
        <v>0</v>
      </c>
      <c r="H21" s="46">
        <f>IF('Men Track input 1'!L6="","",'Men Track input 1'!L6)</f>
        <v>0</v>
      </c>
    </row>
    <row r="22" spans="1:8">
      <c r="A22" t="str">
        <f>IF('Men Track input 1'!A7="","",'Men Track input 1'!A7)</f>
        <v/>
      </c>
      <c r="B22" s="38">
        <f>IF('Men Track input 1'!B7="","",'Men Track input 1'!B7)</f>
        <v>3</v>
      </c>
      <c r="C22" s="38" t="str">
        <f>IF('Men Track input 1'!C7="","",'Men Track input 1'!C7)</f>
        <v/>
      </c>
      <c r="D22" s="38" t="str">
        <f>IF('Men Track input 1'!D7="","",'Men Track input 1'!D7)</f>
        <v/>
      </c>
      <c r="E22" s="38" t="str">
        <f>IF('Men Track input 1'!E7="","",'Men Track input 1'!E7)</f>
        <v/>
      </c>
      <c r="F22" s="46" t="str">
        <f>IF('Men Track input 1'!X7="","",'Men Track input 1'!X7)</f>
        <v/>
      </c>
      <c r="G22" s="46">
        <f>IF('Men Track input 1'!K7="","",'Men Track input 1'!K7)</f>
        <v>0</v>
      </c>
      <c r="H22" s="46">
        <f>IF('Men Track input 1'!L7="","",'Men Track input 1'!L7)</f>
        <v>0</v>
      </c>
    </row>
    <row r="23" spans="1:8">
      <c r="A23" t="str">
        <f>IF('Men Track input 1'!A8="","",'Men Track input 1'!A8)</f>
        <v/>
      </c>
      <c r="B23" s="38">
        <f>IF('Men Track input 1'!B8="","",'Men Track input 1'!B8)</f>
        <v>4</v>
      </c>
      <c r="C23" s="38" t="str">
        <f>IF('Men Track input 1'!C8="","",'Men Track input 1'!C8)</f>
        <v/>
      </c>
      <c r="D23" s="38" t="str">
        <f>IF('Men Track input 1'!D8="","",'Men Track input 1'!D8)</f>
        <v/>
      </c>
      <c r="E23" s="38" t="str">
        <f>IF('Men Track input 1'!E8="","",'Men Track input 1'!E8)</f>
        <v/>
      </c>
      <c r="F23" s="46" t="str">
        <f>IF('Men Track input 1'!X8="","",'Men Track input 1'!X8)</f>
        <v/>
      </c>
      <c r="G23" s="46">
        <f>IF('Men Track input 1'!K8="","",'Men Track input 1'!K8)</f>
        <v>0</v>
      </c>
      <c r="H23" s="46">
        <f>IF('Men Track input 1'!L8="","",'Men Track input 1'!L8)</f>
        <v>0</v>
      </c>
    </row>
    <row r="24" spans="1:8">
      <c r="A24" t="str">
        <f>IF('Men Track input 1'!A9="","",'Men Track input 1'!A9)</f>
        <v/>
      </c>
      <c r="B24" s="38">
        <f>IF('Men Track input 1'!B9="","",'Men Track input 1'!B9)</f>
        <v>5</v>
      </c>
      <c r="C24" s="38" t="str">
        <f>IF('Men Track input 1'!C9="","",'Men Track input 1'!C9)</f>
        <v/>
      </c>
      <c r="D24" s="38" t="str">
        <f>IF('Men Track input 1'!D9="","",'Men Track input 1'!D9)</f>
        <v/>
      </c>
      <c r="E24" s="38" t="str">
        <f>IF('Men Track input 1'!E9="","",'Men Track input 1'!E9)</f>
        <v/>
      </c>
      <c r="F24" s="46" t="str">
        <f>IF('Men Track input 1'!X9="","",'Men Track input 1'!X9)</f>
        <v/>
      </c>
      <c r="G24" s="46">
        <f>IF('Men Track input 1'!K9="","",'Men Track input 1'!K9)</f>
        <v>0</v>
      </c>
      <c r="H24" s="46">
        <f>IF('Men Track input 1'!L9="","",'Men Track input 1'!L9)</f>
        <v>0</v>
      </c>
    </row>
    <row r="25" spans="1:8">
      <c r="A25" t="str">
        <f>IF('Men Track input 1'!A10="","",'Men Track input 1'!A10)</f>
        <v/>
      </c>
      <c r="B25" s="38">
        <f>IF('Men Track input 1'!B10="","",'Men Track input 1'!B10)</f>
        <v>6</v>
      </c>
      <c r="C25" s="38" t="str">
        <f>IF('Men Track input 1'!C10="","",'Men Track input 1'!C10)</f>
        <v/>
      </c>
      <c r="D25" s="38" t="str">
        <f>IF('Men Track input 1'!D10="","",'Men Track input 1'!D10)</f>
        <v/>
      </c>
      <c r="E25" s="38" t="str">
        <f>IF('Men Track input 1'!E10="","",'Men Track input 1'!E10)</f>
        <v/>
      </c>
      <c r="F25" s="46" t="str">
        <f>IF('Men Track input 1'!X10="","",'Men Track input 1'!X10)</f>
        <v/>
      </c>
      <c r="G25" s="46">
        <f>IF('Men Track input 1'!K10="","",'Men Track input 1'!K10)</f>
        <v>0</v>
      </c>
      <c r="H25" s="46">
        <f>IF('Men Track input 1'!L10="","",'Men Track input 1'!L10)</f>
        <v>0</v>
      </c>
    </row>
    <row r="26" spans="1:8">
      <c r="A26" t="str">
        <f>IF('Men Track input 1'!A11="","",'Men Track input 1'!A11)</f>
        <v/>
      </c>
      <c r="B26" s="38">
        <f>IF('Men Track input 1'!B11="","",'Men Track input 1'!B11)</f>
        <v>7</v>
      </c>
      <c r="C26" s="38" t="str">
        <f>IF('Men Track input 1'!C11="","",'Men Track input 1'!C11)</f>
        <v/>
      </c>
      <c r="D26" s="38" t="str">
        <f>IF('Men Track input 1'!D11="","",'Men Track input 1'!D11)</f>
        <v/>
      </c>
      <c r="E26" s="38" t="str">
        <f>IF('Men Track input 1'!E11="","",'Men Track input 1'!E11)</f>
        <v/>
      </c>
      <c r="F26" s="46" t="str">
        <f>IF('Men Track input 1'!X11="","",'Men Track input 1'!X11)</f>
        <v/>
      </c>
      <c r="G26" s="46">
        <f>IF('Men Track input 1'!K11="","",'Men Track input 1'!K11)</f>
        <v>0</v>
      </c>
      <c r="H26" s="46">
        <f>IF('Men Track input 1'!L11="","",'Men Track input 1'!L11)</f>
        <v>0</v>
      </c>
    </row>
    <row r="27" spans="1:8">
      <c r="A27" t="str">
        <f>IF('Men Track input 1'!A12="","",'Men Track input 1'!A12)</f>
        <v/>
      </c>
      <c r="B27" s="38">
        <f>IF('Men Track input 1'!B12="","",'Men Track input 1'!B12)</f>
        <v>8</v>
      </c>
      <c r="C27" s="38" t="str">
        <f>IF('Men Track input 1'!C12="","",'Men Track input 1'!C12)</f>
        <v/>
      </c>
      <c r="D27" s="38" t="str">
        <f>IF('Men Track input 1'!D12="","",'Men Track input 1'!D12)</f>
        <v/>
      </c>
      <c r="E27" s="38" t="str">
        <f>IF('Men Track input 1'!E12="","",'Men Track input 1'!E12)</f>
        <v/>
      </c>
      <c r="F27" s="46" t="str">
        <f>IF('Men Track input 1'!X12="","",'Men Track input 1'!X12)</f>
        <v/>
      </c>
      <c r="G27" s="46">
        <f>IF('Men Track input 1'!K12="","",'Men Track input 1'!K12)</f>
        <v>0</v>
      </c>
      <c r="H27" s="46">
        <f>IF('Men Track input 1'!L12="","",'Men Track input 1'!L12)</f>
        <v>0</v>
      </c>
    </row>
    <row r="28" spans="1:8">
      <c r="A28" s="39" t="str">
        <f>IF('Men Track input 1'!A13="","",'Men Track input 1'!A13)</f>
        <v>Event</v>
      </c>
      <c r="B28" s="39" t="str">
        <f>IF('Men Track input 1'!B13="","",'Men Track input 1'!B13)</f>
        <v/>
      </c>
      <c r="C28" s="39" t="str">
        <f>IF('Men Track input 1'!C13="","",'Men Track input 1'!C13)</f>
        <v/>
      </c>
      <c r="D28" s="39" t="str">
        <f>IF('Men Track input 1'!D13="","",'Men Track input 1'!D13)</f>
        <v/>
      </c>
      <c r="E28" s="40" t="str">
        <f>A30</f>
        <v>MEN</v>
      </c>
      <c r="F28" s="2" t="str">
        <f>IF('Men Track input 1'!X13="","",'Men Track input 1'!X13)</f>
        <v/>
      </c>
      <c r="G28" s="2" t="str">
        <f>IF('Men Track input 1'!K13="","",'Men Track input 1'!K13)</f>
        <v/>
      </c>
      <c r="H28" s="2" t="str">
        <f>IF('Men Track input 1'!L13="","",'Men Track input 1'!L13)</f>
        <v/>
      </c>
    </row>
    <row r="29" spans="1:8">
      <c r="A29" s="16">
        <f>IF('Men Track input 1'!A14="","",'Men Track input 1'!A14)</f>
        <v>100</v>
      </c>
      <c r="B29" s="41" t="str">
        <f>IF('Men Track input 1'!B14="","",'Men Track input 1'!B14)</f>
        <v>B/C race 1</v>
      </c>
      <c r="C29" s="42" t="str">
        <f>IF('Men Track input 1'!C14="","",'Men Track input 1'!C14)</f>
        <v>Wind reading if applic</v>
      </c>
      <c r="D29" s="42" t="str">
        <f>IF('Men Track input 1'!D14="","",'Men Track input 1'!D14)</f>
        <v/>
      </c>
      <c r="E29" s="42" t="str">
        <f>IF('Men Track input 1'!E14="","",'Men Track input 1'!E14)</f>
        <v>m/s</v>
      </c>
      <c r="F29" s="43"/>
      <c r="G29" s="43" t="str">
        <f>IF('Men Track input 1'!K14="","",'Men Track input 1'!K14)</f>
        <v>Position</v>
      </c>
      <c r="H29" s="43" t="str">
        <f>IF('Men Track input 1'!L14="","",'Men Track input 1'!L14)</f>
        <v>Bonus</v>
      </c>
    </row>
    <row r="30" spans="1:8">
      <c r="A30" s="40" t="str">
        <f>IF('Men Track input 1'!A15="","",'Men Track input 1'!A15)</f>
        <v>MEN</v>
      </c>
      <c r="B30" s="44" t="str">
        <f>IF('Men Track input 1'!B15="","",'Men Track input 1'!B15)</f>
        <v>Position</v>
      </c>
      <c r="C30" s="37" t="str">
        <f>IF('Men Track input 1'!C15="","",'Men Track input 1'!C15)</f>
        <v>Competitor</v>
      </c>
      <c r="D30" s="37" t="str">
        <f>IF('Men Track input 1'!D15="","",'Men Track input 1'!D15)</f>
        <v>Club</v>
      </c>
      <c r="E30" s="37" t="str">
        <f>IF('Men Track input 1'!E15="","",'Men Track input 1'!E15)</f>
        <v>Bib Number</v>
      </c>
      <c r="F30" s="45" t="str">
        <f>IF('Men Track input 1'!X15="","",'Men Track input 1'!X15)</f>
        <v>Performance</v>
      </c>
      <c r="G30" s="45" t="str">
        <f>IF('Men Track input 1'!K15="","",'Men Track input 1'!K15)</f>
        <v>Points</v>
      </c>
      <c r="H30" s="45" t="str">
        <f>IF('Men Track input 1'!L15="","",'Men Track input 1'!L15)</f>
        <v>Points</v>
      </c>
    </row>
    <row r="31" spans="1:8">
      <c r="A31" t="str">
        <f>IF('Men Track input 1'!A16="","",'Men Track input 1'!A16)</f>
        <v/>
      </c>
      <c r="B31" s="38">
        <f>IF('Men Track input 1'!B16="","",'Men Track input 1'!B16)</f>
        <v>1</v>
      </c>
      <c r="C31" s="38" t="str">
        <f>IF('Men Track input 1'!C16="","",'Men Track input 1'!C16)</f>
        <v/>
      </c>
      <c r="D31" s="38" t="str">
        <f>IF('Men Track input 1'!D16="","",'Men Track input 1'!D16)</f>
        <v/>
      </c>
      <c r="E31" s="38" t="str">
        <f>IF('Men Track input 1'!E16="","",'Men Track input 1'!E16)</f>
        <v/>
      </c>
      <c r="F31" s="46" t="str">
        <f>IF('Men Track input 1'!X16="","",'Men Track input 1'!X16)</f>
        <v/>
      </c>
      <c r="G31" s="46" t="str">
        <f>IF('Men Track input 1'!K16="","",'Men Track input 1'!K16)</f>
        <v/>
      </c>
      <c r="H31" s="46" t="str">
        <f>IF('Men Track input 1'!L16="","",'Men Track input 1'!L16)</f>
        <v/>
      </c>
    </row>
    <row r="32" spans="1:8">
      <c r="A32" t="str">
        <f>IF('Men Track input 1'!A17="","",'Men Track input 1'!A17)</f>
        <v/>
      </c>
      <c r="B32" s="38">
        <f>IF('Men Track input 1'!B17="","",'Men Track input 1'!B17)</f>
        <v>2</v>
      </c>
      <c r="C32" s="38" t="str">
        <f>IF('Men Track input 1'!C17="","",'Men Track input 1'!C17)</f>
        <v/>
      </c>
      <c r="D32" s="38" t="str">
        <f>IF('Men Track input 1'!D17="","",'Men Track input 1'!D17)</f>
        <v/>
      </c>
      <c r="E32" s="38" t="str">
        <f>IF('Men Track input 1'!E17="","",'Men Track input 1'!E17)</f>
        <v/>
      </c>
      <c r="F32" s="46" t="str">
        <f>IF('Men Track input 1'!X17="","",'Men Track input 1'!X17)</f>
        <v/>
      </c>
      <c r="G32" s="46" t="str">
        <f>IF('Men Track input 1'!K17="","",'Men Track input 1'!K17)</f>
        <v/>
      </c>
      <c r="H32" s="46" t="str">
        <f>IF('Men Track input 1'!L17="","",'Men Track input 1'!L17)</f>
        <v/>
      </c>
    </row>
    <row r="33" spans="1:8">
      <c r="A33" t="str">
        <f>IF('Men Track input 1'!A18="","",'Men Track input 1'!A18)</f>
        <v/>
      </c>
      <c r="B33" s="38">
        <f>IF('Men Track input 1'!B18="","",'Men Track input 1'!B18)</f>
        <v>3</v>
      </c>
      <c r="C33" s="38" t="str">
        <f>IF('Men Track input 1'!C18="","",'Men Track input 1'!C18)</f>
        <v/>
      </c>
      <c r="D33" s="38" t="str">
        <f>IF('Men Track input 1'!D18="","",'Men Track input 1'!D18)</f>
        <v/>
      </c>
      <c r="E33" s="38" t="str">
        <f>IF('Men Track input 1'!E18="","",'Men Track input 1'!E18)</f>
        <v/>
      </c>
      <c r="F33" s="46" t="str">
        <f>IF('Men Track input 1'!X18="","",'Men Track input 1'!X18)</f>
        <v/>
      </c>
      <c r="G33" s="46" t="str">
        <f>IF('Men Track input 1'!K18="","",'Men Track input 1'!K18)</f>
        <v/>
      </c>
      <c r="H33" s="46" t="str">
        <f>IF('Men Track input 1'!L18="","",'Men Track input 1'!L18)</f>
        <v/>
      </c>
    </row>
    <row r="34" spans="1:8">
      <c r="A34" t="str">
        <f>IF('Men Track input 1'!A19="","",'Men Track input 1'!A19)</f>
        <v/>
      </c>
      <c r="B34" s="38">
        <f>IF('Men Track input 1'!B19="","",'Men Track input 1'!B19)</f>
        <v>4</v>
      </c>
      <c r="C34" s="38" t="str">
        <f>IF('Men Track input 1'!C19="","",'Men Track input 1'!C19)</f>
        <v/>
      </c>
      <c r="D34" s="38" t="str">
        <f>IF('Men Track input 1'!D19="","",'Men Track input 1'!D19)</f>
        <v/>
      </c>
      <c r="E34" s="38" t="str">
        <f>IF('Men Track input 1'!E19="","",'Men Track input 1'!E19)</f>
        <v/>
      </c>
      <c r="F34" s="46" t="str">
        <f>IF('Men Track input 1'!X19="","",'Men Track input 1'!X19)</f>
        <v/>
      </c>
      <c r="G34" s="46" t="str">
        <f>IF('Men Track input 1'!K19="","",'Men Track input 1'!K19)</f>
        <v/>
      </c>
      <c r="H34" s="46" t="str">
        <f>IF('Men Track input 1'!L19="","",'Men Track input 1'!L19)</f>
        <v/>
      </c>
    </row>
    <row r="35" spans="1:8">
      <c r="A35" t="str">
        <f>IF('Men Track input 1'!A20="","",'Men Track input 1'!A20)</f>
        <v/>
      </c>
      <c r="B35" s="38">
        <f>IF('Men Track input 1'!B20="","",'Men Track input 1'!B20)</f>
        <v>5</v>
      </c>
      <c r="C35" s="38" t="str">
        <f>IF('Men Track input 1'!C20="","",'Men Track input 1'!C20)</f>
        <v/>
      </c>
      <c r="D35" s="38" t="str">
        <f>IF('Men Track input 1'!D20="","",'Men Track input 1'!D20)</f>
        <v/>
      </c>
      <c r="E35" s="38" t="str">
        <f>IF('Men Track input 1'!E20="","",'Men Track input 1'!E20)</f>
        <v/>
      </c>
      <c r="F35" s="46" t="str">
        <f>IF('Men Track input 1'!X20="","",'Men Track input 1'!X20)</f>
        <v/>
      </c>
      <c r="G35" s="46" t="str">
        <f>IF('Men Track input 1'!K20="","",'Men Track input 1'!K20)</f>
        <v/>
      </c>
      <c r="H35" s="46" t="str">
        <f>IF('Men Track input 1'!L20="","",'Men Track input 1'!L20)</f>
        <v/>
      </c>
    </row>
    <row r="36" spans="1:8">
      <c r="A36" t="str">
        <f>IF('Men Track input 1'!A21="","",'Men Track input 1'!A21)</f>
        <v/>
      </c>
      <c r="B36" s="38">
        <f>IF('Men Track input 1'!B21="","",'Men Track input 1'!B21)</f>
        <v>6</v>
      </c>
      <c r="C36" s="38" t="str">
        <f>IF('Men Track input 1'!C21="","",'Men Track input 1'!C21)</f>
        <v/>
      </c>
      <c r="D36" s="38" t="str">
        <f>IF('Men Track input 1'!D21="","",'Men Track input 1'!D21)</f>
        <v/>
      </c>
      <c r="E36" s="38" t="str">
        <f>IF('Men Track input 1'!E21="","",'Men Track input 1'!E21)</f>
        <v/>
      </c>
      <c r="F36" s="46" t="str">
        <f>IF('Men Track input 1'!X21="","",'Men Track input 1'!X21)</f>
        <v/>
      </c>
      <c r="G36" s="46" t="str">
        <f>IF('Men Track input 1'!K21="","",'Men Track input 1'!K21)</f>
        <v/>
      </c>
      <c r="H36" s="46" t="str">
        <f>IF('Men Track input 1'!L21="","",'Men Track input 1'!L21)</f>
        <v/>
      </c>
    </row>
    <row r="37" spans="1:8">
      <c r="A37" t="str">
        <f>IF('Men Track input 1'!A22="","",'Men Track input 1'!A22)</f>
        <v/>
      </c>
      <c r="B37" s="38">
        <f>IF('Men Track input 1'!B22="","",'Men Track input 1'!B22)</f>
        <v>7</v>
      </c>
      <c r="C37" s="38" t="str">
        <f>IF('Men Track input 1'!C22="","",'Men Track input 1'!C22)</f>
        <v/>
      </c>
      <c r="D37" s="38" t="str">
        <f>IF('Men Track input 1'!D22="","",'Men Track input 1'!D22)</f>
        <v/>
      </c>
      <c r="E37" s="38" t="str">
        <f>IF('Men Track input 1'!E22="","",'Men Track input 1'!E22)</f>
        <v/>
      </c>
      <c r="F37" s="46" t="str">
        <f>IF('Men Track input 1'!X22="","",'Men Track input 1'!X22)</f>
        <v/>
      </c>
      <c r="G37" s="46" t="str">
        <f>IF('Men Track input 1'!K22="","",'Men Track input 1'!K22)</f>
        <v/>
      </c>
      <c r="H37" s="46" t="str">
        <f>IF('Men Track input 1'!L22="","",'Men Track input 1'!L22)</f>
        <v/>
      </c>
    </row>
    <row r="38" spans="1:8">
      <c r="A38" t="str">
        <f>IF('Men Track input 1'!A23="","",'Men Track input 1'!A23)</f>
        <v/>
      </c>
      <c r="B38" s="38">
        <f>IF('Men Track input 1'!B23="","",'Men Track input 1'!B23)</f>
        <v>8</v>
      </c>
      <c r="C38" s="38" t="str">
        <f>IF('Men Track input 1'!C23="","",'Men Track input 1'!C23)</f>
        <v/>
      </c>
      <c r="D38" s="38" t="str">
        <f>IF('Men Track input 1'!D23="","",'Men Track input 1'!D23)</f>
        <v/>
      </c>
      <c r="E38" s="38" t="str">
        <f>IF('Men Track input 1'!E23="","",'Men Track input 1'!E23)</f>
        <v/>
      </c>
      <c r="F38" s="46" t="str">
        <f>IF('Men Track input 1'!X23="","",'Men Track input 1'!X23)</f>
        <v/>
      </c>
      <c r="G38" s="46" t="str">
        <f>IF('Men Track input 1'!K23="","",'Men Track input 1'!K23)</f>
        <v/>
      </c>
      <c r="H38" s="46" t="str">
        <f>IF('Men Track input 1'!L23="","",'Men Track input 1'!L23)</f>
        <v/>
      </c>
    </row>
    <row r="39" spans="1:8">
      <c r="A39" s="39" t="str">
        <f>IF('Men Track input 1'!A24="","",'Men Track input 1'!A24)</f>
        <v>Event</v>
      </c>
      <c r="B39" s="39" t="str">
        <f>IF('Men Track input 1'!B24="","",'Men Track input 1'!B24)</f>
        <v/>
      </c>
      <c r="C39" s="39" t="str">
        <f>IF('Men Track input 1'!C24="","",'Men Track input 1'!C24)</f>
        <v/>
      </c>
      <c r="D39" s="39" t="str">
        <f>IF('Men Track input 1'!D24="","",'Men Track input 1'!D24)</f>
        <v/>
      </c>
      <c r="E39" s="40" t="str">
        <f>A41</f>
        <v>MEN</v>
      </c>
      <c r="F39" s="2" t="str">
        <f>IF('Men Track input 1'!X24="","",'Men Track input 1'!X24)</f>
        <v/>
      </c>
      <c r="G39" s="2" t="str">
        <f>IF('Men Track input 1'!K24="","",'Men Track input 1'!K24)</f>
        <v/>
      </c>
      <c r="H39" s="2" t="str">
        <f>IF('Men Track input 1'!L24="","",'Men Track input 1'!L24)</f>
        <v/>
      </c>
    </row>
    <row r="40" spans="1:8">
      <c r="A40" s="16">
        <f>IF('Men Track input 1'!A25="","",'Men Track input 1'!A25)</f>
        <v>100</v>
      </c>
      <c r="B40" s="41" t="str">
        <f>IF('Men Track input 1'!B25="","",'Men Track input 1'!B25)</f>
        <v>B/C race 2</v>
      </c>
      <c r="C40" s="42" t="str">
        <f>IF('Men Track input 1'!C25="","",'Men Track input 1'!C25)</f>
        <v>Wind reading if applic</v>
      </c>
      <c r="D40" s="42" t="str">
        <f>IF('Men Track input 1'!D25="","",'Men Track input 1'!D25)</f>
        <v/>
      </c>
      <c r="E40" s="42" t="str">
        <f>IF('Men Track input 1'!E25="","",'Men Track input 1'!E25)</f>
        <v>m/s</v>
      </c>
      <c r="F40" s="43"/>
      <c r="G40" s="43" t="str">
        <f>IF('Men Track input 1'!K25="","",'Men Track input 1'!K25)</f>
        <v>Position</v>
      </c>
      <c r="H40" s="43" t="str">
        <f>IF('Men Track input 1'!L25="","",'Men Track input 1'!L25)</f>
        <v>Bonus</v>
      </c>
    </row>
    <row r="41" spans="1:8">
      <c r="A41" s="40" t="str">
        <f>IF('Men Track input 1'!A26="","",'Men Track input 1'!A26)</f>
        <v>MEN</v>
      </c>
      <c r="B41" s="44" t="str">
        <f>IF('Men Track input 1'!B26="","",'Men Track input 1'!B26)</f>
        <v>Position</v>
      </c>
      <c r="C41" s="37" t="str">
        <f>IF('Men Track input 1'!C26="","",'Men Track input 1'!C26)</f>
        <v>Competitor</v>
      </c>
      <c r="D41" s="37" t="str">
        <f>IF('Men Track input 1'!D26="","",'Men Track input 1'!D26)</f>
        <v>Club</v>
      </c>
      <c r="E41" s="37" t="str">
        <f>IF('Men Track input 1'!E26="","",'Men Track input 1'!E26)</f>
        <v>Bib Number</v>
      </c>
      <c r="F41" s="45" t="str">
        <f>IF('Men Track input 1'!X26="","",'Men Track input 1'!X26)</f>
        <v>Performance</v>
      </c>
      <c r="G41" s="45" t="str">
        <f>IF('Men Track input 1'!K26="","",'Men Track input 1'!K26)</f>
        <v>Points</v>
      </c>
      <c r="H41" s="45" t="str">
        <f>IF('Men Track input 1'!L26="","",'Men Track input 1'!L26)</f>
        <v>Points</v>
      </c>
    </row>
    <row r="42" spans="1:8">
      <c r="A42" t="str">
        <f>IF('Men Track input 1'!A27="","",'Men Track input 1'!A27)</f>
        <v/>
      </c>
      <c r="B42" s="38">
        <f>IF('Men Track input 1'!B27="","",'Men Track input 1'!B27)</f>
        <v>1</v>
      </c>
      <c r="C42" s="38" t="str">
        <f>IF('Men Track input 1'!C27="","",'Men Track input 1'!C27)</f>
        <v/>
      </c>
      <c r="D42" s="38" t="str">
        <f>IF('Men Track input 1'!D27="","",'Men Track input 1'!D27)</f>
        <v/>
      </c>
      <c r="E42" s="38" t="str">
        <f>IF('Men Track input 1'!E27="","",'Men Track input 1'!E27)</f>
        <v/>
      </c>
      <c r="F42" s="46" t="str">
        <f>IF('Men Track input 1'!X27="","",'Men Track input 1'!X27)</f>
        <v/>
      </c>
      <c r="G42" s="46" t="str">
        <f>IF('Men Track input 1'!K27="","",'Men Track input 1'!K27)</f>
        <v/>
      </c>
      <c r="H42" s="46" t="str">
        <f>IF('Men Track input 1'!L27="","",'Men Track input 1'!L27)</f>
        <v/>
      </c>
    </row>
    <row r="43" spans="1:8">
      <c r="A43" t="str">
        <f>IF('Men Track input 1'!A28="","",'Men Track input 1'!A28)</f>
        <v/>
      </c>
      <c r="B43" s="38">
        <f>IF('Men Track input 1'!B28="","",'Men Track input 1'!B28)</f>
        <v>2</v>
      </c>
      <c r="C43" s="38" t="str">
        <f>IF('Men Track input 1'!C28="","",'Men Track input 1'!C28)</f>
        <v/>
      </c>
      <c r="D43" s="38" t="str">
        <f>IF('Men Track input 1'!D28="","",'Men Track input 1'!D28)</f>
        <v/>
      </c>
      <c r="E43" s="38" t="str">
        <f>IF('Men Track input 1'!E28="","",'Men Track input 1'!E28)</f>
        <v/>
      </c>
      <c r="F43" s="46" t="str">
        <f>IF('Men Track input 1'!X28="","",'Men Track input 1'!X28)</f>
        <v/>
      </c>
      <c r="G43" s="46" t="str">
        <f>IF('Men Track input 1'!K28="","",'Men Track input 1'!K28)</f>
        <v/>
      </c>
      <c r="H43" s="46" t="str">
        <f>IF('Men Track input 1'!L28="","",'Men Track input 1'!L28)</f>
        <v/>
      </c>
    </row>
    <row r="44" spans="1:8">
      <c r="A44" t="str">
        <f>IF('Men Track input 1'!A29="","",'Men Track input 1'!A29)</f>
        <v/>
      </c>
      <c r="B44" s="38">
        <f>IF('Men Track input 1'!B29="","",'Men Track input 1'!B29)</f>
        <v>3</v>
      </c>
      <c r="C44" s="38" t="str">
        <f>IF('Men Track input 1'!C29="","",'Men Track input 1'!C29)</f>
        <v/>
      </c>
      <c r="D44" s="38" t="str">
        <f>IF('Men Track input 1'!D29="","",'Men Track input 1'!D29)</f>
        <v/>
      </c>
      <c r="E44" s="38" t="str">
        <f>IF('Men Track input 1'!E29="","",'Men Track input 1'!E29)</f>
        <v/>
      </c>
      <c r="F44" s="46" t="str">
        <f>IF('Men Track input 1'!X29="","",'Men Track input 1'!X29)</f>
        <v/>
      </c>
      <c r="G44" s="46" t="str">
        <f>IF('Men Track input 1'!K29="","",'Men Track input 1'!K29)</f>
        <v/>
      </c>
      <c r="H44" s="46" t="str">
        <f>IF('Men Track input 1'!L29="","",'Men Track input 1'!L29)</f>
        <v/>
      </c>
    </row>
    <row r="45" spans="1:8">
      <c r="A45" t="str">
        <f>IF('Men Track input 1'!A30="","",'Men Track input 1'!A30)</f>
        <v/>
      </c>
      <c r="B45" s="38">
        <f>IF('Men Track input 1'!B30="","",'Men Track input 1'!B30)</f>
        <v>4</v>
      </c>
      <c r="C45" s="38" t="str">
        <f>IF('Men Track input 1'!C30="","",'Men Track input 1'!C30)</f>
        <v/>
      </c>
      <c r="D45" s="38" t="str">
        <f>IF('Men Track input 1'!D30="","",'Men Track input 1'!D30)</f>
        <v/>
      </c>
      <c r="E45" s="38" t="str">
        <f>IF('Men Track input 1'!E30="","",'Men Track input 1'!E30)</f>
        <v/>
      </c>
      <c r="F45" s="46" t="str">
        <f>IF('Men Track input 1'!X30="","",'Men Track input 1'!X30)</f>
        <v/>
      </c>
      <c r="G45" s="46" t="str">
        <f>IF('Men Track input 1'!K30="","",'Men Track input 1'!K30)</f>
        <v/>
      </c>
      <c r="H45" s="46" t="str">
        <f>IF('Men Track input 1'!L30="","",'Men Track input 1'!L30)</f>
        <v/>
      </c>
    </row>
    <row r="46" spans="1:8">
      <c r="A46" t="str">
        <f>IF('Men Track input 1'!A31="","",'Men Track input 1'!A31)</f>
        <v/>
      </c>
      <c r="B46" s="38">
        <f>IF('Men Track input 1'!B31="","",'Men Track input 1'!B31)</f>
        <v>5</v>
      </c>
      <c r="C46" s="38" t="str">
        <f>IF('Men Track input 1'!C31="","",'Men Track input 1'!C31)</f>
        <v/>
      </c>
      <c r="D46" s="38" t="str">
        <f>IF('Men Track input 1'!D31="","",'Men Track input 1'!D31)</f>
        <v/>
      </c>
      <c r="E46" s="38" t="str">
        <f>IF('Men Track input 1'!E31="","",'Men Track input 1'!E31)</f>
        <v/>
      </c>
      <c r="F46" s="46" t="str">
        <f>IF('Men Track input 1'!X31="","",'Men Track input 1'!X31)</f>
        <v/>
      </c>
      <c r="G46" s="46" t="str">
        <f>IF('Men Track input 1'!K31="","",'Men Track input 1'!K31)</f>
        <v/>
      </c>
      <c r="H46" s="46" t="str">
        <f>IF('Men Track input 1'!L31="","",'Men Track input 1'!L31)</f>
        <v/>
      </c>
    </row>
    <row r="47" spans="1:8">
      <c r="A47" t="str">
        <f>IF('Men Track input 1'!A32="","",'Men Track input 1'!A32)</f>
        <v/>
      </c>
      <c r="B47" s="38">
        <f>IF('Men Track input 1'!B32="","",'Men Track input 1'!B32)</f>
        <v>6</v>
      </c>
      <c r="C47" s="38" t="str">
        <f>IF('Men Track input 1'!C32="","",'Men Track input 1'!C32)</f>
        <v/>
      </c>
      <c r="D47" s="38" t="str">
        <f>IF('Men Track input 1'!D32="","",'Men Track input 1'!D32)</f>
        <v/>
      </c>
      <c r="E47" s="38" t="str">
        <f>IF('Men Track input 1'!E32="","",'Men Track input 1'!E32)</f>
        <v/>
      </c>
      <c r="F47" s="46" t="str">
        <f>IF('Men Track input 1'!X32="","",'Men Track input 1'!X32)</f>
        <v/>
      </c>
      <c r="G47" s="46" t="str">
        <f>IF('Men Track input 1'!K32="","",'Men Track input 1'!K32)</f>
        <v/>
      </c>
      <c r="H47" s="46" t="str">
        <f>IF('Men Track input 1'!L32="","",'Men Track input 1'!L32)</f>
        <v/>
      </c>
    </row>
    <row r="48" spans="1:8">
      <c r="A48" t="str">
        <f>IF('Men Track input 1'!A33="","",'Men Track input 1'!A33)</f>
        <v/>
      </c>
      <c r="B48" s="38">
        <f>IF('Men Track input 1'!B33="","",'Men Track input 1'!B33)</f>
        <v>7</v>
      </c>
      <c r="C48" s="38" t="str">
        <f>IF('Men Track input 1'!C33="","",'Men Track input 1'!C33)</f>
        <v/>
      </c>
      <c r="D48" s="38" t="str">
        <f>IF('Men Track input 1'!D33="","",'Men Track input 1'!D33)</f>
        <v/>
      </c>
      <c r="E48" s="38" t="str">
        <f>IF('Men Track input 1'!E33="","",'Men Track input 1'!E33)</f>
        <v/>
      </c>
      <c r="F48" s="46" t="str">
        <f>IF('Men Track input 1'!X33="","",'Men Track input 1'!X33)</f>
        <v/>
      </c>
      <c r="G48" s="46" t="str">
        <f>IF('Men Track input 1'!K33="","",'Men Track input 1'!K33)</f>
        <v/>
      </c>
      <c r="H48" s="46" t="str">
        <f>IF('Men Track input 1'!L33="","",'Men Track input 1'!L33)</f>
        <v/>
      </c>
    </row>
    <row r="49" spans="1:12">
      <c r="A49" t="str">
        <f>IF('Men Track input 1'!A34="","",'Men Track input 1'!A34)</f>
        <v/>
      </c>
      <c r="B49" s="38">
        <f>IF('Men Track input 1'!B34="","",'Men Track input 1'!B34)</f>
        <v>8</v>
      </c>
      <c r="C49" s="38" t="str">
        <f>IF('Men Track input 1'!C34="","",'Men Track input 1'!C34)</f>
        <v/>
      </c>
      <c r="D49" s="38" t="str">
        <f>IF('Men Track input 1'!D34="","",'Men Track input 1'!D34)</f>
        <v/>
      </c>
      <c r="E49" s="38" t="str">
        <f>IF('Men Track input 1'!E34="","",'Men Track input 1'!E34)</f>
        <v/>
      </c>
      <c r="F49" s="46" t="str">
        <f>IF('Men Track input 1'!X34="","",'Men Track input 1'!X34)</f>
        <v/>
      </c>
      <c r="G49" s="46" t="str">
        <f>IF('Men Track input 1'!K34="","",'Men Track input 1'!K34)</f>
        <v/>
      </c>
      <c r="H49" s="46" t="str">
        <f>IF('Men Track input 1'!L34="","",'Men Track input 1'!L34)</f>
        <v/>
      </c>
    </row>
    <row r="50" spans="1:12">
      <c r="A50" s="16" t="str">
        <f>IF('Men Track input 1'!A55="","",'Men Track input 1'!A55)</f>
        <v>Event</v>
      </c>
      <c r="B50" s="151" t="str">
        <f>IF('Men Track input 1'!B55="","",'Men Track input 1'!B55)</f>
        <v>COMBINED</v>
      </c>
      <c r="C50" s="151" t="str">
        <f>IF('Men Track input 1'!C55="","",'Men Track input 1'!C55)</f>
        <v xml:space="preserve">   B / C RACES FOR </v>
      </c>
      <c r="D50" s="151" t="str">
        <f>IF('Men Track input 1'!D55="","",'Men Track input 1'!D55)</f>
        <v>SCORING</v>
      </c>
      <c r="E50" t="str">
        <f>IF('Men Track input 1'!E55="","",'Men Track input 1'!E55)</f>
        <v/>
      </c>
      <c r="F50" s="2" t="str">
        <f>IF('Men Track input 1'!X55="","",'Men Track input 1'!X55)</f>
        <v/>
      </c>
      <c r="G50" s="2" t="str">
        <f>IF('Men Track input 1'!K55="","",'Men Track input 1'!K55)</f>
        <v/>
      </c>
      <c r="H50" s="2" t="str">
        <f>IF('Men Track input 1'!L55="","",'Men Track input 1'!L55)</f>
        <v/>
      </c>
      <c r="L50" s="3"/>
    </row>
    <row r="51" spans="1:12">
      <c r="A51" s="16">
        <f>IF('Men Track input 1'!A56="","",'Men Track input 1'!A56)</f>
        <v>100</v>
      </c>
      <c r="B51" s="47" t="str">
        <f>IF('Men Track input 1'!B56="","",'Men Track input 1'!B56)</f>
        <v>B+C string</v>
      </c>
      <c r="C51" s="154" t="str">
        <f>IF('Men Track input 1'!C56="","",'Men Track input 1'!C56)</f>
        <v>Wind reading if applic</v>
      </c>
      <c r="D51" s="154" t="str">
        <f>IF('Men Track input 1'!D56="","",'Men Track input 1'!D56)</f>
        <v xml:space="preserve"> &amp; </v>
      </c>
      <c r="E51" s="154" t="str">
        <f>IF('Men Track input 1'!E56="","",'Men Track input 1'!E56)</f>
        <v>m/s</v>
      </c>
      <c r="F51" s="155"/>
      <c r="G51" s="155" t="str">
        <f>IF('Men Track input 1'!K56="","",'Men Track input 1'!K56)</f>
        <v>Position</v>
      </c>
      <c r="H51" s="155" t="str">
        <f>IF('Men Track input 1'!L56="","",'Men Track input 1'!L56)</f>
        <v>Bonus</v>
      </c>
      <c r="L51" s="3"/>
    </row>
    <row r="52" spans="1:12">
      <c r="A52" s="40" t="str">
        <f>IF('Men Track input 1'!A57="","",'Men Track input 1'!A57)</f>
        <v>MEN</v>
      </c>
      <c r="B52" s="154" t="str">
        <f>IF('Men Track input 1'!B57="","",'Men Track input 1'!B57)</f>
        <v>Position</v>
      </c>
      <c r="C52" s="154" t="str">
        <f>IF('Men Track input 1'!C57="","",'Men Track input 1'!C57)</f>
        <v>Competitor</v>
      </c>
      <c r="D52" s="154" t="str">
        <f>IF('Men Track input 1'!D57="","",'Men Track input 1'!D57)</f>
        <v>Club</v>
      </c>
      <c r="E52" s="154" t="str">
        <f>IF('Men Track input 1'!E57="","",'Men Track input 1'!E57)</f>
        <v>Bib Number</v>
      </c>
      <c r="F52" s="156" t="str">
        <f>IF('Men Track input 1'!X57="","",'Men Track input 1'!X57)</f>
        <v>Performance</v>
      </c>
      <c r="G52" s="156" t="str">
        <f>IF('Men Track input 1'!K57="","",'Men Track input 1'!K57)</f>
        <v>Points</v>
      </c>
      <c r="H52" s="156" t="str">
        <f>IF('Men Track input 1'!L57="","",'Men Track input 1'!L57)</f>
        <v>Points</v>
      </c>
    </row>
    <row r="53" spans="1:12">
      <c r="A53" t="str">
        <f>IF('Men Track input 1'!A58="","",'Men Track input 1'!A58)</f>
        <v/>
      </c>
      <c r="B53" s="157">
        <f>IF('Men Track input 1'!B58="","",'Men Track input 1'!B58)</f>
        <v>1</v>
      </c>
      <c r="C53" s="157" t="str">
        <f>IF('Men Track input 1'!C58="","",'Men Track input 1'!C58)</f>
        <v/>
      </c>
      <c r="D53" s="157" t="str">
        <f>IF('Men Track input 1'!D58="","",'Men Track input 1'!D58)</f>
        <v/>
      </c>
      <c r="E53" s="157" t="str">
        <f>IF('Men Track input 1'!E58="","",'Men Track input 1'!E58)</f>
        <v/>
      </c>
      <c r="F53" s="158" t="str">
        <f>IF('Men Track input 1'!X58="","",'Men Track input 1'!X58)</f>
        <v/>
      </c>
      <c r="G53" s="158">
        <f>IF('Men Track input 1'!K58="","",'Men Track input 1'!K58)</f>
        <v>0</v>
      </c>
      <c r="H53" s="158">
        <f>IF('Men Track input 1'!L58="","",'Men Track input 1'!L58)</f>
        <v>0</v>
      </c>
      <c r="I53" s="3"/>
    </row>
    <row r="54" spans="1:12">
      <c r="A54" t="str">
        <f>IF('Men Track input 1'!A59="","",'Men Track input 1'!A59)</f>
        <v/>
      </c>
      <c r="B54" s="157">
        <f>IF('Men Track input 1'!B59="","",'Men Track input 1'!B59)</f>
        <v>2</v>
      </c>
      <c r="C54" s="157" t="str">
        <f>IF('Men Track input 1'!C59="","",'Men Track input 1'!C59)</f>
        <v/>
      </c>
      <c r="D54" s="157" t="str">
        <f>IF('Men Track input 1'!D59="","",'Men Track input 1'!D59)</f>
        <v/>
      </c>
      <c r="E54" s="157" t="str">
        <f>IF('Men Track input 1'!E59="","",'Men Track input 1'!E59)</f>
        <v/>
      </c>
      <c r="F54" s="158" t="str">
        <f>IF('Men Track input 1'!X59="","",'Men Track input 1'!X59)</f>
        <v/>
      </c>
      <c r="G54" s="158">
        <f>IF('Men Track input 1'!K59="","",'Men Track input 1'!K59)</f>
        <v>0</v>
      </c>
      <c r="H54" s="158">
        <f>IF('Men Track input 1'!L59="","",'Men Track input 1'!L59)</f>
        <v>0</v>
      </c>
    </row>
    <row r="55" spans="1:12">
      <c r="A55" t="str">
        <f>IF('Men Track input 1'!A60="","",'Men Track input 1'!A60)</f>
        <v/>
      </c>
      <c r="B55" s="157">
        <f>IF('Men Track input 1'!B60="","",'Men Track input 1'!B60)</f>
        <v>3</v>
      </c>
      <c r="C55" s="157" t="str">
        <f>IF('Men Track input 1'!C60="","",'Men Track input 1'!C60)</f>
        <v/>
      </c>
      <c r="D55" s="157" t="str">
        <f>IF('Men Track input 1'!D60="","",'Men Track input 1'!D60)</f>
        <v/>
      </c>
      <c r="E55" s="157" t="str">
        <f>IF('Men Track input 1'!E60="","",'Men Track input 1'!E60)</f>
        <v/>
      </c>
      <c r="F55" s="158" t="str">
        <f>IF('Men Track input 1'!X60="","",'Men Track input 1'!X60)</f>
        <v/>
      </c>
      <c r="G55" s="158">
        <f>IF('Men Track input 1'!K60="","",'Men Track input 1'!K60)</f>
        <v>0</v>
      </c>
      <c r="H55" s="158">
        <f>IF('Men Track input 1'!L60="","",'Men Track input 1'!L60)</f>
        <v>0</v>
      </c>
    </row>
    <row r="56" spans="1:12">
      <c r="A56" t="str">
        <f>IF('Men Track input 1'!A61="","",'Men Track input 1'!A61)</f>
        <v/>
      </c>
      <c r="B56" s="157">
        <f>IF('Men Track input 1'!B61="","",'Men Track input 1'!B61)</f>
        <v>4</v>
      </c>
      <c r="C56" s="157" t="str">
        <f>IF('Men Track input 1'!C61="","",'Men Track input 1'!C61)</f>
        <v/>
      </c>
      <c r="D56" s="157" t="str">
        <f>IF('Men Track input 1'!D61="","",'Men Track input 1'!D61)</f>
        <v/>
      </c>
      <c r="E56" s="157" t="str">
        <f>IF('Men Track input 1'!E61="","",'Men Track input 1'!E61)</f>
        <v/>
      </c>
      <c r="F56" s="158" t="str">
        <f>IF('Men Track input 1'!X61="","",'Men Track input 1'!X61)</f>
        <v/>
      </c>
      <c r="G56" s="158">
        <f>IF('Men Track input 1'!K61="","",'Men Track input 1'!K61)</f>
        <v>0</v>
      </c>
      <c r="H56" s="158">
        <f>IF('Men Track input 1'!L61="","",'Men Track input 1'!L61)</f>
        <v>0</v>
      </c>
    </row>
    <row r="57" spans="1:12">
      <c r="A57" t="str">
        <f>IF('Men Track input 1'!A62="","",'Men Track input 1'!A62)</f>
        <v/>
      </c>
      <c r="B57" s="157">
        <f>IF('Men Track input 1'!B62="","",'Men Track input 1'!B62)</f>
        <v>5</v>
      </c>
      <c r="C57" s="157" t="str">
        <f>IF('Men Track input 1'!C62="","",'Men Track input 1'!C62)</f>
        <v/>
      </c>
      <c r="D57" s="157" t="str">
        <f>IF('Men Track input 1'!D62="","",'Men Track input 1'!D62)</f>
        <v/>
      </c>
      <c r="E57" s="157" t="str">
        <f>IF('Men Track input 1'!E62="","",'Men Track input 1'!E62)</f>
        <v/>
      </c>
      <c r="F57" s="158" t="str">
        <f>IF('Men Track input 1'!X62="","",'Men Track input 1'!X62)</f>
        <v/>
      </c>
      <c r="G57" s="158">
        <f>IF('Men Track input 1'!K62="","",'Men Track input 1'!K62)</f>
        <v>0</v>
      </c>
      <c r="H57" s="158">
        <f>IF('Men Track input 1'!L62="","",'Men Track input 1'!L62)</f>
        <v>0</v>
      </c>
    </row>
    <row r="58" spans="1:12">
      <c r="A58" t="str">
        <f>IF('Men Track input 1'!A63="","",'Men Track input 1'!A63)</f>
        <v/>
      </c>
      <c r="B58" s="157">
        <f>IF('Men Track input 1'!B63="","",'Men Track input 1'!B63)</f>
        <v>6</v>
      </c>
      <c r="C58" s="157" t="str">
        <f>IF('Men Track input 1'!C63="","",'Men Track input 1'!C63)</f>
        <v/>
      </c>
      <c r="D58" s="157" t="str">
        <f>IF('Men Track input 1'!D63="","",'Men Track input 1'!D63)</f>
        <v/>
      </c>
      <c r="E58" s="157" t="str">
        <f>IF('Men Track input 1'!E63="","",'Men Track input 1'!E63)</f>
        <v/>
      </c>
      <c r="F58" s="158" t="str">
        <f>IF('Men Track input 1'!X63="","",'Men Track input 1'!X63)</f>
        <v/>
      </c>
      <c r="G58" s="158">
        <f>IF('Men Track input 1'!K63="","",'Men Track input 1'!K63)</f>
        <v>0</v>
      </c>
      <c r="H58" s="158">
        <f>IF('Men Track input 1'!L63="","",'Men Track input 1'!L63)</f>
        <v>0</v>
      </c>
    </row>
    <row r="59" spans="1:12">
      <c r="A59" t="str">
        <f>IF('Men Track input 1'!A64="","",'Men Track input 1'!A64)</f>
        <v/>
      </c>
      <c r="B59" s="157">
        <f>IF('Men Track input 1'!B64="","",'Men Track input 1'!B64)</f>
        <v>7</v>
      </c>
      <c r="C59" s="157" t="str">
        <f>IF('Men Track input 1'!C64="","",'Men Track input 1'!C64)</f>
        <v/>
      </c>
      <c r="D59" s="157" t="str">
        <f>IF('Men Track input 1'!D64="","",'Men Track input 1'!D64)</f>
        <v/>
      </c>
      <c r="E59" s="157" t="str">
        <f>IF('Men Track input 1'!E64="","",'Men Track input 1'!E64)</f>
        <v/>
      </c>
      <c r="F59" s="158" t="str">
        <f>IF('Men Track input 1'!X64="","",'Men Track input 1'!X64)</f>
        <v/>
      </c>
      <c r="G59" s="158">
        <f>IF('Men Track input 1'!K64="","",'Men Track input 1'!K64)</f>
        <v>0</v>
      </c>
      <c r="H59" s="158">
        <f>IF('Men Track input 1'!L64="","",'Men Track input 1'!L64)</f>
        <v>0</v>
      </c>
    </row>
    <row r="60" spans="1:12">
      <c r="A60" t="str">
        <f>IF('Men Track input 1'!A65="","",'Men Track input 1'!A65)</f>
        <v/>
      </c>
      <c r="B60" s="157">
        <f>IF('Men Track input 1'!B65="","",'Men Track input 1'!B65)</f>
        <v>8</v>
      </c>
      <c r="C60" s="157" t="str">
        <f>IF('Men Track input 1'!C65="","",'Men Track input 1'!C65)</f>
        <v/>
      </c>
      <c r="D60" s="157" t="str">
        <f>IF('Men Track input 1'!D65="","",'Men Track input 1'!D65)</f>
        <v/>
      </c>
      <c r="E60" s="157" t="str">
        <f>IF('Men Track input 1'!E65="","",'Men Track input 1'!E65)</f>
        <v/>
      </c>
      <c r="F60" s="158" t="str">
        <f>IF('Men Track input 1'!X65="","",'Men Track input 1'!X65)</f>
        <v/>
      </c>
      <c r="G60" s="158">
        <f>IF('Men Track input 1'!K65="","",'Men Track input 1'!K65)</f>
        <v>0</v>
      </c>
      <c r="H60" s="158">
        <f>IF('Men Track input 1'!L65="","",'Men Track input 1'!L65)</f>
        <v>0</v>
      </c>
    </row>
    <row r="61" spans="1:12">
      <c r="A61" t="str">
        <f>IF('Men Track input 1'!A66="","",'Men Track input 1'!A66)</f>
        <v/>
      </c>
      <c r="B61" s="157">
        <f>IF('Men Track input 1'!B66="","",'Men Track input 1'!B66)</f>
        <v>9</v>
      </c>
      <c r="C61" s="157" t="str">
        <f>IF('Men Track input 1'!C66="","",'Men Track input 1'!C66)</f>
        <v/>
      </c>
      <c r="D61" s="157" t="str">
        <f>IF('Men Track input 1'!D66="","",'Men Track input 1'!D66)</f>
        <v/>
      </c>
      <c r="E61" s="157" t="str">
        <f>IF('Men Track input 1'!E66="","",'Men Track input 1'!E66)</f>
        <v/>
      </c>
      <c r="F61" s="158" t="str">
        <f>IF('Men Track input 1'!X66="","",'Men Track input 1'!X66)</f>
        <v/>
      </c>
      <c r="G61" s="158">
        <f>IF('Men Track input 1'!K66="","",'Men Track input 1'!K66)</f>
        <v>0</v>
      </c>
      <c r="H61" s="158">
        <f>IF('Men Track input 1'!L66="","",'Men Track input 1'!L66)</f>
        <v>0</v>
      </c>
    </row>
    <row r="62" spans="1:12">
      <c r="A62" t="str">
        <f>IF('Men Track input 1'!A67="","",'Men Track input 1'!A67)</f>
        <v/>
      </c>
      <c r="B62" s="157">
        <f>IF('Men Track input 1'!B67="","",'Men Track input 1'!B67)</f>
        <v>10</v>
      </c>
      <c r="C62" s="157" t="str">
        <f>IF('Men Track input 1'!C67="","",'Men Track input 1'!C67)</f>
        <v/>
      </c>
      <c r="D62" s="157" t="str">
        <f>IF('Men Track input 1'!D67="","",'Men Track input 1'!D67)</f>
        <v/>
      </c>
      <c r="E62" s="157" t="str">
        <f>IF('Men Track input 1'!E67="","",'Men Track input 1'!E67)</f>
        <v/>
      </c>
      <c r="F62" s="158" t="str">
        <f>IF('Men Track input 1'!X67="","",'Men Track input 1'!X67)</f>
        <v/>
      </c>
      <c r="G62" s="158">
        <f>IF('Men Track input 1'!K67="","",'Men Track input 1'!K67)</f>
        <v>0</v>
      </c>
      <c r="H62" s="158">
        <f>IF('Men Track input 1'!L67="","",'Men Track input 1'!L67)</f>
        <v>0</v>
      </c>
    </row>
    <row r="63" spans="1:12">
      <c r="A63" t="str">
        <f>IF('Men Track input 1'!A68="","",'Men Track input 1'!A68)</f>
        <v/>
      </c>
      <c r="B63" s="157">
        <f>IF('Men Track input 1'!B68="","",'Men Track input 1'!B68)</f>
        <v>11</v>
      </c>
      <c r="C63" s="157" t="str">
        <f>IF('Men Track input 1'!C68="","",'Men Track input 1'!C68)</f>
        <v/>
      </c>
      <c r="D63" s="157" t="str">
        <f>IF('Men Track input 1'!D68="","",'Men Track input 1'!D68)</f>
        <v/>
      </c>
      <c r="E63" s="157" t="str">
        <f>IF('Men Track input 1'!E68="","",'Men Track input 1'!E68)</f>
        <v/>
      </c>
      <c r="F63" s="158" t="str">
        <f>IF('Men Track input 1'!X68="","",'Men Track input 1'!X68)</f>
        <v/>
      </c>
      <c r="G63" s="158">
        <f>IF('Men Track input 1'!K68="","",'Men Track input 1'!K68)</f>
        <v>0</v>
      </c>
      <c r="H63" s="158">
        <f>IF('Men Track input 1'!L68="","",'Men Track input 1'!L68)</f>
        <v>0</v>
      </c>
    </row>
    <row r="64" spans="1:12">
      <c r="A64" t="str">
        <f>IF('Men Track input 1'!A69="","",'Men Track input 1'!A69)</f>
        <v/>
      </c>
      <c r="B64" s="157">
        <f>IF('Men Track input 1'!B69="","",'Men Track input 1'!B69)</f>
        <v>12</v>
      </c>
      <c r="C64" s="157" t="str">
        <f>IF('Men Track input 1'!C69="","",'Men Track input 1'!C69)</f>
        <v/>
      </c>
      <c r="D64" s="157" t="str">
        <f>IF('Men Track input 1'!D69="","",'Men Track input 1'!D69)</f>
        <v/>
      </c>
      <c r="E64" s="157" t="str">
        <f>IF('Men Track input 1'!E69="","",'Men Track input 1'!E69)</f>
        <v/>
      </c>
      <c r="F64" s="158" t="str">
        <f>IF('Men Track input 1'!X69="","",'Men Track input 1'!X69)</f>
        <v/>
      </c>
      <c r="G64" s="158">
        <f>IF('Men Track input 1'!K69="","",'Men Track input 1'!K69)</f>
        <v>0</v>
      </c>
      <c r="H64" s="158">
        <f>IF('Men Track input 1'!L69="","",'Men Track input 1'!L69)</f>
        <v>0</v>
      </c>
    </row>
    <row r="65" spans="1:8">
      <c r="A65" t="str">
        <f>IF('Men Track input 1'!A70="","",'Men Track input 1'!A70)</f>
        <v/>
      </c>
      <c r="B65" s="157">
        <f>IF('Men Track input 1'!B70="","",'Men Track input 1'!B70)</f>
        <v>13</v>
      </c>
      <c r="C65" s="157" t="str">
        <f>IF('Men Track input 1'!C70="","",'Men Track input 1'!C70)</f>
        <v/>
      </c>
      <c r="D65" s="157" t="str">
        <f>IF('Men Track input 1'!D70="","",'Men Track input 1'!D70)</f>
        <v/>
      </c>
      <c r="E65" s="157" t="str">
        <f>IF('Men Track input 1'!E70="","",'Men Track input 1'!E70)</f>
        <v/>
      </c>
      <c r="F65" s="158" t="str">
        <f>IF('Men Track input 1'!X70="","",'Men Track input 1'!X70)</f>
        <v/>
      </c>
      <c r="G65" s="158">
        <f>IF('Men Track input 1'!K70="","",'Men Track input 1'!K70)</f>
        <v>0</v>
      </c>
      <c r="H65" s="158">
        <f>IF('Men Track input 1'!L70="","",'Men Track input 1'!L70)</f>
        <v>0</v>
      </c>
    </row>
    <row r="66" spans="1:8">
      <c r="A66" t="str">
        <f>IF('Men Track input 1'!A71="","",'Men Track input 1'!A71)</f>
        <v/>
      </c>
      <c r="B66" s="157">
        <f>IF('Men Track input 1'!B71="","",'Men Track input 1'!B71)</f>
        <v>14</v>
      </c>
      <c r="C66" s="157" t="str">
        <f>IF('Men Track input 1'!C71="","",'Men Track input 1'!C71)</f>
        <v/>
      </c>
      <c r="D66" s="157" t="str">
        <f>IF('Men Track input 1'!D71="","",'Men Track input 1'!D71)</f>
        <v/>
      </c>
      <c r="E66" s="157" t="str">
        <f>IF('Men Track input 1'!E71="","",'Men Track input 1'!E71)</f>
        <v/>
      </c>
      <c r="F66" s="158" t="str">
        <f>IF('Men Track input 1'!X71="","",'Men Track input 1'!X71)</f>
        <v/>
      </c>
      <c r="G66" s="158">
        <f>IF('Men Track input 1'!K71="","",'Men Track input 1'!K71)</f>
        <v>0</v>
      </c>
      <c r="H66" s="158">
        <f>IF('Men Track input 1'!L71="","",'Men Track input 1'!L71)</f>
        <v>0</v>
      </c>
    </row>
    <row r="67" spans="1:8">
      <c r="A67" t="str">
        <f>IF('Men Track input 1'!A72="","",'Men Track input 1'!A72)</f>
        <v/>
      </c>
      <c r="B67" s="157">
        <f>IF('Men Track input 1'!B72="","",'Men Track input 1'!B72)</f>
        <v>15</v>
      </c>
      <c r="C67" s="157" t="str">
        <f>IF('Men Track input 1'!C72="","",'Men Track input 1'!C72)</f>
        <v/>
      </c>
      <c r="D67" s="157" t="str">
        <f>IF('Men Track input 1'!D72="","",'Men Track input 1'!D72)</f>
        <v/>
      </c>
      <c r="E67" s="157" t="str">
        <f>IF('Men Track input 1'!E72="","",'Men Track input 1'!E72)</f>
        <v/>
      </c>
      <c r="F67" s="158" t="str">
        <f>IF('Men Track input 1'!X72="","",'Men Track input 1'!X72)</f>
        <v/>
      </c>
      <c r="G67" s="158">
        <f>IF('Men Track input 1'!K72="","",'Men Track input 1'!K72)</f>
        <v>0</v>
      </c>
      <c r="H67" s="158">
        <f>IF('Men Track input 1'!L72="","",'Men Track input 1'!L72)</f>
        <v>0</v>
      </c>
    </row>
    <row r="68" spans="1:8">
      <c r="A68" t="str">
        <f>IF('Men Track input 1'!A73="","",'Men Track input 1'!A73)</f>
        <v/>
      </c>
      <c r="B68" s="157">
        <f>IF('Men Track input 1'!B73="","",'Men Track input 1'!B73)</f>
        <v>16</v>
      </c>
      <c r="C68" s="157" t="str">
        <f>IF('Men Track input 1'!C73="","",'Men Track input 1'!C73)</f>
        <v/>
      </c>
      <c r="D68" s="157" t="str">
        <f>IF('Men Track input 1'!D73="","",'Men Track input 1'!D73)</f>
        <v/>
      </c>
      <c r="E68" s="157" t="str">
        <f>IF('Men Track input 1'!E73="","",'Men Track input 1'!E73)</f>
        <v/>
      </c>
      <c r="F68" s="158" t="str">
        <f>IF('Men Track input 1'!X73="","",'Men Track input 1'!X73)</f>
        <v/>
      </c>
      <c r="G68" s="158">
        <f>IF('Men Track input 1'!K73="","",'Men Track input 1'!K73)</f>
        <v>0</v>
      </c>
      <c r="H68" s="158">
        <f>IF('Men Track input 1'!L73="","",'Men Track input 1'!L73)</f>
        <v>0</v>
      </c>
    </row>
    <row r="69" spans="1:8">
      <c r="A69" t="str">
        <f>IF('Men Track input 1'!A74="","",'Men Track input 1'!A74)</f>
        <v/>
      </c>
      <c r="B69" t="str">
        <f>IF('Men Track input 1'!B74="","",'Men Track input 1'!B74)</f>
        <v/>
      </c>
      <c r="C69" t="str">
        <f>IF('Men Track input 1'!C74="","",'Men Track input 1'!C74)</f>
        <v/>
      </c>
      <c r="D69" t="str">
        <f>IF('Men Track input 1'!D74="","",'Men Track input 1'!D74)</f>
        <v/>
      </c>
      <c r="E69" t="str">
        <f>IF('Men Track input 1'!E74="","",'Men Track input 1'!E74)</f>
        <v/>
      </c>
      <c r="F69" s="2" t="str">
        <f>IF('Men Track input 1'!X74="","",'Men Track input 1'!X74)</f>
        <v/>
      </c>
      <c r="G69" s="2" t="str">
        <f>IF('Men Track input 1'!K74="","",'Men Track input 1'!K74)</f>
        <v/>
      </c>
      <c r="H69" s="2" t="str">
        <f>IF('Men Track input 1'!L74="","",'Men Track input 1'!L74)</f>
        <v/>
      </c>
    </row>
    <row r="70" spans="1:8">
      <c r="A70" t="str">
        <f>IF('Men Track input 1'!A75="","",'Men Track input 1'!A75)</f>
        <v/>
      </c>
      <c r="B70" t="str">
        <f>IF('Men Track input 1'!B75="","",'Men Track input 1'!B75)</f>
        <v/>
      </c>
      <c r="C70" t="str">
        <f>IF('Men Track input 1'!C75="","",'Men Track input 1'!C75)</f>
        <v/>
      </c>
      <c r="D70" t="str">
        <f>IF('Men Track input 1'!D75="","",'Men Track input 1'!D75)</f>
        <v/>
      </c>
      <c r="E70" t="str">
        <f>IF('Men Track input 1'!E75="","",'Men Track input 1'!E75)</f>
        <v/>
      </c>
      <c r="F70" s="2" t="str">
        <f>IF('Men Track input 1'!X75="","",'Men Track input 1'!X75)</f>
        <v/>
      </c>
      <c r="G70" s="2" t="str">
        <f>IF('Men Track input 1'!K75="","",'Men Track input 1'!K75)</f>
        <v/>
      </c>
      <c r="H70" s="2" t="str">
        <f>IF('Men Track input 1'!L75="","",'Men Track input 1'!L75)</f>
        <v/>
      </c>
    </row>
    <row r="71" spans="1:8">
      <c r="A71" s="39" t="str">
        <f>IF('Men Track input 1'!A76="","",'Men Track input 1'!A76)</f>
        <v>Event</v>
      </c>
      <c r="B71" s="39" t="str">
        <f>IF('Men Track input 1'!B76="","",'Men Track input 1'!B76)</f>
        <v>Event</v>
      </c>
      <c r="C71" s="39">
        <f>IF('Men Track input 1'!C76="","",'Men Track input 1'!C76)</f>
        <v>200</v>
      </c>
      <c r="D71" s="39" t="str">
        <f>IF('Men Track input 1'!D76="","",'Men Track input 1'!D76)</f>
        <v>metres</v>
      </c>
      <c r="E71" s="40" t="str">
        <f>A73</f>
        <v>MEN</v>
      </c>
      <c r="F71" s="2" t="str">
        <f>IF('Men Track input 1'!X76="","",'Men Track input 1'!X76)</f>
        <v/>
      </c>
      <c r="G71" s="2" t="str">
        <f>IF('Men Track input 1'!K76="","",'Men Track input 1'!K76)</f>
        <v/>
      </c>
      <c r="H71" s="2" t="str">
        <f>IF('Men Track input 1'!L76="","",'Men Track input 1'!L76)</f>
        <v/>
      </c>
    </row>
    <row r="72" spans="1:8">
      <c r="A72" s="16">
        <f>IF('Men Track input 1'!A77="","",'Men Track input 1'!A77)</f>
        <v>200</v>
      </c>
      <c r="B72" s="41" t="str">
        <f>IF('Men Track input 1'!B77="","",'Men Track input 1'!B77)</f>
        <v>A string</v>
      </c>
      <c r="C72" s="42" t="str">
        <f>IF('Men Track input 1'!C77="","",'Men Track input 1'!C77)</f>
        <v>Wind reading if applic</v>
      </c>
      <c r="D72" s="42" t="str">
        <f>IF('Men Track input 1'!D77="","",'Men Track input 1'!D77)</f>
        <v/>
      </c>
      <c r="E72" s="42" t="str">
        <f>IF('Men Track input 1'!E77="","",'Men Track input 1'!E77)</f>
        <v>m/s</v>
      </c>
      <c r="F72" s="43"/>
      <c r="G72" s="43" t="str">
        <f>IF('Men Track input 1'!K77="","",'Men Track input 1'!K77)</f>
        <v>Position</v>
      </c>
      <c r="H72" s="43" t="str">
        <f>IF('Men Track input 1'!L77="","",'Men Track input 1'!L77)</f>
        <v>Bonus</v>
      </c>
    </row>
    <row r="73" spans="1:8">
      <c r="A73" s="40" t="str">
        <f>IF('Men Track input 1'!A78="","",'Men Track input 1'!A78)</f>
        <v>MEN</v>
      </c>
      <c r="B73" s="44" t="str">
        <f>IF('Men Track input 1'!B78="","",'Men Track input 1'!B78)</f>
        <v>Position</v>
      </c>
      <c r="C73" s="37" t="str">
        <f>IF('Men Track input 1'!C78="","",'Men Track input 1'!C78)</f>
        <v>Competitor</v>
      </c>
      <c r="D73" s="37" t="str">
        <f>IF('Men Track input 1'!D78="","",'Men Track input 1'!D78)</f>
        <v>Club</v>
      </c>
      <c r="E73" s="37" t="str">
        <f>IF('Men Track input 1'!E78="","",'Men Track input 1'!E78)</f>
        <v>Bib Number</v>
      </c>
      <c r="F73" s="45" t="str">
        <f>IF('Men Track input 1'!X78="","",'Men Track input 1'!X78)</f>
        <v>Performance</v>
      </c>
      <c r="G73" s="45" t="str">
        <f>IF('Men Track input 1'!K78="","",'Men Track input 1'!K78)</f>
        <v>Points</v>
      </c>
      <c r="H73" s="45" t="str">
        <f>IF('Men Track input 1'!L78="","",'Men Track input 1'!L78)</f>
        <v>Points</v>
      </c>
    </row>
    <row r="74" spans="1:8">
      <c r="A74" t="str">
        <f>IF('Men Track input 1'!A79="","",'Men Track input 1'!A79)</f>
        <v/>
      </c>
      <c r="B74" s="38">
        <f>IF('Men Track input 1'!B79="","",'Men Track input 1'!B79)</f>
        <v>1</v>
      </c>
      <c r="C74" s="38" t="str">
        <f>IF('Men Track input 1'!C79="","",'Men Track input 1'!C79)</f>
        <v/>
      </c>
      <c r="D74" s="38" t="str">
        <f>IF('Men Track input 1'!D79="","",'Men Track input 1'!D79)</f>
        <v/>
      </c>
      <c r="E74" s="38" t="str">
        <f>IF('Men Track input 1'!E79="","",'Men Track input 1'!E79)</f>
        <v/>
      </c>
      <c r="F74" s="46" t="str">
        <f>IF('Men Track input 1'!X79="","",'Men Track input 1'!X79)</f>
        <v/>
      </c>
      <c r="G74" s="46">
        <f>IF('Men Track input 1'!K79="","",'Men Track input 1'!K79)</f>
        <v>0</v>
      </c>
      <c r="H74" s="46">
        <f>IF('Men Track input 1'!L79="","",'Men Track input 1'!L79)</f>
        <v>0</v>
      </c>
    </row>
    <row r="75" spans="1:8">
      <c r="A75" t="str">
        <f>IF('Men Track input 1'!A80="","",'Men Track input 1'!A80)</f>
        <v/>
      </c>
      <c r="B75" s="38">
        <f>IF('Men Track input 1'!B80="","",'Men Track input 1'!B80)</f>
        <v>2</v>
      </c>
      <c r="C75" s="38" t="str">
        <f>IF('Men Track input 1'!C80="","",'Men Track input 1'!C80)</f>
        <v/>
      </c>
      <c r="D75" s="38" t="str">
        <f>IF('Men Track input 1'!D80="","",'Men Track input 1'!D80)</f>
        <v/>
      </c>
      <c r="E75" s="38" t="str">
        <f>IF('Men Track input 1'!E80="","",'Men Track input 1'!E80)</f>
        <v/>
      </c>
      <c r="F75" s="46" t="str">
        <f>IF('Men Track input 1'!X80="","",'Men Track input 1'!X80)</f>
        <v/>
      </c>
      <c r="G75" s="46">
        <f>IF('Men Track input 1'!K80="","",'Men Track input 1'!K80)</f>
        <v>0</v>
      </c>
      <c r="H75" s="46">
        <f>IF('Men Track input 1'!L80="","",'Men Track input 1'!L80)</f>
        <v>0</v>
      </c>
    </row>
    <row r="76" spans="1:8">
      <c r="A76" t="str">
        <f>IF('Men Track input 1'!A81="","",'Men Track input 1'!A81)</f>
        <v/>
      </c>
      <c r="B76" s="38">
        <f>IF('Men Track input 1'!B81="","",'Men Track input 1'!B81)</f>
        <v>3</v>
      </c>
      <c r="C76" s="38" t="str">
        <f>IF('Men Track input 1'!C81="","",'Men Track input 1'!C81)</f>
        <v/>
      </c>
      <c r="D76" s="38" t="str">
        <f>IF('Men Track input 1'!D81="","",'Men Track input 1'!D81)</f>
        <v/>
      </c>
      <c r="E76" s="38" t="str">
        <f>IF('Men Track input 1'!E81="","",'Men Track input 1'!E81)</f>
        <v/>
      </c>
      <c r="F76" s="46" t="str">
        <f>IF('Men Track input 1'!X81="","",'Men Track input 1'!X81)</f>
        <v/>
      </c>
      <c r="G76" s="46">
        <f>IF('Men Track input 1'!K81="","",'Men Track input 1'!K81)</f>
        <v>0</v>
      </c>
      <c r="H76" s="46">
        <f>IF('Men Track input 1'!L81="","",'Men Track input 1'!L81)</f>
        <v>0</v>
      </c>
    </row>
    <row r="77" spans="1:8">
      <c r="A77" t="str">
        <f>IF('Men Track input 1'!A82="","",'Men Track input 1'!A82)</f>
        <v/>
      </c>
      <c r="B77" s="38">
        <f>IF('Men Track input 1'!B82="","",'Men Track input 1'!B82)</f>
        <v>4</v>
      </c>
      <c r="C77" s="38" t="str">
        <f>IF('Men Track input 1'!C82="","",'Men Track input 1'!C82)</f>
        <v/>
      </c>
      <c r="D77" s="38" t="str">
        <f>IF('Men Track input 1'!D82="","",'Men Track input 1'!D82)</f>
        <v/>
      </c>
      <c r="E77" s="38" t="str">
        <f>IF('Men Track input 1'!E82="","",'Men Track input 1'!E82)</f>
        <v/>
      </c>
      <c r="F77" s="46" t="str">
        <f>IF('Men Track input 1'!X82="","",'Men Track input 1'!X82)</f>
        <v/>
      </c>
      <c r="G77" s="46">
        <f>IF('Men Track input 1'!K82="","",'Men Track input 1'!K82)</f>
        <v>0</v>
      </c>
      <c r="H77" s="46">
        <f>IF('Men Track input 1'!L82="","",'Men Track input 1'!L82)</f>
        <v>0</v>
      </c>
    </row>
    <row r="78" spans="1:8">
      <c r="A78" t="str">
        <f>IF('Men Track input 1'!A83="","",'Men Track input 1'!A83)</f>
        <v/>
      </c>
      <c r="B78" s="38">
        <f>IF('Men Track input 1'!B83="","",'Men Track input 1'!B83)</f>
        <v>5</v>
      </c>
      <c r="C78" s="38" t="str">
        <f>IF('Men Track input 1'!C83="","",'Men Track input 1'!C83)</f>
        <v/>
      </c>
      <c r="D78" s="38" t="str">
        <f>IF('Men Track input 1'!D83="","",'Men Track input 1'!D83)</f>
        <v/>
      </c>
      <c r="E78" s="38" t="str">
        <f>IF('Men Track input 1'!E83="","",'Men Track input 1'!E83)</f>
        <v/>
      </c>
      <c r="F78" s="46" t="str">
        <f>IF('Men Track input 1'!X83="","",'Men Track input 1'!X83)</f>
        <v/>
      </c>
      <c r="G78" s="46">
        <f>IF('Men Track input 1'!K83="","",'Men Track input 1'!K83)</f>
        <v>0</v>
      </c>
      <c r="H78" s="46">
        <f>IF('Men Track input 1'!L83="","",'Men Track input 1'!L83)</f>
        <v>0</v>
      </c>
    </row>
    <row r="79" spans="1:8">
      <c r="A79" t="str">
        <f>IF('Men Track input 1'!A84="","",'Men Track input 1'!A84)</f>
        <v/>
      </c>
      <c r="B79" s="38">
        <f>IF('Men Track input 1'!B84="","",'Men Track input 1'!B84)</f>
        <v>6</v>
      </c>
      <c r="C79" s="38" t="str">
        <f>IF('Men Track input 1'!C84="","",'Men Track input 1'!C84)</f>
        <v/>
      </c>
      <c r="D79" s="38" t="str">
        <f>IF('Men Track input 1'!D84="","",'Men Track input 1'!D84)</f>
        <v/>
      </c>
      <c r="E79" s="38" t="str">
        <f>IF('Men Track input 1'!E84="","",'Men Track input 1'!E84)</f>
        <v/>
      </c>
      <c r="F79" s="46" t="str">
        <f>IF('Men Track input 1'!X84="","",'Men Track input 1'!X84)</f>
        <v/>
      </c>
      <c r="G79" s="46">
        <f>IF('Men Track input 1'!K84="","",'Men Track input 1'!K84)</f>
        <v>0</v>
      </c>
      <c r="H79" s="46">
        <f>IF('Men Track input 1'!L84="","",'Men Track input 1'!L84)</f>
        <v>0</v>
      </c>
    </row>
    <row r="80" spans="1:8">
      <c r="A80" t="str">
        <f>IF('Men Track input 1'!A85="","",'Men Track input 1'!A85)</f>
        <v/>
      </c>
      <c r="B80" s="38">
        <f>IF('Men Track input 1'!B85="","",'Men Track input 1'!B85)</f>
        <v>7</v>
      </c>
      <c r="C80" s="38" t="str">
        <f>IF('Men Track input 1'!C85="","",'Men Track input 1'!C85)</f>
        <v/>
      </c>
      <c r="D80" s="38" t="str">
        <f>IF('Men Track input 1'!D85="","",'Men Track input 1'!D85)</f>
        <v/>
      </c>
      <c r="E80" s="38" t="str">
        <f>IF('Men Track input 1'!E85="","",'Men Track input 1'!E85)</f>
        <v/>
      </c>
      <c r="F80" s="46" t="str">
        <f>IF('Men Track input 1'!X85="","",'Men Track input 1'!X85)</f>
        <v/>
      </c>
      <c r="G80" s="46">
        <f>IF('Men Track input 1'!K85="","",'Men Track input 1'!K85)</f>
        <v>0</v>
      </c>
      <c r="H80" s="46">
        <f>IF('Men Track input 1'!L85="","",'Men Track input 1'!L85)</f>
        <v>0</v>
      </c>
    </row>
    <row r="81" spans="1:8">
      <c r="A81" t="str">
        <f>IF('Men Track input 1'!A86="","",'Men Track input 1'!A86)</f>
        <v/>
      </c>
      <c r="B81" s="38">
        <f>IF('Men Track input 1'!B86="","",'Men Track input 1'!B86)</f>
        <v>8</v>
      </c>
      <c r="C81" s="38" t="str">
        <f>IF('Men Track input 1'!C86="","",'Men Track input 1'!C86)</f>
        <v/>
      </c>
      <c r="D81" s="38" t="str">
        <f>IF('Men Track input 1'!D86="","",'Men Track input 1'!D86)</f>
        <v/>
      </c>
      <c r="E81" s="38" t="str">
        <f>IF('Men Track input 1'!E86="","",'Men Track input 1'!E86)</f>
        <v/>
      </c>
      <c r="F81" s="46" t="str">
        <f>IF('Men Track input 1'!X86="","",'Men Track input 1'!X86)</f>
        <v/>
      </c>
      <c r="G81" s="46">
        <f>IF('Men Track input 1'!K86="","",'Men Track input 1'!K86)</f>
        <v>0</v>
      </c>
      <c r="H81" s="46">
        <f>IF('Men Track input 1'!L86="","",'Men Track input 1'!L86)</f>
        <v>0</v>
      </c>
    </row>
    <row r="82" spans="1:8">
      <c r="A82" s="39" t="str">
        <f>IF('Men Track input 1'!A87="","",'Men Track input 1'!A87)</f>
        <v>Event</v>
      </c>
      <c r="B82" s="39" t="str">
        <f>IF('Men Track input 1'!B87="","",'Men Track input 1'!B87)</f>
        <v/>
      </c>
      <c r="C82" s="39" t="str">
        <f>IF('Men Track input 1'!C87="","",'Men Track input 1'!C87)</f>
        <v/>
      </c>
      <c r="D82" s="39" t="str">
        <f>IF('Men Track input 1'!D87="","",'Men Track input 1'!D87)</f>
        <v/>
      </c>
      <c r="E82" s="40" t="str">
        <f>A84</f>
        <v>MEN</v>
      </c>
      <c r="F82" s="2" t="str">
        <f>IF('Men Track input 1'!X87="","",'Men Track input 1'!X87)</f>
        <v/>
      </c>
      <c r="G82" s="2" t="str">
        <f>IF('Men Track input 1'!K87="","",'Men Track input 1'!K87)</f>
        <v/>
      </c>
      <c r="H82" s="2" t="str">
        <f>IF('Men Track input 1'!L87="","",'Men Track input 1'!L87)</f>
        <v/>
      </c>
    </row>
    <row r="83" spans="1:8">
      <c r="A83" s="16">
        <f>IF('Men Track input 1'!A88="","",'Men Track input 1'!A88)</f>
        <v>200</v>
      </c>
      <c r="B83" s="41" t="str">
        <f>IF('Men Track input 1'!B88="","",'Men Track input 1'!B88)</f>
        <v>B/C race 1</v>
      </c>
      <c r="C83" s="42" t="str">
        <f>IF('Men Track input 1'!C88="","",'Men Track input 1'!C88)</f>
        <v>Wind reading if applic</v>
      </c>
      <c r="D83" s="42" t="str">
        <f>IF('Men Track input 1'!D88="","",'Men Track input 1'!D88)</f>
        <v/>
      </c>
      <c r="E83" s="42" t="str">
        <f>IF('Men Track input 1'!E88="","",'Men Track input 1'!E88)</f>
        <v>m/s</v>
      </c>
      <c r="F83" s="43"/>
      <c r="G83" s="43" t="str">
        <f>IF('Men Track input 1'!K88="","",'Men Track input 1'!K88)</f>
        <v>Position</v>
      </c>
      <c r="H83" s="43" t="str">
        <f>IF('Men Track input 1'!L88="","",'Men Track input 1'!L88)</f>
        <v>Bonus</v>
      </c>
    </row>
    <row r="84" spans="1:8">
      <c r="A84" s="40" t="str">
        <f>IF('Men Track input 1'!A89="","",'Men Track input 1'!A89)</f>
        <v>MEN</v>
      </c>
      <c r="B84" s="44" t="str">
        <f>IF('Men Track input 1'!B89="","",'Men Track input 1'!B89)</f>
        <v>Position</v>
      </c>
      <c r="C84" s="37" t="str">
        <f>IF('Men Track input 1'!C89="","",'Men Track input 1'!C89)</f>
        <v>Competitor</v>
      </c>
      <c r="D84" s="37" t="str">
        <f>IF('Men Track input 1'!D89="","",'Men Track input 1'!D89)</f>
        <v>Club</v>
      </c>
      <c r="E84" s="37" t="str">
        <f>IF('Men Track input 1'!E89="","",'Men Track input 1'!E89)</f>
        <v>Bib Number</v>
      </c>
      <c r="F84" s="45" t="str">
        <f>IF('Men Track input 1'!X89="","",'Men Track input 1'!X89)</f>
        <v>Performance</v>
      </c>
      <c r="G84" s="45" t="str">
        <f>IF('Men Track input 1'!K89="","",'Men Track input 1'!K89)</f>
        <v>Points</v>
      </c>
      <c r="H84" s="45" t="str">
        <f>IF('Men Track input 1'!L89="","",'Men Track input 1'!L89)</f>
        <v>Points</v>
      </c>
    </row>
    <row r="85" spans="1:8">
      <c r="A85" t="str">
        <f>IF('Men Track input 1'!A90="","",'Men Track input 1'!A90)</f>
        <v/>
      </c>
      <c r="B85" s="38">
        <f>IF('Men Track input 1'!B90="","",'Men Track input 1'!B90)</f>
        <v>1</v>
      </c>
      <c r="C85" s="38" t="str">
        <f>IF('Men Track input 1'!C90="","",'Men Track input 1'!C90)</f>
        <v/>
      </c>
      <c r="D85" s="38" t="str">
        <f>IF('Men Track input 1'!D90="","",'Men Track input 1'!D90)</f>
        <v/>
      </c>
      <c r="E85" s="38" t="str">
        <f>IF('Men Track input 1'!E90="","",'Men Track input 1'!E90)</f>
        <v/>
      </c>
      <c r="F85" s="46" t="str">
        <f>IF('Men Track input 1'!X90="","",'Men Track input 1'!X90)</f>
        <v/>
      </c>
      <c r="G85" s="46" t="str">
        <f>IF('Men Track input 1'!K90="","",'Men Track input 1'!K90)</f>
        <v/>
      </c>
      <c r="H85" s="46" t="str">
        <f>IF('Men Track input 1'!L90="","",'Men Track input 1'!L90)</f>
        <v/>
      </c>
    </row>
    <row r="86" spans="1:8">
      <c r="A86" t="str">
        <f>IF('Men Track input 1'!A91="","",'Men Track input 1'!A91)</f>
        <v/>
      </c>
      <c r="B86" s="38">
        <f>IF('Men Track input 1'!B91="","",'Men Track input 1'!B91)</f>
        <v>2</v>
      </c>
      <c r="C86" s="38" t="str">
        <f>IF('Men Track input 1'!C91="","",'Men Track input 1'!C91)</f>
        <v/>
      </c>
      <c r="D86" s="38" t="str">
        <f>IF('Men Track input 1'!D91="","",'Men Track input 1'!D91)</f>
        <v/>
      </c>
      <c r="E86" s="38" t="str">
        <f>IF('Men Track input 1'!E91="","",'Men Track input 1'!E91)</f>
        <v/>
      </c>
      <c r="F86" s="46" t="str">
        <f>IF('Men Track input 1'!X91="","",'Men Track input 1'!X91)</f>
        <v/>
      </c>
      <c r="G86" s="46" t="str">
        <f>IF('Men Track input 1'!K91="","",'Men Track input 1'!K91)</f>
        <v/>
      </c>
      <c r="H86" s="46" t="str">
        <f>IF('Men Track input 1'!L91="","",'Men Track input 1'!L91)</f>
        <v/>
      </c>
    </row>
    <row r="87" spans="1:8">
      <c r="A87" t="str">
        <f>IF('Men Track input 1'!A92="","",'Men Track input 1'!A92)</f>
        <v/>
      </c>
      <c r="B87" s="38">
        <f>IF('Men Track input 1'!B92="","",'Men Track input 1'!B92)</f>
        <v>3</v>
      </c>
      <c r="C87" s="38" t="str">
        <f>IF('Men Track input 1'!C92="","",'Men Track input 1'!C92)</f>
        <v/>
      </c>
      <c r="D87" s="38" t="str">
        <f>IF('Men Track input 1'!D92="","",'Men Track input 1'!D92)</f>
        <v/>
      </c>
      <c r="E87" s="38" t="str">
        <f>IF('Men Track input 1'!E92="","",'Men Track input 1'!E92)</f>
        <v/>
      </c>
      <c r="F87" s="46" t="str">
        <f>IF('Men Track input 1'!X92="","",'Men Track input 1'!X92)</f>
        <v/>
      </c>
      <c r="G87" s="46" t="str">
        <f>IF('Men Track input 1'!K92="","",'Men Track input 1'!K92)</f>
        <v/>
      </c>
      <c r="H87" s="46" t="str">
        <f>IF('Men Track input 1'!L92="","",'Men Track input 1'!L92)</f>
        <v/>
      </c>
    </row>
    <row r="88" spans="1:8">
      <c r="A88" t="str">
        <f>IF('Men Track input 1'!A93="","",'Men Track input 1'!A93)</f>
        <v/>
      </c>
      <c r="B88" s="38">
        <f>IF('Men Track input 1'!B93="","",'Men Track input 1'!B93)</f>
        <v>4</v>
      </c>
      <c r="C88" s="38" t="str">
        <f>IF('Men Track input 1'!C93="","",'Men Track input 1'!C93)</f>
        <v/>
      </c>
      <c r="D88" s="38" t="str">
        <f>IF('Men Track input 1'!D93="","",'Men Track input 1'!D93)</f>
        <v/>
      </c>
      <c r="E88" s="38" t="str">
        <f>IF('Men Track input 1'!E93="","",'Men Track input 1'!E93)</f>
        <v/>
      </c>
      <c r="F88" s="46" t="str">
        <f>IF('Men Track input 1'!X93="","",'Men Track input 1'!X93)</f>
        <v/>
      </c>
      <c r="G88" s="46" t="str">
        <f>IF('Men Track input 1'!K93="","",'Men Track input 1'!K93)</f>
        <v/>
      </c>
      <c r="H88" s="46" t="str">
        <f>IF('Men Track input 1'!L93="","",'Men Track input 1'!L93)</f>
        <v/>
      </c>
    </row>
    <row r="89" spans="1:8">
      <c r="A89" t="str">
        <f>IF('Men Track input 1'!A94="","",'Men Track input 1'!A94)</f>
        <v/>
      </c>
      <c r="B89" s="38">
        <f>IF('Men Track input 1'!B94="","",'Men Track input 1'!B94)</f>
        <v>5</v>
      </c>
      <c r="C89" s="38" t="str">
        <f>IF('Men Track input 1'!C94="","",'Men Track input 1'!C94)</f>
        <v/>
      </c>
      <c r="D89" s="38" t="str">
        <f>IF('Men Track input 1'!D94="","",'Men Track input 1'!D94)</f>
        <v/>
      </c>
      <c r="E89" s="38" t="str">
        <f>IF('Men Track input 1'!E94="","",'Men Track input 1'!E94)</f>
        <v/>
      </c>
      <c r="F89" s="46" t="str">
        <f>IF('Men Track input 1'!X94="","",'Men Track input 1'!X94)</f>
        <v/>
      </c>
      <c r="G89" s="46" t="str">
        <f>IF('Men Track input 1'!K94="","",'Men Track input 1'!K94)</f>
        <v/>
      </c>
      <c r="H89" s="46" t="str">
        <f>IF('Men Track input 1'!L94="","",'Men Track input 1'!L94)</f>
        <v/>
      </c>
    </row>
    <row r="90" spans="1:8">
      <c r="A90" t="str">
        <f>IF('Men Track input 1'!A95="","",'Men Track input 1'!A95)</f>
        <v/>
      </c>
      <c r="B90" s="38">
        <f>IF('Men Track input 1'!B95="","",'Men Track input 1'!B95)</f>
        <v>6</v>
      </c>
      <c r="C90" s="38" t="str">
        <f>IF('Men Track input 1'!C95="","",'Men Track input 1'!C95)</f>
        <v/>
      </c>
      <c r="D90" s="38" t="str">
        <f>IF('Men Track input 1'!D95="","",'Men Track input 1'!D95)</f>
        <v/>
      </c>
      <c r="E90" s="38" t="str">
        <f>IF('Men Track input 1'!E95="","",'Men Track input 1'!E95)</f>
        <v/>
      </c>
      <c r="F90" s="46" t="str">
        <f>IF('Men Track input 1'!X95="","",'Men Track input 1'!X95)</f>
        <v/>
      </c>
      <c r="G90" s="46" t="str">
        <f>IF('Men Track input 1'!K95="","",'Men Track input 1'!K95)</f>
        <v/>
      </c>
      <c r="H90" s="46" t="str">
        <f>IF('Men Track input 1'!L95="","",'Men Track input 1'!L95)</f>
        <v/>
      </c>
    </row>
    <row r="91" spans="1:8">
      <c r="A91" t="str">
        <f>IF('Men Track input 1'!A96="","",'Men Track input 1'!A96)</f>
        <v/>
      </c>
      <c r="B91" s="38">
        <f>IF('Men Track input 1'!B96="","",'Men Track input 1'!B96)</f>
        <v>7</v>
      </c>
      <c r="C91" s="38" t="str">
        <f>IF('Men Track input 1'!C96="","",'Men Track input 1'!C96)</f>
        <v/>
      </c>
      <c r="D91" s="38" t="str">
        <f>IF('Men Track input 1'!D96="","",'Men Track input 1'!D96)</f>
        <v/>
      </c>
      <c r="E91" s="38" t="str">
        <f>IF('Men Track input 1'!E96="","",'Men Track input 1'!E96)</f>
        <v/>
      </c>
      <c r="F91" s="46" t="str">
        <f>IF('Men Track input 1'!X96="","",'Men Track input 1'!X96)</f>
        <v/>
      </c>
      <c r="G91" s="46" t="str">
        <f>IF('Men Track input 1'!K96="","",'Men Track input 1'!K96)</f>
        <v/>
      </c>
      <c r="H91" s="46" t="str">
        <f>IF('Men Track input 1'!L96="","",'Men Track input 1'!L96)</f>
        <v/>
      </c>
    </row>
    <row r="92" spans="1:8">
      <c r="A92" t="str">
        <f>IF('Men Track input 1'!A97="","",'Men Track input 1'!A97)</f>
        <v/>
      </c>
      <c r="B92" s="38">
        <f>IF('Men Track input 1'!B97="","",'Men Track input 1'!B97)</f>
        <v>8</v>
      </c>
      <c r="C92" s="38" t="str">
        <f>IF('Men Track input 1'!C97="","",'Men Track input 1'!C97)</f>
        <v/>
      </c>
      <c r="D92" s="38" t="str">
        <f>IF('Men Track input 1'!D97="","",'Men Track input 1'!D97)</f>
        <v/>
      </c>
      <c r="E92" s="38" t="str">
        <f>IF('Men Track input 1'!E97="","",'Men Track input 1'!E97)</f>
        <v/>
      </c>
      <c r="F92" s="46" t="str">
        <f>IF('Men Track input 1'!X97="","",'Men Track input 1'!X97)</f>
        <v/>
      </c>
      <c r="G92" s="46" t="str">
        <f>IF('Men Track input 1'!K97="","",'Men Track input 1'!K97)</f>
        <v/>
      </c>
      <c r="H92" s="46" t="str">
        <f>IF('Men Track input 1'!L97="","",'Men Track input 1'!L97)</f>
        <v/>
      </c>
    </row>
    <row r="93" spans="1:8">
      <c r="A93" s="39" t="str">
        <f>IF('Men Track input 1'!A98="","",'Men Track input 1'!A98)</f>
        <v>Event</v>
      </c>
      <c r="B93" s="39" t="str">
        <f>IF('Men Track input 1'!B98="","",'Men Track input 1'!B98)</f>
        <v/>
      </c>
      <c r="C93" s="39" t="str">
        <f>IF('Men Track input 1'!C98="","",'Men Track input 1'!C98)</f>
        <v/>
      </c>
      <c r="D93" s="39" t="str">
        <f>IF('Men Track input 1'!D98="","",'Men Track input 1'!D98)</f>
        <v/>
      </c>
      <c r="E93" s="40" t="str">
        <f>A95</f>
        <v>MEN</v>
      </c>
      <c r="F93" s="2" t="str">
        <f>IF('Men Track input 1'!X98="","",'Men Track input 1'!X98)</f>
        <v/>
      </c>
      <c r="G93" s="2" t="str">
        <f>IF('Men Track input 1'!K98="","",'Men Track input 1'!K98)</f>
        <v/>
      </c>
      <c r="H93" s="2" t="str">
        <f>IF('Men Track input 1'!L98="","",'Men Track input 1'!L98)</f>
        <v/>
      </c>
    </row>
    <row r="94" spans="1:8">
      <c r="A94" s="16">
        <f>IF('Men Track input 1'!A99="","",'Men Track input 1'!A99)</f>
        <v>200</v>
      </c>
      <c r="B94" s="41" t="str">
        <f>IF('Men Track input 1'!B99="","",'Men Track input 1'!B99)</f>
        <v>B/C race 2</v>
      </c>
      <c r="C94" s="42" t="str">
        <f>IF('Men Track input 1'!C99="","",'Men Track input 1'!C99)</f>
        <v>Wind reading if applic</v>
      </c>
      <c r="D94" s="42" t="str">
        <f>IF('Men Track input 1'!D99="","",'Men Track input 1'!D99)</f>
        <v/>
      </c>
      <c r="E94" s="42" t="str">
        <f>IF('Men Track input 1'!E99="","",'Men Track input 1'!E99)</f>
        <v>m/s</v>
      </c>
      <c r="F94" s="43"/>
      <c r="G94" s="43" t="str">
        <f>IF('Men Track input 1'!K99="","",'Men Track input 1'!K99)</f>
        <v>Position</v>
      </c>
      <c r="H94" s="43" t="str">
        <f>IF('Men Track input 1'!L99="","",'Men Track input 1'!L99)</f>
        <v>Bonus</v>
      </c>
    </row>
    <row r="95" spans="1:8">
      <c r="A95" s="40" t="str">
        <f>IF('Men Track input 1'!A100="","",'Men Track input 1'!A100)</f>
        <v>MEN</v>
      </c>
      <c r="B95" s="44" t="str">
        <f>IF('Men Track input 1'!B100="","",'Men Track input 1'!B100)</f>
        <v>Position</v>
      </c>
      <c r="C95" s="37" t="str">
        <f>IF('Men Track input 1'!C100="","",'Men Track input 1'!C100)</f>
        <v>Competitor</v>
      </c>
      <c r="D95" s="37" t="str">
        <f>IF('Men Track input 1'!D100="","",'Men Track input 1'!D100)</f>
        <v>Club</v>
      </c>
      <c r="E95" s="37" t="str">
        <f>IF('Men Track input 1'!E100="","",'Men Track input 1'!E100)</f>
        <v>Bib Number</v>
      </c>
      <c r="F95" s="45" t="str">
        <f>IF('Men Track input 1'!X100="","",'Men Track input 1'!X100)</f>
        <v>Performance</v>
      </c>
      <c r="G95" s="45" t="str">
        <f>IF('Men Track input 1'!K100="","",'Men Track input 1'!K100)</f>
        <v>Points</v>
      </c>
      <c r="H95" s="45" t="str">
        <f>IF('Men Track input 1'!L100="","",'Men Track input 1'!L100)</f>
        <v>Points</v>
      </c>
    </row>
    <row r="96" spans="1:8">
      <c r="A96" t="str">
        <f>IF('Men Track input 1'!A101="","",'Men Track input 1'!A101)</f>
        <v/>
      </c>
      <c r="B96" s="38">
        <f>IF('Men Track input 1'!B101="","",'Men Track input 1'!B101)</f>
        <v>1</v>
      </c>
      <c r="C96" s="38" t="str">
        <f>IF('Men Track input 1'!C101="","",'Men Track input 1'!C101)</f>
        <v/>
      </c>
      <c r="D96" s="38" t="str">
        <f>IF('Men Track input 1'!D101="","",'Men Track input 1'!D101)</f>
        <v/>
      </c>
      <c r="E96" s="38" t="str">
        <f>IF('Men Track input 1'!E101="","",'Men Track input 1'!E101)</f>
        <v/>
      </c>
      <c r="F96" s="46" t="str">
        <f>IF('Men Track input 1'!X101="","",'Men Track input 1'!X101)</f>
        <v/>
      </c>
      <c r="G96" s="46" t="str">
        <f>IF('Men Track input 1'!K101="","",'Men Track input 1'!K101)</f>
        <v/>
      </c>
      <c r="H96" s="46" t="str">
        <f>IF('Men Track input 1'!L101="","",'Men Track input 1'!L101)</f>
        <v/>
      </c>
    </row>
    <row r="97" spans="1:8">
      <c r="A97" t="str">
        <f>IF('Men Track input 1'!A102="","",'Men Track input 1'!A102)</f>
        <v/>
      </c>
      <c r="B97" s="38">
        <f>IF('Men Track input 1'!B102="","",'Men Track input 1'!B102)</f>
        <v>2</v>
      </c>
      <c r="C97" s="38" t="str">
        <f>IF('Men Track input 1'!C102="","",'Men Track input 1'!C102)</f>
        <v/>
      </c>
      <c r="D97" s="38" t="str">
        <f>IF('Men Track input 1'!D102="","",'Men Track input 1'!D102)</f>
        <v/>
      </c>
      <c r="E97" s="38" t="str">
        <f>IF('Men Track input 1'!E102="","",'Men Track input 1'!E102)</f>
        <v/>
      </c>
      <c r="F97" s="46" t="str">
        <f>IF('Men Track input 1'!X102="","",'Men Track input 1'!X102)</f>
        <v/>
      </c>
      <c r="G97" s="46" t="str">
        <f>IF('Men Track input 1'!K102="","",'Men Track input 1'!K102)</f>
        <v/>
      </c>
      <c r="H97" s="46" t="str">
        <f>IF('Men Track input 1'!L102="","",'Men Track input 1'!L102)</f>
        <v/>
      </c>
    </row>
    <row r="98" spans="1:8">
      <c r="A98" t="str">
        <f>IF('Men Track input 1'!A103="","",'Men Track input 1'!A103)</f>
        <v/>
      </c>
      <c r="B98" s="38">
        <f>IF('Men Track input 1'!B103="","",'Men Track input 1'!B103)</f>
        <v>3</v>
      </c>
      <c r="C98" s="38" t="str">
        <f>IF('Men Track input 1'!C103="","",'Men Track input 1'!C103)</f>
        <v/>
      </c>
      <c r="D98" s="38" t="str">
        <f>IF('Men Track input 1'!D103="","",'Men Track input 1'!D103)</f>
        <v/>
      </c>
      <c r="E98" s="38" t="str">
        <f>IF('Men Track input 1'!E103="","",'Men Track input 1'!E103)</f>
        <v/>
      </c>
      <c r="F98" s="46" t="str">
        <f>IF('Men Track input 1'!X103="","",'Men Track input 1'!X103)</f>
        <v/>
      </c>
      <c r="G98" s="46" t="str">
        <f>IF('Men Track input 1'!K103="","",'Men Track input 1'!K103)</f>
        <v/>
      </c>
      <c r="H98" s="46" t="str">
        <f>IF('Men Track input 1'!L103="","",'Men Track input 1'!L103)</f>
        <v/>
      </c>
    </row>
    <row r="99" spans="1:8">
      <c r="A99" t="str">
        <f>IF('Men Track input 1'!A104="","",'Men Track input 1'!A104)</f>
        <v/>
      </c>
      <c r="B99" s="38">
        <f>IF('Men Track input 1'!B104="","",'Men Track input 1'!B104)</f>
        <v>4</v>
      </c>
      <c r="C99" s="38" t="str">
        <f>IF('Men Track input 1'!C104="","",'Men Track input 1'!C104)</f>
        <v/>
      </c>
      <c r="D99" s="38" t="str">
        <f>IF('Men Track input 1'!D104="","",'Men Track input 1'!D104)</f>
        <v/>
      </c>
      <c r="E99" s="38" t="str">
        <f>IF('Men Track input 1'!E104="","",'Men Track input 1'!E104)</f>
        <v/>
      </c>
      <c r="F99" s="46" t="str">
        <f>IF('Men Track input 1'!X104="","",'Men Track input 1'!X104)</f>
        <v/>
      </c>
      <c r="G99" s="46" t="str">
        <f>IF('Men Track input 1'!K104="","",'Men Track input 1'!K104)</f>
        <v/>
      </c>
      <c r="H99" s="46" t="str">
        <f>IF('Men Track input 1'!L104="","",'Men Track input 1'!L104)</f>
        <v/>
      </c>
    </row>
    <row r="100" spans="1:8">
      <c r="A100" t="str">
        <f>IF('Men Track input 1'!A105="","",'Men Track input 1'!A105)</f>
        <v/>
      </c>
      <c r="B100" s="38">
        <f>IF('Men Track input 1'!B105="","",'Men Track input 1'!B105)</f>
        <v>5</v>
      </c>
      <c r="C100" s="38" t="str">
        <f>IF('Men Track input 1'!C105="","",'Men Track input 1'!C105)</f>
        <v/>
      </c>
      <c r="D100" s="38" t="str">
        <f>IF('Men Track input 1'!D105="","",'Men Track input 1'!D105)</f>
        <v/>
      </c>
      <c r="E100" s="38" t="str">
        <f>IF('Men Track input 1'!E105="","",'Men Track input 1'!E105)</f>
        <v/>
      </c>
      <c r="F100" s="46" t="str">
        <f>IF('Men Track input 1'!X105="","",'Men Track input 1'!X105)</f>
        <v/>
      </c>
      <c r="G100" s="46" t="str">
        <f>IF('Men Track input 1'!K105="","",'Men Track input 1'!K105)</f>
        <v/>
      </c>
      <c r="H100" s="46" t="str">
        <f>IF('Men Track input 1'!L105="","",'Men Track input 1'!L105)</f>
        <v/>
      </c>
    </row>
    <row r="101" spans="1:8">
      <c r="A101" t="str">
        <f>IF('Men Track input 1'!A106="","",'Men Track input 1'!A106)</f>
        <v/>
      </c>
      <c r="B101" s="38">
        <f>IF('Men Track input 1'!B106="","",'Men Track input 1'!B106)</f>
        <v>6</v>
      </c>
      <c r="C101" s="38" t="str">
        <f>IF('Men Track input 1'!C106="","",'Men Track input 1'!C106)</f>
        <v/>
      </c>
      <c r="D101" s="38" t="str">
        <f>IF('Men Track input 1'!D106="","",'Men Track input 1'!D106)</f>
        <v/>
      </c>
      <c r="E101" s="38" t="str">
        <f>IF('Men Track input 1'!E106="","",'Men Track input 1'!E106)</f>
        <v/>
      </c>
      <c r="F101" s="46" t="str">
        <f>IF('Men Track input 1'!X106="","",'Men Track input 1'!X106)</f>
        <v/>
      </c>
      <c r="G101" s="46" t="str">
        <f>IF('Men Track input 1'!K106="","",'Men Track input 1'!K106)</f>
        <v/>
      </c>
      <c r="H101" s="46" t="str">
        <f>IF('Men Track input 1'!L106="","",'Men Track input 1'!L106)</f>
        <v/>
      </c>
    </row>
    <row r="102" spans="1:8">
      <c r="A102" t="str">
        <f>IF('Men Track input 1'!A107="","",'Men Track input 1'!A107)</f>
        <v/>
      </c>
      <c r="B102" s="38">
        <f>IF('Men Track input 1'!B107="","",'Men Track input 1'!B107)</f>
        <v>7</v>
      </c>
      <c r="C102" s="38" t="str">
        <f>IF('Men Track input 1'!C107="","",'Men Track input 1'!C107)</f>
        <v/>
      </c>
      <c r="D102" s="38" t="str">
        <f>IF('Men Track input 1'!D107="","",'Men Track input 1'!D107)</f>
        <v/>
      </c>
      <c r="E102" s="38" t="str">
        <f>IF('Men Track input 1'!E107="","",'Men Track input 1'!E107)</f>
        <v/>
      </c>
      <c r="F102" s="46" t="str">
        <f>IF('Men Track input 1'!X107="","",'Men Track input 1'!X107)</f>
        <v/>
      </c>
      <c r="G102" s="46" t="str">
        <f>IF('Men Track input 1'!K107="","",'Men Track input 1'!K107)</f>
        <v/>
      </c>
      <c r="H102" s="46" t="str">
        <f>IF('Men Track input 1'!L107="","",'Men Track input 1'!L107)</f>
        <v/>
      </c>
    </row>
    <row r="103" spans="1:8">
      <c r="A103" t="str">
        <f>IF('Men Track input 1'!A108="","",'Men Track input 1'!A108)</f>
        <v/>
      </c>
      <c r="B103" s="38">
        <f>IF('Men Track input 1'!B108="","",'Men Track input 1'!B108)</f>
        <v>8</v>
      </c>
      <c r="C103" s="38" t="str">
        <f>IF('Men Track input 1'!C108="","",'Men Track input 1'!C108)</f>
        <v/>
      </c>
      <c r="D103" s="38" t="str">
        <f>IF('Men Track input 1'!D108="","",'Men Track input 1'!D108)</f>
        <v/>
      </c>
      <c r="E103" s="38" t="str">
        <f>IF('Men Track input 1'!E108="","",'Men Track input 1'!E108)</f>
        <v/>
      </c>
      <c r="F103" s="46" t="str">
        <f>IF('Men Track input 1'!X108="","",'Men Track input 1'!X108)</f>
        <v/>
      </c>
      <c r="G103" s="46" t="str">
        <f>IF('Men Track input 1'!K108="","",'Men Track input 1'!K108)</f>
        <v/>
      </c>
      <c r="H103" s="46" t="str">
        <f>IF('Men Track input 1'!L108="","",'Men Track input 1'!L108)</f>
        <v/>
      </c>
    </row>
    <row r="104" spans="1:8">
      <c r="A104" s="16" t="str">
        <f>IF('Men Track input 1'!A129="","",'Men Track input 1'!A129)</f>
        <v>Event</v>
      </c>
      <c r="B104" s="151" t="str">
        <f>IF('Men Track input 1'!B129="","",'Men Track input 1'!B129)</f>
        <v>COMBINED</v>
      </c>
      <c r="C104" s="151" t="str">
        <f>IF('Men Track input 1'!C129="","",'Men Track input 1'!C129)</f>
        <v xml:space="preserve">   B / C RACES FOR </v>
      </c>
      <c r="D104" s="151" t="str">
        <f>IF('Men Track input 1'!D129="","",'Men Track input 1'!D129)</f>
        <v>SCORING</v>
      </c>
      <c r="E104" t="str">
        <f>IF('Men Track input 1'!E129="","",'Men Track input 1'!E129)</f>
        <v/>
      </c>
      <c r="F104" s="2" t="str">
        <f>IF('Men Track input 1'!X129="","",'Men Track input 1'!X129)</f>
        <v/>
      </c>
      <c r="G104" s="2" t="str">
        <f>IF('Men Track input 1'!K129="","",'Men Track input 1'!K129)</f>
        <v/>
      </c>
      <c r="H104" s="2" t="str">
        <f>IF('Men Track input 1'!L129="","",'Men Track input 1'!L129)</f>
        <v/>
      </c>
    </row>
    <row r="105" spans="1:8">
      <c r="A105" s="16">
        <f>IF('Men Track input 1'!A130="","",'Men Track input 1'!A130)</f>
        <v>200</v>
      </c>
      <c r="B105" s="47" t="str">
        <f>IF('Men Track input 1'!B130="","",'Men Track input 1'!B130)</f>
        <v>B+C string</v>
      </c>
      <c r="C105" s="154" t="str">
        <f>IF('Men Track input 1'!C130="","",'Men Track input 1'!C130)</f>
        <v>Wind reading if applic</v>
      </c>
      <c r="D105" s="154" t="str">
        <f>IF('Men Track input 1'!D130="","",'Men Track input 1'!D130)</f>
        <v xml:space="preserve"> &amp; </v>
      </c>
      <c r="E105" s="154" t="str">
        <f>IF('Men Track input 1'!E130="","",'Men Track input 1'!E130)</f>
        <v>m/s</v>
      </c>
      <c r="F105" s="155"/>
      <c r="G105" s="155" t="str">
        <f>IF('Men Track input 1'!K130="","",'Men Track input 1'!K130)</f>
        <v>Position</v>
      </c>
      <c r="H105" s="155" t="str">
        <f>IF('Men Track input 1'!L130="","",'Men Track input 1'!L130)</f>
        <v>Bonus</v>
      </c>
    </row>
    <row r="106" spans="1:8">
      <c r="A106" s="40" t="str">
        <f>IF('Men Track input 1'!A131="","",'Men Track input 1'!A131)</f>
        <v>MEN</v>
      </c>
      <c r="B106" s="154" t="str">
        <f>IF('Men Track input 1'!B131="","",'Men Track input 1'!B131)</f>
        <v>Position</v>
      </c>
      <c r="C106" s="154" t="str">
        <f>IF('Men Track input 1'!C131="","",'Men Track input 1'!C131)</f>
        <v>Competitor</v>
      </c>
      <c r="D106" s="154" t="str">
        <f>IF('Men Track input 1'!D131="","",'Men Track input 1'!D131)</f>
        <v>Club</v>
      </c>
      <c r="E106" s="154" t="str">
        <f>IF('Men Track input 1'!E131="","",'Men Track input 1'!E131)</f>
        <v>Bib Number</v>
      </c>
      <c r="F106" s="156" t="str">
        <f>IF('Men Track input 1'!X131="","",'Men Track input 1'!X131)</f>
        <v>Performance</v>
      </c>
      <c r="G106" s="156" t="str">
        <f>IF('Men Track input 1'!K131="","",'Men Track input 1'!K131)</f>
        <v>Points</v>
      </c>
      <c r="H106" s="156" t="str">
        <f>IF('Men Track input 1'!L131="","",'Men Track input 1'!L131)</f>
        <v>Points</v>
      </c>
    </row>
    <row r="107" spans="1:8">
      <c r="A107" t="str">
        <f>IF('Men Track input 1'!A132="","",'Men Track input 1'!A132)</f>
        <v/>
      </c>
      <c r="B107" s="157">
        <f>IF('Men Track input 1'!B132="","",'Men Track input 1'!B132)</f>
        <v>1</v>
      </c>
      <c r="C107" s="157" t="str">
        <f>IF('Men Track input 1'!C132="","",'Men Track input 1'!C132)</f>
        <v/>
      </c>
      <c r="D107" s="157" t="str">
        <f>IF('Men Track input 1'!D132="","",'Men Track input 1'!D132)</f>
        <v/>
      </c>
      <c r="E107" s="157" t="str">
        <f>IF('Men Track input 1'!E132="","",'Men Track input 1'!E132)</f>
        <v/>
      </c>
      <c r="F107" s="158" t="str">
        <f>IF('Men Track input 1'!X132="","",'Men Track input 1'!X132)</f>
        <v/>
      </c>
      <c r="G107" s="158">
        <f>IF('Men Track input 1'!K132="","",'Men Track input 1'!K132)</f>
        <v>0</v>
      </c>
      <c r="H107" s="158">
        <f>IF('Men Track input 1'!L132="","",'Men Track input 1'!L132)</f>
        <v>0</v>
      </c>
    </row>
    <row r="108" spans="1:8">
      <c r="A108" t="str">
        <f>IF('Men Track input 1'!A133="","",'Men Track input 1'!A133)</f>
        <v/>
      </c>
      <c r="B108" s="157">
        <f>IF('Men Track input 1'!B133="","",'Men Track input 1'!B133)</f>
        <v>2</v>
      </c>
      <c r="C108" s="157" t="str">
        <f>IF('Men Track input 1'!C133="","",'Men Track input 1'!C133)</f>
        <v/>
      </c>
      <c r="D108" s="157" t="str">
        <f>IF('Men Track input 1'!D133="","",'Men Track input 1'!D133)</f>
        <v/>
      </c>
      <c r="E108" s="157" t="str">
        <f>IF('Men Track input 1'!E133="","",'Men Track input 1'!E133)</f>
        <v/>
      </c>
      <c r="F108" s="158" t="str">
        <f>IF('Men Track input 1'!X133="","",'Men Track input 1'!X133)</f>
        <v/>
      </c>
      <c r="G108" s="158">
        <f>IF('Men Track input 1'!K133="","",'Men Track input 1'!K133)</f>
        <v>0</v>
      </c>
      <c r="H108" s="158">
        <f>IF('Men Track input 1'!L133="","",'Men Track input 1'!L133)</f>
        <v>0</v>
      </c>
    </row>
    <row r="109" spans="1:8">
      <c r="A109" t="str">
        <f>IF('Men Track input 1'!A134="","",'Men Track input 1'!A134)</f>
        <v/>
      </c>
      <c r="B109" s="157">
        <f>IF('Men Track input 1'!B134="","",'Men Track input 1'!B134)</f>
        <v>3</v>
      </c>
      <c r="C109" s="157" t="str">
        <f>IF('Men Track input 1'!C134="","",'Men Track input 1'!C134)</f>
        <v/>
      </c>
      <c r="D109" s="157" t="str">
        <f>IF('Men Track input 1'!D134="","",'Men Track input 1'!D134)</f>
        <v/>
      </c>
      <c r="E109" s="157" t="str">
        <f>IF('Men Track input 1'!E134="","",'Men Track input 1'!E134)</f>
        <v/>
      </c>
      <c r="F109" s="158" t="str">
        <f>IF('Men Track input 1'!X134="","",'Men Track input 1'!X134)</f>
        <v/>
      </c>
      <c r="G109" s="158">
        <f>IF('Men Track input 1'!K134="","",'Men Track input 1'!K134)</f>
        <v>0</v>
      </c>
      <c r="H109" s="158">
        <f>IF('Men Track input 1'!L134="","",'Men Track input 1'!L134)</f>
        <v>0</v>
      </c>
    </row>
    <row r="110" spans="1:8">
      <c r="A110" t="str">
        <f>IF('Men Track input 1'!A135="","",'Men Track input 1'!A135)</f>
        <v/>
      </c>
      <c r="B110" s="157">
        <f>IF('Men Track input 1'!B135="","",'Men Track input 1'!B135)</f>
        <v>4</v>
      </c>
      <c r="C110" s="157" t="str">
        <f>IF('Men Track input 1'!C135="","",'Men Track input 1'!C135)</f>
        <v/>
      </c>
      <c r="D110" s="157" t="str">
        <f>IF('Men Track input 1'!D135="","",'Men Track input 1'!D135)</f>
        <v/>
      </c>
      <c r="E110" s="157" t="str">
        <f>IF('Men Track input 1'!E135="","",'Men Track input 1'!E135)</f>
        <v/>
      </c>
      <c r="F110" s="158" t="str">
        <f>IF('Men Track input 1'!X135="","",'Men Track input 1'!X135)</f>
        <v/>
      </c>
      <c r="G110" s="158">
        <f>IF('Men Track input 1'!K135="","",'Men Track input 1'!K135)</f>
        <v>0</v>
      </c>
      <c r="H110" s="158">
        <f>IF('Men Track input 1'!L135="","",'Men Track input 1'!L135)</f>
        <v>0</v>
      </c>
    </row>
    <row r="111" spans="1:8">
      <c r="A111" t="str">
        <f>IF('Men Track input 1'!A136="","",'Men Track input 1'!A136)</f>
        <v/>
      </c>
      <c r="B111" s="157">
        <f>IF('Men Track input 1'!B136="","",'Men Track input 1'!B136)</f>
        <v>5</v>
      </c>
      <c r="C111" s="157" t="str">
        <f>IF('Men Track input 1'!C136="","",'Men Track input 1'!C136)</f>
        <v/>
      </c>
      <c r="D111" s="157" t="str">
        <f>IF('Men Track input 1'!D136="","",'Men Track input 1'!D136)</f>
        <v/>
      </c>
      <c r="E111" s="157" t="str">
        <f>IF('Men Track input 1'!E136="","",'Men Track input 1'!E136)</f>
        <v/>
      </c>
      <c r="F111" s="158" t="str">
        <f>IF('Men Track input 1'!X136="","",'Men Track input 1'!X136)</f>
        <v/>
      </c>
      <c r="G111" s="158">
        <f>IF('Men Track input 1'!K136="","",'Men Track input 1'!K136)</f>
        <v>0</v>
      </c>
      <c r="H111" s="158">
        <f>IF('Men Track input 1'!L136="","",'Men Track input 1'!L136)</f>
        <v>0</v>
      </c>
    </row>
    <row r="112" spans="1:8">
      <c r="A112" t="str">
        <f>IF('Men Track input 1'!A137="","",'Men Track input 1'!A137)</f>
        <v/>
      </c>
      <c r="B112" s="157">
        <f>IF('Men Track input 1'!B137="","",'Men Track input 1'!B137)</f>
        <v>6</v>
      </c>
      <c r="C112" s="157" t="str">
        <f>IF('Men Track input 1'!C137="","",'Men Track input 1'!C137)</f>
        <v/>
      </c>
      <c r="D112" s="157" t="str">
        <f>IF('Men Track input 1'!D137="","",'Men Track input 1'!D137)</f>
        <v/>
      </c>
      <c r="E112" s="157" t="str">
        <f>IF('Men Track input 1'!E137="","",'Men Track input 1'!E137)</f>
        <v/>
      </c>
      <c r="F112" s="158" t="str">
        <f>IF('Men Track input 1'!X137="","",'Men Track input 1'!X137)</f>
        <v/>
      </c>
      <c r="G112" s="158">
        <f>IF('Men Track input 1'!K137="","",'Men Track input 1'!K137)</f>
        <v>0</v>
      </c>
      <c r="H112" s="158">
        <f>IF('Men Track input 1'!L137="","",'Men Track input 1'!L137)</f>
        <v>0</v>
      </c>
    </row>
    <row r="113" spans="1:8">
      <c r="A113" t="str">
        <f>IF('Men Track input 1'!A138="","",'Men Track input 1'!A138)</f>
        <v/>
      </c>
      <c r="B113" s="157">
        <f>IF('Men Track input 1'!B138="","",'Men Track input 1'!B138)</f>
        <v>7</v>
      </c>
      <c r="C113" s="157" t="str">
        <f>IF('Men Track input 1'!C138="","",'Men Track input 1'!C138)</f>
        <v/>
      </c>
      <c r="D113" s="157" t="str">
        <f>IF('Men Track input 1'!D138="","",'Men Track input 1'!D138)</f>
        <v/>
      </c>
      <c r="E113" s="157" t="str">
        <f>IF('Men Track input 1'!E138="","",'Men Track input 1'!E138)</f>
        <v/>
      </c>
      <c r="F113" s="158" t="str">
        <f>IF('Men Track input 1'!X138="","",'Men Track input 1'!X138)</f>
        <v/>
      </c>
      <c r="G113" s="158">
        <f>IF('Men Track input 1'!K138="","",'Men Track input 1'!K138)</f>
        <v>0</v>
      </c>
      <c r="H113" s="158">
        <f>IF('Men Track input 1'!L138="","",'Men Track input 1'!L138)</f>
        <v>0</v>
      </c>
    </row>
    <row r="114" spans="1:8">
      <c r="A114" t="str">
        <f>IF('Men Track input 1'!A139="","",'Men Track input 1'!A139)</f>
        <v/>
      </c>
      <c r="B114" s="157">
        <f>IF('Men Track input 1'!B139="","",'Men Track input 1'!B139)</f>
        <v>8</v>
      </c>
      <c r="C114" s="157" t="str">
        <f>IF('Men Track input 1'!C139="","",'Men Track input 1'!C139)</f>
        <v/>
      </c>
      <c r="D114" s="157" t="str">
        <f>IF('Men Track input 1'!D139="","",'Men Track input 1'!D139)</f>
        <v/>
      </c>
      <c r="E114" s="157" t="str">
        <f>IF('Men Track input 1'!E139="","",'Men Track input 1'!E139)</f>
        <v/>
      </c>
      <c r="F114" s="158" t="str">
        <f>IF('Men Track input 1'!X139="","",'Men Track input 1'!X139)</f>
        <v/>
      </c>
      <c r="G114" s="158">
        <f>IF('Men Track input 1'!K139="","",'Men Track input 1'!K139)</f>
        <v>0</v>
      </c>
      <c r="H114" s="158">
        <f>IF('Men Track input 1'!L139="","",'Men Track input 1'!L139)</f>
        <v>0</v>
      </c>
    </row>
    <row r="115" spans="1:8">
      <c r="A115" t="str">
        <f>IF('Men Track input 1'!A140="","",'Men Track input 1'!A140)</f>
        <v/>
      </c>
      <c r="B115" s="157">
        <f>IF('Men Track input 1'!B140="","",'Men Track input 1'!B140)</f>
        <v>9</v>
      </c>
      <c r="C115" s="157" t="str">
        <f>IF('Men Track input 1'!C140="","",'Men Track input 1'!C140)</f>
        <v/>
      </c>
      <c r="D115" s="157" t="str">
        <f>IF('Men Track input 1'!D140="","",'Men Track input 1'!D140)</f>
        <v/>
      </c>
      <c r="E115" s="157" t="str">
        <f>IF('Men Track input 1'!E140="","",'Men Track input 1'!E140)</f>
        <v/>
      </c>
      <c r="F115" s="158" t="str">
        <f>IF('Men Track input 1'!X140="","",'Men Track input 1'!X140)</f>
        <v/>
      </c>
      <c r="G115" s="158">
        <f>IF('Men Track input 1'!K140="","",'Men Track input 1'!K140)</f>
        <v>0</v>
      </c>
      <c r="H115" s="158">
        <f>IF('Men Track input 1'!L140="","",'Men Track input 1'!L140)</f>
        <v>0</v>
      </c>
    </row>
    <row r="116" spans="1:8">
      <c r="A116" t="str">
        <f>IF('Men Track input 1'!A141="","",'Men Track input 1'!A141)</f>
        <v/>
      </c>
      <c r="B116" s="157">
        <f>IF('Men Track input 1'!B141="","",'Men Track input 1'!B141)</f>
        <v>10</v>
      </c>
      <c r="C116" s="157" t="str">
        <f>IF('Men Track input 1'!C141="","",'Men Track input 1'!C141)</f>
        <v/>
      </c>
      <c r="D116" s="157" t="str">
        <f>IF('Men Track input 1'!D141="","",'Men Track input 1'!D141)</f>
        <v/>
      </c>
      <c r="E116" s="157" t="str">
        <f>IF('Men Track input 1'!E141="","",'Men Track input 1'!E141)</f>
        <v/>
      </c>
      <c r="F116" s="158" t="str">
        <f>IF('Men Track input 1'!X141="","",'Men Track input 1'!X141)</f>
        <v/>
      </c>
      <c r="G116" s="158">
        <f>IF('Men Track input 1'!K141="","",'Men Track input 1'!K141)</f>
        <v>0</v>
      </c>
      <c r="H116" s="158">
        <f>IF('Men Track input 1'!L141="","",'Men Track input 1'!L141)</f>
        <v>0</v>
      </c>
    </row>
    <row r="117" spans="1:8">
      <c r="A117" t="str">
        <f>IF('Men Track input 1'!A142="","",'Men Track input 1'!A142)</f>
        <v/>
      </c>
      <c r="B117" s="157">
        <f>IF('Men Track input 1'!B142="","",'Men Track input 1'!B142)</f>
        <v>11</v>
      </c>
      <c r="C117" s="157" t="str">
        <f>IF('Men Track input 1'!C142="","",'Men Track input 1'!C142)</f>
        <v/>
      </c>
      <c r="D117" s="157" t="str">
        <f>IF('Men Track input 1'!D142="","",'Men Track input 1'!D142)</f>
        <v/>
      </c>
      <c r="E117" s="157" t="str">
        <f>IF('Men Track input 1'!E142="","",'Men Track input 1'!E142)</f>
        <v/>
      </c>
      <c r="F117" s="158" t="str">
        <f>IF('Men Track input 1'!X142="","",'Men Track input 1'!X142)</f>
        <v/>
      </c>
      <c r="G117" s="158">
        <f>IF('Men Track input 1'!K142="","",'Men Track input 1'!K142)</f>
        <v>0</v>
      </c>
      <c r="H117" s="158">
        <f>IF('Men Track input 1'!L142="","",'Men Track input 1'!L142)</f>
        <v>0</v>
      </c>
    </row>
    <row r="118" spans="1:8">
      <c r="A118" t="str">
        <f>IF('Men Track input 1'!A143="","",'Men Track input 1'!A143)</f>
        <v/>
      </c>
      <c r="B118" s="157">
        <f>IF('Men Track input 1'!B143="","",'Men Track input 1'!B143)</f>
        <v>12</v>
      </c>
      <c r="C118" s="157" t="str">
        <f>IF('Men Track input 1'!C143="","",'Men Track input 1'!C143)</f>
        <v/>
      </c>
      <c r="D118" s="157" t="str">
        <f>IF('Men Track input 1'!D143="","",'Men Track input 1'!D143)</f>
        <v/>
      </c>
      <c r="E118" s="157" t="str">
        <f>IF('Men Track input 1'!E143="","",'Men Track input 1'!E143)</f>
        <v/>
      </c>
      <c r="F118" s="158" t="str">
        <f>IF('Men Track input 1'!X143="","",'Men Track input 1'!X143)</f>
        <v/>
      </c>
      <c r="G118" s="158">
        <f>IF('Men Track input 1'!K143="","",'Men Track input 1'!K143)</f>
        <v>0</v>
      </c>
      <c r="H118" s="158">
        <f>IF('Men Track input 1'!L143="","",'Men Track input 1'!L143)</f>
        <v>0</v>
      </c>
    </row>
    <row r="119" spans="1:8">
      <c r="A119" t="str">
        <f>IF('Men Track input 1'!A144="","",'Men Track input 1'!A144)</f>
        <v/>
      </c>
      <c r="B119" s="157">
        <f>IF('Men Track input 1'!B144="","",'Men Track input 1'!B144)</f>
        <v>13</v>
      </c>
      <c r="C119" s="157" t="str">
        <f>IF('Men Track input 1'!C144="","",'Men Track input 1'!C144)</f>
        <v/>
      </c>
      <c r="D119" s="157" t="str">
        <f>IF('Men Track input 1'!D144="","",'Men Track input 1'!D144)</f>
        <v/>
      </c>
      <c r="E119" s="157" t="str">
        <f>IF('Men Track input 1'!E144="","",'Men Track input 1'!E144)</f>
        <v/>
      </c>
      <c r="F119" s="158" t="str">
        <f>IF('Men Track input 1'!X144="","",'Men Track input 1'!X144)</f>
        <v/>
      </c>
      <c r="G119" s="158">
        <f>IF('Men Track input 1'!K144="","",'Men Track input 1'!K144)</f>
        <v>0</v>
      </c>
      <c r="H119" s="158">
        <f>IF('Men Track input 1'!L144="","",'Men Track input 1'!L144)</f>
        <v>0</v>
      </c>
    </row>
    <row r="120" spans="1:8">
      <c r="A120" t="str">
        <f>IF('Men Track input 1'!A145="","",'Men Track input 1'!A145)</f>
        <v/>
      </c>
      <c r="B120" s="157">
        <f>IF('Men Track input 1'!B145="","",'Men Track input 1'!B145)</f>
        <v>14</v>
      </c>
      <c r="C120" s="157" t="str">
        <f>IF('Men Track input 1'!C145="","",'Men Track input 1'!C145)</f>
        <v/>
      </c>
      <c r="D120" s="157" t="str">
        <f>IF('Men Track input 1'!D145="","",'Men Track input 1'!D145)</f>
        <v/>
      </c>
      <c r="E120" s="157" t="str">
        <f>IF('Men Track input 1'!E145="","",'Men Track input 1'!E145)</f>
        <v/>
      </c>
      <c r="F120" s="158" t="str">
        <f>IF('Men Track input 1'!X145="","",'Men Track input 1'!X145)</f>
        <v/>
      </c>
      <c r="G120" s="158">
        <f>IF('Men Track input 1'!K145="","",'Men Track input 1'!K145)</f>
        <v>0</v>
      </c>
      <c r="H120" s="158">
        <f>IF('Men Track input 1'!L145="","",'Men Track input 1'!L145)</f>
        <v>0</v>
      </c>
    </row>
    <row r="121" spans="1:8">
      <c r="A121" t="str">
        <f>IF('Men Track input 1'!A146="","",'Men Track input 1'!A146)</f>
        <v/>
      </c>
      <c r="B121" s="157">
        <f>IF('Men Track input 1'!B146="","",'Men Track input 1'!B146)</f>
        <v>15</v>
      </c>
      <c r="C121" s="157" t="str">
        <f>IF('Men Track input 1'!C146="","",'Men Track input 1'!C146)</f>
        <v/>
      </c>
      <c r="D121" s="157" t="str">
        <f>IF('Men Track input 1'!D146="","",'Men Track input 1'!D146)</f>
        <v/>
      </c>
      <c r="E121" s="157" t="str">
        <f>IF('Men Track input 1'!E146="","",'Men Track input 1'!E146)</f>
        <v/>
      </c>
      <c r="F121" s="158" t="str">
        <f>IF('Men Track input 1'!X146="","",'Men Track input 1'!X146)</f>
        <v/>
      </c>
      <c r="G121" s="158">
        <f>IF('Men Track input 1'!K146="","",'Men Track input 1'!K146)</f>
        <v>0</v>
      </c>
      <c r="H121" s="158">
        <f>IF('Men Track input 1'!L146="","",'Men Track input 1'!L146)</f>
        <v>0</v>
      </c>
    </row>
    <row r="122" spans="1:8">
      <c r="A122" t="str">
        <f>IF('Men Track input 1'!A147="","",'Men Track input 1'!A147)</f>
        <v/>
      </c>
      <c r="B122" s="157">
        <f>IF('Men Track input 1'!B147="","",'Men Track input 1'!B147)</f>
        <v>16</v>
      </c>
      <c r="C122" s="157" t="str">
        <f>IF('Men Track input 1'!C147="","",'Men Track input 1'!C147)</f>
        <v/>
      </c>
      <c r="D122" s="157" t="str">
        <f>IF('Men Track input 1'!D147="","",'Men Track input 1'!D147)</f>
        <v/>
      </c>
      <c r="E122" s="157" t="str">
        <f>IF('Men Track input 1'!E147="","",'Men Track input 1'!E147)</f>
        <v/>
      </c>
      <c r="F122" s="158" t="str">
        <f>IF('Men Track input 1'!X147="","",'Men Track input 1'!X147)</f>
        <v/>
      </c>
      <c r="G122" s="158">
        <f>IF('Men Track input 1'!K147="","",'Men Track input 1'!K147)</f>
        <v>0</v>
      </c>
      <c r="H122" s="158">
        <f>IF('Men Track input 1'!L147="","",'Men Track input 1'!L147)</f>
        <v>0</v>
      </c>
    </row>
    <row r="123" spans="1:8">
      <c r="A123" t="str">
        <f>IF('Men Track input 1'!A148="","",'Men Track input 1'!A148)</f>
        <v/>
      </c>
      <c r="B123" t="str">
        <f>IF('Men Track input 1'!B148="","",'Men Track input 1'!B148)</f>
        <v/>
      </c>
      <c r="C123" t="str">
        <f>IF('Men Track input 1'!C148="","",'Men Track input 1'!C148)</f>
        <v/>
      </c>
      <c r="D123" t="str">
        <f>IF('Men Track input 1'!D148="","",'Men Track input 1'!D148)</f>
        <v/>
      </c>
      <c r="E123" t="str">
        <f>IF('Men Track input 1'!E148="","",'Men Track input 1'!E148)</f>
        <v/>
      </c>
      <c r="F123" s="2" t="str">
        <f>IF('Men Track input 1'!X148="","",'Men Track input 1'!X148)</f>
        <v/>
      </c>
      <c r="G123" s="2" t="str">
        <f>IF('Men Track input 1'!K148="","",'Men Track input 1'!K148)</f>
        <v/>
      </c>
      <c r="H123" s="2" t="str">
        <f>IF('Men Track input 1'!L148="","",'Men Track input 1'!L148)</f>
        <v/>
      </c>
    </row>
    <row r="124" spans="1:8">
      <c r="A124" t="str">
        <f>IF('Men Track input 1'!A149="","",'Men Track input 1'!A149)</f>
        <v/>
      </c>
      <c r="B124" t="str">
        <f>IF('Men Track input 1'!B149="","",'Men Track input 1'!B149)</f>
        <v/>
      </c>
      <c r="C124" t="str">
        <f>IF('Men Track input 1'!C149="","",'Men Track input 1'!C149)</f>
        <v/>
      </c>
      <c r="D124" t="str">
        <f>IF('Men Track input 1'!D149="","",'Men Track input 1'!D149)</f>
        <v/>
      </c>
      <c r="E124" t="str">
        <f>IF('Men Track input 1'!E149="","",'Men Track input 1'!E149)</f>
        <v/>
      </c>
      <c r="F124" s="2" t="str">
        <f>IF('Men Track input 1'!X149="","",'Men Track input 1'!X149)</f>
        <v/>
      </c>
      <c r="G124" s="2" t="str">
        <f>IF('Men Track input 1'!K149="","",'Men Track input 1'!K149)</f>
        <v/>
      </c>
      <c r="H124" s="2" t="str">
        <f>IF('Men Track input 1'!L149="","",'Men Track input 1'!L149)</f>
        <v/>
      </c>
    </row>
    <row r="125" spans="1:8">
      <c r="A125" s="39" t="str">
        <f>IF('Men Track input 1'!A150="","",'Men Track input 1'!A150)</f>
        <v>Event</v>
      </c>
      <c r="B125" s="39" t="str">
        <f>IF('Men Track input 1'!B150="","",'Men Track input 1'!B150)</f>
        <v>Event</v>
      </c>
      <c r="C125" s="39">
        <f>IF('Men Track input 1'!C150="","",'Men Track input 1'!C150)</f>
        <v>400</v>
      </c>
      <c r="D125" s="39" t="str">
        <f>IF('Men Track input 1'!D150="","",'Men Track input 1'!D150)</f>
        <v>metres</v>
      </c>
      <c r="E125" s="40" t="str">
        <f>A127</f>
        <v>MEN</v>
      </c>
      <c r="F125" s="2" t="str">
        <f>IF('Men Track input 1'!X150="","",'Men Track input 1'!X150)</f>
        <v/>
      </c>
      <c r="G125" s="2" t="str">
        <f>IF('Men Track input 1'!K150="","",'Men Track input 1'!K150)</f>
        <v/>
      </c>
      <c r="H125" s="2" t="str">
        <f>IF('Men Track input 1'!L150="","",'Men Track input 1'!L150)</f>
        <v/>
      </c>
    </row>
    <row r="126" spans="1:8">
      <c r="A126" s="16">
        <f>IF('Men Track input 1'!A151="","",'Men Track input 1'!A151)</f>
        <v>400</v>
      </c>
      <c r="B126" s="41" t="str">
        <f>IF('Men Track input 1'!B151="","",'Men Track input 1'!B151)</f>
        <v>A string</v>
      </c>
      <c r="C126" s="42" t="str">
        <f>IF('Men Track input 1'!C151="","",'Men Track input 1'!C151)</f>
        <v/>
      </c>
      <c r="D126" s="42" t="str">
        <f>IF('Men Track input 1'!D151="","",'Men Track input 1'!D151)</f>
        <v/>
      </c>
      <c r="E126" s="42" t="str">
        <f>IF('Men Track input 1'!E151="","",'Men Track input 1'!E151)</f>
        <v/>
      </c>
      <c r="F126" s="43"/>
      <c r="G126" s="43" t="str">
        <f>IF('Men Track input 1'!K151="","",'Men Track input 1'!K151)</f>
        <v>Position</v>
      </c>
      <c r="H126" s="43" t="str">
        <f>IF('Men Track input 1'!L151="","",'Men Track input 1'!L151)</f>
        <v>Bonus</v>
      </c>
    </row>
    <row r="127" spans="1:8">
      <c r="A127" s="40" t="str">
        <f>IF('Men Track input 1'!A152="","",'Men Track input 1'!A152)</f>
        <v>MEN</v>
      </c>
      <c r="B127" s="44" t="str">
        <f>IF('Men Track input 1'!B152="","",'Men Track input 1'!B152)</f>
        <v>Position</v>
      </c>
      <c r="C127" s="37" t="str">
        <f>IF('Men Track input 1'!C152="","",'Men Track input 1'!C152)</f>
        <v>Competitor</v>
      </c>
      <c r="D127" s="37" t="str">
        <f>IF('Men Track input 1'!D152="","",'Men Track input 1'!D152)</f>
        <v>Club</v>
      </c>
      <c r="E127" s="37" t="str">
        <f>IF('Men Track input 1'!E152="","",'Men Track input 1'!E152)</f>
        <v>Bib Number</v>
      </c>
      <c r="F127" s="45" t="str">
        <f>IF('Men Track input 1'!X152="","",'Men Track input 1'!X152)</f>
        <v>Performance</v>
      </c>
      <c r="G127" s="45" t="str">
        <f>IF('Men Track input 1'!K152="","",'Men Track input 1'!K152)</f>
        <v>Points</v>
      </c>
      <c r="H127" s="45" t="str">
        <f>IF('Men Track input 1'!L152="","",'Men Track input 1'!L152)</f>
        <v>Points</v>
      </c>
    </row>
    <row r="128" spans="1:8">
      <c r="A128" t="str">
        <f>IF('Men Track input 1'!A153="","",'Men Track input 1'!A153)</f>
        <v/>
      </c>
      <c r="B128" s="38">
        <f>IF('Men Track input 1'!B153="","",'Men Track input 1'!B153)</f>
        <v>1</v>
      </c>
      <c r="C128" s="38" t="str">
        <f>IF('Men Track input 1'!C153="","",'Men Track input 1'!C153)</f>
        <v/>
      </c>
      <c r="D128" s="38" t="str">
        <f>IF('Men Track input 1'!D153="","",'Men Track input 1'!D153)</f>
        <v/>
      </c>
      <c r="E128" s="38" t="str">
        <f>IF('Men Track input 1'!E153="","",'Men Track input 1'!E153)</f>
        <v/>
      </c>
      <c r="F128" s="46" t="str">
        <f>IF('Men Track input 1'!X153="","",'Men Track input 1'!X153)</f>
        <v/>
      </c>
      <c r="G128" s="46">
        <f>IF('Men Track input 1'!K153="","",'Men Track input 1'!K153)</f>
        <v>0</v>
      </c>
      <c r="H128" s="46">
        <f>IF('Men Track input 1'!L153="","",'Men Track input 1'!L153)</f>
        <v>0</v>
      </c>
    </row>
    <row r="129" spans="1:8">
      <c r="A129" t="str">
        <f>IF('Men Track input 1'!A154="","",'Men Track input 1'!A154)</f>
        <v/>
      </c>
      <c r="B129" s="38">
        <f>IF('Men Track input 1'!B154="","",'Men Track input 1'!B154)</f>
        <v>2</v>
      </c>
      <c r="C129" s="38" t="str">
        <f>IF('Men Track input 1'!C154="","",'Men Track input 1'!C154)</f>
        <v/>
      </c>
      <c r="D129" s="38" t="str">
        <f>IF('Men Track input 1'!D154="","",'Men Track input 1'!D154)</f>
        <v/>
      </c>
      <c r="E129" s="38" t="str">
        <f>IF('Men Track input 1'!E154="","",'Men Track input 1'!E154)</f>
        <v/>
      </c>
      <c r="F129" s="46" t="str">
        <f>IF('Men Track input 1'!X154="","",'Men Track input 1'!X154)</f>
        <v/>
      </c>
      <c r="G129" s="46">
        <f>IF('Men Track input 1'!K154="","",'Men Track input 1'!K154)</f>
        <v>0</v>
      </c>
      <c r="H129" s="46">
        <f>IF('Men Track input 1'!L154="","",'Men Track input 1'!L154)</f>
        <v>0</v>
      </c>
    </row>
    <row r="130" spans="1:8">
      <c r="A130" t="str">
        <f>IF('Men Track input 1'!A155="","",'Men Track input 1'!A155)</f>
        <v/>
      </c>
      <c r="B130" s="38">
        <f>IF('Men Track input 1'!B155="","",'Men Track input 1'!B155)</f>
        <v>3</v>
      </c>
      <c r="C130" s="38" t="str">
        <f>IF('Men Track input 1'!C155="","",'Men Track input 1'!C155)</f>
        <v/>
      </c>
      <c r="D130" s="38" t="str">
        <f>IF('Men Track input 1'!D155="","",'Men Track input 1'!D155)</f>
        <v/>
      </c>
      <c r="E130" s="38" t="str">
        <f>IF('Men Track input 1'!E155="","",'Men Track input 1'!E155)</f>
        <v/>
      </c>
      <c r="F130" s="46" t="str">
        <f>IF('Men Track input 1'!X155="","",'Men Track input 1'!X155)</f>
        <v/>
      </c>
      <c r="G130" s="46">
        <f>IF('Men Track input 1'!K155="","",'Men Track input 1'!K155)</f>
        <v>0</v>
      </c>
      <c r="H130" s="46">
        <f>IF('Men Track input 1'!L155="","",'Men Track input 1'!L155)</f>
        <v>0</v>
      </c>
    </row>
    <row r="131" spans="1:8">
      <c r="A131" t="str">
        <f>IF('Men Track input 1'!A156="","",'Men Track input 1'!A156)</f>
        <v/>
      </c>
      <c r="B131" s="38">
        <f>IF('Men Track input 1'!B156="","",'Men Track input 1'!B156)</f>
        <v>4</v>
      </c>
      <c r="C131" s="38" t="str">
        <f>IF('Men Track input 1'!C156="","",'Men Track input 1'!C156)</f>
        <v/>
      </c>
      <c r="D131" s="38" t="str">
        <f>IF('Men Track input 1'!D156="","",'Men Track input 1'!D156)</f>
        <v/>
      </c>
      <c r="E131" s="38" t="str">
        <f>IF('Men Track input 1'!E156="","",'Men Track input 1'!E156)</f>
        <v/>
      </c>
      <c r="F131" s="46" t="str">
        <f>IF('Men Track input 1'!X156="","",'Men Track input 1'!X156)</f>
        <v/>
      </c>
      <c r="G131" s="46">
        <f>IF('Men Track input 1'!K156="","",'Men Track input 1'!K156)</f>
        <v>0</v>
      </c>
      <c r="H131" s="46">
        <f>IF('Men Track input 1'!L156="","",'Men Track input 1'!L156)</f>
        <v>0</v>
      </c>
    </row>
    <row r="132" spans="1:8">
      <c r="A132" t="str">
        <f>IF('Men Track input 1'!A157="","",'Men Track input 1'!A157)</f>
        <v/>
      </c>
      <c r="B132" s="38">
        <f>IF('Men Track input 1'!B157="","",'Men Track input 1'!B157)</f>
        <v>5</v>
      </c>
      <c r="C132" s="38" t="str">
        <f>IF('Men Track input 1'!C157="","",'Men Track input 1'!C157)</f>
        <v/>
      </c>
      <c r="D132" s="38" t="str">
        <f>IF('Men Track input 1'!D157="","",'Men Track input 1'!D157)</f>
        <v/>
      </c>
      <c r="E132" s="38" t="str">
        <f>IF('Men Track input 1'!E157="","",'Men Track input 1'!E157)</f>
        <v/>
      </c>
      <c r="F132" s="46" t="str">
        <f>IF('Men Track input 1'!X157="","",'Men Track input 1'!X157)</f>
        <v/>
      </c>
      <c r="G132" s="46">
        <f>IF('Men Track input 1'!K157="","",'Men Track input 1'!K157)</f>
        <v>0</v>
      </c>
      <c r="H132" s="46">
        <f>IF('Men Track input 1'!L157="","",'Men Track input 1'!L157)</f>
        <v>0</v>
      </c>
    </row>
    <row r="133" spans="1:8">
      <c r="A133" t="str">
        <f>IF('Men Track input 1'!A158="","",'Men Track input 1'!A158)</f>
        <v/>
      </c>
      <c r="B133" s="38">
        <f>IF('Men Track input 1'!B158="","",'Men Track input 1'!B158)</f>
        <v>6</v>
      </c>
      <c r="C133" s="38" t="str">
        <f>IF('Men Track input 1'!C158="","",'Men Track input 1'!C158)</f>
        <v/>
      </c>
      <c r="D133" s="38" t="str">
        <f>IF('Men Track input 1'!D158="","",'Men Track input 1'!D158)</f>
        <v/>
      </c>
      <c r="E133" s="38" t="str">
        <f>IF('Men Track input 1'!E158="","",'Men Track input 1'!E158)</f>
        <v/>
      </c>
      <c r="F133" s="46" t="str">
        <f>IF('Men Track input 1'!X158="","",'Men Track input 1'!X158)</f>
        <v/>
      </c>
      <c r="G133" s="46">
        <f>IF('Men Track input 1'!K158="","",'Men Track input 1'!K158)</f>
        <v>0</v>
      </c>
      <c r="H133" s="46">
        <f>IF('Men Track input 1'!L158="","",'Men Track input 1'!L158)</f>
        <v>0</v>
      </c>
    </row>
    <row r="134" spans="1:8">
      <c r="A134" t="str">
        <f>IF('Men Track input 1'!A159="","",'Men Track input 1'!A159)</f>
        <v/>
      </c>
      <c r="B134" s="38">
        <f>IF('Men Track input 1'!B159="","",'Men Track input 1'!B159)</f>
        <v>7</v>
      </c>
      <c r="C134" s="38" t="str">
        <f>IF('Men Track input 1'!C159="","",'Men Track input 1'!C159)</f>
        <v/>
      </c>
      <c r="D134" s="38" t="str">
        <f>IF('Men Track input 1'!D159="","",'Men Track input 1'!D159)</f>
        <v/>
      </c>
      <c r="E134" s="38" t="str">
        <f>IF('Men Track input 1'!E159="","",'Men Track input 1'!E159)</f>
        <v/>
      </c>
      <c r="F134" s="46" t="str">
        <f>IF('Men Track input 1'!X159="","",'Men Track input 1'!X159)</f>
        <v/>
      </c>
      <c r="G134" s="46">
        <f>IF('Men Track input 1'!K159="","",'Men Track input 1'!K159)</f>
        <v>0</v>
      </c>
      <c r="H134" s="46">
        <f>IF('Men Track input 1'!L159="","",'Men Track input 1'!L159)</f>
        <v>0</v>
      </c>
    </row>
    <row r="135" spans="1:8">
      <c r="A135" t="str">
        <f>IF('Men Track input 1'!A160="","",'Men Track input 1'!A160)</f>
        <v/>
      </c>
      <c r="B135" s="38">
        <f>IF('Men Track input 1'!B160="","",'Men Track input 1'!B160)</f>
        <v>8</v>
      </c>
      <c r="C135" s="38" t="str">
        <f>IF('Men Track input 1'!C160="","",'Men Track input 1'!C160)</f>
        <v/>
      </c>
      <c r="D135" s="38" t="str">
        <f>IF('Men Track input 1'!D160="","",'Men Track input 1'!D160)</f>
        <v/>
      </c>
      <c r="E135" s="38" t="str">
        <f>IF('Men Track input 1'!E160="","",'Men Track input 1'!E160)</f>
        <v/>
      </c>
      <c r="F135" s="46" t="str">
        <f>IF('Men Track input 1'!X160="","",'Men Track input 1'!X160)</f>
        <v/>
      </c>
      <c r="G135" s="46">
        <f>IF('Men Track input 1'!K160="","",'Men Track input 1'!K160)</f>
        <v>0</v>
      </c>
      <c r="H135" s="46">
        <f>IF('Men Track input 1'!L160="","",'Men Track input 1'!L160)</f>
        <v>0</v>
      </c>
    </row>
    <row r="136" spans="1:8">
      <c r="A136" s="16" t="str">
        <f>IF('Men Track input 1'!A161="","",'Men Track input 1'!A161)</f>
        <v>Event</v>
      </c>
      <c r="B136" t="str">
        <f>IF('Men Track input 1'!B161="","",'Men Track input 1'!B161)</f>
        <v/>
      </c>
      <c r="C136" t="str">
        <f>IF('Men Track input 1'!C161="","",'Men Track input 1'!C161)</f>
        <v/>
      </c>
      <c r="D136" t="str">
        <f>IF('Men Track input 1'!D161="","",'Men Track input 1'!D161)</f>
        <v/>
      </c>
      <c r="E136" t="str">
        <f>IF('Men Track input 1'!E161="","",'Men Track input 1'!E161)</f>
        <v/>
      </c>
      <c r="F136" s="2" t="str">
        <f>IF('Men Track input 1'!X161="","",'Men Track input 1'!X161)</f>
        <v/>
      </c>
      <c r="G136" s="2" t="str">
        <f>IF('Men Track input 1'!K161="","",'Men Track input 1'!K161)</f>
        <v/>
      </c>
      <c r="H136" s="2" t="str">
        <f>IF('Men Track input 1'!L161="","",'Men Track input 1'!L161)</f>
        <v/>
      </c>
    </row>
    <row r="137" spans="1:8">
      <c r="A137" s="16">
        <f>IF('Men Track input 1'!A162="","",'Men Track input 1'!A162)</f>
        <v>400</v>
      </c>
      <c r="B137" s="47" t="str">
        <f>IF('Men Track input 1'!B162="","",'Men Track input 1'!B162)</f>
        <v>B+C string</v>
      </c>
      <c r="C137" s="42" t="str">
        <f>IF('Men Track input 1'!C162="","",'Men Track input 1'!C162)</f>
        <v/>
      </c>
      <c r="D137" s="42" t="str">
        <f>IF('Men Track input 1'!D162="","",'Men Track input 1'!D162)</f>
        <v/>
      </c>
      <c r="E137" s="42" t="str">
        <f>IF('Men Track input 1'!E162="","",'Men Track input 1'!E162)</f>
        <v/>
      </c>
      <c r="F137" s="43"/>
      <c r="G137" s="43" t="str">
        <f>IF('Men Track input 1'!K162="","",'Men Track input 1'!K162)</f>
        <v>Position</v>
      </c>
      <c r="H137" s="43" t="str">
        <f>IF('Men Track input 1'!L162="","",'Men Track input 1'!L162)</f>
        <v>Bonus</v>
      </c>
    </row>
    <row r="138" spans="1:8">
      <c r="A138" s="40" t="str">
        <f>IF('Men Track input 1'!A163="","",'Men Track input 1'!A163)</f>
        <v>MEN</v>
      </c>
      <c r="B138" s="37" t="str">
        <f>IF('Men Track input 1'!B163="","",'Men Track input 1'!B163)</f>
        <v>Position</v>
      </c>
      <c r="C138" s="37" t="str">
        <f>IF('Men Track input 1'!C163="","",'Men Track input 1'!C163)</f>
        <v>Competitor</v>
      </c>
      <c r="D138" s="37" t="str">
        <f>IF('Men Track input 1'!D163="","",'Men Track input 1'!D163)</f>
        <v>Club</v>
      </c>
      <c r="E138" s="37" t="str">
        <f>IF('Men Track input 1'!E163="","",'Men Track input 1'!E163)</f>
        <v>Bib Number</v>
      </c>
      <c r="F138" s="45" t="str">
        <f>IF('Men Track input 1'!X163="","",'Men Track input 1'!X163)</f>
        <v>Performance</v>
      </c>
      <c r="G138" s="45" t="str">
        <f>IF('Men Track input 1'!K163="","",'Men Track input 1'!K163)</f>
        <v>Points</v>
      </c>
      <c r="H138" s="45" t="str">
        <f>IF('Men Track input 1'!L163="","",'Men Track input 1'!L163)</f>
        <v>Points</v>
      </c>
    </row>
    <row r="139" spans="1:8">
      <c r="A139" t="str">
        <f>IF('Men Track input 1'!A164="","",'Men Track input 1'!A164)</f>
        <v/>
      </c>
      <c r="B139" s="38">
        <f>IF('Men Track input 1'!B164="","",'Men Track input 1'!B164)</f>
        <v>1</v>
      </c>
      <c r="C139" s="38" t="str">
        <f>IF('Men Track input 1'!C164="","",'Men Track input 1'!C164)</f>
        <v/>
      </c>
      <c r="D139" s="38" t="str">
        <f>IF('Men Track input 1'!D164="","",'Men Track input 1'!D164)</f>
        <v/>
      </c>
      <c r="E139" s="38" t="str">
        <f>IF('Men Track input 1'!E164="","",'Men Track input 1'!E164)</f>
        <v/>
      </c>
      <c r="F139" s="46" t="str">
        <f>IF('Men Track input 1'!X164="","",'Men Track input 1'!X164)</f>
        <v/>
      </c>
      <c r="G139" s="46">
        <f>IF('Men Track input 1'!K164="","",'Men Track input 1'!K164)</f>
        <v>0</v>
      </c>
      <c r="H139" s="46">
        <f>IF('Men Track input 1'!L164="","",'Men Track input 1'!L164)</f>
        <v>0</v>
      </c>
    </row>
    <row r="140" spans="1:8">
      <c r="A140" t="str">
        <f>IF('Men Track input 1'!A165="","",'Men Track input 1'!A165)</f>
        <v/>
      </c>
      <c r="B140" s="38">
        <f>IF('Men Track input 1'!B165="","",'Men Track input 1'!B165)</f>
        <v>2</v>
      </c>
      <c r="C140" s="38" t="str">
        <f>IF('Men Track input 1'!C165="","",'Men Track input 1'!C165)</f>
        <v/>
      </c>
      <c r="D140" s="38" t="str">
        <f>IF('Men Track input 1'!D165="","",'Men Track input 1'!D165)</f>
        <v/>
      </c>
      <c r="E140" s="38" t="str">
        <f>IF('Men Track input 1'!E165="","",'Men Track input 1'!E165)</f>
        <v/>
      </c>
      <c r="F140" s="46" t="str">
        <f>IF('Men Track input 1'!X165="","",'Men Track input 1'!X165)</f>
        <v/>
      </c>
      <c r="G140" s="46">
        <f>IF('Men Track input 1'!K165="","",'Men Track input 1'!K165)</f>
        <v>0</v>
      </c>
      <c r="H140" s="46">
        <f>IF('Men Track input 1'!L165="","",'Men Track input 1'!L165)</f>
        <v>0</v>
      </c>
    </row>
    <row r="141" spans="1:8">
      <c r="A141" t="str">
        <f>IF('Men Track input 1'!A166="","",'Men Track input 1'!A166)</f>
        <v/>
      </c>
      <c r="B141" s="38">
        <f>IF('Men Track input 1'!B166="","",'Men Track input 1'!B166)</f>
        <v>3</v>
      </c>
      <c r="C141" s="38" t="str">
        <f>IF('Men Track input 1'!C166="","",'Men Track input 1'!C166)</f>
        <v/>
      </c>
      <c r="D141" s="38" t="str">
        <f>IF('Men Track input 1'!D166="","",'Men Track input 1'!D166)</f>
        <v/>
      </c>
      <c r="E141" s="38" t="str">
        <f>IF('Men Track input 1'!E166="","",'Men Track input 1'!E166)</f>
        <v/>
      </c>
      <c r="F141" s="46" t="str">
        <f>IF('Men Track input 1'!X166="","",'Men Track input 1'!X166)</f>
        <v/>
      </c>
      <c r="G141" s="46">
        <f>IF('Men Track input 1'!K166="","",'Men Track input 1'!K166)</f>
        <v>0</v>
      </c>
      <c r="H141" s="46">
        <f>IF('Men Track input 1'!L166="","",'Men Track input 1'!L166)</f>
        <v>0</v>
      </c>
    </row>
    <row r="142" spans="1:8">
      <c r="A142" t="str">
        <f>IF('Men Track input 1'!A167="","",'Men Track input 1'!A167)</f>
        <v/>
      </c>
      <c r="B142" s="38">
        <f>IF('Men Track input 1'!B167="","",'Men Track input 1'!B167)</f>
        <v>4</v>
      </c>
      <c r="C142" s="38" t="str">
        <f>IF('Men Track input 1'!C167="","",'Men Track input 1'!C167)</f>
        <v/>
      </c>
      <c r="D142" s="38" t="str">
        <f>IF('Men Track input 1'!D167="","",'Men Track input 1'!D167)</f>
        <v/>
      </c>
      <c r="E142" s="38" t="str">
        <f>IF('Men Track input 1'!E167="","",'Men Track input 1'!E167)</f>
        <v/>
      </c>
      <c r="F142" s="46" t="str">
        <f>IF('Men Track input 1'!X167="","",'Men Track input 1'!X167)</f>
        <v/>
      </c>
      <c r="G142" s="46">
        <f>IF('Men Track input 1'!K167="","",'Men Track input 1'!K167)</f>
        <v>0</v>
      </c>
      <c r="H142" s="46">
        <f>IF('Men Track input 1'!L167="","",'Men Track input 1'!L167)</f>
        <v>0</v>
      </c>
    </row>
    <row r="143" spans="1:8">
      <c r="A143" t="str">
        <f>IF('Men Track input 1'!A168="","",'Men Track input 1'!A168)</f>
        <v/>
      </c>
      <c r="B143" s="38">
        <f>IF('Men Track input 1'!B168="","",'Men Track input 1'!B168)</f>
        <v>5</v>
      </c>
      <c r="C143" s="38" t="str">
        <f>IF('Men Track input 1'!C168="","",'Men Track input 1'!C168)</f>
        <v/>
      </c>
      <c r="D143" s="38" t="str">
        <f>IF('Men Track input 1'!D168="","",'Men Track input 1'!D168)</f>
        <v/>
      </c>
      <c r="E143" s="38" t="str">
        <f>IF('Men Track input 1'!E168="","",'Men Track input 1'!E168)</f>
        <v/>
      </c>
      <c r="F143" s="46" t="str">
        <f>IF('Men Track input 1'!X168="","",'Men Track input 1'!X168)</f>
        <v/>
      </c>
      <c r="G143" s="46">
        <f>IF('Men Track input 1'!K168="","",'Men Track input 1'!K168)</f>
        <v>0</v>
      </c>
      <c r="H143" s="46">
        <f>IF('Men Track input 1'!L168="","",'Men Track input 1'!L168)</f>
        <v>0</v>
      </c>
    </row>
    <row r="144" spans="1:8">
      <c r="A144" t="str">
        <f>IF('Men Track input 1'!A169="","",'Men Track input 1'!A169)</f>
        <v/>
      </c>
      <c r="B144" s="38">
        <f>IF('Men Track input 1'!B169="","",'Men Track input 1'!B169)</f>
        <v>6</v>
      </c>
      <c r="C144" s="38" t="str">
        <f>IF('Men Track input 1'!C169="","",'Men Track input 1'!C169)</f>
        <v/>
      </c>
      <c r="D144" s="38" t="str">
        <f>IF('Men Track input 1'!D169="","",'Men Track input 1'!D169)</f>
        <v/>
      </c>
      <c r="E144" s="38" t="str">
        <f>IF('Men Track input 1'!E169="","",'Men Track input 1'!E169)</f>
        <v/>
      </c>
      <c r="F144" s="46" t="str">
        <f>IF('Men Track input 1'!X169="","",'Men Track input 1'!X169)</f>
        <v/>
      </c>
      <c r="G144" s="46">
        <f>IF('Men Track input 1'!K169="","",'Men Track input 1'!K169)</f>
        <v>0</v>
      </c>
      <c r="H144" s="46">
        <f>IF('Men Track input 1'!L169="","",'Men Track input 1'!L169)</f>
        <v>0</v>
      </c>
    </row>
    <row r="145" spans="1:8">
      <c r="A145" t="str">
        <f>IF('Men Track input 1'!A170="","",'Men Track input 1'!A170)</f>
        <v/>
      </c>
      <c r="B145" s="38">
        <f>IF('Men Track input 1'!B170="","",'Men Track input 1'!B170)</f>
        <v>7</v>
      </c>
      <c r="C145" s="38" t="str">
        <f>IF('Men Track input 1'!C170="","",'Men Track input 1'!C170)</f>
        <v/>
      </c>
      <c r="D145" s="38" t="str">
        <f>IF('Men Track input 1'!D170="","",'Men Track input 1'!D170)</f>
        <v/>
      </c>
      <c r="E145" s="38" t="str">
        <f>IF('Men Track input 1'!E170="","",'Men Track input 1'!E170)</f>
        <v/>
      </c>
      <c r="F145" s="46" t="str">
        <f>IF('Men Track input 1'!X170="","",'Men Track input 1'!X170)</f>
        <v/>
      </c>
      <c r="G145" s="46">
        <f>IF('Men Track input 1'!K170="","",'Men Track input 1'!K170)</f>
        <v>0</v>
      </c>
      <c r="H145" s="46">
        <f>IF('Men Track input 1'!L170="","",'Men Track input 1'!L170)</f>
        <v>0</v>
      </c>
    </row>
    <row r="146" spans="1:8">
      <c r="A146" t="str">
        <f>IF('Men Track input 1'!A171="","",'Men Track input 1'!A171)</f>
        <v/>
      </c>
      <c r="B146" s="38">
        <f>IF('Men Track input 1'!B171="","",'Men Track input 1'!B171)</f>
        <v>8</v>
      </c>
      <c r="C146" s="38" t="str">
        <f>IF('Men Track input 1'!C171="","",'Men Track input 1'!C171)</f>
        <v/>
      </c>
      <c r="D146" s="38" t="str">
        <f>IF('Men Track input 1'!D171="","",'Men Track input 1'!D171)</f>
        <v/>
      </c>
      <c r="E146" s="38" t="str">
        <f>IF('Men Track input 1'!E171="","",'Men Track input 1'!E171)</f>
        <v/>
      </c>
      <c r="F146" s="46" t="str">
        <f>IF('Men Track input 1'!X171="","",'Men Track input 1'!X171)</f>
        <v/>
      </c>
      <c r="G146" s="46">
        <f>IF('Men Track input 1'!K171="","",'Men Track input 1'!K171)</f>
        <v>0</v>
      </c>
      <c r="H146" s="46">
        <f>IF('Men Track input 1'!L171="","",'Men Track input 1'!L171)</f>
        <v>0</v>
      </c>
    </row>
    <row r="147" spans="1:8">
      <c r="A147" t="str">
        <f>IF('Men Track input 1'!A172="","",'Men Track input 1'!A172)</f>
        <v/>
      </c>
      <c r="B147" s="38">
        <f>IF('Men Track input 1'!B172="","",'Men Track input 1'!B172)</f>
        <v>9</v>
      </c>
      <c r="C147" s="38" t="str">
        <f>IF('Men Track input 1'!C172="","",'Men Track input 1'!C172)</f>
        <v/>
      </c>
      <c r="D147" s="38" t="str">
        <f>IF('Men Track input 1'!D172="","",'Men Track input 1'!D172)</f>
        <v/>
      </c>
      <c r="E147" s="38" t="str">
        <f>IF('Men Track input 1'!E172="","",'Men Track input 1'!E172)</f>
        <v/>
      </c>
      <c r="F147" s="46" t="str">
        <f>IF('Men Track input 1'!X172="","",'Men Track input 1'!X172)</f>
        <v/>
      </c>
      <c r="G147" s="46">
        <f>IF('Men Track input 1'!K172="","",'Men Track input 1'!K172)</f>
        <v>0</v>
      </c>
      <c r="H147" s="46">
        <f>IF('Men Track input 1'!L172="","",'Men Track input 1'!L172)</f>
        <v>0</v>
      </c>
    </row>
    <row r="148" spans="1:8">
      <c r="A148" t="str">
        <f>IF('Men Track input 1'!A173="","",'Men Track input 1'!A173)</f>
        <v/>
      </c>
      <c r="B148" s="38">
        <f>IF('Men Track input 1'!B173="","",'Men Track input 1'!B173)</f>
        <v>10</v>
      </c>
      <c r="C148" s="38" t="str">
        <f>IF('Men Track input 1'!C173="","",'Men Track input 1'!C173)</f>
        <v/>
      </c>
      <c r="D148" s="38" t="str">
        <f>IF('Men Track input 1'!D173="","",'Men Track input 1'!D173)</f>
        <v/>
      </c>
      <c r="E148" s="38" t="str">
        <f>IF('Men Track input 1'!E173="","",'Men Track input 1'!E173)</f>
        <v/>
      </c>
      <c r="F148" s="46" t="str">
        <f>IF('Men Track input 1'!X173="","",'Men Track input 1'!X173)</f>
        <v/>
      </c>
      <c r="G148" s="46">
        <f>IF('Men Track input 1'!K173="","",'Men Track input 1'!K173)</f>
        <v>0</v>
      </c>
      <c r="H148" s="46">
        <f>IF('Men Track input 1'!L173="","",'Men Track input 1'!L173)</f>
        <v>0</v>
      </c>
    </row>
    <row r="149" spans="1:8">
      <c r="A149" t="str">
        <f>IF('Men Track input 1'!A174="","",'Men Track input 1'!A174)</f>
        <v/>
      </c>
      <c r="B149" s="38">
        <f>IF('Men Track input 1'!B174="","",'Men Track input 1'!B174)</f>
        <v>11</v>
      </c>
      <c r="C149" s="38" t="str">
        <f>IF('Men Track input 1'!C174="","",'Men Track input 1'!C174)</f>
        <v/>
      </c>
      <c r="D149" s="38" t="str">
        <f>IF('Men Track input 1'!D174="","",'Men Track input 1'!D174)</f>
        <v/>
      </c>
      <c r="E149" s="38" t="str">
        <f>IF('Men Track input 1'!E174="","",'Men Track input 1'!E174)</f>
        <v/>
      </c>
      <c r="F149" s="46" t="str">
        <f>IF('Men Track input 1'!X174="","",'Men Track input 1'!X174)</f>
        <v/>
      </c>
      <c r="G149" s="46">
        <f>IF('Men Track input 1'!K174="","",'Men Track input 1'!K174)</f>
        <v>0</v>
      </c>
      <c r="H149" s="46">
        <f>IF('Men Track input 1'!L174="","",'Men Track input 1'!L174)</f>
        <v>0</v>
      </c>
    </row>
    <row r="150" spans="1:8">
      <c r="A150" t="str">
        <f>IF('Men Track input 1'!A175="","",'Men Track input 1'!A175)</f>
        <v/>
      </c>
      <c r="B150" s="38">
        <f>IF('Men Track input 1'!B175="","",'Men Track input 1'!B175)</f>
        <v>12</v>
      </c>
      <c r="C150" s="38" t="str">
        <f>IF('Men Track input 1'!C175="","",'Men Track input 1'!C175)</f>
        <v/>
      </c>
      <c r="D150" s="38" t="str">
        <f>IF('Men Track input 1'!D175="","",'Men Track input 1'!D175)</f>
        <v/>
      </c>
      <c r="E150" s="38" t="str">
        <f>IF('Men Track input 1'!E175="","",'Men Track input 1'!E175)</f>
        <v/>
      </c>
      <c r="F150" s="46" t="str">
        <f>IF('Men Track input 1'!X175="","",'Men Track input 1'!X175)</f>
        <v/>
      </c>
      <c r="G150" s="46">
        <f>IF('Men Track input 1'!K175="","",'Men Track input 1'!K175)</f>
        <v>0</v>
      </c>
      <c r="H150" s="46">
        <f>IF('Men Track input 1'!L175="","",'Men Track input 1'!L175)</f>
        <v>0</v>
      </c>
    </row>
    <row r="151" spans="1:8">
      <c r="A151" t="str">
        <f>IF('Men Track input 1'!A176="","",'Men Track input 1'!A176)</f>
        <v/>
      </c>
      <c r="B151" s="38">
        <f>IF('Men Track input 1'!B176="","",'Men Track input 1'!B176)</f>
        <v>13</v>
      </c>
      <c r="C151" s="38" t="str">
        <f>IF('Men Track input 1'!C176="","",'Men Track input 1'!C176)</f>
        <v/>
      </c>
      <c r="D151" s="38" t="str">
        <f>IF('Men Track input 1'!D176="","",'Men Track input 1'!D176)</f>
        <v/>
      </c>
      <c r="E151" s="38" t="str">
        <f>IF('Men Track input 1'!E176="","",'Men Track input 1'!E176)</f>
        <v/>
      </c>
      <c r="F151" s="46" t="str">
        <f>IF('Men Track input 1'!X176="","",'Men Track input 1'!X176)</f>
        <v/>
      </c>
      <c r="G151" s="46">
        <f>IF('Men Track input 1'!K176="","",'Men Track input 1'!K176)</f>
        <v>0</v>
      </c>
      <c r="H151" s="46">
        <f>IF('Men Track input 1'!L176="","",'Men Track input 1'!L176)</f>
        <v>0</v>
      </c>
    </row>
    <row r="152" spans="1:8">
      <c r="A152" t="str">
        <f>IF('Men Track input 1'!A177="","",'Men Track input 1'!A177)</f>
        <v/>
      </c>
      <c r="B152" s="38">
        <f>IF('Men Track input 1'!B177="","",'Men Track input 1'!B177)</f>
        <v>14</v>
      </c>
      <c r="C152" s="38" t="str">
        <f>IF('Men Track input 1'!C177="","",'Men Track input 1'!C177)</f>
        <v/>
      </c>
      <c r="D152" s="38" t="str">
        <f>IF('Men Track input 1'!D177="","",'Men Track input 1'!D177)</f>
        <v/>
      </c>
      <c r="E152" s="38" t="str">
        <f>IF('Men Track input 1'!E177="","",'Men Track input 1'!E177)</f>
        <v/>
      </c>
      <c r="F152" s="46" t="str">
        <f>IF('Men Track input 1'!X177="","",'Men Track input 1'!X177)</f>
        <v/>
      </c>
      <c r="G152" s="46">
        <f>IF('Men Track input 1'!K177="","",'Men Track input 1'!K177)</f>
        <v>0</v>
      </c>
      <c r="H152" s="46">
        <f>IF('Men Track input 1'!L177="","",'Men Track input 1'!L177)</f>
        <v>0</v>
      </c>
    </row>
    <row r="153" spans="1:8">
      <c r="A153" t="str">
        <f>IF('Men Track input 1'!A178="","",'Men Track input 1'!A178)</f>
        <v/>
      </c>
      <c r="B153" s="38">
        <f>IF('Men Track input 1'!B178="","",'Men Track input 1'!B178)</f>
        <v>15</v>
      </c>
      <c r="C153" s="38" t="str">
        <f>IF('Men Track input 1'!C178="","",'Men Track input 1'!C178)</f>
        <v/>
      </c>
      <c r="D153" s="38" t="str">
        <f>IF('Men Track input 1'!D178="","",'Men Track input 1'!D178)</f>
        <v/>
      </c>
      <c r="E153" s="38" t="str">
        <f>IF('Men Track input 1'!E178="","",'Men Track input 1'!E178)</f>
        <v/>
      </c>
      <c r="F153" s="46" t="str">
        <f>IF('Men Track input 1'!X178="","",'Men Track input 1'!X178)</f>
        <v/>
      </c>
      <c r="G153" s="46">
        <f>IF('Men Track input 1'!K178="","",'Men Track input 1'!K178)</f>
        <v>0</v>
      </c>
      <c r="H153" s="46">
        <f>IF('Men Track input 1'!L178="","",'Men Track input 1'!L178)</f>
        <v>0</v>
      </c>
    </row>
    <row r="154" spans="1:8">
      <c r="A154" t="str">
        <f>IF('Men Track input 1'!A179="","",'Men Track input 1'!A179)</f>
        <v/>
      </c>
      <c r="B154" s="38">
        <f>IF('Men Track input 1'!B179="","",'Men Track input 1'!B179)</f>
        <v>16</v>
      </c>
      <c r="C154" s="38" t="str">
        <f>IF('Men Track input 1'!C179="","",'Men Track input 1'!C179)</f>
        <v/>
      </c>
      <c r="D154" s="38" t="str">
        <f>IF('Men Track input 1'!D179="","",'Men Track input 1'!D179)</f>
        <v/>
      </c>
      <c r="E154" s="38" t="str">
        <f>IF('Men Track input 1'!E179="","",'Men Track input 1'!E179)</f>
        <v/>
      </c>
      <c r="F154" s="46" t="str">
        <f>IF('Men Track input 1'!X179="","",'Men Track input 1'!X179)</f>
        <v/>
      </c>
      <c r="G154" s="46">
        <f>IF('Men Track input 1'!K179="","",'Men Track input 1'!K179)</f>
        <v>0</v>
      </c>
      <c r="H154" s="46">
        <f>IF('Men Track input 1'!L179="","",'Men Track input 1'!L179)</f>
        <v>0</v>
      </c>
    </row>
    <row r="155" spans="1:8">
      <c r="A155" t="str">
        <f>IF('Men Track input 1'!A180="","",'Men Track input 1'!A180)</f>
        <v/>
      </c>
      <c r="B155" t="str">
        <f>IF('Men Track input 1'!B180="","",'Men Track input 1'!B180)</f>
        <v/>
      </c>
      <c r="C155" t="str">
        <f>IF('Men Track input 1'!C180="","",'Men Track input 1'!C180)</f>
        <v/>
      </c>
      <c r="D155" t="str">
        <f>IF('Men Track input 1'!D180="","",'Men Track input 1'!D180)</f>
        <v/>
      </c>
      <c r="E155" t="str">
        <f>IF('Men Track input 1'!E180="","",'Men Track input 1'!E180)</f>
        <v/>
      </c>
      <c r="F155" s="2" t="str">
        <f>IF('Men Track input 1'!X180="","",'Men Track input 1'!X180)</f>
        <v/>
      </c>
      <c r="G155" s="2" t="str">
        <f>IF('Men Track input 1'!K180="","",'Men Track input 1'!K180)</f>
        <v/>
      </c>
      <c r="H155" s="2" t="str">
        <f>IF('Men Track input 1'!L180="","",'Men Track input 1'!L180)</f>
        <v/>
      </c>
    </row>
    <row r="156" spans="1:8">
      <c r="A156" t="str">
        <f>IF('Men Track input 1'!A181="","",'Men Track input 1'!A181)</f>
        <v/>
      </c>
      <c r="B156" t="str">
        <f>IF('Men Track input 1'!B181="","",'Men Track input 1'!B181)</f>
        <v/>
      </c>
      <c r="C156" t="str">
        <f>IF('Men Track input 1'!C181="","",'Men Track input 1'!C181)</f>
        <v/>
      </c>
      <c r="D156" t="str">
        <f>IF('Men Track input 1'!D181="","",'Men Track input 1'!D181)</f>
        <v/>
      </c>
      <c r="E156" t="str">
        <f>IF('Men Track input 1'!E181="","",'Men Track input 1'!E181)</f>
        <v/>
      </c>
      <c r="F156" s="2" t="str">
        <f>IF('Men Track input 1'!X181="","",'Men Track input 1'!X181)</f>
        <v/>
      </c>
      <c r="G156" s="2" t="str">
        <f>IF('Men Track input 1'!K181="","",'Men Track input 1'!K181)</f>
        <v/>
      </c>
      <c r="H156" s="2" t="str">
        <f>IF('Men Track input 1'!L181="","",'Men Track input 1'!L181)</f>
        <v/>
      </c>
    </row>
    <row r="157" spans="1:8">
      <c r="A157" s="39" t="str">
        <f>IF('Men Track input 1'!A182="","",'Men Track input 1'!A182)</f>
        <v>Event</v>
      </c>
      <c r="B157" s="39" t="str">
        <f>IF('Men Track input 1'!B182="","",'Men Track input 1'!B182)</f>
        <v>Event</v>
      </c>
      <c r="C157" s="39">
        <f>IF('Men Track input 1'!C182="","",'Men Track input 1'!C182)</f>
        <v>800</v>
      </c>
      <c r="D157" s="39" t="str">
        <f>IF('Men Track input 1'!D182="","",'Men Track input 1'!D182)</f>
        <v>metres</v>
      </c>
      <c r="E157" s="40" t="str">
        <f>A159</f>
        <v>MEN</v>
      </c>
      <c r="F157" s="2" t="str">
        <f>IF('Men Track input 1'!X182="","",'Men Track input 1'!X182)</f>
        <v/>
      </c>
      <c r="G157" s="2" t="str">
        <f>IF('Men Track input 1'!K182="","",'Men Track input 1'!K182)</f>
        <v/>
      </c>
      <c r="H157" s="2" t="str">
        <f>IF('Men Track input 1'!L182="","",'Men Track input 1'!L182)</f>
        <v/>
      </c>
    </row>
    <row r="158" spans="1:8">
      <c r="A158" s="16">
        <f>IF('Men Track input 1'!A183="","",'Men Track input 1'!A183)</f>
        <v>800</v>
      </c>
      <c r="B158" s="41" t="str">
        <f>IF('Men Track input 1'!B183="","",'Men Track input 1'!B183)</f>
        <v>A string</v>
      </c>
      <c r="C158" s="42" t="str">
        <f>IF('Men Track input 1'!C183="","",'Men Track input 1'!C183)</f>
        <v/>
      </c>
      <c r="D158" s="42" t="str">
        <f>IF('Men Track input 1'!D183="","",'Men Track input 1'!D183)</f>
        <v/>
      </c>
      <c r="E158" s="42" t="str">
        <f>IF('Men Track input 1'!E183="","",'Men Track input 1'!E183)</f>
        <v/>
      </c>
      <c r="F158" s="43"/>
      <c r="G158" s="43" t="str">
        <f>IF('Men Track input 1'!K183="","",'Men Track input 1'!K183)</f>
        <v>Position</v>
      </c>
      <c r="H158" s="43" t="str">
        <f>IF('Men Track input 1'!L183="","",'Men Track input 1'!L183)</f>
        <v>Bonus</v>
      </c>
    </row>
    <row r="159" spans="1:8">
      <c r="A159" s="40" t="str">
        <f>IF('Men Track input 1'!A184="","",'Men Track input 1'!A184)</f>
        <v>MEN</v>
      </c>
      <c r="B159" s="44" t="str">
        <f>IF('Men Track input 1'!B184="","",'Men Track input 1'!B184)</f>
        <v>Position</v>
      </c>
      <c r="C159" s="37" t="str">
        <f>IF('Men Track input 1'!C184="","",'Men Track input 1'!C184)</f>
        <v>Competitor</v>
      </c>
      <c r="D159" s="37" t="str">
        <f>IF('Men Track input 1'!D184="","",'Men Track input 1'!D184)</f>
        <v>Club</v>
      </c>
      <c r="E159" s="37" t="str">
        <f>IF('Men Track input 1'!E184="","",'Men Track input 1'!E184)</f>
        <v>Bib Number</v>
      </c>
      <c r="F159" s="45" t="str">
        <f>IF('Men Track input 1'!X184="","",'Men Track input 1'!X184)</f>
        <v>Performance</v>
      </c>
      <c r="G159" s="45" t="str">
        <f>IF('Men Track input 1'!K184="","",'Men Track input 1'!K184)</f>
        <v>Points</v>
      </c>
      <c r="H159" s="45" t="str">
        <f>IF('Men Track input 1'!L184="","",'Men Track input 1'!L184)</f>
        <v>Points</v>
      </c>
    </row>
    <row r="160" spans="1:8">
      <c r="A160" t="str">
        <f>IF('Men Track input 1'!A185="","",'Men Track input 1'!A185)</f>
        <v/>
      </c>
      <c r="B160" s="38">
        <f>IF('Men Track input 1'!B185="","",'Men Track input 1'!B185)</f>
        <v>1</v>
      </c>
      <c r="C160" s="38" t="str">
        <f>IF('Men Track input 1'!C185="","",'Men Track input 1'!C185)</f>
        <v/>
      </c>
      <c r="D160" s="38" t="str">
        <f>IF('Men Track input 1'!D185="","",'Men Track input 1'!D185)</f>
        <v/>
      </c>
      <c r="E160" s="38" t="str">
        <f>IF('Men Track input 1'!E185="","",'Men Track input 1'!E185)</f>
        <v/>
      </c>
      <c r="F160" s="46" t="str">
        <f>IF('Men Track input 1'!X185="","",'Men Track input 1'!X185)</f>
        <v/>
      </c>
      <c r="G160" s="46">
        <f>IF('Men Track input 1'!K185="","",'Men Track input 1'!K185)</f>
        <v>0</v>
      </c>
      <c r="H160" s="46">
        <f>IF('Men Track input 1'!L185="","",'Men Track input 1'!L185)</f>
        <v>0</v>
      </c>
    </row>
    <row r="161" spans="1:8">
      <c r="A161" t="str">
        <f>IF('Men Track input 1'!A186="","",'Men Track input 1'!A186)</f>
        <v/>
      </c>
      <c r="B161" s="38">
        <f>IF('Men Track input 1'!B186="","",'Men Track input 1'!B186)</f>
        <v>2</v>
      </c>
      <c r="C161" s="38" t="str">
        <f>IF('Men Track input 1'!C186="","",'Men Track input 1'!C186)</f>
        <v/>
      </c>
      <c r="D161" s="38" t="str">
        <f>IF('Men Track input 1'!D186="","",'Men Track input 1'!D186)</f>
        <v/>
      </c>
      <c r="E161" s="38" t="str">
        <f>IF('Men Track input 1'!E186="","",'Men Track input 1'!E186)</f>
        <v/>
      </c>
      <c r="F161" s="46" t="str">
        <f>IF('Men Track input 1'!X186="","",'Men Track input 1'!X186)</f>
        <v/>
      </c>
      <c r="G161" s="46">
        <f>IF('Men Track input 1'!K186="","",'Men Track input 1'!K186)</f>
        <v>0</v>
      </c>
      <c r="H161" s="46">
        <f>IF('Men Track input 1'!L186="","",'Men Track input 1'!L186)</f>
        <v>0</v>
      </c>
    </row>
    <row r="162" spans="1:8">
      <c r="A162" t="str">
        <f>IF('Men Track input 1'!A187="","",'Men Track input 1'!A187)</f>
        <v/>
      </c>
      <c r="B162" s="38">
        <f>IF('Men Track input 1'!B187="","",'Men Track input 1'!B187)</f>
        <v>3</v>
      </c>
      <c r="C162" s="38" t="str">
        <f>IF('Men Track input 1'!C187="","",'Men Track input 1'!C187)</f>
        <v/>
      </c>
      <c r="D162" s="38" t="str">
        <f>IF('Men Track input 1'!D187="","",'Men Track input 1'!D187)</f>
        <v/>
      </c>
      <c r="E162" s="38" t="str">
        <f>IF('Men Track input 1'!E187="","",'Men Track input 1'!E187)</f>
        <v/>
      </c>
      <c r="F162" s="46" t="str">
        <f>IF('Men Track input 1'!X187="","",'Men Track input 1'!X187)</f>
        <v/>
      </c>
      <c r="G162" s="46">
        <f>IF('Men Track input 1'!K187="","",'Men Track input 1'!K187)</f>
        <v>0</v>
      </c>
      <c r="H162" s="46">
        <f>IF('Men Track input 1'!L187="","",'Men Track input 1'!L187)</f>
        <v>0</v>
      </c>
    </row>
    <row r="163" spans="1:8">
      <c r="A163" t="str">
        <f>IF('Men Track input 1'!A188="","",'Men Track input 1'!A188)</f>
        <v/>
      </c>
      <c r="B163" s="38">
        <f>IF('Men Track input 1'!B188="","",'Men Track input 1'!B188)</f>
        <v>4</v>
      </c>
      <c r="C163" s="38" t="str">
        <f>IF('Men Track input 1'!C188="","",'Men Track input 1'!C188)</f>
        <v/>
      </c>
      <c r="D163" s="38" t="str">
        <f>IF('Men Track input 1'!D188="","",'Men Track input 1'!D188)</f>
        <v/>
      </c>
      <c r="E163" s="38" t="str">
        <f>IF('Men Track input 1'!E188="","",'Men Track input 1'!E188)</f>
        <v/>
      </c>
      <c r="F163" s="46" t="str">
        <f>IF('Men Track input 1'!X188="","",'Men Track input 1'!X188)</f>
        <v/>
      </c>
      <c r="G163" s="46">
        <f>IF('Men Track input 1'!K188="","",'Men Track input 1'!K188)</f>
        <v>0</v>
      </c>
      <c r="H163" s="46">
        <f>IF('Men Track input 1'!L188="","",'Men Track input 1'!L188)</f>
        <v>0</v>
      </c>
    </row>
    <row r="164" spans="1:8">
      <c r="A164" t="str">
        <f>IF('Men Track input 1'!A189="","",'Men Track input 1'!A189)</f>
        <v/>
      </c>
      <c r="B164" s="38">
        <f>IF('Men Track input 1'!B189="","",'Men Track input 1'!B189)</f>
        <v>5</v>
      </c>
      <c r="C164" s="38" t="str">
        <f>IF('Men Track input 1'!C189="","",'Men Track input 1'!C189)</f>
        <v/>
      </c>
      <c r="D164" s="38" t="str">
        <f>IF('Men Track input 1'!D189="","",'Men Track input 1'!D189)</f>
        <v/>
      </c>
      <c r="E164" s="38" t="str">
        <f>IF('Men Track input 1'!E189="","",'Men Track input 1'!E189)</f>
        <v/>
      </c>
      <c r="F164" s="46" t="str">
        <f>IF('Men Track input 1'!X189="","",'Men Track input 1'!X189)</f>
        <v/>
      </c>
      <c r="G164" s="46">
        <f>IF('Men Track input 1'!K189="","",'Men Track input 1'!K189)</f>
        <v>0</v>
      </c>
      <c r="H164" s="46">
        <f>IF('Men Track input 1'!L189="","",'Men Track input 1'!L189)</f>
        <v>0</v>
      </c>
    </row>
    <row r="165" spans="1:8">
      <c r="A165" t="str">
        <f>IF('Men Track input 1'!A190="","",'Men Track input 1'!A190)</f>
        <v/>
      </c>
      <c r="B165" s="38">
        <f>IF('Men Track input 1'!B190="","",'Men Track input 1'!B190)</f>
        <v>6</v>
      </c>
      <c r="C165" s="38" t="str">
        <f>IF('Men Track input 1'!C190="","",'Men Track input 1'!C190)</f>
        <v/>
      </c>
      <c r="D165" s="38" t="str">
        <f>IF('Men Track input 1'!D190="","",'Men Track input 1'!D190)</f>
        <v/>
      </c>
      <c r="E165" s="38" t="str">
        <f>IF('Men Track input 1'!E190="","",'Men Track input 1'!E190)</f>
        <v/>
      </c>
      <c r="F165" s="46" t="str">
        <f>IF('Men Track input 1'!X190="","",'Men Track input 1'!X190)</f>
        <v/>
      </c>
      <c r="G165" s="46">
        <f>IF('Men Track input 1'!K190="","",'Men Track input 1'!K190)</f>
        <v>0</v>
      </c>
      <c r="H165" s="46">
        <f>IF('Men Track input 1'!L190="","",'Men Track input 1'!L190)</f>
        <v>0</v>
      </c>
    </row>
    <row r="166" spans="1:8">
      <c r="A166" t="str">
        <f>IF('Men Track input 1'!A191="","",'Men Track input 1'!A191)</f>
        <v/>
      </c>
      <c r="B166" s="38">
        <f>IF('Men Track input 1'!B191="","",'Men Track input 1'!B191)</f>
        <v>7</v>
      </c>
      <c r="C166" s="38" t="str">
        <f>IF('Men Track input 1'!C191="","",'Men Track input 1'!C191)</f>
        <v/>
      </c>
      <c r="D166" s="38" t="str">
        <f>IF('Men Track input 1'!D191="","",'Men Track input 1'!D191)</f>
        <v/>
      </c>
      <c r="E166" s="38" t="str">
        <f>IF('Men Track input 1'!E191="","",'Men Track input 1'!E191)</f>
        <v/>
      </c>
      <c r="F166" s="46" t="str">
        <f>IF('Men Track input 1'!X191="","",'Men Track input 1'!X191)</f>
        <v/>
      </c>
      <c r="G166" s="46">
        <f>IF('Men Track input 1'!K191="","",'Men Track input 1'!K191)</f>
        <v>0</v>
      </c>
      <c r="H166" s="46">
        <f>IF('Men Track input 1'!L191="","",'Men Track input 1'!L191)</f>
        <v>0</v>
      </c>
    </row>
    <row r="167" spans="1:8">
      <c r="A167" t="str">
        <f>IF('Men Track input 1'!A192="","",'Men Track input 1'!A192)</f>
        <v/>
      </c>
      <c r="B167" s="38">
        <f>IF('Men Track input 1'!B192="","",'Men Track input 1'!B192)</f>
        <v>8</v>
      </c>
      <c r="C167" s="38" t="str">
        <f>IF('Men Track input 1'!C192="","",'Men Track input 1'!C192)</f>
        <v/>
      </c>
      <c r="D167" s="38" t="str">
        <f>IF('Men Track input 1'!D192="","",'Men Track input 1'!D192)</f>
        <v/>
      </c>
      <c r="E167" s="38" t="str">
        <f>IF('Men Track input 1'!E192="","",'Men Track input 1'!E192)</f>
        <v/>
      </c>
      <c r="F167" s="46" t="str">
        <f>IF('Men Track input 1'!X192="","",'Men Track input 1'!X192)</f>
        <v/>
      </c>
      <c r="G167" s="46">
        <f>IF('Men Track input 1'!K192="","",'Men Track input 1'!K192)</f>
        <v>0</v>
      </c>
      <c r="H167" s="46">
        <f>IF('Men Track input 1'!L192="","",'Men Track input 1'!L192)</f>
        <v>0</v>
      </c>
    </row>
    <row r="168" spans="1:8">
      <c r="A168" s="16" t="str">
        <f>IF('Men Track input 1'!A193="","",'Men Track input 1'!A193)</f>
        <v>Event</v>
      </c>
      <c r="B168" t="str">
        <f>IF('Men Track input 1'!B193="","",'Men Track input 1'!B193)</f>
        <v/>
      </c>
      <c r="C168" t="str">
        <f>IF('Men Track input 1'!C193="","",'Men Track input 1'!C193)</f>
        <v/>
      </c>
      <c r="D168" t="str">
        <f>IF('Men Track input 1'!D193="","",'Men Track input 1'!D193)</f>
        <v/>
      </c>
      <c r="E168" t="str">
        <f>IF('Men Track input 1'!E193="","",'Men Track input 1'!E193)</f>
        <v/>
      </c>
      <c r="F168" s="2" t="str">
        <f>IF('Men Track input 1'!X193="","",'Men Track input 1'!X193)</f>
        <v/>
      </c>
      <c r="G168" s="2" t="str">
        <f>IF('Men Track input 1'!K193="","",'Men Track input 1'!K193)</f>
        <v/>
      </c>
      <c r="H168" s="2" t="str">
        <f>IF('Men Track input 1'!L193="","",'Men Track input 1'!L193)</f>
        <v/>
      </c>
    </row>
    <row r="169" spans="1:8">
      <c r="A169" s="16">
        <f>IF('Men Track input 1'!A194="","",'Men Track input 1'!A194)</f>
        <v>800</v>
      </c>
      <c r="B169" s="47" t="str">
        <f>IF('Men Track input 1'!B194="","",'Men Track input 1'!B194)</f>
        <v>B+C string</v>
      </c>
      <c r="C169" s="42" t="str">
        <f>IF('Men Track input 1'!C194="","",'Men Track input 1'!C194)</f>
        <v/>
      </c>
      <c r="D169" s="42" t="str">
        <f>IF('Men Track input 1'!D194="","",'Men Track input 1'!D194)</f>
        <v/>
      </c>
      <c r="E169" s="42" t="str">
        <f>IF('Men Track input 1'!E194="","",'Men Track input 1'!E194)</f>
        <v/>
      </c>
      <c r="F169" s="43"/>
      <c r="G169" s="43" t="str">
        <f>IF('Men Track input 1'!K194="","",'Men Track input 1'!K194)</f>
        <v>Position</v>
      </c>
      <c r="H169" s="43" t="str">
        <f>IF('Men Track input 1'!L194="","",'Men Track input 1'!L194)</f>
        <v>Bonus</v>
      </c>
    </row>
    <row r="170" spans="1:8">
      <c r="A170" s="40" t="str">
        <f>IF('Men Track input 1'!A195="","",'Men Track input 1'!A195)</f>
        <v>MEN</v>
      </c>
      <c r="B170" s="37" t="str">
        <f>IF('Men Track input 1'!B195="","",'Men Track input 1'!B195)</f>
        <v>Position</v>
      </c>
      <c r="C170" s="37" t="str">
        <f>IF('Men Track input 1'!C195="","",'Men Track input 1'!C195)</f>
        <v>Competitor</v>
      </c>
      <c r="D170" s="37" t="str">
        <f>IF('Men Track input 1'!D195="","",'Men Track input 1'!D195)</f>
        <v>Club</v>
      </c>
      <c r="E170" s="37" t="str">
        <f>IF('Men Track input 1'!E195="","",'Men Track input 1'!E195)</f>
        <v>Bib Number</v>
      </c>
      <c r="F170" s="45" t="str">
        <f>IF('Men Track input 1'!X195="","",'Men Track input 1'!X195)</f>
        <v>Performance</v>
      </c>
      <c r="G170" s="45" t="str">
        <f>IF('Men Track input 1'!K195="","",'Men Track input 1'!K195)</f>
        <v>Points</v>
      </c>
      <c r="H170" s="45" t="str">
        <f>IF('Men Track input 1'!L195="","",'Men Track input 1'!L195)</f>
        <v>Points</v>
      </c>
    </row>
    <row r="171" spans="1:8">
      <c r="A171" t="str">
        <f>IF('Men Track input 1'!A196="","",'Men Track input 1'!A196)</f>
        <v/>
      </c>
      <c r="B171" s="38">
        <f>IF('Men Track input 1'!B196="","",'Men Track input 1'!B196)</f>
        <v>1</v>
      </c>
      <c r="C171" s="38" t="str">
        <f>IF('Men Track input 1'!C196="","",'Men Track input 1'!C196)</f>
        <v/>
      </c>
      <c r="D171" s="38" t="str">
        <f>IF('Men Track input 1'!D196="","",'Men Track input 1'!D196)</f>
        <v/>
      </c>
      <c r="E171" s="38" t="str">
        <f>IF('Men Track input 1'!E196="","",'Men Track input 1'!E196)</f>
        <v/>
      </c>
      <c r="F171" s="46" t="str">
        <f>IF('Men Track input 1'!X196="","",'Men Track input 1'!X196)</f>
        <v/>
      </c>
      <c r="G171" s="46">
        <f>IF('Men Track input 1'!K196="","",'Men Track input 1'!K196)</f>
        <v>0</v>
      </c>
      <c r="H171" s="46">
        <f>IF('Men Track input 1'!L196="","",'Men Track input 1'!L196)</f>
        <v>0</v>
      </c>
    </row>
    <row r="172" spans="1:8">
      <c r="A172" t="str">
        <f>IF('Men Track input 1'!A197="","",'Men Track input 1'!A197)</f>
        <v/>
      </c>
      <c r="B172" s="38">
        <f>IF('Men Track input 1'!B197="","",'Men Track input 1'!B197)</f>
        <v>2</v>
      </c>
      <c r="C172" s="38" t="str">
        <f>IF('Men Track input 1'!C197="","",'Men Track input 1'!C197)</f>
        <v/>
      </c>
      <c r="D172" s="38" t="str">
        <f>IF('Men Track input 1'!D197="","",'Men Track input 1'!D197)</f>
        <v/>
      </c>
      <c r="E172" s="38" t="str">
        <f>IF('Men Track input 1'!E197="","",'Men Track input 1'!E197)</f>
        <v/>
      </c>
      <c r="F172" s="46" t="str">
        <f>IF('Men Track input 1'!X197="","",'Men Track input 1'!X197)</f>
        <v/>
      </c>
      <c r="G172" s="46">
        <f>IF('Men Track input 1'!K197="","",'Men Track input 1'!K197)</f>
        <v>0</v>
      </c>
      <c r="H172" s="46">
        <f>IF('Men Track input 1'!L197="","",'Men Track input 1'!L197)</f>
        <v>0</v>
      </c>
    </row>
    <row r="173" spans="1:8">
      <c r="A173" t="str">
        <f>IF('Men Track input 1'!A198="","",'Men Track input 1'!A198)</f>
        <v/>
      </c>
      <c r="B173" s="38">
        <f>IF('Men Track input 1'!B198="","",'Men Track input 1'!B198)</f>
        <v>3</v>
      </c>
      <c r="C173" s="38" t="str">
        <f>IF('Men Track input 1'!C198="","",'Men Track input 1'!C198)</f>
        <v/>
      </c>
      <c r="D173" s="38" t="str">
        <f>IF('Men Track input 1'!D198="","",'Men Track input 1'!D198)</f>
        <v/>
      </c>
      <c r="E173" s="38" t="str">
        <f>IF('Men Track input 1'!E198="","",'Men Track input 1'!E198)</f>
        <v/>
      </c>
      <c r="F173" s="46" t="str">
        <f>IF('Men Track input 1'!X198="","",'Men Track input 1'!X198)</f>
        <v/>
      </c>
      <c r="G173" s="46">
        <f>IF('Men Track input 1'!K198="","",'Men Track input 1'!K198)</f>
        <v>0</v>
      </c>
      <c r="H173" s="46">
        <f>IF('Men Track input 1'!L198="","",'Men Track input 1'!L198)</f>
        <v>0</v>
      </c>
    </row>
    <row r="174" spans="1:8">
      <c r="A174" t="str">
        <f>IF('Men Track input 1'!A199="","",'Men Track input 1'!A199)</f>
        <v/>
      </c>
      <c r="B174" s="38">
        <f>IF('Men Track input 1'!B199="","",'Men Track input 1'!B199)</f>
        <v>4</v>
      </c>
      <c r="C174" s="38" t="str">
        <f>IF('Men Track input 1'!C199="","",'Men Track input 1'!C199)</f>
        <v/>
      </c>
      <c r="D174" s="38" t="str">
        <f>IF('Men Track input 1'!D199="","",'Men Track input 1'!D199)</f>
        <v/>
      </c>
      <c r="E174" s="38" t="str">
        <f>IF('Men Track input 1'!E199="","",'Men Track input 1'!E199)</f>
        <v/>
      </c>
      <c r="F174" s="46" t="str">
        <f>IF('Men Track input 1'!X199="","",'Men Track input 1'!X199)</f>
        <v/>
      </c>
      <c r="G174" s="46">
        <f>IF('Men Track input 1'!K199="","",'Men Track input 1'!K199)</f>
        <v>0</v>
      </c>
      <c r="H174" s="46">
        <f>IF('Men Track input 1'!L199="","",'Men Track input 1'!L199)</f>
        <v>0</v>
      </c>
    </row>
    <row r="175" spans="1:8">
      <c r="A175" t="str">
        <f>IF('Men Track input 1'!A200="","",'Men Track input 1'!A200)</f>
        <v/>
      </c>
      <c r="B175" s="38">
        <f>IF('Men Track input 1'!B200="","",'Men Track input 1'!B200)</f>
        <v>5</v>
      </c>
      <c r="C175" s="38" t="str">
        <f>IF('Men Track input 1'!C200="","",'Men Track input 1'!C200)</f>
        <v/>
      </c>
      <c r="D175" s="38" t="str">
        <f>IF('Men Track input 1'!D200="","",'Men Track input 1'!D200)</f>
        <v/>
      </c>
      <c r="E175" s="38" t="str">
        <f>IF('Men Track input 1'!E200="","",'Men Track input 1'!E200)</f>
        <v/>
      </c>
      <c r="F175" s="46" t="str">
        <f>IF('Men Track input 1'!X200="","",'Men Track input 1'!X200)</f>
        <v/>
      </c>
      <c r="G175" s="46">
        <f>IF('Men Track input 1'!K200="","",'Men Track input 1'!K200)</f>
        <v>0</v>
      </c>
      <c r="H175" s="46">
        <f>IF('Men Track input 1'!L200="","",'Men Track input 1'!L200)</f>
        <v>0</v>
      </c>
    </row>
    <row r="176" spans="1:8">
      <c r="A176" t="str">
        <f>IF('Men Track input 1'!A201="","",'Men Track input 1'!A201)</f>
        <v/>
      </c>
      <c r="B176" s="38">
        <f>IF('Men Track input 1'!B201="","",'Men Track input 1'!B201)</f>
        <v>6</v>
      </c>
      <c r="C176" s="38" t="str">
        <f>IF('Men Track input 1'!C201="","",'Men Track input 1'!C201)</f>
        <v/>
      </c>
      <c r="D176" s="38" t="str">
        <f>IF('Men Track input 1'!D201="","",'Men Track input 1'!D201)</f>
        <v/>
      </c>
      <c r="E176" s="38" t="str">
        <f>IF('Men Track input 1'!E201="","",'Men Track input 1'!E201)</f>
        <v/>
      </c>
      <c r="F176" s="46" t="str">
        <f>IF('Men Track input 1'!X201="","",'Men Track input 1'!X201)</f>
        <v/>
      </c>
      <c r="G176" s="46">
        <f>IF('Men Track input 1'!K201="","",'Men Track input 1'!K201)</f>
        <v>0</v>
      </c>
      <c r="H176" s="46">
        <f>IF('Men Track input 1'!L201="","",'Men Track input 1'!L201)</f>
        <v>0</v>
      </c>
    </row>
    <row r="177" spans="1:8">
      <c r="A177" t="str">
        <f>IF('Men Track input 1'!A202="","",'Men Track input 1'!A202)</f>
        <v/>
      </c>
      <c r="B177" s="38">
        <f>IF('Men Track input 1'!B202="","",'Men Track input 1'!B202)</f>
        <v>7</v>
      </c>
      <c r="C177" s="38" t="str">
        <f>IF('Men Track input 1'!C202="","",'Men Track input 1'!C202)</f>
        <v/>
      </c>
      <c r="D177" s="38" t="str">
        <f>IF('Men Track input 1'!D202="","",'Men Track input 1'!D202)</f>
        <v/>
      </c>
      <c r="E177" s="38" t="str">
        <f>IF('Men Track input 1'!E202="","",'Men Track input 1'!E202)</f>
        <v/>
      </c>
      <c r="F177" s="46" t="str">
        <f>IF('Men Track input 1'!X202="","",'Men Track input 1'!X202)</f>
        <v/>
      </c>
      <c r="G177" s="46">
        <f>IF('Men Track input 1'!K202="","",'Men Track input 1'!K202)</f>
        <v>0</v>
      </c>
      <c r="H177" s="46">
        <f>IF('Men Track input 1'!L202="","",'Men Track input 1'!L202)</f>
        <v>0</v>
      </c>
    </row>
    <row r="178" spans="1:8">
      <c r="A178" t="str">
        <f>IF('Men Track input 1'!A203="","",'Men Track input 1'!A203)</f>
        <v/>
      </c>
      <c r="B178" s="38">
        <f>IF('Men Track input 1'!B203="","",'Men Track input 1'!B203)</f>
        <v>8</v>
      </c>
      <c r="C178" s="38" t="str">
        <f>IF('Men Track input 1'!C203="","",'Men Track input 1'!C203)</f>
        <v/>
      </c>
      <c r="D178" s="38" t="str">
        <f>IF('Men Track input 1'!D203="","",'Men Track input 1'!D203)</f>
        <v/>
      </c>
      <c r="E178" s="38" t="str">
        <f>IF('Men Track input 1'!E203="","",'Men Track input 1'!E203)</f>
        <v/>
      </c>
      <c r="F178" s="46" t="str">
        <f>IF('Men Track input 1'!X203="","",'Men Track input 1'!X203)</f>
        <v/>
      </c>
      <c r="G178" s="46">
        <f>IF('Men Track input 1'!K203="","",'Men Track input 1'!K203)</f>
        <v>0</v>
      </c>
      <c r="H178" s="46">
        <f>IF('Men Track input 1'!L203="","",'Men Track input 1'!L203)</f>
        <v>0</v>
      </c>
    </row>
    <row r="179" spans="1:8">
      <c r="A179" t="str">
        <f>IF('Men Track input 1'!A204="","",'Men Track input 1'!A204)</f>
        <v/>
      </c>
      <c r="B179" s="38">
        <f>IF('Men Track input 1'!B204="","",'Men Track input 1'!B204)</f>
        <v>9</v>
      </c>
      <c r="C179" s="38" t="str">
        <f>IF('Men Track input 1'!C204="","",'Men Track input 1'!C204)</f>
        <v/>
      </c>
      <c r="D179" s="38" t="str">
        <f>IF('Men Track input 1'!D204="","",'Men Track input 1'!D204)</f>
        <v/>
      </c>
      <c r="E179" s="38" t="str">
        <f>IF('Men Track input 1'!E204="","",'Men Track input 1'!E204)</f>
        <v/>
      </c>
      <c r="F179" s="46" t="str">
        <f>IF('Men Track input 1'!X204="","",'Men Track input 1'!X204)</f>
        <v/>
      </c>
      <c r="G179" s="46">
        <f>IF('Men Track input 1'!K204="","",'Men Track input 1'!K204)</f>
        <v>0</v>
      </c>
      <c r="H179" s="46">
        <f>IF('Men Track input 1'!L204="","",'Men Track input 1'!L204)</f>
        <v>0</v>
      </c>
    </row>
    <row r="180" spans="1:8">
      <c r="A180" t="str">
        <f>IF('Men Track input 1'!A205="","",'Men Track input 1'!A205)</f>
        <v/>
      </c>
      <c r="B180" s="38">
        <f>IF('Men Track input 1'!B205="","",'Men Track input 1'!B205)</f>
        <v>10</v>
      </c>
      <c r="C180" s="38" t="str">
        <f>IF('Men Track input 1'!C205="","",'Men Track input 1'!C205)</f>
        <v/>
      </c>
      <c r="D180" s="38" t="str">
        <f>IF('Men Track input 1'!D205="","",'Men Track input 1'!D205)</f>
        <v/>
      </c>
      <c r="E180" s="38" t="str">
        <f>IF('Men Track input 1'!E205="","",'Men Track input 1'!E205)</f>
        <v/>
      </c>
      <c r="F180" s="46" t="str">
        <f>IF('Men Track input 1'!X205="","",'Men Track input 1'!X205)</f>
        <v/>
      </c>
      <c r="G180" s="46">
        <f>IF('Men Track input 1'!K205="","",'Men Track input 1'!K205)</f>
        <v>0</v>
      </c>
      <c r="H180" s="46">
        <f>IF('Men Track input 1'!L205="","",'Men Track input 1'!L205)</f>
        <v>0</v>
      </c>
    </row>
    <row r="181" spans="1:8">
      <c r="A181" t="str">
        <f>IF('Men Track input 1'!A206="","",'Men Track input 1'!A206)</f>
        <v/>
      </c>
      <c r="B181" s="38">
        <f>IF('Men Track input 1'!B206="","",'Men Track input 1'!B206)</f>
        <v>11</v>
      </c>
      <c r="C181" s="38" t="str">
        <f>IF('Men Track input 1'!C206="","",'Men Track input 1'!C206)</f>
        <v/>
      </c>
      <c r="D181" s="38" t="str">
        <f>IF('Men Track input 1'!D206="","",'Men Track input 1'!D206)</f>
        <v/>
      </c>
      <c r="E181" s="38" t="str">
        <f>IF('Men Track input 1'!E206="","",'Men Track input 1'!E206)</f>
        <v/>
      </c>
      <c r="F181" s="46" t="str">
        <f>IF('Men Track input 1'!X206="","",'Men Track input 1'!X206)</f>
        <v/>
      </c>
      <c r="G181" s="46">
        <f>IF('Men Track input 1'!K206="","",'Men Track input 1'!K206)</f>
        <v>0</v>
      </c>
      <c r="H181" s="46">
        <f>IF('Men Track input 1'!L206="","",'Men Track input 1'!L206)</f>
        <v>0</v>
      </c>
    </row>
    <row r="182" spans="1:8">
      <c r="A182" t="str">
        <f>IF('Men Track input 1'!A207="","",'Men Track input 1'!A207)</f>
        <v/>
      </c>
      <c r="B182" s="38">
        <f>IF('Men Track input 1'!B207="","",'Men Track input 1'!B207)</f>
        <v>12</v>
      </c>
      <c r="C182" s="38" t="str">
        <f>IF('Men Track input 1'!C207="","",'Men Track input 1'!C207)</f>
        <v/>
      </c>
      <c r="D182" s="38" t="str">
        <f>IF('Men Track input 1'!D207="","",'Men Track input 1'!D207)</f>
        <v/>
      </c>
      <c r="E182" s="38" t="str">
        <f>IF('Men Track input 1'!E207="","",'Men Track input 1'!E207)</f>
        <v/>
      </c>
      <c r="F182" s="46" t="str">
        <f>IF('Men Track input 1'!X207="","",'Men Track input 1'!X207)</f>
        <v/>
      </c>
      <c r="G182" s="46">
        <f>IF('Men Track input 1'!K207="","",'Men Track input 1'!K207)</f>
        <v>0</v>
      </c>
      <c r="H182" s="46">
        <f>IF('Men Track input 1'!L207="","",'Men Track input 1'!L207)</f>
        <v>0</v>
      </c>
    </row>
    <row r="183" spans="1:8">
      <c r="A183" t="str">
        <f>IF('Men Track input 1'!A208="","",'Men Track input 1'!A208)</f>
        <v/>
      </c>
      <c r="B183" s="38">
        <f>IF('Men Track input 1'!B208="","",'Men Track input 1'!B208)</f>
        <v>13</v>
      </c>
      <c r="C183" s="38" t="str">
        <f>IF('Men Track input 1'!C208="","",'Men Track input 1'!C208)</f>
        <v/>
      </c>
      <c r="D183" s="38" t="str">
        <f>IF('Men Track input 1'!D208="","",'Men Track input 1'!D208)</f>
        <v/>
      </c>
      <c r="E183" s="38" t="str">
        <f>IF('Men Track input 1'!E208="","",'Men Track input 1'!E208)</f>
        <v/>
      </c>
      <c r="F183" s="46" t="str">
        <f>IF('Men Track input 1'!X208="","",'Men Track input 1'!X208)</f>
        <v/>
      </c>
      <c r="G183" s="46">
        <f>IF('Men Track input 1'!K208="","",'Men Track input 1'!K208)</f>
        <v>0</v>
      </c>
      <c r="H183" s="46">
        <f>IF('Men Track input 1'!L208="","",'Men Track input 1'!L208)</f>
        <v>0</v>
      </c>
    </row>
    <row r="184" spans="1:8">
      <c r="A184" t="str">
        <f>IF('Men Track input 1'!A209="","",'Men Track input 1'!A209)</f>
        <v/>
      </c>
      <c r="B184" s="38">
        <f>IF('Men Track input 1'!B209="","",'Men Track input 1'!B209)</f>
        <v>14</v>
      </c>
      <c r="C184" s="38" t="str">
        <f>IF('Men Track input 1'!C209="","",'Men Track input 1'!C209)</f>
        <v/>
      </c>
      <c r="D184" s="38" t="str">
        <f>IF('Men Track input 1'!D209="","",'Men Track input 1'!D209)</f>
        <v/>
      </c>
      <c r="E184" s="38" t="str">
        <f>IF('Men Track input 1'!E209="","",'Men Track input 1'!E209)</f>
        <v/>
      </c>
      <c r="F184" s="46" t="str">
        <f>IF('Men Track input 1'!X209="","",'Men Track input 1'!X209)</f>
        <v/>
      </c>
      <c r="G184" s="46">
        <f>IF('Men Track input 1'!K209="","",'Men Track input 1'!K209)</f>
        <v>0</v>
      </c>
      <c r="H184" s="46">
        <f>IF('Men Track input 1'!L209="","",'Men Track input 1'!L209)</f>
        <v>0</v>
      </c>
    </row>
    <row r="185" spans="1:8">
      <c r="A185" t="str">
        <f>IF('Men Track input 1'!A210="","",'Men Track input 1'!A210)</f>
        <v/>
      </c>
      <c r="B185" s="38">
        <f>IF('Men Track input 1'!B210="","",'Men Track input 1'!B210)</f>
        <v>15</v>
      </c>
      <c r="C185" s="38" t="str">
        <f>IF('Men Track input 1'!C210="","",'Men Track input 1'!C210)</f>
        <v/>
      </c>
      <c r="D185" s="38" t="str">
        <f>IF('Men Track input 1'!D210="","",'Men Track input 1'!D210)</f>
        <v/>
      </c>
      <c r="E185" s="38" t="str">
        <f>IF('Men Track input 1'!E210="","",'Men Track input 1'!E210)</f>
        <v/>
      </c>
      <c r="F185" s="46" t="str">
        <f>IF('Men Track input 1'!X210="","",'Men Track input 1'!X210)</f>
        <v/>
      </c>
      <c r="G185" s="46">
        <f>IF('Men Track input 1'!K210="","",'Men Track input 1'!K210)</f>
        <v>0</v>
      </c>
      <c r="H185" s="46">
        <f>IF('Men Track input 1'!L210="","",'Men Track input 1'!L210)</f>
        <v>0</v>
      </c>
    </row>
    <row r="186" spans="1:8">
      <c r="A186" t="str">
        <f>IF('Men Track input 1'!A211="","",'Men Track input 1'!A211)</f>
        <v/>
      </c>
      <c r="B186" s="38">
        <f>IF('Men Track input 1'!B211="","",'Men Track input 1'!B211)</f>
        <v>16</v>
      </c>
      <c r="C186" s="38" t="str">
        <f>IF('Men Track input 1'!C211="","",'Men Track input 1'!C211)</f>
        <v/>
      </c>
      <c r="D186" s="38" t="str">
        <f>IF('Men Track input 1'!D211="","",'Men Track input 1'!D211)</f>
        <v/>
      </c>
      <c r="E186" s="38" t="str">
        <f>IF('Men Track input 1'!E211="","",'Men Track input 1'!E211)</f>
        <v/>
      </c>
      <c r="F186" s="46" t="str">
        <f>IF('Men Track input 1'!X211="","",'Men Track input 1'!X211)</f>
        <v/>
      </c>
      <c r="G186" s="46">
        <f>IF('Men Track input 1'!K211="","",'Men Track input 1'!K211)</f>
        <v>0</v>
      </c>
      <c r="H186" s="46">
        <f>IF('Men Track input 1'!L211="","",'Men Track input 1'!L211)</f>
        <v>0</v>
      </c>
    </row>
    <row r="187" spans="1:8">
      <c r="A187" t="str">
        <f>IF('Men Track input 1'!A212="","",'Men Track input 1'!A212)</f>
        <v/>
      </c>
      <c r="B187" t="str">
        <f>IF('Men Track input 1'!B212="","",'Men Track input 1'!B212)</f>
        <v/>
      </c>
      <c r="C187" t="str">
        <f>IF('Men Track input 1'!C212="","",'Men Track input 1'!C212)</f>
        <v/>
      </c>
      <c r="D187" t="str">
        <f>IF('Men Track input 1'!D212="","",'Men Track input 1'!D212)</f>
        <v/>
      </c>
      <c r="E187" t="str">
        <f>IF('Men Track input 1'!E212="","",'Men Track input 1'!E212)</f>
        <v/>
      </c>
      <c r="F187" s="2" t="str">
        <f>IF('Men Track input 1'!X212="","",'Men Track input 1'!X212)</f>
        <v/>
      </c>
      <c r="G187" s="2" t="str">
        <f>IF('Men Track input 1'!K212="","",'Men Track input 1'!K212)</f>
        <v/>
      </c>
      <c r="H187" s="2" t="str">
        <f>IF('Men Track input 1'!L212="","",'Men Track input 1'!L212)</f>
        <v/>
      </c>
    </row>
    <row r="188" spans="1:8">
      <c r="A188" t="str">
        <f>IF('Men Track input 1'!A213="","",'Men Track input 1'!A213)</f>
        <v/>
      </c>
      <c r="B188" t="str">
        <f>IF('Men Track input 1'!B213="","",'Men Track input 1'!B213)</f>
        <v/>
      </c>
      <c r="C188" t="str">
        <f>IF('Men Track input 1'!C213="","",'Men Track input 1'!C213)</f>
        <v/>
      </c>
      <c r="D188" t="str">
        <f>IF('Men Track input 1'!D213="","",'Men Track input 1'!D213)</f>
        <v/>
      </c>
      <c r="E188" t="str">
        <f>IF('Men Track input 1'!E213="","",'Men Track input 1'!E213)</f>
        <v/>
      </c>
      <c r="F188" s="2" t="str">
        <f>IF('Men Track input 1'!X213="","",'Men Track input 1'!X213)</f>
        <v/>
      </c>
      <c r="G188" s="2" t="str">
        <f>IF('Men Track input 1'!K213="","",'Men Track input 1'!K213)</f>
        <v/>
      </c>
      <c r="H188" s="2" t="str">
        <f>IF('Men Track input 1'!L213="","",'Men Track input 1'!L213)</f>
        <v/>
      </c>
    </row>
    <row r="189" spans="1:8">
      <c r="A189" s="39" t="str">
        <f>IF('Men Track input 1'!A214="","",'Men Track input 1'!A214)</f>
        <v>Event</v>
      </c>
      <c r="B189" s="39" t="str">
        <f>IF('Men Track input 1'!B214="","",'Men Track input 1'!B214)</f>
        <v>Event</v>
      </c>
      <c r="C189" s="39" t="str">
        <f>IF('Men Track input 1'!C214="","",'Men Track input 1'!C214)</f>
        <v>110H</v>
      </c>
      <c r="D189" s="39" t="str">
        <f>IF('Men Track input 1'!D214="","",'Men Track input 1'!D214)</f>
        <v>metres</v>
      </c>
      <c r="E189" s="40" t="str">
        <f>A191</f>
        <v>MEN</v>
      </c>
      <c r="F189" s="2" t="str">
        <f>IF('Men Track input 1'!X214="","",'Men Track input 1'!X214)</f>
        <v/>
      </c>
      <c r="G189" s="2" t="str">
        <f>IF('Men Track input 1'!K214="","",'Men Track input 1'!K214)</f>
        <v/>
      </c>
      <c r="H189" s="2" t="str">
        <f>IF('Men Track input 1'!L214="","",'Men Track input 1'!L214)</f>
        <v/>
      </c>
    </row>
    <row r="190" spans="1:8">
      <c r="A190" s="16" t="str">
        <f>IF('Men Track input 1'!A215="","",'Men Track input 1'!A215)</f>
        <v>110H</v>
      </c>
      <c r="B190" s="41" t="str">
        <f>IF('Men Track input 1'!B215="","",'Men Track input 1'!B215)</f>
        <v>A string</v>
      </c>
      <c r="C190" s="42" t="str">
        <f>IF('Men Track input 1'!C215="","",'Men Track input 1'!C215)</f>
        <v>Wind reading if applic</v>
      </c>
      <c r="D190" s="42" t="str">
        <f>IF('Men Track input 1'!D215="","",'Men Track input 1'!D215)</f>
        <v/>
      </c>
      <c r="E190" s="42" t="str">
        <f>IF('Men Track input 1'!E215="","",'Men Track input 1'!E215)</f>
        <v>m/s</v>
      </c>
      <c r="F190" s="43"/>
      <c r="G190" s="43" t="str">
        <f>IF('Men Track input 1'!K215="","",'Men Track input 1'!K215)</f>
        <v>Position</v>
      </c>
      <c r="H190" s="43" t="str">
        <f>IF('Men Track input 1'!L215="","",'Men Track input 1'!L215)</f>
        <v>Bonus</v>
      </c>
    </row>
    <row r="191" spans="1:8">
      <c r="A191" s="40" t="str">
        <f>IF('Men Track input 1'!A216="","",'Men Track input 1'!A216)</f>
        <v>MEN</v>
      </c>
      <c r="B191" s="44" t="str">
        <f>IF('Men Track input 1'!B216="","",'Men Track input 1'!B216)</f>
        <v>Position</v>
      </c>
      <c r="C191" s="37" t="str">
        <f>IF('Men Track input 1'!C216="","",'Men Track input 1'!C216)</f>
        <v>Competitor</v>
      </c>
      <c r="D191" s="37" t="str">
        <f>IF('Men Track input 1'!D216="","",'Men Track input 1'!D216)</f>
        <v>Club</v>
      </c>
      <c r="E191" s="37" t="str">
        <f>IF('Men Track input 1'!E216="","",'Men Track input 1'!E216)</f>
        <v>Bib Number</v>
      </c>
      <c r="F191" s="45" t="str">
        <f>IF('Men Track input 1'!X216="","",'Men Track input 1'!X216)</f>
        <v>Performance</v>
      </c>
      <c r="G191" s="45" t="str">
        <f>IF('Men Track input 1'!K216="","",'Men Track input 1'!K216)</f>
        <v>Points</v>
      </c>
      <c r="H191" s="45" t="str">
        <f>IF('Men Track input 1'!L216="","",'Men Track input 1'!L216)</f>
        <v>Points</v>
      </c>
    </row>
    <row r="192" spans="1:8">
      <c r="A192" t="str">
        <f>IF('Men Track input 1'!A217="","",'Men Track input 1'!A217)</f>
        <v/>
      </c>
      <c r="B192" s="38">
        <f>IF('Men Track input 1'!B217="","",'Men Track input 1'!B217)</f>
        <v>1</v>
      </c>
      <c r="C192" s="38" t="str">
        <f>IF('Men Track input 1'!C217="","",'Men Track input 1'!C217)</f>
        <v/>
      </c>
      <c r="D192" s="38" t="str">
        <f>IF('Men Track input 1'!D217="","",'Men Track input 1'!D217)</f>
        <v/>
      </c>
      <c r="E192" s="38" t="str">
        <f>IF('Men Track input 1'!E217="","",'Men Track input 1'!E217)</f>
        <v/>
      </c>
      <c r="F192" s="46" t="str">
        <f>IF('Men Track input 1'!X217="","",'Men Track input 1'!X217)</f>
        <v/>
      </c>
      <c r="G192" s="46">
        <f>IF('Men Track input 1'!K217="","",'Men Track input 1'!K217)</f>
        <v>0</v>
      </c>
      <c r="H192" s="46">
        <f>IF('Men Track input 1'!L217="","",'Men Track input 1'!L217)</f>
        <v>0</v>
      </c>
    </row>
    <row r="193" spans="1:8">
      <c r="A193" t="str">
        <f>IF('Men Track input 1'!A218="","",'Men Track input 1'!A218)</f>
        <v/>
      </c>
      <c r="B193" s="38">
        <f>IF('Men Track input 1'!B218="","",'Men Track input 1'!B218)</f>
        <v>2</v>
      </c>
      <c r="C193" s="38" t="str">
        <f>IF('Men Track input 1'!C218="","",'Men Track input 1'!C218)</f>
        <v/>
      </c>
      <c r="D193" s="38" t="str">
        <f>IF('Men Track input 1'!D218="","",'Men Track input 1'!D218)</f>
        <v/>
      </c>
      <c r="E193" s="38" t="str">
        <f>IF('Men Track input 1'!E218="","",'Men Track input 1'!E218)</f>
        <v/>
      </c>
      <c r="F193" s="46" t="str">
        <f>IF('Men Track input 1'!X218="","",'Men Track input 1'!X218)</f>
        <v/>
      </c>
      <c r="G193" s="46">
        <f>IF('Men Track input 1'!K218="","",'Men Track input 1'!K218)</f>
        <v>0</v>
      </c>
      <c r="H193" s="46">
        <f>IF('Men Track input 1'!L218="","",'Men Track input 1'!L218)</f>
        <v>0</v>
      </c>
    </row>
    <row r="194" spans="1:8">
      <c r="A194" t="str">
        <f>IF('Men Track input 1'!A219="","",'Men Track input 1'!A219)</f>
        <v/>
      </c>
      <c r="B194" s="38">
        <f>IF('Men Track input 1'!B219="","",'Men Track input 1'!B219)</f>
        <v>3</v>
      </c>
      <c r="C194" s="38" t="str">
        <f>IF('Men Track input 1'!C219="","",'Men Track input 1'!C219)</f>
        <v/>
      </c>
      <c r="D194" s="38" t="str">
        <f>IF('Men Track input 1'!D219="","",'Men Track input 1'!D219)</f>
        <v/>
      </c>
      <c r="E194" s="38" t="str">
        <f>IF('Men Track input 1'!E219="","",'Men Track input 1'!E219)</f>
        <v/>
      </c>
      <c r="F194" s="46" t="str">
        <f>IF('Men Track input 1'!X219="","",'Men Track input 1'!X219)</f>
        <v/>
      </c>
      <c r="G194" s="46">
        <f>IF('Men Track input 1'!K219="","",'Men Track input 1'!K219)</f>
        <v>0</v>
      </c>
      <c r="H194" s="46">
        <f>IF('Men Track input 1'!L219="","",'Men Track input 1'!L219)</f>
        <v>0</v>
      </c>
    </row>
    <row r="195" spans="1:8">
      <c r="A195" t="str">
        <f>IF('Men Track input 1'!A220="","",'Men Track input 1'!A220)</f>
        <v/>
      </c>
      <c r="B195" s="38">
        <f>IF('Men Track input 1'!B220="","",'Men Track input 1'!B220)</f>
        <v>4</v>
      </c>
      <c r="C195" s="38" t="str">
        <f>IF('Men Track input 1'!C220="","",'Men Track input 1'!C220)</f>
        <v/>
      </c>
      <c r="D195" s="38" t="str">
        <f>IF('Men Track input 1'!D220="","",'Men Track input 1'!D220)</f>
        <v/>
      </c>
      <c r="E195" s="38" t="str">
        <f>IF('Men Track input 1'!E220="","",'Men Track input 1'!E220)</f>
        <v/>
      </c>
      <c r="F195" s="46" t="str">
        <f>IF('Men Track input 1'!X220="","",'Men Track input 1'!X220)</f>
        <v/>
      </c>
      <c r="G195" s="46">
        <f>IF('Men Track input 1'!K220="","",'Men Track input 1'!K220)</f>
        <v>0</v>
      </c>
      <c r="H195" s="46">
        <f>IF('Men Track input 1'!L220="","",'Men Track input 1'!L220)</f>
        <v>0</v>
      </c>
    </row>
    <row r="196" spans="1:8">
      <c r="A196" t="str">
        <f>IF('Men Track input 1'!A221="","",'Men Track input 1'!A221)</f>
        <v/>
      </c>
      <c r="B196" s="38">
        <f>IF('Men Track input 1'!B221="","",'Men Track input 1'!B221)</f>
        <v>5</v>
      </c>
      <c r="C196" s="38" t="str">
        <f>IF('Men Track input 1'!C221="","",'Men Track input 1'!C221)</f>
        <v/>
      </c>
      <c r="D196" s="38" t="str">
        <f>IF('Men Track input 1'!D221="","",'Men Track input 1'!D221)</f>
        <v/>
      </c>
      <c r="E196" s="38" t="str">
        <f>IF('Men Track input 1'!E221="","",'Men Track input 1'!E221)</f>
        <v/>
      </c>
      <c r="F196" s="46" t="str">
        <f>IF('Men Track input 1'!X221="","",'Men Track input 1'!X221)</f>
        <v/>
      </c>
      <c r="G196" s="46">
        <f>IF('Men Track input 1'!K221="","",'Men Track input 1'!K221)</f>
        <v>0</v>
      </c>
      <c r="H196" s="46">
        <f>IF('Men Track input 1'!L221="","",'Men Track input 1'!L221)</f>
        <v>0</v>
      </c>
    </row>
    <row r="197" spans="1:8">
      <c r="A197" t="str">
        <f>IF('Men Track input 1'!A222="","",'Men Track input 1'!A222)</f>
        <v/>
      </c>
      <c r="B197" s="38">
        <f>IF('Men Track input 1'!B222="","",'Men Track input 1'!B222)</f>
        <v>6</v>
      </c>
      <c r="C197" s="38" t="str">
        <f>IF('Men Track input 1'!C222="","",'Men Track input 1'!C222)</f>
        <v/>
      </c>
      <c r="D197" s="38" t="str">
        <f>IF('Men Track input 1'!D222="","",'Men Track input 1'!D222)</f>
        <v/>
      </c>
      <c r="E197" s="38" t="str">
        <f>IF('Men Track input 1'!E222="","",'Men Track input 1'!E222)</f>
        <v/>
      </c>
      <c r="F197" s="46" t="str">
        <f>IF('Men Track input 1'!X222="","",'Men Track input 1'!X222)</f>
        <v/>
      </c>
      <c r="G197" s="46">
        <f>IF('Men Track input 1'!K222="","",'Men Track input 1'!K222)</f>
        <v>0</v>
      </c>
      <c r="H197" s="46">
        <f>IF('Men Track input 1'!L222="","",'Men Track input 1'!L222)</f>
        <v>0</v>
      </c>
    </row>
    <row r="198" spans="1:8">
      <c r="A198" t="str">
        <f>IF('Men Track input 1'!A223="","",'Men Track input 1'!A223)</f>
        <v/>
      </c>
      <c r="B198" s="38">
        <f>IF('Men Track input 1'!B223="","",'Men Track input 1'!B223)</f>
        <v>7</v>
      </c>
      <c r="C198" s="38" t="str">
        <f>IF('Men Track input 1'!C223="","",'Men Track input 1'!C223)</f>
        <v/>
      </c>
      <c r="D198" s="38" t="str">
        <f>IF('Men Track input 1'!D223="","",'Men Track input 1'!D223)</f>
        <v/>
      </c>
      <c r="E198" s="38" t="str">
        <f>IF('Men Track input 1'!E223="","",'Men Track input 1'!E223)</f>
        <v/>
      </c>
      <c r="F198" s="46" t="str">
        <f>IF('Men Track input 1'!X223="","",'Men Track input 1'!X223)</f>
        <v/>
      </c>
      <c r="G198" s="46">
        <f>IF('Men Track input 1'!K223="","",'Men Track input 1'!K223)</f>
        <v>0</v>
      </c>
      <c r="H198" s="46">
        <f>IF('Men Track input 1'!L223="","",'Men Track input 1'!L223)</f>
        <v>0</v>
      </c>
    </row>
    <row r="199" spans="1:8">
      <c r="A199" t="str">
        <f>IF('Men Track input 1'!A224="","",'Men Track input 1'!A224)</f>
        <v/>
      </c>
      <c r="B199" s="38">
        <f>IF('Men Track input 1'!B224="","",'Men Track input 1'!B224)</f>
        <v>8</v>
      </c>
      <c r="C199" s="38" t="str">
        <f>IF('Men Track input 1'!C224="","",'Men Track input 1'!C224)</f>
        <v/>
      </c>
      <c r="D199" s="38" t="str">
        <f>IF('Men Track input 1'!D224="","",'Men Track input 1'!D224)</f>
        <v/>
      </c>
      <c r="E199" s="38" t="str">
        <f>IF('Men Track input 1'!E224="","",'Men Track input 1'!E224)</f>
        <v/>
      </c>
      <c r="F199" s="46" t="str">
        <f>IF('Men Track input 1'!X224="","",'Men Track input 1'!X224)</f>
        <v/>
      </c>
      <c r="G199" s="46">
        <f>IF('Men Track input 1'!K224="","",'Men Track input 1'!K224)</f>
        <v>0</v>
      </c>
      <c r="H199" s="46">
        <f>IF('Men Track input 1'!L224="","",'Men Track input 1'!L224)</f>
        <v>0</v>
      </c>
    </row>
    <row r="200" spans="1:8">
      <c r="A200" s="39" t="str">
        <f>IF('Men Track input 1'!A225="","",'Men Track input 1'!A225)</f>
        <v>Event</v>
      </c>
      <c r="B200" s="39" t="str">
        <f>IF('Men Track input 1'!B225="","",'Men Track input 1'!B225)</f>
        <v/>
      </c>
      <c r="C200" s="39" t="str">
        <f>IF('Men Track input 1'!C225="","",'Men Track input 1'!C225)</f>
        <v/>
      </c>
      <c r="D200" s="39" t="str">
        <f>IF('Men Track input 1'!D225="","",'Men Track input 1'!D225)</f>
        <v/>
      </c>
      <c r="E200" s="40" t="str">
        <f>IF('Men Track input 1'!E225="","",'Men Track input 1'!E225)</f>
        <v/>
      </c>
      <c r="F200" s="2" t="str">
        <f>IF('Men Track input 1'!X225="","",'Men Track input 1'!X225)</f>
        <v/>
      </c>
      <c r="G200" s="2" t="str">
        <f>IF('Men Track input 1'!K225="","",'Men Track input 1'!K225)</f>
        <v/>
      </c>
      <c r="H200" s="2" t="str">
        <f>IF('Men Track input 1'!L225="","",'Men Track input 1'!L225)</f>
        <v/>
      </c>
    </row>
    <row r="201" spans="1:8">
      <c r="A201" s="16" t="str">
        <f>'Men Track input 1'!A226</f>
        <v>110H</v>
      </c>
      <c r="B201" s="41" t="str">
        <f>'Men Track input 1'!B226</f>
        <v>B/C race 1</v>
      </c>
      <c r="C201" s="42" t="str">
        <f>'Men Track input 1'!C226</f>
        <v>Wind reading if applic</v>
      </c>
      <c r="D201" s="42">
        <f>'Men Track input 1'!D226</f>
        <v>0</v>
      </c>
      <c r="E201" s="42" t="str">
        <f>'Men Track input 1'!E226</f>
        <v>m/s</v>
      </c>
      <c r="F201" s="43" t="str">
        <f>IF('Men Track input 1'!X226="","",'Men Track input 1'!X226)</f>
        <v>Formatted</v>
      </c>
      <c r="G201" s="43" t="str">
        <f>IF('Men Track input 1'!K226="","",'Men Track input 1'!K226)</f>
        <v>Position</v>
      </c>
      <c r="H201" s="43" t="str">
        <f>IF('Men Track input 1'!L226="","",'Men Track input 1'!L226)</f>
        <v>Bonus</v>
      </c>
    </row>
    <row r="202" spans="1:8">
      <c r="A202" s="40" t="str">
        <f>'Men Track input 1'!A227</f>
        <v>MEN</v>
      </c>
      <c r="B202" s="44" t="str">
        <f>'Men Track input 1'!B227</f>
        <v>Position</v>
      </c>
      <c r="C202" s="37" t="str">
        <f>'Men Track input 1'!C227</f>
        <v>Competitor</v>
      </c>
      <c r="D202" s="37" t="str">
        <f>'Men Track input 1'!D227</f>
        <v>Club</v>
      </c>
      <c r="E202" s="37" t="str">
        <f>'Men Track input 1'!E227</f>
        <v>Bib Number</v>
      </c>
      <c r="F202" s="45" t="str">
        <f>IF('Men Track input 1'!X227="","",'Men Track input 1'!X227)</f>
        <v>Performance</v>
      </c>
      <c r="G202" s="45" t="str">
        <f>IF('Men Track input 1'!K227="","",'Men Track input 1'!K227)</f>
        <v>Points</v>
      </c>
      <c r="H202" s="45" t="str">
        <f>IF('Men Track input 1'!L227="","",'Men Track input 1'!L227)</f>
        <v>Points</v>
      </c>
    </row>
    <row r="203" spans="1:8">
      <c r="A203">
        <f>'Men Track input 1'!A228</f>
        <v>0</v>
      </c>
      <c r="B203" s="38">
        <f>'Men Track input 1'!B228</f>
        <v>1</v>
      </c>
      <c r="C203" s="38" t="str">
        <f>'Men Track input 1'!C228</f>
        <v/>
      </c>
      <c r="D203" s="38" t="str">
        <f>'Men Track input 1'!D228</f>
        <v/>
      </c>
      <c r="E203" s="38">
        <f>'Men Track input 1'!E228</f>
        <v>0</v>
      </c>
      <c r="F203" s="46" t="str">
        <f>IF('Men Track input 1'!X228="","",'Men Track input 1'!X228)</f>
        <v/>
      </c>
      <c r="G203" s="46" t="str">
        <f>IF('Men Track input 1'!K228="","",'Men Track input 1'!K228)</f>
        <v/>
      </c>
      <c r="H203" s="46" t="str">
        <f>IF('Men Track input 1'!L228="","",'Men Track input 1'!L228)</f>
        <v/>
      </c>
    </row>
    <row r="204" spans="1:8">
      <c r="A204">
        <f>'Men Track input 1'!A229</f>
        <v>0</v>
      </c>
      <c r="B204" s="38">
        <f>'Men Track input 1'!B229</f>
        <v>2</v>
      </c>
      <c r="C204" s="38" t="str">
        <f>'Men Track input 1'!C229</f>
        <v/>
      </c>
      <c r="D204" s="38" t="str">
        <f>'Men Track input 1'!D229</f>
        <v/>
      </c>
      <c r="E204" s="38">
        <f>'Men Track input 1'!E229</f>
        <v>0</v>
      </c>
      <c r="F204" s="46" t="str">
        <f>IF('Men Track input 1'!X229="","",'Men Track input 1'!X229)</f>
        <v/>
      </c>
      <c r="G204" s="46" t="str">
        <f>IF('Men Track input 1'!K229="","",'Men Track input 1'!K229)</f>
        <v/>
      </c>
      <c r="H204" s="46" t="str">
        <f>IF('Men Track input 1'!L229="","",'Men Track input 1'!L229)</f>
        <v/>
      </c>
    </row>
    <row r="205" spans="1:8">
      <c r="A205">
        <f>'Men Track input 1'!A230</f>
        <v>0</v>
      </c>
      <c r="B205" s="38">
        <f>'Men Track input 1'!B230</f>
        <v>3</v>
      </c>
      <c r="C205" s="38" t="str">
        <f>'Men Track input 1'!C230</f>
        <v/>
      </c>
      <c r="D205" s="38" t="str">
        <f>'Men Track input 1'!D230</f>
        <v/>
      </c>
      <c r="E205" s="38">
        <f>'Men Track input 1'!E230</f>
        <v>0</v>
      </c>
      <c r="F205" s="46" t="str">
        <f>IF('Men Track input 1'!X230="","",'Men Track input 1'!X230)</f>
        <v/>
      </c>
      <c r="G205" s="46" t="str">
        <f>IF('Men Track input 1'!K230="","",'Men Track input 1'!K230)</f>
        <v/>
      </c>
      <c r="H205" s="46" t="str">
        <f>IF('Men Track input 1'!L230="","",'Men Track input 1'!L230)</f>
        <v/>
      </c>
    </row>
    <row r="206" spans="1:8">
      <c r="A206">
        <f>'Men Track input 1'!A231</f>
        <v>0</v>
      </c>
      <c r="B206" s="38">
        <f>'Men Track input 1'!B231</f>
        <v>4</v>
      </c>
      <c r="C206" s="38" t="str">
        <f>'Men Track input 1'!C231</f>
        <v/>
      </c>
      <c r="D206" s="38" t="str">
        <f>'Men Track input 1'!D231</f>
        <v/>
      </c>
      <c r="E206" s="38">
        <f>'Men Track input 1'!E231</f>
        <v>0</v>
      </c>
      <c r="F206" s="46" t="str">
        <f>IF('Men Track input 1'!X231="","",'Men Track input 1'!X231)</f>
        <v/>
      </c>
      <c r="G206" s="46" t="str">
        <f>IF('Men Track input 1'!K231="","",'Men Track input 1'!K231)</f>
        <v/>
      </c>
      <c r="H206" s="46" t="str">
        <f>IF('Men Track input 1'!L231="","",'Men Track input 1'!L231)</f>
        <v/>
      </c>
    </row>
    <row r="207" spans="1:8">
      <c r="A207">
        <f>'Men Track input 1'!A232</f>
        <v>0</v>
      </c>
      <c r="B207" s="38">
        <f>'Men Track input 1'!B232</f>
        <v>5</v>
      </c>
      <c r="C207" s="38" t="str">
        <f>'Men Track input 1'!C232</f>
        <v/>
      </c>
      <c r="D207" s="38" t="str">
        <f>'Men Track input 1'!D232</f>
        <v/>
      </c>
      <c r="E207" s="38">
        <f>'Men Track input 1'!E232</f>
        <v>0</v>
      </c>
      <c r="F207" s="46" t="str">
        <f>IF('Men Track input 1'!X232="","",'Men Track input 1'!X232)</f>
        <v/>
      </c>
      <c r="G207" s="46" t="str">
        <f>IF('Men Track input 1'!K232="","",'Men Track input 1'!K232)</f>
        <v/>
      </c>
      <c r="H207" s="46" t="str">
        <f>IF('Men Track input 1'!L232="","",'Men Track input 1'!L232)</f>
        <v/>
      </c>
    </row>
    <row r="208" spans="1:8">
      <c r="A208">
        <f>'Men Track input 1'!A233</f>
        <v>0</v>
      </c>
      <c r="B208" s="38">
        <f>'Men Track input 1'!B233</f>
        <v>6</v>
      </c>
      <c r="C208" s="38" t="str">
        <f>'Men Track input 1'!C233</f>
        <v/>
      </c>
      <c r="D208" s="38" t="str">
        <f>'Men Track input 1'!D233</f>
        <v/>
      </c>
      <c r="E208" s="38">
        <f>'Men Track input 1'!E233</f>
        <v>0</v>
      </c>
      <c r="F208" s="46" t="str">
        <f>IF('Men Track input 1'!X233="","",'Men Track input 1'!X233)</f>
        <v/>
      </c>
      <c r="G208" s="46" t="str">
        <f>IF('Men Track input 1'!K233="","",'Men Track input 1'!K233)</f>
        <v/>
      </c>
      <c r="H208" s="46" t="str">
        <f>IF('Men Track input 1'!L233="","",'Men Track input 1'!L233)</f>
        <v/>
      </c>
    </row>
    <row r="209" spans="1:8">
      <c r="A209">
        <f>'Men Track input 1'!A234</f>
        <v>0</v>
      </c>
      <c r="B209" s="38">
        <f>'Men Track input 1'!B234</f>
        <v>7</v>
      </c>
      <c r="C209" s="38" t="str">
        <f>'Men Track input 1'!C234</f>
        <v/>
      </c>
      <c r="D209" s="38" t="str">
        <f>'Men Track input 1'!D234</f>
        <v/>
      </c>
      <c r="E209" s="38">
        <f>'Men Track input 1'!E234</f>
        <v>0</v>
      </c>
      <c r="F209" s="46" t="str">
        <f>IF('Men Track input 1'!X234="","",'Men Track input 1'!X234)</f>
        <v/>
      </c>
      <c r="G209" s="46" t="str">
        <f>IF('Men Track input 1'!K234="","",'Men Track input 1'!K234)</f>
        <v/>
      </c>
      <c r="H209" s="46" t="str">
        <f>IF('Men Track input 1'!L234="","",'Men Track input 1'!L234)</f>
        <v/>
      </c>
    </row>
    <row r="210" spans="1:8">
      <c r="A210">
        <f>'Men Track input 1'!A235</f>
        <v>0</v>
      </c>
      <c r="B210" s="38">
        <f>'Men Track input 1'!B235</f>
        <v>8</v>
      </c>
      <c r="C210" s="38" t="str">
        <f>'Men Track input 1'!C235</f>
        <v/>
      </c>
      <c r="D210" s="38" t="str">
        <f>'Men Track input 1'!D235</f>
        <v/>
      </c>
      <c r="E210" s="38">
        <f>'Men Track input 1'!E235</f>
        <v>0</v>
      </c>
      <c r="F210" s="46" t="str">
        <f>IF('Men Track input 1'!X235="","",'Men Track input 1'!X235)</f>
        <v/>
      </c>
      <c r="G210" s="46" t="str">
        <f>IF('Men Track input 1'!K235="","",'Men Track input 1'!K235)</f>
        <v/>
      </c>
      <c r="H210" s="46" t="str">
        <f>IF('Men Track input 1'!L235="","",'Men Track input 1'!L235)</f>
        <v/>
      </c>
    </row>
    <row r="211" spans="1:8">
      <c r="A211" s="39" t="str">
        <f>'Men Track input 1'!A236</f>
        <v>Event</v>
      </c>
      <c r="B211" s="39" t="str">
        <f>IF('Men Track input 1'!B236="","",'Men Track input 1'!B236)</f>
        <v/>
      </c>
      <c r="C211" s="39" t="str">
        <f>IF('Men Track input 1'!C236="","",'Men Track input 1'!C236)</f>
        <v/>
      </c>
      <c r="D211" s="39" t="str">
        <f>IF('Men Track input 1'!D236="","",'Men Track input 1'!D236)</f>
        <v/>
      </c>
      <c r="E211" s="40" t="str">
        <f>IF('Men Track input 1'!E236="","",'Men Track input 1'!E236)</f>
        <v/>
      </c>
      <c r="F211" s="2" t="str">
        <f>IF('Men Track input 1'!X236="","",'Men Track input 1'!X236)</f>
        <v/>
      </c>
      <c r="G211" s="2" t="str">
        <f>IF('Men Track input 1'!K236="","",'Men Track input 1'!K236)</f>
        <v/>
      </c>
      <c r="H211" s="2" t="str">
        <f>IF('Men Track input 1'!L236="","",'Men Track input 1'!L236)</f>
        <v/>
      </c>
    </row>
    <row r="212" spans="1:8">
      <c r="A212" s="16" t="str">
        <f>'Men Track input 1'!A237</f>
        <v>110H</v>
      </c>
      <c r="B212" s="41" t="str">
        <f>'Men Track input 1'!B237</f>
        <v>B/C race 2</v>
      </c>
      <c r="C212" s="42" t="str">
        <f>'Men Track input 1'!C237</f>
        <v>Wind reading if applic</v>
      </c>
      <c r="D212" s="42">
        <f>'Men Track input 1'!D237</f>
        <v>0</v>
      </c>
      <c r="E212" s="42" t="str">
        <f>'Men Track input 1'!E237</f>
        <v>m/s</v>
      </c>
      <c r="F212" s="43" t="str">
        <f>IF('Men Track input 1'!X237="","",'Men Track input 1'!X237)</f>
        <v>Formatted</v>
      </c>
      <c r="G212" s="43" t="str">
        <f>IF('Men Track input 1'!K237="","",'Men Track input 1'!K237)</f>
        <v>Position</v>
      </c>
      <c r="H212" s="43" t="str">
        <f>IF('Men Track input 1'!L237="","",'Men Track input 1'!L237)</f>
        <v>Bonus</v>
      </c>
    </row>
    <row r="213" spans="1:8">
      <c r="A213" s="40" t="str">
        <f>'Men Track input 1'!A238</f>
        <v>MEN</v>
      </c>
      <c r="B213" s="44" t="str">
        <f>'Men Track input 1'!B238</f>
        <v>Position</v>
      </c>
      <c r="C213" s="37" t="str">
        <f>'Men Track input 1'!C238</f>
        <v>Competitor</v>
      </c>
      <c r="D213" s="37" t="str">
        <f>'Men Track input 1'!D238</f>
        <v>Club</v>
      </c>
      <c r="E213" s="37" t="str">
        <f>'Men Track input 1'!E238</f>
        <v>Bib Number</v>
      </c>
      <c r="F213" s="45" t="str">
        <f>IF('Men Track input 1'!X238="","",'Men Track input 1'!X238)</f>
        <v>Performance</v>
      </c>
      <c r="G213" s="45" t="str">
        <f>IF('Men Track input 1'!K238="","",'Men Track input 1'!K238)</f>
        <v>Points</v>
      </c>
      <c r="H213" s="45" t="str">
        <f>IF('Men Track input 1'!L238="","",'Men Track input 1'!L238)</f>
        <v>Points</v>
      </c>
    </row>
    <row r="214" spans="1:8">
      <c r="A214">
        <f>'Men Track input 1'!A239</f>
        <v>0</v>
      </c>
      <c r="B214" s="38">
        <f>'Men Track input 1'!B239</f>
        <v>1</v>
      </c>
      <c r="C214" s="38" t="str">
        <f>'Men Track input 1'!C239</f>
        <v/>
      </c>
      <c r="D214" s="38" t="str">
        <f>'Men Track input 1'!D239</f>
        <v/>
      </c>
      <c r="E214" s="38">
        <f>'Men Track input 1'!E239</f>
        <v>0</v>
      </c>
      <c r="F214" s="46" t="str">
        <f>IF('Men Track input 1'!X239="","",'Men Track input 1'!X239)</f>
        <v/>
      </c>
      <c r="G214" s="46" t="str">
        <f>IF('Men Track input 1'!K239="","",'Men Track input 1'!K239)</f>
        <v/>
      </c>
      <c r="H214" s="46" t="str">
        <f>IF('Men Track input 1'!L239="","",'Men Track input 1'!L239)</f>
        <v/>
      </c>
    </row>
    <row r="215" spans="1:8">
      <c r="A215">
        <f>'Men Track input 1'!A240</f>
        <v>0</v>
      </c>
      <c r="B215" s="38">
        <f>'Men Track input 1'!B240</f>
        <v>2</v>
      </c>
      <c r="C215" s="38" t="str">
        <f>'Men Track input 1'!C240</f>
        <v/>
      </c>
      <c r="D215" s="38" t="str">
        <f>'Men Track input 1'!D240</f>
        <v/>
      </c>
      <c r="E215" s="38">
        <f>'Men Track input 1'!E240</f>
        <v>0</v>
      </c>
      <c r="F215" s="46" t="str">
        <f>IF('Men Track input 1'!X240="","",'Men Track input 1'!X240)</f>
        <v/>
      </c>
      <c r="G215" s="46" t="str">
        <f>IF('Men Track input 1'!K240="","",'Men Track input 1'!K240)</f>
        <v/>
      </c>
      <c r="H215" s="46" t="str">
        <f>IF('Men Track input 1'!L240="","",'Men Track input 1'!L240)</f>
        <v/>
      </c>
    </row>
    <row r="216" spans="1:8">
      <c r="A216">
        <f>'Men Track input 1'!A241</f>
        <v>0</v>
      </c>
      <c r="B216" s="38">
        <f>'Men Track input 1'!B241</f>
        <v>3</v>
      </c>
      <c r="C216" s="38" t="str">
        <f>'Men Track input 1'!C241</f>
        <v/>
      </c>
      <c r="D216" s="38" t="str">
        <f>'Men Track input 1'!D241</f>
        <v/>
      </c>
      <c r="E216" s="38">
        <f>'Men Track input 1'!E241</f>
        <v>0</v>
      </c>
      <c r="F216" s="46" t="str">
        <f>IF('Men Track input 1'!X241="","",'Men Track input 1'!X241)</f>
        <v/>
      </c>
      <c r="G216" s="46" t="str">
        <f>IF('Men Track input 1'!K241="","",'Men Track input 1'!K241)</f>
        <v/>
      </c>
      <c r="H216" s="46" t="str">
        <f>IF('Men Track input 1'!L241="","",'Men Track input 1'!L241)</f>
        <v/>
      </c>
    </row>
    <row r="217" spans="1:8">
      <c r="A217">
        <f>'Men Track input 1'!A242</f>
        <v>0</v>
      </c>
      <c r="B217" s="38">
        <f>'Men Track input 1'!B242</f>
        <v>4</v>
      </c>
      <c r="C217" s="38" t="str">
        <f>'Men Track input 1'!C242</f>
        <v/>
      </c>
      <c r="D217" s="38" t="str">
        <f>'Men Track input 1'!D242</f>
        <v/>
      </c>
      <c r="E217" s="38">
        <f>'Men Track input 1'!E242</f>
        <v>0</v>
      </c>
      <c r="F217" s="46" t="str">
        <f>IF('Men Track input 1'!X242="","",'Men Track input 1'!X242)</f>
        <v/>
      </c>
      <c r="G217" s="46" t="str">
        <f>IF('Men Track input 1'!K242="","",'Men Track input 1'!K242)</f>
        <v/>
      </c>
      <c r="H217" s="46" t="str">
        <f>IF('Men Track input 1'!L242="","",'Men Track input 1'!L242)</f>
        <v/>
      </c>
    </row>
    <row r="218" spans="1:8">
      <c r="A218">
        <f>'Men Track input 1'!A243</f>
        <v>0</v>
      </c>
      <c r="B218" s="38">
        <f>'Men Track input 1'!B243</f>
        <v>5</v>
      </c>
      <c r="C218" s="38" t="str">
        <f>'Men Track input 1'!C243</f>
        <v/>
      </c>
      <c r="D218" s="38" t="str">
        <f>'Men Track input 1'!D243</f>
        <v/>
      </c>
      <c r="E218" s="38">
        <f>'Men Track input 1'!E243</f>
        <v>0</v>
      </c>
      <c r="F218" s="46" t="str">
        <f>IF('Men Track input 1'!X243="","",'Men Track input 1'!X243)</f>
        <v/>
      </c>
      <c r="G218" s="46" t="str">
        <f>IF('Men Track input 1'!K243="","",'Men Track input 1'!K243)</f>
        <v/>
      </c>
      <c r="H218" s="46" t="str">
        <f>IF('Men Track input 1'!L243="","",'Men Track input 1'!L243)</f>
        <v/>
      </c>
    </row>
    <row r="219" spans="1:8">
      <c r="A219">
        <f>'Men Track input 1'!A244</f>
        <v>0</v>
      </c>
      <c r="B219" s="38">
        <f>'Men Track input 1'!B244</f>
        <v>6</v>
      </c>
      <c r="C219" s="38" t="str">
        <f>'Men Track input 1'!C244</f>
        <v/>
      </c>
      <c r="D219" s="38" t="str">
        <f>'Men Track input 1'!D244</f>
        <v/>
      </c>
      <c r="E219" s="38">
        <f>'Men Track input 1'!E244</f>
        <v>0</v>
      </c>
      <c r="F219" s="46" t="str">
        <f>IF('Men Track input 1'!X244="","",'Men Track input 1'!X244)</f>
        <v/>
      </c>
      <c r="G219" s="46" t="str">
        <f>IF('Men Track input 1'!K244="","",'Men Track input 1'!K244)</f>
        <v/>
      </c>
      <c r="H219" s="46" t="str">
        <f>IF('Men Track input 1'!L244="","",'Men Track input 1'!L244)</f>
        <v/>
      </c>
    </row>
    <row r="220" spans="1:8">
      <c r="A220">
        <f>'Men Track input 1'!A245</f>
        <v>0</v>
      </c>
      <c r="B220" s="38">
        <f>'Men Track input 1'!B245</f>
        <v>7</v>
      </c>
      <c r="C220" s="38" t="str">
        <f>'Men Track input 1'!C245</f>
        <v/>
      </c>
      <c r="D220" s="38" t="str">
        <f>'Men Track input 1'!D245</f>
        <v/>
      </c>
      <c r="E220" s="38">
        <f>'Men Track input 1'!E245</f>
        <v>0</v>
      </c>
      <c r="F220" s="46" t="str">
        <f>IF('Men Track input 1'!X245="","",'Men Track input 1'!X245)</f>
        <v/>
      </c>
      <c r="G220" s="46" t="str">
        <f>IF('Men Track input 1'!K245="","",'Men Track input 1'!K245)</f>
        <v/>
      </c>
      <c r="H220" s="46" t="str">
        <f>IF('Men Track input 1'!L245="","",'Men Track input 1'!L245)</f>
        <v/>
      </c>
    </row>
    <row r="221" spans="1:8">
      <c r="A221">
        <f>'Men Track input 1'!A246</f>
        <v>0</v>
      </c>
      <c r="B221" s="38">
        <f>'Men Track input 1'!B246</f>
        <v>8</v>
      </c>
      <c r="C221" s="38" t="str">
        <f>'Men Track input 1'!C246</f>
        <v/>
      </c>
      <c r="D221" s="38" t="str">
        <f>'Men Track input 1'!D246</f>
        <v/>
      </c>
      <c r="E221" s="38">
        <f>'Men Track input 1'!E246</f>
        <v>0</v>
      </c>
      <c r="F221" s="46" t="str">
        <f>IF('Men Track input 1'!X246="","",'Men Track input 1'!X246)</f>
        <v/>
      </c>
      <c r="G221" s="46" t="str">
        <f>IF('Men Track input 1'!K246="","",'Men Track input 1'!K246)</f>
        <v/>
      </c>
      <c r="H221" s="46" t="str">
        <f>IF('Men Track input 1'!L246="","",'Men Track input 1'!L246)</f>
        <v/>
      </c>
    </row>
    <row r="222" spans="1:8">
      <c r="A222" s="16" t="str">
        <f>IF('Men Track input 1'!A267="","",'Men Track input 1'!A267)</f>
        <v>Event</v>
      </c>
      <c r="B222" s="151" t="str">
        <f>IF('Men Track input 1'!B267="","",'Men Track input 1'!B267)</f>
        <v>COMBINED</v>
      </c>
      <c r="C222" s="151" t="str">
        <f>IF('Men Track input 1'!C267="","",'Men Track input 1'!C267)</f>
        <v xml:space="preserve">   B / C RACES FOR </v>
      </c>
      <c r="D222" s="151" t="str">
        <f>IF('Men Track input 1'!D267="","",'Men Track input 1'!D267)</f>
        <v>SCORING</v>
      </c>
      <c r="E222" t="str">
        <f>IF('Men Track input 1'!E267="","",'Men Track input 1'!E267)</f>
        <v/>
      </c>
      <c r="F222" s="2" t="str">
        <f>IF('Men Track input 1'!X267="","",'Men Track input 1'!X267)</f>
        <v/>
      </c>
      <c r="G222" s="2" t="str">
        <f>IF('Men Track input 1'!K267="","",'Men Track input 1'!K267)</f>
        <v/>
      </c>
      <c r="H222" s="2" t="str">
        <f>IF('Men Track input 1'!L267="","",'Men Track input 1'!L267)</f>
        <v/>
      </c>
    </row>
    <row r="223" spans="1:8">
      <c r="A223" s="16" t="str">
        <f>IF('Men Track input 1'!A268="","",'Men Track input 1'!A268)</f>
        <v>110H</v>
      </c>
      <c r="B223" s="47" t="str">
        <f>IF('Men Track input 1'!B268="","",'Men Track input 1'!B268)</f>
        <v>B+C string</v>
      </c>
      <c r="C223" s="154" t="str">
        <f>IF('Men Track input 1'!C268="","",'Men Track input 1'!C268)</f>
        <v>Wind reading if applic</v>
      </c>
      <c r="D223" s="154" t="str">
        <f>IF('Men Track input 1'!D268="","",'Men Track input 1'!D268)</f>
        <v xml:space="preserve"> &amp; </v>
      </c>
      <c r="E223" s="154" t="str">
        <f>IF('Men Track input 1'!E268="","",'Men Track input 1'!E268)</f>
        <v>m/s</v>
      </c>
      <c r="F223" s="155"/>
      <c r="G223" s="155" t="str">
        <f>IF('Men Track input 1'!K268="","",'Men Track input 1'!K268)</f>
        <v>Position</v>
      </c>
      <c r="H223" s="155" t="str">
        <f>IF('Men Track input 1'!L268="","",'Men Track input 1'!L268)</f>
        <v>Bonus</v>
      </c>
    </row>
    <row r="224" spans="1:8">
      <c r="A224" s="40" t="str">
        <f>IF('Men Track input 1'!A269="","",'Men Track input 1'!A269)</f>
        <v>MEN</v>
      </c>
      <c r="B224" s="154" t="str">
        <f>IF('Men Track input 1'!B269="","",'Men Track input 1'!B269)</f>
        <v>Position</v>
      </c>
      <c r="C224" s="154" t="str">
        <f>IF('Men Track input 1'!C269="","",'Men Track input 1'!C269)</f>
        <v>Competitor</v>
      </c>
      <c r="D224" s="154" t="str">
        <f>IF('Men Track input 1'!D269="","",'Men Track input 1'!D269)</f>
        <v>Club</v>
      </c>
      <c r="E224" s="154" t="str">
        <f>IF('Men Track input 1'!E269="","",'Men Track input 1'!E269)</f>
        <v>Bib Number</v>
      </c>
      <c r="F224" s="156" t="str">
        <f>IF('Men Track input 1'!X269="","",'Men Track input 1'!X269)</f>
        <v>Performance</v>
      </c>
      <c r="G224" s="156" t="str">
        <f>IF('Men Track input 1'!K269="","",'Men Track input 1'!K269)</f>
        <v>Points</v>
      </c>
      <c r="H224" s="156" t="str">
        <f>IF('Men Track input 1'!L269="","",'Men Track input 1'!L269)</f>
        <v>Points</v>
      </c>
    </row>
    <row r="225" spans="1:8">
      <c r="A225" t="str">
        <f>IF('Men Track input 1'!A270="","",'Men Track input 1'!A270)</f>
        <v/>
      </c>
      <c r="B225" s="157">
        <f>IF('Men Track input 1'!B270="","",'Men Track input 1'!B270)</f>
        <v>1</v>
      </c>
      <c r="C225" s="157" t="str">
        <f>IF('Men Track input 1'!C270="","",'Men Track input 1'!C270)</f>
        <v/>
      </c>
      <c r="D225" s="157" t="str">
        <f>IF('Men Track input 1'!D270="","",'Men Track input 1'!D270)</f>
        <v/>
      </c>
      <c r="E225" s="157" t="str">
        <f>IF('Men Track input 1'!E270="","",'Men Track input 1'!E270)</f>
        <v/>
      </c>
      <c r="F225" s="158" t="str">
        <f>IF('Men Track input 1'!X270="","",'Men Track input 1'!X270)</f>
        <v/>
      </c>
      <c r="G225" s="158">
        <f>IF('Men Track input 1'!K270="","",'Men Track input 1'!K270)</f>
        <v>0</v>
      </c>
      <c r="H225" s="158">
        <f>IF('Men Track input 1'!L270="","",'Men Track input 1'!L270)</f>
        <v>0</v>
      </c>
    </row>
    <row r="226" spans="1:8">
      <c r="A226" t="str">
        <f>IF('Men Track input 1'!A271="","",'Men Track input 1'!A271)</f>
        <v/>
      </c>
      <c r="B226" s="157">
        <f>IF('Men Track input 1'!B271="","",'Men Track input 1'!B271)</f>
        <v>2</v>
      </c>
      <c r="C226" s="157" t="str">
        <f>IF('Men Track input 1'!C271="","",'Men Track input 1'!C271)</f>
        <v/>
      </c>
      <c r="D226" s="157" t="str">
        <f>IF('Men Track input 1'!D271="","",'Men Track input 1'!D271)</f>
        <v/>
      </c>
      <c r="E226" s="157" t="str">
        <f>IF('Men Track input 1'!E271="","",'Men Track input 1'!E271)</f>
        <v/>
      </c>
      <c r="F226" s="158" t="str">
        <f>IF('Men Track input 1'!X271="","",'Men Track input 1'!X271)</f>
        <v/>
      </c>
      <c r="G226" s="158">
        <f>IF('Men Track input 1'!K271="","",'Men Track input 1'!K271)</f>
        <v>0</v>
      </c>
      <c r="H226" s="158">
        <f>IF('Men Track input 1'!L271="","",'Men Track input 1'!L271)</f>
        <v>0</v>
      </c>
    </row>
    <row r="227" spans="1:8">
      <c r="A227" t="str">
        <f>IF('Men Track input 1'!A272="","",'Men Track input 1'!A272)</f>
        <v/>
      </c>
      <c r="B227" s="157">
        <f>IF('Men Track input 1'!B272="","",'Men Track input 1'!B272)</f>
        <v>3</v>
      </c>
      <c r="C227" s="157" t="str">
        <f>IF('Men Track input 1'!C272="","",'Men Track input 1'!C272)</f>
        <v/>
      </c>
      <c r="D227" s="157" t="str">
        <f>IF('Men Track input 1'!D272="","",'Men Track input 1'!D272)</f>
        <v/>
      </c>
      <c r="E227" s="157" t="str">
        <f>IF('Men Track input 1'!E272="","",'Men Track input 1'!E272)</f>
        <v/>
      </c>
      <c r="F227" s="158" t="str">
        <f>IF('Men Track input 1'!X272="","",'Men Track input 1'!X272)</f>
        <v/>
      </c>
      <c r="G227" s="158">
        <f>IF('Men Track input 1'!K272="","",'Men Track input 1'!K272)</f>
        <v>0</v>
      </c>
      <c r="H227" s="158">
        <f>IF('Men Track input 1'!L272="","",'Men Track input 1'!L272)</f>
        <v>0</v>
      </c>
    </row>
    <row r="228" spans="1:8">
      <c r="A228" t="str">
        <f>IF('Men Track input 1'!A273="","",'Men Track input 1'!A273)</f>
        <v/>
      </c>
      <c r="B228" s="157">
        <f>IF('Men Track input 1'!B273="","",'Men Track input 1'!B273)</f>
        <v>4</v>
      </c>
      <c r="C228" s="157" t="str">
        <f>IF('Men Track input 1'!C273="","",'Men Track input 1'!C273)</f>
        <v/>
      </c>
      <c r="D228" s="157" t="str">
        <f>IF('Men Track input 1'!D273="","",'Men Track input 1'!D273)</f>
        <v/>
      </c>
      <c r="E228" s="157" t="str">
        <f>IF('Men Track input 1'!E273="","",'Men Track input 1'!E273)</f>
        <v/>
      </c>
      <c r="F228" s="158" t="str">
        <f>IF('Men Track input 1'!X273="","",'Men Track input 1'!X273)</f>
        <v/>
      </c>
      <c r="G228" s="158">
        <f>IF('Men Track input 1'!K273="","",'Men Track input 1'!K273)</f>
        <v>0</v>
      </c>
      <c r="H228" s="158">
        <f>IF('Men Track input 1'!L273="","",'Men Track input 1'!L273)</f>
        <v>0</v>
      </c>
    </row>
    <row r="229" spans="1:8">
      <c r="A229" t="str">
        <f>IF('Men Track input 1'!A274="","",'Men Track input 1'!A274)</f>
        <v/>
      </c>
      <c r="B229" s="157">
        <f>IF('Men Track input 1'!B274="","",'Men Track input 1'!B274)</f>
        <v>5</v>
      </c>
      <c r="C229" s="157" t="str">
        <f>IF('Men Track input 1'!C274="","",'Men Track input 1'!C274)</f>
        <v/>
      </c>
      <c r="D229" s="157" t="str">
        <f>IF('Men Track input 1'!D274="","",'Men Track input 1'!D274)</f>
        <v/>
      </c>
      <c r="E229" s="157" t="str">
        <f>IF('Men Track input 1'!E274="","",'Men Track input 1'!E274)</f>
        <v/>
      </c>
      <c r="F229" s="158" t="str">
        <f>IF('Men Track input 1'!X274="","",'Men Track input 1'!X274)</f>
        <v/>
      </c>
      <c r="G229" s="158">
        <f>IF('Men Track input 1'!K274="","",'Men Track input 1'!K274)</f>
        <v>0</v>
      </c>
      <c r="H229" s="158">
        <f>IF('Men Track input 1'!L274="","",'Men Track input 1'!L274)</f>
        <v>0</v>
      </c>
    </row>
    <row r="230" spans="1:8">
      <c r="A230" t="str">
        <f>IF('Men Track input 1'!A275="","",'Men Track input 1'!A275)</f>
        <v/>
      </c>
      <c r="B230" s="157">
        <f>IF('Men Track input 1'!B275="","",'Men Track input 1'!B275)</f>
        <v>6</v>
      </c>
      <c r="C230" s="157" t="str">
        <f>IF('Men Track input 1'!C275="","",'Men Track input 1'!C275)</f>
        <v/>
      </c>
      <c r="D230" s="157" t="str">
        <f>IF('Men Track input 1'!D275="","",'Men Track input 1'!D275)</f>
        <v/>
      </c>
      <c r="E230" s="157" t="str">
        <f>IF('Men Track input 1'!E275="","",'Men Track input 1'!E275)</f>
        <v/>
      </c>
      <c r="F230" s="158" t="str">
        <f>IF('Men Track input 1'!X275="","",'Men Track input 1'!X275)</f>
        <v/>
      </c>
      <c r="G230" s="158">
        <f>IF('Men Track input 1'!K275="","",'Men Track input 1'!K275)</f>
        <v>0</v>
      </c>
      <c r="H230" s="158">
        <f>IF('Men Track input 1'!L275="","",'Men Track input 1'!L275)</f>
        <v>0</v>
      </c>
    </row>
    <row r="231" spans="1:8">
      <c r="A231" t="str">
        <f>IF('Men Track input 1'!A276="","",'Men Track input 1'!A276)</f>
        <v/>
      </c>
      <c r="B231" s="157">
        <f>IF('Men Track input 1'!B276="","",'Men Track input 1'!B276)</f>
        <v>7</v>
      </c>
      <c r="C231" s="157" t="str">
        <f>IF('Men Track input 1'!C276="","",'Men Track input 1'!C276)</f>
        <v/>
      </c>
      <c r="D231" s="157" t="str">
        <f>IF('Men Track input 1'!D276="","",'Men Track input 1'!D276)</f>
        <v/>
      </c>
      <c r="E231" s="157" t="str">
        <f>IF('Men Track input 1'!E276="","",'Men Track input 1'!E276)</f>
        <v/>
      </c>
      <c r="F231" s="158" t="str">
        <f>IF('Men Track input 1'!X276="","",'Men Track input 1'!X276)</f>
        <v/>
      </c>
      <c r="G231" s="158">
        <f>IF('Men Track input 1'!K276="","",'Men Track input 1'!K276)</f>
        <v>0</v>
      </c>
      <c r="H231" s="158">
        <f>IF('Men Track input 1'!L276="","",'Men Track input 1'!L276)</f>
        <v>0</v>
      </c>
    </row>
    <row r="232" spans="1:8">
      <c r="A232" t="str">
        <f>IF('Men Track input 1'!A277="","",'Men Track input 1'!A277)</f>
        <v/>
      </c>
      <c r="B232" s="157">
        <f>IF('Men Track input 1'!B277="","",'Men Track input 1'!B277)</f>
        <v>8</v>
      </c>
      <c r="C232" s="157" t="str">
        <f>IF('Men Track input 1'!C277="","",'Men Track input 1'!C277)</f>
        <v/>
      </c>
      <c r="D232" s="157" t="str">
        <f>IF('Men Track input 1'!D277="","",'Men Track input 1'!D277)</f>
        <v/>
      </c>
      <c r="E232" s="157" t="str">
        <f>IF('Men Track input 1'!E277="","",'Men Track input 1'!E277)</f>
        <v/>
      </c>
      <c r="F232" s="158" t="str">
        <f>IF('Men Track input 1'!X277="","",'Men Track input 1'!X277)</f>
        <v/>
      </c>
      <c r="G232" s="158">
        <f>IF('Men Track input 1'!K277="","",'Men Track input 1'!K277)</f>
        <v>0</v>
      </c>
      <c r="H232" s="158">
        <f>IF('Men Track input 1'!L277="","",'Men Track input 1'!L277)</f>
        <v>0</v>
      </c>
    </row>
    <row r="233" spans="1:8">
      <c r="A233" t="str">
        <f>IF('Men Track input 1'!A278="","",'Men Track input 1'!A278)</f>
        <v/>
      </c>
      <c r="B233" s="157">
        <f>IF('Men Track input 1'!B278="","",'Men Track input 1'!B278)</f>
        <v>9</v>
      </c>
      <c r="C233" s="157" t="str">
        <f>IF('Men Track input 1'!C278="","",'Men Track input 1'!C278)</f>
        <v/>
      </c>
      <c r="D233" s="157" t="str">
        <f>IF('Men Track input 1'!D278="","",'Men Track input 1'!D278)</f>
        <v/>
      </c>
      <c r="E233" s="157" t="str">
        <f>IF('Men Track input 1'!E278="","",'Men Track input 1'!E278)</f>
        <v/>
      </c>
      <c r="F233" s="158" t="str">
        <f>IF('Men Track input 1'!X278="","",'Men Track input 1'!X278)</f>
        <v/>
      </c>
      <c r="G233" s="158">
        <f>IF('Men Track input 1'!K278="","",'Men Track input 1'!K278)</f>
        <v>0</v>
      </c>
      <c r="H233" s="158">
        <f>IF('Men Track input 1'!L278="","",'Men Track input 1'!L278)</f>
        <v>0</v>
      </c>
    </row>
    <row r="234" spans="1:8">
      <c r="A234" t="str">
        <f>IF('Men Track input 1'!A279="","",'Men Track input 1'!A279)</f>
        <v/>
      </c>
      <c r="B234" s="157">
        <f>IF('Men Track input 1'!B279="","",'Men Track input 1'!B279)</f>
        <v>10</v>
      </c>
      <c r="C234" s="157" t="str">
        <f>IF('Men Track input 1'!C279="","",'Men Track input 1'!C279)</f>
        <v/>
      </c>
      <c r="D234" s="157" t="str">
        <f>IF('Men Track input 1'!D279="","",'Men Track input 1'!D279)</f>
        <v/>
      </c>
      <c r="E234" s="157" t="str">
        <f>IF('Men Track input 1'!E279="","",'Men Track input 1'!E279)</f>
        <v/>
      </c>
      <c r="F234" s="158" t="str">
        <f>IF('Men Track input 1'!X279="","",'Men Track input 1'!X279)</f>
        <v/>
      </c>
      <c r="G234" s="158">
        <f>IF('Men Track input 1'!K279="","",'Men Track input 1'!K279)</f>
        <v>0</v>
      </c>
      <c r="H234" s="158">
        <f>IF('Men Track input 1'!L279="","",'Men Track input 1'!L279)</f>
        <v>0</v>
      </c>
    </row>
    <row r="235" spans="1:8">
      <c r="A235" t="str">
        <f>IF('Men Track input 1'!A280="","",'Men Track input 1'!A280)</f>
        <v/>
      </c>
      <c r="B235" s="157">
        <f>IF('Men Track input 1'!B280="","",'Men Track input 1'!B280)</f>
        <v>11</v>
      </c>
      <c r="C235" s="157" t="str">
        <f>IF('Men Track input 1'!C280="","",'Men Track input 1'!C280)</f>
        <v/>
      </c>
      <c r="D235" s="157" t="str">
        <f>IF('Men Track input 1'!D280="","",'Men Track input 1'!D280)</f>
        <v/>
      </c>
      <c r="E235" s="157" t="str">
        <f>IF('Men Track input 1'!E280="","",'Men Track input 1'!E280)</f>
        <v/>
      </c>
      <c r="F235" s="158" t="str">
        <f>IF('Men Track input 1'!X280="","",'Men Track input 1'!X280)</f>
        <v/>
      </c>
      <c r="G235" s="158">
        <f>IF('Men Track input 1'!K280="","",'Men Track input 1'!K280)</f>
        <v>0</v>
      </c>
      <c r="H235" s="158">
        <f>IF('Men Track input 1'!L280="","",'Men Track input 1'!L280)</f>
        <v>0</v>
      </c>
    </row>
    <row r="236" spans="1:8">
      <c r="A236" t="str">
        <f>IF('Men Track input 1'!A281="","",'Men Track input 1'!A281)</f>
        <v/>
      </c>
      <c r="B236" s="157">
        <f>IF('Men Track input 1'!B281="","",'Men Track input 1'!B281)</f>
        <v>12</v>
      </c>
      <c r="C236" s="157" t="str">
        <f>IF('Men Track input 1'!C281="","",'Men Track input 1'!C281)</f>
        <v/>
      </c>
      <c r="D236" s="157" t="str">
        <f>IF('Men Track input 1'!D281="","",'Men Track input 1'!D281)</f>
        <v/>
      </c>
      <c r="E236" s="157" t="str">
        <f>IF('Men Track input 1'!E281="","",'Men Track input 1'!E281)</f>
        <v/>
      </c>
      <c r="F236" s="158" t="str">
        <f>IF('Men Track input 1'!X281="","",'Men Track input 1'!X281)</f>
        <v/>
      </c>
      <c r="G236" s="158">
        <f>IF('Men Track input 1'!K281="","",'Men Track input 1'!K281)</f>
        <v>0</v>
      </c>
      <c r="H236" s="158">
        <f>IF('Men Track input 1'!L281="","",'Men Track input 1'!L281)</f>
        <v>0</v>
      </c>
    </row>
    <row r="237" spans="1:8">
      <c r="A237" t="str">
        <f>IF('Men Track input 1'!A282="","",'Men Track input 1'!A282)</f>
        <v/>
      </c>
      <c r="B237" s="157">
        <f>IF('Men Track input 1'!B282="","",'Men Track input 1'!B282)</f>
        <v>13</v>
      </c>
      <c r="C237" s="157" t="str">
        <f>IF('Men Track input 1'!C282="","",'Men Track input 1'!C282)</f>
        <v/>
      </c>
      <c r="D237" s="157" t="str">
        <f>IF('Men Track input 1'!D282="","",'Men Track input 1'!D282)</f>
        <v/>
      </c>
      <c r="E237" s="157" t="str">
        <f>IF('Men Track input 1'!E282="","",'Men Track input 1'!E282)</f>
        <v/>
      </c>
      <c r="F237" s="158" t="str">
        <f>IF('Men Track input 1'!X282="","",'Men Track input 1'!X282)</f>
        <v/>
      </c>
      <c r="G237" s="158">
        <f>IF('Men Track input 1'!K282="","",'Men Track input 1'!K282)</f>
        <v>0</v>
      </c>
      <c r="H237" s="158">
        <f>IF('Men Track input 1'!L282="","",'Men Track input 1'!L282)</f>
        <v>0</v>
      </c>
    </row>
    <row r="238" spans="1:8">
      <c r="A238" t="str">
        <f>IF('Men Track input 1'!A283="","",'Men Track input 1'!A283)</f>
        <v/>
      </c>
      <c r="B238" s="157">
        <f>IF('Men Track input 1'!B283="","",'Men Track input 1'!B283)</f>
        <v>14</v>
      </c>
      <c r="C238" s="157" t="str">
        <f>IF('Men Track input 1'!C283="","",'Men Track input 1'!C283)</f>
        <v/>
      </c>
      <c r="D238" s="157" t="str">
        <f>IF('Men Track input 1'!D283="","",'Men Track input 1'!D283)</f>
        <v/>
      </c>
      <c r="E238" s="157" t="str">
        <f>IF('Men Track input 1'!E283="","",'Men Track input 1'!E283)</f>
        <v/>
      </c>
      <c r="F238" s="158" t="str">
        <f>IF('Men Track input 1'!X283="","",'Men Track input 1'!X283)</f>
        <v/>
      </c>
      <c r="G238" s="158">
        <f>IF('Men Track input 1'!K283="","",'Men Track input 1'!K283)</f>
        <v>0</v>
      </c>
      <c r="H238" s="158">
        <f>IF('Men Track input 1'!L283="","",'Men Track input 1'!L283)</f>
        <v>0</v>
      </c>
    </row>
    <row r="239" spans="1:8">
      <c r="A239" t="str">
        <f>IF('Men Track input 1'!A284="","",'Men Track input 1'!A284)</f>
        <v/>
      </c>
      <c r="B239" s="157">
        <f>IF('Men Track input 1'!B284="","",'Men Track input 1'!B284)</f>
        <v>15</v>
      </c>
      <c r="C239" s="157" t="str">
        <f>IF('Men Track input 1'!C284="","",'Men Track input 1'!C284)</f>
        <v/>
      </c>
      <c r="D239" s="157" t="str">
        <f>IF('Men Track input 1'!D284="","",'Men Track input 1'!D284)</f>
        <v/>
      </c>
      <c r="E239" s="157" t="str">
        <f>IF('Men Track input 1'!E284="","",'Men Track input 1'!E284)</f>
        <v/>
      </c>
      <c r="F239" s="158" t="str">
        <f>IF('Men Track input 1'!X284="","",'Men Track input 1'!X284)</f>
        <v/>
      </c>
      <c r="G239" s="158">
        <f>IF('Men Track input 1'!K284="","",'Men Track input 1'!K284)</f>
        <v>0</v>
      </c>
      <c r="H239" s="158">
        <f>IF('Men Track input 1'!L284="","",'Men Track input 1'!L284)</f>
        <v>0</v>
      </c>
    </row>
    <row r="240" spans="1:8">
      <c r="A240" t="str">
        <f>IF('Men Track input 1'!A285="","",'Men Track input 1'!A285)</f>
        <v/>
      </c>
      <c r="B240" s="157">
        <f>IF('Men Track input 1'!B285="","",'Men Track input 1'!B285)</f>
        <v>16</v>
      </c>
      <c r="C240" s="157" t="str">
        <f>IF('Men Track input 1'!C285="","",'Men Track input 1'!C285)</f>
        <v/>
      </c>
      <c r="D240" s="157" t="str">
        <f>IF('Men Track input 1'!D285="","",'Men Track input 1'!D285)</f>
        <v/>
      </c>
      <c r="E240" s="157" t="str">
        <f>IF('Men Track input 1'!E285="","",'Men Track input 1'!E285)</f>
        <v/>
      </c>
      <c r="F240" s="158" t="str">
        <f>IF('Men Track input 1'!X285="","",'Men Track input 1'!X285)</f>
        <v/>
      </c>
      <c r="G240" s="158">
        <f>IF('Men Track input 1'!K285="","",'Men Track input 1'!K285)</f>
        <v>0</v>
      </c>
      <c r="H240" s="158">
        <f>IF('Men Track input 1'!L285="","",'Men Track input 1'!L285)</f>
        <v>0</v>
      </c>
    </row>
    <row r="241" spans="1:8">
      <c r="A241" t="str">
        <f>IF('Men Track input 1'!A286="","",'Men Track input 1'!A286)</f>
        <v/>
      </c>
      <c r="B241" t="str">
        <f>IF('Men Track input 1'!B286="","",'Men Track input 1'!B286)</f>
        <v/>
      </c>
      <c r="C241" t="str">
        <f>IF('Men Track input 1'!C286="","",'Men Track input 1'!C286)</f>
        <v/>
      </c>
      <c r="D241" t="str">
        <f>IF('Men Track input 1'!D286="","",'Men Track input 1'!D286)</f>
        <v/>
      </c>
      <c r="E241" t="str">
        <f>IF('Men Track input 1'!E286="","",'Men Track input 1'!E286)</f>
        <v/>
      </c>
      <c r="F241" s="2" t="str">
        <f>IF('Men Track input 1'!X286="","",'Men Track input 1'!X286)</f>
        <v/>
      </c>
      <c r="G241" s="2" t="str">
        <f>IF('Men Track input 1'!K286="","",'Men Track input 1'!K286)</f>
        <v/>
      </c>
      <c r="H241" s="2" t="str">
        <f>IF('Men Track input 1'!L286="","",'Men Track input 1'!L286)</f>
        <v/>
      </c>
    </row>
    <row r="242" spans="1:8">
      <c r="A242" t="str">
        <f>IF('Men Track input 1'!A287="","",'Men Track input 1'!A287)</f>
        <v/>
      </c>
      <c r="B242" t="str">
        <f>IF('Men Track input 1'!B287="","",'Men Track input 1'!B287)</f>
        <v/>
      </c>
      <c r="C242" t="str">
        <f>IF('Men Track input 1'!C287="","",'Men Track input 1'!C287)</f>
        <v/>
      </c>
      <c r="D242" t="str">
        <f>IF('Men Track input 1'!D287="","",'Men Track input 1'!D287)</f>
        <v/>
      </c>
      <c r="E242" t="str">
        <f>IF('Men Track input 1'!E287="","",'Men Track input 1'!E287)</f>
        <v/>
      </c>
      <c r="F242" s="2" t="str">
        <f>IF('Men Track input 1'!X287="","",'Men Track input 1'!X287)</f>
        <v/>
      </c>
      <c r="G242" s="2" t="str">
        <f>IF('Men Track input 1'!K287="","",'Men Track input 1'!K287)</f>
        <v/>
      </c>
      <c r="H242" s="2" t="str">
        <f>IF('Men Track input 1'!L287="","",'Men Track input 1'!L287)</f>
        <v/>
      </c>
    </row>
    <row r="243" spans="1:8">
      <c r="A243" s="39" t="str">
        <f>IF('Men Track input 1'!A288="","",'Men Track input 1'!A288)</f>
        <v>Event</v>
      </c>
      <c r="B243" s="39" t="str">
        <f>IF('Men Track input 1'!B288="","",'Men Track input 1'!B288)</f>
        <v>Event</v>
      </c>
      <c r="C243" s="39" t="str">
        <f>IF('Men Track input 1'!C288="","",'Men Track input 1'!C288)</f>
        <v>400H</v>
      </c>
      <c r="D243" s="39" t="str">
        <f>IF('Men Track input 1'!D288="","",'Men Track input 1'!D288)</f>
        <v>metres</v>
      </c>
      <c r="E243" s="40" t="str">
        <f>A245</f>
        <v>MEN</v>
      </c>
      <c r="F243" s="2" t="str">
        <f>IF('Men Track input 1'!X288="","",'Men Track input 1'!X288)</f>
        <v/>
      </c>
      <c r="G243" s="2" t="str">
        <f>IF('Men Track input 1'!K288="","",'Men Track input 1'!K288)</f>
        <v/>
      </c>
      <c r="H243" s="2" t="str">
        <f>IF('Men Track input 1'!L288="","",'Men Track input 1'!L288)</f>
        <v/>
      </c>
    </row>
    <row r="244" spans="1:8">
      <c r="A244" s="16" t="str">
        <f>IF('Men Track input 1'!A289="","",'Men Track input 1'!A289)</f>
        <v>400H</v>
      </c>
      <c r="B244" s="41" t="str">
        <f>IF('Men Track input 1'!B289="","",'Men Track input 1'!B289)</f>
        <v>A string</v>
      </c>
      <c r="C244" s="42" t="str">
        <f>IF('Men Track input 1'!C289="","",'Men Track input 1'!C289)</f>
        <v/>
      </c>
      <c r="D244" s="42" t="str">
        <f>IF('Men Track input 1'!D289="","",'Men Track input 1'!D289)</f>
        <v/>
      </c>
      <c r="E244" s="42" t="str">
        <f>IF('Men Track input 1'!E289="","",'Men Track input 1'!E289)</f>
        <v/>
      </c>
      <c r="F244" s="43"/>
      <c r="G244" s="43" t="str">
        <f>IF('Men Track input 1'!K289="","",'Men Track input 1'!K289)</f>
        <v>Position</v>
      </c>
      <c r="H244" s="43" t="str">
        <f>IF('Men Track input 1'!L289="","",'Men Track input 1'!L289)</f>
        <v>Bonus</v>
      </c>
    </row>
    <row r="245" spans="1:8">
      <c r="A245" s="40" t="str">
        <f>IF('Men Track input 1'!A290="","",'Men Track input 1'!A290)</f>
        <v>MEN</v>
      </c>
      <c r="B245" s="44" t="str">
        <f>IF('Men Track input 1'!B290="","",'Men Track input 1'!B290)</f>
        <v>Position</v>
      </c>
      <c r="C245" s="37" t="str">
        <f>IF('Men Track input 1'!C290="","",'Men Track input 1'!C290)</f>
        <v>Competitor</v>
      </c>
      <c r="D245" s="37" t="str">
        <f>IF('Men Track input 1'!D290="","",'Men Track input 1'!D290)</f>
        <v>Club</v>
      </c>
      <c r="E245" s="37" t="str">
        <f>IF('Men Track input 1'!E290="","",'Men Track input 1'!E290)</f>
        <v>Bib Number</v>
      </c>
      <c r="F245" s="45" t="str">
        <f>IF('Men Track input 1'!X290="","",'Men Track input 1'!X290)</f>
        <v>Performance</v>
      </c>
      <c r="G245" s="45" t="str">
        <f>IF('Men Track input 1'!K290="","",'Men Track input 1'!K290)</f>
        <v>Points</v>
      </c>
      <c r="H245" s="45" t="str">
        <f>IF('Men Track input 1'!L290="","",'Men Track input 1'!L290)</f>
        <v>Points</v>
      </c>
    </row>
    <row r="246" spans="1:8">
      <c r="A246" t="str">
        <f>IF('Men Track input 1'!A291="","",'Men Track input 1'!A291)</f>
        <v/>
      </c>
      <c r="B246" s="38">
        <f>IF('Men Track input 1'!B291="","",'Men Track input 1'!B291)</f>
        <v>1</v>
      </c>
      <c r="C246" s="38" t="str">
        <f>IF('Men Track input 1'!C291="","",'Men Track input 1'!C291)</f>
        <v/>
      </c>
      <c r="D246" s="38" t="str">
        <f>IF('Men Track input 1'!D291="","",'Men Track input 1'!D291)</f>
        <v/>
      </c>
      <c r="E246" s="38" t="str">
        <f>IF('Men Track input 1'!E291="","",'Men Track input 1'!E291)</f>
        <v/>
      </c>
      <c r="F246" s="46" t="str">
        <f>IF('Men Track input 1'!X291="","",'Men Track input 1'!X291)</f>
        <v/>
      </c>
      <c r="G246" s="46">
        <f>IF('Men Track input 1'!K291="","",'Men Track input 1'!K291)</f>
        <v>0</v>
      </c>
      <c r="H246" s="46">
        <f>IF('Men Track input 1'!L291="","",'Men Track input 1'!L291)</f>
        <v>0</v>
      </c>
    </row>
    <row r="247" spans="1:8">
      <c r="A247" t="str">
        <f>IF('Men Track input 1'!A292="","",'Men Track input 1'!A292)</f>
        <v/>
      </c>
      <c r="B247" s="38">
        <f>IF('Men Track input 1'!B292="","",'Men Track input 1'!B292)</f>
        <v>2</v>
      </c>
      <c r="C247" s="38" t="str">
        <f>IF('Men Track input 1'!C292="","",'Men Track input 1'!C292)</f>
        <v/>
      </c>
      <c r="D247" s="38" t="str">
        <f>IF('Men Track input 1'!D292="","",'Men Track input 1'!D292)</f>
        <v/>
      </c>
      <c r="E247" s="38" t="str">
        <f>IF('Men Track input 1'!E292="","",'Men Track input 1'!E292)</f>
        <v/>
      </c>
      <c r="F247" s="46" t="str">
        <f>IF('Men Track input 1'!X292="","",'Men Track input 1'!X292)</f>
        <v/>
      </c>
      <c r="G247" s="46">
        <f>IF('Men Track input 1'!K292="","",'Men Track input 1'!K292)</f>
        <v>0</v>
      </c>
      <c r="H247" s="46">
        <f>IF('Men Track input 1'!L292="","",'Men Track input 1'!L292)</f>
        <v>0</v>
      </c>
    </row>
    <row r="248" spans="1:8">
      <c r="A248" t="str">
        <f>IF('Men Track input 1'!A293="","",'Men Track input 1'!A293)</f>
        <v/>
      </c>
      <c r="B248" s="38">
        <f>IF('Men Track input 1'!B293="","",'Men Track input 1'!B293)</f>
        <v>3</v>
      </c>
      <c r="C248" s="38" t="str">
        <f>IF('Men Track input 1'!C293="","",'Men Track input 1'!C293)</f>
        <v/>
      </c>
      <c r="D248" s="38" t="str">
        <f>IF('Men Track input 1'!D293="","",'Men Track input 1'!D293)</f>
        <v/>
      </c>
      <c r="E248" s="38" t="str">
        <f>IF('Men Track input 1'!E293="","",'Men Track input 1'!E293)</f>
        <v/>
      </c>
      <c r="F248" s="46" t="str">
        <f>IF('Men Track input 1'!X293="","",'Men Track input 1'!X293)</f>
        <v/>
      </c>
      <c r="G248" s="46">
        <f>IF('Men Track input 1'!K293="","",'Men Track input 1'!K293)</f>
        <v>0</v>
      </c>
      <c r="H248" s="46">
        <f>IF('Men Track input 1'!L293="","",'Men Track input 1'!L293)</f>
        <v>0</v>
      </c>
    </row>
    <row r="249" spans="1:8">
      <c r="A249" t="str">
        <f>IF('Men Track input 1'!A294="","",'Men Track input 1'!A294)</f>
        <v/>
      </c>
      <c r="B249" s="38">
        <f>IF('Men Track input 1'!B294="","",'Men Track input 1'!B294)</f>
        <v>4</v>
      </c>
      <c r="C249" s="38" t="str">
        <f>IF('Men Track input 1'!C294="","",'Men Track input 1'!C294)</f>
        <v/>
      </c>
      <c r="D249" s="38" t="str">
        <f>IF('Men Track input 1'!D294="","",'Men Track input 1'!D294)</f>
        <v/>
      </c>
      <c r="E249" s="38" t="str">
        <f>IF('Men Track input 1'!E294="","",'Men Track input 1'!E294)</f>
        <v/>
      </c>
      <c r="F249" s="46" t="str">
        <f>IF('Men Track input 1'!X294="","",'Men Track input 1'!X294)</f>
        <v/>
      </c>
      <c r="G249" s="46">
        <f>IF('Men Track input 1'!K294="","",'Men Track input 1'!K294)</f>
        <v>0</v>
      </c>
      <c r="H249" s="46">
        <f>IF('Men Track input 1'!L294="","",'Men Track input 1'!L294)</f>
        <v>0</v>
      </c>
    </row>
    <row r="250" spans="1:8">
      <c r="A250" t="str">
        <f>IF('Men Track input 1'!A295="","",'Men Track input 1'!A295)</f>
        <v/>
      </c>
      <c r="B250" s="38">
        <f>IF('Men Track input 1'!B295="","",'Men Track input 1'!B295)</f>
        <v>5</v>
      </c>
      <c r="C250" s="38" t="str">
        <f>IF('Men Track input 1'!C295="","",'Men Track input 1'!C295)</f>
        <v/>
      </c>
      <c r="D250" s="38" t="str">
        <f>IF('Men Track input 1'!D295="","",'Men Track input 1'!D295)</f>
        <v/>
      </c>
      <c r="E250" s="38" t="str">
        <f>IF('Men Track input 1'!E295="","",'Men Track input 1'!E295)</f>
        <v/>
      </c>
      <c r="F250" s="46" t="str">
        <f>IF('Men Track input 1'!X295="","",'Men Track input 1'!X295)</f>
        <v/>
      </c>
      <c r="G250" s="46">
        <f>IF('Men Track input 1'!K295="","",'Men Track input 1'!K295)</f>
        <v>0</v>
      </c>
      <c r="H250" s="46">
        <f>IF('Men Track input 1'!L295="","",'Men Track input 1'!L295)</f>
        <v>0</v>
      </c>
    </row>
    <row r="251" spans="1:8">
      <c r="A251" t="str">
        <f>IF('Men Track input 1'!A296="","",'Men Track input 1'!A296)</f>
        <v/>
      </c>
      <c r="B251" s="38">
        <f>IF('Men Track input 1'!B296="","",'Men Track input 1'!B296)</f>
        <v>6</v>
      </c>
      <c r="C251" s="38" t="str">
        <f>IF('Men Track input 1'!C296="","",'Men Track input 1'!C296)</f>
        <v/>
      </c>
      <c r="D251" s="38" t="str">
        <f>IF('Men Track input 1'!D296="","",'Men Track input 1'!D296)</f>
        <v/>
      </c>
      <c r="E251" s="38" t="str">
        <f>IF('Men Track input 1'!E296="","",'Men Track input 1'!E296)</f>
        <v/>
      </c>
      <c r="F251" s="46" t="str">
        <f>IF('Men Track input 1'!X296="","",'Men Track input 1'!X296)</f>
        <v/>
      </c>
      <c r="G251" s="46">
        <f>IF('Men Track input 1'!K296="","",'Men Track input 1'!K296)</f>
        <v>0</v>
      </c>
      <c r="H251" s="46">
        <f>IF('Men Track input 1'!L296="","",'Men Track input 1'!L296)</f>
        <v>0</v>
      </c>
    </row>
    <row r="252" spans="1:8">
      <c r="A252" t="str">
        <f>IF('Men Track input 1'!A297="","",'Men Track input 1'!A297)</f>
        <v/>
      </c>
      <c r="B252" s="38">
        <f>IF('Men Track input 1'!B297="","",'Men Track input 1'!B297)</f>
        <v>7</v>
      </c>
      <c r="C252" s="38" t="str">
        <f>IF('Men Track input 1'!C297="","",'Men Track input 1'!C297)</f>
        <v/>
      </c>
      <c r="D252" s="38" t="str">
        <f>IF('Men Track input 1'!D297="","",'Men Track input 1'!D297)</f>
        <v/>
      </c>
      <c r="E252" s="38" t="str">
        <f>IF('Men Track input 1'!E297="","",'Men Track input 1'!E297)</f>
        <v/>
      </c>
      <c r="F252" s="46" t="str">
        <f>IF('Men Track input 1'!X297="","",'Men Track input 1'!X297)</f>
        <v/>
      </c>
      <c r="G252" s="46">
        <f>IF('Men Track input 1'!K297="","",'Men Track input 1'!K297)</f>
        <v>0</v>
      </c>
      <c r="H252" s="46">
        <f>IF('Men Track input 1'!L297="","",'Men Track input 1'!L297)</f>
        <v>0</v>
      </c>
    </row>
    <row r="253" spans="1:8">
      <c r="A253" t="str">
        <f>IF('Men Track input 1'!A298="","",'Men Track input 1'!A298)</f>
        <v/>
      </c>
      <c r="B253" s="38">
        <f>IF('Men Track input 1'!B298="","",'Men Track input 1'!B298)</f>
        <v>8</v>
      </c>
      <c r="C253" s="38" t="str">
        <f>IF('Men Track input 1'!C298="","",'Men Track input 1'!C298)</f>
        <v/>
      </c>
      <c r="D253" s="38" t="str">
        <f>IF('Men Track input 1'!D298="","",'Men Track input 1'!D298)</f>
        <v/>
      </c>
      <c r="E253" s="38" t="str">
        <f>IF('Men Track input 1'!E298="","",'Men Track input 1'!E298)</f>
        <v/>
      </c>
      <c r="F253" s="46" t="str">
        <f>IF('Men Track input 1'!X298="","",'Men Track input 1'!X298)</f>
        <v/>
      </c>
      <c r="G253" s="46">
        <f>IF('Men Track input 1'!K298="","",'Men Track input 1'!K298)</f>
        <v>0</v>
      </c>
      <c r="H253" s="46">
        <f>IF('Men Track input 1'!L298="","",'Men Track input 1'!L298)</f>
        <v>0</v>
      </c>
    </row>
    <row r="254" spans="1:8">
      <c r="A254" s="16" t="str">
        <f>IF('Men Track input 1'!A299="","",'Men Track input 1'!A299)</f>
        <v>Event</v>
      </c>
      <c r="B254" t="str">
        <f>IF('Men Track input 1'!B299="","",'Men Track input 1'!B299)</f>
        <v/>
      </c>
      <c r="C254" t="str">
        <f>IF('Men Track input 1'!C299="","",'Men Track input 1'!C299)</f>
        <v/>
      </c>
      <c r="D254" t="str">
        <f>IF('Men Track input 1'!D299="","",'Men Track input 1'!D299)</f>
        <v/>
      </c>
      <c r="E254" t="str">
        <f>IF('Men Track input 1'!E299="","",'Men Track input 1'!E299)</f>
        <v/>
      </c>
      <c r="F254" s="2" t="str">
        <f>IF('Men Track input 1'!X299="","",'Men Track input 1'!X299)</f>
        <v/>
      </c>
      <c r="G254" s="2" t="str">
        <f>IF('Men Track input 1'!K299="","",'Men Track input 1'!K299)</f>
        <v/>
      </c>
      <c r="H254" s="2" t="str">
        <f>IF('Men Track input 1'!L299="","",'Men Track input 1'!L299)</f>
        <v/>
      </c>
    </row>
    <row r="255" spans="1:8">
      <c r="A255" s="16" t="str">
        <f>IF('Men Track input 1'!A300="","",'Men Track input 1'!A300)</f>
        <v>400H</v>
      </c>
      <c r="B255" s="47" t="str">
        <f>IF('Men Track input 1'!B300="","",'Men Track input 1'!B300)</f>
        <v>B+C string</v>
      </c>
      <c r="C255" s="42" t="str">
        <f>IF('Men Track input 1'!C300="","",'Men Track input 1'!C300)</f>
        <v/>
      </c>
      <c r="D255" s="42" t="str">
        <f>IF('Men Track input 1'!D300="","",'Men Track input 1'!D300)</f>
        <v/>
      </c>
      <c r="E255" s="42" t="str">
        <f>IF('Men Track input 1'!E300="","",'Men Track input 1'!E300)</f>
        <v/>
      </c>
      <c r="F255" s="43"/>
      <c r="G255" s="43" t="str">
        <f>IF('Men Track input 1'!K300="","",'Men Track input 1'!K300)</f>
        <v>Position</v>
      </c>
      <c r="H255" s="43" t="str">
        <f>IF('Men Track input 1'!L300="","",'Men Track input 1'!L300)</f>
        <v>Bonus</v>
      </c>
    </row>
    <row r="256" spans="1:8">
      <c r="A256" s="40" t="str">
        <f>IF('Men Track input 1'!A301="","",'Men Track input 1'!A301)</f>
        <v>MEN</v>
      </c>
      <c r="B256" s="37" t="str">
        <f>IF('Men Track input 1'!B301="","",'Men Track input 1'!B301)</f>
        <v>Position</v>
      </c>
      <c r="C256" s="37" t="str">
        <f>IF('Men Track input 1'!C301="","",'Men Track input 1'!C301)</f>
        <v>Competitor</v>
      </c>
      <c r="D256" s="37" t="str">
        <f>IF('Men Track input 1'!D301="","",'Men Track input 1'!D301)</f>
        <v>Club</v>
      </c>
      <c r="E256" s="37" t="str">
        <f>IF('Men Track input 1'!E301="","",'Men Track input 1'!E301)</f>
        <v>Bib Number</v>
      </c>
      <c r="F256" s="45" t="str">
        <f>IF('Men Track input 1'!X301="","",'Men Track input 1'!X301)</f>
        <v>Performance</v>
      </c>
      <c r="G256" s="45" t="str">
        <f>IF('Men Track input 1'!K301="","",'Men Track input 1'!K301)</f>
        <v>Points</v>
      </c>
      <c r="H256" s="45" t="str">
        <f>IF('Men Track input 1'!L301="","",'Men Track input 1'!L301)</f>
        <v>Points</v>
      </c>
    </row>
    <row r="257" spans="1:8">
      <c r="A257" t="str">
        <f>IF('Men Track input 1'!A302="","",'Men Track input 1'!A302)</f>
        <v/>
      </c>
      <c r="B257" s="38">
        <f>IF('Men Track input 1'!B302="","",'Men Track input 1'!B302)</f>
        <v>1</v>
      </c>
      <c r="C257" s="38" t="str">
        <f>IF('Men Track input 1'!C302="","",'Men Track input 1'!C302)</f>
        <v/>
      </c>
      <c r="D257" s="38" t="str">
        <f>IF('Men Track input 1'!D302="","",'Men Track input 1'!D302)</f>
        <v/>
      </c>
      <c r="E257" s="38" t="str">
        <f>IF('Men Track input 1'!E302="","",'Men Track input 1'!E302)</f>
        <v/>
      </c>
      <c r="F257" s="46" t="str">
        <f>IF('Men Track input 1'!X302="","",'Men Track input 1'!X302)</f>
        <v/>
      </c>
      <c r="G257" s="46">
        <f>IF('Men Track input 1'!K302="","",'Men Track input 1'!K302)</f>
        <v>0</v>
      </c>
      <c r="H257" s="46">
        <f>IF('Men Track input 1'!L302="","",'Men Track input 1'!L302)</f>
        <v>0</v>
      </c>
    </row>
    <row r="258" spans="1:8">
      <c r="A258" t="str">
        <f>IF('Men Track input 1'!A303="","",'Men Track input 1'!A303)</f>
        <v/>
      </c>
      <c r="B258" s="38">
        <f>IF('Men Track input 1'!B303="","",'Men Track input 1'!B303)</f>
        <v>2</v>
      </c>
      <c r="C258" s="38" t="str">
        <f>IF('Men Track input 1'!C303="","",'Men Track input 1'!C303)</f>
        <v/>
      </c>
      <c r="D258" s="38" t="str">
        <f>IF('Men Track input 1'!D303="","",'Men Track input 1'!D303)</f>
        <v/>
      </c>
      <c r="E258" s="38" t="str">
        <f>IF('Men Track input 1'!E303="","",'Men Track input 1'!E303)</f>
        <v/>
      </c>
      <c r="F258" s="46" t="str">
        <f>IF('Men Track input 1'!X303="","",'Men Track input 1'!X303)</f>
        <v/>
      </c>
      <c r="G258" s="46">
        <f>IF('Men Track input 1'!K303="","",'Men Track input 1'!K303)</f>
        <v>0</v>
      </c>
      <c r="H258" s="46">
        <f>IF('Men Track input 1'!L303="","",'Men Track input 1'!L303)</f>
        <v>0</v>
      </c>
    </row>
    <row r="259" spans="1:8">
      <c r="A259" t="str">
        <f>IF('Men Track input 1'!A304="","",'Men Track input 1'!A304)</f>
        <v/>
      </c>
      <c r="B259" s="38">
        <f>IF('Men Track input 1'!B304="","",'Men Track input 1'!B304)</f>
        <v>3</v>
      </c>
      <c r="C259" s="38" t="str">
        <f>IF('Men Track input 1'!C304="","",'Men Track input 1'!C304)</f>
        <v/>
      </c>
      <c r="D259" s="38" t="str">
        <f>IF('Men Track input 1'!D304="","",'Men Track input 1'!D304)</f>
        <v/>
      </c>
      <c r="E259" s="38" t="str">
        <f>IF('Men Track input 1'!E304="","",'Men Track input 1'!E304)</f>
        <v/>
      </c>
      <c r="F259" s="46" t="str">
        <f>IF('Men Track input 1'!X304="","",'Men Track input 1'!X304)</f>
        <v/>
      </c>
      <c r="G259" s="46">
        <f>IF('Men Track input 1'!K304="","",'Men Track input 1'!K304)</f>
        <v>0</v>
      </c>
      <c r="H259" s="46">
        <f>IF('Men Track input 1'!L304="","",'Men Track input 1'!L304)</f>
        <v>0</v>
      </c>
    </row>
    <row r="260" spans="1:8">
      <c r="A260" t="str">
        <f>IF('Men Track input 1'!A305="","",'Men Track input 1'!A305)</f>
        <v/>
      </c>
      <c r="B260" s="38">
        <f>IF('Men Track input 1'!B305="","",'Men Track input 1'!B305)</f>
        <v>4</v>
      </c>
      <c r="C260" s="38" t="str">
        <f>IF('Men Track input 1'!C305="","",'Men Track input 1'!C305)</f>
        <v/>
      </c>
      <c r="D260" s="38" t="str">
        <f>IF('Men Track input 1'!D305="","",'Men Track input 1'!D305)</f>
        <v/>
      </c>
      <c r="E260" s="38" t="str">
        <f>IF('Men Track input 1'!E305="","",'Men Track input 1'!E305)</f>
        <v/>
      </c>
      <c r="F260" s="46" t="str">
        <f>IF('Men Track input 1'!X305="","",'Men Track input 1'!X305)</f>
        <v/>
      </c>
      <c r="G260" s="46">
        <f>IF('Men Track input 1'!K305="","",'Men Track input 1'!K305)</f>
        <v>0</v>
      </c>
      <c r="H260" s="46">
        <f>IF('Men Track input 1'!L305="","",'Men Track input 1'!L305)</f>
        <v>0</v>
      </c>
    </row>
    <row r="261" spans="1:8">
      <c r="A261" t="str">
        <f>IF('Men Track input 1'!A306="","",'Men Track input 1'!A306)</f>
        <v/>
      </c>
      <c r="B261" s="38">
        <f>IF('Men Track input 1'!B306="","",'Men Track input 1'!B306)</f>
        <v>5</v>
      </c>
      <c r="C261" s="38" t="str">
        <f>IF('Men Track input 1'!C306="","",'Men Track input 1'!C306)</f>
        <v/>
      </c>
      <c r="D261" s="38" t="str">
        <f>IF('Men Track input 1'!D306="","",'Men Track input 1'!D306)</f>
        <v/>
      </c>
      <c r="E261" s="38" t="str">
        <f>IF('Men Track input 1'!E306="","",'Men Track input 1'!E306)</f>
        <v/>
      </c>
      <c r="F261" s="46" t="str">
        <f>IF('Men Track input 1'!X306="","",'Men Track input 1'!X306)</f>
        <v/>
      </c>
      <c r="G261" s="46">
        <f>IF('Men Track input 1'!K306="","",'Men Track input 1'!K306)</f>
        <v>0</v>
      </c>
      <c r="H261" s="46">
        <f>IF('Men Track input 1'!L306="","",'Men Track input 1'!L306)</f>
        <v>0</v>
      </c>
    </row>
    <row r="262" spans="1:8">
      <c r="A262" t="str">
        <f>IF('Men Track input 1'!A307="","",'Men Track input 1'!A307)</f>
        <v/>
      </c>
      <c r="B262" s="38">
        <f>IF('Men Track input 1'!B307="","",'Men Track input 1'!B307)</f>
        <v>6</v>
      </c>
      <c r="C262" s="38" t="str">
        <f>IF('Men Track input 1'!C307="","",'Men Track input 1'!C307)</f>
        <v/>
      </c>
      <c r="D262" s="38" t="str">
        <f>IF('Men Track input 1'!D307="","",'Men Track input 1'!D307)</f>
        <v/>
      </c>
      <c r="E262" s="38" t="str">
        <f>IF('Men Track input 1'!E307="","",'Men Track input 1'!E307)</f>
        <v/>
      </c>
      <c r="F262" s="46" t="str">
        <f>IF('Men Track input 1'!X307="","",'Men Track input 1'!X307)</f>
        <v/>
      </c>
      <c r="G262" s="46">
        <f>IF('Men Track input 1'!K307="","",'Men Track input 1'!K307)</f>
        <v>0</v>
      </c>
      <c r="H262" s="46">
        <f>IF('Men Track input 1'!L307="","",'Men Track input 1'!L307)</f>
        <v>0</v>
      </c>
    </row>
    <row r="263" spans="1:8">
      <c r="A263" t="str">
        <f>IF('Men Track input 1'!A308="","",'Men Track input 1'!A308)</f>
        <v/>
      </c>
      <c r="B263" s="38">
        <f>IF('Men Track input 1'!B308="","",'Men Track input 1'!B308)</f>
        <v>7</v>
      </c>
      <c r="C263" s="38" t="str">
        <f>IF('Men Track input 1'!C308="","",'Men Track input 1'!C308)</f>
        <v/>
      </c>
      <c r="D263" s="38" t="str">
        <f>IF('Men Track input 1'!D308="","",'Men Track input 1'!D308)</f>
        <v/>
      </c>
      <c r="E263" s="38" t="str">
        <f>IF('Men Track input 1'!E308="","",'Men Track input 1'!E308)</f>
        <v/>
      </c>
      <c r="F263" s="46" t="str">
        <f>IF('Men Track input 1'!X308="","",'Men Track input 1'!X308)</f>
        <v/>
      </c>
      <c r="G263" s="46">
        <f>IF('Men Track input 1'!K308="","",'Men Track input 1'!K308)</f>
        <v>0</v>
      </c>
      <c r="H263" s="46">
        <f>IF('Men Track input 1'!L308="","",'Men Track input 1'!L308)</f>
        <v>0</v>
      </c>
    </row>
    <row r="264" spans="1:8">
      <c r="A264" t="str">
        <f>IF('Men Track input 1'!A309="","",'Men Track input 1'!A309)</f>
        <v/>
      </c>
      <c r="B264" s="38">
        <f>IF('Men Track input 1'!B309="","",'Men Track input 1'!B309)</f>
        <v>8</v>
      </c>
      <c r="C264" s="38" t="str">
        <f>IF('Men Track input 1'!C309="","",'Men Track input 1'!C309)</f>
        <v/>
      </c>
      <c r="D264" s="38" t="str">
        <f>IF('Men Track input 1'!D309="","",'Men Track input 1'!D309)</f>
        <v/>
      </c>
      <c r="E264" s="38" t="str">
        <f>IF('Men Track input 1'!E309="","",'Men Track input 1'!E309)</f>
        <v/>
      </c>
      <c r="F264" s="46" t="str">
        <f>IF('Men Track input 1'!X309="","",'Men Track input 1'!X309)</f>
        <v/>
      </c>
      <c r="G264" s="46">
        <f>IF('Men Track input 1'!K309="","",'Men Track input 1'!K309)</f>
        <v>0</v>
      </c>
      <c r="H264" s="46">
        <f>IF('Men Track input 1'!L309="","",'Men Track input 1'!L309)</f>
        <v>0</v>
      </c>
    </row>
    <row r="265" spans="1:8">
      <c r="A265" t="str">
        <f>IF('Men Track input 1'!A310="","",'Men Track input 1'!A310)</f>
        <v/>
      </c>
      <c r="B265" s="38">
        <f>IF('Men Track input 1'!B310="","",'Men Track input 1'!B310)</f>
        <v>9</v>
      </c>
      <c r="C265" s="38" t="str">
        <f>IF('Men Track input 1'!C310="","",'Men Track input 1'!C310)</f>
        <v/>
      </c>
      <c r="D265" s="38" t="str">
        <f>IF('Men Track input 1'!D310="","",'Men Track input 1'!D310)</f>
        <v/>
      </c>
      <c r="E265" s="38" t="str">
        <f>IF('Men Track input 1'!E310="","",'Men Track input 1'!E310)</f>
        <v/>
      </c>
      <c r="F265" s="46" t="str">
        <f>IF('Men Track input 1'!X310="","",'Men Track input 1'!X310)</f>
        <v/>
      </c>
      <c r="G265" s="46">
        <f>IF('Men Track input 1'!K310="","",'Men Track input 1'!K310)</f>
        <v>0</v>
      </c>
      <c r="H265" s="46">
        <f>IF('Men Track input 1'!L310="","",'Men Track input 1'!L310)</f>
        <v>0</v>
      </c>
    </row>
    <row r="266" spans="1:8">
      <c r="A266" t="str">
        <f>IF('Men Track input 1'!A311="","",'Men Track input 1'!A311)</f>
        <v/>
      </c>
      <c r="B266" s="38">
        <f>IF('Men Track input 1'!B311="","",'Men Track input 1'!B311)</f>
        <v>10</v>
      </c>
      <c r="C266" s="38" t="str">
        <f>IF('Men Track input 1'!C311="","",'Men Track input 1'!C311)</f>
        <v/>
      </c>
      <c r="D266" s="38" t="str">
        <f>IF('Men Track input 1'!D311="","",'Men Track input 1'!D311)</f>
        <v/>
      </c>
      <c r="E266" s="38" t="str">
        <f>IF('Men Track input 1'!E311="","",'Men Track input 1'!E311)</f>
        <v/>
      </c>
      <c r="F266" s="46" t="str">
        <f>IF('Men Track input 1'!X311="","",'Men Track input 1'!X311)</f>
        <v/>
      </c>
      <c r="G266" s="46">
        <f>IF('Men Track input 1'!K311="","",'Men Track input 1'!K311)</f>
        <v>0</v>
      </c>
      <c r="H266" s="46">
        <f>IF('Men Track input 1'!L311="","",'Men Track input 1'!L311)</f>
        <v>0</v>
      </c>
    </row>
    <row r="267" spans="1:8">
      <c r="A267" t="str">
        <f>IF('Men Track input 1'!A312="","",'Men Track input 1'!A312)</f>
        <v/>
      </c>
      <c r="B267" s="38">
        <f>IF('Men Track input 1'!B312="","",'Men Track input 1'!B312)</f>
        <v>11</v>
      </c>
      <c r="C267" s="38" t="str">
        <f>IF('Men Track input 1'!C312="","",'Men Track input 1'!C312)</f>
        <v/>
      </c>
      <c r="D267" s="38" t="str">
        <f>IF('Men Track input 1'!D312="","",'Men Track input 1'!D312)</f>
        <v/>
      </c>
      <c r="E267" s="38" t="str">
        <f>IF('Men Track input 1'!E312="","",'Men Track input 1'!E312)</f>
        <v/>
      </c>
      <c r="F267" s="46" t="str">
        <f>IF('Men Track input 1'!X312="","",'Men Track input 1'!X312)</f>
        <v/>
      </c>
      <c r="G267" s="46">
        <f>IF('Men Track input 1'!K312="","",'Men Track input 1'!K312)</f>
        <v>0</v>
      </c>
      <c r="H267" s="46">
        <f>IF('Men Track input 1'!L312="","",'Men Track input 1'!L312)</f>
        <v>0</v>
      </c>
    </row>
    <row r="268" spans="1:8">
      <c r="A268" t="str">
        <f>IF('Men Track input 1'!A313="","",'Men Track input 1'!A313)</f>
        <v/>
      </c>
      <c r="B268" s="38">
        <f>IF('Men Track input 1'!B313="","",'Men Track input 1'!B313)</f>
        <v>12</v>
      </c>
      <c r="C268" s="38" t="str">
        <f>IF('Men Track input 1'!C313="","",'Men Track input 1'!C313)</f>
        <v/>
      </c>
      <c r="D268" s="38" t="str">
        <f>IF('Men Track input 1'!D313="","",'Men Track input 1'!D313)</f>
        <v/>
      </c>
      <c r="E268" s="38" t="str">
        <f>IF('Men Track input 1'!E313="","",'Men Track input 1'!E313)</f>
        <v/>
      </c>
      <c r="F268" s="46" t="str">
        <f>IF('Men Track input 1'!X313="","",'Men Track input 1'!X313)</f>
        <v/>
      </c>
      <c r="G268" s="46">
        <f>IF('Men Track input 1'!K313="","",'Men Track input 1'!K313)</f>
        <v>0</v>
      </c>
      <c r="H268" s="46">
        <f>IF('Men Track input 1'!L313="","",'Men Track input 1'!L313)</f>
        <v>0</v>
      </c>
    </row>
    <row r="269" spans="1:8">
      <c r="A269" t="str">
        <f>IF('Men Track input 1'!A314="","",'Men Track input 1'!A314)</f>
        <v/>
      </c>
      <c r="B269" s="38">
        <f>IF('Men Track input 1'!B314="","",'Men Track input 1'!B314)</f>
        <v>13</v>
      </c>
      <c r="C269" s="38" t="str">
        <f>IF('Men Track input 1'!C314="","",'Men Track input 1'!C314)</f>
        <v/>
      </c>
      <c r="D269" s="38" t="str">
        <f>IF('Men Track input 1'!D314="","",'Men Track input 1'!D314)</f>
        <v/>
      </c>
      <c r="E269" s="38" t="str">
        <f>IF('Men Track input 1'!E314="","",'Men Track input 1'!E314)</f>
        <v/>
      </c>
      <c r="F269" s="46" t="str">
        <f>IF('Men Track input 1'!X314="","",'Men Track input 1'!X314)</f>
        <v/>
      </c>
      <c r="G269" s="46">
        <f>IF('Men Track input 1'!K314="","",'Men Track input 1'!K314)</f>
        <v>0</v>
      </c>
      <c r="H269" s="46">
        <f>IF('Men Track input 1'!L314="","",'Men Track input 1'!L314)</f>
        <v>0</v>
      </c>
    </row>
    <row r="270" spans="1:8">
      <c r="A270" t="str">
        <f>IF('Men Track input 1'!A315="","",'Men Track input 1'!A315)</f>
        <v/>
      </c>
      <c r="B270" s="38">
        <f>IF('Men Track input 1'!B315="","",'Men Track input 1'!B315)</f>
        <v>14</v>
      </c>
      <c r="C270" s="38" t="str">
        <f>IF('Men Track input 1'!C315="","",'Men Track input 1'!C315)</f>
        <v/>
      </c>
      <c r="D270" s="38" t="str">
        <f>IF('Men Track input 1'!D315="","",'Men Track input 1'!D315)</f>
        <v/>
      </c>
      <c r="E270" s="38" t="str">
        <f>IF('Men Track input 1'!E315="","",'Men Track input 1'!E315)</f>
        <v/>
      </c>
      <c r="F270" s="46" t="str">
        <f>IF('Men Track input 1'!X315="","",'Men Track input 1'!X315)</f>
        <v/>
      </c>
      <c r="G270" s="46">
        <f>IF('Men Track input 1'!K315="","",'Men Track input 1'!K315)</f>
        <v>0</v>
      </c>
      <c r="H270" s="46">
        <f>IF('Men Track input 1'!L315="","",'Men Track input 1'!L315)</f>
        <v>0</v>
      </c>
    </row>
    <row r="271" spans="1:8">
      <c r="A271" t="str">
        <f>IF('Men Track input 1'!A316="","",'Men Track input 1'!A316)</f>
        <v/>
      </c>
      <c r="B271" s="38">
        <f>IF('Men Track input 1'!B316="","",'Men Track input 1'!B316)</f>
        <v>15</v>
      </c>
      <c r="C271" s="38" t="str">
        <f>IF('Men Track input 1'!C316="","",'Men Track input 1'!C316)</f>
        <v/>
      </c>
      <c r="D271" s="38" t="str">
        <f>IF('Men Track input 1'!D316="","",'Men Track input 1'!D316)</f>
        <v/>
      </c>
      <c r="E271" s="38" t="str">
        <f>IF('Men Track input 1'!E316="","",'Men Track input 1'!E316)</f>
        <v/>
      </c>
      <c r="F271" s="46" t="str">
        <f>IF('Men Track input 1'!X316="","",'Men Track input 1'!X316)</f>
        <v/>
      </c>
      <c r="G271" s="46">
        <f>IF('Men Track input 1'!K316="","",'Men Track input 1'!K316)</f>
        <v>0</v>
      </c>
      <c r="H271" s="46">
        <f>IF('Men Track input 1'!L316="","",'Men Track input 1'!L316)</f>
        <v>0</v>
      </c>
    </row>
    <row r="272" spans="1:8">
      <c r="A272" t="str">
        <f>IF('Men Track input 1'!A317="","",'Men Track input 1'!A317)</f>
        <v/>
      </c>
      <c r="B272" s="38">
        <f>IF('Men Track input 1'!B317="","",'Men Track input 1'!B317)</f>
        <v>16</v>
      </c>
      <c r="C272" s="38" t="str">
        <f>IF('Men Track input 1'!C317="","",'Men Track input 1'!C317)</f>
        <v/>
      </c>
      <c r="D272" s="38" t="str">
        <f>IF('Men Track input 1'!D317="","",'Men Track input 1'!D317)</f>
        <v/>
      </c>
      <c r="E272" s="38" t="str">
        <f>IF('Men Track input 1'!E317="","",'Men Track input 1'!E317)</f>
        <v/>
      </c>
      <c r="F272" s="46" t="str">
        <f>IF('Men Track input 1'!X317="","",'Men Track input 1'!X317)</f>
        <v/>
      </c>
      <c r="G272" s="46">
        <f>IF('Men Track input 1'!K317="","",'Men Track input 1'!K317)</f>
        <v>0</v>
      </c>
      <c r="H272" s="46">
        <f>IF('Men Track input 1'!L317="","",'Men Track input 1'!L317)</f>
        <v>0</v>
      </c>
    </row>
    <row r="273" spans="1:8">
      <c r="A273" t="str">
        <f>IF('Men Track input 1'!A318="","",'Men Track input 1'!A318)</f>
        <v/>
      </c>
      <c r="B273" t="str">
        <f>IF('Men Track input 1'!B318="","",'Men Track input 1'!B318)</f>
        <v/>
      </c>
      <c r="C273" t="str">
        <f>IF('Men Track input 1'!C318="","",'Men Track input 1'!C318)</f>
        <v/>
      </c>
      <c r="D273" t="str">
        <f>IF('Men Track input 1'!D318="","",'Men Track input 1'!D318)</f>
        <v/>
      </c>
      <c r="E273" t="str">
        <f>IF('Men Track input 1'!E318="","",'Men Track input 1'!E318)</f>
        <v/>
      </c>
      <c r="F273" s="2" t="str">
        <f>IF('Men Track input 1'!X318="","",'Men Track input 1'!X318)</f>
        <v/>
      </c>
      <c r="G273" s="2" t="str">
        <f>IF('Men Track input 1'!K318="","",'Men Track input 1'!K318)</f>
        <v/>
      </c>
      <c r="H273" s="2" t="str">
        <f>IF('Men Track input 1'!L318="","",'Men Track input 1'!L318)</f>
        <v/>
      </c>
    </row>
    <row r="274" spans="1:8">
      <c r="A274" t="str">
        <f>IF('Men Track input 1'!A319="","",'Men Track input 1'!A319)</f>
        <v/>
      </c>
      <c r="B274" t="str">
        <f>IF('Men Track input 1'!B319="","",'Men Track input 1'!B319)</f>
        <v/>
      </c>
      <c r="C274" t="str">
        <f>IF('Men Track input 1'!C319="","",'Men Track input 1'!C319)</f>
        <v/>
      </c>
      <c r="D274" t="str">
        <f>IF('Men Track input 1'!D319="","",'Men Track input 1'!D319)</f>
        <v/>
      </c>
      <c r="E274" t="str">
        <f>IF('Men Track input 1'!E319="","",'Men Track input 1'!E319)</f>
        <v/>
      </c>
      <c r="F274" s="2" t="str">
        <f>IF('Men Track input 1'!X319="","",'Men Track input 1'!X319)</f>
        <v/>
      </c>
      <c r="G274" s="2" t="str">
        <f>IF('Men Track input 1'!K319="","",'Men Track input 1'!K319)</f>
        <v/>
      </c>
      <c r="H274" s="2" t="str">
        <f>IF('Men Track input 1'!L319="","",'Men Track input 1'!L319)</f>
        <v/>
      </c>
    </row>
    <row r="275" spans="1:8">
      <c r="A275" s="39" t="str">
        <f>IF('Men Track input 2'!A2="","",'Men Track input 2'!A2)</f>
        <v>Event</v>
      </c>
      <c r="B275" s="39" t="str">
        <f>IF('Men Track input 2'!B2="","",'Men Track input 2'!B2)</f>
        <v>Event</v>
      </c>
      <c r="C275" s="39">
        <f>IF('Men Track input 2'!C2="","",'Men Track input 2'!C2)</f>
        <v>1500</v>
      </c>
      <c r="D275" s="39" t="str">
        <f>IF('Men Track input 2'!D2="","",'Men Track input 2'!D2)</f>
        <v>metres</v>
      </c>
      <c r="E275" s="40" t="str">
        <f>A277</f>
        <v>MEN</v>
      </c>
      <c r="F275" s="2" t="str">
        <f>IF('Men Track input 2'!T2="","",'Men Track input 2'!T2)</f>
        <v/>
      </c>
      <c r="G275" s="2" t="str">
        <f>IF('Men Track input 2'!K2="","",'Men Track input 2'!K2)</f>
        <v/>
      </c>
      <c r="H275" s="2" t="str">
        <f>IF('Men Track input 2'!L2="","",'Men Track input 2'!L2)</f>
        <v/>
      </c>
    </row>
    <row r="276" spans="1:8">
      <c r="A276" s="39">
        <f>IF('Men Track input 2'!A3="","",'Men Track input 2'!A3)</f>
        <v>1500</v>
      </c>
      <c r="B276" s="41" t="str">
        <f>IF('Men Track input 2'!B3="","",'Men Track input 2'!B3)</f>
        <v>A string</v>
      </c>
      <c r="C276" s="42" t="str">
        <f>IF('Men Track input 2'!C3="","",'Men Track input 2'!C3)</f>
        <v/>
      </c>
      <c r="D276" s="42" t="str">
        <f>IF('Men Track input 2'!D3="","",'Men Track input 2'!D3)</f>
        <v/>
      </c>
      <c r="E276" s="42" t="str">
        <f>IF('Men Track input 2'!E3="","",'Men Track input 2'!E3)</f>
        <v/>
      </c>
      <c r="F276" s="43"/>
      <c r="G276" s="43" t="str">
        <f>IF('Men Track input 2'!K3="","",'Men Track input 2'!K3)</f>
        <v>Position</v>
      </c>
      <c r="H276" s="43" t="str">
        <f>IF('Men Track input 2'!L3="","",'Men Track input 2'!L3)</f>
        <v>Bonus</v>
      </c>
    </row>
    <row r="277" spans="1:8">
      <c r="A277" s="40" t="str">
        <f>IF('Men Track input 2'!A4="","",'Men Track input 2'!A4)</f>
        <v>MEN</v>
      </c>
      <c r="B277" s="44" t="str">
        <f>IF('Men Track input 2'!B4="","",'Men Track input 2'!B4)</f>
        <v>Position</v>
      </c>
      <c r="C277" s="37" t="str">
        <f>IF('Men Track input 2'!C4="","",'Men Track input 2'!C4)</f>
        <v>Competitor</v>
      </c>
      <c r="D277" s="37" t="str">
        <f>IF('Men Track input 2'!D4="","",'Men Track input 2'!D4)</f>
        <v>Club</v>
      </c>
      <c r="E277" s="37" t="str">
        <f>IF('Men Track input 2'!E4="","",'Men Track input 2'!E4)</f>
        <v>Bib Number</v>
      </c>
      <c r="F277" s="45" t="str">
        <f>IF('Men Track input 2'!X4="","",'Men Track input 2'!X4)</f>
        <v>Performance</v>
      </c>
      <c r="G277" s="45" t="str">
        <f>IF('Men Track input 2'!K4="","",'Men Track input 2'!K4)</f>
        <v>Points</v>
      </c>
      <c r="H277" s="45" t="str">
        <f>IF('Men Track input 2'!L4="","",'Men Track input 2'!L4)</f>
        <v>Points</v>
      </c>
    </row>
    <row r="278" spans="1:8">
      <c r="A278" t="str">
        <f>IF('Men Track input 1'!A323="","",'Men Track input 1'!A323)</f>
        <v/>
      </c>
      <c r="B278" s="38">
        <f>IF('Men Track input 2'!B5="","",'Men Track input 2'!B5)</f>
        <v>1</v>
      </c>
      <c r="C278" s="38" t="str">
        <f>IF('Men Track input 2'!C5="","",'Men Track input 2'!C5)</f>
        <v/>
      </c>
      <c r="D278" s="38" t="str">
        <f>IF('Men Track input 2'!D5="","",'Men Track input 2'!D5)</f>
        <v/>
      </c>
      <c r="E278" s="38" t="str">
        <f>IF('Men Track input 2'!E5="","",'Men Track input 2'!E5)</f>
        <v/>
      </c>
      <c r="F278" s="46" t="str">
        <f>IF('Men Track input 2'!X5="","",'Men Track input 2'!X5)</f>
        <v/>
      </c>
      <c r="G278" s="46">
        <f>IF('Men Track input 2'!K5="","",'Men Track input 2'!K5)</f>
        <v>0</v>
      </c>
      <c r="H278" s="46">
        <f>IF('Men Track input 2'!L5="","",'Men Track input 2'!L5)</f>
        <v>0</v>
      </c>
    </row>
    <row r="279" spans="1:8">
      <c r="A279" t="str">
        <f>IF('Men Track input 1'!A324="","",'Men Track input 1'!A324)</f>
        <v/>
      </c>
      <c r="B279" s="38">
        <f>IF('Men Track input 2'!B6="","",'Men Track input 2'!B6)</f>
        <v>2</v>
      </c>
      <c r="C279" s="38" t="str">
        <f>IF('Men Track input 2'!C6="","",'Men Track input 2'!C6)</f>
        <v/>
      </c>
      <c r="D279" s="38" t="str">
        <f>IF('Men Track input 2'!D6="","",'Men Track input 2'!D6)</f>
        <v/>
      </c>
      <c r="E279" s="38" t="str">
        <f>IF('Men Track input 2'!E6="","",'Men Track input 2'!E6)</f>
        <v/>
      </c>
      <c r="F279" s="46" t="str">
        <f>IF('Men Track input 2'!X6="","",'Men Track input 2'!X6)</f>
        <v/>
      </c>
      <c r="G279" s="46">
        <f>IF('Men Track input 2'!K6="","",'Men Track input 2'!K6)</f>
        <v>0</v>
      </c>
      <c r="H279" s="46">
        <f>IF('Men Track input 2'!L6="","",'Men Track input 2'!L6)</f>
        <v>0</v>
      </c>
    </row>
    <row r="280" spans="1:8">
      <c r="A280" t="str">
        <f>IF('Men Track input 1'!A325="","",'Men Track input 1'!A325)</f>
        <v/>
      </c>
      <c r="B280" s="38">
        <f>IF('Men Track input 2'!B7="","",'Men Track input 2'!B7)</f>
        <v>3</v>
      </c>
      <c r="C280" s="38" t="str">
        <f>IF('Men Track input 2'!C7="","",'Men Track input 2'!C7)</f>
        <v/>
      </c>
      <c r="D280" s="38" t="str">
        <f>IF('Men Track input 2'!D7="","",'Men Track input 2'!D7)</f>
        <v/>
      </c>
      <c r="E280" s="38" t="str">
        <f>IF('Men Track input 2'!E7="","",'Men Track input 2'!E7)</f>
        <v/>
      </c>
      <c r="F280" s="46" t="str">
        <f>IF('Men Track input 2'!X7="","",'Men Track input 2'!X7)</f>
        <v/>
      </c>
      <c r="G280" s="46">
        <f>IF('Men Track input 2'!K7="","",'Men Track input 2'!K7)</f>
        <v>0</v>
      </c>
      <c r="H280" s="46">
        <f>IF('Men Track input 2'!L7="","",'Men Track input 2'!L7)</f>
        <v>0</v>
      </c>
    </row>
    <row r="281" spans="1:8">
      <c r="A281" t="str">
        <f>IF('Men Track input 1'!A326="","",'Men Track input 1'!A326)</f>
        <v/>
      </c>
      <c r="B281" s="38">
        <f>IF('Men Track input 2'!B8="","",'Men Track input 2'!B8)</f>
        <v>4</v>
      </c>
      <c r="C281" s="38" t="str">
        <f>IF('Men Track input 2'!C8="","",'Men Track input 2'!C8)</f>
        <v/>
      </c>
      <c r="D281" s="38" t="str">
        <f>IF('Men Track input 2'!D8="","",'Men Track input 2'!D8)</f>
        <v/>
      </c>
      <c r="E281" s="38" t="str">
        <f>IF('Men Track input 2'!E8="","",'Men Track input 2'!E8)</f>
        <v/>
      </c>
      <c r="F281" s="46" t="str">
        <f>IF('Men Track input 2'!X8="","",'Men Track input 2'!X8)</f>
        <v/>
      </c>
      <c r="G281" s="46">
        <f>IF('Men Track input 2'!K8="","",'Men Track input 2'!K8)</f>
        <v>0</v>
      </c>
      <c r="H281" s="46">
        <f>IF('Men Track input 2'!L8="","",'Men Track input 2'!L8)</f>
        <v>0</v>
      </c>
    </row>
    <row r="282" spans="1:8">
      <c r="A282" t="str">
        <f>IF('Men Track input 1'!A327="","",'Men Track input 1'!A327)</f>
        <v/>
      </c>
      <c r="B282" s="38">
        <f>IF('Men Track input 2'!B9="","",'Men Track input 2'!B9)</f>
        <v>5</v>
      </c>
      <c r="C282" s="38" t="str">
        <f>IF('Men Track input 2'!C9="","",'Men Track input 2'!C9)</f>
        <v/>
      </c>
      <c r="D282" s="38" t="str">
        <f>IF('Men Track input 2'!D9="","",'Men Track input 2'!D9)</f>
        <v/>
      </c>
      <c r="E282" s="38" t="str">
        <f>IF('Men Track input 2'!E9="","",'Men Track input 2'!E9)</f>
        <v/>
      </c>
      <c r="F282" s="46" t="str">
        <f>IF('Men Track input 2'!X9="","",'Men Track input 2'!X9)</f>
        <v/>
      </c>
      <c r="G282" s="46">
        <f>IF('Men Track input 2'!K9="","",'Men Track input 2'!K9)</f>
        <v>0</v>
      </c>
      <c r="H282" s="46">
        <f>IF('Men Track input 2'!L9="","",'Men Track input 2'!L9)</f>
        <v>0</v>
      </c>
    </row>
    <row r="283" spans="1:8">
      <c r="A283" t="str">
        <f>IF('Men Track input 1'!A328="","",'Men Track input 1'!A328)</f>
        <v/>
      </c>
      <c r="B283" s="38">
        <f>IF('Men Track input 2'!B10="","",'Men Track input 2'!B10)</f>
        <v>6</v>
      </c>
      <c r="C283" s="38" t="str">
        <f>IF('Men Track input 2'!C10="","",'Men Track input 2'!C10)</f>
        <v/>
      </c>
      <c r="D283" s="38" t="str">
        <f>IF('Men Track input 2'!D10="","",'Men Track input 2'!D10)</f>
        <v/>
      </c>
      <c r="E283" s="38" t="str">
        <f>IF('Men Track input 2'!E10="","",'Men Track input 2'!E10)</f>
        <v/>
      </c>
      <c r="F283" s="46" t="str">
        <f>IF('Men Track input 2'!X10="","",'Men Track input 2'!X10)</f>
        <v/>
      </c>
      <c r="G283" s="46">
        <f>IF('Men Track input 2'!K10="","",'Men Track input 2'!K10)</f>
        <v>0</v>
      </c>
      <c r="H283" s="46">
        <f>IF('Men Track input 2'!L10="","",'Men Track input 2'!L10)</f>
        <v>0</v>
      </c>
    </row>
    <row r="284" spans="1:8">
      <c r="A284" t="str">
        <f>IF('Men Track input 1'!A329="","",'Men Track input 1'!A329)</f>
        <v/>
      </c>
      <c r="B284" s="38">
        <f>IF('Men Track input 2'!B11="","",'Men Track input 2'!B11)</f>
        <v>7</v>
      </c>
      <c r="C284" s="38" t="str">
        <f>IF('Men Track input 2'!C11="","",'Men Track input 2'!C11)</f>
        <v/>
      </c>
      <c r="D284" s="38" t="str">
        <f>IF('Men Track input 2'!D11="","",'Men Track input 2'!D11)</f>
        <v/>
      </c>
      <c r="E284" s="38" t="str">
        <f>IF('Men Track input 2'!E11="","",'Men Track input 2'!E11)</f>
        <v/>
      </c>
      <c r="F284" s="46" t="str">
        <f>IF('Men Track input 2'!X11="","",'Men Track input 2'!X11)</f>
        <v/>
      </c>
      <c r="G284" s="46">
        <f>IF('Men Track input 2'!K11="","",'Men Track input 2'!K11)</f>
        <v>0</v>
      </c>
      <c r="H284" s="46">
        <f>IF('Men Track input 2'!L11="","",'Men Track input 2'!L11)</f>
        <v>0</v>
      </c>
    </row>
    <row r="285" spans="1:8">
      <c r="A285" t="str">
        <f>IF('Men Track input 1'!A330="","",'Men Track input 1'!A330)</f>
        <v/>
      </c>
      <c r="B285" s="38">
        <f>IF('Men Track input 2'!B12="","",'Men Track input 2'!B12)</f>
        <v>8</v>
      </c>
      <c r="C285" s="38" t="str">
        <f>IF('Men Track input 2'!C12="","",'Men Track input 2'!C12)</f>
        <v/>
      </c>
      <c r="D285" s="38" t="str">
        <f>IF('Men Track input 2'!D12="","",'Men Track input 2'!D12)</f>
        <v/>
      </c>
      <c r="E285" s="38" t="str">
        <f>IF('Men Track input 2'!E12="","",'Men Track input 2'!E12)</f>
        <v/>
      </c>
      <c r="F285" s="46" t="str">
        <f>IF('Men Track input 2'!X12="","",'Men Track input 2'!X12)</f>
        <v/>
      </c>
      <c r="G285" s="46">
        <f>IF('Men Track input 2'!K12="","",'Men Track input 2'!K12)</f>
        <v>0</v>
      </c>
      <c r="H285" s="46">
        <f>IF('Men Track input 2'!L12="","",'Men Track input 2'!L12)</f>
        <v>0</v>
      </c>
    </row>
    <row r="286" spans="1:8">
      <c r="A286" s="16" t="str">
        <f>IF('Men Track input 2'!A13="","",'Men Track input 2'!A13)</f>
        <v>Event</v>
      </c>
      <c r="B286" t="str">
        <f>IF('Men Track input 2'!B13="","",'Men Track input 2'!B13)</f>
        <v/>
      </c>
      <c r="C286" t="str">
        <f>IF('Men Track input 2'!C13="","",'Men Track input 2'!C13)</f>
        <v/>
      </c>
      <c r="D286" t="str">
        <f>IF('Men Track input 2'!D13="","",'Men Track input 2'!D13)</f>
        <v/>
      </c>
      <c r="E286" t="str">
        <f>IF('Men Track input 1'!E331="","",'Men Track input 1'!E331)</f>
        <v/>
      </c>
      <c r="F286" s="2" t="str">
        <f>IF('Men Track input 2'!T13="","",'Men Track input 2'!T13)</f>
        <v/>
      </c>
      <c r="G286" s="2" t="str">
        <f>IF('Men Track input 2'!K13="","",'Men Track input 2'!K13)</f>
        <v/>
      </c>
      <c r="H286" s="2" t="str">
        <f>IF('Men Track input 2'!L13="","",'Men Track input 2'!L13)</f>
        <v/>
      </c>
    </row>
    <row r="287" spans="1:8">
      <c r="A287" s="39">
        <f>IF('Men Track input 2'!A14="","",'Men Track input 2'!A14)</f>
        <v>1500</v>
      </c>
      <c r="B287" s="47" t="str">
        <f>IF('Men Track input 2'!B14="","",'Men Track input 2'!B14)</f>
        <v>B+C string</v>
      </c>
      <c r="C287" s="42" t="str">
        <f>IF('Men Track input 2'!C14="","",'Men Track input 2'!C14)</f>
        <v/>
      </c>
      <c r="D287" s="42" t="str">
        <f>IF('Men Track input 2'!D14="","",'Men Track input 2'!D14)</f>
        <v/>
      </c>
      <c r="E287" s="42" t="str">
        <f>IF('Men Track input 2'!E14="","",'Men Track input 2'!E14)</f>
        <v/>
      </c>
      <c r="F287" s="43"/>
      <c r="G287" s="43" t="str">
        <f>IF('Men Track input 2'!K14="","",'Men Track input 2'!K14)</f>
        <v>Position</v>
      </c>
      <c r="H287" s="43" t="str">
        <f>IF('Men Track input 2'!L14="","",'Men Track input 2'!L14)</f>
        <v>Bonus</v>
      </c>
    </row>
    <row r="288" spans="1:8">
      <c r="A288" s="40" t="str">
        <f>IF('Men Track input 2'!A15="","",'Men Track input 2'!A15)</f>
        <v>MEN</v>
      </c>
      <c r="B288" s="37" t="str">
        <f>IF('Men Track input 2'!B15="","",'Men Track input 2'!B15)</f>
        <v>Position</v>
      </c>
      <c r="C288" s="37" t="str">
        <f>IF('Men Track input 2'!C15="","",'Men Track input 2'!C15)</f>
        <v>Competitor</v>
      </c>
      <c r="D288" s="37" t="str">
        <f>IF('Men Track input 2'!D15="","",'Men Track input 2'!D15)</f>
        <v>Club</v>
      </c>
      <c r="E288" s="37" t="str">
        <f>IF('Men Track input 2'!E15="","",'Men Track input 2'!E15)</f>
        <v>Bib Number</v>
      </c>
      <c r="F288" s="45" t="str">
        <f>IF('Men Track input 2'!X15="","",'Men Track input 2'!X15)</f>
        <v>Performance</v>
      </c>
      <c r="G288" s="45" t="str">
        <f>IF('Men Track input 2'!K15="","",'Men Track input 2'!K15)</f>
        <v>Points</v>
      </c>
      <c r="H288" s="45" t="str">
        <f>IF('Men Track input 2'!L15="","",'Men Track input 2'!L15)</f>
        <v>Points</v>
      </c>
    </row>
    <row r="289" spans="1:8">
      <c r="A289" t="str">
        <f>IF('Men Track input 1'!A334="","",'Men Track input 1'!A334)</f>
        <v/>
      </c>
      <c r="B289" s="38">
        <f>IF('Men Track input 2'!B16="","",'Men Track input 2'!B16)</f>
        <v>1</v>
      </c>
      <c r="C289" s="38" t="str">
        <f>IF('Men Track input 2'!C16="","",'Men Track input 2'!C16)</f>
        <v/>
      </c>
      <c r="D289" s="38" t="str">
        <f>IF('Men Track input 2'!D16="","",'Men Track input 2'!D16)</f>
        <v/>
      </c>
      <c r="E289" s="38" t="str">
        <f>IF('Men Track input 2'!E16="","",'Men Track input 2'!E16)</f>
        <v/>
      </c>
      <c r="F289" s="46" t="str">
        <f>IF('Men Track input 2'!X16="","",'Men Track input 2'!X16)</f>
        <v/>
      </c>
      <c r="G289" s="46">
        <f>IF('Men Track input 2'!K16="","",'Men Track input 2'!K16)</f>
        <v>0</v>
      </c>
      <c r="H289" s="46">
        <f>IF('Men Track input 2'!L16="","",'Men Track input 2'!L16)</f>
        <v>0</v>
      </c>
    </row>
    <row r="290" spans="1:8">
      <c r="A290" t="str">
        <f>IF('Men Track input 1'!A335="","",'Men Track input 1'!A335)</f>
        <v/>
      </c>
      <c r="B290" s="38">
        <f>IF('Men Track input 2'!B17="","",'Men Track input 2'!B17)</f>
        <v>2</v>
      </c>
      <c r="C290" s="38" t="str">
        <f>IF('Men Track input 2'!C17="","",'Men Track input 2'!C17)</f>
        <v/>
      </c>
      <c r="D290" s="38" t="str">
        <f>IF('Men Track input 2'!D17="","",'Men Track input 2'!D17)</f>
        <v/>
      </c>
      <c r="E290" s="38" t="str">
        <f>IF('Men Track input 2'!E17="","",'Men Track input 2'!E17)</f>
        <v/>
      </c>
      <c r="F290" s="46" t="str">
        <f>IF('Men Track input 2'!X17="","",'Men Track input 2'!X17)</f>
        <v/>
      </c>
      <c r="G290" s="46">
        <f>IF('Men Track input 2'!K17="","",'Men Track input 2'!K17)</f>
        <v>0</v>
      </c>
      <c r="H290" s="46">
        <f>IF('Men Track input 2'!L17="","",'Men Track input 2'!L17)</f>
        <v>0</v>
      </c>
    </row>
    <row r="291" spans="1:8">
      <c r="A291" t="str">
        <f>IF('Men Track input 1'!A336="","",'Men Track input 1'!A336)</f>
        <v/>
      </c>
      <c r="B291" s="38">
        <f>IF('Men Track input 2'!B18="","",'Men Track input 2'!B18)</f>
        <v>3</v>
      </c>
      <c r="C291" s="38" t="str">
        <f>IF('Men Track input 2'!C18="","",'Men Track input 2'!C18)</f>
        <v/>
      </c>
      <c r="D291" s="38" t="str">
        <f>IF('Men Track input 2'!D18="","",'Men Track input 2'!D18)</f>
        <v/>
      </c>
      <c r="E291" s="38" t="str">
        <f>IF('Men Track input 2'!E18="","",'Men Track input 2'!E18)</f>
        <v/>
      </c>
      <c r="F291" s="46" t="str">
        <f>IF('Men Track input 2'!X18="","",'Men Track input 2'!X18)</f>
        <v/>
      </c>
      <c r="G291" s="46">
        <f>IF('Men Track input 2'!K18="","",'Men Track input 2'!K18)</f>
        <v>0</v>
      </c>
      <c r="H291" s="46">
        <f>IF('Men Track input 2'!L18="","",'Men Track input 2'!L18)</f>
        <v>0</v>
      </c>
    </row>
    <row r="292" spans="1:8">
      <c r="A292" t="str">
        <f>IF('Men Track input 1'!A337="","",'Men Track input 1'!A337)</f>
        <v/>
      </c>
      <c r="B292" s="38">
        <f>IF('Men Track input 2'!B19="","",'Men Track input 2'!B19)</f>
        <v>4</v>
      </c>
      <c r="C292" s="38" t="str">
        <f>IF('Men Track input 2'!C19="","",'Men Track input 2'!C19)</f>
        <v/>
      </c>
      <c r="D292" s="38" t="str">
        <f>IF('Men Track input 2'!D19="","",'Men Track input 2'!D19)</f>
        <v/>
      </c>
      <c r="E292" s="38" t="str">
        <f>IF('Men Track input 2'!E19="","",'Men Track input 2'!E19)</f>
        <v/>
      </c>
      <c r="F292" s="46" t="str">
        <f>IF('Men Track input 2'!X19="","",'Men Track input 2'!X19)</f>
        <v/>
      </c>
      <c r="G292" s="46">
        <f>IF('Men Track input 2'!K19="","",'Men Track input 2'!K19)</f>
        <v>0</v>
      </c>
      <c r="H292" s="46">
        <f>IF('Men Track input 2'!L19="","",'Men Track input 2'!L19)</f>
        <v>0</v>
      </c>
    </row>
    <row r="293" spans="1:8">
      <c r="A293" t="str">
        <f>IF('Men Track input 1'!A338="","",'Men Track input 1'!A338)</f>
        <v/>
      </c>
      <c r="B293" s="38">
        <f>IF('Men Track input 2'!B20="","",'Men Track input 2'!B20)</f>
        <v>5</v>
      </c>
      <c r="C293" s="38" t="str">
        <f>IF('Men Track input 2'!C20="","",'Men Track input 2'!C20)</f>
        <v/>
      </c>
      <c r="D293" s="38" t="str">
        <f>IF('Men Track input 2'!D20="","",'Men Track input 2'!D20)</f>
        <v/>
      </c>
      <c r="E293" s="38" t="str">
        <f>IF('Men Track input 2'!E20="","",'Men Track input 2'!E20)</f>
        <v/>
      </c>
      <c r="F293" s="46" t="str">
        <f>IF('Men Track input 2'!X20="","",'Men Track input 2'!X20)</f>
        <v/>
      </c>
      <c r="G293" s="46">
        <f>IF('Men Track input 2'!K20="","",'Men Track input 2'!K20)</f>
        <v>0</v>
      </c>
      <c r="H293" s="46">
        <f>IF('Men Track input 2'!L20="","",'Men Track input 2'!L20)</f>
        <v>0</v>
      </c>
    </row>
    <row r="294" spans="1:8">
      <c r="A294" t="str">
        <f>IF('Men Track input 1'!A339="","",'Men Track input 1'!A339)</f>
        <v/>
      </c>
      <c r="B294" s="38">
        <f>IF('Men Track input 2'!B21="","",'Men Track input 2'!B21)</f>
        <v>6</v>
      </c>
      <c r="C294" s="38" t="str">
        <f>IF('Men Track input 2'!C21="","",'Men Track input 2'!C21)</f>
        <v/>
      </c>
      <c r="D294" s="38" t="str">
        <f>IF('Men Track input 2'!D21="","",'Men Track input 2'!D21)</f>
        <v/>
      </c>
      <c r="E294" s="38" t="str">
        <f>IF('Men Track input 2'!E21="","",'Men Track input 2'!E21)</f>
        <v/>
      </c>
      <c r="F294" s="46" t="str">
        <f>IF('Men Track input 2'!X21="","",'Men Track input 2'!X21)</f>
        <v/>
      </c>
      <c r="G294" s="46">
        <f>IF('Men Track input 2'!K21="","",'Men Track input 2'!K21)</f>
        <v>0</v>
      </c>
      <c r="H294" s="46">
        <f>IF('Men Track input 2'!L21="","",'Men Track input 2'!L21)</f>
        <v>0</v>
      </c>
    </row>
    <row r="295" spans="1:8">
      <c r="A295" t="str">
        <f>IF('Men Track input 1'!A340="","",'Men Track input 1'!A340)</f>
        <v/>
      </c>
      <c r="B295" s="38">
        <f>IF('Men Track input 2'!B22="","",'Men Track input 2'!B22)</f>
        <v>7</v>
      </c>
      <c r="C295" s="38" t="str">
        <f>IF('Men Track input 2'!C22="","",'Men Track input 2'!C22)</f>
        <v/>
      </c>
      <c r="D295" s="38" t="str">
        <f>IF('Men Track input 2'!D22="","",'Men Track input 2'!D22)</f>
        <v/>
      </c>
      <c r="E295" s="38" t="str">
        <f>IF('Men Track input 2'!E22="","",'Men Track input 2'!E22)</f>
        <v/>
      </c>
      <c r="F295" s="46" t="str">
        <f>IF('Men Track input 2'!X22="","",'Men Track input 2'!X22)</f>
        <v/>
      </c>
      <c r="G295" s="46">
        <f>IF('Men Track input 2'!K22="","",'Men Track input 2'!K22)</f>
        <v>0</v>
      </c>
      <c r="H295" s="46">
        <f>IF('Men Track input 2'!L22="","",'Men Track input 2'!L22)</f>
        <v>0</v>
      </c>
    </row>
    <row r="296" spans="1:8">
      <c r="A296" t="str">
        <f>IF('Men Track input 1'!A341="","",'Men Track input 1'!A341)</f>
        <v/>
      </c>
      <c r="B296" s="38">
        <f>IF('Men Track input 2'!B23="","",'Men Track input 2'!B23)</f>
        <v>8</v>
      </c>
      <c r="C296" s="38" t="str">
        <f>IF('Men Track input 2'!C23="","",'Men Track input 2'!C23)</f>
        <v/>
      </c>
      <c r="D296" s="38" t="str">
        <f>IF('Men Track input 2'!D23="","",'Men Track input 2'!D23)</f>
        <v/>
      </c>
      <c r="E296" s="38" t="str">
        <f>IF('Men Track input 2'!E23="","",'Men Track input 2'!E23)</f>
        <v/>
      </c>
      <c r="F296" s="46" t="str">
        <f>IF('Men Track input 2'!X23="","",'Men Track input 2'!X23)</f>
        <v/>
      </c>
      <c r="G296" s="46">
        <f>IF('Men Track input 2'!K23="","",'Men Track input 2'!K23)</f>
        <v>0</v>
      </c>
      <c r="H296" s="46">
        <f>IF('Men Track input 2'!L23="","",'Men Track input 2'!L23)</f>
        <v>0</v>
      </c>
    </row>
    <row r="297" spans="1:8">
      <c r="A297" t="str">
        <f>IF('Men Track input 1'!A345="","",'Men Track input 1'!A345)</f>
        <v/>
      </c>
      <c r="B297" s="38">
        <f>IF('Men Track input 2'!B24="","",'Men Track input 2'!B24)</f>
        <v>9</v>
      </c>
      <c r="C297" s="38" t="str">
        <f>IF('Men Track input 2'!C24="","",'Men Track input 2'!C24)</f>
        <v/>
      </c>
      <c r="D297" s="38" t="str">
        <f>IF('Men Track input 2'!D24="","",'Men Track input 2'!D24)</f>
        <v/>
      </c>
      <c r="E297" s="38" t="str">
        <f>IF('Men Track input 2'!E24="","",'Men Track input 2'!E24)</f>
        <v/>
      </c>
      <c r="F297" s="46" t="str">
        <f>IF('Men Track input 2'!X24="","",'Men Track input 2'!X24)</f>
        <v/>
      </c>
      <c r="G297" s="46">
        <f>IF('Men Track input 2'!K24="","",'Men Track input 2'!K24)</f>
        <v>0</v>
      </c>
      <c r="H297" s="46">
        <f>IF('Men Track input 2'!L24="","",'Men Track input 2'!L24)</f>
        <v>0</v>
      </c>
    </row>
    <row r="298" spans="1:8">
      <c r="A298" t="str">
        <f>IF('Men Track input 1'!A346="","",'Men Track input 1'!A346)</f>
        <v/>
      </c>
      <c r="B298" s="38">
        <f>IF('Men Track input 2'!B25="","",'Men Track input 2'!B25)</f>
        <v>10</v>
      </c>
      <c r="C298" s="38" t="str">
        <f>IF('Men Track input 2'!C25="","",'Men Track input 2'!C25)</f>
        <v/>
      </c>
      <c r="D298" s="38" t="str">
        <f>IF('Men Track input 2'!D25="","",'Men Track input 2'!D25)</f>
        <v/>
      </c>
      <c r="E298" s="38" t="str">
        <f>IF('Men Track input 2'!E25="","",'Men Track input 2'!E25)</f>
        <v/>
      </c>
      <c r="F298" s="46" t="str">
        <f>IF('Men Track input 2'!X25="","",'Men Track input 2'!X25)</f>
        <v/>
      </c>
      <c r="G298" s="46">
        <f>IF('Men Track input 2'!K25="","",'Men Track input 2'!K25)</f>
        <v>0</v>
      </c>
      <c r="H298" s="46">
        <f>IF('Men Track input 2'!L25="","",'Men Track input 2'!L25)</f>
        <v>0</v>
      </c>
    </row>
    <row r="299" spans="1:8">
      <c r="A299" t="str">
        <f>IF('Men Track input 1'!A347="","",'Men Track input 1'!A347)</f>
        <v/>
      </c>
      <c r="B299" s="38">
        <f>IF('Men Track input 2'!B26="","",'Men Track input 2'!B26)</f>
        <v>11</v>
      </c>
      <c r="C299" s="38" t="str">
        <f>IF('Men Track input 2'!C26="","",'Men Track input 2'!C26)</f>
        <v/>
      </c>
      <c r="D299" s="38" t="str">
        <f>IF('Men Track input 2'!D26="","",'Men Track input 2'!D26)</f>
        <v/>
      </c>
      <c r="E299" s="38" t="str">
        <f>IF('Men Track input 2'!E26="","",'Men Track input 2'!E26)</f>
        <v/>
      </c>
      <c r="F299" s="46" t="str">
        <f>IF('Men Track input 2'!X26="","",'Men Track input 2'!X26)</f>
        <v/>
      </c>
      <c r="G299" s="46">
        <f>IF('Men Track input 2'!K26="","",'Men Track input 2'!K26)</f>
        <v>0</v>
      </c>
      <c r="H299" s="46">
        <f>IF('Men Track input 2'!L26="","",'Men Track input 2'!L26)</f>
        <v>0</v>
      </c>
    </row>
    <row r="300" spans="1:8">
      <c r="A300" t="str">
        <f>IF('Men Track input 1'!A348="","",'Men Track input 1'!A348)</f>
        <v/>
      </c>
      <c r="B300" s="38">
        <f>IF('Men Track input 2'!B27="","",'Men Track input 2'!B27)</f>
        <v>12</v>
      </c>
      <c r="C300" s="38" t="str">
        <f>IF('Men Track input 2'!C27="","",'Men Track input 2'!C27)</f>
        <v/>
      </c>
      <c r="D300" s="38" t="str">
        <f>IF('Men Track input 2'!D27="","",'Men Track input 2'!D27)</f>
        <v/>
      </c>
      <c r="E300" s="38" t="str">
        <f>IF('Men Track input 2'!E27="","",'Men Track input 2'!E27)</f>
        <v/>
      </c>
      <c r="F300" s="46" t="str">
        <f>IF('Men Track input 2'!X27="","",'Men Track input 2'!X27)</f>
        <v/>
      </c>
      <c r="G300" s="46">
        <f>IF('Men Track input 2'!K27="","",'Men Track input 2'!K27)</f>
        <v>0</v>
      </c>
      <c r="H300" s="46">
        <f>IF('Men Track input 2'!L27="","",'Men Track input 2'!L27)</f>
        <v>0</v>
      </c>
    </row>
    <row r="301" spans="1:8">
      <c r="A301" t="str">
        <f>IF('Men Track input 1'!A349="","",'Men Track input 1'!A349)</f>
        <v/>
      </c>
      <c r="B301" s="38">
        <f>IF('Men Track input 2'!B28="","",'Men Track input 2'!B28)</f>
        <v>13</v>
      </c>
      <c r="C301" s="38" t="str">
        <f>IF('Men Track input 2'!C28="","",'Men Track input 2'!C28)</f>
        <v/>
      </c>
      <c r="D301" s="38" t="str">
        <f>IF('Men Track input 2'!D28="","",'Men Track input 2'!D28)</f>
        <v/>
      </c>
      <c r="E301" s="38" t="str">
        <f>IF('Men Track input 2'!E28="","",'Men Track input 2'!E28)</f>
        <v/>
      </c>
      <c r="F301" s="46" t="str">
        <f>IF('Men Track input 2'!X28="","",'Men Track input 2'!X28)</f>
        <v/>
      </c>
      <c r="G301" s="46">
        <f>IF('Men Track input 2'!K28="","",'Men Track input 2'!K28)</f>
        <v>0</v>
      </c>
      <c r="H301" s="46">
        <f>IF('Men Track input 2'!L28="","",'Men Track input 2'!L28)</f>
        <v>0</v>
      </c>
    </row>
    <row r="302" spans="1:8">
      <c r="A302" t="str">
        <f>IF('Men Track input 1'!A350="","",'Men Track input 1'!A350)</f>
        <v/>
      </c>
      <c r="B302" s="38">
        <f>IF('Men Track input 2'!B29="","",'Men Track input 2'!B29)</f>
        <v>14</v>
      </c>
      <c r="C302" s="38" t="str">
        <f>IF('Men Track input 2'!C29="","",'Men Track input 2'!C29)</f>
        <v/>
      </c>
      <c r="D302" s="38" t="str">
        <f>IF('Men Track input 2'!D29="","",'Men Track input 2'!D29)</f>
        <v/>
      </c>
      <c r="E302" s="38" t="str">
        <f>IF('Men Track input 2'!E29="","",'Men Track input 2'!E29)</f>
        <v/>
      </c>
      <c r="F302" s="46" t="str">
        <f>IF('Men Track input 2'!X29="","",'Men Track input 2'!X29)</f>
        <v/>
      </c>
      <c r="G302" s="46">
        <f>IF('Men Track input 2'!K29="","",'Men Track input 2'!K29)</f>
        <v>0</v>
      </c>
      <c r="H302" s="46">
        <f>IF('Men Track input 2'!L29="","",'Men Track input 2'!L29)</f>
        <v>0</v>
      </c>
    </row>
    <row r="303" spans="1:8">
      <c r="A303" t="str">
        <f>IF('Men Track input 1'!A351="","",'Men Track input 1'!A351)</f>
        <v/>
      </c>
      <c r="B303" s="38">
        <f>IF('Men Track input 2'!B30="","",'Men Track input 2'!B30)</f>
        <v>15</v>
      </c>
      <c r="C303" s="38" t="str">
        <f>IF('Men Track input 2'!C30="","",'Men Track input 2'!C30)</f>
        <v/>
      </c>
      <c r="D303" s="38" t="str">
        <f>IF('Men Track input 2'!D30="","",'Men Track input 2'!D30)</f>
        <v/>
      </c>
      <c r="E303" s="38" t="str">
        <f>IF('Men Track input 2'!E30="","",'Men Track input 2'!E30)</f>
        <v/>
      </c>
      <c r="F303" s="46" t="str">
        <f>IF('Men Track input 2'!X30="","",'Men Track input 2'!X30)</f>
        <v/>
      </c>
      <c r="G303" s="46">
        <f>IF('Men Track input 2'!K30="","",'Men Track input 2'!K30)</f>
        <v>0</v>
      </c>
      <c r="H303" s="46">
        <f>IF('Men Track input 2'!L30="","",'Men Track input 2'!L30)</f>
        <v>0</v>
      </c>
    </row>
    <row r="304" spans="1:8">
      <c r="A304" t="str">
        <f>IF('Men Track input 1'!A352="","",'Men Track input 1'!A352)</f>
        <v/>
      </c>
      <c r="B304" s="38">
        <f>IF('Men Track input 2'!B31="","",'Men Track input 2'!B31)</f>
        <v>16</v>
      </c>
      <c r="C304" s="38" t="str">
        <f>IF('Men Track input 2'!C31="","",'Men Track input 2'!C31)</f>
        <v/>
      </c>
      <c r="D304" s="38" t="str">
        <f>IF('Men Track input 2'!D31="","",'Men Track input 2'!D31)</f>
        <v/>
      </c>
      <c r="E304" s="38" t="str">
        <f>IF('Men Track input 2'!E31="","",'Men Track input 2'!E31)</f>
        <v/>
      </c>
      <c r="F304" s="46" t="str">
        <f>IF('Men Track input 2'!X31="","",'Men Track input 2'!X31)</f>
        <v/>
      </c>
      <c r="G304" s="46">
        <f>IF('Men Track input 2'!K31="","",'Men Track input 2'!K31)</f>
        <v>0</v>
      </c>
      <c r="H304" s="46">
        <f>IF('Men Track input 2'!L31="","",'Men Track input 2'!L31)</f>
        <v>0</v>
      </c>
    </row>
    <row r="307" spans="1:8">
      <c r="A307" s="39" t="str">
        <f>IF('Men Track input 2'!A34="","",'Men Track input 2'!A34)</f>
        <v>Event</v>
      </c>
      <c r="B307" s="39" t="str">
        <f>IF('Men Track input 2'!B34="","",'Men Track input 2'!B34)</f>
        <v>Event</v>
      </c>
      <c r="C307" s="39">
        <f>IF('Men Track input 2'!C34="","",'Men Track input 2'!C34)</f>
        <v>5000</v>
      </c>
      <c r="D307" s="39" t="str">
        <f>IF('Men Track input 2'!D34="","",'Men Track input 2'!D34)</f>
        <v>metres</v>
      </c>
      <c r="E307" s="40" t="str">
        <f>A309</f>
        <v>MEN</v>
      </c>
      <c r="F307" s="2" t="str">
        <f>IF('Men Track input 2'!T34="","",'Men Track input 2'!T34)</f>
        <v/>
      </c>
      <c r="G307" s="2" t="str">
        <f>IF('Men Track input 2'!K34="","",'Men Track input 2'!K34)</f>
        <v/>
      </c>
      <c r="H307" s="2" t="str">
        <f>IF('Men Track input 2'!L34="","",'Men Track input 2'!L34)</f>
        <v/>
      </c>
    </row>
    <row r="308" spans="1:8">
      <c r="A308" s="39">
        <f>IF('Men Track input 2'!A35="","",'Men Track input 2'!A35)</f>
        <v>5000</v>
      </c>
      <c r="B308" s="41" t="str">
        <f>IF('Men Track input 2'!B35="","",'Men Track input 2'!B35)</f>
        <v>A string</v>
      </c>
      <c r="C308" s="42" t="str">
        <f>IF('Men Track input 2'!C35="","",'Men Track input 2'!C35)</f>
        <v/>
      </c>
      <c r="D308" s="42" t="str">
        <f>IF('Men Track input 2'!D35="","",'Men Track input 2'!D35)</f>
        <v/>
      </c>
      <c r="E308" s="42" t="str">
        <f>IF('Men Track input 2'!E35="","",'Men Track input 2'!E35)</f>
        <v/>
      </c>
      <c r="F308" s="43"/>
      <c r="G308" s="43" t="str">
        <f>IF('Men Track input 2'!K35="","",'Men Track input 2'!K35)</f>
        <v>Position</v>
      </c>
      <c r="H308" s="43" t="str">
        <f>IF('Men Track input 2'!L35="","",'Men Track input 2'!L35)</f>
        <v>Bonus</v>
      </c>
    </row>
    <row r="309" spans="1:8">
      <c r="A309" s="40" t="str">
        <f>IF('Men Track input 2'!A36="","",'Men Track input 2'!A36)</f>
        <v>MEN</v>
      </c>
      <c r="B309" s="44" t="str">
        <f>IF('Men Track input 2'!B36="","",'Men Track input 2'!B36)</f>
        <v>Position</v>
      </c>
      <c r="C309" s="37" t="str">
        <f>IF('Men Track input 2'!C36="","",'Men Track input 2'!C36)</f>
        <v>Competitor</v>
      </c>
      <c r="D309" s="37" t="str">
        <f>IF('Men Track input 2'!D36="","",'Men Track input 2'!D36)</f>
        <v>Club</v>
      </c>
      <c r="E309" s="37" t="str">
        <f>IF('Men Track input 2'!E36="","",'Men Track input 2'!E36)</f>
        <v>Bib Number</v>
      </c>
      <c r="F309" s="45" t="str">
        <f>IF('Men Track input 2'!X36="","",'Men Track input 2'!X36)</f>
        <v>Performance</v>
      </c>
      <c r="G309" s="45" t="str">
        <f>IF('Men Track input 2'!K36="","",'Men Track input 2'!K36)</f>
        <v>Points</v>
      </c>
      <c r="H309" s="45" t="str">
        <f>IF('Men Track input 2'!L36="","",'Men Track input 2'!L36)</f>
        <v>Points</v>
      </c>
    </row>
    <row r="310" spans="1:8">
      <c r="A310" t="str">
        <f>IF('Men Track input 1'!A358="","",'Men Track input 1'!A358)</f>
        <v/>
      </c>
      <c r="B310" s="38">
        <f>IF('Men Track input 2'!B37="","",'Men Track input 2'!B37)</f>
        <v>1</v>
      </c>
      <c r="C310" s="38" t="str">
        <f>IF('Men Track input 2'!C37="","",'Men Track input 2'!C37)</f>
        <v/>
      </c>
      <c r="D310" s="38" t="str">
        <f>IF('Men Track input 2'!D37="","",'Men Track input 2'!D37)</f>
        <v/>
      </c>
      <c r="E310" s="38" t="str">
        <f>IF('Men Track input 2'!E37="","",'Men Track input 2'!E37)</f>
        <v/>
      </c>
      <c r="F310" s="46" t="str">
        <f>IF('Men Track input 2'!X37="","",'Men Track input 2'!X37)</f>
        <v/>
      </c>
      <c r="G310" s="46">
        <f>IF('Men Track input 2'!K37="","",'Men Track input 2'!K37)</f>
        <v>0</v>
      </c>
      <c r="H310" s="46">
        <f>IF('Men Track input 2'!L37="","",'Men Track input 2'!L37)</f>
        <v>0</v>
      </c>
    </row>
    <row r="311" spans="1:8">
      <c r="A311" t="str">
        <f>IF('Men Track input 1'!A359="","",'Men Track input 1'!A359)</f>
        <v/>
      </c>
      <c r="B311" s="38">
        <f>IF('Men Track input 2'!B38="","",'Men Track input 2'!B38)</f>
        <v>2</v>
      </c>
      <c r="C311" s="38" t="str">
        <f>IF('Men Track input 2'!C38="","",'Men Track input 2'!C38)</f>
        <v/>
      </c>
      <c r="D311" s="38" t="str">
        <f>IF('Men Track input 2'!D38="","",'Men Track input 2'!D38)</f>
        <v/>
      </c>
      <c r="E311" s="38" t="str">
        <f>IF('Men Track input 2'!E38="","",'Men Track input 2'!E38)</f>
        <v/>
      </c>
      <c r="F311" s="46" t="str">
        <f>IF('Men Track input 2'!X38="","",'Men Track input 2'!X38)</f>
        <v/>
      </c>
      <c r="G311" s="46">
        <f>IF('Men Track input 2'!K38="","",'Men Track input 2'!K38)</f>
        <v>0</v>
      </c>
      <c r="H311" s="46">
        <f>IF('Men Track input 2'!L38="","",'Men Track input 2'!L38)</f>
        <v>0</v>
      </c>
    </row>
    <row r="312" spans="1:8">
      <c r="A312" t="str">
        <f>IF('Men Track input 1'!A360="","",'Men Track input 1'!A360)</f>
        <v/>
      </c>
      <c r="B312" s="38">
        <f>IF('Men Track input 2'!B39="","",'Men Track input 2'!B39)</f>
        <v>3</v>
      </c>
      <c r="C312" s="38" t="str">
        <f>IF('Men Track input 2'!C39="","",'Men Track input 2'!C39)</f>
        <v/>
      </c>
      <c r="D312" s="38" t="str">
        <f>IF('Men Track input 2'!D39="","",'Men Track input 2'!D39)</f>
        <v/>
      </c>
      <c r="E312" s="38" t="str">
        <f>IF('Men Track input 2'!E39="","",'Men Track input 2'!E39)</f>
        <v/>
      </c>
      <c r="F312" s="46" t="str">
        <f>IF('Men Track input 2'!X39="","",'Men Track input 2'!X39)</f>
        <v/>
      </c>
      <c r="G312" s="46">
        <f>IF('Men Track input 2'!K39="","",'Men Track input 2'!K39)</f>
        <v>0</v>
      </c>
      <c r="H312" s="46">
        <f>IF('Men Track input 2'!L39="","",'Men Track input 2'!L39)</f>
        <v>0</v>
      </c>
    </row>
    <row r="313" spans="1:8">
      <c r="A313" t="str">
        <f>IF('Men Track input 1'!A361="","",'Men Track input 1'!A361)</f>
        <v/>
      </c>
      <c r="B313" s="38">
        <f>IF('Men Track input 2'!B40="","",'Men Track input 2'!B40)</f>
        <v>4</v>
      </c>
      <c r="C313" s="38" t="str">
        <f>IF('Men Track input 2'!C40="","",'Men Track input 2'!C40)</f>
        <v/>
      </c>
      <c r="D313" s="38" t="str">
        <f>IF('Men Track input 2'!D40="","",'Men Track input 2'!D40)</f>
        <v/>
      </c>
      <c r="E313" s="38" t="str">
        <f>IF('Men Track input 2'!E40="","",'Men Track input 2'!E40)</f>
        <v/>
      </c>
      <c r="F313" s="46" t="str">
        <f>IF('Men Track input 2'!X40="","",'Men Track input 2'!X40)</f>
        <v/>
      </c>
      <c r="G313" s="46">
        <f>IF('Men Track input 2'!K40="","",'Men Track input 2'!K40)</f>
        <v>0</v>
      </c>
      <c r="H313" s="46">
        <f>IF('Men Track input 2'!L40="","",'Men Track input 2'!L40)</f>
        <v>0</v>
      </c>
    </row>
    <row r="314" spans="1:8">
      <c r="A314" t="str">
        <f>IF('Men Track input 1'!A362="","",'Men Track input 1'!A362)</f>
        <v/>
      </c>
      <c r="B314" s="38">
        <f>IF('Men Track input 2'!B41="","",'Men Track input 2'!B41)</f>
        <v>5</v>
      </c>
      <c r="C314" s="38" t="str">
        <f>IF('Men Track input 2'!C41="","",'Men Track input 2'!C41)</f>
        <v/>
      </c>
      <c r="D314" s="38" t="str">
        <f>IF('Men Track input 2'!D41="","",'Men Track input 2'!D41)</f>
        <v/>
      </c>
      <c r="E314" s="38" t="str">
        <f>IF('Men Track input 2'!E41="","",'Men Track input 2'!E41)</f>
        <v/>
      </c>
      <c r="F314" s="46" t="str">
        <f>IF('Men Track input 2'!X41="","",'Men Track input 2'!X41)</f>
        <v/>
      </c>
      <c r="G314" s="46">
        <f>IF('Men Track input 2'!K41="","",'Men Track input 2'!K41)</f>
        <v>0</v>
      </c>
      <c r="H314" s="46">
        <f>IF('Men Track input 2'!L41="","",'Men Track input 2'!L41)</f>
        <v>0</v>
      </c>
    </row>
    <row r="315" spans="1:8">
      <c r="A315" t="str">
        <f>IF('Men Track input 1'!A363="","",'Men Track input 1'!A363)</f>
        <v/>
      </c>
      <c r="B315" s="38">
        <f>IF('Men Track input 2'!B42="","",'Men Track input 2'!B42)</f>
        <v>6</v>
      </c>
      <c r="C315" s="38" t="str">
        <f>IF('Men Track input 2'!C42="","",'Men Track input 2'!C42)</f>
        <v/>
      </c>
      <c r="D315" s="38" t="str">
        <f>IF('Men Track input 2'!D42="","",'Men Track input 2'!D42)</f>
        <v/>
      </c>
      <c r="E315" s="38" t="str">
        <f>IF('Men Track input 2'!E42="","",'Men Track input 2'!E42)</f>
        <v/>
      </c>
      <c r="F315" s="46" t="str">
        <f>IF('Men Track input 2'!X42="","",'Men Track input 2'!X42)</f>
        <v/>
      </c>
      <c r="G315" s="46">
        <f>IF('Men Track input 2'!K42="","",'Men Track input 2'!K42)</f>
        <v>0</v>
      </c>
      <c r="H315" s="46">
        <f>IF('Men Track input 2'!L42="","",'Men Track input 2'!L42)</f>
        <v>0</v>
      </c>
    </row>
    <row r="316" spans="1:8">
      <c r="A316" t="str">
        <f>IF('Men Track input 1'!A364="","",'Men Track input 1'!A364)</f>
        <v/>
      </c>
      <c r="B316" s="38">
        <f>IF('Men Track input 2'!B43="","",'Men Track input 2'!B43)</f>
        <v>7</v>
      </c>
      <c r="C316" s="38" t="str">
        <f>IF('Men Track input 2'!C43="","",'Men Track input 2'!C43)</f>
        <v/>
      </c>
      <c r="D316" s="38" t="str">
        <f>IF('Men Track input 2'!D43="","",'Men Track input 2'!D43)</f>
        <v/>
      </c>
      <c r="E316" s="38" t="str">
        <f>IF('Men Track input 2'!E43="","",'Men Track input 2'!E43)</f>
        <v/>
      </c>
      <c r="F316" s="46" t="str">
        <f>IF('Men Track input 2'!X43="","",'Men Track input 2'!X43)</f>
        <v/>
      </c>
      <c r="G316" s="46">
        <f>IF('Men Track input 2'!K43="","",'Men Track input 2'!K43)</f>
        <v>0</v>
      </c>
      <c r="H316" s="46">
        <f>IF('Men Track input 2'!L43="","",'Men Track input 2'!L43)</f>
        <v>0</v>
      </c>
    </row>
    <row r="317" spans="1:8">
      <c r="A317" t="str">
        <f>IF('Men Track input 1'!A365="","",'Men Track input 1'!A365)</f>
        <v/>
      </c>
      <c r="B317" s="38">
        <f>IF('Men Track input 2'!B44="","",'Men Track input 2'!B44)</f>
        <v>8</v>
      </c>
      <c r="C317" s="38" t="str">
        <f>IF('Men Track input 2'!C44="","",'Men Track input 2'!C44)</f>
        <v/>
      </c>
      <c r="D317" s="38" t="str">
        <f>IF('Men Track input 2'!D44="","",'Men Track input 2'!D44)</f>
        <v/>
      </c>
      <c r="E317" s="38" t="str">
        <f>IF('Men Track input 2'!E44="","",'Men Track input 2'!E44)</f>
        <v/>
      </c>
      <c r="F317" s="46" t="str">
        <f>IF('Men Track input 2'!X44="","",'Men Track input 2'!X44)</f>
        <v/>
      </c>
      <c r="G317" s="46">
        <f>IF('Men Track input 2'!K44="","",'Men Track input 2'!K44)</f>
        <v>0</v>
      </c>
      <c r="H317" s="46">
        <f>IF('Men Track input 2'!L44="","",'Men Track input 2'!L44)</f>
        <v>0</v>
      </c>
    </row>
    <row r="318" spans="1:8">
      <c r="A318" s="16" t="str">
        <f>IF('Men Track input 2'!A45="","",'Men Track input 2'!A45)</f>
        <v>Event</v>
      </c>
      <c r="B318" t="str">
        <f>IF('Men Track input 2'!B45="","",'Men Track input 2'!B45)</f>
        <v/>
      </c>
      <c r="C318" t="str">
        <f>IF('Men Track input 2'!C45="","",'Men Track input 2'!C45)</f>
        <v/>
      </c>
      <c r="D318" t="str">
        <f>IF('Men Track input 2'!D45="","",'Men Track input 2'!D45)</f>
        <v/>
      </c>
      <c r="E318" t="str">
        <f>IF('Men Track input 1'!E366="","",'Men Track input 1'!E366)</f>
        <v/>
      </c>
      <c r="F318" s="2" t="str">
        <f>IF('Men Track input 2'!T45="","",'Men Track input 2'!T45)</f>
        <v/>
      </c>
      <c r="G318" s="2" t="str">
        <f>IF('Men Track input 2'!K45="","",'Men Track input 2'!K45)</f>
        <v/>
      </c>
      <c r="H318" s="2" t="str">
        <f>IF('Men Track input 2'!L45="","",'Men Track input 2'!L45)</f>
        <v/>
      </c>
    </row>
    <row r="319" spans="1:8">
      <c r="A319" s="39">
        <f>IF('Men Track input 2'!A46="","",'Men Track input 2'!A46)</f>
        <v>5000</v>
      </c>
      <c r="B319" s="47" t="str">
        <f>IF('Men Track input 2'!B46="","",'Men Track input 2'!B46)</f>
        <v>B+C string</v>
      </c>
      <c r="C319" s="42" t="str">
        <f>IF('Men Track input 2'!C46="","",'Men Track input 2'!C46)</f>
        <v/>
      </c>
      <c r="D319" s="42" t="str">
        <f>IF('Men Track input 2'!D46="","",'Men Track input 2'!D46)</f>
        <v/>
      </c>
      <c r="E319" s="42" t="str">
        <f>IF('Men Track input 2'!E46="","",'Men Track input 2'!E46)</f>
        <v/>
      </c>
      <c r="F319" s="43"/>
      <c r="G319" s="43" t="str">
        <f>IF('Men Track input 2'!K46="","",'Men Track input 2'!K46)</f>
        <v>Position</v>
      </c>
      <c r="H319" s="43" t="str">
        <f>IF('Men Track input 2'!L46="","",'Men Track input 2'!L46)</f>
        <v>Bonus</v>
      </c>
    </row>
    <row r="320" spans="1:8">
      <c r="A320" s="40" t="str">
        <f>IF('Men Track input 2'!A47="","",'Men Track input 2'!A47)</f>
        <v>MEN</v>
      </c>
      <c r="B320" s="37" t="str">
        <f>IF('Men Track input 2'!B47="","",'Men Track input 2'!B47)</f>
        <v>Position</v>
      </c>
      <c r="C320" s="37" t="str">
        <f>IF('Men Track input 2'!C47="","",'Men Track input 2'!C47)</f>
        <v>Competitor</v>
      </c>
      <c r="D320" s="37" t="str">
        <f>IF('Men Track input 2'!D47="","",'Men Track input 2'!D47)</f>
        <v>Club</v>
      </c>
      <c r="E320" s="37" t="str">
        <f>IF('Men Track input 2'!E47="","",'Men Track input 2'!E47)</f>
        <v>Bib Number</v>
      </c>
      <c r="F320" s="45" t="str">
        <f>IF('Men Track input 2'!X47="","",'Men Track input 2'!X47)</f>
        <v>Performance</v>
      </c>
      <c r="G320" s="45" t="str">
        <f>IF('Men Track input 2'!K47="","",'Men Track input 2'!K47)</f>
        <v>Points</v>
      </c>
      <c r="H320" s="45" t="str">
        <f>IF('Men Track input 2'!L47="","",'Men Track input 2'!L47)</f>
        <v>Points</v>
      </c>
    </row>
    <row r="321" spans="1:8">
      <c r="A321" t="str">
        <f>IF('Men Track input 1'!A369="","",'Men Track input 1'!A369)</f>
        <v/>
      </c>
      <c r="B321" s="38">
        <f>IF('Men Track input 2'!B48="","",'Men Track input 2'!B48)</f>
        <v>1</v>
      </c>
      <c r="C321" s="38" t="str">
        <f>IF('Men Track input 2'!C48="","",'Men Track input 2'!C48)</f>
        <v/>
      </c>
      <c r="D321" s="38" t="str">
        <f>IF('Men Track input 2'!D48="","",'Men Track input 2'!D48)</f>
        <v/>
      </c>
      <c r="E321" s="38" t="str">
        <f>IF('Men Track input 2'!E48="","",'Men Track input 2'!E48)</f>
        <v/>
      </c>
      <c r="F321" s="46" t="str">
        <f>IF('Men Track input 2'!X48="","",'Men Track input 2'!X48)</f>
        <v/>
      </c>
      <c r="G321" s="46">
        <f>IF('Men Track input 2'!K48="","",'Men Track input 2'!K48)</f>
        <v>0</v>
      </c>
      <c r="H321" s="46">
        <f>IF('Men Track input 2'!L48="","",'Men Track input 2'!L48)</f>
        <v>0</v>
      </c>
    </row>
    <row r="322" spans="1:8">
      <c r="A322" t="str">
        <f>IF('Men Track input 1'!A370="","",'Men Track input 1'!A370)</f>
        <v/>
      </c>
      <c r="B322" s="38">
        <f>IF('Men Track input 2'!B49="","",'Men Track input 2'!B49)</f>
        <v>2</v>
      </c>
      <c r="C322" s="38" t="str">
        <f>IF('Men Track input 2'!C49="","",'Men Track input 2'!C49)</f>
        <v/>
      </c>
      <c r="D322" s="38" t="str">
        <f>IF('Men Track input 2'!D49="","",'Men Track input 2'!D49)</f>
        <v/>
      </c>
      <c r="E322" s="38" t="str">
        <f>IF('Men Track input 2'!E49="","",'Men Track input 2'!E49)</f>
        <v/>
      </c>
      <c r="F322" s="46" t="str">
        <f>IF('Men Track input 2'!X49="","",'Men Track input 2'!X49)</f>
        <v/>
      </c>
      <c r="G322" s="46">
        <f>IF('Men Track input 2'!K49="","",'Men Track input 2'!K49)</f>
        <v>0</v>
      </c>
      <c r="H322" s="46">
        <f>IF('Men Track input 2'!L49="","",'Men Track input 2'!L49)</f>
        <v>0</v>
      </c>
    </row>
    <row r="323" spans="1:8">
      <c r="A323" t="str">
        <f>IF('Men Track input 1'!A371="","",'Men Track input 1'!A371)</f>
        <v/>
      </c>
      <c r="B323" s="38">
        <f>IF('Men Track input 2'!B50="","",'Men Track input 2'!B50)</f>
        <v>3</v>
      </c>
      <c r="C323" s="38" t="str">
        <f>IF('Men Track input 2'!C50="","",'Men Track input 2'!C50)</f>
        <v/>
      </c>
      <c r="D323" s="38" t="str">
        <f>IF('Men Track input 2'!D50="","",'Men Track input 2'!D50)</f>
        <v/>
      </c>
      <c r="E323" s="38" t="str">
        <f>IF('Men Track input 2'!E50="","",'Men Track input 2'!E50)</f>
        <v/>
      </c>
      <c r="F323" s="46" t="str">
        <f>IF('Men Track input 2'!X50="","",'Men Track input 2'!X50)</f>
        <v/>
      </c>
      <c r="G323" s="46">
        <f>IF('Men Track input 2'!K50="","",'Men Track input 2'!K50)</f>
        <v>0</v>
      </c>
      <c r="H323" s="46">
        <f>IF('Men Track input 2'!L50="","",'Men Track input 2'!L50)</f>
        <v>0</v>
      </c>
    </row>
    <row r="324" spans="1:8">
      <c r="A324" t="str">
        <f>IF('Men Track input 1'!A372="","",'Men Track input 1'!A372)</f>
        <v/>
      </c>
      <c r="B324" s="38">
        <f>IF('Men Track input 2'!B51="","",'Men Track input 2'!B51)</f>
        <v>4</v>
      </c>
      <c r="C324" s="38" t="str">
        <f>IF('Men Track input 2'!C51="","",'Men Track input 2'!C51)</f>
        <v/>
      </c>
      <c r="D324" s="38" t="str">
        <f>IF('Men Track input 2'!D51="","",'Men Track input 2'!D51)</f>
        <v/>
      </c>
      <c r="E324" s="38" t="str">
        <f>IF('Men Track input 2'!E51="","",'Men Track input 2'!E51)</f>
        <v/>
      </c>
      <c r="F324" s="46" t="str">
        <f>IF('Men Track input 2'!X51="","",'Men Track input 2'!X51)</f>
        <v/>
      </c>
      <c r="G324" s="46">
        <f>IF('Men Track input 2'!K51="","",'Men Track input 2'!K51)</f>
        <v>0</v>
      </c>
      <c r="H324" s="46">
        <f>IF('Men Track input 2'!L51="","",'Men Track input 2'!L51)</f>
        <v>0</v>
      </c>
    </row>
    <row r="325" spans="1:8">
      <c r="A325" t="str">
        <f>IF('Men Track input 1'!A373="","",'Men Track input 1'!A373)</f>
        <v/>
      </c>
      <c r="B325" s="38">
        <f>IF('Men Track input 2'!B52="","",'Men Track input 2'!B52)</f>
        <v>5</v>
      </c>
      <c r="C325" s="38" t="str">
        <f>IF('Men Track input 2'!C52="","",'Men Track input 2'!C52)</f>
        <v/>
      </c>
      <c r="D325" s="38" t="str">
        <f>IF('Men Track input 2'!D52="","",'Men Track input 2'!D52)</f>
        <v/>
      </c>
      <c r="E325" s="38" t="str">
        <f>IF('Men Track input 2'!E52="","",'Men Track input 2'!E52)</f>
        <v/>
      </c>
      <c r="F325" s="46" t="str">
        <f>IF('Men Track input 2'!X52="","",'Men Track input 2'!X52)</f>
        <v/>
      </c>
      <c r="G325" s="46">
        <f>IF('Men Track input 2'!K52="","",'Men Track input 2'!K52)</f>
        <v>0</v>
      </c>
      <c r="H325" s="46">
        <f>IF('Men Track input 2'!L52="","",'Men Track input 2'!L52)</f>
        <v>0</v>
      </c>
    </row>
    <row r="326" spans="1:8">
      <c r="A326" t="str">
        <f>IF('Men Track input 1'!A374="","",'Men Track input 1'!A374)</f>
        <v/>
      </c>
      <c r="B326" s="38">
        <f>IF('Men Track input 2'!B53="","",'Men Track input 2'!B53)</f>
        <v>6</v>
      </c>
      <c r="C326" s="38" t="str">
        <f>IF('Men Track input 2'!C53="","",'Men Track input 2'!C53)</f>
        <v/>
      </c>
      <c r="D326" s="38" t="str">
        <f>IF('Men Track input 2'!D53="","",'Men Track input 2'!D53)</f>
        <v/>
      </c>
      <c r="E326" s="38" t="str">
        <f>IF('Men Track input 2'!E53="","",'Men Track input 2'!E53)</f>
        <v/>
      </c>
      <c r="F326" s="46" t="str">
        <f>IF('Men Track input 2'!X53="","",'Men Track input 2'!X53)</f>
        <v/>
      </c>
      <c r="G326" s="46">
        <f>IF('Men Track input 2'!K53="","",'Men Track input 2'!K53)</f>
        <v>0</v>
      </c>
      <c r="H326" s="46">
        <f>IF('Men Track input 2'!L53="","",'Men Track input 2'!L53)</f>
        <v>0</v>
      </c>
    </row>
    <row r="327" spans="1:8">
      <c r="A327" t="str">
        <f>IF('Men Track input 1'!A375="","",'Men Track input 1'!A375)</f>
        <v/>
      </c>
      <c r="B327" s="38">
        <f>IF('Men Track input 2'!B54="","",'Men Track input 2'!B54)</f>
        <v>7</v>
      </c>
      <c r="C327" s="38" t="str">
        <f>IF('Men Track input 2'!C54="","",'Men Track input 2'!C54)</f>
        <v/>
      </c>
      <c r="D327" s="38" t="str">
        <f>IF('Men Track input 2'!D54="","",'Men Track input 2'!D54)</f>
        <v/>
      </c>
      <c r="E327" s="38" t="str">
        <f>IF('Men Track input 2'!E54="","",'Men Track input 2'!E54)</f>
        <v/>
      </c>
      <c r="F327" s="46" t="str">
        <f>IF('Men Track input 2'!X54="","",'Men Track input 2'!X54)</f>
        <v/>
      </c>
      <c r="G327" s="46">
        <f>IF('Men Track input 2'!K54="","",'Men Track input 2'!K54)</f>
        <v>0</v>
      </c>
      <c r="H327" s="46">
        <f>IF('Men Track input 2'!L54="","",'Men Track input 2'!L54)</f>
        <v>0</v>
      </c>
    </row>
    <row r="328" spans="1:8">
      <c r="A328" t="str">
        <f>IF('Men Track input 1'!A376="","",'Men Track input 1'!A376)</f>
        <v/>
      </c>
      <c r="B328" s="38">
        <f>IF('Men Track input 2'!B55="","",'Men Track input 2'!B55)</f>
        <v>8</v>
      </c>
      <c r="C328" s="38" t="str">
        <f>IF('Men Track input 2'!C55="","",'Men Track input 2'!C55)</f>
        <v/>
      </c>
      <c r="D328" s="38" t="str">
        <f>IF('Men Track input 2'!D55="","",'Men Track input 2'!D55)</f>
        <v/>
      </c>
      <c r="E328" s="38" t="str">
        <f>IF('Men Track input 2'!E55="","",'Men Track input 2'!E55)</f>
        <v/>
      </c>
      <c r="F328" s="46" t="str">
        <f>IF('Men Track input 2'!X55="","",'Men Track input 2'!X55)</f>
        <v/>
      </c>
      <c r="G328" s="46">
        <f>IF('Men Track input 2'!K55="","",'Men Track input 2'!K55)</f>
        <v>0</v>
      </c>
      <c r="H328" s="46">
        <f>IF('Men Track input 2'!L55="","",'Men Track input 2'!L55)</f>
        <v>0</v>
      </c>
    </row>
    <row r="329" spans="1:8">
      <c r="A329" t="str">
        <f>IF('Men Track input 1'!A380="","",'Men Track input 1'!A380)</f>
        <v/>
      </c>
      <c r="B329" s="38">
        <f>IF('Men Track input 2'!B56="","",'Men Track input 2'!B56)</f>
        <v>9</v>
      </c>
      <c r="C329" s="38" t="str">
        <f>IF('Men Track input 2'!C56="","",'Men Track input 2'!C56)</f>
        <v/>
      </c>
      <c r="D329" s="38" t="str">
        <f>IF('Men Track input 2'!D56="","",'Men Track input 2'!D56)</f>
        <v/>
      </c>
      <c r="E329" s="38" t="str">
        <f>IF('Men Track input 2'!E56="","",'Men Track input 2'!E56)</f>
        <v/>
      </c>
      <c r="F329" s="46" t="str">
        <f>IF('Men Track input 2'!X56="","",'Men Track input 2'!X56)</f>
        <v/>
      </c>
      <c r="G329" s="46">
        <f>IF('Men Track input 2'!K56="","",'Men Track input 2'!K56)</f>
        <v>0</v>
      </c>
      <c r="H329" s="46">
        <f>IF('Men Track input 2'!L56="","",'Men Track input 2'!L56)</f>
        <v>0</v>
      </c>
    </row>
    <row r="330" spans="1:8">
      <c r="A330" t="str">
        <f>IF('Men Track input 1'!A381="","",'Men Track input 1'!A381)</f>
        <v/>
      </c>
      <c r="B330" s="38">
        <f>IF('Men Track input 2'!B57="","",'Men Track input 2'!B57)</f>
        <v>10</v>
      </c>
      <c r="C330" s="38" t="str">
        <f>IF('Men Track input 2'!C57="","",'Men Track input 2'!C57)</f>
        <v/>
      </c>
      <c r="D330" s="38" t="str">
        <f>IF('Men Track input 2'!D57="","",'Men Track input 2'!D57)</f>
        <v/>
      </c>
      <c r="E330" s="38" t="str">
        <f>IF('Men Track input 2'!E57="","",'Men Track input 2'!E57)</f>
        <v/>
      </c>
      <c r="F330" s="46" t="str">
        <f>IF('Men Track input 2'!X57="","",'Men Track input 2'!X57)</f>
        <v/>
      </c>
      <c r="G330" s="46">
        <f>IF('Men Track input 2'!K57="","",'Men Track input 2'!K57)</f>
        <v>0</v>
      </c>
      <c r="H330" s="46">
        <f>IF('Men Track input 2'!L57="","",'Men Track input 2'!L57)</f>
        <v>0</v>
      </c>
    </row>
    <row r="331" spans="1:8">
      <c r="A331" t="str">
        <f>IF('Men Track input 1'!A382="","",'Men Track input 1'!A382)</f>
        <v/>
      </c>
      <c r="B331" s="38">
        <f>IF('Men Track input 2'!B58="","",'Men Track input 2'!B58)</f>
        <v>11</v>
      </c>
      <c r="C331" s="38" t="str">
        <f>IF('Men Track input 2'!C58="","",'Men Track input 2'!C58)</f>
        <v/>
      </c>
      <c r="D331" s="38" t="str">
        <f>IF('Men Track input 2'!D58="","",'Men Track input 2'!D58)</f>
        <v/>
      </c>
      <c r="E331" s="38" t="str">
        <f>IF('Men Track input 2'!E58="","",'Men Track input 2'!E58)</f>
        <v/>
      </c>
      <c r="F331" s="46" t="str">
        <f>IF('Men Track input 2'!X58="","",'Men Track input 2'!X58)</f>
        <v/>
      </c>
      <c r="G331" s="46">
        <f>IF('Men Track input 2'!K58="","",'Men Track input 2'!K58)</f>
        <v>0</v>
      </c>
      <c r="H331" s="46">
        <f>IF('Men Track input 2'!L58="","",'Men Track input 2'!L58)</f>
        <v>0</v>
      </c>
    </row>
    <row r="332" spans="1:8">
      <c r="A332" t="str">
        <f>IF('Men Track input 1'!A383="","",'Men Track input 1'!A383)</f>
        <v/>
      </c>
      <c r="B332" s="38">
        <f>IF('Men Track input 2'!B59="","",'Men Track input 2'!B59)</f>
        <v>12</v>
      </c>
      <c r="C332" s="38" t="str">
        <f>IF('Men Track input 2'!C59="","",'Men Track input 2'!C59)</f>
        <v/>
      </c>
      <c r="D332" s="38" t="str">
        <f>IF('Men Track input 2'!D59="","",'Men Track input 2'!D59)</f>
        <v/>
      </c>
      <c r="E332" s="38" t="str">
        <f>IF('Men Track input 2'!E59="","",'Men Track input 2'!E59)</f>
        <v/>
      </c>
      <c r="F332" s="46" t="str">
        <f>IF('Men Track input 2'!X59="","",'Men Track input 2'!X59)</f>
        <v/>
      </c>
      <c r="G332" s="46">
        <f>IF('Men Track input 2'!K59="","",'Men Track input 2'!K59)</f>
        <v>0</v>
      </c>
      <c r="H332" s="46">
        <f>IF('Men Track input 2'!L59="","",'Men Track input 2'!L59)</f>
        <v>0</v>
      </c>
    </row>
    <row r="333" spans="1:8">
      <c r="A333" t="str">
        <f>IF('Men Track input 1'!A384="","",'Men Track input 1'!A384)</f>
        <v/>
      </c>
      <c r="B333" s="38">
        <f>IF('Men Track input 2'!B60="","",'Men Track input 2'!B60)</f>
        <v>13</v>
      </c>
      <c r="C333" s="38" t="str">
        <f>IF('Men Track input 2'!C60="","",'Men Track input 2'!C60)</f>
        <v/>
      </c>
      <c r="D333" s="38" t="str">
        <f>IF('Men Track input 2'!D60="","",'Men Track input 2'!D60)</f>
        <v/>
      </c>
      <c r="E333" s="38" t="str">
        <f>IF('Men Track input 2'!E60="","",'Men Track input 2'!E60)</f>
        <v/>
      </c>
      <c r="F333" s="46" t="str">
        <f>IF('Men Track input 2'!X60="","",'Men Track input 2'!X60)</f>
        <v/>
      </c>
      <c r="G333" s="46">
        <f>IF('Men Track input 2'!K60="","",'Men Track input 2'!K60)</f>
        <v>0</v>
      </c>
      <c r="H333" s="46">
        <f>IF('Men Track input 2'!L60="","",'Men Track input 2'!L60)</f>
        <v>0</v>
      </c>
    </row>
    <row r="334" spans="1:8">
      <c r="A334" t="str">
        <f>IF('Men Track input 1'!A385="","",'Men Track input 1'!A385)</f>
        <v/>
      </c>
      <c r="B334" s="38">
        <f>IF('Men Track input 2'!B61="","",'Men Track input 2'!B61)</f>
        <v>14</v>
      </c>
      <c r="C334" s="38" t="str">
        <f>IF('Men Track input 2'!C61="","",'Men Track input 2'!C61)</f>
        <v/>
      </c>
      <c r="D334" s="38" t="str">
        <f>IF('Men Track input 2'!D61="","",'Men Track input 2'!D61)</f>
        <v/>
      </c>
      <c r="E334" s="38" t="str">
        <f>IF('Men Track input 2'!E61="","",'Men Track input 2'!E61)</f>
        <v/>
      </c>
      <c r="F334" s="46" t="str">
        <f>IF('Men Track input 2'!X61="","",'Men Track input 2'!X61)</f>
        <v/>
      </c>
      <c r="G334" s="46">
        <f>IF('Men Track input 2'!K61="","",'Men Track input 2'!K61)</f>
        <v>0</v>
      </c>
      <c r="H334" s="46">
        <f>IF('Men Track input 2'!L61="","",'Men Track input 2'!L61)</f>
        <v>0</v>
      </c>
    </row>
    <row r="335" spans="1:8">
      <c r="A335" t="str">
        <f>IF('Men Track input 1'!A386="","",'Men Track input 1'!A386)</f>
        <v/>
      </c>
      <c r="B335" s="38">
        <f>IF('Men Track input 2'!B62="","",'Men Track input 2'!B62)</f>
        <v>15</v>
      </c>
      <c r="C335" s="38" t="str">
        <f>IF('Men Track input 2'!C62="","",'Men Track input 2'!C62)</f>
        <v/>
      </c>
      <c r="D335" s="38" t="str">
        <f>IF('Men Track input 2'!D62="","",'Men Track input 2'!D62)</f>
        <v/>
      </c>
      <c r="E335" s="38" t="str">
        <f>IF('Men Track input 2'!E62="","",'Men Track input 2'!E62)</f>
        <v/>
      </c>
      <c r="F335" s="46" t="str">
        <f>IF('Men Track input 2'!X62="","",'Men Track input 2'!X62)</f>
        <v/>
      </c>
      <c r="G335" s="46">
        <f>IF('Men Track input 2'!K62="","",'Men Track input 2'!K62)</f>
        <v>0</v>
      </c>
      <c r="H335" s="46">
        <f>IF('Men Track input 2'!L62="","",'Men Track input 2'!L62)</f>
        <v>0</v>
      </c>
    </row>
    <row r="336" spans="1:8">
      <c r="A336" t="str">
        <f>IF('Men Track input 1'!A387="","",'Men Track input 1'!A387)</f>
        <v/>
      </c>
      <c r="B336" s="38">
        <f>IF('Men Track input 2'!B63="","",'Men Track input 2'!B63)</f>
        <v>16</v>
      </c>
      <c r="C336" s="38" t="str">
        <f>IF('Men Track input 2'!C63="","",'Men Track input 2'!C63)</f>
        <v/>
      </c>
      <c r="D336" s="38" t="str">
        <f>IF('Men Track input 2'!D63="","",'Men Track input 2'!D63)</f>
        <v/>
      </c>
      <c r="E336" s="38" t="str">
        <f>IF('Men Track input 2'!E63="","",'Men Track input 2'!E63)</f>
        <v/>
      </c>
      <c r="F336" s="46" t="str">
        <f>IF('Men Track input 2'!X63="","",'Men Track input 2'!X63)</f>
        <v/>
      </c>
      <c r="G336" s="46">
        <f>IF('Men Track input 2'!K63="","",'Men Track input 2'!K63)</f>
        <v>0</v>
      </c>
      <c r="H336" s="46">
        <f>IF('Men Track input 2'!L63="","",'Men Track input 2'!L63)</f>
        <v>0</v>
      </c>
    </row>
    <row r="339" spans="1:8">
      <c r="A339" s="39" t="str">
        <f>IF('Men Track input 2'!A66="","",'Men Track input 2'!A66)</f>
        <v>Event</v>
      </c>
      <c r="B339" s="39" t="str">
        <f>IF('Men Track input 2'!B66="","",'Men Track input 2'!B66)</f>
        <v>Event</v>
      </c>
      <c r="C339" s="39" t="str">
        <f>IF('Men Track input 2'!C66="","",'Men Track input 2'!C66)</f>
        <v>2000SC</v>
      </c>
      <c r="D339" s="39" t="str">
        <f>IF('Men Track input 2'!D66="","",'Men Track input 2'!D66)</f>
        <v>metres</v>
      </c>
      <c r="E339" s="40" t="str">
        <f>A341</f>
        <v>MEN</v>
      </c>
      <c r="F339" s="2" t="str">
        <f>IF('Men Track input 2'!T66="","",'Men Track input 2'!T66)</f>
        <v/>
      </c>
      <c r="G339" s="2" t="str">
        <f>IF('Men Track input 2'!K66="","",'Men Track input 2'!K66)</f>
        <v/>
      </c>
      <c r="H339" s="2" t="str">
        <f>IF('Men Track input 2'!L66="","",'Men Track input 2'!L66)</f>
        <v/>
      </c>
    </row>
    <row r="340" spans="1:8">
      <c r="A340" s="39" t="str">
        <f>IF('Men Track input 2'!A67="","",'Men Track input 2'!A67)</f>
        <v>2000SC</v>
      </c>
      <c r="B340" s="41" t="str">
        <f>IF('Men Track input 2'!B67="","",'Men Track input 2'!B67)</f>
        <v>A string</v>
      </c>
      <c r="C340" s="42" t="str">
        <f>IF('Men Track input 2'!C67="","",'Men Track input 2'!C67)</f>
        <v/>
      </c>
      <c r="D340" s="42" t="str">
        <f>IF('Men Track input 2'!D67="","",'Men Track input 2'!D67)</f>
        <v/>
      </c>
      <c r="E340" s="42" t="str">
        <f>IF('Men Track input 2'!E67="","",'Men Track input 2'!E67)</f>
        <v/>
      </c>
      <c r="F340" s="43"/>
      <c r="G340" s="43" t="str">
        <f>IF('Men Track input 2'!K67="","",'Men Track input 2'!K67)</f>
        <v>Position</v>
      </c>
      <c r="H340" s="43" t="str">
        <f>IF('Men Track input 2'!L67="","",'Men Track input 2'!L67)</f>
        <v>Bonus</v>
      </c>
    </row>
    <row r="341" spans="1:8">
      <c r="A341" s="40" t="str">
        <f>IF('Men Track input 2'!A68="","",'Men Track input 2'!A68)</f>
        <v>MEN</v>
      </c>
      <c r="B341" s="44" t="str">
        <f>IF('Men Track input 2'!B68="","",'Men Track input 2'!B68)</f>
        <v>Position</v>
      </c>
      <c r="C341" s="37" t="str">
        <f>IF('Men Track input 2'!C68="","",'Men Track input 2'!C68)</f>
        <v>Competitor</v>
      </c>
      <c r="D341" s="37" t="str">
        <f>IF('Men Track input 2'!D68="","",'Men Track input 2'!D68)</f>
        <v>Club</v>
      </c>
      <c r="E341" s="37" t="str">
        <f>IF('Men Track input 2'!E68="","",'Men Track input 2'!E68)</f>
        <v>Bib Number</v>
      </c>
      <c r="F341" s="45" t="str">
        <f>IF('Men Track input 2'!X68="","",'Men Track input 2'!X68)</f>
        <v>Performance</v>
      </c>
      <c r="G341" s="45" t="str">
        <f>IF('Men Track input 2'!K68="","",'Men Track input 2'!K68)</f>
        <v>Points</v>
      </c>
      <c r="H341" s="45" t="str">
        <f>IF('Men Track input 2'!L68="","",'Men Track input 2'!L68)</f>
        <v>Points</v>
      </c>
    </row>
    <row r="342" spans="1:8">
      <c r="A342" t="str">
        <f>IF('Men Track input 1'!A393="","",'Men Track input 1'!A393)</f>
        <v/>
      </c>
      <c r="B342" s="38">
        <f>IF('Men Track input 2'!B69="","",'Men Track input 2'!B69)</f>
        <v>1</v>
      </c>
      <c r="C342" s="38" t="str">
        <f>IF('Men Track input 2'!C69="","",'Men Track input 2'!C69)</f>
        <v/>
      </c>
      <c r="D342" s="38" t="str">
        <f>IF('Men Track input 2'!D69="","",'Men Track input 2'!D69)</f>
        <v/>
      </c>
      <c r="E342" s="38" t="str">
        <f>IF('Men Track input 2'!E69="","",'Men Track input 2'!E69)</f>
        <v/>
      </c>
      <c r="F342" s="46" t="str">
        <f>IF('Men Track input 2'!X69="","",'Men Track input 2'!X69)</f>
        <v/>
      </c>
      <c r="G342" s="46">
        <f>IF('Men Track input 2'!K69="","",'Men Track input 2'!K69)</f>
        <v>0</v>
      </c>
      <c r="H342" s="46">
        <f>IF('Men Track input 2'!L69="","",'Men Track input 2'!L69)</f>
        <v>0</v>
      </c>
    </row>
    <row r="343" spans="1:8">
      <c r="A343" t="str">
        <f>IF('Men Track input 1'!A394="","",'Men Track input 1'!A394)</f>
        <v/>
      </c>
      <c r="B343" s="38">
        <f>IF('Men Track input 2'!B70="","",'Men Track input 2'!B70)</f>
        <v>2</v>
      </c>
      <c r="C343" s="38" t="str">
        <f>IF('Men Track input 2'!C70="","",'Men Track input 2'!C70)</f>
        <v/>
      </c>
      <c r="D343" s="38" t="str">
        <f>IF('Men Track input 2'!D70="","",'Men Track input 2'!D70)</f>
        <v/>
      </c>
      <c r="E343" s="38" t="str">
        <f>IF('Men Track input 2'!E70="","",'Men Track input 2'!E70)</f>
        <v/>
      </c>
      <c r="F343" s="46" t="str">
        <f>IF('Men Track input 2'!X70="","",'Men Track input 2'!X70)</f>
        <v/>
      </c>
      <c r="G343" s="46">
        <f>IF('Men Track input 2'!K70="","",'Men Track input 2'!K70)</f>
        <v>0</v>
      </c>
      <c r="H343" s="46">
        <f>IF('Men Track input 2'!L70="","",'Men Track input 2'!L70)</f>
        <v>0</v>
      </c>
    </row>
    <row r="344" spans="1:8">
      <c r="A344" t="str">
        <f>IF('Men Track input 1'!A395="","",'Men Track input 1'!A395)</f>
        <v/>
      </c>
      <c r="B344" s="38">
        <f>IF('Men Track input 2'!B71="","",'Men Track input 2'!B71)</f>
        <v>3</v>
      </c>
      <c r="C344" s="38" t="str">
        <f>IF('Men Track input 2'!C71="","",'Men Track input 2'!C71)</f>
        <v/>
      </c>
      <c r="D344" s="38" t="str">
        <f>IF('Men Track input 2'!D71="","",'Men Track input 2'!D71)</f>
        <v/>
      </c>
      <c r="E344" s="38" t="str">
        <f>IF('Men Track input 2'!E71="","",'Men Track input 2'!E71)</f>
        <v/>
      </c>
      <c r="F344" s="46" t="str">
        <f>IF('Men Track input 2'!X71="","",'Men Track input 2'!X71)</f>
        <v/>
      </c>
      <c r="G344" s="46">
        <f>IF('Men Track input 2'!K71="","",'Men Track input 2'!K71)</f>
        <v>0</v>
      </c>
      <c r="H344" s="46">
        <f>IF('Men Track input 2'!L71="","",'Men Track input 2'!L71)</f>
        <v>0</v>
      </c>
    </row>
    <row r="345" spans="1:8">
      <c r="A345" t="str">
        <f>IF('Men Track input 1'!A396="","",'Men Track input 1'!A396)</f>
        <v/>
      </c>
      <c r="B345" s="38">
        <f>IF('Men Track input 2'!B72="","",'Men Track input 2'!B72)</f>
        <v>4</v>
      </c>
      <c r="C345" s="38" t="str">
        <f>IF('Men Track input 2'!C72="","",'Men Track input 2'!C72)</f>
        <v/>
      </c>
      <c r="D345" s="38" t="str">
        <f>IF('Men Track input 2'!D72="","",'Men Track input 2'!D72)</f>
        <v/>
      </c>
      <c r="E345" s="38" t="str">
        <f>IF('Men Track input 2'!E72="","",'Men Track input 2'!E72)</f>
        <v/>
      </c>
      <c r="F345" s="46" t="str">
        <f>IF('Men Track input 2'!X72="","",'Men Track input 2'!X72)</f>
        <v/>
      </c>
      <c r="G345" s="46">
        <f>IF('Men Track input 2'!K72="","",'Men Track input 2'!K72)</f>
        <v>0</v>
      </c>
      <c r="H345" s="46">
        <f>IF('Men Track input 2'!L72="","",'Men Track input 2'!L72)</f>
        <v>0</v>
      </c>
    </row>
    <row r="346" spans="1:8">
      <c r="A346" t="str">
        <f>IF('Men Track input 1'!A397="","",'Men Track input 1'!A397)</f>
        <v/>
      </c>
      <c r="B346" s="38">
        <f>IF('Men Track input 2'!B73="","",'Men Track input 2'!B73)</f>
        <v>5</v>
      </c>
      <c r="C346" s="38" t="str">
        <f>IF('Men Track input 2'!C73="","",'Men Track input 2'!C73)</f>
        <v/>
      </c>
      <c r="D346" s="38" t="str">
        <f>IF('Men Track input 2'!D73="","",'Men Track input 2'!D73)</f>
        <v/>
      </c>
      <c r="E346" s="38" t="str">
        <f>IF('Men Track input 2'!E73="","",'Men Track input 2'!E73)</f>
        <v/>
      </c>
      <c r="F346" s="46" t="str">
        <f>IF('Men Track input 2'!X73="","",'Men Track input 2'!X73)</f>
        <v/>
      </c>
      <c r="G346" s="46">
        <f>IF('Men Track input 2'!K73="","",'Men Track input 2'!K73)</f>
        <v>0</v>
      </c>
      <c r="H346" s="46">
        <f>IF('Men Track input 2'!L73="","",'Men Track input 2'!L73)</f>
        <v>0</v>
      </c>
    </row>
    <row r="347" spans="1:8">
      <c r="A347" t="str">
        <f>IF('Men Track input 1'!A398="","",'Men Track input 1'!A398)</f>
        <v/>
      </c>
      <c r="B347" s="38">
        <f>IF('Men Track input 2'!B74="","",'Men Track input 2'!B74)</f>
        <v>6</v>
      </c>
      <c r="C347" s="38" t="str">
        <f>IF('Men Track input 2'!C74="","",'Men Track input 2'!C74)</f>
        <v/>
      </c>
      <c r="D347" s="38" t="str">
        <f>IF('Men Track input 2'!D74="","",'Men Track input 2'!D74)</f>
        <v/>
      </c>
      <c r="E347" s="38" t="str">
        <f>IF('Men Track input 2'!E74="","",'Men Track input 2'!E74)</f>
        <v/>
      </c>
      <c r="F347" s="46" t="str">
        <f>IF('Men Track input 2'!X74="","",'Men Track input 2'!X74)</f>
        <v/>
      </c>
      <c r="G347" s="46">
        <f>IF('Men Track input 2'!K74="","",'Men Track input 2'!K74)</f>
        <v>0</v>
      </c>
      <c r="H347" s="46">
        <f>IF('Men Track input 2'!L74="","",'Men Track input 2'!L74)</f>
        <v>0</v>
      </c>
    </row>
    <row r="348" spans="1:8">
      <c r="A348" t="str">
        <f>IF('Men Track input 1'!A399="","",'Men Track input 1'!A399)</f>
        <v/>
      </c>
      <c r="B348" s="38">
        <f>IF('Men Track input 2'!B75="","",'Men Track input 2'!B75)</f>
        <v>7</v>
      </c>
      <c r="C348" s="38" t="str">
        <f>IF('Men Track input 2'!C75="","",'Men Track input 2'!C75)</f>
        <v/>
      </c>
      <c r="D348" s="38" t="str">
        <f>IF('Men Track input 2'!D75="","",'Men Track input 2'!D75)</f>
        <v/>
      </c>
      <c r="E348" s="38" t="str">
        <f>IF('Men Track input 2'!E75="","",'Men Track input 2'!E75)</f>
        <v/>
      </c>
      <c r="F348" s="46" t="str">
        <f>IF('Men Track input 2'!X75="","",'Men Track input 2'!X75)</f>
        <v/>
      </c>
      <c r="G348" s="46">
        <f>IF('Men Track input 2'!K75="","",'Men Track input 2'!K75)</f>
        <v>0</v>
      </c>
      <c r="H348" s="46">
        <f>IF('Men Track input 2'!L75="","",'Men Track input 2'!L75)</f>
        <v>0</v>
      </c>
    </row>
    <row r="349" spans="1:8">
      <c r="A349" t="str">
        <f>IF('Men Track input 1'!A400="","",'Men Track input 1'!A400)</f>
        <v/>
      </c>
      <c r="B349" s="38">
        <f>IF('Men Track input 2'!B76="","",'Men Track input 2'!B76)</f>
        <v>8</v>
      </c>
      <c r="C349" s="38" t="str">
        <f>IF('Men Track input 2'!C76="","",'Men Track input 2'!C76)</f>
        <v/>
      </c>
      <c r="D349" s="38" t="str">
        <f>IF('Men Track input 2'!D76="","",'Men Track input 2'!D76)</f>
        <v/>
      </c>
      <c r="E349" s="38" t="str">
        <f>IF('Men Track input 2'!E76="","",'Men Track input 2'!E76)</f>
        <v/>
      </c>
      <c r="F349" s="46" t="str">
        <f>IF('Men Track input 2'!X76="","",'Men Track input 2'!X76)</f>
        <v/>
      </c>
      <c r="G349" s="46">
        <f>IF('Men Track input 2'!K76="","",'Men Track input 2'!K76)</f>
        <v>0</v>
      </c>
      <c r="H349" s="46">
        <f>IF('Men Track input 2'!L76="","",'Men Track input 2'!L76)</f>
        <v>0</v>
      </c>
    </row>
    <row r="350" spans="1:8">
      <c r="A350" s="16" t="str">
        <f>IF('Men Track input 2'!A77="","",'Men Track input 2'!A77)</f>
        <v>Event</v>
      </c>
      <c r="B350" t="str">
        <f>IF('Men Track input 2'!B77="","",'Men Track input 2'!B77)</f>
        <v/>
      </c>
      <c r="C350" t="str">
        <f>IF('Men Track input 2'!C77="","",'Men Track input 2'!C77)</f>
        <v/>
      </c>
      <c r="D350" t="str">
        <f>IF('Men Track input 2'!D77="","",'Men Track input 2'!D77)</f>
        <v/>
      </c>
      <c r="E350" t="str">
        <f>IF('Men Track input 1'!E401="","",'Men Track input 1'!E401)</f>
        <v/>
      </c>
      <c r="F350" s="2" t="str">
        <f>IF('Men Track input 2'!T77="","",'Men Track input 2'!T77)</f>
        <v/>
      </c>
      <c r="G350" s="2" t="str">
        <f>IF('Men Track input 2'!K77="","",'Men Track input 2'!K77)</f>
        <v/>
      </c>
      <c r="H350" s="2" t="str">
        <f>IF('Men Track input 2'!L77="","",'Men Track input 2'!L77)</f>
        <v/>
      </c>
    </row>
    <row r="351" spans="1:8">
      <c r="A351" s="39" t="str">
        <f>IF('Men Track input 2'!A78="","",'Men Track input 2'!A78)</f>
        <v>2000SC</v>
      </c>
      <c r="B351" s="47" t="str">
        <f>IF('Men Track input 2'!B78="","",'Men Track input 2'!B78)</f>
        <v>B+C string</v>
      </c>
      <c r="C351" s="42" t="str">
        <f>IF('Men Track input 2'!C78="","",'Men Track input 2'!C78)</f>
        <v/>
      </c>
      <c r="D351" s="42" t="str">
        <f>IF('Men Track input 2'!D78="","",'Men Track input 2'!D78)</f>
        <v/>
      </c>
      <c r="E351" s="42" t="str">
        <f>IF('Men Track input 2'!E78="","",'Men Track input 2'!E78)</f>
        <v/>
      </c>
      <c r="F351" s="43"/>
      <c r="G351" s="43" t="str">
        <f>IF('Men Track input 2'!K78="","",'Men Track input 2'!K78)</f>
        <v>Position</v>
      </c>
      <c r="H351" s="43" t="str">
        <f>IF('Men Track input 2'!L78="","",'Men Track input 2'!L78)</f>
        <v>Bonus</v>
      </c>
    </row>
    <row r="352" spans="1:8">
      <c r="A352" s="40" t="str">
        <f>IF('Men Track input 2'!A79="","",'Men Track input 2'!A79)</f>
        <v>MEN</v>
      </c>
      <c r="B352" s="37" t="str">
        <f>IF('Men Track input 2'!B79="","",'Men Track input 2'!B79)</f>
        <v>Position</v>
      </c>
      <c r="C352" s="37" t="str">
        <f>IF('Men Track input 2'!C79="","",'Men Track input 2'!C79)</f>
        <v>Competitor</v>
      </c>
      <c r="D352" s="37" t="str">
        <f>IF('Men Track input 2'!D79="","",'Men Track input 2'!D79)</f>
        <v>Club</v>
      </c>
      <c r="E352" s="37" t="str">
        <f>IF('Men Track input 2'!E79="","",'Men Track input 2'!E79)</f>
        <v>Bib Number</v>
      </c>
      <c r="F352" s="45" t="str">
        <f>IF('Men Track input 2'!X79="","",'Men Track input 2'!X79)</f>
        <v>Performance</v>
      </c>
      <c r="G352" s="45" t="str">
        <f>IF('Men Track input 2'!K79="","",'Men Track input 2'!K79)</f>
        <v>Points</v>
      </c>
      <c r="H352" s="45" t="str">
        <f>IF('Men Track input 2'!L79="","",'Men Track input 2'!L79)</f>
        <v>Points</v>
      </c>
    </row>
    <row r="353" spans="1:8">
      <c r="A353" t="str">
        <f>IF('Men Track input 1'!A404="","",'Men Track input 1'!A404)</f>
        <v/>
      </c>
      <c r="B353" s="38">
        <f>IF('Men Track input 2'!B80="","",'Men Track input 2'!B80)</f>
        <v>1</v>
      </c>
      <c r="C353" s="38" t="str">
        <f>IF('Men Track input 2'!C80="","",'Men Track input 2'!C80)</f>
        <v/>
      </c>
      <c r="D353" s="38" t="str">
        <f>IF('Men Track input 2'!D80="","",'Men Track input 2'!D80)</f>
        <v/>
      </c>
      <c r="E353" s="38" t="str">
        <f>IF('Men Track input 2'!E80="","",'Men Track input 2'!E80)</f>
        <v/>
      </c>
      <c r="F353" s="46" t="str">
        <f>IF('Men Track input 2'!X80="","",'Men Track input 2'!X80)</f>
        <v/>
      </c>
      <c r="G353" s="46">
        <f>IF('Men Track input 2'!K80="","",'Men Track input 2'!K80)</f>
        <v>0</v>
      </c>
      <c r="H353" s="46">
        <f>IF('Men Track input 2'!L80="","",'Men Track input 2'!L80)</f>
        <v>0</v>
      </c>
    </row>
    <row r="354" spans="1:8">
      <c r="A354" t="str">
        <f>IF('Men Track input 1'!A405="","",'Men Track input 1'!A405)</f>
        <v/>
      </c>
      <c r="B354" s="38">
        <f>IF('Men Track input 2'!B81="","",'Men Track input 2'!B81)</f>
        <v>2</v>
      </c>
      <c r="C354" s="38" t="str">
        <f>IF('Men Track input 2'!C81="","",'Men Track input 2'!C81)</f>
        <v/>
      </c>
      <c r="D354" s="38" t="str">
        <f>IF('Men Track input 2'!D81="","",'Men Track input 2'!D81)</f>
        <v/>
      </c>
      <c r="E354" s="38" t="str">
        <f>IF('Men Track input 2'!E81="","",'Men Track input 2'!E81)</f>
        <v/>
      </c>
      <c r="F354" s="46" t="str">
        <f>IF('Men Track input 2'!X81="","",'Men Track input 2'!X81)</f>
        <v/>
      </c>
      <c r="G354" s="46">
        <f>IF('Men Track input 2'!K81="","",'Men Track input 2'!K81)</f>
        <v>0</v>
      </c>
      <c r="H354" s="46">
        <f>IF('Men Track input 2'!L81="","",'Men Track input 2'!L81)</f>
        <v>0</v>
      </c>
    </row>
    <row r="355" spans="1:8">
      <c r="A355" t="str">
        <f>IF('Men Track input 1'!A406="","",'Men Track input 1'!A406)</f>
        <v/>
      </c>
      <c r="B355" s="38">
        <f>IF('Men Track input 2'!B82="","",'Men Track input 2'!B82)</f>
        <v>3</v>
      </c>
      <c r="C355" s="38" t="str">
        <f>IF('Men Track input 2'!C82="","",'Men Track input 2'!C82)</f>
        <v/>
      </c>
      <c r="D355" s="38" t="str">
        <f>IF('Men Track input 2'!D82="","",'Men Track input 2'!D82)</f>
        <v/>
      </c>
      <c r="E355" s="38" t="str">
        <f>IF('Men Track input 2'!E82="","",'Men Track input 2'!E82)</f>
        <v/>
      </c>
      <c r="F355" s="46" t="str">
        <f>IF('Men Track input 2'!X82="","",'Men Track input 2'!X82)</f>
        <v/>
      </c>
      <c r="G355" s="46">
        <f>IF('Men Track input 2'!K82="","",'Men Track input 2'!K82)</f>
        <v>0</v>
      </c>
      <c r="H355" s="46">
        <f>IF('Men Track input 2'!L82="","",'Men Track input 2'!L82)</f>
        <v>0</v>
      </c>
    </row>
    <row r="356" spans="1:8">
      <c r="A356" t="str">
        <f>IF('Men Track input 1'!A407="","",'Men Track input 1'!A407)</f>
        <v/>
      </c>
      <c r="B356" s="38">
        <f>IF('Men Track input 2'!B83="","",'Men Track input 2'!B83)</f>
        <v>4</v>
      </c>
      <c r="C356" s="38" t="str">
        <f>IF('Men Track input 2'!C83="","",'Men Track input 2'!C83)</f>
        <v/>
      </c>
      <c r="D356" s="38" t="str">
        <f>IF('Men Track input 2'!D83="","",'Men Track input 2'!D83)</f>
        <v/>
      </c>
      <c r="E356" s="38" t="str">
        <f>IF('Men Track input 2'!E83="","",'Men Track input 2'!E83)</f>
        <v/>
      </c>
      <c r="F356" s="46" t="str">
        <f>IF('Men Track input 2'!X83="","",'Men Track input 2'!X83)</f>
        <v/>
      </c>
      <c r="G356" s="46">
        <f>IF('Men Track input 2'!K83="","",'Men Track input 2'!K83)</f>
        <v>0</v>
      </c>
      <c r="H356" s="46">
        <f>IF('Men Track input 2'!L83="","",'Men Track input 2'!L83)</f>
        <v>0</v>
      </c>
    </row>
    <row r="357" spans="1:8">
      <c r="A357" t="str">
        <f>IF('Men Track input 1'!A408="","",'Men Track input 1'!A408)</f>
        <v/>
      </c>
      <c r="B357" s="38">
        <f>IF('Men Track input 2'!B84="","",'Men Track input 2'!B84)</f>
        <v>5</v>
      </c>
      <c r="C357" s="38" t="str">
        <f>IF('Men Track input 2'!C84="","",'Men Track input 2'!C84)</f>
        <v/>
      </c>
      <c r="D357" s="38" t="str">
        <f>IF('Men Track input 2'!D84="","",'Men Track input 2'!D84)</f>
        <v/>
      </c>
      <c r="E357" s="38" t="str">
        <f>IF('Men Track input 2'!E84="","",'Men Track input 2'!E84)</f>
        <v/>
      </c>
      <c r="F357" s="46" t="str">
        <f>IF('Men Track input 2'!X84="","",'Men Track input 2'!X84)</f>
        <v/>
      </c>
      <c r="G357" s="46">
        <f>IF('Men Track input 2'!K84="","",'Men Track input 2'!K84)</f>
        <v>0</v>
      </c>
      <c r="H357" s="46">
        <f>IF('Men Track input 2'!L84="","",'Men Track input 2'!L84)</f>
        <v>0</v>
      </c>
    </row>
    <row r="358" spans="1:8">
      <c r="A358" t="str">
        <f>IF('Men Track input 1'!A409="","",'Men Track input 1'!A409)</f>
        <v/>
      </c>
      <c r="B358" s="38">
        <f>IF('Men Track input 2'!B85="","",'Men Track input 2'!B85)</f>
        <v>6</v>
      </c>
      <c r="C358" s="38" t="str">
        <f>IF('Men Track input 2'!C85="","",'Men Track input 2'!C85)</f>
        <v/>
      </c>
      <c r="D358" s="38" t="str">
        <f>IF('Men Track input 2'!D85="","",'Men Track input 2'!D85)</f>
        <v/>
      </c>
      <c r="E358" s="38" t="str">
        <f>IF('Men Track input 2'!E85="","",'Men Track input 2'!E85)</f>
        <v/>
      </c>
      <c r="F358" s="46" t="str">
        <f>IF('Men Track input 2'!X85="","",'Men Track input 2'!X85)</f>
        <v/>
      </c>
      <c r="G358" s="46">
        <f>IF('Men Track input 2'!K85="","",'Men Track input 2'!K85)</f>
        <v>0</v>
      </c>
      <c r="H358" s="46">
        <f>IF('Men Track input 2'!L85="","",'Men Track input 2'!L85)</f>
        <v>0</v>
      </c>
    </row>
    <row r="359" spans="1:8">
      <c r="A359" t="str">
        <f>IF('Men Track input 1'!A410="","",'Men Track input 1'!A410)</f>
        <v/>
      </c>
      <c r="B359" s="38">
        <f>IF('Men Track input 2'!B86="","",'Men Track input 2'!B86)</f>
        <v>7</v>
      </c>
      <c r="C359" s="38" t="str">
        <f>IF('Men Track input 2'!C86="","",'Men Track input 2'!C86)</f>
        <v/>
      </c>
      <c r="D359" s="38" t="str">
        <f>IF('Men Track input 2'!D86="","",'Men Track input 2'!D86)</f>
        <v/>
      </c>
      <c r="E359" s="38" t="str">
        <f>IF('Men Track input 2'!E86="","",'Men Track input 2'!E86)</f>
        <v/>
      </c>
      <c r="F359" s="46" t="str">
        <f>IF('Men Track input 2'!X86="","",'Men Track input 2'!X86)</f>
        <v/>
      </c>
      <c r="G359" s="46">
        <f>IF('Men Track input 2'!K86="","",'Men Track input 2'!K86)</f>
        <v>0</v>
      </c>
      <c r="H359" s="46">
        <f>IF('Men Track input 2'!L86="","",'Men Track input 2'!L86)</f>
        <v>0</v>
      </c>
    </row>
    <row r="360" spans="1:8">
      <c r="A360" t="str">
        <f>IF('Men Track input 1'!A411="","",'Men Track input 1'!A411)</f>
        <v/>
      </c>
      <c r="B360" s="38">
        <f>IF('Men Track input 2'!B87="","",'Men Track input 2'!B87)</f>
        <v>8</v>
      </c>
      <c r="C360" s="38" t="str">
        <f>IF('Men Track input 2'!C87="","",'Men Track input 2'!C87)</f>
        <v/>
      </c>
      <c r="D360" s="38" t="str">
        <f>IF('Men Track input 2'!D87="","",'Men Track input 2'!D87)</f>
        <v/>
      </c>
      <c r="E360" s="38" t="str">
        <f>IF('Men Track input 2'!E87="","",'Men Track input 2'!E87)</f>
        <v/>
      </c>
      <c r="F360" s="46" t="str">
        <f>IF('Men Track input 2'!X87="","",'Men Track input 2'!X87)</f>
        <v/>
      </c>
      <c r="G360" s="46">
        <f>IF('Men Track input 2'!K87="","",'Men Track input 2'!K87)</f>
        <v>0</v>
      </c>
      <c r="H360" s="46">
        <f>IF('Men Track input 2'!L87="","",'Men Track input 2'!L87)</f>
        <v>0</v>
      </c>
    </row>
    <row r="361" spans="1:8">
      <c r="A361" t="str">
        <f>IF('Men Track input 1'!A415="","",'Men Track input 1'!A415)</f>
        <v/>
      </c>
      <c r="B361" s="38">
        <f>IF('Men Track input 2'!B88="","",'Men Track input 2'!B88)</f>
        <v>9</v>
      </c>
      <c r="C361" s="38" t="str">
        <f>IF('Men Track input 2'!C88="","",'Men Track input 2'!C88)</f>
        <v/>
      </c>
      <c r="D361" s="38" t="str">
        <f>IF('Men Track input 2'!D88="","",'Men Track input 2'!D88)</f>
        <v/>
      </c>
      <c r="E361" s="38" t="str">
        <f>IF('Men Track input 2'!E88="","",'Men Track input 2'!E88)</f>
        <v/>
      </c>
      <c r="F361" s="46" t="str">
        <f>IF('Men Track input 2'!X88="","",'Men Track input 2'!X88)</f>
        <v/>
      </c>
      <c r="G361" s="46">
        <f>IF('Men Track input 2'!K88="","",'Men Track input 2'!K88)</f>
        <v>0</v>
      </c>
      <c r="H361" s="46">
        <f>IF('Men Track input 2'!L88="","",'Men Track input 2'!L88)</f>
        <v>0</v>
      </c>
    </row>
    <row r="362" spans="1:8">
      <c r="A362" t="str">
        <f>IF('Men Track input 1'!A416="","",'Men Track input 1'!A416)</f>
        <v/>
      </c>
      <c r="B362" s="38">
        <f>IF('Men Track input 2'!B89="","",'Men Track input 2'!B89)</f>
        <v>10</v>
      </c>
      <c r="C362" s="38" t="str">
        <f>IF('Men Track input 2'!C89="","",'Men Track input 2'!C89)</f>
        <v/>
      </c>
      <c r="D362" s="38" t="str">
        <f>IF('Men Track input 2'!D89="","",'Men Track input 2'!D89)</f>
        <v/>
      </c>
      <c r="E362" s="38" t="str">
        <f>IF('Men Track input 2'!E89="","",'Men Track input 2'!E89)</f>
        <v/>
      </c>
      <c r="F362" s="46" t="str">
        <f>IF('Men Track input 2'!X89="","",'Men Track input 2'!X89)</f>
        <v/>
      </c>
      <c r="G362" s="46">
        <f>IF('Men Track input 2'!K89="","",'Men Track input 2'!K89)</f>
        <v>0</v>
      </c>
      <c r="H362" s="46">
        <f>IF('Men Track input 2'!L89="","",'Men Track input 2'!L89)</f>
        <v>0</v>
      </c>
    </row>
    <row r="363" spans="1:8">
      <c r="A363" t="str">
        <f>IF('Men Track input 1'!A417="","",'Men Track input 1'!A417)</f>
        <v/>
      </c>
      <c r="B363" s="38">
        <f>IF('Men Track input 2'!B90="","",'Men Track input 2'!B90)</f>
        <v>11</v>
      </c>
      <c r="C363" s="38" t="str">
        <f>IF('Men Track input 2'!C90="","",'Men Track input 2'!C90)</f>
        <v/>
      </c>
      <c r="D363" s="38" t="str">
        <f>IF('Men Track input 2'!D90="","",'Men Track input 2'!D90)</f>
        <v/>
      </c>
      <c r="E363" s="38" t="str">
        <f>IF('Men Track input 2'!E90="","",'Men Track input 2'!E90)</f>
        <v/>
      </c>
      <c r="F363" s="46" t="str">
        <f>IF('Men Track input 2'!X90="","",'Men Track input 2'!X90)</f>
        <v/>
      </c>
      <c r="G363" s="46">
        <f>IF('Men Track input 2'!K90="","",'Men Track input 2'!K90)</f>
        <v>0</v>
      </c>
      <c r="H363" s="46">
        <f>IF('Men Track input 2'!L90="","",'Men Track input 2'!L90)</f>
        <v>0</v>
      </c>
    </row>
    <row r="364" spans="1:8">
      <c r="A364" t="str">
        <f>IF('Men Track input 1'!A418="","",'Men Track input 1'!A418)</f>
        <v/>
      </c>
      <c r="B364" s="38">
        <f>IF('Men Track input 2'!B91="","",'Men Track input 2'!B91)</f>
        <v>12</v>
      </c>
      <c r="C364" s="38" t="str">
        <f>IF('Men Track input 2'!C91="","",'Men Track input 2'!C91)</f>
        <v/>
      </c>
      <c r="D364" s="38" t="str">
        <f>IF('Men Track input 2'!D91="","",'Men Track input 2'!D91)</f>
        <v/>
      </c>
      <c r="E364" s="38" t="str">
        <f>IF('Men Track input 2'!E91="","",'Men Track input 2'!E91)</f>
        <v/>
      </c>
      <c r="F364" s="46" t="str">
        <f>IF('Men Track input 2'!X91="","",'Men Track input 2'!X91)</f>
        <v/>
      </c>
      <c r="G364" s="46">
        <f>IF('Men Track input 2'!K91="","",'Men Track input 2'!K91)</f>
        <v>0</v>
      </c>
      <c r="H364" s="46">
        <f>IF('Men Track input 2'!L91="","",'Men Track input 2'!L91)</f>
        <v>0</v>
      </c>
    </row>
    <row r="365" spans="1:8">
      <c r="A365" t="str">
        <f>IF('Men Track input 1'!A419="","",'Men Track input 1'!A419)</f>
        <v/>
      </c>
      <c r="B365" s="38">
        <f>IF('Men Track input 2'!B92="","",'Men Track input 2'!B92)</f>
        <v>13</v>
      </c>
      <c r="C365" s="38" t="str">
        <f>IF('Men Track input 2'!C92="","",'Men Track input 2'!C92)</f>
        <v/>
      </c>
      <c r="D365" s="38" t="str">
        <f>IF('Men Track input 2'!D92="","",'Men Track input 2'!D92)</f>
        <v/>
      </c>
      <c r="E365" s="38" t="str">
        <f>IF('Men Track input 2'!E92="","",'Men Track input 2'!E92)</f>
        <v/>
      </c>
      <c r="F365" s="46" t="str">
        <f>IF('Men Track input 2'!X92="","",'Men Track input 2'!X92)</f>
        <v/>
      </c>
      <c r="G365" s="46">
        <f>IF('Men Track input 2'!K92="","",'Men Track input 2'!K92)</f>
        <v>0</v>
      </c>
      <c r="H365" s="46">
        <f>IF('Men Track input 2'!L92="","",'Men Track input 2'!L92)</f>
        <v>0</v>
      </c>
    </row>
    <row r="366" spans="1:8">
      <c r="A366" t="str">
        <f>IF('Men Track input 1'!A420="","",'Men Track input 1'!A420)</f>
        <v/>
      </c>
      <c r="B366" s="38">
        <f>IF('Men Track input 2'!B93="","",'Men Track input 2'!B93)</f>
        <v>14</v>
      </c>
      <c r="C366" s="38" t="str">
        <f>IF('Men Track input 2'!C93="","",'Men Track input 2'!C93)</f>
        <v/>
      </c>
      <c r="D366" s="38" t="str">
        <f>IF('Men Track input 2'!D93="","",'Men Track input 2'!D93)</f>
        <v/>
      </c>
      <c r="E366" s="38" t="str">
        <f>IF('Men Track input 2'!E93="","",'Men Track input 2'!E93)</f>
        <v/>
      </c>
      <c r="F366" s="46" t="str">
        <f>IF('Men Track input 2'!X93="","",'Men Track input 2'!X93)</f>
        <v/>
      </c>
      <c r="G366" s="46">
        <f>IF('Men Track input 2'!K93="","",'Men Track input 2'!K93)</f>
        <v>0</v>
      </c>
      <c r="H366" s="46">
        <f>IF('Men Track input 2'!L93="","",'Men Track input 2'!L93)</f>
        <v>0</v>
      </c>
    </row>
    <row r="367" spans="1:8">
      <c r="A367" t="str">
        <f>IF('Men Track input 1'!A421="","",'Men Track input 1'!A421)</f>
        <v/>
      </c>
      <c r="B367" s="38">
        <f>IF('Men Track input 2'!B94="","",'Men Track input 2'!B94)</f>
        <v>15</v>
      </c>
      <c r="C367" s="38" t="str">
        <f>IF('Men Track input 2'!C94="","",'Men Track input 2'!C94)</f>
        <v/>
      </c>
      <c r="D367" s="38" t="str">
        <f>IF('Men Track input 2'!D94="","",'Men Track input 2'!D94)</f>
        <v/>
      </c>
      <c r="E367" s="38" t="str">
        <f>IF('Men Track input 2'!E94="","",'Men Track input 2'!E94)</f>
        <v/>
      </c>
      <c r="F367" s="46" t="str">
        <f>IF('Men Track input 2'!X94="","",'Men Track input 2'!X94)</f>
        <v/>
      </c>
      <c r="G367" s="46">
        <f>IF('Men Track input 2'!K94="","",'Men Track input 2'!K94)</f>
        <v>0</v>
      </c>
      <c r="H367" s="46">
        <f>IF('Men Track input 2'!L94="","",'Men Track input 2'!L94)</f>
        <v>0</v>
      </c>
    </row>
    <row r="368" spans="1:8">
      <c r="A368" t="str">
        <f>IF('Men Track input 1'!A422="","",'Men Track input 1'!A422)</f>
        <v/>
      </c>
      <c r="B368" s="38">
        <f>IF('Men Track input 2'!B95="","",'Men Track input 2'!B95)</f>
        <v>16</v>
      </c>
      <c r="C368" s="38" t="str">
        <f>IF('Men Track input 2'!C95="","",'Men Track input 2'!C95)</f>
        <v/>
      </c>
      <c r="D368" s="38" t="str">
        <f>IF('Men Track input 2'!D95="","",'Men Track input 2'!D95)</f>
        <v/>
      </c>
      <c r="E368" s="38" t="str">
        <f>IF('Men Track input 2'!E95="","",'Men Track input 2'!E95)</f>
        <v/>
      </c>
      <c r="F368" s="46" t="str">
        <f>IF('Men Track input 2'!X95="","",'Men Track input 2'!X95)</f>
        <v/>
      </c>
      <c r="G368" s="46">
        <f>IF('Men Track input 2'!K95="","",'Men Track input 2'!K95)</f>
        <v>0</v>
      </c>
      <c r="H368" s="46">
        <f>IF('Men Track input 2'!L95="","",'Men Track input 2'!L95)</f>
        <v>0</v>
      </c>
    </row>
    <row r="371" spans="1:8">
      <c r="A371" s="39" t="str">
        <f>IF('Men Track input 2'!A98="","",'Men Track input 2'!A98)</f>
        <v>Event</v>
      </c>
      <c r="B371" s="39" t="str">
        <f>IF('Men Track input 2'!B98="","",'Men Track input 2'!B98)</f>
        <v>Event</v>
      </c>
      <c r="C371" s="39" t="str">
        <f>IF('Men Track input 2'!C98="","",'Men Track input 2'!C98)</f>
        <v>4x100</v>
      </c>
      <c r="D371" s="39" t="str">
        <f>IF('Men Track input 2'!D98="","",'Men Track input 2'!D98)</f>
        <v>metres</v>
      </c>
      <c r="E371" s="40" t="str">
        <f>A373</f>
        <v>MEN</v>
      </c>
      <c r="F371" s="2" t="str">
        <f>IF('Men Track input 2'!T98="","",'Men Track input 2'!T98)</f>
        <v/>
      </c>
      <c r="G371" s="2" t="str">
        <f>IF('Men Track input 2'!K98="","",'Men Track input 2'!K98)</f>
        <v/>
      </c>
      <c r="H371" s="2" t="str">
        <f>IF('Men Track input 2'!L98="","",'Men Track input 2'!L98)</f>
        <v/>
      </c>
    </row>
    <row r="372" spans="1:8">
      <c r="A372" s="39" t="str">
        <f>IF('Men Track input 2'!A99="","",'Men Track input 2'!A99)</f>
        <v>4x100</v>
      </c>
      <c r="B372" s="41" t="str">
        <f>IF('Men Track input 2'!B99="","",'Men Track input 2'!B99)</f>
        <v>A string</v>
      </c>
      <c r="C372" s="42" t="str">
        <f>IF('Men Track input 2'!C99="","",'Men Track input 2'!C99)</f>
        <v/>
      </c>
      <c r="D372" s="42" t="str">
        <f>IF('Men Track input 2'!D99="","",'Men Track input 2'!D99)</f>
        <v/>
      </c>
      <c r="E372" s="42" t="str">
        <f>IF('Men Track input 2'!E99="","",'Men Track input 2'!E99)</f>
        <v/>
      </c>
      <c r="F372" s="43"/>
      <c r="G372" s="43" t="str">
        <f>IF('Men Track input 2'!K99="","",'Men Track input 2'!K99)</f>
        <v>Position</v>
      </c>
      <c r="H372" s="43" t="str">
        <f>IF('Men Track input 2'!L99="","",'Men Track input 2'!L99)</f>
        <v/>
      </c>
    </row>
    <row r="373" spans="1:8">
      <c r="A373" s="40" t="str">
        <f>IF('Men Track input 2'!A100="","",'Men Track input 2'!A100)</f>
        <v>MEN</v>
      </c>
      <c r="B373" s="44" t="str">
        <f>IF('Men Track input 2'!B100="","",'Men Track input 2'!B100)</f>
        <v>Position</v>
      </c>
      <c r="C373" s="37" t="str">
        <f>IF('Men Track input 2'!C100="","",'Men Track input 2'!C100)</f>
        <v>Competitor</v>
      </c>
      <c r="D373" s="37" t="str">
        <f>IF('Men Track input 2'!D100="","",'Men Track input 2'!D100)</f>
        <v>Club</v>
      </c>
      <c r="E373" s="37" t="str">
        <f>IF('Men Track input 2'!E100="","",'Men Track input 2'!E100)</f>
        <v>Bib Number</v>
      </c>
      <c r="F373" s="45" t="str">
        <f>IF('Men Track input 2'!X100="","",'Men Track input 2'!X100)</f>
        <v>Performance</v>
      </c>
      <c r="G373" s="45" t="str">
        <f>IF('Men Track input 2'!K100="","",'Men Track input 2'!K100)</f>
        <v>Points</v>
      </c>
      <c r="H373" s="45" t="str">
        <f>IF('Men Track input 2'!L100="","",'Men Track input 2'!L100)</f>
        <v/>
      </c>
    </row>
    <row r="374" spans="1:8">
      <c r="A374" t="str">
        <f>IF('Men Track input 1'!A428="","",'Men Track input 1'!A428)</f>
        <v/>
      </c>
      <c r="B374" s="38">
        <f>IF('Men Track input 2'!B101="","",'Men Track input 2'!B101)</f>
        <v>1</v>
      </c>
      <c r="C374" s="38" t="str">
        <f>IF('Men Track input 2'!C101="","",'Men Track input 2'!C101)</f>
        <v/>
      </c>
      <c r="D374" s="38" t="str">
        <f>IF('Men Track input 2'!D101="","",'Men Track input 2'!D101)</f>
        <v/>
      </c>
      <c r="E374" s="38" t="str">
        <f>IF('Men Track input 2'!E101="","",'Men Track input 2'!E101)</f>
        <v/>
      </c>
      <c r="F374" s="46" t="str">
        <f>IF('Men Track input 2'!X101="","",'Men Track input 2'!X101)</f>
        <v/>
      </c>
      <c r="G374" s="46">
        <f>IF('Men Track input 2'!K101="","",'Men Track input 2'!K101)</f>
        <v>0</v>
      </c>
      <c r="H374" s="46" t="str">
        <f>IF('Men Track input 2'!L101="","",'Men Track input 2'!L101)</f>
        <v/>
      </c>
    </row>
    <row r="375" spans="1:8">
      <c r="A375" t="str">
        <f>IF('Men Track input 1'!A429="","",'Men Track input 1'!A429)</f>
        <v/>
      </c>
      <c r="B375" s="38">
        <f>IF('Men Track input 2'!B102="","",'Men Track input 2'!B102)</f>
        <v>2</v>
      </c>
      <c r="C375" s="38" t="str">
        <f>IF('Men Track input 2'!C102="","",'Men Track input 2'!C102)</f>
        <v/>
      </c>
      <c r="D375" s="38" t="str">
        <f>IF('Men Track input 2'!D102="","",'Men Track input 2'!D102)</f>
        <v/>
      </c>
      <c r="E375" s="38" t="str">
        <f>IF('Men Track input 2'!E102="","",'Men Track input 2'!E102)</f>
        <v/>
      </c>
      <c r="F375" s="46" t="str">
        <f>IF('Men Track input 2'!X102="","",'Men Track input 2'!X102)</f>
        <v/>
      </c>
      <c r="G375" s="46">
        <f>IF('Men Track input 2'!K102="","",'Men Track input 2'!K102)</f>
        <v>0</v>
      </c>
      <c r="H375" s="46" t="str">
        <f>IF('Men Track input 2'!L102="","",'Men Track input 2'!L102)</f>
        <v/>
      </c>
    </row>
    <row r="376" spans="1:8">
      <c r="A376" t="str">
        <f>IF('Men Track input 1'!A430="","",'Men Track input 1'!A430)</f>
        <v/>
      </c>
      <c r="B376" s="38">
        <f>IF('Men Track input 2'!B103="","",'Men Track input 2'!B103)</f>
        <v>3</v>
      </c>
      <c r="C376" s="38" t="str">
        <f>IF('Men Track input 2'!C103="","",'Men Track input 2'!C103)</f>
        <v/>
      </c>
      <c r="D376" s="38" t="str">
        <f>IF('Men Track input 2'!D103="","",'Men Track input 2'!D103)</f>
        <v/>
      </c>
      <c r="E376" s="38" t="str">
        <f>IF('Men Track input 2'!E103="","",'Men Track input 2'!E103)</f>
        <v/>
      </c>
      <c r="F376" s="46" t="str">
        <f>IF('Men Track input 2'!X103="","",'Men Track input 2'!X103)</f>
        <v/>
      </c>
      <c r="G376" s="46">
        <f>IF('Men Track input 2'!K103="","",'Men Track input 2'!K103)</f>
        <v>0</v>
      </c>
      <c r="H376" s="46" t="str">
        <f>IF('Men Track input 2'!L103="","",'Men Track input 2'!L103)</f>
        <v/>
      </c>
    </row>
    <row r="377" spans="1:8">
      <c r="A377" t="str">
        <f>IF('Men Track input 1'!A431="","",'Men Track input 1'!A431)</f>
        <v/>
      </c>
      <c r="B377" s="38">
        <f>IF('Men Track input 2'!B104="","",'Men Track input 2'!B104)</f>
        <v>4</v>
      </c>
      <c r="C377" s="38" t="str">
        <f>IF('Men Track input 2'!C104="","",'Men Track input 2'!C104)</f>
        <v/>
      </c>
      <c r="D377" s="38" t="str">
        <f>IF('Men Track input 2'!D104="","",'Men Track input 2'!D104)</f>
        <v/>
      </c>
      <c r="E377" s="38" t="str">
        <f>IF('Men Track input 2'!E104="","",'Men Track input 2'!E104)</f>
        <v/>
      </c>
      <c r="F377" s="46" t="str">
        <f>IF('Men Track input 2'!X104="","",'Men Track input 2'!X104)</f>
        <v/>
      </c>
      <c r="G377" s="46">
        <f>IF('Men Track input 2'!K104="","",'Men Track input 2'!K104)</f>
        <v>0</v>
      </c>
      <c r="H377" s="46" t="str">
        <f>IF('Men Track input 2'!L104="","",'Men Track input 2'!L104)</f>
        <v/>
      </c>
    </row>
    <row r="378" spans="1:8">
      <c r="A378" t="str">
        <f>IF('Men Track input 1'!A432="","",'Men Track input 1'!A432)</f>
        <v/>
      </c>
      <c r="B378" s="38">
        <f>IF('Men Track input 2'!B105="","",'Men Track input 2'!B105)</f>
        <v>5</v>
      </c>
      <c r="C378" s="38" t="str">
        <f>IF('Men Track input 2'!C105="","",'Men Track input 2'!C105)</f>
        <v/>
      </c>
      <c r="D378" s="38" t="str">
        <f>IF('Men Track input 2'!D105="","",'Men Track input 2'!D105)</f>
        <v/>
      </c>
      <c r="E378" s="38" t="str">
        <f>IF('Men Track input 2'!E105="","",'Men Track input 2'!E105)</f>
        <v/>
      </c>
      <c r="F378" s="46" t="str">
        <f>IF('Men Track input 2'!X105="","",'Men Track input 2'!X105)</f>
        <v/>
      </c>
      <c r="G378" s="46">
        <f>IF('Men Track input 2'!K105="","",'Men Track input 2'!K105)</f>
        <v>0</v>
      </c>
      <c r="H378" s="46" t="str">
        <f>IF('Men Track input 2'!L105="","",'Men Track input 2'!L105)</f>
        <v/>
      </c>
    </row>
    <row r="379" spans="1:8">
      <c r="A379" t="str">
        <f>IF('Men Track input 1'!A433="","",'Men Track input 1'!A433)</f>
        <v/>
      </c>
      <c r="B379" s="38">
        <f>IF('Men Track input 2'!B106="","",'Men Track input 2'!B106)</f>
        <v>6</v>
      </c>
      <c r="C379" s="38" t="str">
        <f>IF('Men Track input 2'!C106="","",'Men Track input 2'!C106)</f>
        <v/>
      </c>
      <c r="D379" s="38" t="str">
        <f>IF('Men Track input 2'!D106="","",'Men Track input 2'!D106)</f>
        <v/>
      </c>
      <c r="E379" s="38" t="str">
        <f>IF('Men Track input 2'!E106="","",'Men Track input 2'!E106)</f>
        <v/>
      </c>
      <c r="F379" s="46" t="str">
        <f>IF('Men Track input 2'!X106="","",'Men Track input 2'!X106)</f>
        <v/>
      </c>
      <c r="G379" s="46">
        <f>IF('Men Track input 2'!K106="","",'Men Track input 2'!K106)</f>
        <v>0</v>
      </c>
      <c r="H379" s="46" t="str">
        <f>IF('Men Track input 2'!L106="","",'Men Track input 2'!L106)</f>
        <v/>
      </c>
    </row>
    <row r="380" spans="1:8">
      <c r="A380" t="str">
        <f>IF('Men Track input 1'!A434="","",'Men Track input 1'!A434)</f>
        <v/>
      </c>
      <c r="B380" s="38">
        <f>IF('Men Track input 2'!B107="","",'Men Track input 2'!B107)</f>
        <v>7</v>
      </c>
      <c r="C380" s="38" t="str">
        <f>IF('Men Track input 2'!C107="","",'Men Track input 2'!C107)</f>
        <v/>
      </c>
      <c r="D380" s="38" t="str">
        <f>IF('Men Track input 2'!D107="","",'Men Track input 2'!D107)</f>
        <v/>
      </c>
      <c r="E380" s="38" t="str">
        <f>IF('Men Track input 2'!E107="","",'Men Track input 2'!E107)</f>
        <v/>
      </c>
      <c r="F380" s="46" t="str">
        <f>IF('Men Track input 2'!X107="","",'Men Track input 2'!X107)</f>
        <v/>
      </c>
      <c r="G380" s="46">
        <f>IF('Men Track input 2'!K107="","",'Men Track input 2'!K107)</f>
        <v>0</v>
      </c>
      <c r="H380" s="46" t="str">
        <f>IF('Men Track input 2'!L107="","",'Men Track input 2'!L107)</f>
        <v/>
      </c>
    </row>
    <row r="381" spans="1:8">
      <c r="A381" t="str">
        <f>IF('Men Track input 1'!A435="","",'Men Track input 1'!A435)</f>
        <v/>
      </c>
      <c r="B381" s="38">
        <f>IF('Men Track input 2'!B108="","",'Men Track input 2'!B108)</f>
        <v>8</v>
      </c>
      <c r="C381" s="38" t="str">
        <f>IF('Men Track input 2'!C108="","",'Men Track input 2'!C108)</f>
        <v/>
      </c>
      <c r="D381" s="38" t="str">
        <f>IF('Men Track input 2'!D108="","",'Men Track input 2'!D108)</f>
        <v/>
      </c>
      <c r="E381" s="38" t="str">
        <f>IF('Men Track input 2'!E108="","",'Men Track input 2'!E108)</f>
        <v/>
      </c>
      <c r="F381" s="46" t="str">
        <f>IF('Men Track input 2'!X108="","",'Men Track input 2'!X108)</f>
        <v/>
      </c>
      <c r="G381" s="46">
        <f>IF('Men Track input 2'!K108="","",'Men Track input 2'!K108)</f>
        <v>0</v>
      </c>
      <c r="H381" s="46" t="str">
        <f>IF('Men Track input 2'!L108="","",'Men Track input 2'!L108)</f>
        <v/>
      </c>
    </row>
    <row r="384" spans="1:8">
      <c r="A384" s="39" t="str">
        <f>IF('Men Track input 2'!A111="","",'Men Track input 2'!A111)</f>
        <v>Event</v>
      </c>
      <c r="B384" s="39" t="str">
        <f>IF('Men Track input 2'!B111="","",'Men Track input 2'!B111)</f>
        <v>Event</v>
      </c>
      <c r="C384" s="39" t="str">
        <f>IF('Men Track input 2'!C111="","",'Men Track input 2'!C111)</f>
        <v>4x400</v>
      </c>
      <c r="D384" s="39" t="str">
        <f>IF('Men Track input 2'!D111="","",'Men Track input 2'!D111)</f>
        <v>metres</v>
      </c>
      <c r="E384" s="40" t="str">
        <f>A386</f>
        <v>MEN</v>
      </c>
      <c r="F384" s="2" t="str">
        <f>IF('Men Track input 2'!T111="","",'Men Track input 2'!T111)</f>
        <v/>
      </c>
      <c r="G384" s="2" t="str">
        <f>IF('Men Track input 2'!K111="","",'Men Track input 2'!K111)</f>
        <v/>
      </c>
      <c r="H384" s="2" t="str">
        <f>IF('Men Track input 2'!L111="","",'Men Track input 2'!L111)</f>
        <v/>
      </c>
    </row>
    <row r="385" spans="1:8">
      <c r="A385" s="39" t="str">
        <f>IF('Men Track input 2'!A112="","",'Men Track input 2'!A112)</f>
        <v>4x400</v>
      </c>
      <c r="B385" s="41" t="str">
        <f>IF('Men Track input 2'!B112="","",'Men Track input 2'!B112)</f>
        <v>A string</v>
      </c>
      <c r="C385" s="42" t="str">
        <f>IF('Men Track input 2'!C112="","",'Men Track input 2'!C112)</f>
        <v/>
      </c>
      <c r="D385" s="42" t="str">
        <f>IF('Men Track input 2'!D112="","",'Men Track input 2'!D112)</f>
        <v/>
      </c>
      <c r="E385" s="42" t="str">
        <f>IF('Men Track input 2'!E112="","",'Men Track input 2'!E112)</f>
        <v/>
      </c>
      <c r="F385" s="43"/>
      <c r="G385" s="43" t="str">
        <f>IF('Men Track input 2'!K112="","",'Men Track input 2'!K112)</f>
        <v>Position</v>
      </c>
      <c r="H385" s="43" t="str">
        <f>IF('Men Track input 2'!L112="","",'Men Track input 2'!L112)</f>
        <v/>
      </c>
    </row>
    <row r="386" spans="1:8">
      <c r="A386" s="40" t="str">
        <f>IF('Men Track input 2'!A113="","",'Men Track input 2'!A113)</f>
        <v>MEN</v>
      </c>
      <c r="B386" s="44" t="str">
        <f>IF('Men Track input 2'!B113="","",'Men Track input 2'!B113)</f>
        <v>Position</v>
      </c>
      <c r="C386" s="37" t="str">
        <f>IF('Men Track input 2'!C113="","",'Men Track input 2'!C113)</f>
        <v>Competitor</v>
      </c>
      <c r="D386" s="37" t="str">
        <f>IF('Men Track input 2'!D113="","",'Men Track input 2'!D113)</f>
        <v>Club</v>
      </c>
      <c r="E386" s="37" t="str">
        <f>IF('Men Track input 2'!E113="","",'Men Track input 2'!E113)</f>
        <v>Bib Number</v>
      </c>
      <c r="F386" s="45" t="str">
        <f>IF('Men Track input 2'!X113="","",'Men Track input 2'!X113)</f>
        <v>Performance</v>
      </c>
      <c r="G386" s="45" t="str">
        <f>IF('Men Track input 2'!K113="","",'Men Track input 2'!K113)</f>
        <v>Points</v>
      </c>
      <c r="H386" s="45" t="str">
        <f>IF('Men Track input 2'!L113="","",'Men Track input 2'!L113)</f>
        <v/>
      </c>
    </row>
    <row r="387" spans="1:8">
      <c r="A387" t="str">
        <f>IF('Men Track input 1'!A441="","",'Men Track input 1'!A441)</f>
        <v/>
      </c>
      <c r="B387" s="38">
        <f>IF('Men Track input 2'!B114="","",'Men Track input 2'!B114)</f>
        <v>1</v>
      </c>
      <c r="C387" s="38" t="str">
        <f>IF('Men Track input 2'!C114="","",'Men Track input 2'!C114)</f>
        <v/>
      </c>
      <c r="D387" s="38" t="str">
        <f>IF('Men Track input 2'!D114="","",'Men Track input 2'!D114)</f>
        <v/>
      </c>
      <c r="E387" s="38" t="str">
        <f>IF('Men Track input 2'!E114="","",'Men Track input 2'!E114)</f>
        <v/>
      </c>
      <c r="F387" s="46" t="str">
        <f>IF('Men Track input 2'!X114="","",'Men Track input 2'!X114)</f>
        <v/>
      </c>
      <c r="G387" s="46">
        <f>IF('Men Track input 2'!K114="","",'Men Track input 2'!K114)</f>
        <v>0</v>
      </c>
      <c r="H387" s="46" t="str">
        <f>IF('Men Track input 2'!L114="","",'Men Track input 2'!L114)</f>
        <v/>
      </c>
    </row>
    <row r="388" spans="1:8">
      <c r="A388" t="str">
        <f>IF('Men Track input 1'!A442="","",'Men Track input 1'!A442)</f>
        <v/>
      </c>
      <c r="B388" s="38">
        <f>IF('Men Track input 2'!B115="","",'Men Track input 2'!B115)</f>
        <v>2</v>
      </c>
      <c r="C388" s="38" t="str">
        <f>IF('Men Track input 2'!C115="","",'Men Track input 2'!C115)</f>
        <v/>
      </c>
      <c r="D388" s="38" t="str">
        <f>IF('Men Track input 2'!D115="","",'Men Track input 2'!D115)</f>
        <v/>
      </c>
      <c r="E388" s="38" t="str">
        <f>IF('Men Track input 2'!E115="","",'Men Track input 2'!E115)</f>
        <v/>
      </c>
      <c r="F388" s="46" t="str">
        <f>IF('Men Track input 2'!X115="","",'Men Track input 2'!X115)</f>
        <v/>
      </c>
      <c r="G388" s="46">
        <f>IF('Men Track input 2'!K115="","",'Men Track input 2'!K115)</f>
        <v>0</v>
      </c>
      <c r="H388" s="46" t="str">
        <f>IF('Men Track input 2'!L115="","",'Men Track input 2'!L115)</f>
        <v/>
      </c>
    </row>
    <row r="389" spans="1:8">
      <c r="A389" t="str">
        <f>IF('Men Track input 1'!A443="","",'Men Track input 1'!A443)</f>
        <v/>
      </c>
      <c r="B389" s="38">
        <f>IF('Men Track input 2'!B116="","",'Men Track input 2'!B116)</f>
        <v>3</v>
      </c>
      <c r="C389" s="38" t="str">
        <f>IF('Men Track input 2'!C116="","",'Men Track input 2'!C116)</f>
        <v/>
      </c>
      <c r="D389" s="38" t="str">
        <f>IF('Men Track input 2'!D116="","",'Men Track input 2'!D116)</f>
        <v/>
      </c>
      <c r="E389" s="38" t="str">
        <f>IF('Men Track input 2'!E116="","",'Men Track input 2'!E116)</f>
        <v/>
      </c>
      <c r="F389" s="46" t="str">
        <f>IF('Men Track input 2'!X116="","",'Men Track input 2'!X116)</f>
        <v/>
      </c>
      <c r="G389" s="46">
        <f>IF('Men Track input 2'!K116="","",'Men Track input 2'!K116)</f>
        <v>0</v>
      </c>
      <c r="H389" s="46" t="str">
        <f>IF('Men Track input 2'!L116="","",'Men Track input 2'!L116)</f>
        <v/>
      </c>
    </row>
    <row r="390" spans="1:8">
      <c r="A390" t="str">
        <f>IF('Men Track input 1'!A444="","",'Men Track input 1'!A444)</f>
        <v/>
      </c>
      <c r="B390" s="38">
        <f>IF('Men Track input 2'!B117="","",'Men Track input 2'!B117)</f>
        <v>4</v>
      </c>
      <c r="C390" s="38" t="str">
        <f>IF('Men Track input 2'!C117="","",'Men Track input 2'!C117)</f>
        <v/>
      </c>
      <c r="D390" s="38" t="str">
        <f>IF('Men Track input 2'!D117="","",'Men Track input 2'!D117)</f>
        <v/>
      </c>
      <c r="E390" s="38" t="str">
        <f>IF('Men Track input 2'!E117="","",'Men Track input 2'!E117)</f>
        <v/>
      </c>
      <c r="F390" s="46" t="str">
        <f>IF('Men Track input 2'!X117="","",'Men Track input 2'!X117)</f>
        <v/>
      </c>
      <c r="G390" s="46">
        <f>IF('Men Track input 2'!K117="","",'Men Track input 2'!K117)</f>
        <v>0</v>
      </c>
      <c r="H390" s="46" t="str">
        <f>IF('Men Track input 2'!L117="","",'Men Track input 2'!L117)</f>
        <v/>
      </c>
    </row>
    <row r="391" spans="1:8">
      <c r="A391" t="str">
        <f>IF('Men Track input 1'!A445="","",'Men Track input 1'!A445)</f>
        <v/>
      </c>
      <c r="B391" s="38">
        <f>IF('Men Track input 2'!B118="","",'Men Track input 2'!B118)</f>
        <v>5</v>
      </c>
      <c r="C391" s="38" t="str">
        <f>IF('Men Track input 2'!C118="","",'Men Track input 2'!C118)</f>
        <v/>
      </c>
      <c r="D391" s="38" t="str">
        <f>IF('Men Track input 2'!D118="","",'Men Track input 2'!D118)</f>
        <v/>
      </c>
      <c r="E391" s="38" t="str">
        <f>IF('Men Track input 2'!E118="","",'Men Track input 2'!E118)</f>
        <v/>
      </c>
      <c r="F391" s="46" t="str">
        <f>IF('Men Track input 2'!X118="","",'Men Track input 2'!X118)</f>
        <v/>
      </c>
      <c r="G391" s="46">
        <f>IF('Men Track input 2'!K118="","",'Men Track input 2'!K118)</f>
        <v>0</v>
      </c>
      <c r="H391" s="46" t="str">
        <f>IF('Men Track input 2'!L118="","",'Men Track input 2'!L118)</f>
        <v/>
      </c>
    </row>
    <row r="392" spans="1:8">
      <c r="A392" t="str">
        <f>IF('Men Track input 1'!A446="","",'Men Track input 1'!A446)</f>
        <v/>
      </c>
      <c r="B392" s="38">
        <f>IF('Men Track input 2'!B119="","",'Men Track input 2'!B119)</f>
        <v>6</v>
      </c>
      <c r="C392" s="38" t="str">
        <f>IF('Men Track input 2'!C119="","",'Men Track input 2'!C119)</f>
        <v/>
      </c>
      <c r="D392" s="38" t="str">
        <f>IF('Men Track input 2'!D119="","",'Men Track input 2'!D119)</f>
        <v/>
      </c>
      <c r="E392" s="38" t="str">
        <f>IF('Men Track input 2'!E119="","",'Men Track input 2'!E119)</f>
        <v/>
      </c>
      <c r="F392" s="46" t="str">
        <f>IF('Men Track input 2'!X119="","",'Men Track input 2'!X119)</f>
        <v/>
      </c>
      <c r="G392" s="46">
        <f>IF('Men Track input 2'!K119="","",'Men Track input 2'!K119)</f>
        <v>0</v>
      </c>
      <c r="H392" s="46" t="str">
        <f>IF('Men Track input 2'!L119="","",'Men Track input 2'!L119)</f>
        <v/>
      </c>
    </row>
    <row r="393" spans="1:8">
      <c r="A393" t="str">
        <f>IF('Men Track input 1'!A447="","",'Men Track input 1'!A447)</f>
        <v/>
      </c>
      <c r="B393" s="38">
        <f>IF('Men Track input 2'!B120="","",'Men Track input 2'!B120)</f>
        <v>7</v>
      </c>
      <c r="C393" s="38" t="str">
        <f>IF('Men Track input 2'!C120="","",'Men Track input 2'!C120)</f>
        <v/>
      </c>
      <c r="D393" s="38" t="str">
        <f>IF('Men Track input 2'!D120="","",'Men Track input 2'!D120)</f>
        <v/>
      </c>
      <c r="E393" s="38" t="str">
        <f>IF('Men Track input 2'!E120="","",'Men Track input 2'!E120)</f>
        <v/>
      </c>
      <c r="F393" s="46" t="str">
        <f>IF('Men Track input 2'!X120="","",'Men Track input 2'!X120)</f>
        <v/>
      </c>
      <c r="G393" s="46">
        <f>IF('Men Track input 2'!K120="","",'Men Track input 2'!K120)</f>
        <v>0</v>
      </c>
      <c r="H393" s="46" t="str">
        <f>IF('Men Track input 2'!L120="","",'Men Track input 2'!L120)</f>
        <v/>
      </c>
    </row>
    <row r="394" spans="1:8">
      <c r="A394" t="str">
        <f>IF('Men Track input 1'!A448="","",'Men Track input 1'!A448)</f>
        <v/>
      </c>
      <c r="B394" s="38">
        <f>IF('Men Track input 2'!B121="","",'Men Track input 2'!B121)</f>
        <v>8</v>
      </c>
      <c r="C394" s="38" t="str">
        <f>IF('Men Track input 2'!C121="","",'Men Track input 2'!C121)</f>
        <v/>
      </c>
      <c r="D394" s="38" t="str">
        <f>IF('Men Track input 2'!D121="","",'Men Track input 2'!D121)</f>
        <v/>
      </c>
      <c r="E394" s="38" t="str">
        <f>IF('Men Track input 2'!E121="","",'Men Track input 2'!E121)</f>
        <v/>
      </c>
      <c r="F394" s="46" t="str">
        <f>IF('Men Track input 2'!X121="","",'Men Track input 2'!X121)</f>
        <v/>
      </c>
      <c r="G394" s="46">
        <f>IF('Men Track input 2'!K121="","",'Men Track input 2'!K121)</f>
        <v>0</v>
      </c>
      <c r="H394" s="46" t="str">
        <f>IF('Men Track input 2'!L121="","",'Men Track input 2'!L121)</f>
        <v/>
      </c>
    </row>
    <row r="397" spans="1:8">
      <c r="A397" s="39" t="str">
        <f>IF('Men Field input'!A2="","",'Men Field input'!A2)</f>
        <v>Event</v>
      </c>
      <c r="B397" s="39" t="str">
        <f>IF('Men Field input'!B2="","",'Men Field input'!B2)</f>
        <v>Event</v>
      </c>
      <c r="C397" s="39" t="str">
        <f>IF('Men Field input'!C2="","",'Men Field input'!C2)</f>
        <v>HJ</v>
      </c>
      <c r="D397" s="39" t="str">
        <f>IF('Men Field input'!D2="","",'Men Field input'!D2)</f>
        <v>metres</v>
      </c>
      <c r="E397" s="40" t="str">
        <f>A399</f>
        <v>MEN</v>
      </c>
      <c r="G397" s="2"/>
      <c r="H397" s="2"/>
    </row>
    <row r="398" spans="1:8">
      <c r="A398" s="16" t="str">
        <f>IF('Men Field input'!A3="","",'Men Field input'!A3)</f>
        <v>HJ</v>
      </c>
      <c r="B398" s="41" t="str">
        <f>IF('Men Field input'!B3="","",'Men Field input'!B3)</f>
        <v>A string</v>
      </c>
      <c r="C398" s="42" t="str">
        <f>IF('Men Field input'!C3="","",'Men Field input'!C3)</f>
        <v/>
      </c>
      <c r="D398" s="42" t="str">
        <f>IF('Men Field input'!D3="","",'Men Field input'!D3)</f>
        <v/>
      </c>
      <c r="E398" s="42" t="str">
        <f>IF('Men Field input'!E3="","",'Men Field input'!E3)</f>
        <v/>
      </c>
      <c r="F398" s="48"/>
      <c r="G398" s="43" t="str">
        <f>IF('Men Field input'!K3="","",'Men Field input'!K3)</f>
        <v>Position</v>
      </c>
      <c r="H398" s="43" t="str">
        <f>IF('Men Field input'!L3="","",'Men Field input'!L3)</f>
        <v>Bonus</v>
      </c>
    </row>
    <row r="399" spans="1:8">
      <c r="A399" s="40" t="str">
        <f>IF('Men Field input'!A4="","",'Men Field input'!A4)</f>
        <v>MEN</v>
      </c>
      <c r="B399" s="44" t="str">
        <f>IF('Men Field input'!B4="","",'Men Field input'!B4)</f>
        <v>Position</v>
      </c>
      <c r="C399" s="37" t="str">
        <f>IF('Men Field input'!C4="","",'Men Field input'!C4)</f>
        <v>Competitor</v>
      </c>
      <c r="D399" s="37" t="str">
        <f>IF('Men Field input'!D4="","",'Men Field input'!D4)</f>
        <v>Club</v>
      </c>
      <c r="E399" s="37" t="str">
        <f>IF('Men Field input'!E4="","",'Men Field input'!E4)</f>
        <v>Bib Number</v>
      </c>
      <c r="F399" s="49" t="str">
        <f>IF('Men Field input'!T4="","",'Men Field input'!T4)</f>
        <v>Performance</v>
      </c>
      <c r="G399" s="45" t="str">
        <f>IF('Men Field input'!K4="","",'Men Field input'!K4)</f>
        <v>Points</v>
      </c>
      <c r="H399" s="45" t="str">
        <f>IF('Men Field input'!L4="","",'Men Field input'!L4)</f>
        <v>Points</v>
      </c>
    </row>
    <row r="400" spans="1:8">
      <c r="A400" t="str">
        <f>IF('Men Field input'!A5="","",'Men Field input'!A5)</f>
        <v/>
      </c>
      <c r="B400" s="38">
        <f>IF('Men Field input'!B5="","",'Men Field input'!B5)</f>
        <v>1</v>
      </c>
      <c r="C400" s="38" t="str">
        <f>IF('Men Field input'!C5="","",'Men Field input'!C5)</f>
        <v/>
      </c>
      <c r="D400" s="38" t="str">
        <f>IF('Men Field input'!D5="","",'Men Field input'!D5)</f>
        <v/>
      </c>
      <c r="E400" s="38" t="str">
        <f>IF('Men Field input'!E5="","",'Men Field input'!E5)</f>
        <v/>
      </c>
      <c r="F400" s="50" t="str">
        <f>IF('Men Field input'!T5="","",'Men Field input'!T5)</f>
        <v/>
      </c>
      <c r="G400" s="46">
        <f>IF('Men Field input'!K5="","",'Men Field input'!K5)</f>
        <v>0</v>
      </c>
      <c r="H400" s="46">
        <f>IF('Men Field input'!L5="","",'Men Field input'!L5)</f>
        <v>0</v>
      </c>
    </row>
    <row r="401" spans="1:8">
      <c r="A401" t="str">
        <f>IF('Men Field input'!A6="","",'Men Field input'!A6)</f>
        <v/>
      </c>
      <c r="B401" s="38">
        <f>IF('Men Field input'!B6="","",'Men Field input'!B6)</f>
        <v>2</v>
      </c>
      <c r="C401" s="38" t="str">
        <f>IF('Men Field input'!C6="","",'Men Field input'!C6)</f>
        <v/>
      </c>
      <c r="D401" s="38" t="str">
        <f>IF('Men Field input'!D6="","",'Men Field input'!D6)</f>
        <v/>
      </c>
      <c r="E401" s="38" t="str">
        <f>IF('Men Field input'!E6="","",'Men Field input'!E6)</f>
        <v/>
      </c>
      <c r="F401" s="50" t="str">
        <f>IF('Men Field input'!T6="","",'Men Field input'!T6)</f>
        <v/>
      </c>
      <c r="G401" s="46">
        <f>IF('Men Field input'!K6="","",'Men Field input'!K6)</f>
        <v>0</v>
      </c>
      <c r="H401" s="46">
        <f>IF('Men Field input'!L6="","",'Men Field input'!L6)</f>
        <v>0</v>
      </c>
    </row>
    <row r="402" spans="1:8">
      <c r="A402" t="str">
        <f>IF('Men Field input'!A7="","",'Men Field input'!A7)</f>
        <v/>
      </c>
      <c r="B402" s="38">
        <f>IF('Men Field input'!B7="","",'Men Field input'!B7)</f>
        <v>3</v>
      </c>
      <c r="C402" s="38" t="str">
        <f>IF('Men Field input'!C7="","",'Men Field input'!C7)</f>
        <v/>
      </c>
      <c r="D402" s="38" t="str">
        <f>IF('Men Field input'!D7="","",'Men Field input'!D7)</f>
        <v/>
      </c>
      <c r="E402" s="38" t="str">
        <f>IF('Men Field input'!E7="","",'Men Field input'!E7)</f>
        <v/>
      </c>
      <c r="F402" s="50" t="str">
        <f>IF('Men Field input'!T7="","",'Men Field input'!T7)</f>
        <v/>
      </c>
      <c r="G402" s="46">
        <f>IF('Men Field input'!K7="","",'Men Field input'!K7)</f>
        <v>0</v>
      </c>
      <c r="H402" s="46">
        <f>IF('Men Field input'!L7="","",'Men Field input'!L7)</f>
        <v>0</v>
      </c>
    </row>
    <row r="403" spans="1:8">
      <c r="A403" t="str">
        <f>IF('Men Field input'!A8="","",'Men Field input'!A8)</f>
        <v/>
      </c>
      <c r="B403" s="38">
        <f>IF('Men Field input'!B8="","",'Men Field input'!B8)</f>
        <v>4</v>
      </c>
      <c r="C403" s="38" t="str">
        <f>IF('Men Field input'!C8="","",'Men Field input'!C8)</f>
        <v/>
      </c>
      <c r="D403" s="38" t="str">
        <f>IF('Men Field input'!D8="","",'Men Field input'!D8)</f>
        <v/>
      </c>
      <c r="E403" s="38" t="str">
        <f>IF('Men Field input'!E8="","",'Men Field input'!E8)</f>
        <v/>
      </c>
      <c r="F403" s="50" t="str">
        <f>IF('Men Field input'!T8="","",'Men Field input'!T8)</f>
        <v/>
      </c>
      <c r="G403" s="46">
        <f>IF('Men Field input'!K8="","",'Men Field input'!K8)</f>
        <v>0</v>
      </c>
      <c r="H403" s="46">
        <f>IF('Men Field input'!L8="","",'Men Field input'!L8)</f>
        <v>0</v>
      </c>
    </row>
    <row r="404" spans="1:8">
      <c r="A404" t="str">
        <f>IF('Men Field input'!A9="","",'Men Field input'!A9)</f>
        <v/>
      </c>
      <c r="B404" s="38">
        <f>IF('Men Field input'!B9="","",'Men Field input'!B9)</f>
        <v>5</v>
      </c>
      <c r="C404" s="38" t="str">
        <f>IF('Men Field input'!C9="","",'Men Field input'!C9)</f>
        <v/>
      </c>
      <c r="D404" s="38" t="str">
        <f>IF('Men Field input'!D9="","",'Men Field input'!D9)</f>
        <v/>
      </c>
      <c r="E404" s="38" t="str">
        <f>IF('Men Field input'!E9="","",'Men Field input'!E9)</f>
        <v/>
      </c>
      <c r="F404" s="50" t="str">
        <f>IF('Men Field input'!T9="","",'Men Field input'!T9)</f>
        <v/>
      </c>
      <c r="G404" s="46">
        <f>IF('Men Field input'!K9="","",'Men Field input'!K9)</f>
        <v>0</v>
      </c>
      <c r="H404" s="46">
        <f>IF('Men Field input'!L9="","",'Men Field input'!L9)</f>
        <v>0</v>
      </c>
    </row>
    <row r="405" spans="1:8">
      <c r="A405" t="str">
        <f>IF('Men Field input'!A10="","",'Men Field input'!A10)</f>
        <v/>
      </c>
      <c r="B405" s="38">
        <f>IF('Men Field input'!B10="","",'Men Field input'!B10)</f>
        <v>6</v>
      </c>
      <c r="C405" s="38" t="str">
        <f>IF('Men Field input'!C10="","",'Men Field input'!C10)</f>
        <v/>
      </c>
      <c r="D405" s="38" t="str">
        <f>IF('Men Field input'!D10="","",'Men Field input'!D10)</f>
        <v/>
      </c>
      <c r="E405" s="38" t="str">
        <f>IF('Men Field input'!E10="","",'Men Field input'!E10)</f>
        <v/>
      </c>
      <c r="F405" s="50" t="str">
        <f>IF('Men Field input'!T10="","",'Men Field input'!T10)</f>
        <v/>
      </c>
      <c r="G405" s="46">
        <f>IF('Men Field input'!K10="","",'Men Field input'!K10)</f>
        <v>0</v>
      </c>
      <c r="H405" s="46">
        <f>IF('Men Field input'!L10="","",'Men Field input'!L10)</f>
        <v>0</v>
      </c>
    </row>
    <row r="406" spans="1:8">
      <c r="A406" t="str">
        <f>IF('Men Field input'!A11="","",'Men Field input'!A11)</f>
        <v/>
      </c>
      <c r="B406" s="38">
        <f>IF('Men Field input'!B11="","",'Men Field input'!B11)</f>
        <v>7</v>
      </c>
      <c r="C406" s="38" t="str">
        <f>IF('Men Field input'!C11="","",'Men Field input'!C11)</f>
        <v/>
      </c>
      <c r="D406" s="38" t="str">
        <f>IF('Men Field input'!D11="","",'Men Field input'!D11)</f>
        <v/>
      </c>
      <c r="E406" s="38" t="str">
        <f>IF('Men Field input'!E11="","",'Men Field input'!E11)</f>
        <v/>
      </c>
      <c r="F406" s="50" t="str">
        <f>IF('Men Field input'!T11="","",'Men Field input'!T11)</f>
        <v/>
      </c>
      <c r="G406" s="46">
        <f>IF('Men Field input'!K11="","",'Men Field input'!K11)</f>
        <v>0</v>
      </c>
      <c r="H406" s="46">
        <f>IF('Men Field input'!L11="","",'Men Field input'!L11)</f>
        <v>0</v>
      </c>
    </row>
    <row r="407" spans="1:8">
      <c r="A407" t="str">
        <f>IF('Men Field input'!A12="","",'Men Field input'!A12)</f>
        <v/>
      </c>
      <c r="B407" s="38">
        <f>IF('Men Field input'!B12="","",'Men Field input'!B12)</f>
        <v>8</v>
      </c>
      <c r="C407" s="38" t="str">
        <f>IF('Men Field input'!C12="","",'Men Field input'!C12)</f>
        <v/>
      </c>
      <c r="D407" s="38" t="str">
        <f>IF('Men Field input'!D12="","",'Men Field input'!D12)</f>
        <v/>
      </c>
      <c r="E407" s="38" t="str">
        <f>IF('Men Field input'!E12="","",'Men Field input'!E12)</f>
        <v/>
      </c>
      <c r="F407" s="50" t="str">
        <f>IF('Men Field input'!T12="","",'Men Field input'!T12)</f>
        <v/>
      </c>
      <c r="G407" s="46">
        <f>IF('Men Field input'!K12="","",'Men Field input'!K12)</f>
        <v>0</v>
      </c>
      <c r="H407" s="46">
        <f>IF('Men Field input'!L12="","",'Men Field input'!L12)</f>
        <v>0</v>
      </c>
    </row>
    <row r="408" spans="1:8">
      <c r="A408" s="16" t="str">
        <f>IF('Men Field input'!A13="","",'Men Field input'!A13)</f>
        <v>Event</v>
      </c>
      <c r="B408" t="str">
        <f>IF('Men Field input'!B13="","",'Men Field input'!B13)</f>
        <v/>
      </c>
      <c r="C408" t="str">
        <f>IF('Men Field input'!C13="","",'Men Field input'!C13)</f>
        <v/>
      </c>
      <c r="D408" t="str">
        <f>IF('Men Field input'!D13="","",'Men Field input'!D13)</f>
        <v/>
      </c>
      <c r="E408" t="str">
        <f>IF('Men Field input'!E13="","",'Men Field input'!E13)</f>
        <v/>
      </c>
      <c r="F408" s="51" t="str">
        <f>IF('Men Field input'!T13="","",'Men Field input'!T13)</f>
        <v/>
      </c>
      <c r="G408" s="2" t="str">
        <f>IF('Men Field input'!K13="","",'Men Field input'!K13)</f>
        <v/>
      </c>
      <c r="H408" s="2" t="str">
        <f>IF('Men Field input'!L13="","",'Men Field input'!L13)</f>
        <v/>
      </c>
    </row>
    <row r="409" spans="1:8">
      <c r="A409" s="16" t="str">
        <f>IF('Men Field input'!A14="","",'Men Field input'!A14)</f>
        <v>HJ</v>
      </c>
      <c r="B409" s="47" t="str">
        <f>IF('Men Field input'!B14="","",'Men Field input'!B14)</f>
        <v>B+C string</v>
      </c>
      <c r="C409" s="42" t="str">
        <f>IF('Men Field input'!C14="","",'Men Field input'!C14)</f>
        <v/>
      </c>
      <c r="D409" s="42" t="str">
        <f>IF('Men Field input'!D14="","",'Men Field input'!D14)</f>
        <v/>
      </c>
      <c r="E409" s="42" t="str">
        <f>IF('Men Field input'!E14="","",'Men Field input'!E14)</f>
        <v/>
      </c>
      <c r="F409" s="48"/>
      <c r="G409" s="43" t="str">
        <f>IF('Men Field input'!K14="","",'Men Field input'!K14)</f>
        <v>Position</v>
      </c>
      <c r="H409" s="43" t="str">
        <f>IF('Men Field input'!L14="","",'Men Field input'!L14)</f>
        <v>Bonus</v>
      </c>
    </row>
    <row r="410" spans="1:8">
      <c r="A410" s="40" t="str">
        <f>IF('Men Field input'!A15="","",'Men Field input'!A15)</f>
        <v>MEN</v>
      </c>
      <c r="B410" s="37" t="str">
        <f>IF('Men Field input'!B15="","",'Men Field input'!B15)</f>
        <v>Position</v>
      </c>
      <c r="C410" s="37" t="str">
        <f>IF('Men Field input'!C15="","",'Men Field input'!C15)</f>
        <v>Competitor</v>
      </c>
      <c r="D410" s="37" t="str">
        <f>IF('Men Field input'!D15="","",'Men Field input'!D15)</f>
        <v>Club</v>
      </c>
      <c r="E410" s="37" t="str">
        <f>IF('Men Field input'!E15="","",'Men Field input'!E15)</f>
        <v>Bib Number</v>
      </c>
      <c r="F410" s="49" t="str">
        <f>IF('Men Field input'!T15="","",'Men Field input'!T15)</f>
        <v>Performance</v>
      </c>
      <c r="G410" s="45" t="str">
        <f>IF('Men Field input'!K15="","",'Men Field input'!K15)</f>
        <v>Points</v>
      </c>
      <c r="H410" s="45" t="str">
        <f>IF('Men Field input'!L15="","",'Men Field input'!L15)</f>
        <v>Points</v>
      </c>
    </row>
    <row r="411" spans="1:8">
      <c r="A411" t="str">
        <f>IF('Men Field input'!A16="","",'Men Field input'!A16)</f>
        <v/>
      </c>
      <c r="B411" s="38">
        <f>IF('Men Field input'!B16="","",'Men Field input'!B16)</f>
        <v>1</v>
      </c>
      <c r="C411" s="38" t="str">
        <f>IF('Men Field input'!C16="","",'Men Field input'!C16)</f>
        <v/>
      </c>
      <c r="D411" s="38" t="str">
        <f>IF('Men Field input'!D16="","",'Men Field input'!D16)</f>
        <v/>
      </c>
      <c r="E411" s="38" t="str">
        <f>IF('Men Field input'!E16="","",'Men Field input'!E16)</f>
        <v/>
      </c>
      <c r="F411" s="50" t="str">
        <f>IF('Men Field input'!T16="","",'Men Field input'!T16)</f>
        <v/>
      </c>
      <c r="G411" s="46">
        <f>IF('Men Field input'!K16="","",'Men Field input'!K16)</f>
        <v>0</v>
      </c>
      <c r="H411" s="46">
        <f>IF('Men Field input'!L16="","",'Men Field input'!L16)</f>
        <v>0</v>
      </c>
    </row>
    <row r="412" spans="1:8">
      <c r="A412" t="str">
        <f>IF('Men Field input'!A17="","",'Men Field input'!A17)</f>
        <v/>
      </c>
      <c r="B412" s="38">
        <f>IF('Men Field input'!B17="","",'Men Field input'!B17)</f>
        <v>2</v>
      </c>
      <c r="C412" s="38" t="str">
        <f>IF('Men Field input'!C17="","",'Men Field input'!C17)</f>
        <v/>
      </c>
      <c r="D412" s="38" t="str">
        <f>IF('Men Field input'!D17="","",'Men Field input'!D17)</f>
        <v/>
      </c>
      <c r="E412" s="38" t="str">
        <f>IF('Men Field input'!E17="","",'Men Field input'!E17)</f>
        <v/>
      </c>
      <c r="F412" s="50" t="str">
        <f>IF('Men Field input'!T17="","",'Men Field input'!T17)</f>
        <v/>
      </c>
      <c r="G412" s="46">
        <f>IF('Men Field input'!K17="","",'Men Field input'!K17)</f>
        <v>0</v>
      </c>
      <c r="H412" s="46">
        <f>IF('Men Field input'!L17="","",'Men Field input'!L17)</f>
        <v>0</v>
      </c>
    </row>
    <row r="413" spans="1:8">
      <c r="A413" t="str">
        <f>IF('Men Field input'!A18="","",'Men Field input'!A18)</f>
        <v/>
      </c>
      <c r="B413" s="38">
        <f>IF('Men Field input'!B18="","",'Men Field input'!B18)</f>
        <v>3</v>
      </c>
      <c r="C413" s="38" t="str">
        <f>IF('Men Field input'!C18="","",'Men Field input'!C18)</f>
        <v/>
      </c>
      <c r="D413" s="38" t="str">
        <f>IF('Men Field input'!D18="","",'Men Field input'!D18)</f>
        <v/>
      </c>
      <c r="E413" s="38" t="str">
        <f>IF('Men Field input'!E18="","",'Men Field input'!E18)</f>
        <v/>
      </c>
      <c r="F413" s="50" t="str">
        <f>IF('Men Field input'!T18="","",'Men Field input'!T18)</f>
        <v/>
      </c>
      <c r="G413" s="46">
        <f>IF('Men Field input'!K18="","",'Men Field input'!K18)</f>
        <v>0</v>
      </c>
      <c r="H413" s="46">
        <f>IF('Men Field input'!L18="","",'Men Field input'!L18)</f>
        <v>0</v>
      </c>
    </row>
    <row r="414" spans="1:8">
      <c r="A414" t="str">
        <f>IF('Men Field input'!A19="","",'Men Field input'!A19)</f>
        <v/>
      </c>
      <c r="B414" s="38">
        <f>IF('Men Field input'!B19="","",'Men Field input'!B19)</f>
        <v>4</v>
      </c>
      <c r="C414" s="38" t="str">
        <f>IF('Men Field input'!C19="","",'Men Field input'!C19)</f>
        <v/>
      </c>
      <c r="D414" s="38" t="str">
        <f>IF('Men Field input'!D19="","",'Men Field input'!D19)</f>
        <v/>
      </c>
      <c r="E414" s="38" t="str">
        <f>IF('Men Field input'!E19="","",'Men Field input'!E19)</f>
        <v/>
      </c>
      <c r="F414" s="50" t="str">
        <f>IF('Men Field input'!T19="","",'Men Field input'!T19)</f>
        <v/>
      </c>
      <c r="G414" s="46">
        <f>IF('Men Field input'!K19="","",'Men Field input'!K19)</f>
        <v>0</v>
      </c>
      <c r="H414" s="46">
        <f>IF('Men Field input'!L19="","",'Men Field input'!L19)</f>
        <v>0</v>
      </c>
    </row>
    <row r="415" spans="1:8">
      <c r="A415" t="str">
        <f>IF('Men Field input'!A20="","",'Men Field input'!A20)</f>
        <v/>
      </c>
      <c r="B415" s="38">
        <f>IF('Men Field input'!B20="","",'Men Field input'!B20)</f>
        <v>5</v>
      </c>
      <c r="C415" s="38" t="str">
        <f>IF('Men Field input'!C20="","",'Men Field input'!C20)</f>
        <v/>
      </c>
      <c r="D415" s="38" t="str">
        <f>IF('Men Field input'!D20="","",'Men Field input'!D20)</f>
        <v/>
      </c>
      <c r="E415" s="38" t="str">
        <f>IF('Men Field input'!E20="","",'Men Field input'!E20)</f>
        <v/>
      </c>
      <c r="F415" s="50" t="str">
        <f>IF('Men Field input'!T20="","",'Men Field input'!T20)</f>
        <v/>
      </c>
      <c r="G415" s="46">
        <f>IF('Men Field input'!K20="","",'Men Field input'!K20)</f>
        <v>0</v>
      </c>
      <c r="H415" s="46">
        <f>IF('Men Field input'!L20="","",'Men Field input'!L20)</f>
        <v>0</v>
      </c>
    </row>
    <row r="416" spans="1:8">
      <c r="A416" t="str">
        <f>IF('Men Field input'!A21="","",'Men Field input'!A21)</f>
        <v/>
      </c>
      <c r="B416" s="38">
        <f>IF('Men Field input'!B21="","",'Men Field input'!B21)</f>
        <v>6</v>
      </c>
      <c r="C416" s="38" t="str">
        <f>IF('Men Field input'!C21="","",'Men Field input'!C21)</f>
        <v/>
      </c>
      <c r="D416" s="38" t="str">
        <f>IF('Men Field input'!D21="","",'Men Field input'!D21)</f>
        <v/>
      </c>
      <c r="E416" s="38" t="str">
        <f>IF('Men Field input'!E21="","",'Men Field input'!E21)</f>
        <v/>
      </c>
      <c r="F416" s="50" t="str">
        <f>IF('Men Field input'!T21="","",'Men Field input'!T21)</f>
        <v/>
      </c>
      <c r="G416" s="46">
        <f>IF('Men Field input'!K21="","",'Men Field input'!K21)</f>
        <v>0</v>
      </c>
      <c r="H416" s="46">
        <f>IF('Men Field input'!L21="","",'Men Field input'!L21)</f>
        <v>0</v>
      </c>
    </row>
    <row r="417" spans="1:8">
      <c r="A417" t="str">
        <f>IF('Men Field input'!A22="","",'Men Field input'!A22)</f>
        <v/>
      </c>
      <c r="B417" s="38">
        <f>IF('Men Field input'!B22="","",'Men Field input'!B22)</f>
        <v>7</v>
      </c>
      <c r="C417" s="38" t="str">
        <f>IF('Men Field input'!C22="","",'Men Field input'!C22)</f>
        <v/>
      </c>
      <c r="D417" s="38" t="str">
        <f>IF('Men Field input'!D22="","",'Men Field input'!D22)</f>
        <v/>
      </c>
      <c r="E417" s="38" t="str">
        <f>IF('Men Field input'!E22="","",'Men Field input'!E22)</f>
        <v/>
      </c>
      <c r="F417" s="50" t="str">
        <f>IF('Men Field input'!T22="","",'Men Field input'!T22)</f>
        <v/>
      </c>
      <c r="G417" s="46">
        <f>IF('Men Field input'!K22="","",'Men Field input'!K22)</f>
        <v>0</v>
      </c>
      <c r="H417" s="46">
        <f>IF('Men Field input'!L22="","",'Men Field input'!L22)</f>
        <v>0</v>
      </c>
    </row>
    <row r="418" spans="1:8">
      <c r="A418" t="str">
        <f>IF('Men Field input'!A23="","",'Men Field input'!A23)</f>
        <v/>
      </c>
      <c r="B418" s="38">
        <f>IF('Men Field input'!B23="","",'Men Field input'!B23)</f>
        <v>8</v>
      </c>
      <c r="C418" s="38" t="str">
        <f>IF('Men Field input'!C23="","",'Men Field input'!C23)</f>
        <v/>
      </c>
      <c r="D418" s="38" t="str">
        <f>IF('Men Field input'!D23="","",'Men Field input'!D23)</f>
        <v/>
      </c>
      <c r="E418" s="38" t="str">
        <f>IF('Men Field input'!E23="","",'Men Field input'!E23)</f>
        <v/>
      </c>
      <c r="F418" s="50" t="str">
        <f>IF('Men Field input'!T23="","",'Men Field input'!T23)</f>
        <v/>
      </c>
      <c r="G418" s="46">
        <f>IF('Men Field input'!K23="","",'Men Field input'!K23)</f>
        <v>0</v>
      </c>
      <c r="H418" s="46">
        <f>IF('Men Field input'!L23="","",'Men Field input'!L23)</f>
        <v>0</v>
      </c>
    </row>
    <row r="419" spans="1:8">
      <c r="A419" t="str">
        <f>IF('Men Field input'!A24="","",'Men Field input'!A24)</f>
        <v/>
      </c>
      <c r="B419" s="38">
        <f>IF('Men Field input'!B24="","",'Men Field input'!B24)</f>
        <v>9</v>
      </c>
      <c r="C419" s="38" t="str">
        <f>IF('Men Field input'!C24="","",'Men Field input'!C24)</f>
        <v/>
      </c>
      <c r="D419" s="38" t="str">
        <f>IF('Men Field input'!D24="","",'Men Field input'!D24)</f>
        <v/>
      </c>
      <c r="E419" s="38" t="str">
        <f>IF('Men Field input'!E24="","",'Men Field input'!E24)</f>
        <v/>
      </c>
      <c r="F419" s="50" t="str">
        <f>IF('Men Field input'!T24="","",'Men Field input'!T24)</f>
        <v/>
      </c>
      <c r="G419" s="46">
        <f>IF('Men Field input'!K24="","",'Men Field input'!K24)</f>
        <v>0</v>
      </c>
      <c r="H419" s="46">
        <f>IF('Men Field input'!L24="","",'Men Field input'!L24)</f>
        <v>0</v>
      </c>
    </row>
    <row r="420" spans="1:8">
      <c r="A420" t="str">
        <f>IF('Men Field input'!A25="","",'Men Field input'!A25)</f>
        <v/>
      </c>
      <c r="B420" s="38">
        <f>IF('Men Field input'!B25="","",'Men Field input'!B25)</f>
        <v>10</v>
      </c>
      <c r="C420" s="38" t="str">
        <f>IF('Men Field input'!C25="","",'Men Field input'!C25)</f>
        <v/>
      </c>
      <c r="D420" s="38" t="str">
        <f>IF('Men Field input'!D25="","",'Men Field input'!D25)</f>
        <v/>
      </c>
      <c r="E420" s="38" t="str">
        <f>IF('Men Field input'!E25="","",'Men Field input'!E25)</f>
        <v/>
      </c>
      <c r="F420" s="50" t="str">
        <f>IF('Men Field input'!T25="","",'Men Field input'!T25)</f>
        <v/>
      </c>
      <c r="G420" s="46">
        <f>IF('Men Field input'!K25="","",'Men Field input'!K25)</f>
        <v>0</v>
      </c>
      <c r="H420" s="46">
        <f>IF('Men Field input'!L25="","",'Men Field input'!L25)</f>
        <v>0</v>
      </c>
    </row>
    <row r="421" spans="1:8">
      <c r="A421" t="str">
        <f>IF('Men Field input'!A26="","",'Men Field input'!A26)</f>
        <v/>
      </c>
      <c r="B421" s="38">
        <f>IF('Men Field input'!B26="","",'Men Field input'!B26)</f>
        <v>11</v>
      </c>
      <c r="C421" s="38" t="str">
        <f>IF('Men Field input'!C26="","",'Men Field input'!C26)</f>
        <v/>
      </c>
      <c r="D421" s="38" t="str">
        <f>IF('Men Field input'!D26="","",'Men Field input'!D26)</f>
        <v/>
      </c>
      <c r="E421" s="38" t="str">
        <f>IF('Men Field input'!E26="","",'Men Field input'!E26)</f>
        <v/>
      </c>
      <c r="F421" s="50" t="str">
        <f>IF('Men Field input'!T26="","",'Men Field input'!T26)</f>
        <v/>
      </c>
      <c r="G421" s="46">
        <f>IF('Men Field input'!K26="","",'Men Field input'!K26)</f>
        <v>0</v>
      </c>
      <c r="H421" s="46">
        <f>IF('Men Field input'!L26="","",'Men Field input'!L26)</f>
        <v>0</v>
      </c>
    </row>
    <row r="422" spans="1:8">
      <c r="A422" t="str">
        <f>IF('Men Field input'!A27="","",'Men Field input'!A27)</f>
        <v/>
      </c>
      <c r="B422" s="38">
        <f>IF('Men Field input'!B27="","",'Men Field input'!B27)</f>
        <v>12</v>
      </c>
      <c r="C422" s="38" t="str">
        <f>IF('Men Field input'!C27="","",'Men Field input'!C27)</f>
        <v/>
      </c>
      <c r="D422" s="38" t="str">
        <f>IF('Men Field input'!D27="","",'Men Field input'!D27)</f>
        <v/>
      </c>
      <c r="E422" s="38" t="str">
        <f>IF('Men Field input'!E27="","",'Men Field input'!E27)</f>
        <v/>
      </c>
      <c r="F422" s="50" t="str">
        <f>IF('Men Field input'!T27="","",'Men Field input'!T27)</f>
        <v/>
      </c>
      <c r="G422" s="46">
        <f>IF('Men Field input'!K27="","",'Men Field input'!K27)</f>
        <v>0</v>
      </c>
      <c r="H422" s="46">
        <f>IF('Men Field input'!L27="","",'Men Field input'!L27)</f>
        <v>0</v>
      </c>
    </row>
    <row r="423" spans="1:8">
      <c r="A423" t="str">
        <f>IF('Men Field input'!A28="","",'Men Field input'!A28)</f>
        <v/>
      </c>
      <c r="B423" s="38">
        <f>IF('Men Field input'!B28="","",'Men Field input'!B28)</f>
        <v>13</v>
      </c>
      <c r="C423" s="38" t="str">
        <f>IF('Men Field input'!C28="","",'Men Field input'!C28)</f>
        <v/>
      </c>
      <c r="D423" s="38" t="str">
        <f>IF('Men Field input'!D28="","",'Men Field input'!D28)</f>
        <v/>
      </c>
      <c r="E423" s="38" t="str">
        <f>IF('Men Field input'!E28="","",'Men Field input'!E28)</f>
        <v/>
      </c>
      <c r="F423" s="50" t="str">
        <f>IF('Men Field input'!T28="","",'Men Field input'!T28)</f>
        <v/>
      </c>
      <c r="G423" s="46">
        <f>IF('Men Field input'!K28="","",'Men Field input'!K28)</f>
        <v>0</v>
      </c>
      <c r="H423" s="46">
        <f>IF('Men Field input'!L28="","",'Men Field input'!L28)</f>
        <v>0</v>
      </c>
    </row>
    <row r="424" spans="1:8">
      <c r="A424" t="str">
        <f>IF('Men Field input'!A29="","",'Men Field input'!A29)</f>
        <v/>
      </c>
      <c r="B424" s="38">
        <f>IF('Men Field input'!B29="","",'Men Field input'!B29)</f>
        <v>14</v>
      </c>
      <c r="C424" s="38" t="str">
        <f>IF('Men Field input'!C29="","",'Men Field input'!C29)</f>
        <v/>
      </c>
      <c r="D424" s="38" t="str">
        <f>IF('Men Field input'!D29="","",'Men Field input'!D29)</f>
        <v/>
      </c>
      <c r="E424" s="38" t="str">
        <f>IF('Men Field input'!E29="","",'Men Field input'!E29)</f>
        <v/>
      </c>
      <c r="F424" s="50" t="str">
        <f>IF('Men Field input'!T29="","",'Men Field input'!T29)</f>
        <v/>
      </c>
      <c r="G424" s="46">
        <f>IF('Men Field input'!K29="","",'Men Field input'!K29)</f>
        <v>0</v>
      </c>
      <c r="H424" s="46">
        <f>IF('Men Field input'!L29="","",'Men Field input'!L29)</f>
        <v>0</v>
      </c>
    </row>
    <row r="425" spans="1:8">
      <c r="A425" t="str">
        <f>IF('Men Field input'!A30="","",'Men Field input'!A30)</f>
        <v/>
      </c>
      <c r="B425" s="38">
        <f>IF('Men Field input'!B30="","",'Men Field input'!B30)</f>
        <v>15</v>
      </c>
      <c r="C425" s="38" t="str">
        <f>IF('Men Field input'!C30="","",'Men Field input'!C30)</f>
        <v/>
      </c>
      <c r="D425" s="38" t="str">
        <f>IF('Men Field input'!D30="","",'Men Field input'!D30)</f>
        <v/>
      </c>
      <c r="E425" s="38" t="str">
        <f>IF('Men Field input'!E30="","",'Men Field input'!E30)</f>
        <v/>
      </c>
      <c r="F425" s="50" t="str">
        <f>IF('Men Field input'!T30="","",'Men Field input'!T30)</f>
        <v/>
      </c>
      <c r="G425" s="46">
        <f>IF('Men Field input'!K30="","",'Men Field input'!K30)</f>
        <v>0</v>
      </c>
      <c r="H425" s="46">
        <f>IF('Men Field input'!L30="","",'Men Field input'!L30)</f>
        <v>0</v>
      </c>
    </row>
    <row r="426" spans="1:8">
      <c r="A426" t="str">
        <f>IF('Men Field input'!A31="","",'Men Field input'!A31)</f>
        <v/>
      </c>
      <c r="B426" s="38">
        <f>IF('Men Field input'!B31="","",'Men Field input'!B31)</f>
        <v>16</v>
      </c>
      <c r="C426" s="38" t="str">
        <f>IF('Men Field input'!C31="","",'Men Field input'!C31)</f>
        <v/>
      </c>
      <c r="D426" s="38" t="str">
        <f>IF('Men Field input'!D31="","",'Men Field input'!D31)</f>
        <v/>
      </c>
      <c r="E426" s="38" t="str">
        <f>IF('Men Field input'!E31="","",'Men Field input'!E31)</f>
        <v/>
      </c>
      <c r="F426" s="50" t="str">
        <f>IF('Men Field input'!T31="","",'Men Field input'!T31)</f>
        <v/>
      </c>
      <c r="G426" s="46">
        <f>IF('Men Field input'!K31="","",'Men Field input'!K31)</f>
        <v>0</v>
      </c>
      <c r="H426" s="46">
        <f>IF('Men Field input'!L31="","",'Men Field input'!L31)</f>
        <v>0</v>
      </c>
    </row>
    <row r="427" spans="1:8">
      <c r="A427" t="str">
        <f>IF('Men Field input'!A32="","",'Men Field input'!A32)</f>
        <v/>
      </c>
      <c r="B427" t="str">
        <f>IF('Men Field input'!B32="","",'Men Field input'!B32)</f>
        <v/>
      </c>
      <c r="C427" t="str">
        <f>IF('Men Field input'!C32="","",'Men Field input'!C32)</f>
        <v/>
      </c>
      <c r="D427" t="str">
        <f>IF('Men Field input'!D32="","",'Men Field input'!D32)</f>
        <v/>
      </c>
      <c r="E427" t="str">
        <f>IF('Men Field input'!E32="","",'Men Field input'!E32)</f>
        <v/>
      </c>
      <c r="F427" s="51" t="str">
        <f>IF('Men Field input'!T32="","",'Men Field input'!T32)</f>
        <v/>
      </c>
      <c r="G427" s="2" t="str">
        <f>IF('Men Field input'!K32="","",'Men Field input'!K32)</f>
        <v/>
      </c>
      <c r="H427" s="2" t="str">
        <f>IF('Men Field input'!L32="","",'Men Field input'!L32)</f>
        <v/>
      </c>
    </row>
    <row r="428" spans="1:8">
      <c r="A428" t="str">
        <f>IF('Men Field input'!A33="","",'Men Field input'!A33)</f>
        <v/>
      </c>
      <c r="B428" t="str">
        <f>IF('Men Field input'!B33="","",'Men Field input'!B33)</f>
        <v/>
      </c>
      <c r="C428" t="str">
        <f>IF('Men Field input'!C33="","",'Men Field input'!C33)</f>
        <v/>
      </c>
      <c r="D428" t="str">
        <f>IF('Men Field input'!D33="","",'Men Field input'!D33)</f>
        <v/>
      </c>
      <c r="E428" t="str">
        <f>IF('Men Field input'!E33="","",'Men Field input'!E33)</f>
        <v/>
      </c>
      <c r="F428" s="51" t="str">
        <f>IF('Men Field input'!T33="","",'Men Field input'!T33)</f>
        <v/>
      </c>
      <c r="G428" s="2" t="str">
        <f>IF('Men Field input'!K33="","",'Men Field input'!K33)</f>
        <v/>
      </c>
      <c r="H428" s="2" t="str">
        <f>IF('Men Field input'!L33="","",'Men Field input'!L33)</f>
        <v/>
      </c>
    </row>
    <row r="429" spans="1:8">
      <c r="A429" s="39" t="str">
        <f>IF('Men Field input'!A34="","",'Men Field input'!A34)</f>
        <v>Event</v>
      </c>
      <c r="B429" s="39" t="str">
        <f>IF('Men Field input'!B34="","",'Men Field input'!B34)</f>
        <v>Event</v>
      </c>
      <c r="C429" s="39" t="str">
        <f>IF('Men Field input'!C34="","",'Men Field input'!C34)</f>
        <v>PV</v>
      </c>
      <c r="D429" s="39" t="str">
        <f>IF('Men Field input'!D34="","",'Men Field input'!D34)</f>
        <v>metres</v>
      </c>
      <c r="E429" s="40" t="str">
        <f>A431</f>
        <v>MEN</v>
      </c>
      <c r="F429" s="51" t="str">
        <f>IF('Men Field input'!T34="","",'Men Field input'!T34)</f>
        <v/>
      </c>
      <c r="G429" s="2" t="str">
        <f>IF('Men Field input'!K34="","",'Men Field input'!K34)</f>
        <v/>
      </c>
      <c r="H429" s="2" t="str">
        <f>IF('Men Field input'!L34="","",'Men Field input'!L34)</f>
        <v/>
      </c>
    </row>
    <row r="430" spans="1:8">
      <c r="A430" s="16" t="str">
        <f>IF('Men Field input'!A35="","",'Men Field input'!A35)</f>
        <v>PV</v>
      </c>
      <c r="B430" s="41" t="str">
        <f>IF('Men Field input'!B35="","",'Men Field input'!B35)</f>
        <v>A string</v>
      </c>
      <c r="C430" s="42" t="str">
        <f>IF('Men Field input'!C35="","",'Men Field input'!C35)</f>
        <v/>
      </c>
      <c r="D430" s="42" t="str">
        <f>IF('Men Field input'!D35="","",'Men Field input'!D35)</f>
        <v/>
      </c>
      <c r="E430" s="42" t="str">
        <f>IF('Men Field input'!E35="","",'Men Field input'!E35)</f>
        <v/>
      </c>
      <c r="F430" s="48"/>
      <c r="G430" s="43" t="str">
        <f>IF('Men Field input'!K35="","",'Men Field input'!K35)</f>
        <v>Position</v>
      </c>
      <c r="H430" s="43" t="str">
        <f>IF('Men Field input'!L35="","",'Men Field input'!L35)</f>
        <v>Bonus</v>
      </c>
    </row>
    <row r="431" spans="1:8">
      <c r="A431" s="40" t="str">
        <f>IF('Men Field input'!A36="","",'Men Field input'!A36)</f>
        <v>MEN</v>
      </c>
      <c r="B431" s="44" t="str">
        <f>IF('Men Field input'!B36="","",'Men Field input'!B36)</f>
        <v>Position</v>
      </c>
      <c r="C431" s="37" t="str">
        <f>IF('Men Field input'!C36="","",'Men Field input'!C36)</f>
        <v>Competitor</v>
      </c>
      <c r="D431" s="37" t="str">
        <f>IF('Men Field input'!D36="","",'Men Field input'!D36)</f>
        <v>Club</v>
      </c>
      <c r="E431" s="37" t="str">
        <f>IF('Men Field input'!E36="","",'Men Field input'!E36)</f>
        <v>Bib Number</v>
      </c>
      <c r="F431" s="49" t="str">
        <f>IF('Men Field input'!T36="","",'Men Field input'!T36)</f>
        <v>Performance</v>
      </c>
      <c r="G431" s="45" t="str">
        <f>IF('Men Field input'!K36="","",'Men Field input'!K36)</f>
        <v>Points</v>
      </c>
      <c r="H431" s="45" t="str">
        <f>IF('Men Field input'!L36="","",'Men Field input'!L36)</f>
        <v>Points</v>
      </c>
    </row>
    <row r="432" spans="1:8">
      <c r="A432" t="str">
        <f>IF('Men Field input'!A37="","",'Men Field input'!A37)</f>
        <v/>
      </c>
      <c r="B432" s="38">
        <f>IF('Men Field input'!B37="","",'Men Field input'!B37)</f>
        <v>1</v>
      </c>
      <c r="C432" s="38" t="str">
        <f>IF('Men Field input'!C37="","",'Men Field input'!C37)</f>
        <v/>
      </c>
      <c r="D432" s="38" t="str">
        <f>IF('Men Field input'!D37="","",'Men Field input'!D37)</f>
        <v/>
      </c>
      <c r="E432" s="38" t="str">
        <f>IF('Men Field input'!E37="","",'Men Field input'!E37)</f>
        <v/>
      </c>
      <c r="F432" s="50" t="str">
        <f>IF('Men Field input'!T37="","",'Men Field input'!T37)</f>
        <v/>
      </c>
      <c r="G432" s="46">
        <f>IF('Men Field input'!K37="","",'Men Field input'!K37)</f>
        <v>0</v>
      </c>
      <c r="H432" s="46">
        <f>IF('Men Field input'!L37="","",'Men Field input'!L37)</f>
        <v>0</v>
      </c>
    </row>
    <row r="433" spans="1:8">
      <c r="A433" t="str">
        <f>IF('Men Field input'!A38="","",'Men Field input'!A38)</f>
        <v/>
      </c>
      <c r="B433" s="38">
        <f>IF('Men Field input'!B38="","",'Men Field input'!B38)</f>
        <v>2</v>
      </c>
      <c r="C433" s="38" t="str">
        <f>IF('Men Field input'!C38="","",'Men Field input'!C38)</f>
        <v/>
      </c>
      <c r="D433" s="38" t="str">
        <f>IF('Men Field input'!D38="","",'Men Field input'!D38)</f>
        <v/>
      </c>
      <c r="E433" s="38" t="str">
        <f>IF('Men Field input'!E38="","",'Men Field input'!E38)</f>
        <v/>
      </c>
      <c r="F433" s="50" t="str">
        <f>IF('Men Field input'!T38="","",'Men Field input'!T38)</f>
        <v/>
      </c>
      <c r="G433" s="46">
        <f>IF('Men Field input'!K38="","",'Men Field input'!K38)</f>
        <v>0</v>
      </c>
      <c r="H433" s="46">
        <f>IF('Men Field input'!L38="","",'Men Field input'!L38)</f>
        <v>0</v>
      </c>
    </row>
    <row r="434" spans="1:8">
      <c r="A434" t="str">
        <f>IF('Men Field input'!A39="","",'Men Field input'!A39)</f>
        <v/>
      </c>
      <c r="B434" s="38">
        <f>IF('Men Field input'!B39="","",'Men Field input'!B39)</f>
        <v>3</v>
      </c>
      <c r="C434" s="38" t="str">
        <f>IF('Men Field input'!C39="","",'Men Field input'!C39)</f>
        <v/>
      </c>
      <c r="D434" s="38" t="str">
        <f>IF('Men Field input'!D39="","",'Men Field input'!D39)</f>
        <v/>
      </c>
      <c r="E434" s="38" t="str">
        <f>IF('Men Field input'!E39="","",'Men Field input'!E39)</f>
        <v/>
      </c>
      <c r="F434" s="50" t="str">
        <f>IF('Men Field input'!T39="","",'Men Field input'!T39)</f>
        <v/>
      </c>
      <c r="G434" s="46">
        <f>IF('Men Field input'!K39="","",'Men Field input'!K39)</f>
        <v>0</v>
      </c>
      <c r="H434" s="46">
        <f>IF('Men Field input'!L39="","",'Men Field input'!L39)</f>
        <v>0</v>
      </c>
    </row>
    <row r="435" spans="1:8">
      <c r="A435" t="str">
        <f>IF('Men Field input'!A40="","",'Men Field input'!A40)</f>
        <v/>
      </c>
      <c r="B435" s="38">
        <f>IF('Men Field input'!B40="","",'Men Field input'!B40)</f>
        <v>4</v>
      </c>
      <c r="C435" s="38" t="str">
        <f>IF('Men Field input'!C40="","",'Men Field input'!C40)</f>
        <v/>
      </c>
      <c r="D435" s="38" t="str">
        <f>IF('Men Field input'!D40="","",'Men Field input'!D40)</f>
        <v/>
      </c>
      <c r="E435" s="38" t="str">
        <f>IF('Men Field input'!E40="","",'Men Field input'!E40)</f>
        <v/>
      </c>
      <c r="F435" s="50" t="str">
        <f>IF('Men Field input'!T40="","",'Men Field input'!T40)</f>
        <v/>
      </c>
      <c r="G435" s="46">
        <f>IF('Men Field input'!K40="","",'Men Field input'!K40)</f>
        <v>0</v>
      </c>
      <c r="H435" s="46">
        <f>IF('Men Field input'!L40="","",'Men Field input'!L40)</f>
        <v>0</v>
      </c>
    </row>
    <row r="436" spans="1:8">
      <c r="A436" t="str">
        <f>IF('Men Field input'!A41="","",'Men Field input'!A41)</f>
        <v/>
      </c>
      <c r="B436" s="38">
        <f>IF('Men Field input'!B41="","",'Men Field input'!B41)</f>
        <v>5</v>
      </c>
      <c r="C436" s="38" t="str">
        <f>IF('Men Field input'!C41="","",'Men Field input'!C41)</f>
        <v/>
      </c>
      <c r="D436" s="38" t="str">
        <f>IF('Men Field input'!D41="","",'Men Field input'!D41)</f>
        <v/>
      </c>
      <c r="E436" s="38" t="str">
        <f>IF('Men Field input'!E41="","",'Men Field input'!E41)</f>
        <v/>
      </c>
      <c r="F436" s="50" t="str">
        <f>IF('Men Field input'!T41="","",'Men Field input'!T41)</f>
        <v/>
      </c>
      <c r="G436" s="46">
        <f>IF('Men Field input'!K41="","",'Men Field input'!K41)</f>
        <v>0</v>
      </c>
      <c r="H436" s="46">
        <f>IF('Men Field input'!L41="","",'Men Field input'!L41)</f>
        <v>0</v>
      </c>
    </row>
    <row r="437" spans="1:8">
      <c r="A437" t="str">
        <f>IF('Men Field input'!A42="","",'Men Field input'!A42)</f>
        <v/>
      </c>
      <c r="B437" s="38">
        <f>IF('Men Field input'!B42="","",'Men Field input'!B42)</f>
        <v>6</v>
      </c>
      <c r="C437" s="38" t="str">
        <f>IF('Men Field input'!C42="","",'Men Field input'!C42)</f>
        <v/>
      </c>
      <c r="D437" s="38" t="str">
        <f>IF('Men Field input'!D42="","",'Men Field input'!D42)</f>
        <v/>
      </c>
      <c r="E437" s="38" t="str">
        <f>IF('Men Field input'!E42="","",'Men Field input'!E42)</f>
        <v/>
      </c>
      <c r="F437" s="50" t="str">
        <f>IF('Men Field input'!T42="","",'Men Field input'!T42)</f>
        <v/>
      </c>
      <c r="G437" s="46">
        <f>IF('Men Field input'!K42="","",'Men Field input'!K42)</f>
        <v>0</v>
      </c>
      <c r="H437" s="46">
        <f>IF('Men Field input'!L42="","",'Men Field input'!L42)</f>
        <v>0</v>
      </c>
    </row>
    <row r="438" spans="1:8">
      <c r="A438" t="str">
        <f>IF('Men Field input'!A43="","",'Men Field input'!A43)</f>
        <v/>
      </c>
      <c r="B438" s="38">
        <f>IF('Men Field input'!B43="","",'Men Field input'!B43)</f>
        <v>7</v>
      </c>
      <c r="C438" s="38" t="str">
        <f>IF('Men Field input'!C43="","",'Men Field input'!C43)</f>
        <v/>
      </c>
      <c r="D438" s="38" t="str">
        <f>IF('Men Field input'!D43="","",'Men Field input'!D43)</f>
        <v/>
      </c>
      <c r="E438" s="38" t="str">
        <f>IF('Men Field input'!E43="","",'Men Field input'!E43)</f>
        <v/>
      </c>
      <c r="F438" s="50" t="str">
        <f>IF('Men Field input'!T43="","",'Men Field input'!T43)</f>
        <v/>
      </c>
      <c r="G438" s="46">
        <f>IF('Men Field input'!K43="","",'Men Field input'!K43)</f>
        <v>0</v>
      </c>
      <c r="H438" s="46">
        <f>IF('Men Field input'!L43="","",'Men Field input'!L43)</f>
        <v>0</v>
      </c>
    </row>
    <row r="439" spans="1:8">
      <c r="A439" t="str">
        <f>IF('Men Field input'!A44="","",'Men Field input'!A44)</f>
        <v/>
      </c>
      <c r="B439" s="38">
        <f>IF('Men Field input'!B44="","",'Men Field input'!B44)</f>
        <v>8</v>
      </c>
      <c r="C439" s="38" t="str">
        <f>IF('Men Field input'!C44="","",'Men Field input'!C44)</f>
        <v/>
      </c>
      <c r="D439" s="38" t="str">
        <f>IF('Men Field input'!D44="","",'Men Field input'!D44)</f>
        <v/>
      </c>
      <c r="E439" s="38" t="str">
        <f>IF('Men Field input'!E44="","",'Men Field input'!E44)</f>
        <v/>
      </c>
      <c r="F439" s="50" t="str">
        <f>IF('Men Field input'!T44="","",'Men Field input'!T44)</f>
        <v/>
      </c>
      <c r="G439" s="46">
        <f>IF('Men Field input'!K44="","",'Men Field input'!K44)</f>
        <v>0</v>
      </c>
      <c r="H439" s="46">
        <f>IF('Men Field input'!L44="","",'Men Field input'!L44)</f>
        <v>0</v>
      </c>
    </row>
    <row r="440" spans="1:8">
      <c r="A440" s="16" t="str">
        <f>IF('Men Field input'!A45="","",'Men Field input'!A45)</f>
        <v>Event</v>
      </c>
      <c r="B440" t="str">
        <f>IF('Men Field input'!B45="","",'Men Field input'!B45)</f>
        <v/>
      </c>
      <c r="C440" t="str">
        <f>IF('Men Field input'!C45="","",'Men Field input'!C45)</f>
        <v/>
      </c>
      <c r="D440" t="str">
        <f>IF('Men Field input'!D45="","",'Men Field input'!D45)</f>
        <v/>
      </c>
      <c r="E440" t="str">
        <f>IF('Men Field input'!E45="","",'Men Field input'!E45)</f>
        <v/>
      </c>
      <c r="F440" s="51" t="str">
        <f>IF('Men Field input'!T45="","",'Men Field input'!T45)</f>
        <v/>
      </c>
      <c r="G440" s="2" t="str">
        <f>IF('Men Field input'!K45="","",'Men Field input'!K45)</f>
        <v/>
      </c>
      <c r="H440" s="2" t="str">
        <f>IF('Men Field input'!L45="","",'Men Field input'!L45)</f>
        <v/>
      </c>
    </row>
    <row r="441" spans="1:8">
      <c r="A441" s="16" t="str">
        <f>IF('Men Field input'!A46="","",'Men Field input'!A46)</f>
        <v>PV</v>
      </c>
      <c r="B441" s="47" t="str">
        <f>IF('Men Field input'!B46="","",'Men Field input'!B46)</f>
        <v>B+C string</v>
      </c>
      <c r="C441" s="42" t="str">
        <f>IF('Men Field input'!C46="","",'Men Field input'!C46)</f>
        <v/>
      </c>
      <c r="D441" s="42" t="str">
        <f>IF('Men Field input'!D46="","",'Men Field input'!D46)</f>
        <v/>
      </c>
      <c r="E441" s="42" t="str">
        <f>IF('Men Field input'!E46="","",'Men Field input'!E46)</f>
        <v/>
      </c>
      <c r="F441" s="48"/>
      <c r="G441" s="43" t="str">
        <f>IF('Men Field input'!K46="","",'Men Field input'!K46)</f>
        <v>Position</v>
      </c>
      <c r="H441" s="43" t="str">
        <f>IF('Men Field input'!L46="","",'Men Field input'!L46)</f>
        <v>Bonus</v>
      </c>
    </row>
    <row r="442" spans="1:8">
      <c r="A442" s="40" t="str">
        <f>IF('Men Field input'!A47="","",'Men Field input'!A47)</f>
        <v>MEN</v>
      </c>
      <c r="B442" s="37" t="str">
        <f>IF('Men Field input'!B47="","",'Men Field input'!B47)</f>
        <v>Position</v>
      </c>
      <c r="C442" s="37" t="str">
        <f>IF('Men Field input'!C47="","",'Men Field input'!C47)</f>
        <v>Competitor</v>
      </c>
      <c r="D442" s="37" t="str">
        <f>IF('Men Field input'!D47="","",'Men Field input'!D47)</f>
        <v>Club</v>
      </c>
      <c r="E442" s="37" t="str">
        <f>IF('Men Field input'!E47="","",'Men Field input'!E47)</f>
        <v>Bib Number</v>
      </c>
      <c r="F442" s="49" t="str">
        <f>IF('Men Field input'!T47="","",'Men Field input'!T47)</f>
        <v>Performance</v>
      </c>
      <c r="G442" s="45" t="str">
        <f>IF('Men Field input'!K47="","",'Men Field input'!K47)</f>
        <v>Points</v>
      </c>
      <c r="H442" s="45" t="str">
        <f>IF('Men Field input'!L47="","",'Men Field input'!L47)</f>
        <v>Points</v>
      </c>
    </row>
    <row r="443" spans="1:8">
      <c r="A443" t="str">
        <f>IF('Men Field input'!A48="","",'Men Field input'!A48)</f>
        <v/>
      </c>
      <c r="B443" s="38">
        <f>IF('Men Field input'!B48="","",'Men Field input'!B48)</f>
        <v>1</v>
      </c>
      <c r="C443" s="38" t="str">
        <f>IF('Men Field input'!C48="","",'Men Field input'!C48)</f>
        <v/>
      </c>
      <c r="D443" s="38" t="str">
        <f>IF('Men Field input'!D48="","",'Men Field input'!D48)</f>
        <v/>
      </c>
      <c r="E443" s="38" t="str">
        <f>IF('Men Field input'!E48="","",'Men Field input'!E48)</f>
        <v/>
      </c>
      <c r="F443" s="50" t="str">
        <f>IF('Men Field input'!T48="","",'Men Field input'!T48)</f>
        <v/>
      </c>
      <c r="G443" s="46">
        <f>IF('Men Field input'!K48="","",'Men Field input'!K48)</f>
        <v>0</v>
      </c>
      <c r="H443" s="46">
        <f>IF('Men Field input'!L48="","",'Men Field input'!L48)</f>
        <v>0</v>
      </c>
    </row>
    <row r="444" spans="1:8">
      <c r="A444" t="str">
        <f>IF('Men Field input'!A49="","",'Men Field input'!A49)</f>
        <v/>
      </c>
      <c r="B444" s="38">
        <f>IF('Men Field input'!B49="","",'Men Field input'!B49)</f>
        <v>2</v>
      </c>
      <c r="C444" s="38" t="str">
        <f>IF('Men Field input'!C49="","",'Men Field input'!C49)</f>
        <v/>
      </c>
      <c r="D444" s="38" t="str">
        <f>IF('Men Field input'!D49="","",'Men Field input'!D49)</f>
        <v/>
      </c>
      <c r="E444" s="38" t="str">
        <f>IF('Men Field input'!E49="","",'Men Field input'!E49)</f>
        <v/>
      </c>
      <c r="F444" s="50" t="str">
        <f>IF('Men Field input'!T49="","",'Men Field input'!T49)</f>
        <v/>
      </c>
      <c r="G444" s="46">
        <f>IF('Men Field input'!K49="","",'Men Field input'!K49)</f>
        <v>0</v>
      </c>
      <c r="H444" s="46">
        <f>IF('Men Field input'!L49="","",'Men Field input'!L49)</f>
        <v>0</v>
      </c>
    </row>
    <row r="445" spans="1:8">
      <c r="A445" t="str">
        <f>IF('Men Field input'!A50="","",'Men Field input'!A50)</f>
        <v/>
      </c>
      <c r="B445" s="38">
        <f>IF('Men Field input'!B50="","",'Men Field input'!B50)</f>
        <v>3</v>
      </c>
      <c r="C445" s="38" t="str">
        <f>IF('Men Field input'!C50="","",'Men Field input'!C50)</f>
        <v/>
      </c>
      <c r="D445" s="38" t="str">
        <f>IF('Men Field input'!D50="","",'Men Field input'!D50)</f>
        <v/>
      </c>
      <c r="E445" s="38" t="str">
        <f>IF('Men Field input'!E50="","",'Men Field input'!E50)</f>
        <v/>
      </c>
      <c r="F445" s="50" t="str">
        <f>IF('Men Field input'!T50="","",'Men Field input'!T50)</f>
        <v/>
      </c>
      <c r="G445" s="46">
        <f>IF('Men Field input'!K50="","",'Men Field input'!K50)</f>
        <v>0</v>
      </c>
      <c r="H445" s="46">
        <f>IF('Men Field input'!L50="","",'Men Field input'!L50)</f>
        <v>0</v>
      </c>
    </row>
    <row r="446" spans="1:8">
      <c r="A446" t="str">
        <f>IF('Men Field input'!A51="","",'Men Field input'!A51)</f>
        <v/>
      </c>
      <c r="B446" s="38">
        <f>IF('Men Field input'!B51="","",'Men Field input'!B51)</f>
        <v>4</v>
      </c>
      <c r="C446" s="38" t="str">
        <f>IF('Men Field input'!C51="","",'Men Field input'!C51)</f>
        <v/>
      </c>
      <c r="D446" s="38" t="str">
        <f>IF('Men Field input'!D51="","",'Men Field input'!D51)</f>
        <v/>
      </c>
      <c r="E446" s="38" t="str">
        <f>IF('Men Field input'!E51="","",'Men Field input'!E51)</f>
        <v/>
      </c>
      <c r="F446" s="50" t="str">
        <f>IF('Men Field input'!T51="","",'Men Field input'!T51)</f>
        <v/>
      </c>
      <c r="G446" s="46">
        <f>IF('Men Field input'!K51="","",'Men Field input'!K51)</f>
        <v>0</v>
      </c>
      <c r="H446" s="46">
        <f>IF('Men Field input'!L51="","",'Men Field input'!L51)</f>
        <v>0</v>
      </c>
    </row>
    <row r="447" spans="1:8">
      <c r="A447" t="str">
        <f>IF('Men Field input'!A52="","",'Men Field input'!A52)</f>
        <v/>
      </c>
      <c r="B447" s="38">
        <f>IF('Men Field input'!B52="","",'Men Field input'!B52)</f>
        <v>5</v>
      </c>
      <c r="C447" s="38" t="str">
        <f>IF('Men Field input'!C52="","",'Men Field input'!C52)</f>
        <v/>
      </c>
      <c r="D447" s="38" t="str">
        <f>IF('Men Field input'!D52="","",'Men Field input'!D52)</f>
        <v/>
      </c>
      <c r="E447" s="38" t="str">
        <f>IF('Men Field input'!E52="","",'Men Field input'!E52)</f>
        <v/>
      </c>
      <c r="F447" s="50" t="str">
        <f>IF('Men Field input'!T52="","",'Men Field input'!T52)</f>
        <v/>
      </c>
      <c r="G447" s="46">
        <f>IF('Men Field input'!K52="","",'Men Field input'!K52)</f>
        <v>0</v>
      </c>
      <c r="H447" s="46">
        <f>IF('Men Field input'!L52="","",'Men Field input'!L52)</f>
        <v>0</v>
      </c>
    </row>
    <row r="448" spans="1:8">
      <c r="A448" t="str">
        <f>IF('Men Field input'!A53="","",'Men Field input'!A53)</f>
        <v/>
      </c>
      <c r="B448" s="38">
        <f>IF('Men Field input'!B53="","",'Men Field input'!B53)</f>
        <v>6</v>
      </c>
      <c r="C448" s="38" t="str">
        <f>IF('Men Field input'!C53="","",'Men Field input'!C53)</f>
        <v/>
      </c>
      <c r="D448" s="38" t="str">
        <f>IF('Men Field input'!D53="","",'Men Field input'!D53)</f>
        <v/>
      </c>
      <c r="E448" s="38" t="str">
        <f>IF('Men Field input'!E53="","",'Men Field input'!E53)</f>
        <v/>
      </c>
      <c r="F448" s="50" t="str">
        <f>IF('Men Field input'!T53="","",'Men Field input'!T53)</f>
        <v/>
      </c>
      <c r="G448" s="46">
        <f>IF('Men Field input'!K53="","",'Men Field input'!K53)</f>
        <v>0</v>
      </c>
      <c r="H448" s="46">
        <f>IF('Men Field input'!L53="","",'Men Field input'!L53)</f>
        <v>0</v>
      </c>
    </row>
    <row r="449" spans="1:11">
      <c r="A449" t="str">
        <f>IF('Men Field input'!A54="","",'Men Field input'!A54)</f>
        <v/>
      </c>
      <c r="B449" s="38">
        <f>IF('Men Field input'!B54="","",'Men Field input'!B54)</f>
        <v>7</v>
      </c>
      <c r="C449" s="38" t="str">
        <f>IF('Men Field input'!C54="","",'Men Field input'!C54)</f>
        <v/>
      </c>
      <c r="D449" s="38" t="str">
        <f>IF('Men Field input'!D54="","",'Men Field input'!D54)</f>
        <v/>
      </c>
      <c r="E449" s="38" t="str">
        <f>IF('Men Field input'!E54="","",'Men Field input'!E54)</f>
        <v/>
      </c>
      <c r="F449" s="50" t="str">
        <f>IF('Men Field input'!T54="","",'Men Field input'!T54)</f>
        <v/>
      </c>
      <c r="G449" s="46">
        <f>IF('Men Field input'!K54="","",'Men Field input'!K54)</f>
        <v>0</v>
      </c>
      <c r="H449" s="46">
        <f>IF('Men Field input'!L54="","",'Men Field input'!L54)</f>
        <v>0</v>
      </c>
    </row>
    <row r="450" spans="1:11">
      <c r="A450" t="str">
        <f>IF('Men Field input'!A55="","",'Men Field input'!A55)</f>
        <v/>
      </c>
      <c r="B450" s="38">
        <f>IF('Men Field input'!B55="","",'Men Field input'!B55)</f>
        <v>8</v>
      </c>
      <c r="C450" s="38" t="str">
        <f>IF('Men Field input'!C55="","",'Men Field input'!C55)</f>
        <v/>
      </c>
      <c r="D450" s="38" t="str">
        <f>IF('Men Field input'!D55="","",'Men Field input'!D55)</f>
        <v/>
      </c>
      <c r="E450" s="38" t="str">
        <f>IF('Men Field input'!E55="","",'Men Field input'!E55)</f>
        <v/>
      </c>
      <c r="F450" s="50" t="str">
        <f>IF('Men Field input'!T55="","",'Men Field input'!T55)</f>
        <v/>
      </c>
      <c r="G450" s="46">
        <f>IF('Men Field input'!K55="","",'Men Field input'!K55)</f>
        <v>0</v>
      </c>
      <c r="H450" s="46">
        <f>IF('Men Field input'!L55="","",'Men Field input'!L55)</f>
        <v>0</v>
      </c>
    </row>
    <row r="451" spans="1:11">
      <c r="A451" t="str">
        <f>IF('Men Field input'!A56="","",'Men Field input'!A56)</f>
        <v/>
      </c>
      <c r="B451" s="38">
        <f>IF('Men Field input'!B56="","",'Men Field input'!B56)</f>
        <v>9</v>
      </c>
      <c r="C451" s="38" t="str">
        <f>IF('Men Field input'!C56="","",'Men Field input'!C56)</f>
        <v/>
      </c>
      <c r="D451" s="38" t="str">
        <f>IF('Men Field input'!D56="","",'Men Field input'!D56)</f>
        <v/>
      </c>
      <c r="E451" s="38" t="str">
        <f>IF('Men Field input'!E56="","",'Men Field input'!E56)</f>
        <v/>
      </c>
      <c r="F451" s="50" t="str">
        <f>IF('Men Field input'!T56="","",'Men Field input'!T56)</f>
        <v/>
      </c>
      <c r="G451" s="46">
        <f>IF('Men Field input'!K56="","",'Men Field input'!K56)</f>
        <v>0</v>
      </c>
      <c r="H451" s="46">
        <f>IF('Men Field input'!L56="","",'Men Field input'!L56)</f>
        <v>0</v>
      </c>
    </row>
    <row r="452" spans="1:11">
      <c r="A452" t="str">
        <f>IF('Men Field input'!A57="","",'Men Field input'!A57)</f>
        <v/>
      </c>
      <c r="B452" s="38">
        <f>IF('Men Field input'!B57="","",'Men Field input'!B57)</f>
        <v>10</v>
      </c>
      <c r="C452" s="38" t="str">
        <f>IF('Men Field input'!C57="","",'Men Field input'!C57)</f>
        <v/>
      </c>
      <c r="D452" s="38" t="str">
        <f>IF('Men Field input'!D57="","",'Men Field input'!D57)</f>
        <v/>
      </c>
      <c r="E452" s="38" t="str">
        <f>IF('Men Field input'!E57="","",'Men Field input'!E57)</f>
        <v/>
      </c>
      <c r="F452" s="50" t="str">
        <f>IF('Men Field input'!T57="","",'Men Field input'!T57)</f>
        <v/>
      </c>
      <c r="G452" s="46">
        <f>IF('Men Field input'!K57="","",'Men Field input'!K57)</f>
        <v>0</v>
      </c>
      <c r="H452" s="46">
        <f>IF('Men Field input'!L57="","",'Men Field input'!L57)</f>
        <v>0</v>
      </c>
    </row>
    <row r="453" spans="1:11">
      <c r="A453" t="str">
        <f>IF('Men Field input'!A58="","",'Men Field input'!A58)</f>
        <v/>
      </c>
      <c r="B453" s="38">
        <f>IF('Men Field input'!B58="","",'Men Field input'!B58)</f>
        <v>11</v>
      </c>
      <c r="C453" s="38" t="str">
        <f>IF('Men Field input'!C58="","",'Men Field input'!C58)</f>
        <v/>
      </c>
      <c r="D453" s="38" t="str">
        <f>IF('Men Field input'!D58="","",'Men Field input'!D58)</f>
        <v/>
      </c>
      <c r="E453" s="38" t="str">
        <f>IF('Men Field input'!E58="","",'Men Field input'!E58)</f>
        <v/>
      </c>
      <c r="F453" s="50" t="str">
        <f>IF('Men Field input'!T58="","",'Men Field input'!T58)</f>
        <v/>
      </c>
      <c r="G453" s="46">
        <f>IF('Men Field input'!K58="","",'Men Field input'!K58)</f>
        <v>0</v>
      </c>
      <c r="H453" s="46">
        <f>IF('Men Field input'!L58="","",'Men Field input'!L58)</f>
        <v>0</v>
      </c>
    </row>
    <row r="454" spans="1:11">
      <c r="A454" t="str">
        <f>IF('Men Field input'!A59="","",'Men Field input'!A59)</f>
        <v/>
      </c>
      <c r="B454" s="38">
        <f>IF('Men Field input'!B59="","",'Men Field input'!B59)</f>
        <v>12</v>
      </c>
      <c r="C454" s="38" t="str">
        <f>IF('Men Field input'!C59="","",'Men Field input'!C59)</f>
        <v/>
      </c>
      <c r="D454" s="38" t="str">
        <f>IF('Men Field input'!D59="","",'Men Field input'!D59)</f>
        <v/>
      </c>
      <c r="E454" s="38" t="str">
        <f>IF('Men Field input'!E59="","",'Men Field input'!E59)</f>
        <v/>
      </c>
      <c r="F454" s="50" t="str">
        <f>IF('Men Field input'!T59="","",'Men Field input'!T59)</f>
        <v/>
      </c>
      <c r="G454" s="46">
        <f>IF('Men Field input'!K59="","",'Men Field input'!K59)</f>
        <v>0</v>
      </c>
      <c r="H454" s="46">
        <f>IF('Men Field input'!L59="","",'Men Field input'!L59)</f>
        <v>0</v>
      </c>
    </row>
    <row r="455" spans="1:11">
      <c r="A455" t="str">
        <f>IF('Men Field input'!A60="","",'Men Field input'!A60)</f>
        <v/>
      </c>
      <c r="B455" s="38">
        <f>IF('Men Field input'!B60="","",'Men Field input'!B60)</f>
        <v>13</v>
      </c>
      <c r="C455" s="38" t="str">
        <f>IF('Men Field input'!C60="","",'Men Field input'!C60)</f>
        <v/>
      </c>
      <c r="D455" s="38" t="str">
        <f>IF('Men Field input'!D60="","",'Men Field input'!D60)</f>
        <v/>
      </c>
      <c r="E455" s="38" t="str">
        <f>IF('Men Field input'!E60="","",'Men Field input'!E60)</f>
        <v/>
      </c>
      <c r="F455" s="50" t="str">
        <f>IF('Men Field input'!T60="","",'Men Field input'!T60)</f>
        <v/>
      </c>
      <c r="G455" s="46">
        <f>IF('Men Field input'!K60="","",'Men Field input'!K60)</f>
        <v>0</v>
      </c>
      <c r="H455" s="46">
        <f>IF('Men Field input'!L60="","",'Men Field input'!L60)</f>
        <v>0</v>
      </c>
    </row>
    <row r="456" spans="1:11">
      <c r="A456" t="str">
        <f>IF('Men Field input'!A61="","",'Men Field input'!A61)</f>
        <v/>
      </c>
      <c r="B456" s="38">
        <f>IF('Men Field input'!B61="","",'Men Field input'!B61)</f>
        <v>14</v>
      </c>
      <c r="C456" s="38" t="str">
        <f>IF('Men Field input'!C61="","",'Men Field input'!C61)</f>
        <v/>
      </c>
      <c r="D456" s="38" t="str">
        <f>IF('Men Field input'!D61="","",'Men Field input'!D61)</f>
        <v/>
      </c>
      <c r="E456" s="38" t="str">
        <f>IF('Men Field input'!E61="","",'Men Field input'!E61)</f>
        <v/>
      </c>
      <c r="F456" s="50" t="str">
        <f>IF('Men Field input'!T61="","",'Men Field input'!T61)</f>
        <v/>
      </c>
      <c r="G456" s="46">
        <f>IF('Men Field input'!K61="","",'Men Field input'!K61)</f>
        <v>0</v>
      </c>
      <c r="H456" s="46">
        <f>IF('Men Field input'!L61="","",'Men Field input'!L61)</f>
        <v>0</v>
      </c>
    </row>
    <row r="457" spans="1:11">
      <c r="A457" t="str">
        <f>IF('Men Field input'!A62="","",'Men Field input'!A62)</f>
        <v/>
      </c>
      <c r="B457" s="38">
        <f>IF('Men Field input'!B62="","",'Men Field input'!B62)</f>
        <v>15</v>
      </c>
      <c r="C457" s="38" t="str">
        <f>IF('Men Field input'!C62="","",'Men Field input'!C62)</f>
        <v/>
      </c>
      <c r="D457" s="38" t="str">
        <f>IF('Men Field input'!D62="","",'Men Field input'!D62)</f>
        <v/>
      </c>
      <c r="E457" s="38" t="str">
        <f>IF('Men Field input'!E62="","",'Men Field input'!E62)</f>
        <v/>
      </c>
      <c r="F457" s="50" t="str">
        <f>IF('Men Field input'!T62="","",'Men Field input'!T62)</f>
        <v/>
      </c>
      <c r="G457" s="46">
        <f>IF('Men Field input'!K62="","",'Men Field input'!K62)</f>
        <v>0</v>
      </c>
      <c r="H457" s="46">
        <f>IF('Men Field input'!L62="","",'Men Field input'!L62)</f>
        <v>0</v>
      </c>
    </row>
    <row r="458" spans="1:11">
      <c r="A458" t="str">
        <f>IF('Men Field input'!A63="","",'Men Field input'!A63)</f>
        <v/>
      </c>
      <c r="B458" s="38">
        <f>IF('Men Field input'!B63="","",'Men Field input'!B63)</f>
        <v>16</v>
      </c>
      <c r="C458" s="38" t="str">
        <f>IF('Men Field input'!C63="","",'Men Field input'!C63)</f>
        <v/>
      </c>
      <c r="D458" s="38" t="str">
        <f>IF('Men Field input'!D63="","",'Men Field input'!D63)</f>
        <v/>
      </c>
      <c r="E458" s="38" t="str">
        <f>IF('Men Field input'!E63="","",'Men Field input'!E63)</f>
        <v/>
      </c>
      <c r="F458" s="50" t="str">
        <f>IF('Men Field input'!T63="","",'Men Field input'!T63)</f>
        <v/>
      </c>
      <c r="G458" s="46">
        <f>IF('Men Field input'!K63="","",'Men Field input'!K63)</f>
        <v>0</v>
      </c>
      <c r="H458" s="46">
        <f>IF('Men Field input'!L63="","",'Men Field input'!L63)</f>
        <v>0</v>
      </c>
    </row>
    <row r="459" spans="1:11">
      <c r="A459" t="str">
        <f>IF('Men Field input'!A64="","",'Men Field input'!A64)</f>
        <v/>
      </c>
      <c r="B459" t="str">
        <f>IF('Men Field input'!B64="","",'Men Field input'!B64)</f>
        <v/>
      </c>
      <c r="C459" t="str">
        <f>IF('Men Field input'!C64="","",'Men Field input'!C64)</f>
        <v/>
      </c>
      <c r="D459" t="str">
        <f>IF('Men Field input'!D64="","",'Men Field input'!D64)</f>
        <v/>
      </c>
      <c r="E459" t="str">
        <f>IF('Men Field input'!E64="","",'Men Field input'!E64)</f>
        <v/>
      </c>
      <c r="F459" s="51" t="str">
        <f>IF('Men Field input'!T64="","",'Men Field input'!T64)</f>
        <v/>
      </c>
      <c r="G459" s="2" t="str">
        <f>IF('Men Field input'!K64="","",'Men Field input'!K64)</f>
        <v/>
      </c>
      <c r="H459" s="2" t="str">
        <f>IF('Men Field input'!L64="","",'Men Field input'!L64)</f>
        <v/>
      </c>
    </row>
    <row r="460" spans="1:11" ht="15" thickBot="1">
      <c r="A460" t="str">
        <f>IF('Men Field input'!A65="","",'Men Field input'!A65)</f>
        <v/>
      </c>
      <c r="B460" t="str">
        <f>IF('Men Field input'!B65="","",'Men Field input'!B65)</f>
        <v/>
      </c>
      <c r="C460" t="str">
        <f>IF('Men Field input'!C65="","",'Men Field input'!C65)</f>
        <v/>
      </c>
      <c r="D460" t="str">
        <f>IF('Men Field input'!D65="","",'Men Field input'!D65)</f>
        <v/>
      </c>
      <c r="E460" t="str">
        <f>IF('Men Field input'!E65="","",'Men Field input'!E65)</f>
        <v/>
      </c>
      <c r="F460" s="51" t="str">
        <f>IF('Men Field input'!T65="","",'Men Field input'!T65)</f>
        <v/>
      </c>
      <c r="G460" s="2" t="str">
        <f>IF('Men Field input'!K65="","",'Men Field input'!K65)</f>
        <v/>
      </c>
      <c r="H460" s="2" t="str">
        <f>IF('Men Field input'!L65="","",'Men Field input'!L65)</f>
        <v/>
      </c>
    </row>
    <row r="461" spans="1:11">
      <c r="A461" s="39" t="str">
        <f>IF('Men Field input'!A66="","",'Men Field input'!A66)</f>
        <v>Event</v>
      </c>
      <c r="B461" s="39" t="str">
        <f>IF('Men Field input'!B66="","",'Men Field input'!B66)</f>
        <v>Event</v>
      </c>
      <c r="C461" s="39" t="str">
        <f>IF('Men Field input'!C66="","",'Men Field input'!C66)</f>
        <v>LJ</v>
      </c>
      <c r="D461" s="39" t="str">
        <f>IF('Men Field input'!D66="","",'Men Field input'!D66)</f>
        <v>metres</v>
      </c>
      <c r="E461" s="40" t="str">
        <f>A463</f>
        <v>MEN</v>
      </c>
      <c r="F461" s="51" t="str">
        <f>IF('Men Field input'!T66="","",'Men Field input'!T66)</f>
        <v/>
      </c>
      <c r="G461" s="2" t="str">
        <f>IF('Men Field input'!K66="","",'Men Field input'!K66)</f>
        <v/>
      </c>
      <c r="H461" s="2" t="str">
        <f>IF('Men Field input'!L66="","",'Men Field input'!L66)</f>
        <v/>
      </c>
      <c r="J461" s="52" t="s">
        <v>243</v>
      </c>
      <c r="K461" s="53"/>
    </row>
    <row r="462" spans="1:11" ht="15" thickBot="1">
      <c r="A462" s="16" t="str">
        <f>IF('Men Field input'!A67="","",'Men Field input'!A67)</f>
        <v>LJ</v>
      </c>
      <c r="B462" s="41" t="str">
        <f>IF('Men Field input'!B67="","",'Men Field input'!B67)</f>
        <v>A string</v>
      </c>
      <c r="C462" s="42" t="str">
        <f>IF('Men Field input'!C67="","",'Men Field input'!C67)</f>
        <v/>
      </c>
      <c r="D462" s="42" t="str">
        <f>IF('Men Field input'!D67="","",'Men Field input'!D67)</f>
        <v/>
      </c>
      <c r="E462" s="42" t="str">
        <f>IF('Men Field input'!E67="","",'Men Field input'!E67)</f>
        <v/>
      </c>
      <c r="F462" s="48"/>
      <c r="G462" s="43" t="str">
        <f>IF('Men Field input'!K67="","",'Men Field input'!K67)</f>
        <v>Position</v>
      </c>
      <c r="H462" s="43" t="str">
        <f>IF('Men Field input'!L67="","",'Men Field input'!L67)</f>
        <v>Bonus</v>
      </c>
      <c r="I462" s="54" t="str">
        <f>IF('Men Field input'!F67="","",'Men Field input'!F67)</f>
        <v>Wind if applic</v>
      </c>
      <c r="J462" s="55" t="s">
        <v>241</v>
      </c>
      <c r="K462" s="56"/>
    </row>
    <row r="463" spans="1:11">
      <c r="A463" s="40" t="str">
        <f>IF('Men Field input'!A68="","",'Men Field input'!A68)</f>
        <v>MEN</v>
      </c>
      <c r="B463" s="44" t="str">
        <f>IF('Men Field input'!B68="","",'Men Field input'!B68)</f>
        <v>Position</v>
      </c>
      <c r="C463" s="37" t="str">
        <f>IF('Men Field input'!C68="","",'Men Field input'!C68)</f>
        <v>Competitor</v>
      </c>
      <c r="D463" s="37" t="str">
        <f>IF('Men Field input'!D68="","",'Men Field input'!D68)</f>
        <v>Club</v>
      </c>
      <c r="E463" s="37" t="str">
        <f>IF('Men Field input'!E68="","",'Men Field input'!E68)</f>
        <v>Bib Number</v>
      </c>
      <c r="F463" s="49" t="str">
        <f>IF('Men Field input'!T68="","",'Men Field input'!T68)</f>
        <v>Performance</v>
      </c>
      <c r="G463" s="45" t="str">
        <f>IF('Men Field input'!K68="","",'Men Field input'!K68)</f>
        <v>Points</v>
      </c>
      <c r="H463" s="45" t="str">
        <f>IF('Men Field input'!L68="","",'Men Field input'!L68)</f>
        <v>Points</v>
      </c>
      <c r="I463" s="38" t="str">
        <f>IF('Men Field input'!F68="","",'Men Field input'!F68)</f>
        <v>m/s</v>
      </c>
      <c r="J463" s="57" t="s">
        <v>244</v>
      </c>
      <c r="K463" s="57" t="s">
        <v>245</v>
      </c>
    </row>
    <row r="464" spans="1:11">
      <c r="A464" t="str">
        <f>IF('Men Field input'!A69="","",'Men Field input'!A69)</f>
        <v/>
      </c>
      <c r="B464" s="38">
        <f>IF('Men Field input'!B69="","",'Men Field input'!B69)</f>
        <v>1</v>
      </c>
      <c r="C464" s="38" t="str">
        <f>IF('Men Field input'!C69="","",'Men Field input'!C69)</f>
        <v/>
      </c>
      <c r="D464" s="38" t="str">
        <f>IF('Men Field input'!D69="","",'Men Field input'!D69)</f>
        <v/>
      </c>
      <c r="E464" s="38" t="str">
        <f>IF('Men Field input'!E69="","",'Men Field input'!E69)</f>
        <v/>
      </c>
      <c r="F464" s="50" t="str">
        <f>IF('Men Field input'!T69="","",'Men Field input'!T69)</f>
        <v/>
      </c>
      <c r="G464" s="46">
        <f>IF('Men Field input'!K69="","",'Men Field input'!K69)</f>
        <v>0</v>
      </c>
      <c r="H464" s="46">
        <f>IF('Men Field input'!L69="","",'Men Field input'!L69)</f>
        <v>0</v>
      </c>
      <c r="I464" s="38" t="str">
        <f>IF('Men Field input'!F69="","",'Men Field input'!F69)</f>
        <v/>
      </c>
      <c r="J464" s="50" t="str">
        <f>IF('Men Field input'!W69="","",'Men Field input'!W69)</f>
        <v/>
      </c>
      <c r="K464" s="50" t="str">
        <f>IF('Men Field input'!V69="","",'Men Field input'!V69)</f>
        <v/>
      </c>
    </row>
    <row r="465" spans="1:11">
      <c r="A465" t="str">
        <f>IF('Men Field input'!A70="","",'Men Field input'!A70)</f>
        <v/>
      </c>
      <c r="B465" s="38">
        <f>IF('Men Field input'!B70="","",'Men Field input'!B70)</f>
        <v>2</v>
      </c>
      <c r="C465" s="38" t="str">
        <f>IF('Men Field input'!C70="","",'Men Field input'!C70)</f>
        <v/>
      </c>
      <c r="D465" s="38" t="str">
        <f>IF('Men Field input'!D70="","",'Men Field input'!D70)</f>
        <v/>
      </c>
      <c r="E465" s="38" t="str">
        <f>IF('Men Field input'!E70="","",'Men Field input'!E70)</f>
        <v/>
      </c>
      <c r="F465" s="50" t="str">
        <f>IF('Men Field input'!T70="","",'Men Field input'!T70)</f>
        <v/>
      </c>
      <c r="G465" s="46">
        <f>IF('Men Field input'!K70="","",'Men Field input'!K70)</f>
        <v>0</v>
      </c>
      <c r="H465" s="46">
        <f>IF('Men Field input'!L70="","",'Men Field input'!L70)</f>
        <v>0</v>
      </c>
      <c r="I465" s="38" t="str">
        <f>IF('Men Field input'!F70="","",'Men Field input'!F70)</f>
        <v/>
      </c>
      <c r="J465" s="50" t="str">
        <f>IF('Men Field input'!W70="","",'Men Field input'!W70)</f>
        <v/>
      </c>
      <c r="K465" s="50" t="str">
        <f>IF('Men Field input'!V70="","",'Men Field input'!V70)</f>
        <v/>
      </c>
    </row>
    <row r="466" spans="1:11">
      <c r="A466" t="str">
        <f>IF('Men Field input'!A71="","",'Men Field input'!A71)</f>
        <v/>
      </c>
      <c r="B466" s="38">
        <f>IF('Men Field input'!B71="","",'Men Field input'!B71)</f>
        <v>3</v>
      </c>
      <c r="C466" s="38" t="str">
        <f>IF('Men Field input'!C71="","",'Men Field input'!C71)</f>
        <v/>
      </c>
      <c r="D466" s="38" t="str">
        <f>IF('Men Field input'!D71="","",'Men Field input'!D71)</f>
        <v/>
      </c>
      <c r="E466" s="38" t="str">
        <f>IF('Men Field input'!E71="","",'Men Field input'!E71)</f>
        <v/>
      </c>
      <c r="F466" s="50" t="str">
        <f>IF('Men Field input'!T71="","",'Men Field input'!T71)</f>
        <v/>
      </c>
      <c r="G466" s="46">
        <f>IF('Men Field input'!K71="","",'Men Field input'!K71)</f>
        <v>0</v>
      </c>
      <c r="H466" s="46">
        <f>IF('Men Field input'!L71="","",'Men Field input'!L71)</f>
        <v>0</v>
      </c>
      <c r="I466" s="38" t="str">
        <f>IF('Men Field input'!F71="","",'Men Field input'!F71)</f>
        <v/>
      </c>
      <c r="J466" s="50" t="str">
        <f>IF('Men Field input'!W71="","",'Men Field input'!W71)</f>
        <v/>
      </c>
      <c r="K466" s="50" t="str">
        <f>IF('Men Field input'!V71="","",'Men Field input'!V71)</f>
        <v/>
      </c>
    </row>
    <row r="467" spans="1:11">
      <c r="A467" t="str">
        <f>IF('Men Field input'!A72="","",'Men Field input'!A72)</f>
        <v/>
      </c>
      <c r="B467" s="38">
        <f>IF('Men Field input'!B72="","",'Men Field input'!B72)</f>
        <v>4</v>
      </c>
      <c r="C467" s="38" t="str">
        <f>IF('Men Field input'!C72="","",'Men Field input'!C72)</f>
        <v/>
      </c>
      <c r="D467" s="38" t="str">
        <f>IF('Men Field input'!D72="","",'Men Field input'!D72)</f>
        <v/>
      </c>
      <c r="E467" s="38" t="str">
        <f>IF('Men Field input'!E72="","",'Men Field input'!E72)</f>
        <v/>
      </c>
      <c r="F467" s="50" t="str">
        <f>IF('Men Field input'!T72="","",'Men Field input'!T72)</f>
        <v/>
      </c>
      <c r="G467" s="46">
        <f>IF('Men Field input'!K72="","",'Men Field input'!K72)</f>
        <v>0</v>
      </c>
      <c r="H467" s="46">
        <f>IF('Men Field input'!L72="","",'Men Field input'!L72)</f>
        <v>0</v>
      </c>
      <c r="I467" s="38" t="str">
        <f>IF('Men Field input'!F72="","",'Men Field input'!F72)</f>
        <v/>
      </c>
      <c r="J467" s="50" t="str">
        <f>IF('Men Field input'!W72="","",'Men Field input'!W72)</f>
        <v/>
      </c>
      <c r="K467" s="50" t="str">
        <f>IF('Men Field input'!V72="","",'Men Field input'!V72)</f>
        <v/>
      </c>
    </row>
    <row r="468" spans="1:11">
      <c r="A468" t="str">
        <f>IF('Men Field input'!A73="","",'Men Field input'!A73)</f>
        <v/>
      </c>
      <c r="B468" s="38">
        <f>IF('Men Field input'!B73="","",'Men Field input'!B73)</f>
        <v>5</v>
      </c>
      <c r="C468" s="38" t="str">
        <f>IF('Men Field input'!C73="","",'Men Field input'!C73)</f>
        <v/>
      </c>
      <c r="D468" s="38" t="str">
        <f>IF('Men Field input'!D73="","",'Men Field input'!D73)</f>
        <v/>
      </c>
      <c r="E468" s="38" t="str">
        <f>IF('Men Field input'!E73="","",'Men Field input'!E73)</f>
        <v/>
      </c>
      <c r="F468" s="50" t="str">
        <f>IF('Men Field input'!T73="","",'Men Field input'!T73)</f>
        <v/>
      </c>
      <c r="G468" s="46">
        <f>IF('Men Field input'!K73="","",'Men Field input'!K73)</f>
        <v>0</v>
      </c>
      <c r="H468" s="46">
        <f>IF('Men Field input'!L73="","",'Men Field input'!L73)</f>
        <v>0</v>
      </c>
      <c r="I468" s="38" t="str">
        <f>IF('Men Field input'!F73="","",'Men Field input'!F73)</f>
        <v/>
      </c>
      <c r="J468" s="50" t="str">
        <f>IF('Men Field input'!W73="","",'Men Field input'!W73)</f>
        <v/>
      </c>
      <c r="K468" s="50" t="str">
        <f>IF('Men Field input'!V73="","",'Men Field input'!V73)</f>
        <v/>
      </c>
    </row>
    <row r="469" spans="1:11">
      <c r="A469" t="str">
        <f>IF('Men Field input'!A74="","",'Men Field input'!A74)</f>
        <v/>
      </c>
      <c r="B469" s="38">
        <f>IF('Men Field input'!B74="","",'Men Field input'!B74)</f>
        <v>6</v>
      </c>
      <c r="C469" s="38" t="str">
        <f>IF('Men Field input'!C74="","",'Men Field input'!C74)</f>
        <v/>
      </c>
      <c r="D469" s="38" t="str">
        <f>IF('Men Field input'!D74="","",'Men Field input'!D74)</f>
        <v/>
      </c>
      <c r="E469" s="38" t="str">
        <f>IF('Men Field input'!E74="","",'Men Field input'!E74)</f>
        <v/>
      </c>
      <c r="F469" s="50" t="str">
        <f>IF('Men Field input'!T74="","",'Men Field input'!T74)</f>
        <v/>
      </c>
      <c r="G469" s="46">
        <f>IF('Men Field input'!K74="","",'Men Field input'!K74)</f>
        <v>0</v>
      </c>
      <c r="H469" s="46">
        <f>IF('Men Field input'!L74="","",'Men Field input'!L74)</f>
        <v>0</v>
      </c>
      <c r="I469" s="38" t="str">
        <f>IF('Men Field input'!F74="","",'Men Field input'!F74)</f>
        <v/>
      </c>
      <c r="J469" s="50" t="str">
        <f>IF('Men Field input'!W74="","",'Men Field input'!W74)</f>
        <v/>
      </c>
      <c r="K469" s="50" t="str">
        <f>IF('Men Field input'!V74="","",'Men Field input'!V74)</f>
        <v/>
      </c>
    </row>
    <row r="470" spans="1:11">
      <c r="A470" t="str">
        <f>IF('Men Field input'!A75="","",'Men Field input'!A75)</f>
        <v/>
      </c>
      <c r="B470" s="38">
        <f>IF('Men Field input'!B75="","",'Men Field input'!B75)</f>
        <v>7</v>
      </c>
      <c r="C470" s="38" t="str">
        <f>IF('Men Field input'!C75="","",'Men Field input'!C75)</f>
        <v/>
      </c>
      <c r="D470" s="38" t="str">
        <f>IF('Men Field input'!D75="","",'Men Field input'!D75)</f>
        <v/>
      </c>
      <c r="E470" s="38" t="str">
        <f>IF('Men Field input'!E75="","",'Men Field input'!E75)</f>
        <v/>
      </c>
      <c r="F470" s="50" t="str">
        <f>IF('Men Field input'!T75="","",'Men Field input'!T75)</f>
        <v/>
      </c>
      <c r="G470" s="46">
        <f>IF('Men Field input'!K75="","",'Men Field input'!K75)</f>
        <v>0</v>
      </c>
      <c r="H470" s="46">
        <f>IF('Men Field input'!L75="","",'Men Field input'!L75)</f>
        <v>0</v>
      </c>
      <c r="I470" s="38" t="str">
        <f>IF('Men Field input'!F75="","",'Men Field input'!F75)</f>
        <v/>
      </c>
      <c r="J470" s="50" t="str">
        <f>IF('Men Field input'!W75="","",'Men Field input'!W75)</f>
        <v/>
      </c>
      <c r="K470" s="50" t="str">
        <f>IF('Men Field input'!V75="","",'Men Field input'!V75)</f>
        <v/>
      </c>
    </row>
    <row r="471" spans="1:11" ht="15" thickBot="1">
      <c r="A471" t="str">
        <f>IF('Men Field input'!A76="","",'Men Field input'!A76)</f>
        <v/>
      </c>
      <c r="B471" s="38">
        <f>IF('Men Field input'!B76="","",'Men Field input'!B76)</f>
        <v>8</v>
      </c>
      <c r="C471" s="38" t="str">
        <f>IF('Men Field input'!C76="","",'Men Field input'!C76)</f>
        <v/>
      </c>
      <c r="D471" s="38" t="str">
        <f>IF('Men Field input'!D76="","",'Men Field input'!D76)</f>
        <v/>
      </c>
      <c r="E471" s="38" t="str">
        <f>IF('Men Field input'!E76="","",'Men Field input'!E76)</f>
        <v/>
      </c>
      <c r="F471" s="50" t="str">
        <f>IF('Men Field input'!T76="","",'Men Field input'!T76)</f>
        <v/>
      </c>
      <c r="G471" s="46">
        <f>IF('Men Field input'!K76="","",'Men Field input'!K76)</f>
        <v>0</v>
      </c>
      <c r="H471" s="46">
        <f>IF('Men Field input'!L76="","",'Men Field input'!L76)</f>
        <v>0</v>
      </c>
      <c r="I471" s="38" t="str">
        <f>IF('Men Field input'!F76="","",'Men Field input'!F76)</f>
        <v/>
      </c>
      <c r="J471" s="50" t="str">
        <f>IF('Men Field input'!W76="","",'Men Field input'!W76)</f>
        <v/>
      </c>
      <c r="K471" s="50" t="str">
        <f>IF('Men Field input'!V76="","",'Men Field input'!V76)</f>
        <v/>
      </c>
    </row>
    <row r="472" spans="1:11">
      <c r="A472" s="16" t="str">
        <f>IF('Men Field input'!A77="","",'Men Field input'!A77)</f>
        <v>Event</v>
      </c>
      <c r="B472" t="str">
        <f>IF('Men Field input'!B77="","",'Men Field input'!B77)</f>
        <v/>
      </c>
      <c r="C472" t="str">
        <f>IF('Men Field input'!C77="","",'Men Field input'!C77)</f>
        <v/>
      </c>
      <c r="D472" t="str">
        <f>IF('Men Field input'!D77="","",'Men Field input'!D77)</f>
        <v/>
      </c>
      <c r="E472" t="str">
        <f>IF('Men Field input'!E77="","",'Men Field input'!E77)</f>
        <v/>
      </c>
      <c r="F472" s="51" t="str">
        <f>IF('Men Field input'!T77="","",'Men Field input'!T77)</f>
        <v/>
      </c>
      <c r="G472" s="2" t="str">
        <f>IF('Men Field input'!K77="","",'Men Field input'!K77)</f>
        <v/>
      </c>
      <c r="H472" s="2" t="str">
        <f>IF('Men Field input'!L77="","",'Men Field input'!L77)</f>
        <v/>
      </c>
      <c r="I472" s="38" t="str">
        <f>IF('Men Field input'!F77="","",'Men Field input'!F77)</f>
        <v/>
      </c>
      <c r="J472" s="52" t="s">
        <v>243</v>
      </c>
      <c r="K472" s="53"/>
    </row>
    <row r="473" spans="1:11" ht="15" thickBot="1">
      <c r="A473" s="16" t="str">
        <f>IF('Men Field input'!A78="","",'Men Field input'!A78)</f>
        <v>LJ</v>
      </c>
      <c r="B473" s="47" t="str">
        <f>IF('Men Field input'!B78="","",'Men Field input'!B78)</f>
        <v>B+C string</v>
      </c>
      <c r="C473" s="42" t="str">
        <f>IF('Men Field input'!C78="","",'Men Field input'!C78)</f>
        <v/>
      </c>
      <c r="D473" s="42" t="str">
        <f>IF('Men Field input'!D78="","",'Men Field input'!D78)</f>
        <v/>
      </c>
      <c r="E473" s="42" t="str">
        <f>IF('Men Field input'!E78="","",'Men Field input'!E78)</f>
        <v/>
      </c>
      <c r="F473" s="48"/>
      <c r="G473" s="43" t="str">
        <f>IF('Men Field input'!K78="","",'Men Field input'!K78)</f>
        <v>Position</v>
      </c>
      <c r="H473" s="43" t="str">
        <f>IF('Men Field input'!L78="","",'Men Field input'!L78)</f>
        <v>Bonus</v>
      </c>
      <c r="I473" s="38" t="str">
        <f>IF('Men Field input'!F78="","",'Men Field input'!F78)</f>
        <v>Wind if applic</v>
      </c>
      <c r="J473" s="55" t="s">
        <v>241</v>
      </c>
      <c r="K473" s="56"/>
    </row>
    <row r="474" spans="1:11">
      <c r="A474" s="40" t="str">
        <f>IF('Men Field input'!A79="","",'Men Field input'!A79)</f>
        <v>MEN</v>
      </c>
      <c r="B474" s="37" t="str">
        <f>IF('Men Field input'!B79="","",'Men Field input'!B79)</f>
        <v>Position</v>
      </c>
      <c r="C474" s="37" t="str">
        <f>IF('Men Field input'!C79="","",'Men Field input'!C79)</f>
        <v>Competitor</v>
      </c>
      <c r="D474" s="37" t="str">
        <f>IF('Men Field input'!D79="","",'Men Field input'!D79)</f>
        <v>Club</v>
      </c>
      <c r="E474" s="37" t="str">
        <f>IF('Men Field input'!E79="","",'Men Field input'!E79)</f>
        <v>Bib Number</v>
      </c>
      <c r="F474" s="49" t="str">
        <f>IF('Men Field input'!T79="","",'Men Field input'!T79)</f>
        <v>Performance</v>
      </c>
      <c r="G474" s="45" t="str">
        <f>IF('Men Field input'!K79="","",'Men Field input'!K79)</f>
        <v>Points</v>
      </c>
      <c r="H474" s="45" t="str">
        <f>IF('Men Field input'!L79="","",'Men Field input'!L79)</f>
        <v>Points</v>
      </c>
      <c r="I474" s="38" t="str">
        <f>IF('Men Field input'!F79="","",'Men Field input'!F79)</f>
        <v>m/s</v>
      </c>
      <c r="J474" s="57" t="s">
        <v>244</v>
      </c>
      <c r="K474" s="57" t="s">
        <v>245</v>
      </c>
    </row>
    <row r="475" spans="1:11">
      <c r="A475" t="str">
        <f>IF('Men Field input'!A80="","",'Men Field input'!A80)</f>
        <v/>
      </c>
      <c r="B475" s="38">
        <f>IF('Men Field input'!B80="","",'Men Field input'!B80)</f>
        <v>1</v>
      </c>
      <c r="C475" s="38" t="str">
        <f>IF('Men Field input'!C80="","",'Men Field input'!C80)</f>
        <v/>
      </c>
      <c r="D475" s="38" t="str">
        <f>IF('Men Field input'!D80="","",'Men Field input'!D80)</f>
        <v/>
      </c>
      <c r="E475" s="38" t="str">
        <f>IF('Men Field input'!E80="","",'Men Field input'!E80)</f>
        <v/>
      </c>
      <c r="F475" s="50" t="str">
        <f>IF('Men Field input'!T80="","",'Men Field input'!T80)</f>
        <v/>
      </c>
      <c r="G475" s="46">
        <f>IF('Men Field input'!K80="","",'Men Field input'!K80)</f>
        <v>0</v>
      </c>
      <c r="H475" s="46">
        <f>IF('Men Field input'!L80="","",'Men Field input'!L80)</f>
        <v>0</v>
      </c>
      <c r="I475" s="38" t="str">
        <f>IF('Men Field input'!F80="","",'Men Field input'!F80)</f>
        <v/>
      </c>
      <c r="J475" s="50" t="str">
        <f>IF('Men Field input'!W80="","",'Men Field input'!W80)</f>
        <v/>
      </c>
      <c r="K475" s="50" t="str">
        <f>IF('Men Field input'!V80="","",'Men Field input'!V80)</f>
        <v/>
      </c>
    </row>
    <row r="476" spans="1:11">
      <c r="A476" t="str">
        <f>IF('Men Field input'!A81="","",'Men Field input'!A81)</f>
        <v/>
      </c>
      <c r="B476" s="38">
        <f>IF('Men Field input'!B81="","",'Men Field input'!B81)</f>
        <v>2</v>
      </c>
      <c r="C476" s="38" t="str">
        <f>IF('Men Field input'!C81="","",'Men Field input'!C81)</f>
        <v/>
      </c>
      <c r="D476" s="38" t="str">
        <f>IF('Men Field input'!D81="","",'Men Field input'!D81)</f>
        <v/>
      </c>
      <c r="E476" s="38" t="str">
        <f>IF('Men Field input'!E81="","",'Men Field input'!E81)</f>
        <v/>
      </c>
      <c r="F476" s="50" t="str">
        <f>IF('Men Field input'!T81="","",'Men Field input'!T81)</f>
        <v/>
      </c>
      <c r="G476" s="46">
        <f>IF('Men Field input'!K81="","",'Men Field input'!K81)</f>
        <v>0</v>
      </c>
      <c r="H476" s="46">
        <f>IF('Men Field input'!L81="","",'Men Field input'!L81)</f>
        <v>0</v>
      </c>
      <c r="I476" s="38" t="str">
        <f>IF('Men Field input'!F81="","",'Men Field input'!F81)</f>
        <v/>
      </c>
      <c r="J476" s="50" t="str">
        <f>IF('Men Field input'!W81="","",'Men Field input'!W81)</f>
        <v/>
      </c>
      <c r="K476" s="50" t="str">
        <f>IF('Men Field input'!V81="","",'Men Field input'!V81)</f>
        <v/>
      </c>
    </row>
    <row r="477" spans="1:11">
      <c r="A477" t="str">
        <f>IF('Men Field input'!A82="","",'Men Field input'!A82)</f>
        <v/>
      </c>
      <c r="B477" s="38">
        <f>IF('Men Field input'!B82="","",'Men Field input'!B82)</f>
        <v>3</v>
      </c>
      <c r="C477" s="38" t="str">
        <f>IF('Men Field input'!C82="","",'Men Field input'!C82)</f>
        <v/>
      </c>
      <c r="D477" s="38" t="str">
        <f>IF('Men Field input'!D82="","",'Men Field input'!D82)</f>
        <v/>
      </c>
      <c r="E477" s="38" t="str">
        <f>IF('Men Field input'!E82="","",'Men Field input'!E82)</f>
        <v/>
      </c>
      <c r="F477" s="50" t="str">
        <f>IF('Men Field input'!T82="","",'Men Field input'!T82)</f>
        <v/>
      </c>
      <c r="G477" s="46">
        <f>IF('Men Field input'!K82="","",'Men Field input'!K82)</f>
        <v>0</v>
      </c>
      <c r="H477" s="46">
        <f>IF('Men Field input'!L82="","",'Men Field input'!L82)</f>
        <v>0</v>
      </c>
      <c r="I477" s="38" t="str">
        <f>IF('Men Field input'!F82="","",'Men Field input'!F82)</f>
        <v/>
      </c>
      <c r="J477" s="50" t="str">
        <f>IF('Men Field input'!W82="","",'Men Field input'!W82)</f>
        <v/>
      </c>
      <c r="K477" s="50" t="str">
        <f>IF('Men Field input'!V82="","",'Men Field input'!V82)</f>
        <v/>
      </c>
    </row>
    <row r="478" spans="1:11">
      <c r="A478" t="str">
        <f>IF('Men Field input'!A83="","",'Men Field input'!A83)</f>
        <v/>
      </c>
      <c r="B478" s="38">
        <f>IF('Men Field input'!B83="","",'Men Field input'!B83)</f>
        <v>4</v>
      </c>
      <c r="C478" s="38" t="str">
        <f>IF('Men Field input'!C83="","",'Men Field input'!C83)</f>
        <v/>
      </c>
      <c r="D478" s="38" t="str">
        <f>IF('Men Field input'!D83="","",'Men Field input'!D83)</f>
        <v/>
      </c>
      <c r="E478" s="38" t="str">
        <f>IF('Men Field input'!E83="","",'Men Field input'!E83)</f>
        <v/>
      </c>
      <c r="F478" s="50" t="str">
        <f>IF('Men Field input'!T83="","",'Men Field input'!T83)</f>
        <v/>
      </c>
      <c r="G478" s="46">
        <f>IF('Men Field input'!K83="","",'Men Field input'!K83)</f>
        <v>0</v>
      </c>
      <c r="H478" s="46">
        <f>IF('Men Field input'!L83="","",'Men Field input'!L83)</f>
        <v>0</v>
      </c>
      <c r="I478" s="38" t="str">
        <f>IF('Men Field input'!F83="","",'Men Field input'!F83)</f>
        <v/>
      </c>
      <c r="J478" s="50" t="str">
        <f>IF('Men Field input'!W83="","",'Men Field input'!W83)</f>
        <v/>
      </c>
      <c r="K478" s="50" t="str">
        <f>IF('Men Field input'!V83="","",'Men Field input'!V83)</f>
        <v/>
      </c>
    </row>
    <row r="479" spans="1:11">
      <c r="A479" t="str">
        <f>IF('Men Field input'!A84="","",'Men Field input'!A84)</f>
        <v/>
      </c>
      <c r="B479" s="38">
        <f>IF('Men Field input'!B84="","",'Men Field input'!B84)</f>
        <v>5</v>
      </c>
      <c r="C479" s="38" t="str">
        <f>IF('Men Field input'!C84="","",'Men Field input'!C84)</f>
        <v/>
      </c>
      <c r="D479" s="38" t="str">
        <f>IF('Men Field input'!D84="","",'Men Field input'!D84)</f>
        <v/>
      </c>
      <c r="E479" s="38" t="str">
        <f>IF('Men Field input'!E84="","",'Men Field input'!E84)</f>
        <v/>
      </c>
      <c r="F479" s="50" t="str">
        <f>IF('Men Field input'!T84="","",'Men Field input'!T84)</f>
        <v/>
      </c>
      <c r="G479" s="46">
        <f>IF('Men Field input'!K84="","",'Men Field input'!K84)</f>
        <v>0</v>
      </c>
      <c r="H479" s="46">
        <f>IF('Men Field input'!L84="","",'Men Field input'!L84)</f>
        <v>0</v>
      </c>
      <c r="I479" s="38" t="str">
        <f>IF('Men Field input'!F84="","",'Men Field input'!F84)</f>
        <v/>
      </c>
      <c r="J479" s="50" t="str">
        <f>IF('Men Field input'!W84="","",'Men Field input'!W84)</f>
        <v/>
      </c>
      <c r="K479" s="50" t="str">
        <f>IF('Men Field input'!V84="","",'Men Field input'!V84)</f>
        <v/>
      </c>
    </row>
    <row r="480" spans="1:11">
      <c r="A480" t="str">
        <f>IF('Men Field input'!A85="","",'Men Field input'!A85)</f>
        <v/>
      </c>
      <c r="B480" s="38">
        <f>IF('Men Field input'!B85="","",'Men Field input'!B85)</f>
        <v>6</v>
      </c>
      <c r="C480" s="38" t="str">
        <f>IF('Men Field input'!C85="","",'Men Field input'!C85)</f>
        <v/>
      </c>
      <c r="D480" s="38" t="str">
        <f>IF('Men Field input'!D85="","",'Men Field input'!D85)</f>
        <v/>
      </c>
      <c r="E480" s="38" t="str">
        <f>IF('Men Field input'!E85="","",'Men Field input'!E85)</f>
        <v/>
      </c>
      <c r="F480" s="50" t="str">
        <f>IF('Men Field input'!T85="","",'Men Field input'!T85)</f>
        <v/>
      </c>
      <c r="G480" s="46">
        <f>IF('Men Field input'!K85="","",'Men Field input'!K85)</f>
        <v>0</v>
      </c>
      <c r="H480" s="46">
        <f>IF('Men Field input'!L85="","",'Men Field input'!L85)</f>
        <v>0</v>
      </c>
      <c r="I480" s="38" t="str">
        <f>IF('Men Field input'!F85="","",'Men Field input'!F85)</f>
        <v/>
      </c>
      <c r="J480" s="50" t="str">
        <f>IF('Men Field input'!W85="","",'Men Field input'!W85)</f>
        <v/>
      </c>
      <c r="K480" s="50" t="str">
        <f>IF('Men Field input'!V85="","",'Men Field input'!V85)</f>
        <v/>
      </c>
    </row>
    <row r="481" spans="1:11">
      <c r="A481" t="str">
        <f>IF('Men Field input'!A86="","",'Men Field input'!A86)</f>
        <v/>
      </c>
      <c r="B481" s="38">
        <f>IF('Men Field input'!B86="","",'Men Field input'!B86)</f>
        <v>7</v>
      </c>
      <c r="C481" s="38" t="str">
        <f>IF('Men Field input'!C86="","",'Men Field input'!C86)</f>
        <v/>
      </c>
      <c r="D481" s="38" t="str">
        <f>IF('Men Field input'!D86="","",'Men Field input'!D86)</f>
        <v/>
      </c>
      <c r="E481" s="38" t="str">
        <f>IF('Men Field input'!E86="","",'Men Field input'!E86)</f>
        <v/>
      </c>
      <c r="F481" s="50" t="str">
        <f>IF('Men Field input'!T86="","",'Men Field input'!T86)</f>
        <v/>
      </c>
      <c r="G481" s="46">
        <f>IF('Men Field input'!K86="","",'Men Field input'!K86)</f>
        <v>0</v>
      </c>
      <c r="H481" s="46">
        <f>IF('Men Field input'!L86="","",'Men Field input'!L86)</f>
        <v>0</v>
      </c>
      <c r="I481" s="38" t="str">
        <f>IF('Men Field input'!F86="","",'Men Field input'!F86)</f>
        <v/>
      </c>
      <c r="J481" s="50" t="str">
        <f>IF('Men Field input'!W86="","",'Men Field input'!W86)</f>
        <v/>
      </c>
      <c r="K481" s="50" t="str">
        <f>IF('Men Field input'!V86="","",'Men Field input'!V86)</f>
        <v/>
      </c>
    </row>
    <row r="482" spans="1:11">
      <c r="A482" t="str">
        <f>IF('Men Field input'!A87="","",'Men Field input'!A87)</f>
        <v/>
      </c>
      <c r="B482" s="38">
        <f>IF('Men Field input'!B87="","",'Men Field input'!B87)</f>
        <v>8</v>
      </c>
      <c r="C482" s="38" t="str">
        <f>IF('Men Field input'!C87="","",'Men Field input'!C87)</f>
        <v/>
      </c>
      <c r="D482" s="38" t="str">
        <f>IF('Men Field input'!D87="","",'Men Field input'!D87)</f>
        <v/>
      </c>
      <c r="E482" s="38" t="str">
        <f>IF('Men Field input'!E87="","",'Men Field input'!E87)</f>
        <v/>
      </c>
      <c r="F482" s="50" t="str">
        <f>IF('Men Field input'!T87="","",'Men Field input'!T87)</f>
        <v/>
      </c>
      <c r="G482" s="46">
        <f>IF('Men Field input'!K87="","",'Men Field input'!K87)</f>
        <v>0</v>
      </c>
      <c r="H482" s="46">
        <f>IF('Men Field input'!L87="","",'Men Field input'!L87)</f>
        <v>0</v>
      </c>
      <c r="I482" s="38" t="str">
        <f>IF('Men Field input'!F87="","",'Men Field input'!F87)</f>
        <v/>
      </c>
      <c r="J482" s="50" t="str">
        <f>IF('Men Field input'!W87="","",'Men Field input'!W87)</f>
        <v/>
      </c>
      <c r="K482" s="50" t="str">
        <f>IF('Men Field input'!V87="","",'Men Field input'!V87)</f>
        <v/>
      </c>
    </row>
    <row r="483" spans="1:11">
      <c r="A483" t="str">
        <f>IF('Men Field input'!A88="","",'Men Field input'!A88)</f>
        <v/>
      </c>
      <c r="B483" s="38">
        <f>IF('Men Field input'!B88="","",'Men Field input'!B88)</f>
        <v>9</v>
      </c>
      <c r="C483" s="38" t="str">
        <f>IF('Men Field input'!C88="","",'Men Field input'!C88)</f>
        <v/>
      </c>
      <c r="D483" s="38" t="str">
        <f>IF('Men Field input'!D88="","",'Men Field input'!D88)</f>
        <v/>
      </c>
      <c r="E483" s="38" t="str">
        <f>IF('Men Field input'!E88="","",'Men Field input'!E88)</f>
        <v/>
      </c>
      <c r="F483" s="50" t="str">
        <f>IF('Men Field input'!T88="","",'Men Field input'!T88)</f>
        <v/>
      </c>
      <c r="G483" s="46">
        <f>IF('Men Field input'!K88="","",'Men Field input'!K88)</f>
        <v>0</v>
      </c>
      <c r="H483" s="46">
        <f>IF('Men Field input'!L88="","",'Men Field input'!L88)</f>
        <v>0</v>
      </c>
      <c r="I483" s="38" t="str">
        <f>IF('Men Field input'!F88="","",'Men Field input'!F88)</f>
        <v/>
      </c>
      <c r="J483" s="50" t="str">
        <f>IF('Men Field input'!W88="","",'Men Field input'!W88)</f>
        <v/>
      </c>
      <c r="K483" s="50" t="str">
        <f>IF('Men Field input'!V88="","",'Men Field input'!V88)</f>
        <v/>
      </c>
    </row>
    <row r="484" spans="1:11">
      <c r="A484" t="str">
        <f>IF('Men Field input'!A89="","",'Men Field input'!A89)</f>
        <v/>
      </c>
      <c r="B484" s="38">
        <f>IF('Men Field input'!B89="","",'Men Field input'!B89)</f>
        <v>10</v>
      </c>
      <c r="C484" s="38" t="str">
        <f>IF('Men Field input'!C89="","",'Men Field input'!C89)</f>
        <v/>
      </c>
      <c r="D484" s="38" t="str">
        <f>IF('Men Field input'!D89="","",'Men Field input'!D89)</f>
        <v/>
      </c>
      <c r="E484" s="38" t="str">
        <f>IF('Men Field input'!E89="","",'Men Field input'!E89)</f>
        <v/>
      </c>
      <c r="F484" s="50" t="str">
        <f>IF('Men Field input'!T89="","",'Men Field input'!T89)</f>
        <v/>
      </c>
      <c r="G484" s="46">
        <f>IF('Men Field input'!K89="","",'Men Field input'!K89)</f>
        <v>0</v>
      </c>
      <c r="H484" s="46">
        <f>IF('Men Field input'!L89="","",'Men Field input'!L89)</f>
        <v>0</v>
      </c>
      <c r="I484" s="38" t="str">
        <f>IF('Men Field input'!F89="","",'Men Field input'!F89)</f>
        <v/>
      </c>
      <c r="J484" s="50" t="str">
        <f>IF('Men Field input'!W89="","",'Men Field input'!W89)</f>
        <v/>
      </c>
      <c r="K484" s="50" t="str">
        <f>IF('Men Field input'!V89="","",'Men Field input'!V89)</f>
        <v/>
      </c>
    </row>
    <row r="485" spans="1:11">
      <c r="A485" t="str">
        <f>IF('Men Field input'!A90="","",'Men Field input'!A90)</f>
        <v/>
      </c>
      <c r="B485" s="38">
        <f>IF('Men Field input'!B90="","",'Men Field input'!B90)</f>
        <v>11</v>
      </c>
      <c r="C485" s="38" t="str">
        <f>IF('Men Field input'!C90="","",'Men Field input'!C90)</f>
        <v/>
      </c>
      <c r="D485" s="38" t="str">
        <f>IF('Men Field input'!D90="","",'Men Field input'!D90)</f>
        <v/>
      </c>
      <c r="E485" s="38" t="str">
        <f>IF('Men Field input'!E90="","",'Men Field input'!E90)</f>
        <v/>
      </c>
      <c r="F485" s="50" t="str">
        <f>IF('Men Field input'!T90="","",'Men Field input'!T90)</f>
        <v/>
      </c>
      <c r="G485" s="46">
        <f>IF('Men Field input'!K90="","",'Men Field input'!K90)</f>
        <v>0</v>
      </c>
      <c r="H485" s="46">
        <f>IF('Men Field input'!L90="","",'Men Field input'!L90)</f>
        <v>0</v>
      </c>
      <c r="I485" s="38" t="str">
        <f>IF('Men Field input'!F90="","",'Men Field input'!F90)</f>
        <v/>
      </c>
      <c r="J485" s="50" t="str">
        <f>IF('Men Field input'!W90="","",'Men Field input'!W90)</f>
        <v/>
      </c>
      <c r="K485" s="50" t="str">
        <f>IF('Men Field input'!V90="","",'Men Field input'!V90)</f>
        <v/>
      </c>
    </row>
    <row r="486" spans="1:11">
      <c r="A486" t="str">
        <f>IF('Men Field input'!A91="","",'Men Field input'!A91)</f>
        <v/>
      </c>
      <c r="B486" s="38">
        <f>IF('Men Field input'!B91="","",'Men Field input'!B91)</f>
        <v>12</v>
      </c>
      <c r="C486" s="38" t="str">
        <f>IF('Men Field input'!C91="","",'Men Field input'!C91)</f>
        <v/>
      </c>
      <c r="D486" s="38" t="str">
        <f>IF('Men Field input'!D91="","",'Men Field input'!D91)</f>
        <v/>
      </c>
      <c r="E486" s="38" t="str">
        <f>IF('Men Field input'!E91="","",'Men Field input'!E91)</f>
        <v/>
      </c>
      <c r="F486" s="50" t="str">
        <f>IF('Men Field input'!T91="","",'Men Field input'!T91)</f>
        <v/>
      </c>
      <c r="G486" s="46">
        <f>IF('Men Field input'!K91="","",'Men Field input'!K91)</f>
        <v>0</v>
      </c>
      <c r="H486" s="46">
        <f>IF('Men Field input'!L91="","",'Men Field input'!L91)</f>
        <v>0</v>
      </c>
      <c r="I486" s="38" t="str">
        <f>IF('Men Field input'!F91="","",'Men Field input'!F91)</f>
        <v/>
      </c>
      <c r="J486" s="50" t="str">
        <f>IF('Men Field input'!W91="","",'Men Field input'!W91)</f>
        <v/>
      </c>
      <c r="K486" s="50" t="str">
        <f>IF('Men Field input'!V91="","",'Men Field input'!V91)</f>
        <v/>
      </c>
    </row>
    <row r="487" spans="1:11">
      <c r="A487" t="str">
        <f>IF('Men Field input'!A92="","",'Men Field input'!A92)</f>
        <v/>
      </c>
      <c r="B487" s="38">
        <f>IF('Men Field input'!B92="","",'Men Field input'!B92)</f>
        <v>13</v>
      </c>
      <c r="C487" s="38" t="str">
        <f>IF('Men Field input'!C92="","",'Men Field input'!C92)</f>
        <v/>
      </c>
      <c r="D487" s="38" t="str">
        <f>IF('Men Field input'!D92="","",'Men Field input'!D92)</f>
        <v/>
      </c>
      <c r="E487" s="38" t="str">
        <f>IF('Men Field input'!E92="","",'Men Field input'!E92)</f>
        <v/>
      </c>
      <c r="F487" s="50" t="str">
        <f>IF('Men Field input'!T92="","",'Men Field input'!T92)</f>
        <v/>
      </c>
      <c r="G487" s="46">
        <f>IF('Men Field input'!K92="","",'Men Field input'!K92)</f>
        <v>0</v>
      </c>
      <c r="H487" s="46">
        <f>IF('Men Field input'!L92="","",'Men Field input'!L92)</f>
        <v>0</v>
      </c>
      <c r="I487" s="38" t="str">
        <f>IF('Men Field input'!F92="","",'Men Field input'!F92)</f>
        <v/>
      </c>
      <c r="J487" s="50" t="str">
        <f>IF('Men Field input'!W92="","",'Men Field input'!W92)</f>
        <v/>
      </c>
      <c r="K487" s="50" t="str">
        <f>IF('Men Field input'!V92="","",'Men Field input'!V92)</f>
        <v/>
      </c>
    </row>
    <row r="488" spans="1:11">
      <c r="A488" t="str">
        <f>IF('Men Field input'!A93="","",'Men Field input'!A93)</f>
        <v/>
      </c>
      <c r="B488" s="38">
        <f>IF('Men Field input'!B93="","",'Men Field input'!B93)</f>
        <v>14</v>
      </c>
      <c r="C488" s="38" t="str">
        <f>IF('Men Field input'!C93="","",'Men Field input'!C93)</f>
        <v/>
      </c>
      <c r="D488" s="38" t="str">
        <f>IF('Men Field input'!D93="","",'Men Field input'!D93)</f>
        <v/>
      </c>
      <c r="E488" s="38" t="str">
        <f>IF('Men Field input'!E93="","",'Men Field input'!E93)</f>
        <v/>
      </c>
      <c r="F488" s="50" t="str">
        <f>IF('Men Field input'!T93="","",'Men Field input'!T93)</f>
        <v/>
      </c>
      <c r="G488" s="46">
        <f>IF('Men Field input'!K93="","",'Men Field input'!K93)</f>
        <v>0</v>
      </c>
      <c r="H488" s="46">
        <f>IF('Men Field input'!L93="","",'Men Field input'!L93)</f>
        <v>0</v>
      </c>
      <c r="I488" s="38" t="str">
        <f>IF('Men Field input'!F93="","",'Men Field input'!F93)</f>
        <v/>
      </c>
      <c r="J488" s="50" t="str">
        <f>IF('Men Field input'!W93="","",'Men Field input'!W93)</f>
        <v/>
      </c>
      <c r="K488" s="50" t="str">
        <f>IF('Men Field input'!V93="","",'Men Field input'!V93)</f>
        <v/>
      </c>
    </row>
    <row r="489" spans="1:11">
      <c r="A489" t="str">
        <f>IF('Men Field input'!A94="","",'Men Field input'!A94)</f>
        <v/>
      </c>
      <c r="B489" s="38">
        <f>IF('Men Field input'!B94="","",'Men Field input'!B94)</f>
        <v>15</v>
      </c>
      <c r="C489" s="38" t="str">
        <f>IF('Men Field input'!C94="","",'Men Field input'!C94)</f>
        <v/>
      </c>
      <c r="D489" s="38" t="str">
        <f>IF('Men Field input'!D94="","",'Men Field input'!D94)</f>
        <v/>
      </c>
      <c r="E489" s="38" t="str">
        <f>IF('Men Field input'!E94="","",'Men Field input'!E94)</f>
        <v/>
      </c>
      <c r="F489" s="50" t="str">
        <f>IF('Men Field input'!T94="","",'Men Field input'!T94)</f>
        <v/>
      </c>
      <c r="G489" s="46">
        <f>IF('Men Field input'!K94="","",'Men Field input'!K94)</f>
        <v>0</v>
      </c>
      <c r="H489" s="46">
        <f>IF('Men Field input'!L94="","",'Men Field input'!L94)</f>
        <v>0</v>
      </c>
      <c r="I489" s="38" t="str">
        <f>IF('Men Field input'!F94="","",'Men Field input'!F94)</f>
        <v/>
      </c>
      <c r="J489" s="50" t="str">
        <f>IF('Men Field input'!W94="","",'Men Field input'!W94)</f>
        <v/>
      </c>
      <c r="K489" s="50" t="str">
        <f>IF('Men Field input'!V94="","",'Men Field input'!V94)</f>
        <v/>
      </c>
    </row>
    <row r="490" spans="1:11">
      <c r="A490" t="str">
        <f>IF('Men Field input'!A95="","",'Men Field input'!A95)</f>
        <v/>
      </c>
      <c r="B490" s="38">
        <f>IF('Men Field input'!B95="","",'Men Field input'!B95)</f>
        <v>16</v>
      </c>
      <c r="C490" s="38" t="str">
        <f>IF('Men Field input'!C95="","",'Men Field input'!C95)</f>
        <v/>
      </c>
      <c r="D490" s="38" t="str">
        <f>IF('Men Field input'!D95="","",'Men Field input'!D95)</f>
        <v/>
      </c>
      <c r="E490" s="38" t="str">
        <f>IF('Men Field input'!E95="","",'Men Field input'!E95)</f>
        <v/>
      </c>
      <c r="F490" s="50" t="str">
        <f>IF('Men Field input'!T95="","",'Men Field input'!T95)</f>
        <v/>
      </c>
      <c r="G490" s="46">
        <f>IF('Men Field input'!K95="","",'Men Field input'!K95)</f>
        <v>0</v>
      </c>
      <c r="H490" s="46">
        <f>IF('Men Field input'!L95="","",'Men Field input'!L95)</f>
        <v>0</v>
      </c>
      <c r="I490" s="38" t="str">
        <f>IF('Men Field input'!F95="","",'Men Field input'!F95)</f>
        <v/>
      </c>
      <c r="J490" s="50" t="str">
        <f>IF('Men Field input'!W95="","",'Men Field input'!W95)</f>
        <v/>
      </c>
      <c r="K490" s="50" t="str">
        <f>IF('Men Field input'!V95="","",'Men Field input'!V95)</f>
        <v/>
      </c>
    </row>
    <row r="491" spans="1:11">
      <c r="A491" t="str">
        <f>IF('Men Field input'!A96="","",'Men Field input'!A96)</f>
        <v/>
      </c>
      <c r="B491" t="str">
        <f>IF('Men Field input'!B96="","",'Men Field input'!B96)</f>
        <v/>
      </c>
      <c r="C491" t="str">
        <f>IF('Men Field input'!C96="","",'Men Field input'!C96)</f>
        <v/>
      </c>
      <c r="D491" t="str">
        <f>IF('Men Field input'!D96="","",'Men Field input'!D96)</f>
        <v/>
      </c>
      <c r="E491" t="str">
        <f>IF('Men Field input'!E96="","",'Men Field input'!E96)</f>
        <v/>
      </c>
      <c r="F491" s="51" t="str">
        <f>IF('Men Field input'!T96="","",'Men Field input'!T96)</f>
        <v/>
      </c>
      <c r="G491" s="2" t="str">
        <f>IF('Men Field input'!K96="","",'Men Field input'!K96)</f>
        <v/>
      </c>
      <c r="H491" s="2" t="str">
        <f>IF('Men Field input'!L96="","",'Men Field input'!L96)</f>
        <v/>
      </c>
      <c r="I491" s="38" t="str">
        <f>IF('Men Field input'!F96="","",'Men Field input'!F96)</f>
        <v/>
      </c>
    </row>
    <row r="492" spans="1:11" ht="15" thickBot="1">
      <c r="A492" t="str">
        <f>IF('Men Field input'!A97="","",'Men Field input'!A97)</f>
        <v/>
      </c>
      <c r="B492" t="str">
        <f>IF('Men Field input'!B97="","",'Men Field input'!B97)</f>
        <v/>
      </c>
      <c r="C492" t="str">
        <f>IF('Men Field input'!C97="","",'Men Field input'!C97)</f>
        <v/>
      </c>
      <c r="D492" t="str">
        <f>IF('Men Field input'!D97="","",'Men Field input'!D97)</f>
        <v/>
      </c>
      <c r="E492" t="str">
        <f>IF('Men Field input'!E97="","",'Men Field input'!E97)</f>
        <v/>
      </c>
      <c r="F492" s="51" t="str">
        <f>IF('Men Field input'!T97="","",'Men Field input'!T97)</f>
        <v/>
      </c>
      <c r="G492" s="2" t="str">
        <f>IF('Men Field input'!K97="","",'Men Field input'!K97)</f>
        <v/>
      </c>
      <c r="H492" s="2" t="str">
        <f>IF('Men Field input'!L97="","",'Men Field input'!L97)</f>
        <v/>
      </c>
      <c r="I492" s="38" t="str">
        <f>IF('Men Field input'!F97="","",'Men Field input'!F97)</f>
        <v/>
      </c>
    </row>
    <row r="493" spans="1:11">
      <c r="A493" s="39" t="str">
        <f>IF('Men Field input'!A98="","",'Men Field input'!A98)</f>
        <v>Event</v>
      </c>
      <c r="B493" s="39" t="str">
        <f>IF('Men Field input'!B98="","",'Men Field input'!B98)</f>
        <v>Event</v>
      </c>
      <c r="C493" s="39" t="str">
        <f>IF('Men Field input'!C98="","",'Men Field input'!C98)</f>
        <v>TJ</v>
      </c>
      <c r="D493" s="39" t="str">
        <f>IF('Men Field input'!D98="","",'Men Field input'!D98)</f>
        <v>metres</v>
      </c>
      <c r="E493" s="40" t="str">
        <f>A495</f>
        <v>MEN</v>
      </c>
      <c r="F493" s="51" t="str">
        <f>IF('Men Field input'!T98="","",'Men Field input'!T98)</f>
        <v/>
      </c>
      <c r="G493" s="2" t="str">
        <f>IF('Men Field input'!K98="","",'Men Field input'!K98)</f>
        <v/>
      </c>
      <c r="H493" s="2" t="str">
        <f>IF('Men Field input'!L98="","",'Men Field input'!L98)</f>
        <v/>
      </c>
      <c r="I493" s="38" t="str">
        <f>IF('Men Field input'!F98="","",'Men Field input'!F98)</f>
        <v/>
      </c>
      <c r="J493" s="52" t="s">
        <v>243</v>
      </c>
      <c r="K493" s="53"/>
    </row>
    <row r="494" spans="1:11" ht="15" thickBot="1">
      <c r="A494" s="16" t="str">
        <f>IF('Men Field input'!A99="","",'Men Field input'!A99)</f>
        <v>TJ</v>
      </c>
      <c r="B494" s="41" t="str">
        <f>IF('Men Field input'!B99="","",'Men Field input'!B99)</f>
        <v>A string</v>
      </c>
      <c r="C494" s="42" t="str">
        <f>IF('Men Field input'!C99="","",'Men Field input'!C99)</f>
        <v/>
      </c>
      <c r="D494" s="42" t="str">
        <f>IF('Men Field input'!D99="","",'Men Field input'!D99)</f>
        <v/>
      </c>
      <c r="E494" s="42" t="str">
        <f>IF('Men Field input'!E99="","",'Men Field input'!E99)</f>
        <v/>
      </c>
      <c r="F494" s="48"/>
      <c r="G494" s="43" t="str">
        <f>IF('Men Field input'!K99="","",'Men Field input'!K99)</f>
        <v>Position</v>
      </c>
      <c r="H494" s="43" t="str">
        <f>IF('Men Field input'!L99="","",'Men Field input'!L99)</f>
        <v>Bonus</v>
      </c>
      <c r="I494" s="38" t="str">
        <f>IF('Men Field input'!F99="","",'Men Field input'!F99)</f>
        <v>Wind if applic</v>
      </c>
      <c r="J494" s="55" t="s">
        <v>241</v>
      </c>
      <c r="K494" s="56"/>
    </row>
    <row r="495" spans="1:11">
      <c r="A495" s="40" t="str">
        <f>IF('Men Field input'!A100="","",'Men Field input'!A100)</f>
        <v>MEN</v>
      </c>
      <c r="B495" s="44" t="str">
        <f>IF('Men Field input'!B100="","",'Men Field input'!B100)</f>
        <v>Position</v>
      </c>
      <c r="C495" s="37" t="str">
        <f>IF('Men Field input'!C100="","",'Men Field input'!C100)</f>
        <v>Competitor</v>
      </c>
      <c r="D495" s="37" t="str">
        <f>IF('Men Field input'!D100="","",'Men Field input'!D100)</f>
        <v>Club</v>
      </c>
      <c r="E495" s="37" t="str">
        <f>IF('Men Field input'!E100="","",'Men Field input'!E100)</f>
        <v>Bib Number</v>
      </c>
      <c r="F495" s="49" t="str">
        <f>IF('Men Field input'!T100="","",'Men Field input'!T100)</f>
        <v>Performance</v>
      </c>
      <c r="G495" s="45" t="str">
        <f>IF('Men Field input'!K100="","",'Men Field input'!K100)</f>
        <v>Points</v>
      </c>
      <c r="H495" s="45" t="str">
        <f>IF('Men Field input'!L100="","",'Men Field input'!L100)</f>
        <v>Points</v>
      </c>
      <c r="I495" s="38" t="str">
        <f>IF('Men Field input'!F100="","",'Men Field input'!F100)</f>
        <v>m/s</v>
      </c>
      <c r="J495" s="57" t="s">
        <v>244</v>
      </c>
      <c r="K495" s="57" t="s">
        <v>245</v>
      </c>
    </row>
    <row r="496" spans="1:11">
      <c r="A496" t="str">
        <f>IF('Men Field input'!A101="","",'Men Field input'!A101)</f>
        <v/>
      </c>
      <c r="B496" s="38">
        <f>IF('Men Field input'!B101="","",'Men Field input'!B101)</f>
        <v>1</v>
      </c>
      <c r="C496" s="38" t="str">
        <f>IF('Men Field input'!C101="","",'Men Field input'!C101)</f>
        <v/>
      </c>
      <c r="D496" s="38" t="str">
        <f>IF('Men Field input'!D101="","",'Men Field input'!D101)</f>
        <v/>
      </c>
      <c r="E496" s="38" t="str">
        <f>IF('Men Field input'!E101="","",'Men Field input'!E101)</f>
        <v/>
      </c>
      <c r="F496" s="50" t="str">
        <f>IF('Men Field input'!T101="","",'Men Field input'!T101)</f>
        <v/>
      </c>
      <c r="G496" s="46">
        <f>IF('Men Field input'!K101="","",'Men Field input'!K101)</f>
        <v>0</v>
      </c>
      <c r="H496" s="46">
        <f>IF('Men Field input'!L101="","",'Men Field input'!L101)</f>
        <v>0</v>
      </c>
      <c r="I496" s="38" t="str">
        <f>IF('Men Field input'!F101="","",'Men Field input'!F101)</f>
        <v/>
      </c>
      <c r="J496" s="50" t="str">
        <f>IF('Men Field input'!W101="","",'Men Field input'!W101)</f>
        <v/>
      </c>
      <c r="K496" s="50" t="str">
        <f>IF('Men Field input'!V101="","",'Men Field input'!V101)</f>
        <v/>
      </c>
    </row>
    <row r="497" spans="1:11">
      <c r="A497" t="str">
        <f>IF('Men Field input'!A102="","",'Men Field input'!A102)</f>
        <v/>
      </c>
      <c r="B497" s="38">
        <f>IF('Men Field input'!B102="","",'Men Field input'!B102)</f>
        <v>2</v>
      </c>
      <c r="C497" s="38" t="str">
        <f>IF('Men Field input'!C102="","",'Men Field input'!C102)</f>
        <v/>
      </c>
      <c r="D497" s="38" t="str">
        <f>IF('Men Field input'!D102="","",'Men Field input'!D102)</f>
        <v/>
      </c>
      <c r="E497" s="38" t="str">
        <f>IF('Men Field input'!E102="","",'Men Field input'!E102)</f>
        <v/>
      </c>
      <c r="F497" s="50" t="str">
        <f>IF('Men Field input'!T102="","",'Men Field input'!T102)</f>
        <v/>
      </c>
      <c r="G497" s="46">
        <f>IF('Men Field input'!K102="","",'Men Field input'!K102)</f>
        <v>0</v>
      </c>
      <c r="H497" s="46">
        <f>IF('Men Field input'!L102="","",'Men Field input'!L102)</f>
        <v>0</v>
      </c>
      <c r="I497" s="38" t="str">
        <f>IF('Men Field input'!F102="","",'Men Field input'!F102)</f>
        <v/>
      </c>
      <c r="J497" s="50" t="str">
        <f>IF('Men Field input'!W102="","",'Men Field input'!W102)</f>
        <v/>
      </c>
      <c r="K497" s="50" t="str">
        <f>IF('Men Field input'!V102="","",'Men Field input'!V102)</f>
        <v/>
      </c>
    </row>
    <row r="498" spans="1:11">
      <c r="A498" t="str">
        <f>IF('Men Field input'!A103="","",'Men Field input'!A103)</f>
        <v/>
      </c>
      <c r="B498" s="38">
        <f>IF('Men Field input'!B103="","",'Men Field input'!B103)</f>
        <v>3</v>
      </c>
      <c r="C498" s="38" t="str">
        <f>IF('Men Field input'!C103="","",'Men Field input'!C103)</f>
        <v/>
      </c>
      <c r="D498" s="38" t="str">
        <f>IF('Men Field input'!D103="","",'Men Field input'!D103)</f>
        <v/>
      </c>
      <c r="E498" s="38" t="str">
        <f>IF('Men Field input'!E103="","",'Men Field input'!E103)</f>
        <v/>
      </c>
      <c r="F498" s="50" t="str">
        <f>IF('Men Field input'!T103="","",'Men Field input'!T103)</f>
        <v/>
      </c>
      <c r="G498" s="46">
        <f>IF('Men Field input'!K103="","",'Men Field input'!K103)</f>
        <v>0</v>
      </c>
      <c r="H498" s="46">
        <f>IF('Men Field input'!L103="","",'Men Field input'!L103)</f>
        <v>0</v>
      </c>
      <c r="I498" s="38" t="str">
        <f>IF('Men Field input'!F103="","",'Men Field input'!F103)</f>
        <v/>
      </c>
      <c r="J498" s="50" t="str">
        <f>IF('Men Field input'!W103="","",'Men Field input'!W103)</f>
        <v/>
      </c>
      <c r="K498" s="50" t="str">
        <f>IF('Men Field input'!V103="","",'Men Field input'!V103)</f>
        <v/>
      </c>
    </row>
    <row r="499" spans="1:11">
      <c r="A499" t="str">
        <f>IF('Men Field input'!A104="","",'Men Field input'!A104)</f>
        <v/>
      </c>
      <c r="B499" s="38">
        <f>IF('Men Field input'!B104="","",'Men Field input'!B104)</f>
        <v>4</v>
      </c>
      <c r="C499" s="38" t="str">
        <f>IF('Men Field input'!C104="","",'Men Field input'!C104)</f>
        <v/>
      </c>
      <c r="D499" s="38" t="str">
        <f>IF('Men Field input'!D104="","",'Men Field input'!D104)</f>
        <v/>
      </c>
      <c r="E499" s="38" t="str">
        <f>IF('Men Field input'!E104="","",'Men Field input'!E104)</f>
        <v/>
      </c>
      <c r="F499" s="50" t="str">
        <f>IF('Men Field input'!T104="","",'Men Field input'!T104)</f>
        <v/>
      </c>
      <c r="G499" s="46">
        <f>IF('Men Field input'!K104="","",'Men Field input'!K104)</f>
        <v>0</v>
      </c>
      <c r="H499" s="46">
        <f>IF('Men Field input'!L104="","",'Men Field input'!L104)</f>
        <v>0</v>
      </c>
      <c r="I499" s="38" t="str">
        <f>IF('Men Field input'!F104="","",'Men Field input'!F104)</f>
        <v/>
      </c>
      <c r="J499" s="50" t="str">
        <f>IF('Men Field input'!W104="","",'Men Field input'!W104)</f>
        <v/>
      </c>
      <c r="K499" s="50" t="str">
        <f>IF('Men Field input'!V104="","",'Men Field input'!V104)</f>
        <v/>
      </c>
    </row>
    <row r="500" spans="1:11">
      <c r="A500" t="str">
        <f>IF('Men Field input'!A105="","",'Men Field input'!A105)</f>
        <v/>
      </c>
      <c r="B500" s="38">
        <f>IF('Men Field input'!B105="","",'Men Field input'!B105)</f>
        <v>5</v>
      </c>
      <c r="C500" s="38" t="str">
        <f>IF('Men Field input'!C105="","",'Men Field input'!C105)</f>
        <v/>
      </c>
      <c r="D500" s="38" t="str">
        <f>IF('Men Field input'!D105="","",'Men Field input'!D105)</f>
        <v/>
      </c>
      <c r="E500" s="38" t="str">
        <f>IF('Men Field input'!E105="","",'Men Field input'!E105)</f>
        <v/>
      </c>
      <c r="F500" s="50" t="str">
        <f>IF('Men Field input'!T105="","",'Men Field input'!T105)</f>
        <v/>
      </c>
      <c r="G500" s="46">
        <f>IF('Men Field input'!K105="","",'Men Field input'!K105)</f>
        <v>0</v>
      </c>
      <c r="H500" s="46">
        <f>IF('Men Field input'!L105="","",'Men Field input'!L105)</f>
        <v>0</v>
      </c>
      <c r="I500" s="38" t="str">
        <f>IF('Men Field input'!F105="","",'Men Field input'!F105)</f>
        <v/>
      </c>
      <c r="J500" s="50" t="str">
        <f>IF('Men Field input'!W105="","",'Men Field input'!W105)</f>
        <v/>
      </c>
      <c r="K500" s="50" t="str">
        <f>IF('Men Field input'!V105="","",'Men Field input'!V105)</f>
        <v/>
      </c>
    </row>
    <row r="501" spans="1:11">
      <c r="A501" t="str">
        <f>IF('Men Field input'!A106="","",'Men Field input'!A106)</f>
        <v/>
      </c>
      <c r="B501" s="38">
        <f>IF('Men Field input'!B106="","",'Men Field input'!B106)</f>
        <v>6</v>
      </c>
      <c r="C501" s="38" t="str">
        <f>IF('Men Field input'!C106="","",'Men Field input'!C106)</f>
        <v/>
      </c>
      <c r="D501" s="38" t="str">
        <f>IF('Men Field input'!D106="","",'Men Field input'!D106)</f>
        <v/>
      </c>
      <c r="E501" s="38" t="str">
        <f>IF('Men Field input'!E106="","",'Men Field input'!E106)</f>
        <v/>
      </c>
      <c r="F501" s="50" t="str">
        <f>IF('Men Field input'!T106="","",'Men Field input'!T106)</f>
        <v/>
      </c>
      <c r="G501" s="46">
        <f>IF('Men Field input'!K106="","",'Men Field input'!K106)</f>
        <v>0</v>
      </c>
      <c r="H501" s="46">
        <f>IF('Men Field input'!L106="","",'Men Field input'!L106)</f>
        <v>0</v>
      </c>
      <c r="I501" s="38" t="str">
        <f>IF('Men Field input'!F106="","",'Men Field input'!F106)</f>
        <v/>
      </c>
      <c r="J501" s="50" t="str">
        <f>IF('Men Field input'!W106="","",'Men Field input'!W106)</f>
        <v/>
      </c>
      <c r="K501" s="50" t="str">
        <f>IF('Men Field input'!V106="","",'Men Field input'!V106)</f>
        <v/>
      </c>
    </row>
    <row r="502" spans="1:11">
      <c r="A502" t="str">
        <f>IF('Men Field input'!A107="","",'Men Field input'!A107)</f>
        <v/>
      </c>
      <c r="B502" s="38">
        <f>IF('Men Field input'!B107="","",'Men Field input'!B107)</f>
        <v>7</v>
      </c>
      <c r="C502" s="38" t="str">
        <f>IF('Men Field input'!C107="","",'Men Field input'!C107)</f>
        <v/>
      </c>
      <c r="D502" s="38" t="str">
        <f>IF('Men Field input'!D107="","",'Men Field input'!D107)</f>
        <v/>
      </c>
      <c r="E502" s="38" t="str">
        <f>IF('Men Field input'!E107="","",'Men Field input'!E107)</f>
        <v/>
      </c>
      <c r="F502" s="50" t="str">
        <f>IF('Men Field input'!T107="","",'Men Field input'!T107)</f>
        <v/>
      </c>
      <c r="G502" s="46">
        <f>IF('Men Field input'!K107="","",'Men Field input'!K107)</f>
        <v>0</v>
      </c>
      <c r="H502" s="46">
        <f>IF('Men Field input'!L107="","",'Men Field input'!L107)</f>
        <v>0</v>
      </c>
      <c r="I502" s="38" t="str">
        <f>IF('Men Field input'!F107="","",'Men Field input'!F107)</f>
        <v/>
      </c>
      <c r="J502" s="50" t="str">
        <f>IF('Men Field input'!W107="","",'Men Field input'!W107)</f>
        <v/>
      </c>
      <c r="K502" s="50" t="str">
        <f>IF('Men Field input'!V107="","",'Men Field input'!V107)</f>
        <v/>
      </c>
    </row>
    <row r="503" spans="1:11" ht="15" thickBot="1">
      <c r="A503" t="str">
        <f>IF('Men Field input'!A108="","",'Men Field input'!A108)</f>
        <v/>
      </c>
      <c r="B503" s="38">
        <f>IF('Men Field input'!B108="","",'Men Field input'!B108)</f>
        <v>8</v>
      </c>
      <c r="C503" s="38" t="str">
        <f>IF('Men Field input'!C108="","",'Men Field input'!C108)</f>
        <v/>
      </c>
      <c r="D503" s="38" t="str">
        <f>IF('Men Field input'!D108="","",'Men Field input'!D108)</f>
        <v/>
      </c>
      <c r="E503" s="38" t="str">
        <f>IF('Men Field input'!E108="","",'Men Field input'!E108)</f>
        <v/>
      </c>
      <c r="F503" s="50" t="str">
        <f>IF('Men Field input'!T108="","",'Men Field input'!T108)</f>
        <v/>
      </c>
      <c r="G503" s="46">
        <f>IF('Men Field input'!K108="","",'Men Field input'!K108)</f>
        <v>0</v>
      </c>
      <c r="H503" s="46">
        <f>IF('Men Field input'!L108="","",'Men Field input'!L108)</f>
        <v>0</v>
      </c>
      <c r="I503" s="38" t="str">
        <f>IF('Men Field input'!F108="","",'Men Field input'!F108)</f>
        <v/>
      </c>
      <c r="J503" s="50" t="str">
        <f>IF('Men Field input'!W108="","",'Men Field input'!W108)</f>
        <v/>
      </c>
      <c r="K503" s="50" t="str">
        <f>IF('Men Field input'!V108="","",'Men Field input'!V108)</f>
        <v/>
      </c>
    </row>
    <row r="504" spans="1:11">
      <c r="A504" s="16" t="str">
        <f>IF('Men Field input'!A109="","",'Men Field input'!A109)</f>
        <v>Event</v>
      </c>
      <c r="B504" t="str">
        <f>IF('Men Field input'!B109="","",'Men Field input'!B109)</f>
        <v/>
      </c>
      <c r="C504" t="str">
        <f>IF('Men Field input'!C109="","",'Men Field input'!C109)</f>
        <v/>
      </c>
      <c r="D504" t="str">
        <f>IF('Men Field input'!D109="","",'Men Field input'!D109)</f>
        <v/>
      </c>
      <c r="E504" t="str">
        <f>IF('Men Field input'!E109="","",'Men Field input'!E109)</f>
        <v/>
      </c>
      <c r="F504" s="51" t="str">
        <f>IF('Men Field input'!T109="","",'Men Field input'!T109)</f>
        <v/>
      </c>
      <c r="G504" s="2" t="str">
        <f>IF('Men Field input'!K109="","",'Men Field input'!K109)</f>
        <v/>
      </c>
      <c r="H504" s="2" t="str">
        <f>IF('Men Field input'!L109="","",'Men Field input'!L109)</f>
        <v/>
      </c>
      <c r="I504" s="38" t="str">
        <f>IF('Men Field input'!F109="","",'Men Field input'!F109)</f>
        <v/>
      </c>
      <c r="J504" s="52" t="s">
        <v>243</v>
      </c>
      <c r="K504" s="53"/>
    </row>
    <row r="505" spans="1:11" ht="15" thickBot="1">
      <c r="A505" s="16" t="str">
        <f>IF('Men Field input'!A110="","",'Men Field input'!A110)</f>
        <v>TJ</v>
      </c>
      <c r="B505" s="47" t="str">
        <f>IF('Men Field input'!B110="","",'Men Field input'!B110)</f>
        <v>B+C string</v>
      </c>
      <c r="C505" s="42" t="str">
        <f>IF('Men Field input'!C110="","",'Men Field input'!C110)</f>
        <v/>
      </c>
      <c r="D505" s="42" t="str">
        <f>IF('Men Field input'!D110="","",'Men Field input'!D110)</f>
        <v/>
      </c>
      <c r="E505" s="42" t="str">
        <f>IF('Men Field input'!E110="","",'Men Field input'!E110)</f>
        <v/>
      </c>
      <c r="F505" s="48"/>
      <c r="G505" s="43" t="str">
        <f>IF('Men Field input'!K110="","",'Men Field input'!K110)</f>
        <v>Position</v>
      </c>
      <c r="H505" s="43" t="str">
        <f>IF('Men Field input'!L110="","",'Men Field input'!L110)</f>
        <v>Bonus</v>
      </c>
      <c r="I505" s="38" t="str">
        <f>IF('Men Field input'!F110="","",'Men Field input'!F110)</f>
        <v>Wind if applic</v>
      </c>
      <c r="J505" s="55" t="s">
        <v>241</v>
      </c>
      <c r="K505" s="56"/>
    </row>
    <row r="506" spans="1:11">
      <c r="A506" s="40" t="str">
        <f>IF('Men Field input'!A111="","",'Men Field input'!A111)</f>
        <v>MEN</v>
      </c>
      <c r="B506" s="37" t="str">
        <f>IF('Men Field input'!B111="","",'Men Field input'!B111)</f>
        <v>Position</v>
      </c>
      <c r="C506" s="37" t="str">
        <f>IF('Men Field input'!C111="","",'Men Field input'!C111)</f>
        <v>Competitor</v>
      </c>
      <c r="D506" s="37" t="str">
        <f>IF('Men Field input'!D111="","",'Men Field input'!D111)</f>
        <v>Club</v>
      </c>
      <c r="E506" s="37" t="str">
        <f>IF('Men Field input'!E111="","",'Men Field input'!E111)</f>
        <v>Bib Number</v>
      </c>
      <c r="F506" s="49" t="str">
        <f>IF('Men Field input'!T111="","",'Men Field input'!T111)</f>
        <v>Performance</v>
      </c>
      <c r="G506" s="45" t="str">
        <f>IF('Men Field input'!K111="","",'Men Field input'!K111)</f>
        <v>Points</v>
      </c>
      <c r="H506" s="45" t="str">
        <f>IF('Men Field input'!L111="","",'Men Field input'!L111)</f>
        <v>Points</v>
      </c>
      <c r="I506" s="38" t="str">
        <f>IF('Men Field input'!F111="","",'Men Field input'!F111)</f>
        <v>m/s</v>
      </c>
      <c r="J506" s="57" t="s">
        <v>244</v>
      </c>
      <c r="K506" s="57" t="s">
        <v>245</v>
      </c>
    </row>
    <row r="507" spans="1:11">
      <c r="A507" t="str">
        <f>IF('Men Field input'!A112="","",'Men Field input'!A112)</f>
        <v/>
      </c>
      <c r="B507" s="38">
        <f>IF('Men Field input'!B112="","",'Men Field input'!B112)</f>
        <v>1</v>
      </c>
      <c r="C507" s="38" t="str">
        <f>IF('Men Field input'!C112="","",'Men Field input'!C112)</f>
        <v/>
      </c>
      <c r="D507" s="38" t="str">
        <f>IF('Men Field input'!D112="","",'Men Field input'!D112)</f>
        <v/>
      </c>
      <c r="E507" s="38" t="str">
        <f>IF('Men Field input'!E112="","",'Men Field input'!E112)</f>
        <v/>
      </c>
      <c r="F507" s="50" t="str">
        <f>IF('Men Field input'!T112="","",'Men Field input'!T112)</f>
        <v/>
      </c>
      <c r="G507" s="46">
        <f>IF('Men Field input'!K112="","",'Men Field input'!K112)</f>
        <v>0</v>
      </c>
      <c r="H507" s="46">
        <f>IF('Men Field input'!L112="","",'Men Field input'!L112)</f>
        <v>0</v>
      </c>
      <c r="I507" s="38" t="str">
        <f>IF('Men Field input'!F112="","",'Men Field input'!F112)</f>
        <v/>
      </c>
      <c r="J507" s="50" t="str">
        <f>IF('Men Field input'!W112="","",'Men Field input'!W112)</f>
        <v/>
      </c>
      <c r="K507" s="50" t="str">
        <f>IF('Men Field input'!V112="","",'Men Field input'!V112)</f>
        <v/>
      </c>
    </row>
    <row r="508" spans="1:11">
      <c r="A508" t="str">
        <f>IF('Men Field input'!A113="","",'Men Field input'!A113)</f>
        <v/>
      </c>
      <c r="B508" s="38">
        <f>IF('Men Field input'!B113="","",'Men Field input'!B113)</f>
        <v>2</v>
      </c>
      <c r="C508" s="38" t="str">
        <f>IF('Men Field input'!C113="","",'Men Field input'!C113)</f>
        <v/>
      </c>
      <c r="D508" s="38" t="str">
        <f>IF('Men Field input'!D113="","",'Men Field input'!D113)</f>
        <v/>
      </c>
      <c r="E508" s="38" t="str">
        <f>IF('Men Field input'!E113="","",'Men Field input'!E113)</f>
        <v/>
      </c>
      <c r="F508" s="50" t="str">
        <f>IF('Men Field input'!T113="","",'Men Field input'!T113)</f>
        <v/>
      </c>
      <c r="G508" s="46">
        <f>IF('Men Field input'!K113="","",'Men Field input'!K113)</f>
        <v>0</v>
      </c>
      <c r="H508" s="46">
        <f>IF('Men Field input'!L113="","",'Men Field input'!L113)</f>
        <v>0</v>
      </c>
      <c r="I508" s="38" t="str">
        <f>IF('Men Field input'!F113="","",'Men Field input'!F113)</f>
        <v/>
      </c>
      <c r="J508" s="50" t="str">
        <f>IF('Men Field input'!W113="","",'Men Field input'!W113)</f>
        <v/>
      </c>
      <c r="K508" s="50" t="str">
        <f>IF('Men Field input'!V113="","",'Men Field input'!V113)</f>
        <v/>
      </c>
    </row>
    <row r="509" spans="1:11">
      <c r="A509" t="str">
        <f>IF('Men Field input'!A114="","",'Men Field input'!A114)</f>
        <v/>
      </c>
      <c r="B509" s="38">
        <f>IF('Men Field input'!B114="","",'Men Field input'!B114)</f>
        <v>3</v>
      </c>
      <c r="C509" s="38" t="str">
        <f>IF('Men Field input'!C114="","",'Men Field input'!C114)</f>
        <v/>
      </c>
      <c r="D509" s="38" t="str">
        <f>IF('Men Field input'!D114="","",'Men Field input'!D114)</f>
        <v/>
      </c>
      <c r="E509" s="38" t="str">
        <f>IF('Men Field input'!E114="","",'Men Field input'!E114)</f>
        <v/>
      </c>
      <c r="F509" s="50" t="str">
        <f>IF('Men Field input'!T114="","",'Men Field input'!T114)</f>
        <v/>
      </c>
      <c r="G509" s="46">
        <f>IF('Men Field input'!K114="","",'Men Field input'!K114)</f>
        <v>0</v>
      </c>
      <c r="H509" s="46">
        <f>IF('Men Field input'!L114="","",'Men Field input'!L114)</f>
        <v>0</v>
      </c>
      <c r="I509" s="38" t="str">
        <f>IF('Men Field input'!F114="","",'Men Field input'!F114)</f>
        <v/>
      </c>
      <c r="J509" s="50" t="str">
        <f>IF('Men Field input'!W114="","",'Men Field input'!W114)</f>
        <v/>
      </c>
      <c r="K509" s="50" t="str">
        <f>IF('Men Field input'!V114="","",'Men Field input'!V114)</f>
        <v/>
      </c>
    </row>
    <row r="510" spans="1:11">
      <c r="A510" t="str">
        <f>IF('Men Field input'!A115="","",'Men Field input'!A115)</f>
        <v/>
      </c>
      <c r="B510" s="38">
        <f>IF('Men Field input'!B115="","",'Men Field input'!B115)</f>
        <v>4</v>
      </c>
      <c r="C510" s="38" t="str">
        <f>IF('Men Field input'!C115="","",'Men Field input'!C115)</f>
        <v/>
      </c>
      <c r="D510" s="38" t="str">
        <f>IF('Men Field input'!D115="","",'Men Field input'!D115)</f>
        <v/>
      </c>
      <c r="E510" s="38" t="str">
        <f>IF('Men Field input'!E115="","",'Men Field input'!E115)</f>
        <v/>
      </c>
      <c r="F510" s="50" t="str">
        <f>IF('Men Field input'!T115="","",'Men Field input'!T115)</f>
        <v/>
      </c>
      <c r="G510" s="46">
        <f>IF('Men Field input'!K115="","",'Men Field input'!K115)</f>
        <v>0</v>
      </c>
      <c r="H510" s="46">
        <f>IF('Men Field input'!L115="","",'Men Field input'!L115)</f>
        <v>0</v>
      </c>
      <c r="I510" s="38" t="str">
        <f>IF('Men Field input'!F115="","",'Men Field input'!F115)</f>
        <v/>
      </c>
      <c r="J510" s="50" t="str">
        <f>IF('Men Field input'!W115="","",'Men Field input'!W115)</f>
        <v/>
      </c>
      <c r="K510" s="50" t="str">
        <f>IF('Men Field input'!V115="","",'Men Field input'!V115)</f>
        <v/>
      </c>
    </row>
    <row r="511" spans="1:11">
      <c r="A511" t="str">
        <f>IF('Men Field input'!A116="","",'Men Field input'!A116)</f>
        <v/>
      </c>
      <c r="B511" s="38">
        <f>IF('Men Field input'!B116="","",'Men Field input'!B116)</f>
        <v>5</v>
      </c>
      <c r="C511" s="38" t="str">
        <f>IF('Men Field input'!C116="","",'Men Field input'!C116)</f>
        <v/>
      </c>
      <c r="D511" s="38" t="str">
        <f>IF('Men Field input'!D116="","",'Men Field input'!D116)</f>
        <v/>
      </c>
      <c r="E511" s="38" t="str">
        <f>IF('Men Field input'!E116="","",'Men Field input'!E116)</f>
        <v/>
      </c>
      <c r="F511" s="50" t="str">
        <f>IF('Men Field input'!T116="","",'Men Field input'!T116)</f>
        <v/>
      </c>
      <c r="G511" s="46">
        <f>IF('Men Field input'!K116="","",'Men Field input'!K116)</f>
        <v>0</v>
      </c>
      <c r="H511" s="46">
        <f>IF('Men Field input'!L116="","",'Men Field input'!L116)</f>
        <v>0</v>
      </c>
      <c r="I511" s="38" t="str">
        <f>IF('Men Field input'!F116="","",'Men Field input'!F116)</f>
        <v/>
      </c>
      <c r="J511" s="50" t="str">
        <f>IF('Men Field input'!W116="","",'Men Field input'!W116)</f>
        <v/>
      </c>
      <c r="K511" s="50" t="str">
        <f>IF('Men Field input'!V116="","",'Men Field input'!V116)</f>
        <v/>
      </c>
    </row>
    <row r="512" spans="1:11">
      <c r="A512" t="str">
        <f>IF('Men Field input'!A117="","",'Men Field input'!A117)</f>
        <v/>
      </c>
      <c r="B512" s="38">
        <f>IF('Men Field input'!B117="","",'Men Field input'!B117)</f>
        <v>6</v>
      </c>
      <c r="C512" s="38" t="str">
        <f>IF('Men Field input'!C117="","",'Men Field input'!C117)</f>
        <v/>
      </c>
      <c r="D512" s="38" t="str">
        <f>IF('Men Field input'!D117="","",'Men Field input'!D117)</f>
        <v/>
      </c>
      <c r="E512" s="38" t="str">
        <f>IF('Men Field input'!E117="","",'Men Field input'!E117)</f>
        <v/>
      </c>
      <c r="F512" s="50" t="str">
        <f>IF('Men Field input'!T117="","",'Men Field input'!T117)</f>
        <v/>
      </c>
      <c r="G512" s="46">
        <f>IF('Men Field input'!K117="","",'Men Field input'!K117)</f>
        <v>0</v>
      </c>
      <c r="H512" s="46">
        <f>IF('Men Field input'!L117="","",'Men Field input'!L117)</f>
        <v>0</v>
      </c>
      <c r="I512" s="38" t="str">
        <f>IF('Men Field input'!F117="","",'Men Field input'!F117)</f>
        <v/>
      </c>
      <c r="J512" s="50" t="str">
        <f>IF('Men Field input'!W117="","",'Men Field input'!W117)</f>
        <v/>
      </c>
      <c r="K512" s="50" t="str">
        <f>IF('Men Field input'!V117="","",'Men Field input'!V117)</f>
        <v/>
      </c>
    </row>
    <row r="513" spans="1:11">
      <c r="A513" t="str">
        <f>IF('Men Field input'!A118="","",'Men Field input'!A118)</f>
        <v/>
      </c>
      <c r="B513" s="38">
        <f>IF('Men Field input'!B118="","",'Men Field input'!B118)</f>
        <v>7</v>
      </c>
      <c r="C513" s="38" t="str">
        <f>IF('Men Field input'!C118="","",'Men Field input'!C118)</f>
        <v/>
      </c>
      <c r="D513" s="38" t="str">
        <f>IF('Men Field input'!D118="","",'Men Field input'!D118)</f>
        <v/>
      </c>
      <c r="E513" s="38" t="str">
        <f>IF('Men Field input'!E118="","",'Men Field input'!E118)</f>
        <v/>
      </c>
      <c r="F513" s="50" t="str">
        <f>IF('Men Field input'!T118="","",'Men Field input'!T118)</f>
        <v/>
      </c>
      <c r="G513" s="46">
        <f>IF('Men Field input'!K118="","",'Men Field input'!K118)</f>
        <v>0</v>
      </c>
      <c r="H513" s="46">
        <f>IF('Men Field input'!L118="","",'Men Field input'!L118)</f>
        <v>0</v>
      </c>
      <c r="I513" s="38" t="str">
        <f>IF('Men Field input'!F118="","",'Men Field input'!F118)</f>
        <v/>
      </c>
      <c r="J513" s="50" t="str">
        <f>IF('Men Field input'!W118="","",'Men Field input'!W118)</f>
        <v/>
      </c>
      <c r="K513" s="50" t="str">
        <f>IF('Men Field input'!V118="","",'Men Field input'!V118)</f>
        <v/>
      </c>
    </row>
    <row r="514" spans="1:11">
      <c r="A514" t="str">
        <f>IF('Men Field input'!A119="","",'Men Field input'!A119)</f>
        <v/>
      </c>
      <c r="B514" s="38">
        <f>IF('Men Field input'!B119="","",'Men Field input'!B119)</f>
        <v>8</v>
      </c>
      <c r="C514" s="38" t="str">
        <f>IF('Men Field input'!C119="","",'Men Field input'!C119)</f>
        <v/>
      </c>
      <c r="D514" s="38" t="str">
        <f>IF('Men Field input'!D119="","",'Men Field input'!D119)</f>
        <v/>
      </c>
      <c r="E514" s="38" t="str">
        <f>IF('Men Field input'!E119="","",'Men Field input'!E119)</f>
        <v/>
      </c>
      <c r="F514" s="50" t="str">
        <f>IF('Men Field input'!T119="","",'Men Field input'!T119)</f>
        <v/>
      </c>
      <c r="G514" s="46">
        <f>IF('Men Field input'!K119="","",'Men Field input'!K119)</f>
        <v>0</v>
      </c>
      <c r="H514" s="46">
        <f>IF('Men Field input'!L119="","",'Men Field input'!L119)</f>
        <v>0</v>
      </c>
      <c r="I514" s="38" t="str">
        <f>IF('Men Field input'!F119="","",'Men Field input'!F119)</f>
        <v/>
      </c>
      <c r="J514" s="50" t="str">
        <f>IF('Men Field input'!W119="","",'Men Field input'!W119)</f>
        <v/>
      </c>
      <c r="K514" s="50" t="str">
        <f>IF('Men Field input'!V119="","",'Men Field input'!V119)</f>
        <v/>
      </c>
    </row>
    <row r="515" spans="1:11">
      <c r="A515" t="str">
        <f>IF('Men Field input'!A120="","",'Men Field input'!A120)</f>
        <v/>
      </c>
      <c r="B515" s="38">
        <f>IF('Men Field input'!B120="","",'Men Field input'!B120)</f>
        <v>9</v>
      </c>
      <c r="C515" s="38" t="str">
        <f>IF('Men Field input'!C120="","",'Men Field input'!C120)</f>
        <v/>
      </c>
      <c r="D515" s="38" t="str">
        <f>IF('Men Field input'!D120="","",'Men Field input'!D120)</f>
        <v/>
      </c>
      <c r="E515" s="38" t="str">
        <f>IF('Men Field input'!E120="","",'Men Field input'!E120)</f>
        <v/>
      </c>
      <c r="F515" s="50" t="str">
        <f>IF('Men Field input'!T120="","",'Men Field input'!T120)</f>
        <v/>
      </c>
      <c r="G515" s="46">
        <f>IF('Men Field input'!K120="","",'Men Field input'!K120)</f>
        <v>0</v>
      </c>
      <c r="H515" s="46">
        <f>IF('Men Field input'!L120="","",'Men Field input'!L120)</f>
        <v>0</v>
      </c>
      <c r="I515" s="38" t="str">
        <f>IF('Men Field input'!F120="","",'Men Field input'!F120)</f>
        <v/>
      </c>
      <c r="J515" s="50" t="str">
        <f>IF('Men Field input'!W120="","",'Men Field input'!W120)</f>
        <v/>
      </c>
      <c r="K515" s="50" t="str">
        <f>IF('Men Field input'!V120="","",'Men Field input'!V120)</f>
        <v/>
      </c>
    </row>
    <row r="516" spans="1:11">
      <c r="A516" t="str">
        <f>IF('Men Field input'!A121="","",'Men Field input'!A121)</f>
        <v/>
      </c>
      <c r="B516" s="38">
        <f>IF('Men Field input'!B121="","",'Men Field input'!B121)</f>
        <v>10</v>
      </c>
      <c r="C516" s="38" t="str">
        <f>IF('Men Field input'!C121="","",'Men Field input'!C121)</f>
        <v/>
      </c>
      <c r="D516" s="38" t="str">
        <f>IF('Men Field input'!D121="","",'Men Field input'!D121)</f>
        <v/>
      </c>
      <c r="E516" s="38" t="str">
        <f>IF('Men Field input'!E121="","",'Men Field input'!E121)</f>
        <v/>
      </c>
      <c r="F516" s="50" t="str">
        <f>IF('Men Field input'!T121="","",'Men Field input'!T121)</f>
        <v/>
      </c>
      <c r="G516" s="46">
        <f>IF('Men Field input'!K121="","",'Men Field input'!K121)</f>
        <v>0</v>
      </c>
      <c r="H516" s="46">
        <f>IF('Men Field input'!L121="","",'Men Field input'!L121)</f>
        <v>0</v>
      </c>
      <c r="I516" s="38" t="str">
        <f>IF('Men Field input'!F121="","",'Men Field input'!F121)</f>
        <v/>
      </c>
      <c r="J516" s="50" t="str">
        <f>IF('Men Field input'!W121="","",'Men Field input'!W121)</f>
        <v/>
      </c>
      <c r="K516" s="50" t="str">
        <f>IF('Men Field input'!V121="","",'Men Field input'!V121)</f>
        <v/>
      </c>
    </row>
    <row r="517" spans="1:11">
      <c r="A517" t="str">
        <f>IF('Men Field input'!A122="","",'Men Field input'!A122)</f>
        <v/>
      </c>
      <c r="B517" s="38">
        <f>IF('Men Field input'!B122="","",'Men Field input'!B122)</f>
        <v>11</v>
      </c>
      <c r="C517" s="38" t="str">
        <f>IF('Men Field input'!C122="","",'Men Field input'!C122)</f>
        <v/>
      </c>
      <c r="D517" s="38" t="str">
        <f>IF('Men Field input'!D122="","",'Men Field input'!D122)</f>
        <v/>
      </c>
      <c r="E517" s="38" t="str">
        <f>IF('Men Field input'!E122="","",'Men Field input'!E122)</f>
        <v/>
      </c>
      <c r="F517" s="50" t="str">
        <f>IF('Men Field input'!T122="","",'Men Field input'!T122)</f>
        <v/>
      </c>
      <c r="G517" s="46">
        <f>IF('Men Field input'!K122="","",'Men Field input'!K122)</f>
        <v>0</v>
      </c>
      <c r="H517" s="46">
        <f>IF('Men Field input'!L122="","",'Men Field input'!L122)</f>
        <v>0</v>
      </c>
      <c r="I517" s="38" t="str">
        <f>IF('Men Field input'!F122="","",'Men Field input'!F122)</f>
        <v/>
      </c>
      <c r="J517" s="50" t="str">
        <f>IF('Men Field input'!W122="","",'Men Field input'!W122)</f>
        <v/>
      </c>
      <c r="K517" s="50" t="str">
        <f>IF('Men Field input'!V122="","",'Men Field input'!V122)</f>
        <v/>
      </c>
    </row>
    <row r="518" spans="1:11">
      <c r="A518" t="str">
        <f>IF('Men Field input'!A123="","",'Men Field input'!A123)</f>
        <v/>
      </c>
      <c r="B518" s="38">
        <f>IF('Men Field input'!B123="","",'Men Field input'!B123)</f>
        <v>12</v>
      </c>
      <c r="C518" s="38" t="str">
        <f>IF('Men Field input'!C123="","",'Men Field input'!C123)</f>
        <v/>
      </c>
      <c r="D518" s="38" t="str">
        <f>IF('Men Field input'!D123="","",'Men Field input'!D123)</f>
        <v/>
      </c>
      <c r="E518" s="38" t="str">
        <f>IF('Men Field input'!E123="","",'Men Field input'!E123)</f>
        <v/>
      </c>
      <c r="F518" s="50" t="str">
        <f>IF('Men Field input'!T123="","",'Men Field input'!T123)</f>
        <v/>
      </c>
      <c r="G518" s="46">
        <f>IF('Men Field input'!K123="","",'Men Field input'!K123)</f>
        <v>0</v>
      </c>
      <c r="H518" s="46">
        <f>IF('Men Field input'!L123="","",'Men Field input'!L123)</f>
        <v>0</v>
      </c>
      <c r="I518" s="38" t="str">
        <f>IF('Men Field input'!F123="","",'Men Field input'!F123)</f>
        <v/>
      </c>
      <c r="J518" s="50" t="str">
        <f>IF('Men Field input'!W123="","",'Men Field input'!W123)</f>
        <v/>
      </c>
      <c r="K518" s="50" t="str">
        <f>IF('Men Field input'!V123="","",'Men Field input'!V123)</f>
        <v/>
      </c>
    </row>
    <row r="519" spans="1:11">
      <c r="A519" t="str">
        <f>IF('Men Field input'!A124="","",'Men Field input'!A124)</f>
        <v/>
      </c>
      <c r="B519" s="38">
        <f>IF('Men Field input'!B124="","",'Men Field input'!B124)</f>
        <v>13</v>
      </c>
      <c r="C519" s="38" t="str">
        <f>IF('Men Field input'!C124="","",'Men Field input'!C124)</f>
        <v/>
      </c>
      <c r="D519" s="38" t="str">
        <f>IF('Men Field input'!D124="","",'Men Field input'!D124)</f>
        <v/>
      </c>
      <c r="E519" s="38" t="str">
        <f>IF('Men Field input'!E124="","",'Men Field input'!E124)</f>
        <v/>
      </c>
      <c r="F519" s="50" t="str">
        <f>IF('Men Field input'!T124="","",'Men Field input'!T124)</f>
        <v/>
      </c>
      <c r="G519" s="46">
        <f>IF('Men Field input'!K124="","",'Men Field input'!K124)</f>
        <v>0</v>
      </c>
      <c r="H519" s="46">
        <f>IF('Men Field input'!L124="","",'Men Field input'!L124)</f>
        <v>0</v>
      </c>
      <c r="I519" s="38" t="str">
        <f>IF('Men Field input'!F124="","",'Men Field input'!F124)</f>
        <v/>
      </c>
      <c r="J519" s="50" t="str">
        <f>IF('Men Field input'!W124="","",'Men Field input'!W124)</f>
        <v/>
      </c>
      <c r="K519" s="50" t="str">
        <f>IF('Men Field input'!V124="","",'Men Field input'!V124)</f>
        <v/>
      </c>
    </row>
    <row r="520" spans="1:11">
      <c r="A520" t="str">
        <f>IF('Men Field input'!A125="","",'Men Field input'!A125)</f>
        <v/>
      </c>
      <c r="B520" s="38">
        <f>IF('Men Field input'!B125="","",'Men Field input'!B125)</f>
        <v>14</v>
      </c>
      <c r="C520" s="38" t="str">
        <f>IF('Men Field input'!C125="","",'Men Field input'!C125)</f>
        <v/>
      </c>
      <c r="D520" s="38" t="str">
        <f>IF('Men Field input'!D125="","",'Men Field input'!D125)</f>
        <v/>
      </c>
      <c r="E520" s="38" t="str">
        <f>IF('Men Field input'!E125="","",'Men Field input'!E125)</f>
        <v/>
      </c>
      <c r="F520" s="50" t="str">
        <f>IF('Men Field input'!T125="","",'Men Field input'!T125)</f>
        <v/>
      </c>
      <c r="G520" s="46">
        <f>IF('Men Field input'!K125="","",'Men Field input'!K125)</f>
        <v>0</v>
      </c>
      <c r="H520" s="46">
        <f>IF('Men Field input'!L125="","",'Men Field input'!L125)</f>
        <v>0</v>
      </c>
      <c r="I520" s="38" t="str">
        <f>IF('Men Field input'!F125="","",'Men Field input'!F125)</f>
        <v/>
      </c>
      <c r="J520" s="50" t="str">
        <f>IF('Men Field input'!W125="","",'Men Field input'!W125)</f>
        <v/>
      </c>
      <c r="K520" s="50" t="str">
        <f>IF('Men Field input'!V125="","",'Men Field input'!V125)</f>
        <v/>
      </c>
    </row>
    <row r="521" spans="1:11">
      <c r="A521" t="str">
        <f>IF('Men Field input'!A126="","",'Men Field input'!A126)</f>
        <v/>
      </c>
      <c r="B521" s="38">
        <f>IF('Men Field input'!B126="","",'Men Field input'!B126)</f>
        <v>15</v>
      </c>
      <c r="C521" s="38" t="str">
        <f>IF('Men Field input'!C126="","",'Men Field input'!C126)</f>
        <v/>
      </c>
      <c r="D521" s="38" t="str">
        <f>IF('Men Field input'!D126="","",'Men Field input'!D126)</f>
        <v/>
      </c>
      <c r="E521" s="38" t="str">
        <f>IF('Men Field input'!E126="","",'Men Field input'!E126)</f>
        <v/>
      </c>
      <c r="F521" s="50" t="str">
        <f>IF('Men Field input'!T126="","",'Men Field input'!T126)</f>
        <v/>
      </c>
      <c r="G521" s="46">
        <f>IF('Men Field input'!K126="","",'Men Field input'!K126)</f>
        <v>0</v>
      </c>
      <c r="H521" s="46">
        <f>IF('Men Field input'!L126="","",'Men Field input'!L126)</f>
        <v>0</v>
      </c>
      <c r="I521" s="38" t="str">
        <f>IF('Men Field input'!F126="","",'Men Field input'!F126)</f>
        <v/>
      </c>
      <c r="J521" s="50" t="str">
        <f>IF('Men Field input'!W126="","",'Men Field input'!W126)</f>
        <v/>
      </c>
      <c r="K521" s="50" t="str">
        <f>IF('Men Field input'!V126="","",'Men Field input'!V126)</f>
        <v/>
      </c>
    </row>
    <row r="522" spans="1:11">
      <c r="A522" t="str">
        <f>IF('Men Field input'!A127="","",'Men Field input'!A127)</f>
        <v/>
      </c>
      <c r="B522" s="38">
        <f>IF('Men Field input'!B127="","",'Men Field input'!B127)</f>
        <v>16</v>
      </c>
      <c r="C522" s="38" t="str">
        <f>IF('Men Field input'!C127="","",'Men Field input'!C127)</f>
        <v/>
      </c>
      <c r="D522" s="38" t="str">
        <f>IF('Men Field input'!D127="","",'Men Field input'!D127)</f>
        <v/>
      </c>
      <c r="E522" s="38" t="str">
        <f>IF('Men Field input'!E127="","",'Men Field input'!E127)</f>
        <v/>
      </c>
      <c r="F522" s="50" t="str">
        <f>IF('Men Field input'!T127="","",'Men Field input'!T127)</f>
        <v/>
      </c>
      <c r="G522" s="46">
        <f>IF('Men Field input'!K127="","",'Men Field input'!K127)</f>
        <v>0</v>
      </c>
      <c r="H522" s="46">
        <f>IF('Men Field input'!L127="","",'Men Field input'!L127)</f>
        <v>0</v>
      </c>
      <c r="I522" s="38" t="str">
        <f>IF('Men Field input'!F127="","",'Men Field input'!F127)</f>
        <v/>
      </c>
      <c r="J522" s="50" t="str">
        <f>IF('Men Field input'!W127="","",'Men Field input'!W127)</f>
        <v/>
      </c>
      <c r="K522" s="50" t="str">
        <f>IF('Men Field input'!V127="","",'Men Field input'!V127)</f>
        <v/>
      </c>
    </row>
    <row r="523" spans="1:11">
      <c r="A523" t="str">
        <f>IF('Men Field input'!A128="","",'Men Field input'!A128)</f>
        <v/>
      </c>
      <c r="B523" t="str">
        <f>IF('Men Field input'!B128="","",'Men Field input'!B128)</f>
        <v/>
      </c>
      <c r="C523" t="str">
        <f>IF('Men Field input'!C128="","",'Men Field input'!C128)</f>
        <v/>
      </c>
      <c r="D523" t="str">
        <f>IF('Men Field input'!D128="","",'Men Field input'!D128)</f>
        <v/>
      </c>
      <c r="E523" t="str">
        <f>IF('Men Field input'!E128="","",'Men Field input'!E128)</f>
        <v/>
      </c>
      <c r="F523" s="51" t="str">
        <f>IF('Men Field input'!T128="","",'Men Field input'!T128)</f>
        <v/>
      </c>
      <c r="G523" s="2" t="str">
        <f>IF('Men Field input'!K128="","",'Men Field input'!K128)</f>
        <v/>
      </c>
      <c r="H523" s="2" t="str">
        <f>IF('Men Field input'!L128="","",'Men Field input'!L128)</f>
        <v/>
      </c>
    </row>
    <row r="524" spans="1:11">
      <c r="A524" t="str">
        <f>IF('Men Field input'!A129="","",'Men Field input'!A129)</f>
        <v/>
      </c>
      <c r="B524" t="str">
        <f>IF('Men Field input'!B129="","",'Men Field input'!B129)</f>
        <v/>
      </c>
      <c r="C524" t="str">
        <f>IF('Men Field input'!C129="","",'Men Field input'!C129)</f>
        <v/>
      </c>
      <c r="D524" t="str">
        <f>IF('Men Field input'!D129="","",'Men Field input'!D129)</f>
        <v/>
      </c>
      <c r="E524" t="str">
        <f>IF('Men Field input'!E129="","",'Men Field input'!E129)</f>
        <v/>
      </c>
      <c r="F524" s="51" t="str">
        <f>IF('Men Field input'!T129="","",'Men Field input'!T129)</f>
        <v/>
      </c>
      <c r="G524" s="2" t="str">
        <f>IF('Men Field input'!K129="","",'Men Field input'!K129)</f>
        <v/>
      </c>
      <c r="H524" s="2" t="str">
        <f>IF('Men Field input'!L129="","",'Men Field input'!L129)</f>
        <v/>
      </c>
    </row>
    <row r="525" spans="1:11">
      <c r="A525" s="39" t="str">
        <f>IF('Men Field input'!A130="","",'Men Field input'!A130)</f>
        <v>Event</v>
      </c>
      <c r="B525" s="39" t="str">
        <f>IF('Men Field input'!B130="","",'Men Field input'!B130)</f>
        <v>Event</v>
      </c>
      <c r="C525" s="39" t="str">
        <f>IF('Men Field input'!C130="","",'Men Field input'!C130)</f>
        <v>SP</v>
      </c>
      <c r="D525" s="39" t="str">
        <f>IF('Men Field input'!D130="","",'Men Field input'!D130)</f>
        <v>metres</v>
      </c>
      <c r="E525" s="40" t="str">
        <f>A527</f>
        <v>MEN</v>
      </c>
      <c r="F525" s="51" t="str">
        <f>IF('Men Field input'!T130="","",'Men Field input'!T130)</f>
        <v/>
      </c>
      <c r="G525" s="2" t="str">
        <f>IF('Men Field input'!K130="","",'Men Field input'!K130)</f>
        <v/>
      </c>
      <c r="H525" s="2" t="str">
        <f>IF('Men Field input'!L130="","",'Men Field input'!L130)</f>
        <v/>
      </c>
    </row>
    <row r="526" spans="1:11">
      <c r="A526" s="16" t="str">
        <f>IF('Men Field input'!A131="","",'Men Field input'!A131)</f>
        <v>SP</v>
      </c>
      <c r="B526" s="41" t="str">
        <f>IF('Men Field input'!B131="","",'Men Field input'!B131)</f>
        <v>A string</v>
      </c>
      <c r="C526" s="42" t="str">
        <f>IF('Men Field input'!C131="","",'Men Field input'!C131)</f>
        <v/>
      </c>
      <c r="D526" s="42" t="str">
        <f>IF('Men Field input'!D131="","",'Men Field input'!D131)</f>
        <v/>
      </c>
      <c r="E526" s="42" t="str">
        <f>IF('Men Field input'!E131="","",'Men Field input'!E131)</f>
        <v/>
      </c>
      <c r="F526" s="48"/>
      <c r="G526" s="43" t="str">
        <f>IF('Men Field input'!K131="","",'Men Field input'!K131)</f>
        <v>Position</v>
      </c>
      <c r="H526" s="43" t="str">
        <f>IF('Men Field input'!L131="","",'Men Field input'!L131)</f>
        <v>Bonus</v>
      </c>
    </row>
    <row r="527" spans="1:11">
      <c r="A527" s="40" t="str">
        <f>IF('Men Field input'!A132="","",'Men Field input'!A132)</f>
        <v>MEN</v>
      </c>
      <c r="B527" s="44" t="str">
        <f>IF('Men Field input'!B132="","",'Men Field input'!B132)</f>
        <v>Position</v>
      </c>
      <c r="C527" s="37" t="str">
        <f>IF('Men Field input'!C132="","",'Men Field input'!C132)</f>
        <v>Competitor</v>
      </c>
      <c r="D527" s="37" t="str">
        <f>IF('Men Field input'!D132="","",'Men Field input'!D132)</f>
        <v>Club</v>
      </c>
      <c r="E527" s="37" t="str">
        <f>IF('Men Field input'!E132="","",'Men Field input'!E132)</f>
        <v>Bib Number</v>
      </c>
      <c r="F527" s="49" t="str">
        <f>IF('Men Field input'!T132="","",'Men Field input'!T132)</f>
        <v>Performance</v>
      </c>
      <c r="G527" s="45" t="str">
        <f>IF('Men Field input'!K132="","",'Men Field input'!K132)</f>
        <v>Points</v>
      </c>
      <c r="H527" s="45" t="str">
        <f>IF('Men Field input'!L132="","",'Men Field input'!L132)</f>
        <v>Points</v>
      </c>
    </row>
    <row r="528" spans="1:11">
      <c r="A528" t="str">
        <f>IF('Men Field input'!A133="","",'Men Field input'!A133)</f>
        <v/>
      </c>
      <c r="B528" s="38">
        <f>IF('Men Field input'!B133="","",'Men Field input'!B133)</f>
        <v>1</v>
      </c>
      <c r="C528" s="38" t="str">
        <f>IF('Men Field input'!C133="","",'Men Field input'!C133)</f>
        <v/>
      </c>
      <c r="D528" s="38" t="str">
        <f>IF('Men Field input'!D133="","",'Men Field input'!D133)</f>
        <v/>
      </c>
      <c r="E528" s="38" t="str">
        <f>IF('Men Field input'!E133="","",'Men Field input'!E133)</f>
        <v/>
      </c>
      <c r="F528" s="50" t="str">
        <f>IF('Men Field input'!T133="","",'Men Field input'!T133)</f>
        <v/>
      </c>
      <c r="G528" s="46">
        <f>IF('Men Field input'!K133="","",'Men Field input'!K133)</f>
        <v>0</v>
      </c>
      <c r="H528" s="46">
        <f>IF('Men Field input'!L133="","",'Men Field input'!L133)</f>
        <v>0</v>
      </c>
    </row>
    <row r="529" spans="1:8">
      <c r="A529" t="str">
        <f>IF('Men Field input'!A134="","",'Men Field input'!A134)</f>
        <v/>
      </c>
      <c r="B529" s="38">
        <f>IF('Men Field input'!B134="","",'Men Field input'!B134)</f>
        <v>2</v>
      </c>
      <c r="C529" s="38" t="str">
        <f>IF('Men Field input'!C134="","",'Men Field input'!C134)</f>
        <v/>
      </c>
      <c r="D529" s="38" t="str">
        <f>IF('Men Field input'!D134="","",'Men Field input'!D134)</f>
        <v/>
      </c>
      <c r="E529" s="38" t="str">
        <f>IF('Men Field input'!E134="","",'Men Field input'!E134)</f>
        <v/>
      </c>
      <c r="F529" s="50" t="str">
        <f>IF('Men Field input'!T134="","",'Men Field input'!T134)</f>
        <v/>
      </c>
      <c r="G529" s="46">
        <f>IF('Men Field input'!K134="","",'Men Field input'!K134)</f>
        <v>0</v>
      </c>
      <c r="H529" s="46">
        <f>IF('Men Field input'!L134="","",'Men Field input'!L134)</f>
        <v>0</v>
      </c>
    </row>
    <row r="530" spans="1:8">
      <c r="A530" t="str">
        <f>IF('Men Field input'!A135="","",'Men Field input'!A135)</f>
        <v/>
      </c>
      <c r="B530" s="38">
        <f>IF('Men Field input'!B135="","",'Men Field input'!B135)</f>
        <v>3</v>
      </c>
      <c r="C530" s="38" t="str">
        <f>IF('Men Field input'!C135="","",'Men Field input'!C135)</f>
        <v/>
      </c>
      <c r="D530" s="38" t="str">
        <f>IF('Men Field input'!D135="","",'Men Field input'!D135)</f>
        <v/>
      </c>
      <c r="E530" s="38" t="str">
        <f>IF('Men Field input'!E135="","",'Men Field input'!E135)</f>
        <v/>
      </c>
      <c r="F530" s="50" t="str">
        <f>IF('Men Field input'!T135="","",'Men Field input'!T135)</f>
        <v/>
      </c>
      <c r="G530" s="46">
        <f>IF('Men Field input'!K135="","",'Men Field input'!K135)</f>
        <v>0</v>
      </c>
      <c r="H530" s="46">
        <f>IF('Men Field input'!L135="","",'Men Field input'!L135)</f>
        <v>0</v>
      </c>
    </row>
    <row r="531" spans="1:8">
      <c r="A531" t="str">
        <f>IF('Men Field input'!A136="","",'Men Field input'!A136)</f>
        <v/>
      </c>
      <c r="B531" s="38">
        <f>IF('Men Field input'!B136="","",'Men Field input'!B136)</f>
        <v>4</v>
      </c>
      <c r="C531" s="38" t="str">
        <f>IF('Men Field input'!C136="","",'Men Field input'!C136)</f>
        <v/>
      </c>
      <c r="D531" s="38" t="str">
        <f>IF('Men Field input'!D136="","",'Men Field input'!D136)</f>
        <v/>
      </c>
      <c r="E531" s="38" t="str">
        <f>IF('Men Field input'!E136="","",'Men Field input'!E136)</f>
        <v/>
      </c>
      <c r="F531" s="50" t="str">
        <f>IF('Men Field input'!T136="","",'Men Field input'!T136)</f>
        <v/>
      </c>
      <c r="G531" s="46">
        <f>IF('Men Field input'!K136="","",'Men Field input'!K136)</f>
        <v>0</v>
      </c>
      <c r="H531" s="46">
        <f>IF('Men Field input'!L136="","",'Men Field input'!L136)</f>
        <v>0</v>
      </c>
    </row>
    <row r="532" spans="1:8">
      <c r="A532" t="str">
        <f>IF('Men Field input'!A137="","",'Men Field input'!A137)</f>
        <v/>
      </c>
      <c r="B532" s="38">
        <f>IF('Men Field input'!B137="","",'Men Field input'!B137)</f>
        <v>5</v>
      </c>
      <c r="C532" s="38" t="str">
        <f>IF('Men Field input'!C137="","",'Men Field input'!C137)</f>
        <v/>
      </c>
      <c r="D532" s="38" t="str">
        <f>IF('Men Field input'!D137="","",'Men Field input'!D137)</f>
        <v/>
      </c>
      <c r="E532" s="38" t="str">
        <f>IF('Men Field input'!E137="","",'Men Field input'!E137)</f>
        <v/>
      </c>
      <c r="F532" s="50" t="str">
        <f>IF('Men Field input'!T137="","",'Men Field input'!T137)</f>
        <v/>
      </c>
      <c r="G532" s="46">
        <f>IF('Men Field input'!K137="","",'Men Field input'!K137)</f>
        <v>0</v>
      </c>
      <c r="H532" s="46">
        <f>IF('Men Field input'!L137="","",'Men Field input'!L137)</f>
        <v>0</v>
      </c>
    </row>
    <row r="533" spans="1:8">
      <c r="A533" t="str">
        <f>IF('Men Field input'!A138="","",'Men Field input'!A138)</f>
        <v/>
      </c>
      <c r="B533" s="38">
        <f>IF('Men Field input'!B138="","",'Men Field input'!B138)</f>
        <v>6</v>
      </c>
      <c r="C533" s="38" t="str">
        <f>IF('Men Field input'!C138="","",'Men Field input'!C138)</f>
        <v/>
      </c>
      <c r="D533" s="38" t="str">
        <f>IF('Men Field input'!D138="","",'Men Field input'!D138)</f>
        <v/>
      </c>
      <c r="E533" s="38" t="str">
        <f>IF('Men Field input'!E138="","",'Men Field input'!E138)</f>
        <v/>
      </c>
      <c r="F533" s="50" t="str">
        <f>IF('Men Field input'!T138="","",'Men Field input'!T138)</f>
        <v/>
      </c>
      <c r="G533" s="46">
        <f>IF('Men Field input'!K138="","",'Men Field input'!K138)</f>
        <v>0</v>
      </c>
      <c r="H533" s="46">
        <f>IF('Men Field input'!L138="","",'Men Field input'!L138)</f>
        <v>0</v>
      </c>
    </row>
    <row r="534" spans="1:8">
      <c r="A534" t="str">
        <f>IF('Men Field input'!A139="","",'Men Field input'!A139)</f>
        <v/>
      </c>
      <c r="B534" s="38">
        <f>IF('Men Field input'!B139="","",'Men Field input'!B139)</f>
        <v>7</v>
      </c>
      <c r="C534" s="38" t="str">
        <f>IF('Men Field input'!C139="","",'Men Field input'!C139)</f>
        <v/>
      </c>
      <c r="D534" s="38" t="str">
        <f>IF('Men Field input'!D139="","",'Men Field input'!D139)</f>
        <v/>
      </c>
      <c r="E534" s="38" t="str">
        <f>IF('Men Field input'!E139="","",'Men Field input'!E139)</f>
        <v/>
      </c>
      <c r="F534" s="50" t="str">
        <f>IF('Men Field input'!T139="","",'Men Field input'!T139)</f>
        <v/>
      </c>
      <c r="G534" s="46">
        <f>IF('Men Field input'!K139="","",'Men Field input'!K139)</f>
        <v>0</v>
      </c>
      <c r="H534" s="46">
        <f>IF('Men Field input'!L139="","",'Men Field input'!L139)</f>
        <v>0</v>
      </c>
    </row>
    <row r="535" spans="1:8">
      <c r="A535" t="str">
        <f>IF('Men Field input'!A140="","",'Men Field input'!A140)</f>
        <v/>
      </c>
      <c r="B535" s="38">
        <f>IF('Men Field input'!B140="","",'Men Field input'!B140)</f>
        <v>8</v>
      </c>
      <c r="C535" s="38" t="str">
        <f>IF('Men Field input'!C140="","",'Men Field input'!C140)</f>
        <v/>
      </c>
      <c r="D535" s="38" t="str">
        <f>IF('Men Field input'!D140="","",'Men Field input'!D140)</f>
        <v/>
      </c>
      <c r="E535" s="38" t="str">
        <f>IF('Men Field input'!E140="","",'Men Field input'!E140)</f>
        <v/>
      </c>
      <c r="F535" s="50" t="str">
        <f>IF('Men Field input'!T140="","",'Men Field input'!T140)</f>
        <v/>
      </c>
      <c r="G535" s="46">
        <f>IF('Men Field input'!K140="","",'Men Field input'!K140)</f>
        <v>0</v>
      </c>
      <c r="H535" s="46">
        <f>IF('Men Field input'!L140="","",'Men Field input'!L140)</f>
        <v>0</v>
      </c>
    </row>
    <row r="536" spans="1:8">
      <c r="A536" s="16" t="str">
        <f>IF('Men Field input'!A141="","",'Men Field input'!A141)</f>
        <v>Event</v>
      </c>
      <c r="B536" t="str">
        <f>IF('Men Field input'!B141="","",'Men Field input'!B141)</f>
        <v/>
      </c>
      <c r="C536" t="str">
        <f>IF('Men Field input'!C141="","",'Men Field input'!C141)</f>
        <v/>
      </c>
      <c r="D536" t="str">
        <f>IF('Men Field input'!D141="","",'Men Field input'!D141)</f>
        <v/>
      </c>
      <c r="E536" t="str">
        <f>IF('Men Field input'!E141="","",'Men Field input'!E141)</f>
        <v/>
      </c>
      <c r="F536" s="51" t="str">
        <f>IF('Men Field input'!T141="","",'Men Field input'!T141)</f>
        <v/>
      </c>
      <c r="G536" s="2" t="str">
        <f>IF('Men Field input'!K141="","",'Men Field input'!K141)</f>
        <v/>
      </c>
      <c r="H536" s="2" t="str">
        <f>IF('Men Field input'!L141="","",'Men Field input'!L141)</f>
        <v/>
      </c>
    </row>
    <row r="537" spans="1:8">
      <c r="A537" s="16" t="str">
        <f>IF('Men Field input'!A142="","",'Men Field input'!A142)</f>
        <v>SP</v>
      </c>
      <c r="B537" s="47" t="str">
        <f>IF('Men Field input'!B142="","",'Men Field input'!B142)</f>
        <v>B+C string</v>
      </c>
      <c r="C537" s="42" t="str">
        <f>IF('Men Field input'!C142="","",'Men Field input'!C142)</f>
        <v/>
      </c>
      <c r="D537" s="42" t="str">
        <f>IF('Men Field input'!D142="","",'Men Field input'!D142)</f>
        <v/>
      </c>
      <c r="E537" s="42" t="str">
        <f>IF('Men Field input'!E142="","",'Men Field input'!E142)</f>
        <v/>
      </c>
      <c r="F537" s="48"/>
      <c r="G537" s="43" t="str">
        <f>IF('Men Field input'!K142="","",'Men Field input'!K142)</f>
        <v>Position</v>
      </c>
      <c r="H537" s="43" t="str">
        <f>IF('Men Field input'!L142="","",'Men Field input'!L142)</f>
        <v>Bonus</v>
      </c>
    </row>
    <row r="538" spans="1:8">
      <c r="A538" s="40" t="str">
        <f>IF('Men Field input'!A143="","",'Men Field input'!A143)</f>
        <v>MEN</v>
      </c>
      <c r="B538" s="37" t="str">
        <f>IF('Men Field input'!B143="","",'Men Field input'!B143)</f>
        <v>Position</v>
      </c>
      <c r="C538" s="37" t="str">
        <f>IF('Men Field input'!C143="","",'Men Field input'!C143)</f>
        <v>Competitor</v>
      </c>
      <c r="D538" s="37" t="str">
        <f>IF('Men Field input'!D143="","",'Men Field input'!D143)</f>
        <v>Club</v>
      </c>
      <c r="E538" s="37" t="str">
        <f>IF('Men Field input'!E143="","",'Men Field input'!E143)</f>
        <v>Bib Number</v>
      </c>
      <c r="F538" s="49" t="str">
        <f>IF('Men Field input'!T143="","",'Men Field input'!T143)</f>
        <v>Performance</v>
      </c>
      <c r="G538" s="45" t="str">
        <f>IF('Men Field input'!K143="","",'Men Field input'!K143)</f>
        <v>Points</v>
      </c>
      <c r="H538" s="45" t="str">
        <f>IF('Men Field input'!L143="","",'Men Field input'!L143)</f>
        <v>Points</v>
      </c>
    </row>
    <row r="539" spans="1:8">
      <c r="A539" t="str">
        <f>IF('Men Field input'!A144="","",'Men Field input'!A144)</f>
        <v/>
      </c>
      <c r="B539" s="38">
        <f>IF('Men Field input'!B144="","",'Men Field input'!B144)</f>
        <v>1</v>
      </c>
      <c r="C539" s="38" t="str">
        <f>IF('Men Field input'!C144="","",'Men Field input'!C144)</f>
        <v/>
      </c>
      <c r="D539" s="38" t="str">
        <f>IF('Men Field input'!D144="","",'Men Field input'!D144)</f>
        <v/>
      </c>
      <c r="E539" s="38" t="str">
        <f>IF('Men Field input'!E144="","",'Men Field input'!E144)</f>
        <v/>
      </c>
      <c r="F539" s="50" t="str">
        <f>IF('Men Field input'!T144="","",'Men Field input'!T144)</f>
        <v/>
      </c>
      <c r="G539" s="46">
        <f>IF('Men Field input'!K144="","",'Men Field input'!K144)</f>
        <v>0</v>
      </c>
      <c r="H539" s="46">
        <f>IF('Men Field input'!L144="","",'Men Field input'!L144)</f>
        <v>0</v>
      </c>
    </row>
    <row r="540" spans="1:8">
      <c r="A540" t="str">
        <f>IF('Men Field input'!A145="","",'Men Field input'!A145)</f>
        <v/>
      </c>
      <c r="B540" s="38">
        <f>IF('Men Field input'!B145="","",'Men Field input'!B145)</f>
        <v>2</v>
      </c>
      <c r="C540" s="38" t="str">
        <f>IF('Men Field input'!C145="","",'Men Field input'!C145)</f>
        <v/>
      </c>
      <c r="D540" s="38" t="str">
        <f>IF('Men Field input'!D145="","",'Men Field input'!D145)</f>
        <v/>
      </c>
      <c r="E540" s="38" t="str">
        <f>IF('Men Field input'!E145="","",'Men Field input'!E145)</f>
        <v/>
      </c>
      <c r="F540" s="50" t="str">
        <f>IF('Men Field input'!T145="","",'Men Field input'!T145)</f>
        <v/>
      </c>
      <c r="G540" s="46">
        <f>IF('Men Field input'!K145="","",'Men Field input'!K145)</f>
        <v>0</v>
      </c>
      <c r="H540" s="46">
        <f>IF('Men Field input'!L145="","",'Men Field input'!L145)</f>
        <v>0</v>
      </c>
    </row>
    <row r="541" spans="1:8">
      <c r="A541" t="str">
        <f>IF('Men Field input'!A146="","",'Men Field input'!A146)</f>
        <v/>
      </c>
      <c r="B541" s="38">
        <f>IF('Men Field input'!B146="","",'Men Field input'!B146)</f>
        <v>3</v>
      </c>
      <c r="C541" s="38" t="str">
        <f>IF('Men Field input'!C146="","",'Men Field input'!C146)</f>
        <v/>
      </c>
      <c r="D541" s="38" t="str">
        <f>IF('Men Field input'!D146="","",'Men Field input'!D146)</f>
        <v/>
      </c>
      <c r="E541" s="38" t="str">
        <f>IF('Men Field input'!E146="","",'Men Field input'!E146)</f>
        <v/>
      </c>
      <c r="F541" s="50" t="str">
        <f>IF('Men Field input'!T146="","",'Men Field input'!T146)</f>
        <v/>
      </c>
      <c r="G541" s="46">
        <f>IF('Men Field input'!K146="","",'Men Field input'!K146)</f>
        <v>0</v>
      </c>
      <c r="H541" s="46">
        <f>IF('Men Field input'!L146="","",'Men Field input'!L146)</f>
        <v>0</v>
      </c>
    </row>
    <row r="542" spans="1:8">
      <c r="A542" t="str">
        <f>IF('Men Field input'!A147="","",'Men Field input'!A147)</f>
        <v/>
      </c>
      <c r="B542" s="38">
        <f>IF('Men Field input'!B147="","",'Men Field input'!B147)</f>
        <v>4</v>
      </c>
      <c r="C542" s="38" t="str">
        <f>IF('Men Field input'!C147="","",'Men Field input'!C147)</f>
        <v/>
      </c>
      <c r="D542" s="38" t="str">
        <f>IF('Men Field input'!D147="","",'Men Field input'!D147)</f>
        <v/>
      </c>
      <c r="E542" s="38" t="str">
        <f>IF('Men Field input'!E147="","",'Men Field input'!E147)</f>
        <v/>
      </c>
      <c r="F542" s="50" t="str">
        <f>IF('Men Field input'!T147="","",'Men Field input'!T147)</f>
        <v/>
      </c>
      <c r="G542" s="46">
        <f>IF('Men Field input'!K147="","",'Men Field input'!K147)</f>
        <v>0</v>
      </c>
      <c r="H542" s="46">
        <f>IF('Men Field input'!L147="","",'Men Field input'!L147)</f>
        <v>0</v>
      </c>
    </row>
    <row r="543" spans="1:8">
      <c r="A543" t="str">
        <f>IF('Men Field input'!A148="","",'Men Field input'!A148)</f>
        <v/>
      </c>
      <c r="B543" s="38">
        <f>IF('Men Field input'!B148="","",'Men Field input'!B148)</f>
        <v>5</v>
      </c>
      <c r="C543" s="38" t="str">
        <f>IF('Men Field input'!C148="","",'Men Field input'!C148)</f>
        <v/>
      </c>
      <c r="D543" s="38" t="str">
        <f>IF('Men Field input'!D148="","",'Men Field input'!D148)</f>
        <v/>
      </c>
      <c r="E543" s="38" t="str">
        <f>IF('Men Field input'!E148="","",'Men Field input'!E148)</f>
        <v/>
      </c>
      <c r="F543" s="50" t="str">
        <f>IF('Men Field input'!T148="","",'Men Field input'!T148)</f>
        <v/>
      </c>
      <c r="G543" s="46">
        <f>IF('Men Field input'!K148="","",'Men Field input'!K148)</f>
        <v>0</v>
      </c>
      <c r="H543" s="46">
        <f>IF('Men Field input'!L148="","",'Men Field input'!L148)</f>
        <v>0</v>
      </c>
    </row>
    <row r="544" spans="1:8">
      <c r="A544" t="str">
        <f>IF('Men Field input'!A149="","",'Men Field input'!A149)</f>
        <v/>
      </c>
      <c r="B544" s="38">
        <f>IF('Men Field input'!B149="","",'Men Field input'!B149)</f>
        <v>6</v>
      </c>
      <c r="C544" s="38" t="str">
        <f>IF('Men Field input'!C149="","",'Men Field input'!C149)</f>
        <v/>
      </c>
      <c r="D544" s="38" t="str">
        <f>IF('Men Field input'!D149="","",'Men Field input'!D149)</f>
        <v/>
      </c>
      <c r="E544" s="38" t="str">
        <f>IF('Men Field input'!E149="","",'Men Field input'!E149)</f>
        <v/>
      </c>
      <c r="F544" s="50" t="str">
        <f>IF('Men Field input'!T149="","",'Men Field input'!T149)</f>
        <v/>
      </c>
      <c r="G544" s="46">
        <f>IF('Men Field input'!K149="","",'Men Field input'!K149)</f>
        <v>0</v>
      </c>
      <c r="H544" s="46">
        <f>IF('Men Field input'!L149="","",'Men Field input'!L149)</f>
        <v>0</v>
      </c>
    </row>
    <row r="545" spans="1:8">
      <c r="A545" t="str">
        <f>IF('Men Field input'!A150="","",'Men Field input'!A150)</f>
        <v/>
      </c>
      <c r="B545" s="38">
        <f>IF('Men Field input'!B150="","",'Men Field input'!B150)</f>
        <v>7</v>
      </c>
      <c r="C545" s="38" t="str">
        <f>IF('Men Field input'!C150="","",'Men Field input'!C150)</f>
        <v/>
      </c>
      <c r="D545" s="38" t="str">
        <f>IF('Men Field input'!D150="","",'Men Field input'!D150)</f>
        <v/>
      </c>
      <c r="E545" s="38" t="str">
        <f>IF('Men Field input'!E150="","",'Men Field input'!E150)</f>
        <v/>
      </c>
      <c r="F545" s="50" t="str">
        <f>IF('Men Field input'!T150="","",'Men Field input'!T150)</f>
        <v/>
      </c>
      <c r="G545" s="46">
        <f>IF('Men Field input'!K150="","",'Men Field input'!K150)</f>
        <v>0</v>
      </c>
      <c r="H545" s="46">
        <f>IF('Men Field input'!L150="","",'Men Field input'!L150)</f>
        <v>0</v>
      </c>
    </row>
    <row r="546" spans="1:8">
      <c r="A546" t="str">
        <f>IF('Men Field input'!A151="","",'Men Field input'!A151)</f>
        <v/>
      </c>
      <c r="B546" s="38">
        <f>IF('Men Field input'!B151="","",'Men Field input'!B151)</f>
        <v>8</v>
      </c>
      <c r="C546" s="38" t="str">
        <f>IF('Men Field input'!C151="","",'Men Field input'!C151)</f>
        <v/>
      </c>
      <c r="D546" s="38" t="str">
        <f>IF('Men Field input'!D151="","",'Men Field input'!D151)</f>
        <v/>
      </c>
      <c r="E546" s="38" t="str">
        <f>IF('Men Field input'!E151="","",'Men Field input'!E151)</f>
        <v/>
      </c>
      <c r="F546" s="50" t="str">
        <f>IF('Men Field input'!T151="","",'Men Field input'!T151)</f>
        <v/>
      </c>
      <c r="G546" s="46">
        <f>IF('Men Field input'!K151="","",'Men Field input'!K151)</f>
        <v>0</v>
      </c>
      <c r="H546" s="46">
        <f>IF('Men Field input'!L151="","",'Men Field input'!L151)</f>
        <v>0</v>
      </c>
    </row>
    <row r="547" spans="1:8">
      <c r="A547" t="str">
        <f>IF('Men Field input'!A152="","",'Men Field input'!A152)</f>
        <v/>
      </c>
      <c r="B547" s="38">
        <f>IF('Men Field input'!B152="","",'Men Field input'!B152)</f>
        <v>9</v>
      </c>
      <c r="C547" s="38" t="str">
        <f>IF('Men Field input'!C152="","",'Men Field input'!C152)</f>
        <v/>
      </c>
      <c r="D547" s="38" t="str">
        <f>IF('Men Field input'!D152="","",'Men Field input'!D152)</f>
        <v/>
      </c>
      <c r="E547" s="38" t="str">
        <f>IF('Men Field input'!E152="","",'Men Field input'!E152)</f>
        <v/>
      </c>
      <c r="F547" s="50" t="str">
        <f>IF('Men Field input'!T152="","",'Men Field input'!T152)</f>
        <v/>
      </c>
      <c r="G547" s="46">
        <f>IF('Men Field input'!K152="","",'Men Field input'!K152)</f>
        <v>0</v>
      </c>
      <c r="H547" s="46">
        <f>IF('Men Field input'!L152="","",'Men Field input'!L152)</f>
        <v>0</v>
      </c>
    </row>
    <row r="548" spans="1:8">
      <c r="A548" t="str">
        <f>IF('Men Field input'!A153="","",'Men Field input'!A153)</f>
        <v/>
      </c>
      <c r="B548" s="38">
        <f>IF('Men Field input'!B153="","",'Men Field input'!B153)</f>
        <v>10</v>
      </c>
      <c r="C548" s="38" t="str">
        <f>IF('Men Field input'!C153="","",'Men Field input'!C153)</f>
        <v/>
      </c>
      <c r="D548" s="38" t="str">
        <f>IF('Men Field input'!D153="","",'Men Field input'!D153)</f>
        <v/>
      </c>
      <c r="E548" s="38" t="str">
        <f>IF('Men Field input'!E153="","",'Men Field input'!E153)</f>
        <v/>
      </c>
      <c r="F548" s="50" t="str">
        <f>IF('Men Field input'!T153="","",'Men Field input'!T153)</f>
        <v/>
      </c>
      <c r="G548" s="46">
        <f>IF('Men Field input'!K153="","",'Men Field input'!K153)</f>
        <v>0</v>
      </c>
      <c r="H548" s="46">
        <f>IF('Men Field input'!L153="","",'Men Field input'!L153)</f>
        <v>0</v>
      </c>
    </row>
    <row r="549" spans="1:8">
      <c r="A549" t="str">
        <f>IF('Men Field input'!A154="","",'Men Field input'!A154)</f>
        <v/>
      </c>
      <c r="B549" s="38">
        <f>IF('Men Field input'!B154="","",'Men Field input'!B154)</f>
        <v>11</v>
      </c>
      <c r="C549" s="38" t="str">
        <f>IF('Men Field input'!C154="","",'Men Field input'!C154)</f>
        <v/>
      </c>
      <c r="D549" s="38" t="str">
        <f>IF('Men Field input'!D154="","",'Men Field input'!D154)</f>
        <v/>
      </c>
      <c r="E549" s="38" t="str">
        <f>IF('Men Field input'!E154="","",'Men Field input'!E154)</f>
        <v/>
      </c>
      <c r="F549" s="50" t="str">
        <f>IF('Men Field input'!T154="","",'Men Field input'!T154)</f>
        <v/>
      </c>
      <c r="G549" s="46">
        <f>IF('Men Field input'!K154="","",'Men Field input'!K154)</f>
        <v>0</v>
      </c>
      <c r="H549" s="46">
        <f>IF('Men Field input'!L154="","",'Men Field input'!L154)</f>
        <v>0</v>
      </c>
    </row>
    <row r="550" spans="1:8">
      <c r="A550" t="str">
        <f>IF('Men Field input'!A155="","",'Men Field input'!A155)</f>
        <v/>
      </c>
      <c r="B550" s="38">
        <f>IF('Men Field input'!B155="","",'Men Field input'!B155)</f>
        <v>12</v>
      </c>
      <c r="C550" s="38" t="str">
        <f>IF('Men Field input'!C155="","",'Men Field input'!C155)</f>
        <v/>
      </c>
      <c r="D550" s="38" t="str">
        <f>IF('Men Field input'!D155="","",'Men Field input'!D155)</f>
        <v/>
      </c>
      <c r="E550" s="38" t="str">
        <f>IF('Men Field input'!E155="","",'Men Field input'!E155)</f>
        <v/>
      </c>
      <c r="F550" s="50" t="str">
        <f>IF('Men Field input'!T155="","",'Men Field input'!T155)</f>
        <v/>
      </c>
      <c r="G550" s="46">
        <f>IF('Men Field input'!K155="","",'Men Field input'!K155)</f>
        <v>0</v>
      </c>
      <c r="H550" s="46">
        <f>IF('Men Field input'!L155="","",'Men Field input'!L155)</f>
        <v>0</v>
      </c>
    </row>
    <row r="551" spans="1:8">
      <c r="A551" t="str">
        <f>IF('Men Field input'!A156="","",'Men Field input'!A156)</f>
        <v/>
      </c>
      <c r="B551" s="38">
        <f>IF('Men Field input'!B156="","",'Men Field input'!B156)</f>
        <v>13</v>
      </c>
      <c r="C551" s="38" t="str">
        <f>IF('Men Field input'!C156="","",'Men Field input'!C156)</f>
        <v/>
      </c>
      <c r="D551" s="38" t="str">
        <f>IF('Men Field input'!D156="","",'Men Field input'!D156)</f>
        <v/>
      </c>
      <c r="E551" s="38" t="str">
        <f>IF('Men Field input'!E156="","",'Men Field input'!E156)</f>
        <v/>
      </c>
      <c r="F551" s="50" t="str">
        <f>IF('Men Field input'!T156="","",'Men Field input'!T156)</f>
        <v/>
      </c>
      <c r="G551" s="46">
        <f>IF('Men Field input'!K156="","",'Men Field input'!K156)</f>
        <v>0</v>
      </c>
      <c r="H551" s="46">
        <f>IF('Men Field input'!L156="","",'Men Field input'!L156)</f>
        <v>0</v>
      </c>
    </row>
    <row r="552" spans="1:8">
      <c r="A552" t="str">
        <f>IF('Men Field input'!A157="","",'Men Field input'!A157)</f>
        <v/>
      </c>
      <c r="B552" s="38">
        <f>IF('Men Field input'!B157="","",'Men Field input'!B157)</f>
        <v>14</v>
      </c>
      <c r="C552" s="38" t="str">
        <f>IF('Men Field input'!C157="","",'Men Field input'!C157)</f>
        <v/>
      </c>
      <c r="D552" s="38" t="str">
        <f>IF('Men Field input'!D157="","",'Men Field input'!D157)</f>
        <v/>
      </c>
      <c r="E552" s="38" t="str">
        <f>IF('Men Field input'!E157="","",'Men Field input'!E157)</f>
        <v/>
      </c>
      <c r="F552" s="50" t="str">
        <f>IF('Men Field input'!T157="","",'Men Field input'!T157)</f>
        <v/>
      </c>
      <c r="G552" s="46">
        <f>IF('Men Field input'!K157="","",'Men Field input'!K157)</f>
        <v>0</v>
      </c>
      <c r="H552" s="46">
        <f>IF('Men Field input'!L157="","",'Men Field input'!L157)</f>
        <v>0</v>
      </c>
    </row>
    <row r="553" spans="1:8">
      <c r="A553" t="str">
        <f>IF('Men Field input'!A158="","",'Men Field input'!A158)</f>
        <v/>
      </c>
      <c r="B553" s="38">
        <f>IF('Men Field input'!B158="","",'Men Field input'!B158)</f>
        <v>15</v>
      </c>
      <c r="C553" s="38" t="str">
        <f>IF('Men Field input'!C158="","",'Men Field input'!C158)</f>
        <v/>
      </c>
      <c r="D553" s="38" t="str">
        <f>IF('Men Field input'!D158="","",'Men Field input'!D158)</f>
        <v/>
      </c>
      <c r="E553" s="38" t="str">
        <f>IF('Men Field input'!E158="","",'Men Field input'!E158)</f>
        <v/>
      </c>
      <c r="F553" s="50" t="str">
        <f>IF('Men Field input'!T158="","",'Men Field input'!T158)</f>
        <v/>
      </c>
      <c r="G553" s="46">
        <f>IF('Men Field input'!K158="","",'Men Field input'!K158)</f>
        <v>0</v>
      </c>
      <c r="H553" s="46">
        <f>IF('Men Field input'!L158="","",'Men Field input'!L158)</f>
        <v>0</v>
      </c>
    </row>
    <row r="554" spans="1:8">
      <c r="A554" t="str">
        <f>IF('Men Field input'!A159="","",'Men Field input'!A159)</f>
        <v/>
      </c>
      <c r="B554" s="38">
        <f>IF('Men Field input'!B159="","",'Men Field input'!B159)</f>
        <v>16</v>
      </c>
      <c r="C554" s="38" t="str">
        <f>IF('Men Field input'!C159="","",'Men Field input'!C159)</f>
        <v/>
      </c>
      <c r="D554" s="38" t="str">
        <f>IF('Men Field input'!D159="","",'Men Field input'!D159)</f>
        <v/>
      </c>
      <c r="E554" s="38" t="str">
        <f>IF('Men Field input'!E159="","",'Men Field input'!E159)</f>
        <v/>
      </c>
      <c r="F554" s="50" t="str">
        <f>IF('Men Field input'!T159="","",'Men Field input'!T159)</f>
        <v/>
      </c>
      <c r="G554" s="46">
        <f>IF('Men Field input'!K159="","",'Men Field input'!K159)</f>
        <v>0</v>
      </c>
      <c r="H554" s="46">
        <f>IF('Men Field input'!L159="","",'Men Field input'!L159)</f>
        <v>0</v>
      </c>
    </row>
    <row r="555" spans="1:8">
      <c r="A555" t="str">
        <f>IF('Men Field input'!A160="","",'Men Field input'!A160)</f>
        <v/>
      </c>
      <c r="B555" t="str">
        <f>IF('Men Field input'!B160="","",'Men Field input'!B160)</f>
        <v/>
      </c>
      <c r="C555" t="str">
        <f>IF('Men Field input'!C160="","",'Men Field input'!C160)</f>
        <v/>
      </c>
      <c r="D555" t="str">
        <f>IF('Men Field input'!D160="","",'Men Field input'!D160)</f>
        <v/>
      </c>
      <c r="E555" t="str">
        <f>IF('Men Field input'!E160="","",'Men Field input'!E160)</f>
        <v/>
      </c>
      <c r="F555" s="51" t="str">
        <f>IF('Men Field input'!T160="","",'Men Field input'!T160)</f>
        <v/>
      </c>
      <c r="G555" s="2" t="str">
        <f>IF('Men Field input'!K160="","",'Men Field input'!K160)</f>
        <v/>
      </c>
      <c r="H555" s="2" t="str">
        <f>IF('Men Field input'!L160="","",'Men Field input'!L160)</f>
        <v/>
      </c>
    </row>
    <row r="556" spans="1:8">
      <c r="A556" t="str">
        <f>IF('Men Field input'!A161="","",'Men Field input'!A161)</f>
        <v/>
      </c>
      <c r="B556" t="str">
        <f>IF('Men Field input'!B161="","",'Men Field input'!B161)</f>
        <v/>
      </c>
      <c r="C556" t="str">
        <f>IF('Men Field input'!C161="","",'Men Field input'!C161)</f>
        <v/>
      </c>
      <c r="D556" t="str">
        <f>IF('Men Field input'!D161="","",'Men Field input'!D161)</f>
        <v/>
      </c>
      <c r="E556" t="str">
        <f>IF('Men Field input'!E161="","",'Men Field input'!E161)</f>
        <v/>
      </c>
      <c r="F556" s="51" t="str">
        <f>IF('Men Field input'!T161="","",'Men Field input'!T161)</f>
        <v/>
      </c>
      <c r="G556" s="2" t="str">
        <f>IF('Men Field input'!K161="","",'Men Field input'!K161)</f>
        <v/>
      </c>
      <c r="H556" s="2" t="str">
        <f>IF('Men Field input'!L161="","",'Men Field input'!L161)</f>
        <v/>
      </c>
    </row>
    <row r="557" spans="1:8">
      <c r="A557" s="39" t="str">
        <f>IF('Men Field input'!A162="","",'Men Field input'!A162)</f>
        <v>Event</v>
      </c>
      <c r="B557" s="39" t="str">
        <f>IF('Men Field input'!B162="","",'Men Field input'!B162)</f>
        <v>Event</v>
      </c>
      <c r="C557" s="39" t="str">
        <f>IF('Men Field input'!C162="","",'Men Field input'!C162)</f>
        <v>DT</v>
      </c>
      <c r="D557" s="39" t="str">
        <f>IF('Men Field input'!D162="","",'Men Field input'!D162)</f>
        <v>metres</v>
      </c>
      <c r="E557" s="40" t="str">
        <f>A559</f>
        <v>MEN</v>
      </c>
      <c r="F557" s="51" t="str">
        <f>IF('Men Field input'!T162="","",'Men Field input'!T162)</f>
        <v/>
      </c>
      <c r="G557" s="2" t="str">
        <f>IF('Men Field input'!K162="","",'Men Field input'!K162)</f>
        <v/>
      </c>
      <c r="H557" s="2" t="str">
        <f>IF('Men Field input'!L162="","",'Men Field input'!L162)</f>
        <v/>
      </c>
    </row>
    <row r="558" spans="1:8">
      <c r="A558" s="16" t="str">
        <f>IF('Men Field input'!A163="","",'Men Field input'!A163)</f>
        <v>DT</v>
      </c>
      <c r="B558" s="41" t="str">
        <f>IF('Men Field input'!B163="","",'Men Field input'!B163)</f>
        <v>A string</v>
      </c>
      <c r="C558" s="42" t="str">
        <f>IF('Men Field input'!C163="","",'Men Field input'!C163)</f>
        <v/>
      </c>
      <c r="D558" s="42" t="str">
        <f>IF('Men Field input'!D163="","",'Men Field input'!D163)</f>
        <v/>
      </c>
      <c r="E558" s="42" t="str">
        <f>IF('Men Field input'!E163="","",'Men Field input'!E163)</f>
        <v/>
      </c>
      <c r="F558" s="48"/>
      <c r="G558" s="43" t="str">
        <f>IF('Men Field input'!K163="","",'Men Field input'!K163)</f>
        <v>Position</v>
      </c>
      <c r="H558" s="43" t="str">
        <f>IF('Men Field input'!L163="","",'Men Field input'!L163)</f>
        <v>Bonus</v>
      </c>
    </row>
    <row r="559" spans="1:8">
      <c r="A559" s="40" t="str">
        <f>IF('Men Field input'!A164="","",'Men Field input'!A164)</f>
        <v>MEN</v>
      </c>
      <c r="B559" s="44" t="str">
        <f>IF('Men Field input'!B164="","",'Men Field input'!B164)</f>
        <v>Position</v>
      </c>
      <c r="C559" s="37" t="str">
        <f>IF('Men Field input'!C164="","",'Men Field input'!C164)</f>
        <v>Competitor</v>
      </c>
      <c r="D559" s="37" t="str">
        <f>IF('Men Field input'!D164="","",'Men Field input'!D164)</f>
        <v>Club</v>
      </c>
      <c r="E559" s="37" t="str">
        <f>IF('Men Field input'!E164="","",'Men Field input'!E164)</f>
        <v>Bib Number</v>
      </c>
      <c r="F559" s="49" t="str">
        <f>IF('Men Field input'!T164="","",'Men Field input'!T164)</f>
        <v>Performance</v>
      </c>
      <c r="G559" s="45" t="str">
        <f>IF('Men Field input'!K164="","",'Men Field input'!K164)</f>
        <v>Points</v>
      </c>
      <c r="H559" s="45" t="str">
        <f>IF('Men Field input'!L164="","",'Men Field input'!L164)</f>
        <v>Points</v>
      </c>
    </row>
    <row r="560" spans="1:8">
      <c r="A560" t="str">
        <f>IF('Men Field input'!A165="","",'Men Field input'!A165)</f>
        <v/>
      </c>
      <c r="B560" s="38">
        <f>IF('Men Field input'!B165="","",'Men Field input'!B165)</f>
        <v>1</v>
      </c>
      <c r="C560" s="38" t="str">
        <f>IF('Men Field input'!C165="","",'Men Field input'!C165)</f>
        <v/>
      </c>
      <c r="D560" s="38" t="str">
        <f>IF('Men Field input'!D165="","",'Men Field input'!D165)</f>
        <v/>
      </c>
      <c r="E560" s="38" t="str">
        <f>IF('Men Field input'!E165="","",'Men Field input'!E165)</f>
        <v/>
      </c>
      <c r="F560" s="50" t="str">
        <f>IF('Men Field input'!T165="","",'Men Field input'!T165)</f>
        <v/>
      </c>
      <c r="G560" s="46">
        <f>IF('Men Field input'!K165="","",'Men Field input'!K165)</f>
        <v>0</v>
      </c>
      <c r="H560" s="46">
        <f>IF('Men Field input'!L165="","",'Men Field input'!L165)</f>
        <v>0</v>
      </c>
    </row>
    <row r="561" spans="1:8">
      <c r="A561" t="str">
        <f>IF('Men Field input'!A166="","",'Men Field input'!A166)</f>
        <v/>
      </c>
      <c r="B561" s="38">
        <f>IF('Men Field input'!B166="","",'Men Field input'!B166)</f>
        <v>2</v>
      </c>
      <c r="C561" s="38" t="str">
        <f>IF('Men Field input'!C166="","",'Men Field input'!C166)</f>
        <v/>
      </c>
      <c r="D561" s="38" t="str">
        <f>IF('Men Field input'!D166="","",'Men Field input'!D166)</f>
        <v/>
      </c>
      <c r="E561" s="38" t="str">
        <f>IF('Men Field input'!E166="","",'Men Field input'!E166)</f>
        <v/>
      </c>
      <c r="F561" s="50" t="str">
        <f>IF('Men Field input'!T166="","",'Men Field input'!T166)</f>
        <v/>
      </c>
      <c r="G561" s="46">
        <f>IF('Men Field input'!K166="","",'Men Field input'!K166)</f>
        <v>0</v>
      </c>
      <c r="H561" s="46">
        <f>IF('Men Field input'!L166="","",'Men Field input'!L166)</f>
        <v>0</v>
      </c>
    </row>
    <row r="562" spans="1:8">
      <c r="A562" t="str">
        <f>IF('Men Field input'!A167="","",'Men Field input'!A167)</f>
        <v/>
      </c>
      <c r="B562" s="38">
        <f>IF('Men Field input'!B167="","",'Men Field input'!B167)</f>
        <v>3</v>
      </c>
      <c r="C562" s="38" t="str">
        <f>IF('Men Field input'!C167="","",'Men Field input'!C167)</f>
        <v/>
      </c>
      <c r="D562" s="38" t="str">
        <f>IF('Men Field input'!D167="","",'Men Field input'!D167)</f>
        <v/>
      </c>
      <c r="E562" s="38" t="str">
        <f>IF('Men Field input'!E167="","",'Men Field input'!E167)</f>
        <v/>
      </c>
      <c r="F562" s="50" t="str">
        <f>IF('Men Field input'!T167="","",'Men Field input'!T167)</f>
        <v/>
      </c>
      <c r="G562" s="46">
        <f>IF('Men Field input'!K167="","",'Men Field input'!K167)</f>
        <v>0</v>
      </c>
      <c r="H562" s="46">
        <f>IF('Men Field input'!L167="","",'Men Field input'!L167)</f>
        <v>0</v>
      </c>
    </row>
    <row r="563" spans="1:8">
      <c r="A563" t="str">
        <f>IF('Men Field input'!A168="","",'Men Field input'!A168)</f>
        <v/>
      </c>
      <c r="B563" s="38">
        <f>IF('Men Field input'!B168="","",'Men Field input'!B168)</f>
        <v>4</v>
      </c>
      <c r="C563" s="38" t="str">
        <f>IF('Men Field input'!C168="","",'Men Field input'!C168)</f>
        <v/>
      </c>
      <c r="D563" s="38" t="str">
        <f>IF('Men Field input'!D168="","",'Men Field input'!D168)</f>
        <v/>
      </c>
      <c r="E563" s="38" t="str">
        <f>IF('Men Field input'!E168="","",'Men Field input'!E168)</f>
        <v/>
      </c>
      <c r="F563" s="50" t="str">
        <f>IF('Men Field input'!T168="","",'Men Field input'!T168)</f>
        <v/>
      </c>
      <c r="G563" s="46">
        <f>IF('Men Field input'!K168="","",'Men Field input'!K168)</f>
        <v>0</v>
      </c>
      <c r="H563" s="46">
        <f>IF('Men Field input'!L168="","",'Men Field input'!L168)</f>
        <v>0</v>
      </c>
    </row>
    <row r="564" spans="1:8">
      <c r="A564" t="str">
        <f>IF('Men Field input'!A169="","",'Men Field input'!A169)</f>
        <v/>
      </c>
      <c r="B564" s="38">
        <f>IF('Men Field input'!B169="","",'Men Field input'!B169)</f>
        <v>5</v>
      </c>
      <c r="C564" s="38" t="str">
        <f>IF('Men Field input'!C169="","",'Men Field input'!C169)</f>
        <v/>
      </c>
      <c r="D564" s="38" t="str">
        <f>IF('Men Field input'!D169="","",'Men Field input'!D169)</f>
        <v/>
      </c>
      <c r="E564" s="38" t="str">
        <f>IF('Men Field input'!E169="","",'Men Field input'!E169)</f>
        <v/>
      </c>
      <c r="F564" s="50" t="str">
        <f>IF('Men Field input'!T169="","",'Men Field input'!T169)</f>
        <v/>
      </c>
      <c r="G564" s="46">
        <f>IF('Men Field input'!K169="","",'Men Field input'!K169)</f>
        <v>0</v>
      </c>
      <c r="H564" s="46">
        <f>IF('Men Field input'!L169="","",'Men Field input'!L169)</f>
        <v>0</v>
      </c>
    </row>
    <row r="565" spans="1:8">
      <c r="A565" t="str">
        <f>IF('Men Field input'!A170="","",'Men Field input'!A170)</f>
        <v/>
      </c>
      <c r="B565" s="38">
        <f>IF('Men Field input'!B170="","",'Men Field input'!B170)</f>
        <v>6</v>
      </c>
      <c r="C565" s="38" t="str">
        <f>IF('Men Field input'!C170="","",'Men Field input'!C170)</f>
        <v/>
      </c>
      <c r="D565" s="38" t="str">
        <f>IF('Men Field input'!D170="","",'Men Field input'!D170)</f>
        <v/>
      </c>
      <c r="E565" s="38" t="str">
        <f>IF('Men Field input'!E170="","",'Men Field input'!E170)</f>
        <v/>
      </c>
      <c r="F565" s="50" t="str">
        <f>IF('Men Field input'!T170="","",'Men Field input'!T170)</f>
        <v/>
      </c>
      <c r="G565" s="46">
        <f>IF('Men Field input'!K170="","",'Men Field input'!K170)</f>
        <v>0</v>
      </c>
      <c r="H565" s="46">
        <f>IF('Men Field input'!L170="","",'Men Field input'!L170)</f>
        <v>0</v>
      </c>
    </row>
    <row r="566" spans="1:8">
      <c r="A566" t="str">
        <f>IF('Men Field input'!A171="","",'Men Field input'!A171)</f>
        <v/>
      </c>
      <c r="B566" s="38">
        <f>IF('Men Field input'!B171="","",'Men Field input'!B171)</f>
        <v>7</v>
      </c>
      <c r="C566" s="38" t="str">
        <f>IF('Men Field input'!C171="","",'Men Field input'!C171)</f>
        <v/>
      </c>
      <c r="D566" s="38" t="str">
        <f>IF('Men Field input'!D171="","",'Men Field input'!D171)</f>
        <v/>
      </c>
      <c r="E566" s="38" t="str">
        <f>IF('Men Field input'!E171="","",'Men Field input'!E171)</f>
        <v/>
      </c>
      <c r="F566" s="50" t="str">
        <f>IF('Men Field input'!T171="","",'Men Field input'!T171)</f>
        <v/>
      </c>
      <c r="G566" s="46">
        <f>IF('Men Field input'!K171="","",'Men Field input'!K171)</f>
        <v>0</v>
      </c>
      <c r="H566" s="46">
        <f>IF('Men Field input'!L171="","",'Men Field input'!L171)</f>
        <v>0</v>
      </c>
    </row>
    <row r="567" spans="1:8">
      <c r="A567" t="str">
        <f>IF('Men Field input'!A172="","",'Men Field input'!A172)</f>
        <v/>
      </c>
      <c r="B567" s="38">
        <f>IF('Men Field input'!B172="","",'Men Field input'!B172)</f>
        <v>8</v>
      </c>
      <c r="C567" s="38" t="str">
        <f>IF('Men Field input'!C172="","",'Men Field input'!C172)</f>
        <v/>
      </c>
      <c r="D567" s="38" t="str">
        <f>IF('Men Field input'!D172="","",'Men Field input'!D172)</f>
        <v/>
      </c>
      <c r="E567" s="38" t="str">
        <f>IF('Men Field input'!E172="","",'Men Field input'!E172)</f>
        <v/>
      </c>
      <c r="F567" s="50" t="str">
        <f>IF('Men Field input'!T172="","",'Men Field input'!T172)</f>
        <v/>
      </c>
      <c r="G567" s="46">
        <f>IF('Men Field input'!K172="","",'Men Field input'!K172)</f>
        <v>0</v>
      </c>
      <c r="H567" s="46">
        <f>IF('Men Field input'!L172="","",'Men Field input'!L172)</f>
        <v>0</v>
      </c>
    </row>
    <row r="568" spans="1:8">
      <c r="A568" s="16" t="str">
        <f>IF('Men Field input'!A173="","",'Men Field input'!A173)</f>
        <v>Event</v>
      </c>
      <c r="B568" t="str">
        <f>IF('Men Field input'!B173="","",'Men Field input'!B173)</f>
        <v/>
      </c>
      <c r="C568" t="str">
        <f>IF('Men Field input'!C173="","",'Men Field input'!C173)</f>
        <v/>
      </c>
      <c r="D568" t="str">
        <f>IF('Men Field input'!D173="","",'Men Field input'!D173)</f>
        <v/>
      </c>
      <c r="E568" t="str">
        <f>IF('Men Field input'!E173="","",'Men Field input'!E173)</f>
        <v/>
      </c>
      <c r="F568" s="51" t="str">
        <f>IF('Men Field input'!T173="","",'Men Field input'!T173)</f>
        <v/>
      </c>
      <c r="G568" s="2" t="str">
        <f>IF('Men Field input'!K173="","",'Men Field input'!K173)</f>
        <v/>
      </c>
      <c r="H568" s="2" t="str">
        <f>IF('Men Field input'!L173="","",'Men Field input'!L173)</f>
        <v/>
      </c>
    </row>
    <row r="569" spans="1:8">
      <c r="A569" s="16" t="str">
        <f>IF('Men Field input'!A174="","",'Men Field input'!A174)</f>
        <v>DT</v>
      </c>
      <c r="B569" s="47" t="str">
        <f>IF('Men Field input'!B174="","",'Men Field input'!B174)</f>
        <v>B+C string</v>
      </c>
      <c r="C569" s="42" t="str">
        <f>IF('Men Field input'!C174="","",'Men Field input'!C174)</f>
        <v/>
      </c>
      <c r="D569" s="42" t="str">
        <f>IF('Men Field input'!D174="","",'Men Field input'!D174)</f>
        <v/>
      </c>
      <c r="E569" s="42" t="str">
        <f>IF('Men Field input'!E174="","",'Men Field input'!E174)</f>
        <v/>
      </c>
      <c r="F569" s="48"/>
      <c r="G569" s="43" t="str">
        <f>IF('Men Field input'!K174="","",'Men Field input'!K174)</f>
        <v>Position</v>
      </c>
      <c r="H569" s="43" t="str">
        <f>IF('Men Field input'!L174="","",'Men Field input'!L174)</f>
        <v>Bonus</v>
      </c>
    </row>
    <row r="570" spans="1:8">
      <c r="A570" s="40" t="str">
        <f>IF('Men Field input'!A175="","",'Men Field input'!A175)</f>
        <v>MEN</v>
      </c>
      <c r="B570" s="37" t="str">
        <f>IF('Men Field input'!B175="","",'Men Field input'!B175)</f>
        <v>Position</v>
      </c>
      <c r="C570" s="37" t="str">
        <f>IF('Men Field input'!C175="","",'Men Field input'!C175)</f>
        <v>Competitor</v>
      </c>
      <c r="D570" s="37" t="str">
        <f>IF('Men Field input'!D175="","",'Men Field input'!D175)</f>
        <v>Club</v>
      </c>
      <c r="E570" s="37" t="str">
        <f>IF('Men Field input'!E175="","",'Men Field input'!E175)</f>
        <v>Bib Number</v>
      </c>
      <c r="F570" s="49" t="str">
        <f>IF('Men Field input'!T175="","",'Men Field input'!T175)</f>
        <v>Performance</v>
      </c>
      <c r="G570" s="45" t="str">
        <f>IF('Men Field input'!K175="","",'Men Field input'!K175)</f>
        <v>Points</v>
      </c>
      <c r="H570" s="45" t="str">
        <f>IF('Men Field input'!L175="","",'Men Field input'!L175)</f>
        <v>Points</v>
      </c>
    </row>
    <row r="571" spans="1:8">
      <c r="A571" t="str">
        <f>IF('Men Field input'!A176="","",'Men Field input'!A176)</f>
        <v/>
      </c>
      <c r="B571" s="38">
        <f>IF('Men Field input'!B176="","",'Men Field input'!B176)</f>
        <v>1</v>
      </c>
      <c r="C571" s="38" t="str">
        <f>IF('Men Field input'!C176="","",'Men Field input'!C176)</f>
        <v/>
      </c>
      <c r="D571" s="38" t="str">
        <f>IF('Men Field input'!D176="","",'Men Field input'!D176)</f>
        <v/>
      </c>
      <c r="E571" s="38" t="str">
        <f>IF('Men Field input'!E176="","",'Men Field input'!E176)</f>
        <v/>
      </c>
      <c r="F571" s="50" t="str">
        <f>IF('Men Field input'!T176="","",'Men Field input'!T176)</f>
        <v/>
      </c>
      <c r="G571" s="46">
        <f>IF('Men Field input'!K176="","",'Men Field input'!K176)</f>
        <v>0</v>
      </c>
      <c r="H571" s="46">
        <f>IF('Men Field input'!L176="","",'Men Field input'!L176)</f>
        <v>0</v>
      </c>
    </row>
    <row r="572" spans="1:8">
      <c r="A572" t="str">
        <f>IF('Men Field input'!A177="","",'Men Field input'!A177)</f>
        <v/>
      </c>
      <c r="B572" s="38">
        <f>IF('Men Field input'!B177="","",'Men Field input'!B177)</f>
        <v>2</v>
      </c>
      <c r="C572" s="38" t="str">
        <f>IF('Men Field input'!C177="","",'Men Field input'!C177)</f>
        <v/>
      </c>
      <c r="D572" s="38" t="str">
        <f>IF('Men Field input'!D177="","",'Men Field input'!D177)</f>
        <v/>
      </c>
      <c r="E572" s="38" t="str">
        <f>IF('Men Field input'!E177="","",'Men Field input'!E177)</f>
        <v/>
      </c>
      <c r="F572" s="50" t="str">
        <f>IF('Men Field input'!T177="","",'Men Field input'!T177)</f>
        <v/>
      </c>
      <c r="G572" s="46">
        <f>IF('Men Field input'!K177="","",'Men Field input'!K177)</f>
        <v>0</v>
      </c>
      <c r="H572" s="46">
        <f>IF('Men Field input'!L177="","",'Men Field input'!L177)</f>
        <v>0</v>
      </c>
    </row>
    <row r="573" spans="1:8">
      <c r="A573" t="str">
        <f>IF('Men Field input'!A178="","",'Men Field input'!A178)</f>
        <v/>
      </c>
      <c r="B573" s="38">
        <f>IF('Men Field input'!B178="","",'Men Field input'!B178)</f>
        <v>3</v>
      </c>
      <c r="C573" s="38" t="str">
        <f>IF('Men Field input'!C178="","",'Men Field input'!C178)</f>
        <v/>
      </c>
      <c r="D573" s="38" t="str">
        <f>IF('Men Field input'!D178="","",'Men Field input'!D178)</f>
        <v/>
      </c>
      <c r="E573" s="38" t="str">
        <f>IF('Men Field input'!E178="","",'Men Field input'!E178)</f>
        <v/>
      </c>
      <c r="F573" s="50" t="str">
        <f>IF('Men Field input'!T178="","",'Men Field input'!T178)</f>
        <v/>
      </c>
      <c r="G573" s="46">
        <f>IF('Men Field input'!K178="","",'Men Field input'!K178)</f>
        <v>0</v>
      </c>
      <c r="H573" s="46">
        <f>IF('Men Field input'!L178="","",'Men Field input'!L178)</f>
        <v>0</v>
      </c>
    </row>
    <row r="574" spans="1:8">
      <c r="A574" t="str">
        <f>IF('Men Field input'!A179="","",'Men Field input'!A179)</f>
        <v/>
      </c>
      <c r="B574" s="38">
        <f>IF('Men Field input'!B179="","",'Men Field input'!B179)</f>
        <v>4</v>
      </c>
      <c r="C574" s="38" t="str">
        <f>IF('Men Field input'!C179="","",'Men Field input'!C179)</f>
        <v/>
      </c>
      <c r="D574" s="38" t="str">
        <f>IF('Men Field input'!D179="","",'Men Field input'!D179)</f>
        <v/>
      </c>
      <c r="E574" s="38" t="str">
        <f>IF('Men Field input'!E179="","",'Men Field input'!E179)</f>
        <v/>
      </c>
      <c r="F574" s="50" t="str">
        <f>IF('Men Field input'!T179="","",'Men Field input'!T179)</f>
        <v/>
      </c>
      <c r="G574" s="46">
        <f>IF('Men Field input'!K179="","",'Men Field input'!K179)</f>
        <v>0</v>
      </c>
      <c r="H574" s="46">
        <f>IF('Men Field input'!L179="","",'Men Field input'!L179)</f>
        <v>0</v>
      </c>
    </row>
    <row r="575" spans="1:8">
      <c r="A575" t="str">
        <f>IF('Men Field input'!A180="","",'Men Field input'!A180)</f>
        <v/>
      </c>
      <c r="B575" s="38">
        <f>IF('Men Field input'!B180="","",'Men Field input'!B180)</f>
        <v>5</v>
      </c>
      <c r="C575" s="38" t="str">
        <f>IF('Men Field input'!C180="","",'Men Field input'!C180)</f>
        <v/>
      </c>
      <c r="D575" s="38" t="str">
        <f>IF('Men Field input'!D180="","",'Men Field input'!D180)</f>
        <v/>
      </c>
      <c r="E575" s="38" t="str">
        <f>IF('Men Field input'!E180="","",'Men Field input'!E180)</f>
        <v/>
      </c>
      <c r="F575" s="50" t="str">
        <f>IF('Men Field input'!T180="","",'Men Field input'!T180)</f>
        <v/>
      </c>
      <c r="G575" s="46">
        <f>IF('Men Field input'!K180="","",'Men Field input'!K180)</f>
        <v>0</v>
      </c>
      <c r="H575" s="46">
        <f>IF('Men Field input'!L180="","",'Men Field input'!L180)</f>
        <v>0</v>
      </c>
    </row>
    <row r="576" spans="1:8">
      <c r="A576" t="str">
        <f>IF('Men Field input'!A181="","",'Men Field input'!A181)</f>
        <v/>
      </c>
      <c r="B576" s="38">
        <f>IF('Men Field input'!B181="","",'Men Field input'!B181)</f>
        <v>6</v>
      </c>
      <c r="C576" s="38" t="str">
        <f>IF('Men Field input'!C181="","",'Men Field input'!C181)</f>
        <v/>
      </c>
      <c r="D576" s="38" t="str">
        <f>IF('Men Field input'!D181="","",'Men Field input'!D181)</f>
        <v/>
      </c>
      <c r="E576" s="38" t="str">
        <f>IF('Men Field input'!E181="","",'Men Field input'!E181)</f>
        <v/>
      </c>
      <c r="F576" s="50" t="str">
        <f>IF('Men Field input'!T181="","",'Men Field input'!T181)</f>
        <v/>
      </c>
      <c r="G576" s="46">
        <f>IF('Men Field input'!K181="","",'Men Field input'!K181)</f>
        <v>0</v>
      </c>
      <c r="H576" s="46">
        <f>IF('Men Field input'!L181="","",'Men Field input'!L181)</f>
        <v>0</v>
      </c>
    </row>
    <row r="577" spans="1:8">
      <c r="A577" t="str">
        <f>IF('Men Field input'!A182="","",'Men Field input'!A182)</f>
        <v/>
      </c>
      <c r="B577" s="38">
        <f>IF('Men Field input'!B182="","",'Men Field input'!B182)</f>
        <v>7</v>
      </c>
      <c r="C577" s="38" t="str">
        <f>IF('Men Field input'!C182="","",'Men Field input'!C182)</f>
        <v/>
      </c>
      <c r="D577" s="38" t="str">
        <f>IF('Men Field input'!D182="","",'Men Field input'!D182)</f>
        <v/>
      </c>
      <c r="E577" s="38" t="str">
        <f>IF('Men Field input'!E182="","",'Men Field input'!E182)</f>
        <v/>
      </c>
      <c r="F577" s="50" t="str">
        <f>IF('Men Field input'!T182="","",'Men Field input'!T182)</f>
        <v/>
      </c>
      <c r="G577" s="46">
        <f>IF('Men Field input'!K182="","",'Men Field input'!K182)</f>
        <v>0</v>
      </c>
      <c r="H577" s="46">
        <f>IF('Men Field input'!L182="","",'Men Field input'!L182)</f>
        <v>0</v>
      </c>
    </row>
    <row r="578" spans="1:8">
      <c r="A578" t="str">
        <f>IF('Men Field input'!A183="","",'Men Field input'!A183)</f>
        <v/>
      </c>
      <c r="B578" s="38">
        <f>IF('Men Field input'!B183="","",'Men Field input'!B183)</f>
        <v>8</v>
      </c>
      <c r="C578" s="38" t="str">
        <f>IF('Men Field input'!C183="","",'Men Field input'!C183)</f>
        <v/>
      </c>
      <c r="D578" s="38" t="str">
        <f>IF('Men Field input'!D183="","",'Men Field input'!D183)</f>
        <v/>
      </c>
      <c r="E578" s="38" t="str">
        <f>IF('Men Field input'!E183="","",'Men Field input'!E183)</f>
        <v/>
      </c>
      <c r="F578" s="50" t="str">
        <f>IF('Men Field input'!T183="","",'Men Field input'!T183)</f>
        <v/>
      </c>
      <c r="G578" s="46">
        <f>IF('Men Field input'!K183="","",'Men Field input'!K183)</f>
        <v>0</v>
      </c>
      <c r="H578" s="46">
        <f>IF('Men Field input'!L183="","",'Men Field input'!L183)</f>
        <v>0</v>
      </c>
    </row>
    <row r="579" spans="1:8">
      <c r="A579" t="str">
        <f>IF('Men Field input'!A184="","",'Men Field input'!A184)</f>
        <v/>
      </c>
      <c r="B579" s="38">
        <f>IF('Men Field input'!B184="","",'Men Field input'!B184)</f>
        <v>9</v>
      </c>
      <c r="C579" s="38" t="str">
        <f>IF('Men Field input'!C184="","",'Men Field input'!C184)</f>
        <v/>
      </c>
      <c r="D579" s="38" t="str">
        <f>IF('Men Field input'!D184="","",'Men Field input'!D184)</f>
        <v/>
      </c>
      <c r="E579" s="38" t="str">
        <f>IF('Men Field input'!E184="","",'Men Field input'!E184)</f>
        <v/>
      </c>
      <c r="F579" s="50" t="str">
        <f>IF('Men Field input'!T184="","",'Men Field input'!T184)</f>
        <v/>
      </c>
      <c r="G579" s="46">
        <f>IF('Men Field input'!K184="","",'Men Field input'!K184)</f>
        <v>0</v>
      </c>
      <c r="H579" s="46">
        <f>IF('Men Field input'!L184="","",'Men Field input'!L184)</f>
        <v>0</v>
      </c>
    </row>
    <row r="580" spans="1:8">
      <c r="A580" t="str">
        <f>IF('Men Field input'!A185="","",'Men Field input'!A185)</f>
        <v/>
      </c>
      <c r="B580" s="38">
        <f>IF('Men Field input'!B185="","",'Men Field input'!B185)</f>
        <v>10</v>
      </c>
      <c r="C580" s="38" t="str">
        <f>IF('Men Field input'!C185="","",'Men Field input'!C185)</f>
        <v/>
      </c>
      <c r="D580" s="38" t="str">
        <f>IF('Men Field input'!D185="","",'Men Field input'!D185)</f>
        <v/>
      </c>
      <c r="E580" s="38" t="str">
        <f>IF('Men Field input'!E185="","",'Men Field input'!E185)</f>
        <v/>
      </c>
      <c r="F580" s="50" t="str">
        <f>IF('Men Field input'!T185="","",'Men Field input'!T185)</f>
        <v/>
      </c>
      <c r="G580" s="46">
        <f>IF('Men Field input'!K185="","",'Men Field input'!K185)</f>
        <v>0</v>
      </c>
      <c r="H580" s="46">
        <f>IF('Men Field input'!L185="","",'Men Field input'!L185)</f>
        <v>0</v>
      </c>
    </row>
    <row r="581" spans="1:8">
      <c r="A581" t="str">
        <f>IF('Men Field input'!A186="","",'Men Field input'!A186)</f>
        <v/>
      </c>
      <c r="B581" s="38">
        <f>IF('Men Field input'!B186="","",'Men Field input'!B186)</f>
        <v>11</v>
      </c>
      <c r="C581" s="38" t="str">
        <f>IF('Men Field input'!C186="","",'Men Field input'!C186)</f>
        <v/>
      </c>
      <c r="D581" s="38" t="str">
        <f>IF('Men Field input'!D186="","",'Men Field input'!D186)</f>
        <v/>
      </c>
      <c r="E581" s="38" t="str">
        <f>IF('Men Field input'!E186="","",'Men Field input'!E186)</f>
        <v/>
      </c>
      <c r="F581" s="50" t="str">
        <f>IF('Men Field input'!T186="","",'Men Field input'!T186)</f>
        <v/>
      </c>
      <c r="G581" s="46">
        <f>IF('Men Field input'!K186="","",'Men Field input'!K186)</f>
        <v>0</v>
      </c>
      <c r="H581" s="46">
        <f>IF('Men Field input'!L186="","",'Men Field input'!L186)</f>
        <v>0</v>
      </c>
    </row>
    <row r="582" spans="1:8">
      <c r="A582" t="str">
        <f>IF('Men Field input'!A187="","",'Men Field input'!A187)</f>
        <v/>
      </c>
      <c r="B582" s="38">
        <f>IF('Men Field input'!B187="","",'Men Field input'!B187)</f>
        <v>12</v>
      </c>
      <c r="C582" s="38" t="str">
        <f>IF('Men Field input'!C187="","",'Men Field input'!C187)</f>
        <v/>
      </c>
      <c r="D582" s="38" t="str">
        <f>IF('Men Field input'!D187="","",'Men Field input'!D187)</f>
        <v/>
      </c>
      <c r="E582" s="38" t="str">
        <f>IF('Men Field input'!E187="","",'Men Field input'!E187)</f>
        <v/>
      </c>
      <c r="F582" s="50" t="str">
        <f>IF('Men Field input'!T187="","",'Men Field input'!T187)</f>
        <v/>
      </c>
      <c r="G582" s="46">
        <f>IF('Men Field input'!K187="","",'Men Field input'!K187)</f>
        <v>0</v>
      </c>
      <c r="H582" s="46">
        <f>IF('Men Field input'!L187="","",'Men Field input'!L187)</f>
        <v>0</v>
      </c>
    </row>
    <row r="583" spans="1:8">
      <c r="A583" t="str">
        <f>IF('Men Field input'!A188="","",'Men Field input'!A188)</f>
        <v/>
      </c>
      <c r="B583" s="38">
        <f>IF('Men Field input'!B188="","",'Men Field input'!B188)</f>
        <v>13</v>
      </c>
      <c r="C583" s="38" t="str">
        <f>IF('Men Field input'!C188="","",'Men Field input'!C188)</f>
        <v/>
      </c>
      <c r="D583" s="38" t="str">
        <f>IF('Men Field input'!D188="","",'Men Field input'!D188)</f>
        <v/>
      </c>
      <c r="E583" s="38" t="str">
        <f>IF('Men Field input'!E188="","",'Men Field input'!E188)</f>
        <v/>
      </c>
      <c r="F583" s="50" t="str">
        <f>IF('Men Field input'!T188="","",'Men Field input'!T188)</f>
        <v/>
      </c>
      <c r="G583" s="46">
        <f>IF('Men Field input'!K188="","",'Men Field input'!K188)</f>
        <v>0</v>
      </c>
      <c r="H583" s="46">
        <f>IF('Men Field input'!L188="","",'Men Field input'!L188)</f>
        <v>0</v>
      </c>
    </row>
    <row r="584" spans="1:8">
      <c r="A584" t="str">
        <f>IF('Men Field input'!A189="","",'Men Field input'!A189)</f>
        <v/>
      </c>
      <c r="B584" s="38">
        <f>IF('Men Field input'!B189="","",'Men Field input'!B189)</f>
        <v>14</v>
      </c>
      <c r="C584" s="38" t="str">
        <f>IF('Men Field input'!C189="","",'Men Field input'!C189)</f>
        <v/>
      </c>
      <c r="D584" s="38" t="str">
        <f>IF('Men Field input'!D189="","",'Men Field input'!D189)</f>
        <v/>
      </c>
      <c r="E584" s="38" t="str">
        <f>IF('Men Field input'!E189="","",'Men Field input'!E189)</f>
        <v/>
      </c>
      <c r="F584" s="50" t="str">
        <f>IF('Men Field input'!T189="","",'Men Field input'!T189)</f>
        <v/>
      </c>
      <c r="G584" s="46">
        <f>IF('Men Field input'!K189="","",'Men Field input'!K189)</f>
        <v>0</v>
      </c>
      <c r="H584" s="46">
        <f>IF('Men Field input'!L189="","",'Men Field input'!L189)</f>
        <v>0</v>
      </c>
    </row>
    <row r="585" spans="1:8">
      <c r="A585" t="str">
        <f>IF('Men Field input'!A190="","",'Men Field input'!A190)</f>
        <v/>
      </c>
      <c r="B585" s="38">
        <f>IF('Men Field input'!B190="","",'Men Field input'!B190)</f>
        <v>15</v>
      </c>
      <c r="C585" s="38" t="str">
        <f>IF('Men Field input'!C190="","",'Men Field input'!C190)</f>
        <v/>
      </c>
      <c r="D585" s="38" t="str">
        <f>IF('Men Field input'!D190="","",'Men Field input'!D190)</f>
        <v/>
      </c>
      <c r="E585" s="38" t="str">
        <f>IF('Men Field input'!E190="","",'Men Field input'!E190)</f>
        <v/>
      </c>
      <c r="F585" s="50" t="str">
        <f>IF('Men Field input'!T190="","",'Men Field input'!T190)</f>
        <v/>
      </c>
      <c r="G585" s="46">
        <f>IF('Men Field input'!K190="","",'Men Field input'!K190)</f>
        <v>0</v>
      </c>
      <c r="H585" s="46">
        <f>IF('Men Field input'!L190="","",'Men Field input'!L190)</f>
        <v>0</v>
      </c>
    </row>
    <row r="586" spans="1:8">
      <c r="A586" t="str">
        <f>IF('Men Field input'!A191="","",'Men Field input'!A191)</f>
        <v/>
      </c>
      <c r="B586" s="38">
        <f>IF('Men Field input'!B191="","",'Men Field input'!B191)</f>
        <v>16</v>
      </c>
      <c r="C586" s="38" t="str">
        <f>IF('Men Field input'!C191="","",'Men Field input'!C191)</f>
        <v/>
      </c>
      <c r="D586" s="38" t="str">
        <f>IF('Men Field input'!D191="","",'Men Field input'!D191)</f>
        <v/>
      </c>
      <c r="E586" s="38" t="str">
        <f>IF('Men Field input'!E191="","",'Men Field input'!E191)</f>
        <v/>
      </c>
      <c r="F586" s="50" t="str">
        <f>IF('Men Field input'!T191="","",'Men Field input'!T191)</f>
        <v/>
      </c>
      <c r="G586" s="46">
        <f>IF('Men Field input'!K191="","",'Men Field input'!K191)</f>
        <v>0</v>
      </c>
      <c r="H586" s="46">
        <f>IF('Men Field input'!L191="","",'Men Field input'!L191)</f>
        <v>0</v>
      </c>
    </row>
    <row r="587" spans="1:8">
      <c r="A587" t="str">
        <f>IF('Men Field input'!A192="","",'Men Field input'!A192)</f>
        <v/>
      </c>
      <c r="B587" t="str">
        <f>IF('Men Field input'!B192="","",'Men Field input'!B192)</f>
        <v/>
      </c>
      <c r="C587" t="str">
        <f>IF('Men Field input'!C192="","",'Men Field input'!C192)</f>
        <v/>
      </c>
      <c r="D587" t="str">
        <f>IF('Men Field input'!D192="","",'Men Field input'!D192)</f>
        <v/>
      </c>
      <c r="E587" t="str">
        <f>IF('Men Field input'!E192="","",'Men Field input'!E192)</f>
        <v/>
      </c>
      <c r="F587" s="51" t="str">
        <f>IF('Men Field input'!T192="","",'Men Field input'!T192)</f>
        <v/>
      </c>
      <c r="G587" s="2" t="str">
        <f>IF('Men Field input'!K192="","",'Men Field input'!K192)</f>
        <v/>
      </c>
      <c r="H587" s="2" t="str">
        <f>IF('Men Field input'!L192="","",'Men Field input'!L192)</f>
        <v/>
      </c>
    </row>
    <row r="588" spans="1:8">
      <c r="A588" t="str">
        <f>IF('Men Field input'!A193="","",'Men Field input'!A193)</f>
        <v/>
      </c>
      <c r="B588" t="str">
        <f>IF('Men Field input'!B193="","",'Men Field input'!B193)</f>
        <v/>
      </c>
      <c r="C588" t="str">
        <f>IF('Men Field input'!C193="","",'Men Field input'!C193)</f>
        <v/>
      </c>
      <c r="D588" t="str">
        <f>IF('Men Field input'!D193="","",'Men Field input'!D193)</f>
        <v/>
      </c>
      <c r="E588" t="str">
        <f>IF('Men Field input'!E193="","",'Men Field input'!E193)</f>
        <v/>
      </c>
      <c r="F588" s="51" t="str">
        <f>IF('Men Field input'!T193="","",'Men Field input'!T193)</f>
        <v/>
      </c>
      <c r="G588" s="2" t="str">
        <f>IF('Men Field input'!K193="","",'Men Field input'!K193)</f>
        <v/>
      </c>
      <c r="H588" s="2" t="str">
        <f>IF('Men Field input'!L193="","",'Men Field input'!L193)</f>
        <v/>
      </c>
    </row>
    <row r="589" spans="1:8">
      <c r="A589" s="39" t="str">
        <f>IF('Men Field input'!A194="","",'Men Field input'!A194)</f>
        <v>Event</v>
      </c>
      <c r="B589" s="39" t="str">
        <f>IF('Men Field input'!B194="","",'Men Field input'!B194)</f>
        <v>Event</v>
      </c>
      <c r="C589" s="39" t="str">
        <f>IF('Men Field input'!C194="","",'Men Field input'!C194)</f>
        <v>HT</v>
      </c>
      <c r="D589" s="39" t="str">
        <f>IF('Men Field input'!D194="","",'Men Field input'!D194)</f>
        <v>metres</v>
      </c>
      <c r="E589" s="40" t="str">
        <f>A591</f>
        <v>MEN</v>
      </c>
      <c r="F589" s="51" t="str">
        <f>IF('Men Field input'!T194="","",'Men Field input'!T194)</f>
        <v/>
      </c>
      <c r="G589" s="2" t="str">
        <f>IF('Men Field input'!K194="","",'Men Field input'!K194)</f>
        <v/>
      </c>
      <c r="H589" s="2" t="str">
        <f>IF('Men Field input'!L194="","",'Men Field input'!L194)</f>
        <v/>
      </c>
    </row>
    <row r="590" spans="1:8">
      <c r="A590" s="39" t="str">
        <f>IF('Men Field input'!A195="","",'Men Field input'!A195)</f>
        <v>HT</v>
      </c>
      <c r="B590" s="41" t="str">
        <f>IF('Men Field input'!B195="","",'Men Field input'!B195)</f>
        <v>A string</v>
      </c>
      <c r="C590" s="42" t="str">
        <f>IF('Men Field input'!C195="","",'Men Field input'!C195)</f>
        <v/>
      </c>
      <c r="D590" s="42" t="str">
        <f>IF('Men Field input'!D195="","",'Men Field input'!D195)</f>
        <v/>
      </c>
      <c r="E590" s="42" t="str">
        <f>IF('Men Field input'!E195="","",'Men Field input'!E195)</f>
        <v/>
      </c>
      <c r="F590" s="48"/>
      <c r="G590" s="43" t="str">
        <f>IF('Men Field input'!K195="","",'Men Field input'!K195)</f>
        <v>Position</v>
      </c>
      <c r="H590" s="43" t="str">
        <f>IF('Men Field input'!L195="","",'Men Field input'!L195)</f>
        <v>Bonus</v>
      </c>
    </row>
    <row r="591" spans="1:8">
      <c r="A591" s="40" t="str">
        <f>IF('Men Field input'!A196="","",'Men Field input'!A196)</f>
        <v>MEN</v>
      </c>
      <c r="B591" s="44" t="str">
        <f>IF('Men Field input'!B196="","",'Men Field input'!B196)</f>
        <v>Position</v>
      </c>
      <c r="C591" s="37" t="str">
        <f>IF('Men Field input'!C196="","",'Men Field input'!C196)</f>
        <v>Competitor</v>
      </c>
      <c r="D591" s="37" t="str">
        <f>IF('Men Field input'!D196="","",'Men Field input'!D196)</f>
        <v>Club</v>
      </c>
      <c r="E591" s="37" t="str">
        <f>IF('Men Field input'!E196="","",'Men Field input'!E196)</f>
        <v>Bib Number</v>
      </c>
      <c r="F591" s="49" t="str">
        <f>IF('Men Field input'!T196="","",'Men Field input'!T196)</f>
        <v>Performance</v>
      </c>
      <c r="G591" s="45" t="str">
        <f>IF('Men Field input'!K196="","",'Men Field input'!K196)</f>
        <v>Points</v>
      </c>
      <c r="H591" s="45" t="str">
        <f>IF('Men Field input'!L196="","",'Men Field input'!L196)</f>
        <v>Points</v>
      </c>
    </row>
    <row r="592" spans="1:8">
      <c r="A592" t="str">
        <f>IF('Men Field input'!A197="","",'Men Field input'!A197)</f>
        <v/>
      </c>
      <c r="B592" s="38">
        <f>IF('Men Field input'!B197="","",'Men Field input'!B197)</f>
        <v>1</v>
      </c>
      <c r="C592" s="38" t="str">
        <f>IF('Men Field input'!C197="","",'Men Field input'!C197)</f>
        <v/>
      </c>
      <c r="D592" s="38" t="str">
        <f>IF('Men Field input'!D197="","",'Men Field input'!D197)</f>
        <v/>
      </c>
      <c r="E592" s="38" t="str">
        <f>IF('Men Field input'!E197="","",'Men Field input'!E197)</f>
        <v/>
      </c>
      <c r="F592" s="50" t="str">
        <f>IF('Men Field input'!T197="","",'Men Field input'!T197)</f>
        <v/>
      </c>
      <c r="G592" s="46">
        <f>IF('Men Field input'!K197="","",'Men Field input'!K197)</f>
        <v>0</v>
      </c>
      <c r="H592" s="46">
        <f>IF('Men Field input'!L197="","",'Men Field input'!L197)</f>
        <v>0</v>
      </c>
    </row>
    <row r="593" spans="1:8">
      <c r="A593" t="str">
        <f>IF('Men Field input'!A198="","",'Men Field input'!A198)</f>
        <v/>
      </c>
      <c r="B593" s="38">
        <f>IF('Men Field input'!B198="","",'Men Field input'!B198)</f>
        <v>2</v>
      </c>
      <c r="C593" s="38" t="str">
        <f>IF('Men Field input'!C198="","",'Men Field input'!C198)</f>
        <v/>
      </c>
      <c r="D593" s="38" t="str">
        <f>IF('Men Field input'!D198="","",'Men Field input'!D198)</f>
        <v/>
      </c>
      <c r="E593" s="38" t="str">
        <f>IF('Men Field input'!E198="","",'Men Field input'!E198)</f>
        <v/>
      </c>
      <c r="F593" s="50" t="str">
        <f>IF('Men Field input'!T198="","",'Men Field input'!T198)</f>
        <v/>
      </c>
      <c r="G593" s="46">
        <f>IF('Men Field input'!K198="","",'Men Field input'!K198)</f>
        <v>0</v>
      </c>
      <c r="H593" s="46">
        <f>IF('Men Field input'!L198="","",'Men Field input'!L198)</f>
        <v>0</v>
      </c>
    </row>
    <row r="594" spans="1:8">
      <c r="A594" t="str">
        <f>IF('Men Field input'!A199="","",'Men Field input'!A199)</f>
        <v/>
      </c>
      <c r="B594" s="38">
        <f>IF('Men Field input'!B199="","",'Men Field input'!B199)</f>
        <v>3</v>
      </c>
      <c r="C594" s="38" t="str">
        <f>IF('Men Field input'!C199="","",'Men Field input'!C199)</f>
        <v/>
      </c>
      <c r="D594" s="38" t="str">
        <f>IF('Men Field input'!D199="","",'Men Field input'!D199)</f>
        <v/>
      </c>
      <c r="E594" s="38" t="str">
        <f>IF('Men Field input'!E199="","",'Men Field input'!E199)</f>
        <v/>
      </c>
      <c r="F594" s="50" t="str">
        <f>IF('Men Field input'!T199="","",'Men Field input'!T199)</f>
        <v/>
      </c>
      <c r="G594" s="46">
        <f>IF('Men Field input'!K199="","",'Men Field input'!K199)</f>
        <v>0</v>
      </c>
      <c r="H594" s="46">
        <f>IF('Men Field input'!L199="","",'Men Field input'!L199)</f>
        <v>0</v>
      </c>
    </row>
    <row r="595" spans="1:8">
      <c r="A595" t="str">
        <f>IF('Men Field input'!A200="","",'Men Field input'!A200)</f>
        <v/>
      </c>
      <c r="B595" s="38">
        <f>IF('Men Field input'!B200="","",'Men Field input'!B200)</f>
        <v>4</v>
      </c>
      <c r="C595" s="38" t="str">
        <f>IF('Men Field input'!C200="","",'Men Field input'!C200)</f>
        <v/>
      </c>
      <c r="D595" s="38" t="str">
        <f>IF('Men Field input'!D200="","",'Men Field input'!D200)</f>
        <v/>
      </c>
      <c r="E595" s="38" t="str">
        <f>IF('Men Field input'!E200="","",'Men Field input'!E200)</f>
        <v/>
      </c>
      <c r="F595" s="50" t="str">
        <f>IF('Men Field input'!T200="","",'Men Field input'!T200)</f>
        <v/>
      </c>
      <c r="G595" s="46">
        <f>IF('Men Field input'!K200="","",'Men Field input'!K200)</f>
        <v>0</v>
      </c>
      <c r="H595" s="46">
        <f>IF('Men Field input'!L200="","",'Men Field input'!L200)</f>
        <v>0</v>
      </c>
    </row>
    <row r="596" spans="1:8">
      <c r="A596" t="str">
        <f>IF('Men Field input'!A201="","",'Men Field input'!A201)</f>
        <v/>
      </c>
      <c r="B596" s="38">
        <f>IF('Men Field input'!B201="","",'Men Field input'!B201)</f>
        <v>5</v>
      </c>
      <c r="C596" s="38" t="str">
        <f>IF('Men Field input'!C201="","",'Men Field input'!C201)</f>
        <v/>
      </c>
      <c r="D596" s="38" t="str">
        <f>IF('Men Field input'!D201="","",'Men Field input'!D201)</f>
        <v/>
      </c>
      <c r="E596" s="38" t="str">
        <f>IF('Men Field input'!E201="","",'Men Field input'!E201)</f>
        <v/>
      </c>
      <c r="F596" s="50" t="str">
        <f>IF('Men Field input'!T201="","",'Men Field input'!T201)</f>
        <v/>
      </c>
      <c r="G596" s="46">
        <f>IF('Men Field input'!K201="","",'Men Field input'!K201)</f>
        <v>0</v>
      </c>
      <c r="H596" s="46">
        <f>IF('Men Field input'!L201="","",'Men Field input'!L201)</f>
        <v>0</v>
      </c>
    </row>
    <row r="597" spans="1:8">
      <c r="A597" t="str">
        <f>IF('Men Field input'!A202="","",'Men Field input'!A202)</f>
        <v/>
      </c>
      <c r="B597" s="38">
        <f>IF('Men Field input'!B202="","",'Men Field input'!B202)</f>
        <v>6</v>
      </c>
      <c r="C597" s="38" t="str">
        <f>IF('Men Field input'!C202="","",'Men Field input'!C202)</f>
        <v/>
      </c>
      <c r="D597" s="38" t="str">
        <f>IF('Men Field input'!D202="","",'Men Field input'!D202)</f>
        <v/>
      </c>
      <c r="E597" s="38" t="str">
        <f>IF('Men Field input'!E202="","",'Men Field input'!E202)</f>
        <v/>
      </c>
      <c r="F597" s="50" t="str">
        <f>IF('Men Field input'!T202="","",'Men Field input'!T202)</f>
        <v/>
      </c>
      <c r="G597" s="46">
        <f>IF('Men Field input'!K202="","",'Men Field input'!K202)</f>
        <v>0</v>
      </c>
      <c r="H597" s="46">
        <f>IF('Men Field input'!L202="","",'Men Field input'!L202)</f>
        <v>0</v>
      </c>
    </row>
    <row r="598" spans="1:8">
      <c r="A598" t="str">
        <f>IF('Men Field input'!A203="","",'Men Field input'!A203)</f>
        <v/>
      </c>
      <c r="B598" s="38">
        <f>IF('Men Field input'!B203="","",'Men Field input'!B203)</f>
        <v>7</v>
      </c>
      <c r="C598" s="38" t="str">
        <f>IF('Men Field input'!C203="","",'Men Field input'!C203)</f>
        <v/>
      </c>
      <c r="D598" s="38" t="str">
        <f>IF('Men Field input'!D203="","",'Men Field input'!D203)</f>
        <v/>
      </c>
      <c r="E598" s="38" t="str">
        <f>IF('Men Field input'!E203="","",'Men Field input'!E203)</f>
        <v/>
      </c>
      <c r="F598" s="50" t="str">
        <f>IF('Men Field input'!T203="","",'Men Field input'!T203)</f>
        <v/>
      </c>
      <c r="G598" s="46">
        <f>IF('Men Field input'!K203="","",'Men Field input'!K203)</f>
        <v>0</v>
      </c>
      <c r="H598" s="46">
        <f>IF('Men Field input'!L203="","",'Men Field input'!L203)</f>
        <v>0</v>
      </c>
    </row>
    <row r="599" spans="1:8">
      <c r="A599" t="str">
        <f>IF('Men Field input'!A204="","",'Men Field input'!A204)</f>
        <v/>
      </c>
      <c r="B599" s="38">
        <f>IF('Men Field input'!B204="","",'Men Field input'!B204)</f>
        <v>8</v>
      </c>
      <c r="C599" s="38" t="str">
        <f>IF('Men Field input'!C204="","",'Men Field input'!C204)</f>
        <v/>
      </c>
      <c r="D599" s="38" t="str">
        <f>IF('Men Field input'!D204="","",'Men Field input'!D204)</f>
        <v/>
      </c>
      <c r="E599" s="38" t="str">
        <f>IF('Men Field input'!E204="","",'Men Field input'!E204)</f>
        <v/>
      </c>
      <c r="F599" s="50" t="str">
        <f>IF('Men Field input'!T204="","",'Men Field input'!T204)</f>
        <v/>
      </c>
      <c r="G599" s="46">
        <f>IF('Men Field input'!K204="","",'Men Field input'!K204)</f>
        <v>0</v>
      </c>
      <c r="H599" s="46">
        <f>IF('Men Field input'!L204="","",'Men Field input'!L204)</f>
        <v>0</v>
      </c>
    </row>
    <row r="600" spans="1:8">
      <c r="A600" s="16" t="str">
        <f>IF('Men Field input'!A205="","",'Men Field input'!A205)</f>
        <v>Event</v>
      </c>
      <c r="B600" t="str">
        <f>IF('Men Field input'!B205="","",'Men Field input'!B205)</f>
        <v/>
      </c>
      <c r="C600" t="str">
        <f>IF('Men Field input'!C205="","",'Men Field input'!C205)</f>
        <v/>
      </c>
      <c r="D600" t="str">
        <f>IF('Men Field input'!D205="","",'Men Field input'!D205)</f>
        <v/>
      </c>
      <c r="E600" t="str">
        <f>IF('Men Field input'!E205="","",'Men Field input'!E205)</f>
        <v/>
      </c>
      <c r="F600" s="51" t="str">
        <f>IF('Men Field input'!T205="","",'Men Field input'!T205)</f>
        <v/>
      </c>
      <c r="G600" s="2" t="str">
        <f>IF('Men Field input'!K205="","",'Men Field input'!K205)</f>
        <v/>
      </c>
      <c r="H600" s="2" t="str">
        <f>IF('Men Field input'!L205="","",'Men Field input'!L205)</f>
        <v/>
      </c>
    </row>
    <row r="601" spans="1:8">
      <c r="A601" s="39" t="str">
        <f>IF('Men Field input'!A206="","",'Men Field input'!A206)</f>
        <v>HT</v>
      </c>
      <c r="B601" s="47" t="str">
        <f>IF('Men Field input'!B206="","",'Men Field input'!B206)</f>
        <v>B+C string</v>
      </c>
      <c r="C601" s="42" t="str">
        <f>IF('Men Field input'!C206="","",'Men Field input'!C206)</f>
        <v/>
      </c>
      <c r="D601" s="42" t="str">
        <f>IF('Men Field input'!D206="","",'Men Field input'!D206)</f>
        <v/>
      </c>
      <c r="E601" s="42" t="str">
        <f>IF('Men Field input'!E206="","",'Men Field input'!E206)</f>
        <v/>
      </c>
      <c r="F601" s="48"/>
      <c r="G601" s="43" t="str">
        <f>IF('Men Field input'!K206="","",'Men Field input'!K206)</f>
        <v>Position</v>
      </c>
      <c r="H601" s="43" t="str">
        <f>IF('Men Field input'!L206="","",'Men Field input'!L206)</f>
        <v>Bonus</v>
      </c>
    </row>
    <row r="602" spans="1:8">
      <c r="A602" s="40" t="str">
        <f>IF('Men Field input'!A207="","",'Men Field input'!A207)</f>
        <v>MEN</v>
      </c>
      <c r="B602" s="37" t="str">
        <f>IF('Men Field input'!B207="","",'Men Field input'!B207)</f>
        <v>Position</v>
      </c>
      <c r="C602" s="37" t="str">
        <f>IF('Men Field input'!C207="","",'Men Field input'!C207)</f>
        <v>Competitor</v>
      </c>
      <c r="D602" s="37" t="str">
        <f>IF('Men Field input'!D207="","",'Men Field input'!D207)</f>
        <v>Club</v>
      </c>
      <c r="E602" s="37" t="str">
        <f>IF('Men Field input'!E207="","",'Men Field input'!E207)</f>
        <v>Bib Number</v>
      </c>
      <c r="F602" s="49" t="str">
        <f>IF('Men Field input'!T207="","",'Men Field input'!T207)</f>
        <v>Performance</v>
      </c>
      <c r="G602" s="45" t="str">
        <f>IF('Men Field input'!K207="","",'Men Field input'!K207)</f>
        <v>Points</v>
      </c>
      <c r="H602" s="45" t="str">
        <f>IF('Men Field input'!L207="","",'Men Field input'!L207)</f>
        <v>Points</v>
      </c>
    </row>
    <row r="603" spans="1:8">
      <c r="A603" t="str">
        <f>IF('Men Field input'!A208="","",'Men Field input'!A208)</f>
        <v/>
      </c>
      <c r="B603" s="38">
        <f>IF('Men Field input'!B208="","",'Men Field input'!B208)</f>
        <v>1</v>
      </c>
      <c r="C603" s="38" t="str">
        <f>IF('Men Field input'!C208="","",'Men Field input'!C208)</f>
        <v/>
      </c>
      <c r="D603" s="38" t="str">
        <f>IF('Men Field input'!D208="","",'Men Field input'!D208)</f>
        <v/>
      </c>
      <c r="E603" s="38" t="str">
        <f>IF('Men Field input'!E208="","",'Men Field input'!E208)</f>
        <v/>
      </c>
      <c r="F603" s="50" t="str">
        <f>IF('Men Field input'!T208="","",'Men Field input'!T208)</f>
        <v/>
      </c>
      <c r="G603" s="46">
        <f>IF('Men Field input'!K208="","",'Men Field input'!K208)</f>
        <v>0</v>
      </c>
      <c r="H603" s="46">
        <f>IF('Men Field input'!L208="","",'Men Field input'!L208)</f>
        <v>0</v>
      </c>
    </row>
    <row r="604" spans="1:8">
      <c r="A604" t="str">
        <f>IF('Men Field input'!A209="","",'Men Field input'!A209)</f>
        <v/>
      </c>
      <c r="B604" s="38">
        <f>IF('Men Field input'!B209="","",'Men Field input'!B209)</f>
        <v>2</v>
      </c>
      <c r="C604" s="38" t="str">
        <f>IF('Men Field input'!C209="","",'Men Field input'!C209)</f>
        <v/>
      </c>
      <c r="D604" s="38" t="str">
        <f>IF('Men Field input'!D209="","",'Men Field input'!D209)</f>
        <v/>
      </c>
      <c r="E604" s="38" t="str">
        <f>IF('Men Field input'!E209="","",'Men Field input'!E209)</f>
        <v/>
      </c>
      <c r="F604" s="50" t="str">
        <f>IF('Men Field input'!T209="","",'Men Field input'!T209)</f>
        <v/>
      </c>
      <c r="G604" s="46">
        <f>IF('Men Field input'!K209="","",'Men Field input'!K209)</f>
        <v>0</v>
      </c>
      <c r="H604" s="46">
        <f>IF('Men Field input'!L209="","",'Men Field input'!L209)</f>
        <v>0</v>
      </c>
    </row>
    <row r="605" spans="1:8">
      <c r="A605" t="str">
        <f>IF('Men Field input'!A210="","",'Men Field input'!A210)</f>
        <v/>
      </c>
      <c r="B605" s="38">
        <f>IF('Men Field input'!B210="","",'Men Field input'!B210)</f>
        <v>3</v>
      </c>
      <c r="C605" s="38" t="str">
        <f>IF('Men Field input'!C210="","",'Men Field input'!C210)</f>
        <v/>
      </c>
      <c r="D605" s="38" t="str">
        <f>IF('Men Field input'!D210="","",'Men Field input'!D210)</f>
        <v/>
      </c>
      <c r="E605" s="38" t="str">
        <f>IF('Men Field input'!E210="","",'Men Field input'!E210)</f>
        <v/>
      </c>
      <c r="F605" s="50" t="str">
        <f>IF('Men Field input'!T210="","",'Men Field input'!T210)</f>
        <v/>
      </c>
      <c r="G605" s="46">
        <f>IF('Men Field input'!K210="","",'Men Field input'!K210)</f>
        <v>0</v>
      </c>
      <c r="H605" s="46">
        <f>IF('Men Field input'!L210="","",'Men Field input'!L210)</f>
        <v>0</v>
      </c>
    </row>
    <row r="606" spans="1:8">
      <c r="A606" t="str">
        <f>IF('Men Field input'!A211="","",'Men Field input'!A211)</f>
        <v/>
      </c>
      <c r="B606" s="38">
        <f>IF('Men Field input'!B211="","",'Men Field input'!B211)</f>
        <v>4</v>
      </c>
      <c r="C606" s="38" t="str">
        <f>IF('Men Field input'!C211="","",'Men Field input'!C211)</f>
        <v/>
      </c>
      <c r="D606" s="38" t="str">
        <f>IF('Men Field input'!D211="","",'Men Field input'!D211)</f>
        <v/>
      </c>
      <c r="E606" s="38" t="str">
        <f>IF('Men Field input'!E211="","",'Men Field input'!E211)</f>
        <v/>
      </c>
      <c r="F606" s="50" t="str">
        <f>IF('Men Field input'!T211="","",'Men Field input'!T211)</f>
        <v/>
      </c>
      <c r="G606" s="46">
        <f>IF('Men Field input'!K211="","",'Men Field input'!K211)</f>
        <v>0</v>
      </c>
      <c r="H606" s="46">
        <f>IF('Men Field input'!L211="","",'Men Field input'!L211)</f>
        <v>0</v>
      </c>
    </row>
    <row r="607" spans="1:8">
      <c r="A607" t="str">
        <f>IF('Men Field input'!A212="","",'Men Field input'!A212)</f>
        <v/>
      </c>
      <c r="B607" s="38">
        <f>IF('Men Field input'!B212="","",'Men Field input'!B212)</f>
        <v>5</v>
      </c>
      <c r="C607" s="38" t="str">
        <f>IF('Men Field input'!C212="","",'Men Field input'!C212)</f>
        <v/>
      </c>
      <c r="D607" s="38" t="str">
        <f>IF('Men Field input'!D212="","",'Men Field input'!D212)</f>
        <v/>
      </c>
      <c r="E607" s="38" t="str">
        <f>IF('Men Field input'!E212="","",'Men Field input'!E212)</f>
        <v/>
      </c>
      <c r="F607" s="50" t="str">
        <f>IF('Men Field input'!T212="","",'Men Field input'!T212)</f>
        <v/>
      </c>
      <c r="G607" s="46">
        <f>IF('Men Field input'!K212="","",'Men Field input'!K212)</f>
        <v>0</v>
      </c>
      <c r="H607" s="46">
        <f>IF('Men Field input'!L212="","",'Men Field input'!L212)</f>
        <v>0</v>
      </c>
    </row>
    <row r="608" spans="1:8">
      <c r="A608" t="str">
        <f>IF('Men Field input'!A213="","",'Men Field input'!A213)</f>
        <v/>
      </c>
      <c r="B608" s="38">
        <f>IF('Men Field input'!B213="","",'Men Field input'!B213)</f>
        <v>6</v>
      </c>
      <c r="C608" s="38" t="str">
        <f>IF('Men Field input'!C213="","",'Men Field input'!C213)</f>
        <v/>
      </c>
      <c r="D608" s="38" t="str">
        <f>IF('Men Field input'!D213="","",'Men Field input'!D213)</f>
        <v/>
      </c>
      <c r="E608" s="38" t="str">
        <f>IF('Men Field input'!E213="","",'Men Field input'!E213)</f>
        <v/>
      </c>
      <c r="F608" s="50" t="str">
        <f>IF('Men Field input'!T213="","",'Men Field input'!T213)</f>
        <v/>
      </c>
      <c r="G608" s="46">
        <f>IF('Men Field input'!K213="","",'Men Field input'!K213)</f>
        <v>0</v>
      </c>
      <c r="H608" s="46">
        <f>IF('Men Field input'!L213="","",'Men Field input'!L213)</f>
        <v>0</v>
      </c>
    </row>
    <row r="609" spans="1:8">
      <c r="A609" t="str">
        <f>IF('Men Field input'!A214="","",'Men Field input'!A214)</f>
        <v/>
      </c>
      <c r="B609" s="38">
        <f>IF('Men Field input'!B214="","",'Men Field input'!B214)</f>
        <v>7</v>
      </c>
      <c r="C609" s="38" t="str">
        <f>IF('Men Field input'!C214="","",'Men Field input'!C214)</f>
        <v/>
      </c>
      <c r="D609" s="38" t="str">
        <f>IF('Men Field input'!D214="","",'Men Field input'!D214)</f>
        <v/>
      </c>
      <c r="E609" s="38" t="str">
        <f>IF('Men Field input'!E214="","",'Men Field input'!E214)</f>
        <v/>
      </c>
      <c r="F609" s="50" t="str">
        <f>IF('Men Field input'!T214="","",'Men Field input'!T214)</f>
        <v/>
      </c>
      <c r="G609" s="46">
        <f>IF('Men Field input'!K214="","",'Men Field input'!K214)</f>
        <v>0</v>
      </c>
      <c r="H609" s="46">
        <f>IF('Men Field input'!L214="","",'Men Field input'!L214)</f>
        <v>0</v>
      </c>
    </row>
    <row r="610" spans="1:8">
      <c r="A610" t="str">
        <f>IF('Men Field input'!A215="","",'Men Field input'!A215)</f>
        <v/>
      </c>
      <c r="B610" s="38">
        <f>IF('Men Field input'!B215="","",'Men Field input'!B215)</f>
        <v>8</v>
      </c>
      <c r="C610" s="38" t="str">
        <f>IF('Men Field input'!C215="","",'Men Field input'!C215)</f>
        <v/>
      </c>
      <c r="D610" s="38" t="str">
        <f>IF('Men Field input'!D215="","",'Men Field input'!D215)</f>
        <v/>
      </c>
      <c r="E610" s="38" t="str">
        <f>IF('Men Field input'!E215="","",'Men Field input'!E215)</f>
        <v/>
      </c>
      <c r="F610" s="50" t="str">
        <f>IF('Men Field input'!T215="","",'Men Field input'!T215)</f>
        <v/>
      </c>
      <c r="G610" s="46">
        <f>IF('Men Field input'!K215="","",'Men Field input'!K215)</f>
        <v>0</v>
      </c>
      <c r="H610" s="46">
        <f>IF('Men Field input'!L215="","",'Men Field input'!L215)</f>
        <v>0</v>
      </c>
    </row>
    <row r="611" spans="1:8">
      <c r="A611" t="str">
        <f>IF('Men Field input'!A216="","",'Men Field input'!A216)</f>
        <v/>
      </c>
      <c r="B611" s="38">
        <f>IF('Men Field input'!B216="","",'Men Field input'!B216)</f>
        <v>9</v>
      </c>
      <c r="C611" s="38" t="str">
        <f>IF('Men Field input'!C216="","",'Men Field input'!C216)</f>
        <v/>
      </c>
      <c r="D611" s="38" t="str">
        <f>IF('Men Field input'!D216="","",'Men Field input'!D216)</f>
        <v/>
      </c>
      <c r="E611" s="38" t="str">
        <f>IF('Men Field input'!E216="","",'Men Field input'!E216)</f>
        <v/>
      </c>
      <c r="F611" s="50" t="str">
        <f>IF('Men Field input'!T216="","",'Men Field input'!T216)</f>
        <v/>
      </c>
      <c r="G611" s="46">
        <f>IF('Men Field input'!K216="","",'Men Field input'!K216)</f>
        <v>0</v>
      </c>
      <c r="H611" s="46">
        <f>IF('Men Field input'!L216="","",'Men Field input'!L216)</f>
        <v>0</v>
      </c>
    </row>
    <row r="612" spans="1:8">
      <c r="A612" t="str">
        <f>IF('Men Field input'!A217="","",'Men Field input'!A217)</f>
        <v/>
      </c>
      <c r="B612" s="38">
        <f>IF('Men Field input'!B217="","",'Men Field input'!B217)</f>
        <v>10</v>
      </c>
      <c r="C612" s="38" t="str">
        <f>IF('Men Field input'!C217="","",'Men Field input'!C217)</f>
        <v/>
      </c>
      <c r="D612" s="38" t="str">
        <f>IF('Men Field input'!D217="","",'Men Field input'!D217)</f>
        <v/>
      </c>
      <c r="E612" s="38" t="str">
        <f>IF('Men Field input'!E217="","",'Men Field input'!E217)</f>
        <v/>
      </c>
      <c r="F612" s="50" t="str">
        <f>IF('Men Field input'!T217="","",'Men Field input'!T217)</f>
        <v/>
      </c>
      <c r="G612" s="46">
        <f>IF('Men Field input'!K217="","",'Men Field input'!K217)</f>
        <v>0</v>
      </c>
      <c r="H612" s="46">
        <f>IF('Men Field input'!L217="","",'Men Field input'!L217)</f>
        <v>0</v>
      </c>
    </row>
    <row r="613" spans="1:8">
      <c r="A613" t="str">
        <f>IF('Men Field input'!A218="","",'Men Field input'!A218)</f>
        <v/>
      </c>
      <c r="B613" s="38">
        <f>IF('Men Field input'!B218="","",'Men Field input'!B218)</f>
        <v>11</v>
      </c>
      <c r="C613" s="38" t="str">
        <f>IF('Men Field input'!C218="","",'Men Field input'!C218)</f>
        <v/>
      </c>
      <c r="D613" s="38" t="str">
        <f>IF('Men Field input'!D218="","",'Men Field input'!D218)</f>
        <v/>
      </c>
      <c r="E613" s="38" t="str">
        <f>IF('Men Field input'!E218="","",'Men Field input'!E218)</f>
        <v/>
      </c>
      <c r="F613" s="50" t="str">
        <f>IF('Men Field input'!T218="","",'Men Field input'!T218)</f>
        <v/>
      </c>
      <c r="G613" s="46">
        <f>IF('Men Field input'!K218="","",'Men Field input'!K218)</f>
        <v>0</v>
      </c>
      <c r="H613" s="46">
        <f>IF('Men Field input'!L218="","",'Men Field input'!L218)</f>
        <v>0</v>
      </c>
    </row>
    <row r="614" spans="1:8">
      <c r="A614" t="str">
        <f>IF('Men Field input'!A219="","",'Men Field input'!A219)</f>
        <v/>
      </c>
      <c r="B614" s="38">
        <f>IF('Men Field input'!B219="","",'Men Field input'!B219)</f>
        <v>12</v>
      </c>
      <c r="C614" s="38" t="str">
        <f>IF('Men Field input'!C219="","",'Men Field input'!C219)</f>
        <v/>
      </c>
      <c r="D614" s="38" t="str">
        <f>IF('Men Field input'!D219="","",'Men Field input'!D219)</f>
        <v/>
      </c>
      <c r="E614" s="38" t="str">
        <f>IF('Men Field input'!E219="","",'Men Field input'!E219)</f>
        <v/>
      </c>
      <c r="F614" s="50" t="str">
        <f>IF('Men Field input'!T219="","",'Men Field input'!T219)</f>
        <v/>
      </c>
      <c r="G614" s="46">
        <f>IF('Men Field input'!K219="","",'Men Field input'!K219)</f>
        <v>0</v>
      </c>
      <c r="H614" s="46">
        <f>IF('Men Field input'!L219="","",'Men Field input'!L219)</f>
        <v>0</v>
      </c>
    </row>
    <row r="615" spans="1:8">
      <c r="A615" t="str">
        <f>IF('Men Field input'!A220="","",'Men Field input'!A220)</f>
        <v/>
      </c>
      <c r="B615" s="38">
        <f>IF('Men Field input'!B220="","",'Men Field input'!B220)</f>
        <v>13</v>
      </c>
      <c r="C615" s="38" t="str">
        <f>IF('Men Field input'!C220="","",'Men Field input'!C220)</f>
        <v/>
      </c>
      <c r="D615" s="38" t="str">
        <f>IF('Men Field input'!D220="","",'Men Field input'!D220)</f>
        <v/>
      </c>
      <c r="E615" s="38" t="str">
        <f>IF('Men Field input'!E220="","",'Men Field input'!E220)</f>
        <v/>
      </c>
      <c r="F615" s="50" t="str">
        <f>IF('Men Field input'!T220="","",'Men Field input'!T220)</f>
        <v/>
      </c>
      <c r="G615" s="46">
        <f>IF('Men Field input'!K220="","",'Men Field input'!K220)</f>
        <v>0</v>
      </c>
      <c r="H615" s="46">
        <f>IF('Men Field input'!L220="","",'Men Field input'!L220)</f>
        <v>0</v>
      </c>
    </row>
    <row r="616" spans="1:8">
      <c r="A616" t="str">
        <f>IF('Men Field input'!A221="","",'Men Field input'!A221)</f>
        <v/>
      </c>
      <c r="B616" s="38">
        <f>IF('Men Field input'!B221="","",'Men Field input'!B221)</f>
        <v>14</v>
      </c>
      <c r="C616" s="38" t="str">
        <f>IF('Men Field input'!C221="","",'Men Field input'!C221)</f>
        <v/>
      </c>
      <c r="D616" s="38" t="str">
        <f>IF('Men Field input'!D221="","",'Men Field input'!D221)</f>
        <v/>
      </c>
      <c r="E616" s="38" t="str">
        <f>IF('Men Field input'!E221="","",'Men Field input'!E221)</f>
        <v/>
      </c>
      <c r="F616" s="50" t="str">
        <f>IF('Men Field input'!T221="","",'Men Field input'!T221)</f>
        <v/>
      </c>
      <c r="G616" s="46">
        <f>IF('Men Field input'!K221="","",'Men Field input'!K221)</f>
        <v>0</v>
      </c>
      <c r="H616" s="46">
        <f>IF('Men Field input'!L221="","",'Men Field input'!L221)</f>
        <v>0</v>
      </c>
    </row>
    <row r="617" spans="1:8">
      <c r="A617" t="str">
        <f>IF('Men Field input'!A222="","",'Men Field input'!A222)</f>
        <v/>
      </c>
      <c r="B617" s="38">
        <f>IF('Men Field input'!B222="","",'Men Field input'!B222)</f>
        <v>15</v>
      </c>
      <c r="C617" s="38" t="str">
        <f>IF('Men Field input'!C222="","",'Men Field input'!C222)</f>
        <v/>
      </c>
      <c r="D617" s="38" t="str">
        <f>IF('Men Field input'!D222="","",'Men Field input'!D222)</f>
        <v/>
      </c>
      <c r="E617" s="38" t="str">
        <f>IF('Men Field input'!E222="","",'Men Field input'!E222)</f>
        <v/>
      </c>
      <c r="F617" s="50" t="str">
        <f>IF('Men Field input'!T222="","",'Men Field input'!T222)</f>
        <v/>
      </c>
      <c r="G617" s="46">
        <f>IF('Men Field input'!K222="","",'Men Field input'!K222)</f>
        <v>0</v>
      </c>
      <c r="H617" s="46">
        <f>IF('Men Field input'!L222="","",'Men Field input'!L222)</f>
        <v>0</v>
      </c>
    </row>
    <row r="618" spans="1:8">
      <c r="A618" t="str">
        <f>IF('Men Field input'!A223="","",'Men Field input'!A223)</f>
        <v/>
      </c>
      <c r="B618" s="38">
        <f>IF('Men Field input'!B223="","",'Men Field input'!B223)</f>
        <v>16</v>
      </c>
      <c r="C618" s="38" t="str">
        <f>IF('Men Field input'!C223="","",'Men Field input'!C223)</f>
        <v/>
      </c>
      <c r="D618" s="38" t="str">
        <f>IF('Men Field input'!D223="","",'Men Field input'!D223)</f>
        <v/>
      </c>
      <c r="E618" s="38" t="str">
        <f>IF('Men Field input'!E223="","",'Men Field input'!E223)</f>
        <v/>
      </c>
      <c r="F618" s="50" t="str">
        <f>IF('Men Field input'!T223="","",'Men Field input'!T223)</f>
        <v/>
      </c>
      <c r="G618" s="46">
        <f>IF('Men Field input'!K223="","",'Men Field input'!K223)</f>
        <v>0</v>
      </c>
      <c r="H618" s="46">
        <f>IF('Men Field input'!L223="","",'Men Field input'!L223)</f>
        <v>0</v>
      </c>
    </row>
    <row r="619" spans="1:8">
      <c r="A619" t="str">
        <f>IF('Men Field input'!A224="","",'Men Field input'!A224)</f>
        <v/>
      </c>
      <c r="B619" t="str">
        <f>IF('Men Field input'!B224="","",'Men Field input'!B224)</f>
        <v/>
      </c>
      <c r="C619" t="str">
        <f>IF('Men Field input'!C224="","",'Men Field input'!C224)</f>
        <v/>
      </c>
      <c r="D619" t="str">
        <f>IF('Men Field input'!D224="","",'Men Field input'!D224)</f>
        <v/>
      </c>
      <c r="E619" t="str">
        <f>IF('Men Field input'!E224="","",'Men Field input'!E224)</f>
        <v/>
      </c>
      <c r="F619" s="51" t="str">
        <f>IF('Men Field input'!T224="","",'Men Field input'!T224)</f>
        <v/>
      </c>
      <c r="G619" t="str">
        <f>IF('Men Field input'!K224="","",'Men Field input'!K224)</f>
        <v/>
      </c>
      <c r="H619" t="str">
        <f>IF('Men Field input'!L224="","",'Men Field input'!L224)</f>
        <v/>
      </c>
    </row>
    <row r="620" spans="1:8">
      <c r="A620" t="str">
        <f>IF('Men Field input'!A225="","",'Men Field input'!A225)</f>
        <v/>
      </c>
      <c r="B620" t="str">
        <f>IF('Men Field input'!B225="","",'Men Field input'!B225)</f>
        <v/>
      </c>
      <c r="C620" t="str">
        <f>IF('Men Field input'!C225="","",'Men Field input'!C225)</f>
        <v/>
      </c>
      <c r="D620" t="str">
        <f>IF('Men Field input'!D225="","",'Men Field input'!D225)</f>
        <v/>
      </c>
      <c r="E620" t="str">
        <f>IF('Men Field input'!E225="","",'Men Field input'!E225)</f>
        <v/>
      </c>
      <c r="F620" s="51" t="str">
        <f>IF('Men Field input'!T225="","",'Men Field input'!T225)</f>
        <v/>
      </c>
      <c r="G620" t="str">
        <f>IF('Men Field input'!K225="","",'Men Field input'!K225)</f>
        <v/>
      </c>
      <c r="H620" t="str">
        <f>IF('Men Field input'!L225="","",'Men Field input'!L225)</f>
        <v/>
      </c>
    </row>
    <row r="621" spans="1:8">
      <c r="A621" s="39" t="str">
        <f>IF('Men Field input'!A226="","",'Men Field input'!A226)</f>
        <v>Event</v>
      </c>
      <c r="B621" s="39" t="str">
        <f>IF('Men Field input'!B226="","",'Men Field input'!B226)</f>
        <v>Event</v>
      </c>
      <c r="C621" s="39" t="str">
        <f>IF('Men Field input'!C226="","",'Men Field input'!C226)</f>
        <v>JT</v>
      </c>
      <c r="D621" s="39" t="str">
        <f>IF('Men Field input'!D226="","",'Men Field input'!D226)</f>
        <v>metres</v>
      </c>
      <c r="E621" s="40" t="str">
        <f>A623</f>
        <v>MEN</v>
      </c>
      <c r="F621" s="51" t="str">
        <f>IF('Men Field input'!T226="","",'Men Field input'!T226)</f>
        <v/>
      </c>
      <c r="G621" s="2" t="str">
        <f>IF('Men Field input'!K226="","",'Men Field input'!K226)</f>
        <v/>
      </c>
      <c r="H621" s="2" t="str">
        <f>IF('Men Field input'!L226="","",'Men Field input'!L226)</f>
        <v/>
      </c>
    </row>
    <row r="622" spans="1:8">
      <c r="A622" s="39" t="str">
        <f>IF('Men Field input'!A227="","",'Men Field input'!A227)</f>
        <v>JT</v>
      </c>
      <c r="B622" s="41" t="str">
        <f>IF('Men Field input'!B227="","",'Men Field input'!B227)</f>
        <v>A string</v>
      </c>
      <c r="C622" s="42" t="str">
        <f>IF('Men Field input'!C227="","",'Men Field input'!C227)</f>
        <v/>
      </c>
      <c r="D622" s="42" t="str">
        <f>IF('Men Field input'!D227="","",'Men Field input'!D227)</f>
        <v/>
      </c>
      <c r="E622" s="42" t="str">
        <f>IF('Men Field input'!E227="","",'Men Field input'!E227)</f>
        <v/>
      </c>
      <c r="F622" s="48"/>
      <c r="G622" s="43" t="str">
        <f>IF('Men Field input'!K227="","",'Men Field input'!K227)</f>
        <v>Position</v>
      </c>
      <c r="H622" s="43" t="str">
        <f>IF('Men Field input'!L227="","",'Men Field input'!L227)</f>
        <v>Bonus</v>
      </c>
    </row>
    <row r="623" spans="1:8">
      <c r="A623" s="40" t="str">
        <f>IF('Men Field input'!A228="","",'Men Field input'!A228)</f>
        <v>MEN</v>
      </c>
      <c r="B623" s="44" t="str">
        <f>IF('Men Field input'!B228="","",'Men Field input'!B228)</f>
        <v>Position</v>
      </c>
      <c r="C623" s="37" t="str">
        <f>IF('Men Field input'!C228="","",'Men Field input'!C228)</f>
        <v>Competitor</v>
      </c>
      <c r="D623" s="37" t="str">
        <f>IF('Men Field input'!D228="","",'Men Field input'!D228)</f>
        <v>Club</v>
      </c>
      <c r="E623" s="37" t="str">
        <f>IF('Men Field input'!E228="","",'Men Field input'!E228)</f>
        <v>Bib Number</v>
      </c>
      <c r="F623" s="49" t="str">
        <f>IF('Men Field input'!T228="","",'Men Field input'!T228)</f>
        <v>Performance</v>
      </c>
      <c r="G623" s="45" t="str">
        <f>IF('Men Field input'!K228="","",'Men Field input'!K228)</f>
        <v>Points</v>
      </c>
      <c r="H623" s="45" t="str">
        <f>IF('Men Field input'!L228="","",'Men Field input'!L228)</f>
        <v>Points</v>
      </c>
    </row>
    <row r="624" spans="1:8">
      <c r="A624" t="str">
        <f>IF('Men Field input'!A229="","",'Men Field input'!A229)</f>
        <v/>
      </c>
      <c r="B624" s="38">
        <f>IF('Men Field input'!B229="","",'Men Field input'!B229)</f>
        <v>1</v>
      </c>
      <c r="C624" s="38" t="str">
        <f>IF('Men Field input'!C229="","",'Men Field input'!C229)</f>
        <v/>
      </c>
      <c r="D624" s="38" t="str">
        <f>IF('Men Field input'!D229="","",'Men Field input'!D229)</f>
        <v/>
      </c>
      <c r="E624" s="38" t="str">
        <f>IF('Men Field input'!E229="","",'Men Field input'!E229)</f>
        <v/>
      </c>
      <c r="F624" s="50" t="str">
        <f>IF('Men Field input'!T229="","",'Men Field input'!T229)</f>
        <v/>
      </c>
      <c r="G624" s="46">
        <f>IF('Men Field input'!K229="","",'Men Field input'!K229)</f>
        <v>0</v>
      </c>
      <c r="H624" s="46">
        <f>IF('Men Field input'!L229="","",'Men Field input'!L229)</f>
        <v>0</v>
      </c>
    </row>
    <row r="625" spans="1:8">
      <c r="A625" t="str">
        <f>IF('Men Field input'!A230="","",'Men Field input'!A230)</f>
        <v/>
      </c>
      <c r="B625" s="38">
        <f>IF('Men Field input'!B230="","",'Men Field input'!B230)</f>
        <v>2</v>
      </c>
      <c r="C625" s="38" t="str">
        <f>IF('Men Field input'!C230="","",'Men Field input'!C230)</f>
        <v/>
      </c>
      <c r="D625" s="38" t="str">
        <f>IF('Men Field input'!D230="","",'Men Field input'!D230)</f>
        <v/>
      </c>
      <c r="E625" s="38" t="str">
        <f>IF('Men Field input'!E230="","",'Men Field input'!E230)</f>
        <v/>
      </c>
      <c r="F625" s="50" t="str">
        <f>IF('Men Field input'!T230="","",'Men Field input'!T230)</f>
        <v/>
      </c>
      <c r="G625" s="46">
        <f>IF('Men Field input'!K230="","",'Men Field input'!K230)</f>
        <v>0</v>
      </c>
      <c r="H625" s="46">
        <f>IF('Men Field input'!L230="","",'Men Field input'!L230)</f>
        <v>0</v>
      </c>
    </row>
    <row r="626" spans="1:8">
      <c r="A626" t="str">
        <f>IF('Men Field input'!A231="","",'Men Field input'!A231)</f>
        <v/>
      </c>
      <c r="B626" s="38">
        <f>IF('Men Field input'!B231="","",'Men Field input'!B231)</f>
        <v>3</v>
      </c>
      <c r="C626" s="38" t="str">
        <f>IF('Men Field input'!C231="","",'Men Field input'!C231)</f>
        <v/>
      </c>
      <c r="D626" s="38" t="str">
        <f>IF('Men Field input'!D231="","",'Men Field input'!D231)</f>
        <v/>
      </c>
      <c r="E626" s="38" t="str">
        <f>IF('Men Field input'!E231="","",'Men Field input'!E231)</f>
        <v/>
      </c>
      <c r="F626" s="50" t="str">
        <f>IF('Men Field input'!T231="","",'Men Field input'!T231)</f>
        <v/>
      </c>
      <c r="G626" s="46">
        <f>IF('Men Field input'!K231="","",'Men Field input'!K231)</f>
        <v>0</v>
      </c>
      <c r="H626" s="46">
        <f>IF('Men Field input'!L231="","",'Men Field input'!L231)</f>
        <v>0</v>
      </c>
    </row>
    <row r="627" spans="1:8">
      <c r="A627" t="str">
        <f>IF('Men Field input'!A232="","",'Men Field input'!A232)</f>
        <v/>
      </c>
      <c r="B627" s="38">
        <f>IF('Men Field input'!B232="","",'Men Field input'!B232)</f>
        <v>4</v>
      </c>
      <c r="C627" s="38" t="str">
        <f>IF('Men Field input'!C232="","",'Men Field input'!C232)</f>
        <v/>
      </c>
      <c r="D627" s="38" t="str">
        <f>IF('Men Field input'!D232="","",'Men Field input'!D232)</f>
        <v/>
      </c>
      <c r="E627" s="38" t="str">
        <f>IF('Men Field input'!E232="","",'Men Field input'!E232)</f>
        <v/>
      </c>
      <c r="F627" s="50" t="str">
        <f>IF('Men Field input'!T232="","",'Men Field input'!T232)</f>
        <v/>
      </c>
      <c r="G627" s="46">
        <f>IF('Men Field input'!K232="","",'Men Field input'!K232)</f>
        <v>0</v>
      </c>
      <c r="H627" s="46">
        <f>IF('Men Field input'!L232="","",'Men Field input'!L232)</f>
        <v>0</v>
      </c>
    </row>
    <row r="628" spans="1:8">
      <c r="A628" t="str">
        <f>IF('Men Field input'!A233="","",'Men Field input'!A233)</f>
        <v/>
      </c>
      <c r="B628" s="38">
        <f>IF('Men Field input'!B233="","",'Men Field input'!B233)</f>
        <v>5</v>
      </c>
      <c r="C628" s="38" t="str">
        <f>IF('Men Field input'!C233="","",'Men Field input'!C233)</f>
        <v/>
      </c>
      <c r="D628" s="38" t="str">
        <f>IF('Men Field input'!D233="","",'Men Field input'!D233)</f>
        <v/>
      </c>
      <c r="E628" s="38" t="str">
        <f>IF('Men Field input'!E233="","",'Men Field input'!E233)</f>
        <v/>
      </c>
      <c r="F628" s="50" t="str">
        <f>IF('Men Field input'!T233="","",'Men Field input'!T233)</f>
        <v/>
      </c>
      <c r="G628" s="46">
        <f>IF('Men Field input'!K233="","",'Men Field input'!K233)</f>
        <v>0</v>
      </c>
      <c r="H628" s="46">
        <f>IF('Men Field input'!L233="","",'Men Field input'!L233)</f>
        <v>0</v>
      </c>
    </row>
    <row r="629" spans="1:8">
      <c r="A629" t="str">
        <f>IF('Men Field input'!A234="","",'Men Field input'!A234)</f>
        <v/>
      </c>
      <c r="B629" s="38">
        <f>IF('Men Field input'!B234="","",'Men Field input'!B234)</f>
        <v>6</v>
      </c>
      <c r="C629" s="38" t="str">
        <f>IF('Men Field input'!C234="","",'Men Field input'!C234)</f>
        <v/>
      </c>
      <c r="D629" s="38" t="str">
        <f>IF('Men Field input'!D234="","",'Men Field input'!D234)</f>
        <v/>
      </c>
      <c r="E629" s="38" t="str">
        <f>IF('Men Field input'!E234="","",'Men Field input'!E234)</f>
        <v/>
      </c>
      <c r="F629" s="50" t="str">
        <f>IF('Men Field input'!T234="","",'Men Field input'!T234)</f>
        <v/>
      </c>
      <c r="G629" s="46">
        <f>IF('Men Field input'!K234="","",'Men Field input'!K234)</f>
        <v>0</v>
      </c>
      <c r="H629" s="46">
        <f>IF('Men Field input'!L234="","",'Men Field input'!L234)</f>
        <v>0</v>
      </c>
    </row>
    <row r="630" spans="1:8">
      <c r="A630" t="str">
        <f>IF('Men Field input'!A235="","",'Men Field input'!A235)</f>
        <v/>
      </c>
      <c r="B630" s="38">
        <f>IF('Men Field input'!B235="","",'Men Field input'!B235)</f>
        <v>7</v>
      </c>
      <c r="C630" s="38" t="str">
        <f>IF('Men Field input'!C235="","",'Men Field input'!C235)</f>
        <v/>
      </c>
      <c r="D630" s="38" t="str">
        <f>IF('Men Field input'!D235="","",'Men Field input'!D235)</f>
        <v/>
      </c>
      <c r="E630" s="38" t="str">
        <f>IF('Men Field input'!E235="","",'Men Field input'!E235)</f>
        <v/>
      </c>
      <c r="F630" s="50" t="str">
        <f>IF('Men Field input'!T235="","",'Men Field input'!T235)</f>
        <v/>
      </c>
      <c r="G630" s="46">
        <f>IF('Men Field input'!K235="","",'Men Field input'!K235)</f>
        <v>0</v>
      </c>
      <c r="H630" s="46">
        <f>IF('Men Field input'!L235="","",'Men Field input'!L235)</f>
        <v>0</v>
      </c>
    </row>
    <row r="631" spans="1:8">
      <c r="A631" t="str">
        <f>IF('Men Field input'!A236="","",'Men Field input'!A236)</f>
        <v/>
      </c>
      <c r="B631" s="38">
        <f>IF('Men Field input'!B236="","",'Men Field input'!B236)</f>
        <v>8</v>
      </c>
      <c r="C631" s="38" t="str">
        <f>IF('Men Field input'!C236="","",'Men Field input'!C236)</f>
        <v/>
      </c>
      <c r="D631" s="38" t="str">
        <f>IF('Men Field input'!D236="","",'Men Field input'!D236)</f>
        <v/>
      </c>
      <c r="E631" s="38" t="str">
        <f>IF('Men Field input'!E236="","",'Men Field input'!E236)</f>
        <v/>
      </c>
      <c r="F631" s="50" t="str">
        <f>IF('Men Field input'!T236="","",'Men Field input'!T236)</f>
        <v/>
      </c>
      <c r="G631" s="46">
        <f>IF('Men Field input'!K236="","",'Men Field input'!K236)</f>
        <v>0</v>
      </c>
      <c r="H631" s="46">
        <f>IF('Men Field input'!L236="","",'Men Field input'!L236)</f>
        <v>0</v>
      </c>
    </row>
    <row r="632" spans="1:8">
      <c r="A632" s="16" t="str">
        <f>IF('Men Field input'!A237="","",'Men Field input'!A237)</f>
        <v>Event</v>
      </c>
      <c r="B632" t="str">
        <f>IF('Men Field input'!B237="","",'Men Field input'!B237)</f>
        <v/>
      </c>
      <c r="C632" t="str">
        <f>IF('Men Field input'!C237="","",'Men Field input'!C237)</f>
        <v/>
      </c>
      <c r="D632" t="str">
        <f>IF('Men Field input'!D237="","",'Men Field input'!D237)</f>
        <v/>
      </c>
      <c r="E632" t="str">
        <f>IF('Men Field input'!E237="","",'Men Field input'!E237)</f>
        <v/>
      </c>
      <c r="F632" s="51" t="str">
        <f>IF('Men Field input'!T237="","",'Men Field input'!T237)</f>
        <v/>
      </c>
      <c r="G632" s="2" t="str">
        <f>IF('Men Field input'!K237="","",'Men Field input'!K237)</f>
        <v/>
      </c>
      <c r="H632" s="2" t="str">
        <f>IF('Men Field input'!L237="","",'Men Field input'!L237)</f>
        <v/>
      </c>
    </row>
    <row r="633" spans="1:8">
      <c r="A633" s="39" t="str">
        <f>IF('Men Field input'!A238="","",'Men Field input'!A238)</f>
        <v>JT</v>
      </c>
      <c r="B633" s="47" t="str">
        <f>IF('Men Field input'!B238="","",'Men Field input'!B238)</f>
        <v>B+C string</v>
      </c>
      <c r="C633" s="42" t="str">
        <f>IF('Men Field input'!C238="","",'Men Field input'!C238)</f>
        <v/>
      </c>
      <c r="D633" s="42" t="str">
        <f>IF('Men Field input'!D238="","",'Men Field input'!D238)</f>
        <v/>
      </c>
      <c r="E633" s="42" t="str">
        <f>IF('Men Field input'!E238="","",'Men Field input'!E238)</f>
        <v/>
      </c>
      <c r="F633" s="48"/>
      <c r="G633" s="43" t="str">
        <f>IF('Men Field input'!K238="","",'Men Field input'!K238)</f>
        <v>Position</v>
      </c>
      <c r="H633" s="43" t="str">
        <f>IF('Men Field input'!L238="","",'Men Field input'!L238)</f>
        <v>Bonus</v>
      </c>
    </row>
    <row r="634" spans="1:8">
      <c r="A634" s="40" t="str">
        <f>IF('Men Field input'!A239="","",'Men Field input'!A239)</f>
        <v>MEN</v>
      </c>
      <c r="B634" s="37" t="str">
        <f>IF('Men Field input'!B239="","",'Men Field input'!B239)</f>
        <v>Position</v>
      </c>
      <c r="C634" s="37" t="str">
        <f>IF('Men Field input'!C239="","",'Men Field input'!C239)</f>
        <v>Competitor</v>
      </c>
      <c r="D634" s="37" t="str">
        <f>IF('Men Field input'!D239="","",'Men Field input'!D239)</f>
        <v>Club</v>
      </c>
      <c r="E634" s="37" t="str">
        <f>IF('Men Field input'!E239="","",'Men Field input'!E239)</f>
        <v>Bib Number</v>
      </c>
      <c r="F634" s="49" t="str">
        <f>IF('Men Field input'!T239="","",'Men Field input'!T239)</f>
        <v>Performance</v>
      </c>
      <c r="G634" s="45" t="str">
        <f>IF('Men Field input'!K239="","",'Men Field input'!K239)</f>
        <v>Points</v>
      </c>
      <c r="H634" s="45" t="str">
        <f>IF('Men Field input'!L239="","",'Men Field input'!L239)</f>
        <v>Points</v>
      </c>
    </row>
    <row r="635" spans="1:8">
      <c r="A635" t="str">
        <f>IF('Men Field input'!A240="","",'Men Field input'!A240)</f>
        <v/>
      </c>
      <c r="B635" s="38">
        <f>IF('Men Field input'!B240="","",'Men Field input'!B240)</f>
        <v>1</v>
      </c>
      <c r="C635" s="38" t="str">
        <f>IF('Men Field input'!C240="","",'Men Field input'!C240)</f>
        <v/>
      </c>
      <c r="D635" s="38" t="str">
        <f>IF('Men Field input'!D240="","",'Men Field input'!D240)</f>
        <v/>
      </c>
      <c r="E635" s="38" t="str">
        <f>IF('Men Field input'!E240="","",'Men Field input'!E240)</f>
        <v/>
      </c>
      <c r="F635" s="50" t="str">
        <f>IF('Men Field input'!T240="","",'Men Field input'!T240)</f>
        <v/>
      </c>
      <c r="G635" s="46">
        <f>IF('Men Field input'!K240="","",'Men Field input'!K240)</f>
        <v>0</v>
      </c>
      <c r="H635" s="46">
        <f>IF('Men Field input'!L240="","",'Men Field input'!L240)</f>
        <v>0</v>
      </c>
    </row>
    <row r="636" spans="1:8">
      <c r="A636" t="str">
        <f>IF('Men Field input'!A241="","",'Men Field input'!A241)</f>
        <v/>
      </c>
      <c r="B636" s="38">
        <f>IF('Men Field input'!B241="","",'Men Field input'!B241)</f>
        <v>2</v>
      </c>
      <c r="C636" s="38" t="str">
        <f>IF('Men Field input'!C241="","",'Men Field input'!C241)</f>
        <v/>
      </c>
      <c r="D636" s="38" t="str">
        <f>IF('Men Field input'!D241="","",'Men Field input'!D241)</f>
        <v/>
      </c>
      <c r="E636" s="38" t="str">
        <f>IF('Men Field input'!E241="","",'Men Field input'!E241)</f>
        <v/>
      </c>
      <c r="F636" s="50" t="str">
        <f>IF('Men Field input'!T241="","",'Men Field input'!T241)</f>
        <v/>
      </c>
      <c r="G636" s="46">
        <f>IF('Men Field input'!K241="","",'Men Field input'!K241)</f>
        <v>0</v>
      </c>
      <c r="H636" s="46">
        <f>IF('Men Field input'!L241="","",'Men Field input'!L241)</f>
        <v>0</v>
      </c>
    </row>
    <row r="637" spans="1:8">
      <c r="A637" t="str">
        <f>IF('Men Field input'!A242="","",'Men Field input'!A242)</f>
        <v/>
      </c>
      <c r="B637" s="38">
        <f>IF('Men Field input'!B242="","",'Men Field input'!B242)</f>
        <v>3</v>
      </c>
      <c r="C637" s="38" t="str">
        <f>IF('Men Field input'!C242="","",'Men Field input'!C242)</f>
        <v/>
      </c>
      <c r="D637" s="38" t="str">
        <f>IF('Men Field input'!D242="","",'Men Field input'!D242)</f>
        <v/>
      </c>
      <c r="E637" s="38" t="str">
        <f>IF('Men Field input'!E242="","",'Men Field input'!E242)</f>
        <v/>
      </c>
      <c r="F637" s="50" t="str">
        <f>IF('Men Field input'!T242="","",'Men Field input'!T242)</f>
        <v/>
      </c>
      <c r="G637" s="46">
        <f>IF('Men Field input'!K242="","",'Men Field input'!K242)</f>
        <v>0</v>
      </c>
      <c r="H637" s="46">
        <f>IF('Men Field input'!L242="","",'Men Field input'!L242)</f>
        <v>0</v>
      </c>
    </row>
    <row r="638" spans="1:8">
      <c r="A638" t="str">
        <f>IF('Men Field input'!A243="","",'Men Field input'!A243)</f>
        <v/>
      </c>
      <c r="B638" s="38">
        <f>IF('Men Field input'!B243="","",'Men Field input'!B243)</f>
        <v>4</v>
      </c>
      <c r="C638" s="38" t="str">
        <f>IF('Men Field input'!C243="","",'Men Field input'!C243)</f>
        <v/>
      </c>
      <c r="D638" s="38" t="str">
        <f>IF('Men Field input'!D243="","",'Men Field input'!D243)</f>
        <v/>
      </c>
      <c r="E638" s="38" t="str">
        <f>IF('Men Field input'!E243="","",'Men Field input'!E243)</f>
        <v/>
      </c>
      <c r="F638" s="50" t="str">
        <f>IF('Men Field input'!T243="","",'Men Field input'!T243)</f>
        <v/>
      </c>
      <c r="G638" s="46">
        <f>IF('Men Field input'!K243="","",'Men Field input'!K243)</f>
        <v>0</v>
      </c>
      <c r="H638" s="46">
        <f>IF('Men Field input'!L243="","",'Men Field input'!L243)</f>
        <v>0</v>
      </c>
    </row>
    <row r="639" spans="1:8">
      <c r="A639" t="str">
        <f>IF('Men Field input'!A244="","",'Men Field input'!A244)</f>
        <v/>
      </c>
      <c r="B639" s="38">
        <f>IF('Men Field input'!B244="","",'Men Field input'!B244)</f>
        <v>5</v>
      </c>
      <c r="C639" s="38" t="str">
        <f>IF('Men Field input'!C244="","",'Men Field input'!C244)</f>
        <v/>
      </c>
      <c r="D639" s="38" t="str">
        <f>IF('Men Field input'!D244="","",'Men Field input'!D244)</f>
        <v/>
      </c>
      <c r="E639" s="38" t="str">
        <f>IF('Men Field input'!E244="","",'Men Field input'!E244)</f>
        <v/>
      </c>
      <c r="F639" s="50" t="str">
        <f>IF('Men Field input'!T244="","",'Men Field input'!T244)</f>
        <v/>
      </c>
      <c r="G639" s="46">
        <f>IF('Men Field input'!K244="","",'Men Field input'!K244)</f>
        <v>0</v>
      </c>
      <c r="H639" s="46">
        <f>IF('Men Field input'!L244="","",'Men Field input'!L244)</f>
        <v>0</v>
      </c>
    </row>
    <row r="640" spans="1:8">
      <c r="A640" t="str">
        <f>IF('Men Field input'!A245="","",'Men Field input'!A245)</f>
        <v/>
      </c>
      <c r="B640" s="38">
        <f>IF('Men Field input'!B245="","",'Men Field input'!B245)</f>
        <v>6</v>
      </c>
      <c r="C640" s="38" t="str">
        <f>IF('Men Field input'!C245="","",'Men Field input'!C245)</f>
        <v/>
      </c>
      <c r="D640" s="38" t="str">
        <f>IF('Men Field input'!D245="","",'Men Field input'!D245)</f>
        <v/>
      </c>
      <c r="E640" s="38" t="str">
        <f>IF('Men Field input'!E245="","",'Men Field input'!E245)</f>
        <v/>
      </c>
      <c r="F640" s="50" t="str">
        <f>IF('Men Field input'!T245="","",'Men Field input'!T245)</f>
        <v/>
      </c>
      <c r="G640" s="46">
        <f>IF('Men Field input'!K245="","",'Men Field input'!K245)</f>
        <v>0</v>
      </c>
      <c r="H640" s="46">
        <f>IF('Men Field input'!L245="","",'Men Field input'!L245)</f>
        <v>0</v>
      </c>
    </row>
    <row r="641" spans="1:8">
      <c r="A641" t="str">
        <f>IF('Men Field input'!A246="","",'Men Field input'!A246)</f>
        <v/>
      </c>
      <c r="B641" s="38">
        <f>IF('Men Field input'!B246="","",'Men Field input'!B246)</f>
        <v>7</v>
      </c>
      <c r="C641" s="38" t="str">
        <f>IF('Men Field input'!C246="","",'Men Field input'!C246)</f>
        <v/>
      </c>
      <c r="D641" s="38" t="str">
        <f>IF('Men Field input'!D246="","",'Men Field input'!D246)</f>
        <v/>
      </c>
      <c r="E641" s="38" t="str">
        <f>IF('Men Field input'!E246="","",'Men Field input'!E246)</f>
        <v/>
      </c>
      <c r="F641" s="50" t="str">
        <f>IF('Men Field input'!T246="","",'Men Field input'!T246)</f>
        <v/>
      </c>
      <c r="G641" s="46">
        <f>IF('Men Field input'!K246="","",'Men Field input'!K246)</f>
        <v>0</v>
      </c>
      <c r="H641" s="46">
        <f>IF('Men Field input'!L246="","",'Men Field input'!L246)</f>
        <v>0</v>
      </c>
    </row>
    <row r="642" spans="1:8">
      <c r="A642" t="str">
        <f>IF('Men Field input'!A247="","",'Men Field input'!A247)</f>
        <v/>
      </c>
      <c r="B642" s="38">
        <f>IF('Men Field input'!B247="","",'Men Field input'!B247)</f>
        <v>8</v>
      </c>
      <c r="C642" s="38" t="str">
        <f>IF('Men Field input'!C247="","",'Men Field input'!C247)</f>
        <v/>
      </c>
      <c r="D642" s="38" t="str">
        <f>IF('Men Field input'!D247="","",'Men Field input'!D247)</f>
        <v/>
      </c>
      <c r="E642" s="38" t="str">
        <f>IF('Men Field input'!E247="","",'Men Field input'!E247)</f>
        <v/>
      </c>
      <c r="F642" s="50" t="str">
        <f>IF('Men Field input'!T247="","",'Men Field input'!T247)</f>
        <v/>
      </c>
      <c r="G642" s="46">
        <f>IF('Men Field input'!K247="","",'Men Field input'!K247)</f>
        <v>0</v>
      </c>
      <c r="H642" s="46">
        <f>IF('Men Field input'!L247="","",'Men Field input'!L247)</f>
        <v>0</v>
      </c>
    </row>
    <row r="643" spans="1:8">
      <c r="A643" t="str">
        <f>IF('Men Field input'!A248="","",'Men Field input'!A248)</f>
        <v/>
      </c>
      <c r="B643" s="38">
        <f>IF('Men Field input'!B248="","",'Men Field input'!B248)</f>
        <v>9</v>
      </c>
      <c r="C643" s="38" t="str">
        <f>IF('Men Field input'!C248="","",'Men Field input'!C248)</f>
        <v/>
      </c>
      <c r="D643" s="38" t="str">
        <f>IF('Men Field input'!D248="","",'Men Field input'!D248)</f>
        <v/>
      </c>
      <c r="E643" s="38" t="str">
        <f>IF('Men Field input'!E248="","",'Men Field input'!E248)</f>
        <v/>
      </c>
      <c r="F643" s="50" t="str">
        <f>IF('Men Field input'!T248="","",'Men Field input'!T248)</f>
        <v/>
      </c>
      <c r="G643" s="46">
        <f>IF('Men Field input'!K248="","",'Men Field input'!K248)</f>
        <v>0</v>
      </c>
      <c r="H643" s="46">
        <f>IF('Men Field input'!L248="","",'Men Field input'!L248)</f>
        <v>0</v>
      </c>
    </row>
    <row r="644" spans="1:8">
      <c r="A644" t="str">
        <f>IF('Men Field input'!A249="","",'Men Field input'!A249)</f>
        <v/>
      </c>
      <c r="B644" s="38">
        <f>IF('Men Field input'!B249="","",'Men Field input'!B249)</f>
        <v>10</v>
      </c>
      <c r="C644" s="38" t="str">
        <f>IF('Men Field input'!C249="","",'Men Field input'!C249)</f>
        <v/>
      </c>
      <c r="D644" s="38" t="str">
        <f>IF('Men Field input'!D249="","",'Men Field input'!D249)</f>
        <v/>
      </c>
      <c r="E644" s="38" t="str">
        <f>IF('Men Field input'!E249="","",'Men Field input'!E249)</f>
        <v/>
      </c>
      <c r="F644" s="50" t="str">
        <f>IF('Men Field input'!T249="","",'Men Field input'!T249)</f>
        <v/>
      </c>
      <c r="G644" s="46">
        <f>IF('Men Field input'!K249="","",'Men Field input'!K249)</f>
        <v>0</v>
      </c>
      <c r="H644" s="46">
        <f>IF('Men Field input'!L249="","",'Men Field input'!L249)</f>
        <v>0</v>
      </c>
    </row>
    <row r="645" spans="1:8">
      <c r="A645" t="str">
        <f>IF('Men Field input'!A250="","",'Men Field input'!A250)</f>
        <v/>
      </c>
      <c r="B645" s="38">
        <f>IF('Men Field input'!B250="","",'Men Field input'!B250)</f>
        <v>11</v>
      </c>
      <c r="C645" s="38" t="str">
        <f>IF('Men Field input'!C250="","",'Men Field input'!C250)</f>
        <v/>
      </c>
      <c r="D645" s="38" t="str">
        <f>IF('Men Field input'!D250="","",'Men Field input'!D250)</f>
        <v/>
      </c>
      <c r="E645" s="38" t="str">
        <f>IF('Men Field input'!E250="","",'Men Field input'!E250)</f>
        <v/>
      </c>
      <c r="F645" s="50" t="str">
        <f>IF('Men Field input'!T250="","",'Men Field input'!T250)</f>
        <v/>
      </c>
      <c r="G645" s="46">
        <f>IF('Men Field input'!K250="","",'Men Field input'!K250)</f>
        <v>0</v>
      </c>
      <c r="H645" s="46">
        <f>IF('Men Field input'!L250="","",'Men Field input'!L250)</f>
        <v>0</v>
      </c>
    </row>
    <row r="646" spans="1:8">
      <c r="A646" t="str">
        <f>IF('Men Field input'!A251="","",'Men Field input'!A251)</f>
        <v/>
      </c>
      <c r="B646" s="38">
        <f>IF('Men Field input'!B251="","",'Men Field input'!B251)</f>
        <v>12</v>
      </c>
      <c r="C646" s="38" t="str">
        <f>IF('Men Field input'!C251="","",'Men Field input'!C251)</f>
        <v/>
      </c>
      <c r="D646" s="38" t="str">
        <f>IF('Men Field input'!D251="","",'Men Field input'!D251)</f>
        <v/>
      </c>
      <c r="E646" s="38" t="str">
        <f>IF('Men Field input'!E251="","",'Men Field input'!E251)</f>
        <v/>
      </c>
      <c r="F646" s="50" t="str">
        <f>IF('Men Field input'!T251="","",'Men Field input'!T251)</f>
        <v/>
      </c>
      <c r="G646" s="46">
        <f>IF('Men Field input'!K251="","",'Men Field input'!K251)</f>
        <v>0</v>
      </c>
      <c r="H646" s="46">
        <f>IF('Men Field input'!L251="","",'Men Field input'!L251)</f>
        <v>0</v>
      </c>
    </row>
    <row r="647" spans="1:8">
      <c r="A647" t="str">
        <f>IF('Men Field input'!A252="","",'Men Field input'!A252)</f>
        <v/>
      </c>
      <c r="B647" s="38">
        <f>IF('Men Field input'!B252="","",'Men Field input'!B252)</f>
        <v>13</v>
      </c>
      <c r="C647" s="38" t="str">
        <f>IF('Men Field input'!C252="","",'Men Field input'!C252)</f>
        <v/>
      </c>
      <c r="D647" s="38" t="str">
        <f>IF('Men Field input'!D252="","",'Men Field input'!D252)</f>
        <v/>
      </c>
      <c r="E647" s="38" t="str">
        <f>IF('Men Field input'!E252="","",'Men Field input'!E252)</f>
        <v/>
      </c>
      <c r="F647" s="50" t="str">
        <f>IF('Men Field input'!T252="","",'Men Field input'!T252)</f>
        <v/>
      </c>
      <c r="G647" s="46">
        <f>IF('Men Field input'!K252="","",'Men Field input'!K252)</f>
        <v>0</v>
      </c>
      <c r="H647" s="46">
        <f>IF('Men Field input'!L252="","",'Men Field input'!L252)</f>
        <v>0</v>
      </c>
    </row>
    <row r="648" spans="1:8">
      <c r="A648" t="str">
        <f>IF('Men Field input'!A253="","",'Men Field input'!A253)</f>
        <v/>
      </c>
      <c r="B648" s="38">
        <f>IF('Men Field input'!B253="","",'Men Field input'!B253)</f>
        <v>14</v>
      </c>
      <c r="C648" s="38" t="str">
        <f>IF('Men Field input'!C253="","",'Men Field input'!C253)</f>
        <v/>
      </c>
      <c r="D648" s="38" t="str">
        <f>IF('Men Field input'!D253="","",'Men Field input'!D253)</f>
        <v/>
      </c>
      <c r="E648" s="38" t="str">
        <f>IF('Men Field input'!E253="","",'Men Field input'!E253)</f>
        <v/>
      </c>
      <c r="F648" s="50" t="str">
        <f>IF('Men Field input'!T253="","",'Men Field input'!T253)</f>
        <v/>
      </c>
      <c r="G648" s="46">
        <f>IF('Men Field input'!K253="","",'Men Field input'!K253)</f>
        <v>0</v>
      </c>
      <c r="H648" s="46">
        <f>IF('Men Field input'!L253="","",'Men Field input'!L253)</f>
        <v>0</v>
      </c>
    </row>
    <row r="649" spans="1:8">
      <c r="A649" t="str">
        <f>IF('Men Field input'!A254="","",'Men Field input'!A254)</f>
        <v/>
      </c>
      <c r="B649" s="38">
        <f>IF('Men Field input'!B254="","",'Men Field input'!B254)</f>
        <v>15</v>
      </c>
      <c r="C649" s="38" t="str">
        <f>IF('Men Field input'!C254="","",'Men Field input'!C254)</f>
        <v/>
      </c>
      <c r="D649" s="38" t="str">
        <f>IF('Men Field input'!D254="","",'Men Field input'!D254)</f>
        <v/>
      </c>
      <c r="E649" s="38" t="str">
        <f>IF('Men Field input'!E254="","",'Men Field input'!E254)</f>
        <v/>
      </c>
      <c r="F649" s="50" t="str">
        <f>IF('Men Field input'!T254="","",'Men Field input'!T254)</f>
        <v/>
      </c>
      <c r="G649" s="46">
        <f>IF('Men Field input'!K254="","",'Men Field input'!K254)</f>
        <v>0</v>
      </c>
      <c r="H649" s="46">
        <f>IF('Men Field input'!L254="","",'Men Field input'!L254)</f>
        <v>0</v>
      </c>
    </row>
    <row r="650" spans="1:8">
      <c r="A650" t="str">
        <f>IF('Men Field input'!A255="","",'Men Field input'!A255)</f>
        <v/>
      </c>
      <c r="B650" s="38">
        <f>IF('Men Field input'!B255="","",'Men Field input'!B255)</f>
        <v>16</v>
      </c>
      <c r="C650" s="38" t="str">
        <f>IF('Men Field input'!C255="","",'Men Field input'!C255)</f>
        <v/>
      </c>
      <c r="D650" s="38" t="str">
        <f>IF('Men Field input'!D255="","",'Men Field input'!D255)</f>
        <v/>
      </c>
      <c r="E650" s="38" t="str">
        <f>IF('Men Field input'!E255="","",'Men Field input'!E255)</f>
        <v/>
      </c>
      <c r="F650" s="50" t="str">
        <f>IF('Men Field input'!T255="","",'Men Field input'!T255)</f>
        <v/>
      </c>
      <c r="G650" s="46">
        <f>IF('Men Field input'!K255="","",'Men Field input'!K255)</f>
        <v>0</v>
      </c>
      <c r="H650" s="46">
        <f>IF('Men Field input'!L255="","",'Men Field input'!L255)</f>
        <v>0</v>
      </c>
    </row>
    <row r="653" spans="1:8">
      <c r="A653" s="39" t="str">
        <f>IF('Women Track input 1'!A2="","",'Women Track input 1'!A2)</f>
        <v>Event</v>
      </c>
      <c r="B653" s="39" t="str">
        <f>IF('Women Track input 1'!B2="","",'Women Track input 1'!B2)</f>
        <v>Event</v>
      </c>
      <c r="C653" s="39">
        <f>IF('Women Track input 1'!C2="","",'Women Track input 1'!C2)</f>
        <v>100</v>
      </c>
      <c r="D653" s="39" t="str">
        <f>IF('Women Track input 1'!D2="","",'Women Track input 1'!D2)</f>
        <v>metres</v>
      </c>
      <c r="E653" s="40" t="str">
        <f>IF('Women Track input 1'!E2="","",'Women Track input 1'!E2)</f>
        <v/>
      </c>
      <c r="F653" s="2" t="str">
        <f>IF('Women Track input 1'!T2="","",'Women Track input 1'!T2)</f>
        <v/>
      </c>
      <c r="G653" s="2" t="str">
        <f>IF('Women Track input 1'!K2="","",'Women Track input 1'!K2)</f>
        <v/>
      </c>
      <c r="H653" s="2" t="str">
        <f>IF('Women Track input 1'!L2="","",'Women Track input 1'!L2)</f>
        <v/>
      </c>
    </row>
    <row r="654" spans="1:8">
      <c r="A654" s="16">
        <f>IF('Women Track input 1'!A3="","",'Women Track input 1'!A3)</f>
        <v>100</v>
      </c>
      <c r="B654" s="41" t="str">
        <f>IF('Women Track input 1'!B3="","",'Women Track input 1'!B3)</f>
        <v>A string</v>
      </c>
      <c r="C654" s="42" t="str">
        <f>IF('Women Track input 1'!C3="","",'Women Track input 1'!C3)</f>
        <v>Wind reading if applic</v>
      </c>
      <c r="D654" s="42" t="str">
        <f>IF('Women Track input 1'!D3="","",'Women Track input 1'!D3)</f>
        <v/>
      </c>
      <c r="E654" s="42" t="str">
        <f>IF('Women Track input 1'!E3="","",'Women Track input 1'!E3)</f>
        <v>m/s</v>
      </c>
      <c r="F654" s="43"/>
      <c r="G654" s="43" t="str">
        <f>IF('Women Track input 1'!K3="","",'Women Track input 1'!K3)</f>
        <v>Position</v>
      </c>
      <c r="H654" s="43" t="str">
        <f>IF('Women Track input 1'!L3="","",'Women Track input 1'!L3)</f>
        <v>Bonus</v>
      </c>
    </row>
    <row r="655" spans="1:8">
      <c r="A655" s="40" t="str">
        <f>IF('Women Track input 1'!A4="","",'Women Track input 1'!A4)</f>
        <v>WOMEN</v>
      </c>
      <c r="B655" s="44" t="str">
        <f>IF('Women Track input 1'!B4="","",'Women Track input 1'!B4)</f>
        <v>Position</v>
      </c>
      <c r="C655" s="37" t="str">
        <f>IF('Women Track input 1'!C4="","",'Women Track input 1'!C4)</f>
        <v>Competitor</v>
      </c>
      <c r="D655" s="37" t="str">
        <f>IF('Women Track input 1'!D4="","",'Women Track input 1'!D4)</f>
        <v>Club</v>
      </c>
      <c r="E655" s="37" t="str">
        <f>IF('Women Track input 1'!E4="","",'Women Track input 1'!E4)</f>
        <v>Bib Number</v>
      </c>
      <c r="F655" s="45" t="str">
        <f>IF('Women Track input 1'!X4="","",'Women Track input 1'!X4)</f>
        <v>Performance</v>
      </c>
      <c r="G655" s="45" t="str">
        <f>IF('Women Track input 1'!K4="","",'Women Track input 1'!K4)</f>
        <v>Points</v>
      </c>
      <c r="H655" s="45" t="str">
        <f>IF('Women Track input 1'!L4="","",'Women Track input 1'!L4)</f>
        <v>Points</v>
      </c>
    </row>
    <row r="656" spans="1:8">
      <c r="A656" t="str">
        <f>IF('Women Track input 1'!A5="","",'Women Track input 1'!A5)</f>
        <v/>
      </c>
      <c r="B656" s="38">
        <f>IF('Women Track input 1'!B5="","",'Women Track input 1'!B5)</f>
        <v>1</v>
      </c>
      <c r="C656" s="38" t="str">
        <f>IF('Women Track input 1'!C5="","",'Women Track input 1'!C5)</f>
        <v/>
      </c>
      <c r="D656" s="38" t="str">
        <f>IF('Women Track input 1'!D5="","",'Women Track input 1'!D5)</f>
        <v/>
      </c>
      <c r="E656" s="38" t="str">
        <f>IF('Women Track input 1'!E5="","",'Women Track input 1'!E5)</f>
        <v/>
      </c>
      <c r="F656" s="46" t="str">
        <f>IF('Women Track input 1'!X5="","",'Women Track input 1'!X5)</f>
        <v/>
      </c>
      <c r="G656" s="46">
        <f>IF('Women Track input 1'!K5="","",'Women Track input 1'!K5)</f>
        <v>0</v>
      </c>
      <c r="H656" s="46">
        <f>IF('Women Track input 1'!L5="","",'Women Track input 1'!L5)</f>
        <v>0</v>
      </c>
    </row>
    <row r="657" spans="1:8">
      <c r="A657" t="str">
        <f>IF('Women Track input 1'!A6="","",'Women Track input 1'!A6)</f>
        <v/>
      </c>
      <c r="B657" s="38">
        <f>IF('Women Track input 1'!B6="","",'Women Track input 1'!B6)</f>
        <v>2</v>
      </c>
      <c r="C657" s="38" t="str">
        <f>IF('Women Track input 1'!C6="","",'Women Track input 1'!C6)</f>
        <v/>
      </c>
      <c r="D657" s="38" t="str">
        <f>IF('Women Track input 1'!D6="","",'Women Track input 1'!D6)</f>
        <v/>
      </c>
      <c r="E657" s="38" t="str">
        <f>IF('Women Track input 1'!E6="","",'Women Track input 1'!E6)</f>
        <v/>
      </c>
      <c r="F657" s="46" t="str">
        <f>IF('Women Track input 1'!X6="","",'Women Track input 1'!X6)</f>
        <v/>
      </c>
      <c r="G657" s="46">
        <f>IF('Women Track input 1'!K6="","",'Women Track input 1'!K6)</f>
        <v>0</v>
      </c>
      <c r="H657" s="46">
        <f>IF('Women Track input 1'!L6="","",'Women Track input 1'!L6)</f>
        <v>0</v>
      </c>
    </row>
    <row r="658" spans="1:8">
      <c r="A658" t="str">
        <f>IF('Women Track input 1'!A7="","",'Women Track input 1'!A7)</f>
        <v/>
      </c>
      <c r="B658" s="38">
        <f>IF('Women Track input 1'!B7="","",'Women Track input 1'!B7)</f>
        <v>3</v>
      </c>
      <c r="C658" s="38" t="str">
        <f>IF('Women Track input 1'!C7="","",'Women Track input 1'!C7)</f>
        <v/>
      </c>
      <c r="D658" s="38" t="str">
        <f>IF('Women Track input 1'!D7="","",'Women Track input 1'!D7)</f>
        <v/>
      </c>
      <c r="E658" s="38" t="str">
        <f>IF('Women Track input 1'!E7="","",'Women Track input 1'!E7)</f>
        <v/>
      </c>
      <c r="F658" s="46" t="str">
        <f>IF('Women Track input 1'!X7="","",'Women Track input 1'!X7)</f>
        <v/>
      </c>
      <c r="G658" s="46">
        <f>IF('Women Track input 1'!K7="","",'Women Track input 1'!K7)</f>
        <v>0</v>
      </c>
      <c r="H658" s="46">
        <f>IF('Women Track input 1'!L7="","",'Women Track input 1'!L7)</f>
        <v>0</v>
      </c>
    </row>
    <row r="659" spans="1:8">
      <c r="A659" t="str">
        <f>IF('Women Track input 1'!A8="","",'Women Track input 1'!A8)</f>
        <v/>
      </c>
      <c r="B659" s="38">
        <f>IF('Women Track input 1'!B8="","",'Women Track input 1'!B8)</f>
        <v>4</v>
      </c>
      <c r="C659" s="38" t="str">
        <f>IF('Women Track input 1'!C8="","",'Women Track input 1'!C8)</f>
        <v/>
      </c>
      <c r="D659" s="38" t="str">
        <f>IF('Women Track input 1'!D8="","",'Women Track input 1'!D8)</f>
        <v/>
      </c>
      <c r="E659" s="38" t="str">
        <f>IF('Women Track input 1'!E8="","",'Women Track input 1'!E8)</f>
        <v/>
      </c>
      <c r="F659" s="46" t="str">
        <f>IF('Women Track input 1'!X8="","",'Women Track input 1'!X8)</f>
        <v/>
      </c>
      <c r="G659" s="46">
        <f>IF('Women Track input 1'!K8="","",'Women Track input 1'!K8)</f>
        <v>0</v>
      </c>
      <c r="H659" s="46">
        <f>IF('Women Track input 1'!L8="","",'Women Track input 1'!L8)</f>
        <v>0</v>
      </c>
    </row>
    <row r="660" spans="1:8">
      <c r="A660" t="str">
        <f>IF('Women Track input 1'!A9="","",'Women Track input 1'!A9)</f>
        <v/>
      </c>
      <c r="B660" s="38">
        <f>IF('Women Track input 1'!B9="","",'Women Track input 1'!B9)</f>
        <v>5</v>
      </c>
      <c r="C660" s="38" t="str">
        <f>IF('Women Track input 1'!C9="","",'Women Track input 1'!C9)</f>
        <v/>
      </c>
      <c r="D660" s="38" t="str">
        <f>IF('Women Track input 1'!D9="","",'Women Track input 1'!D9)</f>
        <v/>
      </c>
      <c r="E660" s="38" t="str">
        <f>IF('Women Track input 1'!E9="","",'Women Track input 1'!E9)</f>
        <v/>
      </c>
      <c r="F660" s="46" t="str">
        <f>IF('Women Track input 1'!X9="","",'Women Track input 1'!X9)</f>
        <v/>
      </c>
      <c r="G660" s="46">
        <f>IF('Women Track input 1'!K9="","",'Women Track input 1'!K9)</f>
        <v>0</v>
      </c>
      <c r="H660" s="46">
        <f>IF('Women Track input 1'!L9="","",'Women Track input 1'!L9)</f>
        <v>0</v>
      </c>
    </row>
    <row r="661" spans="1:8">
      <c r="A661" t="str">
        <f>IF('Women Track input 1'!A10="","",'Women Track input 1'!A10)</f>
        <v/>
      </c>
      <c r="B661" s="38">
        <f>IF('Women Track input 1'!B10="","",'Women Track input 1'!B10)</f>
        <v>6</v>
      </c>
      <c r="C661" s="38" t="str">
        <f>IF('Women Track input 1'!C10="","",'Women Track input 1'!C10)</f>
        <v/>
      </c>
      <c r="D661" s="38" t="str">
        <f>IF('Women Track input 1'!D10="","",'Women Track input 1'!D10)</f>
        <v/>
      </c>
      <c r="E661" s="38" t="str">
        <f>IF('Women Track input 1'!E10="","",'Women Track input 1'!E10)</f>
        <v/>
      </c>
      <c r="F661" s="46" t="str">
        <f>IF('Women Track input 1'!X10="","",'Women Track input 1'!X10)</f>
        <v/>
      </c>
      <c r="G661" s="46">
        <f>IF('Women Track input 1'!K10="","",'Women Track input 1'!K10)</f>
        <v>0</v>
      </c>
      <c r="H661" s="46">
        <f>IF('Women Track input 1'!L10="","",'Women Track input 1'!L10)</f>
        <v>0</v>
      </c>
    </row>
    <row r="662" spans="1:8">
      <c r="A662" t="str">
        <f>IF('Women Track input 1'!A11="","",'Women Track input 1'!A11)</f>
        <v/>
      </c>
      <c r="B662" s="38">
        <f>IF('Women Track input 1'!B11="","",'Women Track input 1'!B11)</f>
        <v>7</v>
      </c>
      <c r="C662" s="38" t="str">
        <f>IF('Women Track input 1'!C11="","",'Women Track input 1'!C11)</f>
        <v/>
      </c>
      <c r="D662" s="38" t="str">
        <f>IF('Women Track input 1'!D11="","",'Women Track input 1'!D11)</f>
        <v/>
      </c>
      <c r="E662" s="38" t="str">
        <f>IF('Women Track input 1'!E11="","",'Women Track input 1'!E11)</f>
        <v/>
      </c>
      <c r="F662" s="46" t="str">
        <f>IF('Women Track input 1'!X11="","",'Women Track input 1'!X11)</f>
        <v/>
      </c>
      <c r="G662" s="46">
        <f>IF('Women Track input 1'!K11="","",'Women Track input 1'!K11)</f>
        <v>0</v>
      </c>
      <c r="H662" s="46">
        <f>IF('Women Track input 1'!L11="","",'Women Track input 1'!L11)</f>
        <v>0</v>
      </c>
    </row>
    <row r="663" spans="1:8">
      <c r="A663" t="str">
        <f>IF('Women Track input 1'!A12="","",'Women Track input 1'!A12)</f>
        <v/>
      </c>
      <c r="B663" s="38">
        <f>IF('Women Track input 1'!B12="","",'Women Track input 1'!B12)</f>
        <v>8</v>
      </c>
      <c r="C663" s="38" t="str">
        <f>IF('Women Track input 1'!C12="","",'Women Track input 1'!C12)</f>
        <v/>
      </c>
      <c r="D663" s="38" t="str">
        <f>IF('Women Track input 1'!D12="","",'Women Track input 1'!D12)</f>
        <v/>
      </c>
      <c r="E663" s="38" t="str">
        <f>IF('Women Track input 1'!E12="","",'Women Track input 1'!E12)</f>
        <v/>
      </c>
      <c r="F663" s="46" t="str">
        <f>IF('Women Track input 1'!X12="","",'Women Track input 1'!X12)</f>
        <v/>
      </c>
      <c r="G663" s="46">
        <f>IF('Women Track input 1'!K12="","",'Women Track input 1'!K12)</f>
        <v>0</v>
      </c>
      <c r="H663" s="46">
        <f>IF('Women Track input 1'!L12="","",'Women Track input 1'!L12)</f>
        <v>0</v>
      </c>
    </row>
    <row r="664" spans="1:8">
      <c r="A664" s="39" t="str">
        <f>IF('Women Track input 1'!A13="","",'Women Track input 1'!A13)</f>
        <v>Event</v>
      </c>
      <c r="B664" s="39" t="str">
        <f>IF('Women Track input 1'!B13="","",'Women Track input 1'!B13)</f>
        <v/>
      </c>
      <c r="C664" s="39" t="str">
        <f>IF('Women Track input 1'!C13="","",'Women Track input 1'!C13)</f>
        <v/>
      </c>
      <c r="D664" s="39" t="str">
        <f>IF('Women Track input 1'!D13="","",'Women Track input 1'!D13)</f>
        <v/>
      </c>
      <c r="E664" s="40" t="str">
        <f>IF('Women Track input 1'!E13="","",'Women Track input 1'!E13)</f>
        <v/>
      </c>
      <c r="F664" s="2" t="str">
        <f>IF('Women Track input 1'!X13="","",'Women Track input 1'!X13)</f>
        <v/>
      </c>
      <c r="G664" s="2" t="str">
        <f>IF('Women Track input 1'!K13="","",'Women Track input 1'!K13)</f>
        <v/>
      </c>
      <c r="H664" s="2" t="str">
        <f>IF('Women Track input 1'!L13="","",'Women Track input 1'!L13)</f>
        <v/>
      </c>
    </row>
    <row r="665" spans="1:8">
      <c r="A665" s="16">
        <f>IF('Women Track input 1'!A14="","",'Women Track input 1'!A14)</f>
        <v>100</v>
      </c>
      <c r="B665" s="41" t="str">
        <f>IF('Women Track input 1'!B14="","",'Women Track input 1'!B14)</f>
        <v>B/C Race 1</v>
      </c>
      <c r="C665" s="42" t="str">
        <f>IF('Women Track input 1'!C14="","",'Women Track input 1'!C14)</f>
        <v>Wind reading if applic</v>
      </c>
      <c r="D665" s="42" t="str">
        <f>IF('Women Track input 1'!D14="","",'Women Track input 1'!D14)</f>
        <v/>
      </c>
      <c r="E665" s="42" t="str">
        <f>IF('Women Track input 1'!E14="","",'Women Track input 1'!E14)</f>
        <v>m/s</v>
      </c>
      <c r="F665" s="43" t="str">
        <f>IF('Women Track input 1'!X14="","",'Women Track input 1'!X14)</f>
        <v>Formatted</v>
      </c>
      <c r="G665" s="43" t="str">
        <f>IF('Women Track input 1'!K14="","",'Women Track input 1'!K14)</f>
        <v>Position</v>
      </c>
      <c r="H665" s="43" t="str">
        <f>IF('Women Track input 1'!L14="","",'Women Track input 1'!L14)</f>
        <v>Bonus</v>
      </c>
    </row>
    <row r="666" spans="1:8">
      <c r="A666" s="40" t="str">
        <f>IF('Women Track input 1'!A15="","",'Women Track input 1'!A15)</f>
        <v>WOMEN</v>
      </c>
      <c r="B666" s="44" t="str">
        <f>IF('Women Track input 1'!B15="","",'Women Track input 1'!B15)</f>
        <v>Position</v>
      </c>
      <c r="C666" s="37" t="str">
        <f>IF('Women Track input 1'!C15="","",'Women Track input 1'!C15)</f>
        <v>Competitor</v>
      </c>
      <c r="D666" s="37" t="str">
        <f>IF('Women Track input 1'!D15="","",'Women Track input 1'!D15)</f>
        <v>Club</v>
      </c>
      <c r="E666" s="37" t="str">
        <f>IF('Women Track input 1'!E15="","",'Women Track input 1'!E15)</f>
        <v>Bib Number</v>
      </c>
      <c r="F666" s="45" t="str">
        <f>IF('Women Track input 1'!X15="","",'Women Track input 1'!X15)</f>
        <v>Performance</v>
      </c>
      <c r="G666" s="45" t="str">
        <f>IF('Women Track input 1'!K15="","",'Women Track input 1'!K15)</f>
        <v>Points</v>
      </c>
      <c r="H666" s="45" t="str">
        <f>IF('Women Track input 1'!L15="","",'Women Track input 1'!L15)</f>
        <v>Points</v>
      </c>
    </row>
    <row r="667" spans="1:8">
      <c r="A667" t="str">
        <f>IF('Women Track input 1'!A16="","",'Women Track input 1'!A16)</f>
        <v/>
      </c>
      <c r="B667" s="38">
        <f>IF('Women Track input 1'!B16="","",'Women Track input 1'!B16)</f>
        <v>1</v>
      </c>
      <c r="C667" s="38" t="str">
        <f>IF('Women Track input 1'!C16="","",'Women Track input 1'!C16)</f>
        <v/>
      </c>
      <c r="D667" s="38" t="str">
        <f>IF('Women Track input 1'!D16="","",'Women Track input 1'!D16)</f>
        <v/>
      </c>
      <c r="E667" s="38" t="str">
        <f>IF('Women Track input 1'!E16="","",'Women Track input 1'!E16)</f>
        <v/>
      </c>
      <c r="F667" s="46" t="str">
        <f>IF('Women Track input 1'!X16="","",'Women Track input 1'!X16)</f>
        <v/>
      </c>
      <c r="G667" s="46" t="str">
        <f>IF('Women Track input 1'!K16="","",'Women Track input 1'!K16)</f>
        <v/>
      </c>
      <c r="H667" s="46" t="str">
        <f>IF('Women Track input 1'!L16="","",'Women Track input 1'!L16)</f>
        <v/>
      </c>
    </row>
    <row r="668" spans="1:8">
      <c r="A668" t="str">
        <f>IF('Women Track input 1'!A17="","",'Women Track input 1'!A17)</f>
        <v/>
      </c>
      <c r="B668" s="38">
        <f>IF('Women Track input 1'!B17="","",'Women Track input 1'!B17)</f>
        <v>2</v>
      </c>
      <c r="C668" s="38" t="str">
        <f>IF('Women Track input 1'!C17="","",'Women Track input 1'!C17)</f>
        <v/>
      </c>
      <c r="D668" s="38" t="str">
        <f>IF('Women Track input 1'!D17="","",'Women Track input 1'!D17)</f>
        <v/>
      </c>
      <c r="E668" s="38" t="str">
        <f>IF('Women Track input 1'!E17="","",'Women Track input 1'!E17)</f>
        <v/>
      </c>
      <c r="F668" s="46" t="str">
        <f>IF('Women Track input 1'!X17="","",'Women Track input 1'!X17)</f>
        <v/>
      </c>
      <c r="G668" s="46" t="str">
        <f>IF('Women Track input 1'!K17="","",'Women Track input 1'!K17)</f>
        <v/>
      </c>
      <c r="H668" s="46" t="str">
        <f>IF('Women Track input 1'!L17="","",'Women Track input 1'!L17)</f>
        <v/>
      </c>
    </row>
    <row r="669" spans="1:8">
      <c r="A669" t="str">
        <f>IF('Women Track input 1'!A18="","",'Women Track input 1'!A18)</f>
        <v/>
      </c>
      <c r="B669" s="38">
        <f>IF('Women Track input 1'!B18="","",'Women Track input 1'!B18)</f>
        <v>3</v>
      </c>
      <c r="C669" s="38" t="str">
        <f>IF('Women Track input 1'!C18="","",'Women Track input 1'!C18)</f>
        <v/>
      </c>
      <c r="D669" s="38" t="str">
        <f>IF('Women Track input 1'!D18="","",'Women Track input 1'!D18)</f>
        <v/>
      </c>
      <c r="E669" s="38" t="str">
        <f>IF('Women Track input 1'!E18="","",'Women Track input 1'!E18)</f>
        <v/>
      </c>
      <c r="F669" s="46" t="str">
        <f>IF('Women Track input 1'!X18="","",'Women Track input 1'!X18)</f>
        <v/>
      </c>
      <c r="G669" s="46" t="str">
        <f>IF('Women Track input 1'!K18="","",'Women Track input 1'!K18)</f>
        <v/>
      </c>
      <c r="H669" s="46" t="str">
        <f>IF('Women Track input 1'!L18="","",'Women Track input 1'!L18)</f>
        <v/>
      </c>
    </row>
    <row r="670" spans="1:8">
      <c r="A670" t="str">
        <f>IF('Women Track input 1'!A19="","",'Women Track input 1'!A19)</f>
        <v/>
      </c>
      <c r="B670" s="38">
        <f>IF('Women Track input 1'!B19="","",'Women Track input 1'!B19)</f>
        <v>4</v>
      </c>
      <c r="C670" s="38" t="str">
        <f>IF('Women Track input 1'!C19="","",'Women Track input 1'!C19)</f>
        <v/>
      </c>
      <c r="D670" s="38" t="str">
        <f>IF('Women Track input 1'!D19="","",'Women Track input 1'!D19)</f>
        <v/>
      </c>
      <c r="E670" s="38" t="str">
        <f>IF('Women Track input 1'!E19="","",'Women Track input 1'!E19)</f>
        <v/>
      </c>
      <c r="F670" s="46" t="str">
        <f>IF('Women Track input 1'!X19="","",'Women Track input 1'!X19)</f>
        <v/>
      </c>
      <c r="G670" s="46" t="str">
        <f>IF('Women Track input 1'!K19="","",'Women Track input 1'!K19)</f>
        <v/>
      </c>
      <c r="H670" s="46" t="str">
        <f>IF('Women Track input 1'!L19="","",'Women Track input 1'!L19)</f>
        <v/>
      </c>
    </row>
    <row r="671" spans="1:8">
      <c r="A671" t="str">
        <f>IF('Women Track input 1'!A20="","",'Women Track input 1'!A20)</f>
        <v/>
      </c>
      <c r="B671" s="38">
        <f>IF('Women Track input 1'!B20="","",'Women Track input 1'!B20)</f>
        <v>5</v>
      </c>
      <c r="C671" s="38" t="str">
        <f>IF('Women Track input 1'!C20="","",'Women Track input 1'!C20)</f>
        <v/>
      </c>
      <c r="D671" s="38" t="str">
        <f>IF('Women Track input 1'!D20="","",'Women Track input 1'!D20)</f>
        <v/>
      </c>
      <c r="E671" s="38" t="str">
        <f>IF('Women Track input 1'!E20="","",'Women Track input 1'!E20)</f>
        <v/>
      </c>
      <c r="F671" s="46" t="str">
        <f>IF('Women Track input 1'!X20="","",'Women Track input 1'!X20)</f>
        <v/>
      </c>
      <c r="G671" s="46" t="str">
        <f>IF('Women Track input 1'!K20="","",'Women Track input 1'!K20)</f>
        <v/>
      </c>
      <c r="H671" s="46" t="str">
        <f>IF('Women Track input 1'!L20="","",'Women Track input 1'!L20)</f>
        <v/>
      </c>
    </row>
    <row r="672" spans="1:8">
      <c r="A672" t="str">
        <f>IF('Women Track input 1'!A21="","",'Women Track input 1'!A21)</f>
        <v/>
      </c>
      <c r="B672" s="38">
        <f>IF('Women Track input 1'!B21="","",'Women Track input 1'!B21)</f>
        <v>6</v>
      </c>
      <c r="C672" s="38" t="str">
        <f>IF('Women Track input 1'!C21="","",'Women Track input 1'!C21)</f>
        <v/>
      </c>
      <c r="D672" s="38" t="str">
        <f>IF('Women Track input 1'!D21="","",'Women Track input 1'!D21)</f>
        <v/>
      </c>
      <c r="E672" s="38" t="str">
        <f>IF('Women Track input 1'!E21="","",'Women Track input 1'!E21)</f>
        <v/>
      </c>
      <c r="F672" s="46" t="str">
        <f>IF('Women Track input 1'!X21="","",'Women Track input 1'!X21)</f>
        <v/>
      </c>
      <c r="G672" s="46" t="str">
        <f>IF('Women Track input 1'!K21="","",'Women Track input 1'!K21)</f>
        <v/>
      </c>
      <c r="H672" s="46" t="str">
        <f>IF('Women Track input 1'!L21="","",'Women Track input 1'!L21)</f>
        <v/>
      </c>
    </row>
    <row r="673" spans="1:8">
      <c r="A673" t="str">
        <f>IF('Women Track input 1'!A22="","",'Women Track input 1'!A22)</f>
        <v/>
      </c>
      <c r="B673" s="38">
        <f>IF('Women Track input 1'!B22="","",'Women Track input 1'!B22)</f>
        <v>7</v>
      </c>
      <c r="C673" s="38" t="str">
        <f>IF('Women Track input 1'!C22="","",'Women Track input 1'!C22)</f>
        <v/>
      </c>
      <c r="D673" s="38" t="str">
        <f>IF('Women Track input 1'!D22="","",'Women Track input 1'!D22)</f>
        <v/>
      </c>
      <c r="E673" s="38" t="str">
        <f>IF('Women Track input 1'!E22="","",'Women Track input 1'!E22)</f>
        <v/>
      </c>
      <c r="F673" s="46" t="str">
        <f>IF('Women Track input 1'!X22="","",'Women Track input 1'!X22)</f>
        <v/>
      </c>
      <c r="G673" s="46" t="str">
        <f>IF('Women Track input 1'!K22="","",'Women Track input 1'!K22)</f>
        <v/>
      </c>
      <c r="H673" s="46" t="str">
        <f>IF('Women Track input 1'!L22="","",'Women Track input 1'!L22)</f>
        <v/>
      </c>
    </row>
    <row r="674" spans="1:8">
      <c r="A674" t="str">
        <f>IF('Women Track input 1'!A23="","",'Women Track input 1'!A23)</f>
        <v/>
      </c>
      <c r="B674" s="38">
        <f>IF('Women Track input 1'!B23="","",'Women Track input 1'!B23)</f>
        <v>8</v>
      </c>
      <c r="C674" s="38" t="str">
        <f>IF('Women Track input 1'!C23="","",'Women Track input 1'!C23)</f>
        <v/>
      </c>
      <c r="D674" s="38" t="str">
        <f>IF('Women Track input 1'!D23="","",'Women Track input 1'!D23)</f>
        <v/>
      </c>
      <c r="E674" s="38" t="str">
        <f>IF('Women Track input 1'!E23="","",'Women Track input 1'!E23)</f>
        <v/>
      </c>
      <c r="F674" s="46" t="str">
        <f>IF('Women Track input 1'!X23="","",'Women Track input 1'!X23)</f>
        <v/>
      </c>
      <c r="G674" s="46" t="str">
        <f>IF('Women Track input 1'!K23="","",'Women Track input 1'!K23)</f>
        <v/>
      </c>
      <c r="H674" s="46" t="str">
        <f>IF('Women Track input 1'!L23="","",'Women Track input 1'!L23)</f>
        <v/>
      </c>
    </row>
    <row r="675" spans="1:8">
      <c r="A675" s="39" t="str">
        <f>IF('Women Track input 1'!A24="","",'Women Track input 1'!A24)</f>
        <v>Event</v>
      </c>
      <c r="B675" s="39" t="str">
        <f>IF('Women Track input 1'!B24="","",'Women Track input 1'!B24)</f>
        <v/>
      </c>
      <c r="C675" s="39" t="str">
        <f>IF('Women Track input 1'!C24="","",'Women Track input 1'!C24)</f>
        <v/>
      </c>
      <c r="D675" s="39" t="str">
        <f>IF('Women Track input 1'!D24="","",'Women Track input 1'!D24)</f>
        <v/>
      </c>
      <c r="E675" s="40" t="str">
        <f>IF('Women Track input 1'!E24="","",'Women Track input 1'!E24)</f>
        <v/>
      </c>
      <c r="F675" s="2" t="str">
        <f>IF('Women Track input 1'!X24="","",'Women Track input 1'!X24)</f>
        <v/>
      </c>
      <c r="G675" s="2" t="str">
        <f>IF('Women Track input 1'!K24="","",'Women Track input 1'!K24)</f>
        <v/>
      </c>
      <c r="H675" s="2" t="str">
        <f>IF('Women Track input 1'!L24="","",'Women Track input 1'!L24)</f>
        <v/>
      </c>
    </row>
    <row r="676" spans="1:8">
      <c r="A676" s="16">
        <f>IF('Women Track input 1'!A25="","",'Women Track input 1'!A25)</f>
        <v>100</v>
      </c>
      <c r="B676" s="41" t="str">
        <f>IF('Women Track input 1'!B25="","",'Women Track input 1'!B25)</f>
        <v>B/C Race 2</v>
      </c>
      <c r="C676" s="42" t="str">
        <f>IF('Women Track input 1'!C25="","",'Women Track input 1'!C25)</f>
        <v>Wind reading if applic</v>
      </c>
      <c r="D676" s="42" t="str">
        <f>IF('Women Track input 1'!D25="","",'Women Track input 1'!D25)</f>
        <v/>
      </c>
      <c r="E676" s="42" t="str">
        <f>IF('Women Track input 1'!E25="","",'Women Track input 1'!E25)</f>
        <v>m/s</v>
      </c>
      <c r="F676" s="43" t="str">
        <f>IF('Women Track input 1'!X25="","",'Women Track input 1'!X25)</f>
        <v>Formatted</v>
      </c>
      <c r="G676" s="43" t="str">
        <f>IF('Women Track input 1'!K25="","",'Women Track input 1'!K25)</f>
        <v>Position</v>
      </c>
      <c r="H676" s="43" t="str">
        <f>IF('Women Track input 1'!L25="","",'Women Track input 1'!L25)</f>
        <v>Bonus</v>
      </c>
    </row>
    <row r="677" spans="1:8">
      <c r="A677" s="40" t="str">
        <f>IF('Women Track input 1'!A26="","",'Women Track input 1'!A26)</f>
        <v>WOMEN</v>
      </c>
      <c r="B677" s="44" t="str">
        <f>IF('Women Track input 1'!B26="","",'Women Track input 1'!B26)</f>
        <v>Position</v>
      </c>
      <c r="C677" s="37" t="str">
        <f>IF('Women Track input 1'!C26="","",'Women Track input 1'!C26)</f>
        <v>Competitor</v>
      </c>
      <c r="D677" s="37" t="str">
        <f>IF('Women Track input 1'!D26="","",'Women Track input 1'!D26)</f>
        <v>Club</v>
      </c>
      <c r="E677" s="37" t="str">
        <f>IF('Women Track input 1'!E26="","",'Women Track input 1'!E26)</f>
        <v>Bib Number</v>
      </c>
      <c r="F677" s="45" t="str">
        <f>IF('Women Track input 1'!X26="","",'Women Track input 1'!X26)</f>
        <v>Performance</v>
      </c>
      <c r="G677" s="45" t="str">
        <f>IF('Women Track input 1'!K26="","",'Women Track input 1'!K26)</f>
        <v>Points</v>
      </c>
      <c r="H677" s="45" t="str">
        <f>IF('Women Track input 1'!L26="","",'Women Track input 1'!L26)</f>
        <v>Points</v>
      </c>
    </row>
    <row r="678" spans="1:8">
      <c r="A678" t="str">
        <f>IF('Women Track input 1'!A27="","",'Women Track input 1'!A27)</f>
        <v/>
      </c>
      <c r="B678" s="38">
        <f>IF('Women Track input 1'!B27="","",'Women Track input 1'!B27)</f>
        <v>1</v>
      </c>
      <c r="C678" s="38" t="str">
        <f>IF('Women Track input 1'!C27="","",'Women Track input 1'!C27)</f>
        <v/>
      </c>
      <c r="D678" s="38" t="str">
        <f>IF('Women Track input 1'!D27="","",'Women Track input 1'!D27)</f>
        <v/>
      </c>
      <c r="E678" s="38" t="str">
        <f>IF('Women Track input 1'!E27="","",'Women Track input 1'!E27)</f>
        <v/>
      </c>
      <c r="F678" s="46" t="str">
        <f>IF('Women Track input 1'!X27="","",'Women Track input 1'!X27)</f>
        <v/>
      </c>
      <c r="G678" s="46" t="str">
        <f>IF('Women Track input 1'!K27="","",'Women Track input 1'!K27)</f>
        <v/>
      </c>
      <c r="H678" s="46" t="str">
        <f>IF('Women Track input 1'!L27="","",'Women Track input 1'!L27)</f>
        <v/>
      </c>
    </row>
    <row r="679" spans="1:8">
      <c r="A679" t="str">
        <f>IF('Women Track input 1'!A28="","",'Women Track input 1'!A28)</f>
        <v/>
      </c>
      <c r="B679" s="38">
        <f>IF('Women Track input 1'!B28="","",'Women Track input 1'!B28)</f>
        <v>2</v>
      </c>
      <c r="C679" s="38" t="str">
        <f>IF('Women Track input 1'!C28="","",'Women Track input 1'!C28)</f>
        <v/>
      </c>
      <c r="D679" s="38" t="str">
        <f>IF('Women Track input 1'!D28="","",'Women Track input 1'!D28)</f>
        <v/>
      </c>
      <c r="E679" s="38" t="str">
        <f>IF('Women Track input 1'!E28="","",'Women Track input 1'!E28)</f>
        <v/>
      </c>
      <c r="F679" s="46" t="str">
        <f>IF('Women Track input 1'!X28="","",'Women Track input 1'!X28)</f>
        <v/>
      </c>
      <c r="G679" s="46" t="str">
        <f>IF('Women Track input 1'!K28="","",'Women Track input 1'!K28)</f>
        <v/>
      </c>
      <c r="H679" s="46" t="str">
        <f>IF('Women Track input 1'!L28="","",'Women Track input 1'!L28)</f>
        <v/>
      </c>
    </row>
    <row r="680" spans="1:8">
      <c r="A680" t="str">
        <f>IF('Women Track input 1'!A29="","",'Women Track input 1'!A29)</f>
        <v/>
      </c>
      <c r="B680" s="38">
        <f>IF('Women Track input 1'!B29="","",'Women Track input 1'!B29)</f>
        <v>3</v>
      </c>
      <c r="C680" s="38" t="str">
        <f>IF('Women Track input 1'!C29="","",'Women Track input 1'!C29)</f>
        <v/>
      </c>
      <c r="D680" s="38" t="str">
        <f>IF('Women Track input 1'!D29="","",'Women Track input 1'!D29)</f>
        <v/>
      </c>
      <c r="E680" s="38" t="str">
        <f>IF('Women Track input 1'!E29="","",'Women Track input 1'!E29)</f>
        <v/>
      </c>
      <c r="F680" s="46" t="str">
        <f>IF('Women Track input 1'!X29="","",'Women Track input 1'!X29)</f>
        <v/>
      </c>
      <c r="G680" s="46" t="str">
        <f>IF('Women Track input 1'!K29="","",'Women Track input 1'!K29)</f>
        <v/>
      </c>
      <c r="H680" s="46" t="str">
        <f>IF('Women Track input 1'!L29="","",'Women Track input 1'!L29)</f>
        <v/>
      </c>
    </row>
    <row r="681" spans="1:8">
      <c r="A681" t="str">
        <f>IF('Women Track input 1'!A30="","",'Women Track input 1'!A30)</f>
        <v/>
      </c>
      <c r="B681" s="38">
        <f>IF('Women Track input 1'!B30="","",'Women Track input 1'!B30)</f>
        <v>4</v>
      </c>
      <c r="C681" s="38" t="str">
        <f>IF('Women Track input 1'!C30="","",'Women Track input 1'!C30)</f>
        <v/>
      </c>
      <c r="D681" s="38" t="str">
        <f>IF('Women Track input 1'!D30="","",'Women Track input 1'!D30)</f>
        <v/>
      </c>
      <c r="E681" s="38" t="str">
        <f>IF('Women Track input 1'!E30="","",'Women Track input 1'!E30)</f>
        <v/>
      </c>
      <c r="F681" s="46" t="str">
        <f>IF('Women Track input 1'!X30="","",'Women Track input 1'!X30)</f>
        <v/>
      </c>
      <c r="G681" s="46" t="str">
        <f>IF('Women Track input 1'!K30="","",'Women Track input 1'!K30)</f>
        <v/>
      </c>
      <c r="H681" s="46" t="str">
        <f>IF('Women Track input 1'!L30="","",'Women Track input 1'!L30)</f>
        <v/>
      </c>
    </row>
    <row r="682" spans="1:8">
      <c r="A682" t="str">
        <f>IF('Women Track input 1'!A31="","",'Women Track input 1'!A31)</f>
        <v/>
      </c>
      <c r="B682" s="38">
        <f>IF('Women Track input 1'!B31="","",'Women Track input 1'!B31)</f>
        <v>5</v>
      </c>
      <c r="C682" s="38" t="str">
        <f>IF('Women Track input 1'!C31="","",'Women Track input 1'!C31)</f>
        <v/>
      </c>
      <c r="D682" s="38" t="str">
        <f>IF('Women Track input 1'!D31="","",'Women Track input 1'!D31)</f>
        <v/>
      </c>
      <c r="E682" s="38" t="str">
        <f>IF('Women Track input 1'!E31="","",'Women Track input 1'!E31)</f>
        <v/>
      </c>
      <c r="F682" s="46" t="str">
        <f>IF('Women Track input 1'!X31="","",'Women Track input 1'!X31)</f>
        <v/>
      </c>
      <c r="G682" s="46" t="str">
        <f>IF('Women Track input 1'!K31="","",'Women Track input 1'!K31)</f>
        <v/>
      </c>
      <c r="H682" s="46" t="str">
        <f>IF('Women Track input 1'!L31="","",'Women Track input 1'!L31)</f>
        <v/>
      </c>
    </row>
    <row r="683" spans="1:8">
      <c r="A683" t="str">
        <f>IF('Women Track input 1'!A32="","",'Women Track input 1'!A32)</f>
        <v/>
      </c>
      <c r="B683" s="38">
        <f>IF('Women Track input 1'!B32="","",'Women Track input 1'!B32)</f>
        <v>6</v>
      </c>
      <c r="C683" s="38" t="str">
        <f>IF('Women Track input 1'!C32="","",'Women Track input 1'!C32)</f>
        <v/>
      </c>
      <c r="D683" s="38" t="str">
        <f>IF('Women Track input 1'!D32="","",'Women Track input 1'!D32)</f>
        <v/>
      </c>
      <c r="E683" s="38" t="str">
        <f>IF('Women Track input 1'!E32="","",'Women Track input 1'!E32)</f>
        <v/>
      </c>
      <c r="F683" s="46" t="str">
        <f>IF('Women Track input 1'!X32="","",'Women Track input 1'!X32)</f>
        <v/>
      </c>
      <c r="G683" s="46" t="str">
        <f>IF('Women Track input 1'!K32="","",'Women Track input 1'!K32)</f>
        <v/>
      </c>
      <c r="H683" s="46" t="str">
        <f>IF('Women Track input 1'!L32="","",'Women Track input 1'!L32)</f>
        <v/>
      </c>
    </row>
    <row r="684" spans="1:8">
      <c r="A684" t="str">
        <f>IF('Women Track input 1'!A33="","",'Women Track input 1'!A33)</f>
        <v/>
      </c>
      <c r="B684" s="38">
        <f>IF('Women Track input 1'!B33="","",'Women Track input 1'!B33)</f>
        <v>7</v>
      </c>
      <c r="C684" s="38" t="str">
        <f>IF('Women Track input 1'!C33="","",'Women Track input 1'!C33)</f>
        <v/>
      </c>
      <c r="D684" s="38" t="str">
        <f>IF('Women Track input 1'!D33="","",'Women Track input 1'!D33)</f>
        <v/>
      </c>
      <c r="E684" s="38" t="str">
        <f>IF('Women Track input 1'!E33="","",'Women Track input 1'!E33)</f>
        <v/>
      </c>
      <c r="F684" s="46" t="str">
        <f>IF('Women Track input 1'!X33="","",'Women Track input 1'!X33)</f>
        <v/>
      </c>
      <c r="G684" s="46" t="str">
        <f>IF('Women Track input 1'!K33="","",'Women Track input 1'!K33)</f>
        <v/>
      </c>
      <c r="H684" s="46" t="str">
        <f>IF('Women Track input 1'!L33="","",'Women Track input 1'!L33)</f>
        <v/>
      </c>
    </row>
    <row r="685" spans="1:8">
      <c r="A685" t="str">
        <f>IF('Women Track input 1'!A34="","",'Women Track input 1'!A34)</f>
        <v/>
      </c>
      <c r="B685" s="38">
        <f>IF('Women Track input 1'!B34="","",'Women Track input 1'!B34)</f>
        <v>8</v>
      </c>
      <c r="C685" s="38" t="str">
        <f>IF('Women Track input 1'!C34="","",'Women Track input 1'!C34)</f>
        <v/>
      </c>
      <c r="D685" s="38" t="str">
        <f>IF('Women Track input 1'!D34="","",'Women Track input 1'!D34)</f>
        <v/>
      </c>
      <c r="E685" s="38" t="str">
        <f>IF('Women Track input 1'!E34="","",'Women Track input 1'!E34)</f>
        <v/>
      </c>
      <c r="F685" s="46" t="str">
        <f>IF('Women Track input 1'!X34="","",'Women Track input 1'!X34)</f>
        <v/>
      </c>
      <c r="G685" s="46" t="str">
        <f>IF('Women Track input 1'!K34="","",'Women Track input 1'!K34)</f>
        <v/>
      </c>
      <c r="H685" s="46" t="str">
        <f>IF('Women Track input 1'!L34="","",'Women Track input 1'!L34)</f>
        <v/>
      </c>
    </row>
    <row r="686" spans="1:8">
      <c r="A686" s="16" t="str">
        <f>IF('Women Track input 1'!A55="","",'Women Track input 1'!A55)</f>
        <v>Event</v>
      </c>
      <c r="B686" s="151" t="str">
        <f>IF('Women Track input 1'!B55="","",'Women Track input 1'!B55)</f>
        <v>COMBINED</v>
      </c>
      <c r="C686" s="151" t="str">
        <f>IF('Women Track input 1'!C55="","",'Women Track input 1'!C55)</f>
        <v xml:space="preserve">   B / C RACES FOR </v>
      </c>
      <c r="D686" s="151" t="str">
        <f>IF('Women Track input 1'!D55="","",'Women Track input 1'!D55)</f>
        <v>SCORING</v>
      </c>
      <c r="E686" t="str">
        <f>IF('Women Track input 1'!E55="","",'Women Track input 1'!E55)</f>
        <v/>
      </c>
      <c r="F686" s="2" t="str">
        <f>IF('Women Track input 1'!T55="","",'Women Track input 1'!T55)</f>
        <v/>
      </c>
      <c r="G686" s="2" t="str">
        <f>IF('Women Track input 1'!K55="","",'Women Track input 1'!K55)</f>
        <v/>
      </c>
      <c r="H686" s="2" t="str">
        <f>IF('Women Track input 1'!L55="","",'Women Track input 1'!L55)</f>
        <v/>
      </c>
    </row>
    <row r="687" spans="1:8">
      <c r="A687" s="16">
        <f>IF('Women Track input 1'!A56="","",'Women Track input 1'!A56)</f>
        <v>100</v>
      </c>
      <c r="B687" s="47" t="str">
        <f>IF('Women Track input 1'!B56="","",'Women Track input 1'!B56)</f>
        <v>B+C string</v>
      </c>
      <c r="C687" s="154" t="str">
        <f>IF('Women Track input 1'!C56="","",'Women Track input 1'!C56)</f>
        <v>Wind reading if applic</v>
      </c>
      <c r="D687" s="154" t="str">
        <f>IF('Women Track input 1'!D56="","",'Women Track input 1'!D56)</f>
        <v xml:space="preserve"> &amp; </v>
      </c>
      <c r="E687" s="154" t="str">
        <f>IF('Women Track input 1'!E56="","",'Women Track input 1'!E56)</f>
        <v>m/s</v>
      </c>
      <c r="F687" s="155"/>
      <c r="G687" s="155" t="str">
        <f>IF('Women Track input 1'!K56="","",'Women Track input 1'!K56)</f>
        <v>Position</v>
      </c>
      <c r="H687" s="155" t="str">
        <f>IF('Women Track input 1'!L56="","",'Women Track input 1'!L56)</f>
        <v>Bonus</v>
      </c>
    </row>
    <row r="688" spans="1:8">
      <c r="A688" s="40" t="str">
        <f>IF('Women Track input 1'!A57="","",'Women Track input 1'!A57)</f>
        <v>WOMEN</v>
      </c>
      <c r="B688" s="154" t="str">
        <f>IF('Women Track input 1'!B57="","",'Women Track input 1'!B57)</f>
        <v>Position</v>
      </c>
      <c r="C688" s="154" t="str">
        <f>IF('Women Track input 1'!C57="","",'Women Track input 1'!C57)</f>
        <v>Competitor</v>
      </c>
      <c r="D688" s="154" t="str">
        <f>IF('Women Track input 1'!D57="","",'Women Track input 1'!D57)</f>
        <v>Club</v>
      </c>
      <c r="E688" s="154" t="str">
        <f>IF('Women Track input 1'!E57="","",'Women Track input 1'!E57)</f>
        <v>Bib Number</v>
      </c>
      <c r="F688" s="156" t="str">
        <f>IF('Women Track input 1'!X57="","",'Women Track input 1'!X57)</f>
        <v>Performance</v>
      </c>
      <c r="G688" s="156" t="str">
        <f>IF('Women Track input 1'!K57="","",'Women Track input 1'!K57)</f>
        <v>Points</v>
      </c>
      <c r="H688" s="156" t="str">
        <f>IF('Women Track input 1'!L57="","",'Women Track input 1'!L57)</f>
        <v>Points</v>
      </c>
    </row>
    <row r="689" spans="1:8">
      <c r="A689" t="str">
        <f>IF('Women Track input 1'!A58="","",'Women Track input 1'!A58)</f>
        <v/>
      </c>
      <c r="B689" s="157">
        <f>IF('Women Track input 1'!B58="","",'Women Track input 1'!B58)</f>
        <v>1</v>
      </c>
      <c r="C689" s="157" t="str">
        <f>IF('Women Track input 1'!C58="","",'Women Track input 1'!C58)</f>
        <v/>
      </c>
      <c r="D689" s="157" t="str">
        <f>IF('Women Track input 1'!D58="","",'Women Track input 1'!D58)</f>
        <v/>
      </c>
      <c r="E689" s="157" t="str">
        <f>IF('Women Track input 1'!E58="","",'Women Track input 1'!E58)</f>
        <v/>
      </c>
      <c r="F689" s="158" t="str">
        <f>IF('Women Track input 1'!X58="","",'Women Track input 1'!X58)</f>
        <v/>
      </c>
      <c r="G689" s="158">
        <f>IF('Women Track input 1'!K58="","",'Women Track input 1'!K58)</f>
        <v>0</v>
      </c>
      <c r="H689" s="158">
        <f>IF('Women Track input 1'!L58="","",'Women Track input 1'!L58)</f>
        <v>0</v>
      </c>
    </row>
    <row r="690" spans="1:8">
      <c r="A690" t="str">
        <f>IF('Women Track input 1'!A59="","",'Women Track input 1'!A59)</f>
        <v/>
      </c>
      <c r="B690" s="157">
        <f>IF('Women Track input 1'!B59="","",'Women Track input 1'!B59)</f>
        <v>2</v>
      </c>
      <c r="C690" s="157" t="str">
        <f>IF('Women Track input 1'!C59="","",'Women Track input 1'!C59)</f>
        <v/>
      </c>
      <c r="D690" s="157" t="str">
        <f>IF('Women Track input 1'!D59="","",'Women Track input 1'!D59)</f>
        <v/>
      </c>
      <c r="E690" s="157" t="str">
        <f>IF('Women Track input 1'!E59="","",'Women Track input 1'!E59)</f>
        <v/>
      </c>
      <c r="F690" s="158" t="str">
        <f>IF('Women Track input 1'!X59="","",'Women Track input 1'!X59)</f>
        <v/>
      </c>
      <c r="G690" s="158">
        <f>IF('Women Track input 1'!K59="","",'Women Track input 1'!K59)</f>
        <v>0</v>
      </c>
      <c r="H690" s="158">
        <f>IF('Women Track input 1'!L59="","",'Women Track input 1'!L59)</f>
        <v>0</v>
      </c>
    </row>
    <row r="691" spans="1:8">
      <c r="A691" t="str">
        <f>IF('Women Track input 1'!A60="","",'Women Track input 1'!A60)</f>
        <v/>
      </c>
      <c r="B691" s="157">
        <f>IF('Women Track input 1'!B60="","",'Women Track input 1'!B60)</f>
        <v>3</v>
      </c>
      <c r="C691" s="157" t="str">
        <f>IF('Women Track input 1'!C60="","",'Women Track input 1'!C60)</f>
        <v/>
      </c>
      <c r="D691" s="157" t="str">
        <f>IF('Women Track input 1'!D60="","",'Women Track input 1'!D60)</f>
        <v/>
      </c>
      <c r="E691" s="157" t="str">
        <f>IF('Women Track input 1'!E60="","",'Women Track input 1'!E60)</f>
        <v/>
      </c>
      <c r="F691" s="158" t="str">
        <f>IF('Women Track input 1'!X60="","",'Women Track input 1'!X60)</f>
        <v/>
      </c>
      <c r="G691" s="158">
        <f>IF('Women Track input 1'!K60="","",'Women Track input 1'!K60)</f>
        <v>0</v>
      </c>
      <c r="H691" s="158">
        <f>IF('Women Track input 1'!L60="","",'Women Track input 1'!L60)</f>
        <v>0</v>
      </c>
    </row>
    <row r="692" spans="1:8">
      <c r="A692" t="str">
        <f>IF('Women Track input 1'!A61="","",'Women Track input 1'!A61)</f>
        <v/>
      </c>
      <c r="B692" s="157">
        <f>IF('Women Track input 1'!B61="","",'Women Track input 1'!B61)</f>
        <v>4</v>
      </c>
      <c r="C692" s="157" t="str">
        <f>IF('Women Track input 1'!C61="","",'Women Track input 1'!C61)</f>
        <v/>
      </c>
      <c r="D692" s="157" t="str">
        <f>IF('Women Track input 1'!D61="","",'Women Track input 1'!D61)</f>
        <v/>
      </c>
      <c r="E692" s="157" t="str">
        <f>IF('Women Track input 1'!E61="","",'Women Track input 1'!E61)</f>
        <v/>
      </c>
      <c r="F692" s="158" t="str">
        <f>IF('Women Track input 1'!X61="","",'Women Track input 1'!X61)</f>
        <v/>
      </c>
      <c r="G692" s="158">
        <f>IF('Women Track input 1'!K61="","",'Women Track input 1'!K61)</f>
        <v>0</v>
      </c>
      <c r="H692" s="158">
        <f>IF('Women Track input 1'!L61="","",'Women Track input 1'!L61)</f>
        <v>0</v>
      </c>
    </row>
    <row r="693" spans="1:8">
      <c r="A693" t="str">
        <f>IF('Women Track input 1'!A62="","",'Women Track input 1'!A62)</f>
        <v/>
      </c>
      <c r="B693" s="157">
        <f>IF('Women Track input 1'!B62="","",'Women Track input 1'!B62)</f>
        <v>5</v>
      </c>
      <c r="C693" s="157" t="str">
        <f>IF('Women Track input 1'!C62="","",'Women Track input 1'!C62)</f>
        <v/>
      </c>
      <c r="D693" s="157" t="str">
        <f>IF('Women Track input 1'!D62="","",'Women Track input 1'!D62)</f>
        <v/>
      </c>
      <c r="E693" s="157" t="str">
        <f>IF('Women Track input 1'!E62="","",'Women Track input 1'!E62)</f>
        <v/>
      </c>
      <c r="F693" s="158" t="str">
        <f>IF('Women Track input 1'!X62="","",'Women Track input 1'!X62)</f>
        <v/>
      </c>
      <c r="G693" s="158">
        <f>IF('Women Track input 1'!K62="","",'Women Track input 1'!K62)</f>
        <v>0</v>
      </c>
      <c r="H693" s="158">
        <f>IF('Women Track input 1'!L62="","",'Women Track input 1'!L62)</f>
        <v>0</v>
      </c>
    </row>
    <row r="694" spans="1:8">
      <c r="A694" t="str">
        <f>IF('Women Track input 1'!A63="","",'Women Track input 1'!A63)</f>
        <v/>
      </c>
      <c r="B694" s="157">
        <f>IF('Women Track input 1'!B63="","",'Women Track input 1'!B63)</f>
        <v>6</v>
      </c>
      <c r="C694" s="157" t="str">
        <f>IF('Women Track input 1'!C63="","",'Women Track input 1'!C63)</f>
        <v/>
      </c>
      <c r="D694" s="157" t="str">
        <f>IF('Women Track input 1'!D63="","",'Women Track input 1'!D63)</f>
        <v/>
      </c>
      <c r="E694" s="157" t="str">
        <f>IF('Women Track input 1'!E63="","",'Women Track input 1'!E63)</f>
        <v/>
      </c>
      <c r="F694" s="158" t="str">
        <f>IF('Women Track input 1'!X63="","",'Women Track input 1'!X63)</f>
        <v/>
      </c>
      <c r="G694" s="158">
        <f>IF('Women Track input 1'!K63="","",'Women Track input 1'!K63)</f>
        <v>0</v>
      </c>
      <c r="H694" s="158">
        <f>IF('Women Track input 1'!L63="","",'Women Track input 1'!L63)</f>
        <v>0</v>
      </c>
    </row>
    <row r="695" spans="1:8">
      <c r="A695" t="str">
        <f>IF('Women Track input 1'!A64="","",'Women Track input 1'!A64)</f>
        <v/>
      </c>
      <c r="B695" s="157">
        <f>IF('Women Track input 1'!B64="","",'Women Track input 1'!B64)</f>
        <v>7</v>
      </c>
      <c r="C695" s="157" t="str">
        <f>IF('Women Track input 1'!C64="","",'Women Track input 1'!C64)</f>
        <v/>
      </c>
      <c r="D695" s="157" t="str">
        <f>IF('Women Track input 1'!D64="","",'Women Track input 1'!D64)</f>
        <v/>
      </c>
      <c r="E695" s="157" t="str">
        <f>IF('Women Track input 1'!E64="","",'Women Track input 1'!E64)</f>
        <v/>
      </c>
      <c r="F695" s="158" t="str">
        <f>IF('Women Track input 1'!X64="","",'Women Track input 1'!X64)</f>
        <v/>
      </c>
      <c r="G695" s="158">
        <f>IF('Women Track input 1'!K64="","",'Women Track input 1'!K64)</f>
        <v>0</v>
      </c>
      <c r="H695" s="158">
        <f>IF('Women Track input 1'!L64="","",'Women Track input 1'!L64)</f>
        <v>0</v>
      </c>
    </row>
    <row r="696" spans="1:8">
      <c r="A696" t="str">
        <f>IF('Women Track input 1'!A65="","",'Women Track input 1'!A65)</f>
        <v/>
      </c>
      <c r="B696" s="157">
        <f>IF('Women Track input 1'!B65="","",'Women Track input 1'!B65)</f>
        <v>8</v>
      </c>
      <c r="C696" s="157" t="str">
        <f>IF('Women Track input 1'!C65="","",'Women Track input 1'!C65)</f>
        <v/>
      </c>
      <c r="D696" s="157" t="str">
        <f>IF('Women Track input 1'!D65="","",'Women Track input 1'!D65)</f>
        <v/>
      </c>
      <c r="E696" s="157" t="str">
        <f>IF('Women Track input 1'!E65="","",'Women Track input 1'!E65)</f>
        <v/>
      </c>
      <c r="F696" s="158" t="str">
        <f>IF('Women Track input 1'!X65="","",'Women Track input 1'!X65)</f>
        <v/>
      </c>
      <c r="G696" s="158">
        <f>IF('Women Track input 1'!K65="","",'Women Track input 1'!K65)</f>
        <v>0</v>
      </c>
      <c r="H696" s="158">
        <f>IF('Women Track input 1'!L65="","",'Women Track input 1'!L65)</f>
        <v>0</v>
      </c>
    </row>
    <row r="697" spans="1:8">
      <c r="A697" t="str">
        <f>IF('Women Track input 1'!A66="","",'Women Track input 1'!A66)</f>
        <v/>
      </c>
      <c r="B697" s="157">
        <f>IF('Women Track input 1'!B66="","",'Women Track input 1'!B66)</f>
        <v>9</v>
      </c>
      <c r="C697" s="157" t="str">
        <f>IF('Women Track input 1'!C66="","",'Women Track input 1'!C66)</f>
        <v/>
      </c>
      <c r="D697" s="157" t="str">
        <f>IF('Women Track input 1'!D66="","",'Women Track input 1'!D66)</f>
        <v/>
      </c>
      <c r="E697" s="157" t="str">
        <f>IF('Women Track input 1'!E66="","",'Women Track input 1'!E66)</f>
        <v/>
      </c>
      <c r="F697" s="158" t="str">
        <f>IF('Women Track input 1'!X66="","",'Women Track input 1'!X66)</f>
        <v/>
      </c>
      <c r="G697" s="158">
        <f>IF('Women Track input 1'!K66="","",'Women Track input 1'!K66)</f>
        <v>0</v>
      </c>
      <c r="H697" s="158">
        <f>IF('Women Track input 1'!L66="","",'Women Track input 1'!L66)</f>
        <v>0</v>
      </c>
    </row>
    <row r="698" spans="1:8">
      <c r="A698" t="str">
        <f>IF('Women Track input 1'!A67="","",'Women Track input 1'!A67)</f>
        <v/>
      </c>
      <c r="B698" s="157">
        <f>IF('Women Track input 1'!B67="","",'Women Track input 1'!B67)</f>
        <v>10</v>
      </c>
      <c r="C698" s="157" t="str">
        <f>IF('Women Track input 1'!C67="","",'Women Track input 1'!C67)</f>
        <v/>
      </c>
      <c r="D698" s="157" t="str">
        <f>IF('Women Track input 1'!D67="","",'Women Track input 1'!D67)</f>
        <v/>
      </c>
      <c r="E698" s="157" t="str">
        <f>IF('Women Track input 1'!E67="","",'Women Track input 1'!E67)</f>
        <v/>
      </c>
      <c r="F698" s="158" t="str">
        <f>IF('Women Track input 1'!X67="","",'Women Track input 1'!X67)</f>
        <v/>
      </c>
      <c r="G698" s="158">
        <f>IF('Women Track input 1'!K67="","",'Women Track input 1'!K67)</f>
        <v>0</v>
      </c>
      <c r="H698" s="158">
        <f>IF('Women Track input 1'!L67="","",'Women Track input 1'!L67)</f>
        <v>0</v>
      </c>
    </row>
    <row r="699" spans="1:8">
      <c r="A699" t="str">
        <f>IF('Women Track input 1'!A68="","",'Women Track input 1'!A68)</f>
        <v/>
      </c>
      <c r="B699" s="157">
        <f>IF('Women Track input 1'!B68="","",'Women Track input 1'!B68)</f>
        <v>11</v>
      </c>
      <c r="C699" s="157" t="str">
        <f>IF('Women Track input 1'!C68="","",'Women Track input 1'!C68)</f>
        <v/>
      </c>
      <c r="D699" s="157" t="str">
        <f>IF('Women Track input 1'!D68="","",'Women Track input 1'!D68)</f>
        <v/>
      </c>
      <c r="E699" s="157" t="str">
        <f>IF('Women Track input 1'!E68="","",'Women Track input 1'!E68)</f>
        <v/>
      </c>
      <c r="F699" s="158" t="str">
        <f>IF('Women Track input 1'!X68="","",'Women Track input 1'!X68)</f>
        <v/>
      </c>
      <c r="G699" s="158">
        <f>IF('Women Track input 1'!K68="","",'Women Track input 1'!K68)</f>
        <v>0</v>
      </c>
      <c r="H699" s="158">
        <f>IF('Women Track input 1'!L68="","",'Women Track input 1'!L68)</f>
        <v>0</v>
      </c>
    </row>
    <row r="700" spans="1:8">
      <c r="A700" t="str">
        <f>IF('Women Track input 1'!A69="","",'Women Track input 1'!A69)</f>
        <v/>
      </c>
      <c r="B700" s="157">
        <f>IF('Women Track input 1'!B69="","",'Women Track input 1'!B69)</f>
        <v>12</v>
      </c>
      <c r="C700" s="157" t="str">
        <f>IF('Women Track input 1'!C69="","",'Women Track input 1'!C69)</f>
        <v/>
      </c>
      <c r="D700" s="157" t="str">
        <f>IF('Women Track input 1'!D69="","",'Women Track input 1'!D69)</f>
        <v/>
      </c>
      <c r="E700" s="157" t="str">
        <f>IF('Women Track input 1'!E69="","",'Women Track input 1'!E69)</f>
        <v/>
      </c>
      <c r="F700" s="158" t="str">
        <f>IF('Women Track input 1'!X69="","",'Women Track input 1'!X69)</f>
        <v/>
      </c>
      <c r="G700" s="158">
        <f>IF('Women Track input 1'!K69="","",'Women Track input 1'!K69)</f>
        <v>0</v>
      </c>
      <c r="H700" s="158">
        <f>IF('Women Track input 1'!L69="","",'Women Track input 1'!L69)</f>
        <v>0</v>
      </c>
    </row>
    <row r="701" spans="1:8">
      <c r="A701" t="str">
        <f>IF('Women Track input 1'!A70="","",'Women Track input 1'!A70)</f>
        <v/>
      </c>
      <c r="B701" s="157">
        <f>IF('Women Track input 1'!B70="","",'Women Track input 1'!B70)</f>
        <v>13</v>
      </c>
      <c r="C701" s="157" t="str">
        <f>IF('Women Track input 1'!C70="","",'Women Track input 1'!C70)</f>
        <v/>
      </c>
      <c r="D701" s="157" t="str">
        <f>IF('Women Track input 1'!D70="","",'Women Track input 1'!D70)</f>
        <v/>
      </c>
      <c r="E701" s="157" t="str">
        <f>IF('Women Track input 1'!E70="","",'Women Track input 1'!E70)</f>
        <v/>
      </c>
      <c r="F701" s="158" t="str">
        <f>IF('Women Track input 1'!X70="","",'Women Track input 1'!X70)</f>
        <v/>
      </c>
      <c r="G701" s="158">
        <f>IF('Women Track input 1'!K70="","",'Women Track input 1'!K70)</f>
        <v>0</v>
      </c>
      <c r="H701" s="158">
        <f>IF('Women Track input 1'!L70="","",'Women Track input 1'!L70)</f>
        <v>0</v>
      </c>
    </row>
    <row r="702" spans="1:8">
      <c r="A702" t="str">
        <f>IF('Women Track input 1'!A71="","",'Women Track input 1'!A71)</f>
        <v/>
      </c>
      <c r="B702" s="157">
        <f>IF('Women Track input 1'!B71="","",'Women Track input 1'!B71)</f>
        <v>14</v>
      </c>
      <c r="C702" s="157" t="str">
        <f>IF('Women Track input 1'!C71="","",'Women Track input 1'!C71)</f>
        <v/>
      </c>
      <c r="D702" s="157" t="str">
        <f>IF('Women Track input 1'!D71="","",'Women Track input 1'!D71)</f>
        <v/>
      </c>
      <c r="E702" s="157" t="str">
        <f>IF('Women Track input 1'!E71="","",'Women Track input 1'!E71)</f>
        <v/>
      </c>
      <c r="F702" s="158" t="str">
        <f>IF('Women Track input 1'!X71="","",'Women Track input 1'!X71)</f>
        <v/>
      </c>
      <c r="G702" s="158">
        <f>IF('Women Track input 1'!K71="","",'Women Track input 1'!K71)</f>
        <v>0</v>
      </c>
      <c r="H702" s="158">
        <f>IF('Women Track input 1'!L71="","",'Women Track input 1'!L71)</f>
        <v>0</v>
      </c>
    </row>
    <row r="703" spans="1:8">
      <c r="A703" t="str">
        <f>IF('Women Track input 1'!A72="","",'Women Track input 1'!A72)</f>
        <v/>
      </c>
      <c r="B703" s="157">
        <f>IF('Women Track input 1'!B72="","",'Women Track input 1'!B72)</f>
        <v>15</v>
      </c>
      <c r="C703" s="157" t="str">
        <f>IF('Women Track input 1'!C72="","",'Women Track input 1'!C72)</f>
        <v/>
      </c>
      <c r="D703" s="157" t="str">
        <f>IF('Women Track input 1'!D72="","",'Women Track input 1'!D72)</f>
        <v/>
      </c>
      <c r="E703" s="157" t="str">
        <f>IF('Women Track input 1'!E72="","",'Women Track input 1'!E72)</f>
        <v/>
      </c>
      <c r="F703" s="158" t="str">
        <f>IF('Women Track input 1'!X72="","",'Women Track input 1'!X72)</f>
        <v/>
      </c>
      <c r="G703" s="158">
        <f>IF('Women Track input 1'!K72="","",'Women Track input 1'!K72)</f>
        <v>0</v>
      </c>
      <c r="H703" s="158">
        <f>IF('Women Track input 1'!L72="","",'Women Track input 1'!L72)</f>
        <v>0</v>
      </c>
    </row>
    <row r="704" spans="1:8">
      <c r="A704" t="str">
        <f>IF('Women Track input 1'!A73="","",'Women Track input 1'!A73)</f>
        <v/>
      </c>
      <c r="B704" s="157">
        <f>IF('Women Track input 1'!B73="","",'Women Track input 1'!B73)</f>
        <v>16</v>
      </c>
      <c r="C704" s="157" t="str">
        <f>IF('Women Track input 1'!C73="","",'Women Track input 1'!C73)</f>
        <v/>
      </c>
      <c r="D704" s="157" t="str">
        <f>IF('Women Track input 1'!D73="","",'Women Track input 1'!D73)</f>
        <v/>
      </c>
      <c r="E704" s="157" t="str">
        <f>IF('Women Track input 1'!E73="","",'Women Track input 1'!E73)</f>
        <v/>
      </c>
      <c r="F704" s="158" t="str">
        <f>IF('Women Track input 1'!X73="","",'Women Track input 1'!X73)</f>
        <v/>
      </c>
      <c r="G704" s="158">
        <f>IF('Women Track input 1'!K73="","",'Women Track input 1'!K73)</f>
        <v>0</v>
      </c>
      <c r="H704" s="158">
        <f>IF('Women Track input 1'!L73="","",'Women Track input 1'!L73)</f>
        <v>0</v>
      </c>
    </row>
    <row r="705" spans="1:8">
      <c r="A705" t="str">
        <f>IF('Women Track input 1'!A74="","",'Women Track input 1'!A74)</f>
        <v/>
      </c>
      <c r="B705" t="str">
        <f>IF('Women Track input 1'!B74="","",'Women Track input 1'!B74)</f>
        <v/>
      </c>
      <c r="C705" t="str">
        <f>IF('Women Track input 1'!C74="","",'Women Track input 1'!C74)</f>
        <v/>
      </c>
      <c r="D705" t="str">
        <f>IF('Women Track input 1'!D74="","",'Women Track input 1'!D74)</f>
        <v/>
      </c>
      <c r="E705" t="str">
        <f>IF('Women Track input 1'!E74="","",'Women Track input 1'!E74)</f>
        <v/>
      </c>
      <c r="F705" s="2" t="str">
        <f>IF('Women Track input 1'!T74="","",'Women Track input 1'!T74)</f>
        <v/>
      </c>
      <c r="G705" s="2" t="str">
        <f>IF('Women Track input 1'!K74="","",'Women Track input 1'!K74)</f>
        <v/>
      </c>
      <c r="H705" s="2" t="str">
        <f>IF('Women Track input 1'!L74="","",'Women Track input 1'!L74)</f>
        <v/>
      </c>
    </row>
    <row r="706" spans="1:8">
      <c r="A706" t="str">
        <f>IF('Women Track input 1'!A75="","",'Women Track input 1'!A75)</f>
        <v/>
      </c>
      <c r="B706" t="str">
        <f>IF('Women Track input 1'!B75="","",'Women Track input 1'!B75)</f>
        <v/>
      </c>
      <c r="C706" t="str">
        <f>IF('Women Track input 1'!C75="","",'Women Track input 1'!C75)</f>
        <v/>
      </c>
      <c r="D706" t="str">
        <f>IF('Women Track input 1'!D75="","",'Women Track input 1'!D75)</f>
        <v/>
      </c>
      <c r="E706" t="str">
        <f>IF('Women Track input 1'!E75="","",'Women Track input 1'!E75)</f>
        <v/>
      </c>
      <c r="F706" s="2" t="str">
        <f>IF('Women Track input 1'!T75="","",'Women Track input 1'!T75)</f>
        <v/>
      </c>
      <c r="G706" s="2" t="str">
        <f>IF('Women Track input 1'!K75="","",'Women Track input 1'!K75)</f>
        <v/>
      </c>
      <c r="H706" s="2" t="str">
        <f>IF('Women Track input 1'!L75="","",'Women Track input 1'!L75)</f>
        <v/>
      </c>
    </row>
    <row r="707" spans="1:8">
      <c r="A707" s="39" t="str">
        <f>IF('Women Track input 1'!A76="","",'Women Track input 1'!A76)</f>
        <v>Event</v>
      </c>
      <c r="B707" s="39" t="str">
        <f>IF('Women Track input 1'!B76="","",'Women Track input 1'!B76)</f>
        <v>Event</v>
      </c>
      <c r="C707" s="39">
        <f>IF('Women Track input 1'!C76="","",'Women Track input 1'!C76)</f>
        <v>200</v>
      </c>
      <c r="D707" s="39" t="str">
        <f>IF('Women Track input 1'!D76="","",'Women Track input 1'!D76)</f>
        <v>metres</v>
      </c>
      <c r="E707" s="40" t="str">
        <f>IF('Women Track input 1'!E76="","",'Women Track input 1'!E76)</f>
        <v/>
      </c>
      <c r="F707" s="2" t="str">
        <f>IF('Women Track input 1'!T76="","",'Women Track input 1'!T76)</f>
        <v/>
      </c>
      <c r="G707" s="2" t="str">
        <f>IF('Women Track input 1'!K76="","",'Women Track input 1'!K76)</f>
        <v/>
      </c>
      <c r="H707" s="2" t="str">
        <f>IF('Women Track input 1'!L76="","",'Women Track input 1'!L76)</f>
        <v/>
      </c>
    </row>
    <row r="708" spans="1:8">
      <c r="A708" s="16">
        <f>IF('Women Track input 1'!A77="","",'Women Track input 1'!A77)</f>
        <v>200</v>
      </c>
      <c r="B708" s="41" t="str">
        <f>IF('Women Track input 1'!B77="","",'Women Track input 1'!B77)</f>
        <v>A string</v>
      </c>
      <c r="C708" s="42" t="str">
        <f>IF('Women Track input 1'!C77="","",'Women Track input 1'!C77)</f>
        <v>Wind reading if applic</v>
      </c>
      <c r="D708" s="42" t="str">
        <f>IF('Women Track input 1'!D77="","",'Women Track input 1'!D77)</f>
        <v/>
      </c>
      <c r="E708" s="42" t="str">
        <f>IF('Women Track input 1'!E77="","",'Women Track input 1'!E77)</f>
        <v>m/s</v>
      </c>
      <c r="F708" s="43"/>
      <c r="G708" s="43" t="str">
        <f>IF('Women Track input 1'!K77="","",'Women Track input 1'!K77)</f>
        <v>Position</v>
      </c>
      <c r="H708" s="43" t="str">
        <f>IF('Women Track input 1'!L77="","",'Women Track input 1'!L77)</f>
        <v>Bonus</v>
      </c>
    </row>
    <row r="709" spans="1:8">
      <c r="A709" s="40" t="str">
        <f>IF('Women Track input 1'!A78="","",'Women Track input 1'!A78)</f>
        <v>WOMEN</v>
      </c>
      <c r="B709" s="44" t="str">
        <f>IF('Women Track input 1'!B78="","",'Women Track input 1'!B78)</f>
        <v>Position</v>
      </c>
      <c r="C709" s="37" t="str">
        <f>IF('Women Track input 1'!C78="","",'Women Track input 1'!C78)</f>
        <v>Competitor</v>
      </c>
      <c r="D709" s="37" t="str">
        <f>IF('Women Track input 1'!D78="","",'Women Track input 1'!D78)</f>
        <v>Club</v>
      </c>
      <c r="E709" s="37" t="str">
        <f>IF('Women Track input 1'!E78="","",'Women Track input 1'!E78)</f>
        <v>Bib Number</v>
      </c>
      <c r="F709" s="45" t="str">
        <f>IF('Women Track input 1'!X78="","",'Women Track input 1'!X78)</f>
        <v>Performance</v>
      </c>
      <c r="G709" s="45" t="str">
        <f>IF('Women Track input 1'!K78="","",'Women Track input 1'!K78)</f>
        <v>Points</v>
      </c>
      <c r="H709" s="45" t="str">
        <f>IF('Women Track input 1'!L78="","",'Women Track input 1'!L78)</f>
        <v>Points</v>
      </c>
    </row>
    <row r="710" spans="1:8">
      <c r="A710" t="str">
        <f>IF('Women Track input 1'!A79="","",'Women Track input 1'!A79)</f>
        <v/>
      </c>
      <c r="B710" s="38">
        <f>IF('Women Track input 1'!B79="","",'Women Track input 1'!B79)</f>
        <v>1</v>
      </c>
      <c r="C710" s="38" t="str">
        <f>IF('Women Track input 1'!C79="","",'Women Track input 1'!C79)</f>
        <v/>
      </c>
      <c r="D710" s="38" t="str">
        <f>IF('Women Track input 1'!D79="","",'Women Track input 1'!D79)</f>
        <v/>
      </c>
      <c r="E710" s="38" t="str">
        <f>IF('Women Track input 1'!E79="","",'Women Track input 1'!E79)</f>
        <v/>
      </c>
      <c r="F710" s="46" t="str">
        <f>IF('Women Track input 1'!X79="","",'Women Track input 1'!X79)</f>
        <v/>
      </c>
      <c r="G710" s="46">
        <f>IF('Women Track input 1'!K79="","",'Women Track input 1'!K79)</f>
        <v>0</v>
      </c>
      <c r="H710" s="46">
        <f>IF('Women Track input 1'!L79="","",'Women Track input 1'!L79)</f>
        <v>0</v>
      </c>
    </row>
    <row r="711" spans="1:8">
      <c r="A711" t="str">
        <f>IF('Women Track input 1'!A80="","",'Women Track input 1'!A80)</f>
        <v/>
      </c>
      <c r="B711" s="38">
        <f>IF('Women Track input 1'!B80="","",'Women Track input 1'!B80)</f>
        <v>2</v>
      </c>
      <c r="C711" s="38" t="str">
        <f>IF('Women Track input 1'!C80="","",'Women Track input 1'!C80)</f>
        <v/>
      </c>
      <c r="D711" s="38" t="str">
        <f>IF('Women Track input 1'!D80="","",'Women Track input 1'!D80)</f>
        <v/>
      </c>
      <c r="E711" s="38" t="str">
        <f>IF('Women Track input 1'!E80="","",'Women Track input 1'!E80)</f>
        <v/>
      </c>
      <c r="F711" s="46" t="str">
        <f>IF('Women Track input 1'!X80="","",'Women Track input 1'!X80)</f>
        <v/>
      </c>
      <c r="G711" s="46">
        <f>IF('Women Track input 1'!K80="","",'Women Track input 1'!K80)</f>
        <v>0</v>
      </c>
      <c r="H711" s="46">
        <f>IF('Women Track input 1'!L80="","",'Women Track input 1'!L80)</f>
        <v>0</v>
      </c>
    </row>
    <row r="712" spans="1:8">
      <c r="A712" t="str">
        <f>IF('Women Track input 1'!A81="","",'Women Track input 1'!A81)</f>
        <v/>
      </c>
      <c r="B712" s="38">
        <f>IF('Women Track input 1'!B81="","",'Women Track input 1'!B81)</f>
        <v>3</v>
      </c>
      <c r="C712" s="38" t="str">
        <f>IF('Women Track input 1'!C81="","",'Women Track input 1'!C81)</f>
        <v/>
      </c>
      <c r="D712" s="38" t="str">
        <f>IF('Women Track input 1'!D81="","",'Women Track input 1'!D81)</f>
        <v/>
      </c>
      <c r="E712" s="38" t="str">
        <f>IF('Women Track input 1'!E81="","",'Women Track input 1'!E81)</f>
        <v/>
      </c>
      <c r="F712" s="46" t="str">
        <f>IF('Women Track input 1'!X81="","",'Women Track input 1'!X81)</f>
        <v/>
      </c>
      <c r="G712" s="46">
        <f>IF('Women Track input 1'!K81="","",'Women Track input 1'!K81)</f>
        <v>0</v>
      </c>
      <c r="H712" s="46">
        <f>IF('Women Track input 1'!L81="","",'Women Track input 1'!L81)</f>
        <v>0</v>
      </c>
    </row>
    <row r="713" spans="1:8">
      <c r="A713" t="str">
        <f>IF('Women Track input 1'!A82="","",'Women Track input 1'!A82)</f>
        <v/>
      </c>
      <c r="B713" s="38">
        <f>IF('Women Track input 1'!B82="","",'Women Track input 1'!B82)</f>
        <v>4</v>
      </c>
      <c r="C713" s="38" t="str">
        <f>IF('Women Track input 1'!C82="","",'Women Track input 1'!C82)</f>
        <v/>
      </c>
      <c r="D713" s="38" t="str">
        <f>IF('Women Track input 1'!D82="","",'Women Track input 1'!D82)</f>
        <v/>
      </c>
      <c r="E713" s="38" t="str">
        <f>IF('Women Track input 1'!E82="","",'Women Track input 1'!E82)</f>
        <v/>
      </c>
      <c r="F713" s="46" t="str">
        <f>IF('Women Track input 1'!X82="","",'Women Track input 1'!X82)</f>
        <v/>
      </c>
      <c r="G713" s="46">
        <f>IF('Women Track input 1'!K82="","",'Women Track input 1'!K82)</f>
        <v>0</v>
      </c>
      <c r="H713" s="46">
        <f>IF('Women Track input 1'!L82="","",'Women Track input 1'!L82)</f>
        <v>0</v>
      </c>
    </row>
    <row r="714" spans="1:8">
      <c r="A714" t="str">
        <f>IF('Women Track input 1'!A83="","",'Women Track input 1'!A83)</f>
        <v/>
      </c>
      <c r="B714" s="38">
        <f>IF('Women Track input 1'!B83="","",'Women Track input 1'!B83)</f>
        <v>5</v>
      </c>
      <c r="C714" s="38" t="str">
        <f>IF('Women Track input 1'!C83="","",'Women Track input 1'!C83)</f>
        <v/>
      </c>
      <c r="D714" s="38" t="str">
        <f>IF('Women Track input 1'!D83="","",'Women Track input 1'!D83)</f>
        <v/>
      </c>
      <c r="E714" s="38" t="str">
        <f>IF('Women Track input 1'!E83="","",'Women Track input 1'!E83)</f>
        <v/>
      </c>
      <c r="F714" s="46" t="str">
        <f>IF('Women Track input 1'!X83="","",'Women Track input 1'!X83)</f>
        <v/>
      </c>
      <c r="G714" s="46">
        <f>IF('Women Track input 1'!K83="","",'Women Track input 1'!K83)</f>
        <v>0</v>
      </c>
      <c r="H714" s="46">
        <f>IF('Women Track input 1'!L83="","",'Women Track input 1'!L83)</f>
        <v>0</v>
      </c>
    </row>
    <row r="715" spans="1:8">
      <c r="A715" t="str">
        <f>IF('Women Track input 1'!A84="","",'Women Track input 1'!A84)</f>
        <v/>
      </c>
      <c r="B715" s="38">
        <f>IF('Women Track input 1'!B84="","",'Women Track input 1'!B84)</f>
        <v>6</v>
      </c>
      <c r="C715" s="38" t="str">
        <f>IF('Women Track input 1'!C84="","",'Women Track input 1'!C84)</f>
        <v/>
      </c>
      <c r="D715" s="38" t="str">
        <f>IF('Women Track input 1'!D84="","",'Women Track input 1'!D84)</f>
        <v/>
      </c>
      <c r="E715" s="38" t="str">
        <f>IF('Women Track input 1'!E84="","",'Women Track input 1'!E84)</f>
        <v/>
      </c>
      <c r="F715" s="46" t="str">
        <f>IF('Women Track input 1'!X84="","",'Women Track input 1'!X84)</f>
        <v/>
      </c>
      <c r="G715" s="46">
        <f>IF('Women Track input 1'!K84="","",'Women Track input 1'!K84)</f>
        <v>0</v>
      </c>
      <c r="H715" s="46">
        <f>IF('Women Track input 1'!L84="","",'Women Track input 1'!L84)</f>
        <v>0</v>
      </c>
    </row>
    <row r="716" spans="1:8">
      <c r="A716" t="str">
        <f>IF('Women Track input 1'!A85="","",'Women Track input 1'!A85)</f>
        <v/>
      </c>
      <c r="B716" s="38">
        <f>IF('Women Track input 1'!B85="","",'Women Track input 1'!B85)</f>
        <v>7</v>
      </c>
      <c r="C716" s="38" t="str">
        <f>IF('Women Track input 1'!C85="","",'Women Track input 1'!C85)</f>
        <v/>
      </c>
      <c r="D716" s="38" t="str">
        <f>IF('Women Track input 1'!D85="","",'Women Track input 1'!D85)</f>
        <v/>
      </c>
      <c r="E716" s="38" t="str">
        <f>IF('Women Track input 1'!E85="","",'Women Track input 1'!E85)</f>
        <v/>
      </c>
      <c r="F716" s="46" t="str">
        <f>IF('Women Track input 1'!X85="","",'Women Track input 1'!X85)</f>
        <v/>
      </c>
      <c r="G716" s="46">
        <f>IF('Women Track input 1'!K85="","",'Women Track input 1'!K85)</f>
        <v>0</v>
      </c>
      <c r="H716" s="46">
        <f>IF('Women Track input 1'!L85="","",'Women Track input 1'!L85)</f>
        <v>0</v>
      </c>
    </row>
    <row r="717" spans="1:8">
      <c r="A717" t="str">
        <f>IF('Women Track input 1'!A86="","",'Women Track input 1'!A86)</f>
        <v/>
      </c>
      <c r="B717" s="38">
        <f>IF('Women Track input 1'!B86="","",'Women Track input 1'!B86)</f>
        <v>8</v>
      </c>
      <c r="C717" s="38" t="str">
        <f>IF('Women Track input 1'!C86="","",'Women Track input 1'!C86)</f>
        <v/>
      </c>
      <c r="D717" s="38" t="str">
        <f>IF('Women Track input 1'!D86="","",'Women Track input 1'!D86)</f>
        <v/>
      </c>
      <c r="E717" s="38" t="str">
        <f>IF('Women Track input 1'!E86="","",'Women Track input 1'!E86)</f>
        <v/>
      </c>
      <c r="F717" s="46" t="str">
        <f>IF('Women Track input 1'!X86="","",'Women Track input 1'!X86)</f>
        <v/>
      </c>
      <c r="G717" s="46">
        <f>IF('Women Track input 1'!K86="","",'Women Track input 1'!K86)</f>
        <v>0</v>
      </c>
      <c r="H717" s="46">
        <f>IF('Women Track input 1'!L86="","",'Women Track input 1'!L86)</f>
        <v>0</v>
      </c>
    </row>
    <row r="718" spans="1:8">
      <c r="A718" s="39" t="str">
        <f>IF('Women Track input 1'!A87="","",'Women Track input 1'!A87)</f>
        <v>Event</v>
      </c>
      <c r="B718" s="39" t="str">
        <f>IF('Women Track input 1'!B87="","",'Women Track input 1'!B87)</f>
        <v/>
      </c>
      <c r="C718" s="39" t="str">
        <f>IF('Women Track input 1'!C87="","",'Women Track input 1'!C87)</f>
        <v/>
      </c>
      <c r="D718" s="39" t="str">
        <f>IF('Women Track input 1'!D87="","",'Women Track input 1'!D87)</f>
        <v/>
      </c>
      <c r="E718" s="40" t="str">
        <f>IF('Women Track input 1'!E87="","",'Women Track input 1'!E87)</f>
        <v/>
      </c>
      <c r="F718" s="2" t="str">
        <f>IF('Women Track input 1'!X87="","",'Women Track input 1'!X87)</f>
        <v/>
      </c>
      <c r="G718" s="2" t="str">
        <f>IF('Women Track input 1'!K87="","",'Women Track input 1'!K87)</f>
        <v/>
      </c>
      <c r="H718" s="2" t="str">
        <f>IF('Women Track input 1'!L87="","",'Women Track input 1'!L87)</f>
        <v/>
      </c>
    </row>
    <row r="719" spans="1:8">
      <c r="A719" s="16">
        <f>IF('Women Track input 1'!A88="","",'Women Track input 1'!A88)</f>
        <v>200</v>
      </c>
      <c r="B719" s="41" t="str">
        <f>IF('Women Track input 1'!B88="","",'Women Track input 1'!B88)</f>
        <v>B/C Race 1</v>
      </c>
      <c r="C719" s="42" t="str">
        <f>IF('Women Track input 1'!C88="","",'Women Track input 1'!C88)</f>
        <v>Wind reading if applic</v>
      </c>
      <c r="D719" s="42" t="str">
        <f>IF('Women Track input 1'!D88="","",'Women Track input 1'!D88)</f>
        <v/>
      </c>
      <c r="E719" s="42" t="str">
        <f>IF('Women Track input 1'!E88="","",'Women Track input 1'!E88)</f>
        <v>m/s</v>
      </c>
      <c r="F719" s="43" t="str">
        <f>IF('Women Track input 1'!X88="","",'Women Track input 1'!X88)</f>
        <v>Formatted</v>
      </c>
      <c r="G719" s="43" t="str">
        <f>IF('Women Track input 1'!K88="","",'Women Track input 1'!K88)</f>
        <v>Position</v>
      </c>
      <c r="H719" s="43" t="str">
        <f>IF('Women Track input 1'!L88="","",'Women Track input 1'!L88)</f>
        <v>Bonus</v>
      </c>
    </row>
    <row r="720" spans="1:8">
      <c r="A720" s="40" t="str">
        <f>IF('Women Track input 1'!A89="","",'Women Track input 1'!A89)</f>
        <v>WOMEN</v>
      </c>
      <c r="B720" s="44" t="str">
        <f>IF('Women Track input 1'!B89="","",'Women Track input 1'!B89)</f>
        <v>Position</v>
      </c>
      <c r="C720" s="37" t="str">
        <f>IF('Women Track input 1'!C89="","",'Women Track input 1'!C89)</f>
        <v>Competitor</v>
      </c>
      <c r="D720" s="37" t="str">
        <f>IF('Women Track input 1'!D89="","",'Women Track input 1'!D89)</f>
        <v>Club</v>
      </c>
      <c r="E720" s="37" t="str">
        <f>IF('Women Track input 1'!E89="","",'Women Track input 1'!E89)</f>
        <v>Bib Number</v>
      </c>
      <c r="F720" s="45" t="str">
        <f>IF('Women Track input 1'!X89="","",'Women Track input 1'!X89)</f>
        <v>Performance</v>
      </c>
      <c r="G720" s="45" t="str">
        <f>IF('Women Track input 1'!K89="","",'Women Track input 1'!K89)</f>
        <v>Points</v>
      </c>
      <c r="H720" s="45" t="str">
        <f>IF('Women Track input 1'!L89="","",'Women Track input 1'!L89)</f>
        <v>Points</v>
      </c>
    </row>
    <row r="721" spans="1:8">
      <c r="A721" t="str">
        <f>IF('Women Track input 1'!A90="","",'Women Track input 1'!A90)</f>
        <v/>
      </c>
      <c r="B721" s="38">
        <f>IF('Women Track input 1'!B90="","",'Women Track input 1'!B90)</f>
        <v>1</v>
      </c>
      <c r="C721" s="38" t="str">
        <f>IF('Women Track input 1'!C90="","",'Women Track input 1'!C90)</f>
        <v/>
      </c>
      <c r="D721" s="38" t="str">
        <f>IF('Women Track input 1'!D90="","",'Women Track input 1'!D90)</f>
        <v/>
      </c>
      <c r="E721" s="38" t="str">
        <f>IF('Women Track input 1'!E90="","",'Women Track input 1'!E90)</f>
        <v/>
      </c>
      <c r="F721" s="46" t="str">
        <f>IF('Women Track input 1'!X90="","",'Women Track input 1'!X90)</f>
        <v/>
      </c>
      <c r="G721" s="46" t="str">
        <f>IF('Women Track input 1'!K90="","",'Women Track input 1'!K90)</f>
        <v/>
      </c>
      <c r="H721" s="46" t="str">
        <f>IF('Women Track input 1'!L90="","",'Women Track input 1'!L90)</f>
        <v/>
      </c>
    </row>
    <row r="722" spans="1:8">
      <c r="A722" t="str">
        <f>IF('Women Track input 1'!A91="","",'Women Track input 1'!A91)</f>
        <v/>
      </c>
      <c r="B722" s="38">
        <f>IF('Women Track input 1'!B91="","",'Women Track input 1'!B91)</f>
        <v>2</v>
      </c>
      <c r="C722" s="38" t="str">
        <f>IF('Women Track input 1'!C91="","",'Women Track input 1'!C91)</f>
        <v/>
      </c>
      <c r="D722" s="38" t="str">
        <f>IF('Women Track input 1'!D91="","",'Women Track input 1'!D91)</f>
        <v/>
      </c>
      <c r="E722" s="38" t="str">
        <f>IF('Women Track input 1'!E91="","",'Women Track input 1'!E91)</f>
        <v/>
      </c>
      <c r="F722" s="46" t="str">
        <f>IF('Women Track input 1'!X91="","",'Women Track input 1'!X91)</f>
        <v/>
      </c>
      <c r="G722" s="46" t="str">
        <f>IF('Women Track input 1'!K91="","",'Women Track input 1'!K91)</f>
        <v/>
      </c>
      <c r="H722" s="46" t="str">
        <f>IF('Women Track input 1'!L91="","",'Women Track input 1'!L91)</f>
        <v/>
      </c>
    </row>
    <row r="723" spans="1:8">
      <c r="A723" t="str">
        <f>IF('Women Track input 1'!A92="","",'Women Track input 1'!A92)</f>
        <v/>
      </c>
      <c r="B723" s="38">
        <f>IF('Women Track input 1'!B92="","",'Women Track input 1'!B92)</f>
        <v>3</v>
      </c>
      <c r="C723" s="38" t="str">
        <f>IF('Women Track input 1'!C92="","",'Women Track input 1'!C92)</f>
        <v/>
      </c>
      <c r="D723" s="38" t="str">
        <f>IF('Women Track input 1'!D92="","",'Women Track input 1'!D92)</f>
        <v/>
      </c>
      <c r="E723" s="38" t="str">
        <f>IF('Women Track input 1'!E92="","",'Women Track input 1'!E92)</f>
        <v/>
      </c>
      <c r="F723" s="46" t="str">
        <f>IF('Women Track input 1'!X92="","",'Women Track input 1'!X92)</f>
        <v/>
      </c>
      <c r="G723" s="46" t="str">
        <f>IF('Women Track input 1'!K92="","",'Women Track input 1'!K92)</f>
        <v/>
      </c>
      <c r="H723" s="46" t="str">
        <f>IF('Women Track input 1'!L92="","",'Women Track input 1'!L92)</f>
        <v/>
      </c>
    </row>
    <row r="724" spans="1:8">
      <c r="A724" t="str">
        <f>IF('Women Track input 1'!A93="","",'Women Track input 1'!A93)</f>
        <v/>
      </c>
      <c r="B724" s="38">
        <f>IF('Women Track input 1'!B93="","",'Women Track input 1'!B93)</f>
        <v>4</v>
      </c>
      <c r="C724" s="38" t="str">
        <f>IF('Women Track input 1'!C93="","",'Women Track input 1'!C93)</f>
        <v/>
      </c>
      <c r="D724" s="38" t="str">
        <f>IF('Women Track input 1'!D93="","",'Women Track input 1'!D93)</f>
        <v/>
      </c>
      <c r="E724" s="38" t="str">
        <f>IF('Women Track input 1'!E93="","",'Women Track input 1'!E93)</f>
        <v/>
      </c>
      <c r="F724" s="46" t="str">
        <f>IF('Women Track input 1'!X93="","",'Women Track input 1'!X93)</f>
        <v/>
      </c>
      <c r="G724" s="46" t="str">
        <f>IF('Women Track input 1'!K93="","",'Women Track input 1'!K93)</f>
        <v/>
      </c>
      <c r="H724" s="46" t="str">
        <f>IF('Women Track input 1'!L93="","",'Women Track input 1'!L93)</f>
        <v/>
      </c>
    </row>
    <row r="725" spans="1:8">
      <c r="A725" t="str">
        <f>IF('Women Track input 1'!A94="","",'Women Track input 1'!A94)</f>
        <v/>
      </c>
      <c r="B725" s="38">
        <f>IF('Women Track input 1'!B94="","",'Women Track input 1'!B94)</f>
        <v>5</v>
      </c>
      <c r="C725" s="38" t="str">
        <f>IF('Women Track input 1'!C94="","",'Women Track input 1'!C94)</f>
        <v/>
      </c>
      <c r="D725" s="38" t="str">
        <f>IF('Women Track input 1'!D94="","",'Women Track input 1'!D94)</f>
        <v/>
      </c>
      <c r="E725" s="38" t="str">
        <f>IF('Women Track input 1'!E94="","",'Women Track input 1'!E94)</f>
        <v/>
      </c>
      <c r="F725" s="46" t="str">
        <f>IF('Women Track input 1'!X94="","",'Women Track input 1'!X94)</f>
        <v/>
      </c>
      <c r="G725" s="46" t="str">
        <f>IF('Women Track input 1'!K94="","",'Women Track input 1'!K94)</f>
        <v/>
      </c>
      <c r="H725" s="46" t="str">
        <f>IF('Women Track input 1'!L94="","",'Women Track input 1'!L94)</f>
        <v/>
      </c>
    </row>
    <row r="726" spans="1:8">
      <c r="A726" t="str">
        <f>IF('Women Track input 1'!A95="","",'Women Track input 1'!A95)</f>
        <v/>
      </c>
      <c r="B726" s="38">
        <f>IF('Women Track input 1'!B95="","",'Women Track input 1'!B95)</f>
        <v>6</v>
      </c>
      <c r="C726" s="38" t="str">
        <f>IF('Women Track input 1'!C95="","",'Women Track input 1'!C95)</f>
        <v/>
      </c>
      <c r="D726" s="38" t="str">
        <f>IF('Women Track input 1'!D95="","",'Women Track input 1'!D95)</f>
        <v/>
      </c>
      <c r="E726" s="38" t="str">
        <f>IF('Women Track input 1'!E95="","",'Women Track input 1'!E95)</f>
        <v/>
      </c>
      <c r="F726" s="46" t="str">
        <f>IF('Women Track input 1'!X95="","",'Women Track input 1'!X95)</f>
        <v/>
      </c>
      <c r="G726" s="46" t="str">
        <f>IF('Women Track input 1'!K95="","",'Women Track input 1'!K95)</f>
        <v/>
      </c>
      <c r="H726" s="46" t="str">
        <f>IF('Women Track input 1'!L95="","",'Women Track input 1'!L95)</f>
        <v/>
      </c>
    </row>
    <row r="727" spans="1:8">
      <c r="A727" t="str">
        <f>IF('Women Track input 1'!A96="","",'Women Track input 1'!A96)</f>
        <v/>
      </c>
      <c r="B727" s="38">
        <f>IF('Women Track input 1'!B96="","",'Women Track input 1'!B96)</f>
        <v>7</v>
      </c>
      <c r="C727" s="38" t="str">
        <f>IF('Women Track input 1'!C96="","",'Women Track input 1'!C96)</f>
        <v/>
      </c>
      <c r="D727" s="38" t="str">
        <f>IF('Women Track input 1'!D96="","",'Women Track input 1'!D96)</f>
        <v/>
      </c>
      <c r="E727" s="38" t="str">
        <f>IF('Women Track input 1'!E96="","",'Women Track input 1'!E96)</f>
        <v/>
      </c>
      <c r="F727" s="46" t="str">
        <f>IF('Women Track input 1'!X96="","",'Women Track input 1'!X96)</f>
        <v/>
      </c>
      <c r="G727" s="46" t="str">
        <f>IF('Women Track input 1'!K96="","",'Women Track input 1'!K96)</f>
        <v/>
      </c>
      <c r="H727" s="46" t="str">
        <f>IF('Women Track input 1'!L96="","",'Women Track input 1'!L96)</f>
        <v/>
      </c>
    </row>
    <row r="728" spans="1:8">
      <c r="A728" t="str">
        <f>IF('Women Track input 1'!A97="","",'Women Track input 1'!A97)</f>
        <v/>
      </c>
      <c r="B728" s="38">
        <f>IF('Women Track input 1'!B97="","",'Women Track input 1'!B97)</f>
        <v>8</v>
      </c>
      <c r="C728" s="38" t="str">
        <f>IF('Women Track input 1'!C97="","",'Women Track input 1'!C97)</f>
        <v/>
      </c>
      <c r="D728" s="38" t="str">
        <f>IF('Women Track input 1'!D97="","",'Women Track input 1'!D97)</f>
        <v/>
      </c>
      <c r="E728" s="38" t="str">
        <f>IF('Women Track input 1'!E97="","",'Women Track input 1'!E97)</f>
        <v/>
      </c>
      <c r="F728" s="46" t="str">
        <f>IF('Women Track input 1'!X97="","",'Women Track input 1'!X97)</f>
        <v/>
      </c>
      <c r="G728" s="46" t="str">
        <f>IF('Women Track input 1'!K97="","",'Women Track input 1'!K97)</f>
        <v/>
      </c>
      <c r="H728" s="46" t="str">
        <f>IF('Women Track input 1'!L97="","",'Women Track input 1'!L97)</f>
        <v/>
      </c>
    </row>
    <row r="729" spans="1:8">
      <c r="A729" s="39" t="str">
        <f>IF('Women Track input 1'!A98="","",'Women Track input 1'!A98)</f>
        <v>Event</v>
      </c>
      <c r="B729" s="39" t="str">
        <f>IF('Women Track input 1'!B98="","",'Women Track input 1'!B98)</f>
        <v/>
      </c>
      <c r="C729" s="39" t="str">
        <f>IF('Women Track input 1'!C98="","",'Women Track input 1'!C98)</f>
        <v/>
      </c>
      <c r="D729" s="39" t="str">
        <f>IF('Women Track input 1'!D98="","",'Women Track input 1'!D98)</f>
        <v/>
      </c>
      <c r="E729" s="40" t="str">
        <f>IF('Women Track input 1'!E98="","",'Women Track input 1'!E98)</f>
        <v/>
      </c>
      <c r="F729" s="2" t="str">
        <f>IF('Women Track input 1'!X98="","",'Women Track input 1'!X98)</f>
        <v/>
      </c>
      <c r="G729" s="2" t="str">
        <f>IF('Women Track input 1'!K98="","",'Women Track input 1'!K98)</f>
        <v/>
      </c>
      <c r="H729" s="2" t="str">
        <f>IF('Women Track input 1'!L98="","",'Women Track input 1'!L98)</f>
        <v/>
      </c>
    </row>
    <row r="730" spans="1:8">
      <c r="A730" s="16">
        <f>IF('Women Track input 1'!A99="","",'Women Track input 1'!A99)</f>
        <v>200</v>
      </c>
      <c r="B730" s="41" t="str">
        <f>IF('Women Track input 1'!B99="","",'Women Track input 1'!B99)</f>
        <v>B/C Race 2</v>
      </c>
      <c r="C730" s="42" t="str">
        <f>IF('Women Track input 1'!C99="","",'Women Track input 1'!C99)</f>
        <v>Wind reading if applic</v>
      </c>
      <c r="D730" s="42" t="str">
        <f>IF('Women Track input 1'!D99="","",'Women Track input 1'!D99)</f>
        <v/>
      </c>
      <c r="E730" s="42" t="str">
        <f>IF('Women Track input 1'!E99="","",'Women Track input 1'!E99)</f>
        <v>m/s</v>
      </c>
      <c r="F730" s="43" t="str">
        <f>IF('Women Track input 1'!X99="","",'Women Track input 1'!X99)</f>
        <v>Formatted</v>
      </c>
      <c r="G730" s="43" t="str">
        <f>IF('Women Track input 1'!K99="","",'Women Track input 1'!K99)</f>
        <v>Position</v>
      </c>
      <c r="H730" s="43" t="str">
        <f>IF('Women Track input 1'!L99="","",'Women Track input 1'!L99)</f>
        <v>Bonus</v>
      </c>
    </row>
    <row r="731" spans="1:8">
      <c r="A731" s="40" t="str">
        <f>IF('Women Track input 1'!A100="","",'Women Track input 1'!A100)</f>
        <v>WOMEN</v>
      </c>
      <c r="B731" s="44" t="str">
        <f>IF('Women Track input 1'!B100="","",'Women Track input 1'!B100)</f>
        <v>Position</v>
      </c>
      <c r="C731" s="37" t="str">
        <f>IF('Women Track input 1'!C100="","",'Women Track input 1'!C100)</f>
        <v>Competitor</v>
      </c>
      <c r="D731" s="37" t="str">
        <f>IF('Women Track input 1'!D100="","",'Women Track input 1'!D100)</f>
        <v>Club</v>
      </c>
      <c r="E731" s="37" t="str">
        <f>IF('Women Track input 1'!E100="","",'Women Track input 1'!E100)</f>
        <v>Bib Number</v>
      </c>
      <c r="F731" s="45" t="str">
        <f>IF('Women Track input 1'!X100="","",'Women Track input 1'!X100)</f>
        <v>Performance</v>
      </c>
      <c r="G731" s="45" t="str">
        <f>IF('Women Track input 1'!K100="","",'Women Track input 1'!K100)</f>
        <v>Points</v>
      </c>
      <c r="H731" s="45" t="str">
        <f>IF('Women Track input 1'!L100="","",'Women Track input 1'!L100)</f>
        <v>Points</v>
      </c>
    </row>
    <row r="732" spans="1:8">
      <c r="A732" t="str">
        <f>IF('Women Track input 1'!A101="","",'Women Track input 1'!A101)</f>
        <v/>
      </c>
      <c r="B732" s="38">
        <f>IF('Women Track input 1'!B101="","",'Women Track input 1'!B101)</f>
        <v>1</v>
      </c>
      <c r="C732" s="38" t="str">
        <f>IF('Women Track input 1'!C101="","",'Women Track input 1'!C101)</f>
        <v/>
      </c>
      <c r="D732" s="38" t="str">
        <f>IF('Women Track input 1'!D101="","",'Women Track input 1'!D101)</f>
        <v/>
      </c>
      <c r="E732" s="38" t="str">
        <f>IF('Women Track input 1'!E101="","",'Women Track input 1'!E101)</f>
        <v/>
      </c>
      <c r="F732" s="46" t="str">
        <f>IF('Women Track input 1'!X101="","",'Women Track input 1'!X101)</f>
        <v/>
      </c>
      <c r="G732" s="46" t="str">
        <f>IF('Women Track input 1'!K101="","",'Women Track input 1'!K101)</f>
        <v/>
      </c>
      <c r="H732" s="46" t="str">
        <f>IF('Women Track input 1'!L101="","",'Women Track input 1'!L101)</f>
        <v/>
      </c>
    </row>
    <row r="733" spans="1:8">
      <c r="A733" t="str">
        <f>IF('Women Track input 1'!A102="","",'Women Track input 1'!A102)</f>
        <v/>
      </c>
      <c r="B733" s="38">
        <f>IF('Women Track input 1'!B102="","",'Women Track input 1'!B102)</f>
        <v>2</v>
      </c>
      <c r="C733" s="38" t="str">
        <f>IF('Women Track input 1'!C102="","",'Women Track input 1'!C102)</f>
        <v/>
      </c>
      <c r="D733" s="38" t="str">
        <f>IF('Women Track input 1'!D102="","",'Women Track input 1'!D102)</f>
        <v/>
      </c>
      <c r="E733" s="38" t="str">
        <f>IF('Women Track input 1'!E102="","",'Women Track input 1'!E102)</f>
        <v/>
      </c>
      <c r="F733" s="46" t="str">
        <f>IF('Women Track input 1'!X102="","",'Women Track input 1'!X102)</f>
        <v/>
      </c>
      <c r="G733" s="46" t="str">
        <f>IF('Women Track input 1'!K102="","",'Women Track input 1'!K102)</f>
        <v/>
      </c>
      <c r="H733" s="46" t="str">
        <f>IF('Women Track input 1'!L102="","",'Women Track input 1'!L102)</f>
        <v/>
      </c>
    </row>
    <row r="734" spans="1:8">
      <c r="A734" t="str">
        <f>IF('Women Track input 1'!A103="","",'Women Track input 1'!A103)</f>
        <v/>
      </c>
      <c r="B734" s="38">
        <f>IF('Women Track input 1'!B103="","",'Women Track input 1'!B103)</f>
        <v>3</v>
      </c>
      <c r="C734" s="38" t="str">
        <f>IF('Women Track input 1'!C103="","",'Women Track input 1'!C103)</f>
        <v/>
      </c>
      <c r="D734" s="38" t="str">
        <f>IF('Women Track input 1'!D103="","",'Women Track input 1'!D103)</f>
        <v/>
      </c>
      <c r="E734" s="38" t="str">
        <f>IF('Women Track input 1'!E103="","",'Women Track input 1'!E103)</f>
        <v/>
      </c>
      <c r="F734" s="46" t="str">
        <f>IF('Women Track input 1'!X103="","",'Women Track input 1'!X103)</f>
        <v/>
      </c>
      <c r="G734" s="46" t="str">
        <f>IF('Women Track input 1'!K103="","",'Women Track input 1'!K103)</f>
        <v/>
      </c>
      <c r="H734" s="46" t="str">
        <f>IF('Women Track input 1'!L103="","",'Women Track input 1'!L103)</f>
        <v/>
      </c>
    </row>
    <row r="735" spans="1:8">
      <c r="A735" t="str">
        <f>IF('Women Track input 1'!A104="","",'Women Track input 1'!A104)</f>
        <v/>
      </c>
      <c r="B735" s="38">
        <f>IF('Women Track input 1'!B104="","",'Women Track input 1'!B104)</f>
        <v>4</v>
      </c>
      <c r="C735" s="38" t="str">
        <f>IF('Women Track input 1'!C104="","",'Women Track input 1'!C104)</f>
        <v/>
      </c>
      <c r="D735" s="38" t="str">
        <f>IF('Women Track input 1'!D104="","",'Women Track input 1'!D104)</f>
        <v/>
      </c>
      <c r="E735" s="38" t="str">
        <f>IF('Women Track input 1'!E104="","",'Women Track input 1'!E104)</f>
        <v/>
      </c>
      <c r="F735" s="46" t="str">
        <f>IF('Women Track input 1'!X104="","",'Women Track input 1'!X104)</f>
        <v/>
      </c>
      <c r="G735" s="46" t="str">
        <f>IF('Women Track input 1'!K104="","",'Women Track input 1'!K104)</f>
        <v/>
      </c>
      <c r="H735" s="46" t="str">
        <f>IF('Women Track input 1'!L104="","",'Women Track input 1'!L104)</f>
        <v/>
      </c>
    </row>
    <row r="736" spans="1:8">
      <c r="A736" t="str">
        <f>IF('Women Track input 1'!A105="","",'Women Track input 1'!A105)</f>
        <v/>
      </c>
      <c r="B736" s="38">
        <f>IF('Women Track input 1'!B105="","",'Women Track input 1'!B105)</f>
        <v>5</v>
      </c>
      <c r="C736" s="38" t="str">
        <f>IF('Women Track input 1'!C105="","",'Women Track input 1'!C105)</f>
        <v/>
      </c>
      <c r="D736" s="38" t="str">
        <f>IF('Women Track input 1'!D105="","",'Women Track input 1'!D105)</f>
        <v/>
      </c>
      <c r="E736" s="38" t="str">
        <f>IF('Women Track input 1'!E105="","",'Women Track input 1'!E105)</f>
        <v/>
      </c>
      <c r="F736" s="46" t="str">
        <f>IF('Women Track input 1'!X105="","",'Women Track input 1'!X105)</f>
        <v/>
      </c>
      <c r="G736" s="46" t="str">
        <f>IF('Women Track input 1'!K105="","",'Women Track input 1'!K105)</f>
        <v/>
      </c>
      <c r="H736" s="46" t="str">
        <f>IF('Women Track input 1'!L105="","",'Women Track input 1'!L105)</f>
        <v/>
      </c>
    </row>
    <row r="737" spans="1:8">
      <c r="A737" t="str">
        <f>IF('Women Track input 1'!A106="","",'Women Track input 1'!A106)</f>
        <v/>
      </c>
      <c r="B737" s="38">
        <f>IF('Women Track input 1'!B106="","",'Women Track input 1'!B106)</f>
        <v>6</v>
      </c>
      <c r="C737" s="38" t="str">
        <f>IF('Women Track input 1'!C106="","",'Women Track input 1'!C106)</f>
        <v/>
      </c>
      <c r="D737" s="38" t="str">
        <f>IF('Women Track input 1'!D106="","",'Women Track input 1'!D106)</f>
        <v/>
      </c>
      <c r="E737" s="38" t="str">
        <f>IF('Women Track input 1'!E106="","",'Women Track input 1'!E106)</f>
        <v/>
      </c>
      <c r="F737" s="46" t="str">
        <f>IF('Women Track input 1'!X106="","",'Women Track input 1'!X106)</f>
        <v/>
      </c>
      <c r="G737" s="46" t="str">
        <f>IF('Women Track input 1'!K106="","",'Women Track input 1'!K106)</f>
        <v/>
      </c>
      <c r="H737" s="46" t="str">
        <f>IF('Women Track input 1'!L106="","",'Women Track input 1'!L106)</f>
        <v/>
      </c>
    </row>
    <row r="738" spans="1:8">
      <c r="A738" t="str">
        <f>IF('Women Track input 1'!A107="","",'Women Track input 1'!A107)</f>
        <v/>
      </c>
      <c r="B738" s="38">
        <f>IF('Women Track input 1'!B107="","",'Women Track input 1'!B107)</f>
        <v>7</v>
      </c>
      <c r="C738" s="38" t="str">
        <f>IF('Women Track input 1'!C107="","",'Women Track input 1'!C107)</f>
        <v/>
      </c>
      <c r="D738" s="38" t="str">
        <f>IF('Women Track input 1'!D107="","",'Women Track input 1'!D107)</f>
        <v/>
      </c>
      <c r="E738" s="38" t="str">
        <f>IF('Women Track input 1'!E107="","",'Women Track input 1'!E107)</f>
        <v/>
      </c>
      <c r="F738" s="46" t="str">
        <f>IF('Women Track input 1'!X107="","",'Women Track input 1'!X107)</f>
        <v/>
      </c>
      <c r="G738" s="46" t="str">
        <f>IF('Women Track input 1'!K107="","",'Women Track input 1'!K107)</f>
        <v/>
      </c>
      <c r="H738" s="46" t="str">
        <f>IF('Women Track input 1'!L107="","",'Women Track input 1'!L107)</f>
        <v/>
      </c>
    </row>
    <row r="739" spans="1:8">
      <c r="A739" t="str">
        <f>IF('Women Track input 1'!A108="","",'Women Track input 1'!A108)</f>
        <v/>
      </c>
      <c r="B739" s="38">
        <f>IF('Women Track input 1'!B108="","",'Women Track input 1'!B108)</f>
        <v>8</v>
      </c>
      <c r="C739" s="38" t="str">
        <f>IF('Women Track input 1'!C108="","",'Women Track input 1'!C108)</f>
        <v/>
      </c>
      <c r="D739" s="38" t="str">
        <f>IF('Women Track input 1'!D108="","",'Women Track input 1'!D108)</f>
        <v/>
      </c>
      <c r="E739" s="38" t="str">
        <f>IF('Women Track input 1'!E108="","",'Women Track input 1'!E108)</f>
        <v/>
      </c>
      <c r="F739" s="46" t="str">
        <f>IF('Women Track input 1'!X108="","",'Women Track input 1'!X108)</f>
        <v/>
      </c>
      <c r="G739" s="46" t="str">
        <f>IF('Women Track input 1'!K108="","",'Women Track input 1'!K108)</f>
        <v/>
      </c>
      <c r="H739" s="46" t="str">
        <f>IF('Women Track input 1'!L108="","",'Women Track input 1'!L108)</f>
        <v/>
      </c>
    </row>
    <row r="740" spans="1:8">
      <c r="A740" s="16" t="str">
        <f>IF('Women Track input 1'!A129="","",'Women Track input 1'!A129)</f>
        <v>Event</v>
      </c>
      <c r="B740" s="151" t="str">
        <f>IF('Women Track input 1'!B129="","",'Women Track input 1'!B129)</f>
        <v>COMBINED</v>
      </c>
      <c r="C740" s="151" t="str">
        <f>IF('Women Track input 1'!C129="","",'Women Track input 1'!C129)</f>
        <v xml:space="preserve">   B / C RACES FOR </v>
      </c>
      <c r="D740" s="151" t="str">
        <f>IF('Women Track input 1'!D129="","",'Women Track input 1'!D129)</f>
        <v>SCORING</v>
      </c>
      <c r="E740" t="str">
        <f>IF('Women Track input 1'!E129="","",'Women Track input 1'!E129)</f>
        <v/>
      </c>
      <c r="F740" s="2" t="str">
        <f>IF('Women Track input 1'!T129="","",'Women Track input 1'!T129)</f>
        <v/>
      </c>
      <c r="G740" s="2" t="str">
        <f>IF('Women Track input 1'!K129="","",'Women Track input 1'!K129)</f>
        <v/>
      </c>
      <c r="H740" s="2" t="str">
        <f>IF('Women Track input 1'!L129="","",'Women Track input 1'!L129)</f>
        <v/>
      </c>
    </row>
    <row r="741" spans="1:8">
      <c r="A741" s="16">
        <f>IF('Women Track input 1'!A130="","",'Women Track input 1'!A130)</f>
        <v>200</v>
      </c>
      <c r="B741" s="47" t="str">
        <f>IF('Women Track input 1'!B130="","",'Women Track input 1'!B130)</f>
        <v>B+C string</v>
      </c>
      <c r="C741" s="154" t="str">
        <f>IF('Women Track input 1'!C130="","",'Women Track input 1'!C130)</f>
        <v>Wind reading if applic</v>
      </c>
      <c r="D741" s="154" t="str">
        <f>IF('Women Track input 1'!D130="","",'Women Track input 1'!D130)</f>
        <v xml:space="preserve"> &amp; </v>
      </c>
      <c r="E741" s="154" t="str">
        <f>IF('Women Track input 1'!E130="","",'Women Track input 1'!E130)</f>
        <v>m/s</v>
      </c>
      <c r="F741" s="155"/>
      <c r="G741" s="155" t="str">
        <f>IF('Women Track input 1'!K130="","",'Women Track input 1'!K130)</f>
        <v>Position</v>
      </c>
      <c r="H741" s="155" t="str">
        <f>IF('Women Track input 1'!L130="","",'Women Track input 1'!L130)</f>
        <v>Bonus</v>
      </c>
    </row>
    <row r="742" spans="1:8">
      <c r="A742" s="40" t="str">
        <f>IF('Women Track input 1'!A131="","",'Women Track input 1'!A131)</f>
        <v>WOMEN</v>
      </c>
      <c r="B742" s="154" t="str">
        <f>IF('Women Track input 1'!B131="","",'Women Track input 1'!B131)</f>
        <v>Position</v>
      </c>
      <c r="C742" s="154" t="str">
        <f>IF('Women Track input 1'!C131="","",'Women Track input 1'!C131)</f>
        <v>Competitor</v>
      </c>
      <c r="D742" s="154" t="str">
        <f>IF('Women Track input 1'!D131="","",'Women Track input 1'!D131)</f>
        <v>Club</v>
      </c>
      <c r="E742" s="154" t="str">
        <f>IF('Women Track input 1'!E131="","",'Women Track input 1'!E131)</f>
        <v>Bib Number</v>
      </c>
      <c r="F742" s="156" t="str">
        <f>IF('Women Track input 1'!X131="","",'Women Track input 1'!X131)</f>
        <v>Performance</v>
      </c>
      <c r="G742" s="156" t="str">
        <f>IF('Women Track input 1'!K131="","",'Women Track input 1'!K131)</f>
        <v>Points</v>
      </c>
      <c r="H742" s="156" t="str">
        <f>IF('Women Track input 1'!L131="","",'Women Track input 1'!L131)</f>
        <v>Points</v>
      </c>
    </row>
    <row r="743" spans="1:8">
      <c r="A743" t="str">
        <f>IF('Women Track input 1'!A132="","",'Women Track input 1'!A132)</f>
        <v/>
      </c>
      <c r="B743" s="157">
        <f>IF('Women Track input 1'!B132="","",'Women Track input 1'!B132)</f>
        <v>1</v>
      </c>
      <c r="C743" s="157" t="str">
        <f>IF('Women Track input 1'!C132="","",'Women Track input 1'!C132)</f>
        <v/>
      </c>
      <c r="D743" s="157" t="str">
        <f>IF('Women Track input 1'!D132="","",'Women Track input 1'!D132)</f>
        <v/>
      </c>
      <c r="E743" s="157" t="str">
        <f>IF('Women Track input 1'!E132="","",'Women Track input 1'!E132)</f>
        <v/>
      </c>
      <c r="F743" s="158" t="str">
        <f>IF('Women Track input 1'!X132="","",'Women Track input 1'!X132)</f>
        <v/>
      </c>
      <c r="G743" s="158">
        <f>IF('Women Track input 1'!K132="","",'Women Track input 1'!K132)</f>
        <v>0</v>
      </c>
      <c r="H743" s="158">
        <f>IF('Women Track input 1'!L132="","",'Women Track input 1'!L132)</f>
        <v>0</v>
      </c>
    </row>
    <row r="744" spans="1:8">
      <c r="A744" t="str">
        <f>IF('Women Track input 1'!A133="","",'Women Track input 1'!A133)</f>
        <v/>
      </c>
      <c r="B744" s="157">
        <f>IF('Women Track input 1'!B133="","",'Women Track input 1'!B133)</f>
        <v>2</v>
      </c>
      <c r="C744" s="157" t="str">
        <f>IF('Women Track input 1'!C133="","",'Women Track input 1'!C133)</f>
        <v/>
      </c>
      <c r="D744" s="157" t="str">
        <f>IF('Women Track input 1'!D133="","",'Women Track input 1'!D133)</f>
        <v/>
      </c>
      <c r="E744" s="157" t="str">
        <f>IF('Women Track input 1'!E133="","",'Women Track input 1'!E133)</f>
        <v/>
      </c>
      <c r="F744" s="158" t="str">
        <f>IF('Women Track input 1'!X133="","",'Women Track input 1'!X133)</f>
        <v/>
      </c>
      <c r="G744" s="158">
        <f>IF('Women Track input 1'!K133="","",'Women Track input 1'!K133)</f>
        <v>0</v>
      </c>
      <c r="H744" s="158">
        <f>IF('Women Track input 1'!L133="","",'Women Track input 1'!L133)</f>
        <v>0</v>
      </c>
    </row>
    <row r="745" spans="1:8">
      <c r="A745" t="str">
        <f>IF('Women Track input 1'!A134="","",'Women Track input 1'!A134)</f>
        <v/>
      </c>
      <c r="B745" s="157">
        <f>IF('Women Track input 1'!B134="","",'Women Track input 1'!B134)</f>
        <v>3</v>
      </c>
      <c r="C745" s="157" t="str">
        <f>IF('Women Track input 1'!C134="","",'Women Track input 1'!C134)</f>
        <v/>
      </c>
      <c r="D745" s="157" t="str">
        <f>IF('Women Track input 1'!D134="","",'Women Track input 1'!D134)</f>
        <v/>
      </c>
      <c r="E745" s="157" t="str">
        <f>IF('Women Track input 1'!E134="","",'Women Track input 1'!E134)</f>
        <v/>
      </c>
      <c r="F745" s="158" t="str">
        <f>IF('Women Track input 1'!X134="","",'Women Track input 1'!X134)</f>
        <v/>
      </c>
      <c r="G745" s="158">
        <f>IF('Women Track input 1'!K134="","",'Women Track input 1'!K134)</f>
        <v>0</v>
      </c>
      <c r="H745" s="158">
        <f>IF('Women Track input 1'!L134="","",'Women Track input 1'!L134)</f>
        <v>0</v>
      </c>
    </row>
    <row r="746" spans="1:8">
      <c r="A746" t="str">
        <f>IF('Women Track input 1'!A135="","",'Women Track input 1'!A135)</f>
        <v/>
      </c>
      <c r="B746" s="157">
        <f>IF('Women Track input 1'!B135="","",'Women Track input 1'!B135)</f>
        <v>4</v>
      </c>
      <c r="C746" s="157" t="str">
        <f>IF('Women Track input 1'!C135="","",'Women Track input 1'!C135)</f>
        <v/>
      </c>
      <c r="D746" s="157" t="str">
        <f>IF('Women Track input 1'!D135="","",'Women Track input 1'!D135)</f>
        <v/>
      </c>
      <c r="E746" s="157" t="str">
        <f>IF('Women Track input 1'!E135="","",'Women Track input 1'!E135)</f>
        <v/>
      </c>
      <c r="F746" s="158" t="str">
        <f>IF('Women Track input 1'!X135="","",'Women Track input 1'!X135)</f>
        <v/>
      </c>
      <c r="G746" s="158">
        <f>IF('Women Track input 1'!K135="","",'Women Track input 1'!K135)</f>
        <v>0</v>
      </c>
      <c r="H746" s="158">
        <f>IF('Women Track input 1'!L135="","",'Women Track input 1'!L135)</f>
        <v>0</v>
      </c>
    </row>
    <row r="747" spans="1:8">
      <c r="A747" t="str">
        <f>IF('Women Track input 1'!A136="","",'Women Track input 1'!A136)</f>
        <v/>
      </c>
      <c r="B747" s="157">
        <f>IF('Women Track input 1'!B136="","",'Women Track input 1'!B136)</f>
        <v>5</v>
      </c>
      <c r="C747" s="157" t="str">
        <f>IF('Women Track input 1'!C136="","",'Women Track input 1'!C136)</f>
        <v/>
      </c>
      <c r="D747" s="157" t="str">
        <f>IF('Women Track input 1'!D136="","",'Women Track input 1'!D136)</f>
        <v/>
      </c>
      <c r="E747" s="157" t="str">
        <f>IF('Women Track input 1'!E136="","",'Women Track input 1'!E136)</f>
        <v/>
      </c>
      <c r="F747" s="158" t="str">
        <f>IF('Women Track input 1'!X136="","",'Women Track input 1'!X136)</f>
        <v/>
      </c>
      <c r="G747" s="158">
        <f>IF('Women Track input 1'!K136="","",'Women Track input 1'!K136)</f>
        <v>0</v>
      </c>
      <c r="H747" s="158">
        <f>IF('Women Track input 1'!L136="","",'Women Track input 1'!L136)</f>
        <v>0</v>
      </c>
    </row>
    <row r="748" spans="1:8">
      <c r="A748" t="str">
        <f>IF('Women Track input 1'!A137="","",'Women Track input 1'!A137)</f>
        <v/>
      </c>
      <c r="B748" s="157">
        <f>IF('Women Track input 1'!B137="","",'Women Track input 1'!B137)</f>
        <v>6</v>
      </c>
      <c r="C748" s="157" t="str">
        <f>IF('Women Track input 1'!C137="","",'Women Track input 1'!C137)</f>
        <v/>
      </c>
      <c r="D748" s="157" t="str">
        <f>IF('Women Track input 1'!D137="","",'Women Track input 1'!D137)</f>
        <v/>
      </c>
      <c r="E748" s="157" t="str">
        <f>IF('Women Track input 1'!E137="","",'Women Track input 1'!E137)</f>
        <v/>
      </c>
      <c r="F748" s="158" t="str">
        <f>IF('Women Track input 1'!X137="","",'Women Track input 1'!X137)</f>
        <v/>
      </c>
      <c r="G748" s="158">
        <f>IF('Women Track input 1'!K137="","",'Women Track input 1'!K137)</f>
        <v>0</v>
      </c>
      <c r="H748" s="158">
        <f>IF('Women Track input 1'!L137="","",'Women Track input 1'!L137)</f>
        <v>0</v>
      </c>
    </row>
    <row r="749" spans="1:8">
      <c r="A749" t="str">
        <f>IF('Women Track input 1'!A138="","",'Women Track input 1'!A138)</f>
        <v/>
      </c>
      <c r="B749" s="157">
        <f>IF('Women Track input 1'!B138="","",'Women Track input 1'!B138)</f>
        <v>7</v>
      </c>
      <c r="C749" s="157" t="str">
        <f>IF('Women Track input 1'!C138="","",'Women Track input 1'!C138)</f>
        <v/>
      </c>
      <c r="D749" s="157" t="str">
        <f>IF('Women Track input 1'!D138="","",'Women Track input 1'!D138)</f>
        <v/>
      </c>
      <c r="E749" s="157" t="str">
        <f>IF('Women Track input 1'!E138="","",'Women Track input 1'!E138)</f>
        <v/>
      </c>
      <c r="F749" s="158" t="str">
        <f>IF('Women Track input 1'!X138="","",'Women Track input 1'!X138)</f>
        <v/>
      </c>
      <c r="G749" s="158">
        <f>IF('Women Track input 1'!K138="","",'Women Track input 1'!K138)</f>
        <v>0</v>
      </c>
      <c r="H749" s="158">
        <f>IF('Women Track input 1'!L138="","",'Women Track input 1'!L138)</f>
        <v>0</v>
      </c>
    </row>
    <row r="750" spans="1:8">
      <c r="A750" t="str">
        <f>IF('Women Track input 1'!A139="","",'Women Track input 1'!A139)</f>
        <v/>
      </c>
      <c r="B750" s="157">
        <f>IF('Women Track input 1'!B139="","",'Women Track input 1'!B139)</f>
        <v>8</v>
      </c>
      <c r="C750" s="157" t="str">
        <f>IF('Women Track input 1'!C139="","",'Women Track input 1'!C139)</f>
        <v/>
      </c>
      <c r="D750" s="157" t="str">
        <f>IF('Women Track input 1'!D139="","",'Women Track input 1'!D139)</f>
        <v/>
      </c>
      <c r="E750" s="157" t="str">
        <f>IF('Women Track input 1'!E139="","",'Women Track input 1'!E139)</f>
        <v/>
      </c>
      <c r="F750" s="158" t="str">
        <f>IF('Women Track input 1'!X139="","",'Women Track input 1'!X139)</f>
        <v/>
      </c>
      <c r="G750" s="158">
        <f>IF('Women Track input 1'!K139="","",'Women Track input 1'!K139)</f>
        <v>0</v>
      </c>
      <c r="H750" s="158">
        <f>IF('Women Track input 1'!L139="","",'Women Track input 1'!L139)</f>
        <v>0</v>
      </c>
    </row>
    <row r="751" spans="1:8">
      <c r="A751" t="str">
        <f>IF('Women Track input 1'!A140="","",'Women Track input 1'!A140)</f>
        <v/>
      </c>
      <c r="B751" s="157">
        <f>IF('Women Track input 1'!B140="","",'Women Track input 1'!B140)</f>
        <v>9</v>
      </c>
      <c r="C751" s="157" t="str">
        <f>IF('Women Track input 1'!C140="","",'Women Track input 1'!C140)</f>
        <v/>
      </c>
      <c r="D751" s="157" t="str">
        <f>IF('Women Track input 1'!D140="","",'Women Track input 1'!D140)</f>
        <v/>
      </c>
      <c r="E751" s="157" t="str">
        <f>IF('Women Track input 1'!E140="","",'Women Track input 1'!E140)</f>
        <v/>
      </c>
      <c r="F751" s="158" t="str">
        <f>IF('Women Track input 1'!X140="","",'Women Track input 1'!X140)</f>
        <v/>
      </c>
      <c r="G751" s="158">
        <f>IF('Women Track input 1'!K140="","",'Women Track input 1'!K140)</f>
        <v>0</v>
      </c>
      <c r="H751" s="158">
        <f>IF('Women Track input 1'!L140="","",'Women Track input 1'!L140)</f>
        <v>0</v>
      </c>
    </row>
    <row r="752" spans="1:8">
      <c r="A752" t="str">
        <f>IF('Women Track input 1'!A141="","",'Women Track input 1'!A141)</f>
        <v/>
      </c>
      <c r="B752" s="157">
        <f>IF('Women Track input 1'!B141="","",'Women Track input 1'!B141)</f>
        <v>10</v>
      </c>
      <c r="C752" s="157" t="str">
        <f>IF('Women Track input 1'!C141="","",'Women Track input 1'!C141)</f>
        <v/>
      </c>
      <c r="D752" s="157" t="str">
        <f>IF('Women Track input 1'!D141="","",'Women Track input 1'!D141)</f>
        <v/>
      </c>
      <c r="E752" s="157" t="str">
        <f>IF('Women Track input 1'!E141="","",'Women Track input 1'!E141)</f>
        <v/>
      </c>
      <c r="F752" s="158" t="str">
        <f>IF('Women Track input 1'!X141="","",'Women Track input 1'!X141)</f>
        <v/>
      </c>
      <c r="G752" s="158">
        <f>IF('Women Track input 1'!K141="","",'Women Track input 1'!K141)</f>
        <v>0</v>
      </c>
      <c r="H752" s="158">
        <f>IF('Women Track input 1'!L141="","",'Women Track input 1'!L141)</f>
        <v>0</v>
      </c>
    </row>
    <row r="753" spans="1:8">
      <c r="A753" t="str">
        <f>IF('Women Track input 1'!A142="","",'Women Track input 1'!A142)</f>
        <v/>
      </c>
      <c r="B753" s="157">
        <f>IF('Women Track input 1'!B142="","",'Women Track input 1'!B142)</f>
        <v>11</v>
      </c>
      <c r="C753" s="157" t="str">
        <f>IF('Women Track input 1'!C142="","",'Women Track input 1'!C142)</f>
        <v/>
      </c>
      <c r="D753" s="157" t="str">
        <f>IF('Women Track input 1'!D142="","",'Women Track input 1'!D142)</f>
        <v/>
      </c>
      <c r="E753" s="157" t="str">
        <f>IF('Women Track input 1'!E142="","",'Women Track input 1'!E142)</f>
        <v/>
      </c>
      <c r="F753" s="158" t="str">
        <f>IF('Women Track input 1'!X142="","",'Women Track input 1'!X142)</f>
        <v/>
      </c>
      <c r="G753" s="158">
        <f>IF('Women Track input 1'!K142="","",'Women Track input 1'!K142)</f>
        <v>0</v>
      </c>
      <c r="H753" s="158">
        <f>IF('Women Track input 1'!L142="","",'Women Track input 1'!L142)</f>
        <v>0</v>
      </c>
    </row>
    <row r="754" spans="1:8">
      <c r="A754" t="str">
        <f>IF('Women Track input 1'!A143="","",'Women Track input 1'!A143)</f>
        <v/>
      </c>
      <c r="B754" s="157">
        <f>IF('Women Track input 1'!B143="","",'Women Track input 1'!B143)</f>
        <v>12</v>
      </c>
      <c r="C754" s="157" t="str">
        <f>IF('Women Track input 1'!C143="","",'Women Track input 1'!C143)</f>
        <v/>
      </c>
      <c r="D754" s="157" t="str">
        <f>IF('Women Track input 1'!D143="","",'Women Track input 1'!D143)</f>
        <v/>
      </c>
      <c r="E754" s="157" t="str">
        <f>IF('Women Track input 1'!E143="","",'Women Track input 1'!E143)</f>
        <v/>
      </c>
      <c r="F754" s="158" t="str">
        <f>IF('Women Track input 1'!X143="","",'Women Track input 1'!X143)</f>
        <v/>
      </c>
      <c r="G754" s="158">
        <f>IF('Women Track input 1'!K143="","",'Women Track input 1'!K143)</f>
        <v>0</v>
      </c>
      <c r="H754" s="158">
        <f>IF('Women Track input 1'!L143="","",'Women Track input 1'!L143)</f>
        <v>0</v>
      </c>
    </row>
    <row r="755" spans="1:8">
      <c r="A755" t="str">
        <f>IF('Women Track input 1'!A144="","",'Women Track input 1'!A144)</f>
        <v/>
      </c>
      <c r="B755" s="157">
        <f>IF('Women Track input 1'!B144="","",'Women Track input 1'!B144)</f>
        <v>13</v>
      </c>
      <c r="C755" s="157" t="str">
        <f>IF('Women Track input 1'!C144="","",'Women Track input 1'!C144)</f>
        <v/>
      </c>
      <c r="D755" s="157" t="str">
        <f>IF('Women Track input 1'!D144="","",'Women Track input 1'!D144)</f>
        <v/>
      </c>
      <c r="E755" s="157" t="str">
        <f>IF('Women Track input 1'!E144="","",'Women Track input 1'!E144)</f>
        <v/>
      </c>
      <c r="F755" s="158" t="str">
        <f>IF('Women Track input 1'!X144="","",'Women Track input 1'!X144)</f>
        <v/>
      </c>
      <c r="G755" s="158">
        <f>IF('Women Track input 1'!K144="","",'Women Track input 1'!K144)</f>
        <v>0</v>
      </c>
      <c r="H755" s="158">
        <f>IF('Women Track input 1'!L144="","",'Women Track input 1'!L144)</f>
        <v>0</v>
      </c>
    </row>
    <row r="756" spans="1:8">
      <c r="A756" t="str">
        <f>IF('Women Track input 1'!A145="","",'Women Track input 1'!A145)</f>
        <v/>
      </c>
      <c r="B756" s="157">
        <f>IF('Women Track input 1'!B145="","",'Women Track input 1'!B145)</f>
        <v>14</v>
      </c>
      <c r="C756" s="157" t="str">
        <f>IF('Women Track input 1'!C145="","",'Women Track input 1'!C145)</f>
        <v/>
      </c>
      <c r="D756" s="157" t="str">
        <f>IF('Women Track input 1'!D145="","",'Women Track input 1'!D145)</f>
        <v/>
      </c>
      <c r="E756" s="157" t="str">
        <f>IF('Women Track input 1'!E145="","",'Women Track input 1'!E145)</f>
        <v/>
      </c>
      <c r="F756" s="158" t="str">
        <f>IF('Women Track input 1'!X145="","",'Women Track input 1'!X145)</f>
        <v/>
      </c>
      <c r="G756" s="158">
        <f>IF('Women Track input 1'!K145="","",'Women Track input 1'!K145)</f>
        <v>0</v>
      </c>
      <c r="H756" s="158">
        <f>IF('Women Track input 1'!L145="","",'Women Track input 1'!L145)</f>
        <v>0</v>
      </c>
    </row>
    <row r="757" spans="1:8">
      <c r="A757" t="str">
        <f>IF('Women Track input 1'!A146="","",'Women Track input 1'!A146)</f>
        <v/>
      </c>
      <c r="B757" s="157">
        <f>IF('Women Track input 1'!B146="","",'Women Track input 1'!B146)</f>
        <v>15</v>
      </c>
      <c r="C757" s="157" t="str">
        <f>IF('Women Track input 1'!C146="","",'Women Track input 1'!C146)</f>
        <v/>
      </c>
      <c r="D757" s="157" t="str">
        <f>IF('Women Track input 1'!D146="","",'Women Track input 1'!D146)</f>
        <v/>
      </c>
      <c r="E757" s="157" t="str">
        <f>IF('Women Track input 1'!E146="","",'Women Track input 1'!E146)</f>
        <v/>
      </c>
      <c r="F757" s="158" t="str">
        <f>IF('Women Track input 1'!X146="","",'Women Track input 1'!X146)</f>
        <v/>
      </c>
      <c r="G757" s="158">
        <f>IF('Women Track input 1'!K146="","",'Women Track input 1'!K146)</f>
        <v>0</v>
      </c>
      <c r="H757" s="158">
        <f>IF('Women Track input 1'!L146="","",'Women Track input 1'!L146)</f>
        <v>0</v>
      </c>
    </row>
    <row r="758" spans="1:8">
      <c r="A758" t="str">
        <f>IF('Women Track input 1'!A147="","",'Women Track input 1'!A147)</f>
        <v/>
      </c>
      <c r="B758" s="157">
        <f>IF('Women Track input 1'!B147="","",'Women Track input 1'!B147)</f>
        <v>16</v>
      </c>
      <c r="C758" s="157" t="str">
        <f>IF('Women Track input 1'!C147="","",'Women Track input 1'!C147)</f>
        <v/>
      </c>
      <c r="D758" s="157" t="str">
        <f>IF('Women Track input 1'!D147="","",'Women Track input 1'!D147)</f>
        <v/>
      </c>
      <c r="E758" s="157" t="str">
        <f>IF('Women Track input 1'!E147="","",'Women Track input 1'!E147)</f>
        <v/>
      </c>
      <c r="F758" s="158" t="str">
        <f>IF('Women Track input 1'!X147="","",'Women Track input 1'!X147)</f>
        <v/>
      </c>
      <c r="G758" s="158">
        <f>IF('Women Track input 1'!K147="","",'Women Track input 1'!K147)</f>
        <v>0</v>
      </c>
      <c r="H758" s="158">
        <f>IF('Women Track input 1'!L147="","",'Women Track input 1'!L147)</f>
        <v>0</v>
      </c>
    </row>
    <row r="759" spans="1:8">
      <c r="A759" t="str">
        <f>IF('Women Track input 1'!A148="","",'Women Track input 1'!A148)</f>
        <v/>
      </c>
      <c r="B759" t="str">
        <f>IF('Women Track input 1'!B148="","",'Women Track input 1'!B148)</f>
        <v/>
      </c>
      <c r="C759" t="str">
        <f>IF('Women Track input 1'!C148="","",'Women Track input 1'!C148)</f>
        <v/>
      </c>
      <c r="D759" t="str">
        <f>IF('Women Track input 1'!D148="","",'Women Track input 1'!D148)</f>
        <v/>
      </c>
      <c r="E759" t="str">
        <f>IF('Women Track input 1'!E148="","",'Women Track input 1'!E148)</f>
        <v/>
      </c>
      <c r="F759" s="2" t="str">
        <f>IF('Women Track input 1'!T148="","",'Women Track input 1'!T148)</f>
        <v/>
      </c>
      <c r="G759" s="2" t="str">
        <f>IF('Women Track input 1'!K148="","",'Women Track input 1'!K148)</f>
        <v/>
      </c>
      <c r="H759" s="2" t="str">
        <f>IF('Women Track input 1'!L148="","",'Women Track input 1'!L148)</f>
        <v/>
      </c>
    </row>
    <row r="760" spans="1:8">
      <c r="A760" t="str">
        <f>IF('Women Track input 1'!A149="","",'Women Track input 1'!A149)</f>
        <v/>
      </c>
      <c r="B760" t="str">
        <f>IF('Women Track input 1'!B149="","",'Women Track input 1'!B149)</f>
        <v/>
      </c>
      <c r="C760" t="str">
        <f>IF('Women Track input 1'!C149="","",'Women Track input 1'!C149)</f>
        <v/>
      </c>
      <c r="D760" t="str">
        <f>IF('Women Track input 1'!D149="","",'Women Track input 1'!D149)</f>
        <v/>
      </c>
      <c r="E760" t="str">
        <f>IF('Women Track input 1'!E149="","",'Women Track input 1'!E149)</f>
        <v/>
      </c>
      <c r="F760" s="2" t="str">
        <f>IF('Women Track input 1'!T149="","",'Women Track input 1'!T149)</f>
        <v/>
      </c>
      <c r="G760" s="2" t="str">
        <f>IF('Women Track input 1'!K149="","",'Women Track input 1'!K149)</f>
        <v/>
      </c>
      <c r="H760" s="2" t="str">
        <f>IF('Women Track input 1'!L149="","",'Women Track input 1'!L149)</f>
        <v/>
      </c>
    </row>
    <row r="761" spans="1:8">
      <c r="A761" s="39" t="str">
        <f>IF('Women Track input 1'!A150="","",'Women Track input 1'!A150)</f>
        <v>Event</v>
      </c>
      <c r="B761" s="39" t="str">
        <f>IF('Women Track input 1'!B150="","",'Women Track input 1'!B150)</f>
        <v>Event</v>
      </c>
      <c r="C761" s="39">
        <f>IF('Women Track input 1'!C150="","",'Women Track input 1'!C150)</f>
        <v>400</v>
      </c>
      <c r="D761" s="39" t="str">
        <f>IF('Women Track input 1'!D150="","",'Women Track input 1'!D150)</f>
        <v>metres</v>
      </c>
      <c r="E761" s="40" t="str">
        <f>IF('Women Track input 1'!E150="","",'Women Track input 1'!E150)</f>
        <v/>
      </c>
      <c r="F761" s="2" t="str">
        <f>IF('Women Track input 1'!T150="","",'Women Track input 1'!T150)</f>
        <v/>
      </c>
      <c r="G761" s="2" t="str">
        <f>IF('Women Track input 1'!K150="","",'Women Track input 1'!K150)</f>
        <v/>
      </c>
      <c r="H761" s="2" t="str">
        <f>IF('Women Track input 1'!L150="","",'Women Track input 1'!L150)</f>
        <v/>
      </c>
    </row>
    <row r="762" spans="1:8">
      <c r="A762" s="16">
        <f>IF('Women Track input 1'!A151="","",'Women Track input 1'!A151)</f>
        <v>400</v>
      </c>
      <c r="B762" s="41" t="str">
        <f>IF('Women Track input 1'!B151="","",'Women Track input 1'!B151)</f>
        <v>A string</v>
      </c>
      <c r="C762" s="42" t="str">
        <f>IF('Women Track input 1'!C151="","",'Women Track input 1'!C151)</f>
        <v/>
      </c>
      <c r="D762" s="42" t="str">
        <f>IF('Women Track input 1'!D151="","",'Women Track input 1'!D151)</f>
        <v/>
      </c>
      <c r="E762" s="42" t="str">
        <f>IF('Women Track input 1'!E151="","",'Women Track input 1'!E151)</f>
        <v/>
      </c>
      <c r="F762" s="43"/>
      <c r="G762" s="43" t="str">
        <f>IF('Women Track input 1'!K151="","",'Women Track input 1'!K151)</f>
        <v>Position</v>
      </c>
      <c r="H762" s="43" t="str">
        <f>IF('Women Track input 1'!L151="","",'Women Track input 1'!L151)</f>
        <v>Bonus</v>
      </c>
    </row>
    <row r="763" spans="1:8">
      <c r="A763" s="40" t="str">
        <f>IF('Women Track input 1'!A152="","",'Women Track input 1'!A152)</f>
        <v>WOMEN</v>
      </c>
      <c r="B763" s="44" t="str">
        <f>IF('Women Track input 1'!B152="","",'Women Track input 1'!B152)</f>
        <v>Position</v>
      </c>
      <c r="C763" s="37" t="str">
        <f>IF('Women Track input 1'!C152="","",'Women Track input 1'!C152)</f>
        <v>Competitor</v>
      </c>
      <c r="D763" s="37" t="str">
        <f>IF('Women Track input 1'!D152="","",'Women Track input 1'!D152)</f>
        <v>Club</v>
      </c>
      <c r="E763" s="37" t="str">
        <f>IF('Women Track input 1'!E152="","",'Women Track input 1'!E152)</f>
        <v>Bib Number</v>
      </c>
      <c r="F763" s="45" t="str">
        <f>IF('Women Track input 1'!X152="","",'Women Track input 1'!X152)</f>
        <v>Performance</v>
      </c>
      <c r="G763" s="45" t="str">
        <f>IF('Women Track input 1'!K152="","",'Women Track input 1'!K152)</f>
        <v>Points</v>
      </c>
      <c r="H763" s="45" t="str">
        <f>IF('Women Track input 1'!L152="","",'Women Track input 1'!L152)</f>
        <v>Points</v>
      </c>
    </row>
    <row r="764" spans="1:8">
      <c r="A764" t="str">
        <f>IF('Women Track input 1'!A153="","",'Women Track input 1'!A153)</f>
        <v/>
      </c>
      <c r="B764" s="38">
        <f>IF('Women Track input 1'!B153="","",'Women Track input 1'!B153)</f>
        <v>1</v>
      </c>
      <c r="C764" s="38" t="str">
        <f>IF('Women Track input 1'!C153="","",'Women Track input 1'!C153)</f>
        <v/>
      </c>
      <c r="D764" s="38" t="str">
        <f>IF('Women Track input 1'!D153="","",'Women Track input 1'!D153)</f>
        <v/>
      </c>
      <c r="E764" s="38" t="str">
        <f>IF('Women Track input 1'!E153="","",'Women Track input 1'!E153)</f>
        <v/>
      </c>
      <c r="F764" s="46" t="str">
        <f>IF('Women Track input 1'!X153="","",'Women Track input 1'!X153)</f>
        <v/>
      </c>
      <c r="G764" s="46">
        <f>IF('Women Track input 1'!K153="","",'Women Track input 1'!K153)</f>
        <v>0</v>
      </c>
      <c r="H764" s="46">
        <f>IF('Women Track input 1'!L153="","",'Women Track input 1'!L153)</f>
        <v>0</v>
      </c>
    </row>
    <row r="765" spans="1:8">
      <c r="A765" t="str">
        <f>IF('Women Track input 1'!A154="","",'Women Track input 1'!A154)</f>
        <v/>
      </c>
      <c r="B765" s="38">
        <f>IF('Women Track input 1'!B154="","",'Women Track input 1'!B154)</f>
        <v>2</v>
      </c>
      <c r="C765" s="38" t="str">
        <f>IF('Women Track input 1'!C154="","",'Women Track input 1'!C154)</f>
        <v/>
      </c>
      <c r="D765" s="38" t="str">
        <f>IF('Women Track input 1'!D154="","",'Women Track input 1'!D154)</f>
        <v/>
      </c>
      <c r="E765" s="38" t="str">
        <f>IF('Women Track input 1'!E154="","",'Women Track input 1'!E154)</f>
        <v/>
      </c>
      <c r="F765" s="46" t="str">
        <f>IF('Women Track input 1'!X154="","",'Women Track input 1'!X154)</f>
        <v/>
      </c>
      <c r="G765" s="46">
        <f>IF('Women Track input 1'!K154="","",'Women Track input 1'!K154)</f>
        <v>0</v>
      </c>
      <c r="H765" s="46">
        <f>IF('Women Track input 1'!L154="","",'Women Track input 1'!L154)</f>
        <v>0</v>
      </c>
    </row>
    <row r="766" spans="1:8">
      <c r="A766" t="str">
        <f>IF('Women Track input 1'!A155="","",'Women Track input 1'!A155)</f>
        <v/>
      </c>
      <c r="B766" s="38">
        <f>IF('Women Track input 1'!B155="","",'Women Track input 1'!B155)</f>
        <v>3</v>
      </c>
      <c r="C766" s="38" t="str">
        <f>IF('Women Track input 1'!C155="","",'Women Track input 1'!C155)</f>
        <v/>
      </c>
      <c r="D766" s="38" t="str">
        <f>IF('Women Track input 1'!D155="","",'Women Track input 1'!D155)</f>
        <v/>
      </c>
      <c r="E766" s="38" t="str">
        <f>IF('Women Track input 1'!E155="","",'Women Track input 1'!E155)</f>
        <v/>
      </c>
      <c r="F766" s="46" t="str">
        <f>IF('Women Track input 1'!X155="","",'Women Track input 1'!X155)</f>
        <v/>
      </c>
      <c r="G766" s="46">
        <f>IF('Women Track input 1'!K155="","",'Women Track input 1'!K155)</f>
        <v>0</v>
      </c>
      <c r="H766" s="46">
        <f>IF('Women Track input 1'!L155="","",'Women Track input 1'!L155)</f>
        <v>0</v>
      </c>
    </row>
    <row r="767" spans="1:8">
      <c r="A767" t="str">
        <f>IF('Women Track input 1'!A156="","",'Women Track input 1'!A156)</f>
        <v/>
      </c>
      <c r="B767" s="38">
        <f>IF('Women Track input 1'!B156="","",'Women Track input 1'!B156)</f>
        <v>4</v>
      </c>
      <c r="C767" s="38" t="str">
        <f>IF('Women Track input 1'!C156="","",'Women Track input 1'!C156)</f>
        <v/>
      </c>
      <c r="D767" s="38" t="str">
        <f>IF('Women Track input 1'!D156="","",'Women Track input 1'!D156)</f>
        <v/>
      </c>
      <c r="E767" s="38" t="str">
        <f>IF('Women Track input 1'!E156="","",'Women Track input 1'!E156)</f>
        <v/>
      </c>
      <c r="F767" s="46" t="str">
        <f>IF('Women Track input 1'!X156="","",'Women Track input 1'!X156)</f>
        <v/>
      </c>
      <c r="G767" s="46">
        <f>IF('Women Track input 1'!K156="","",'Women Track input 1'!K156)</f>
        <v>0</v>
      </c>
      <c r="H767" s="46">
        <f>IF('Women Track input 1'!L156="","",'Women Track input 1'!L156)</f>
        <v>0</v>
      </c>
    </row>
    <row r="768" spans="1:8">
      <c r="A768" t="str">
        <f>IF('Women Track input 1'!A157="","",'Women Track input 1'!A157)</f>
        <v/>
      </c>
      <c r="B768" s="38">
        <f>IF('Women Track input 1'!B157="","",'Women Track input 1'!B157)</f>
        <v>5</v>
      </c>
      <c r="C768" s="38" t="str">
        <f>IF('Women Track input 1'!C157="","",'Women Track input 1'!C157)</f>
        <v/>
      </c>
      <c r="D768" s="38" t="str">
        <f>IF('Women Track input 1'!D157="","",'Women Track input 1'!D157)</f>
        <v/>
      </c>
      <c r="E768" s="38" t="str">
        <f>IF('Women Track input 1'!E157="","",'Women Track input 1'!E157)</f>
        <v/>
      </c>
      <c r="F768" s="46" t="str">
        <f>IF('Women Track input 1'!X157="","",'Women Track input 1'!X157)</f>
        <v/>
      </c>
      <c r="G768" s="46">
        <f>IF('Women Track input 1'!K157="","",'Women Track input 1'!K157)</f>
        <v>0</v>
      </c>
      <c r="H768" s="46">
        <f>IF('Women Track input 1'!L157="","",'Women Track input 1'!L157)</f>
        <v>0</v>
      </c>
    </row>
    <row r="769" spans="1:8">
      <c r="A769" t="str">
        <f>IF('Women Track input 1'!A158="","",'Women Track input 1'!A158)</f>
        <v/>
      </c>
      <c r="B769" s="38">
        <f>IF('Women Track input 1'!B158="","",'Women Track input 1'!B158)</f>
        <v>6</v>
      </c>
      <c r="C769" s="38" t="str">
        <f>IF('Women Track input 1'!C158="","",'Women Track input 1'!C158)</f>
        <v/>
      </c>
      <c r="D769" s="38" t="str">
        <f>IF('Women Track input 1'!D158="","",'Women Track input 1'!D158)</f>
        <v/>
      </c>
      <c r="E769" s="38" t="str">
        <f>IF('Women Track input 1'!E158="","",'Women Track input 1'!E158)</f>
        <v/>
      </c>
      <c r="F769" s="46" t="str">
        <f>IF('Women Track input 1'!X158="","",'Women Track input 1'!X158)</f>
        <v/>
      </c>
      <c r="G769" s="46">
        <f>IF('Women Track input 1'!K158="","",'Women Track input 1'!K158)</f>
        <v>0</v>
      </c>
      <c r="H769" s="46">
        <f>IF('Women Track input 1'!L158="","",'Women Track input 1'!L158)</f>
        <v>0</v>
      </c>
    </row>
    <row r="770" spans="1:8">
      <c r="A770" t="str">
        <f>IF('Women Track input 1'!A159="","",'Women Track input 1'!A159)</f>
        <v/>
      </c>
      <c r="B770" s="38">
        <f>IF('Women Track input 1'!B159="","",'Women Track input 1'!B159)</f>
        <v>7</v>
      </c>
      <c r="C770" s="38" t="str">
        <f>IF('Women Track input 1'!C159="","",'Women Track input 1'!C159)</f>
        <v/>
      </c>
      <c r="D770" s="38" t="str">
        <f>IF('Women Track input 1'!D159="","",'Women Track input 1'!D159)</f>
        <v/>
      </c>
      <c r="E770" s="38" t="str">
        <f>IF('Women Track input 1'!E159="","",'Women Track input 1'!E159)</f>
        <v/>
      </c>
      <c r="F770" s="46" t="str">
        <f>IF('Women Track input 1'!X159="","",'Women Track input 1'!X159)</f>
        <v/>
      </c>
      <c r="G770" s="46">
        <f>IF('Women Track input 1'!K159="","",'Women Track input 1'!K159)</f>
        <v>0</v>
      </c>
      <c r="H770" s="46">
        <f>IF('Women Track input 1'!L159="","",'Women Track input 1'!L159)</f>
        <v>0</v>
      </c>
    </row>
    <row r="771" spans="1:8">
      <c r="A771" t="str">
        <f>IF('Women Track input 1'!A160="","",'Women Track input 1'!A160)</f>
        <v/>
      </c>
      <c r="B771" s="38">
        <f>IF('Women Track input 1'!B160="","",'Women Track input 1'!B160)</f>
        <v>8</v>
      </c>
      <c r="C771" s="38" t="str">
        <f>IF('Women Track input 1'!C160="","",'Women Track input 1'!C160)</f>
        <v/>
      </c>
      <c r="D771" s="38" t="str">
        <f>IF('Women Track input 1'!D160="","",'Women Track input 1'!D160)</f>
        <v/>
      </c>
      <c r="E771" s="38" t="str">
        <f>IF('Women Track input 1'!E160="","",'Women Track input 1'!E160)</f>
        <v/>
      </c>
      <c r="F771" s="46" t="str">
        <f>IF('Women Track input 1'!X160="","",'Women Track input 1'!X160)</f>
        <v/>
      </c>
      <c r="G771" s="46">
        <f>IF('Women Track input 1'!K160="","",'Women Track input 1'!K160)</f>
        <v>0</v>
      </c>
      <c r="H771" s="46">
        <f>IF('Women Track input 1'!L160="","",'Women Track input 1'!L160)</f>
        <v>0</v>
      </c>
    </row>
    <row r="772" spans="1:8">
      <c r="A772" s="16" t="str">
        <f>IF('Women Track input 1'!A161="","",'Women Track input 1'!A161)</f>
        <v>Event</v>
      </c>
      <c r="B772" t="str">
        <f>IF('Women Track input 1'!B161="","",'Women Track input 1'!B161)</f>
        <v/>
      </c>
      <c r="C772" t="str">
        <f>IF('Women Track input 1'!C161="","",'Women Track input 1'!C161)</f>
        <v/>
      </c>
      <c r="D772" t="str">
        <f>IF('Women Track input 1'!D161="","",'Women Track input 1'!D161)</f>
        <v/>
      </c>
      <c r="E772" t="str">
        <f>IF('Women Track input 1'!E161="","",'Women Track input 1'!E161)</f>
        <v/>
      </c>
      <c r="F772" s="2" t="str">
        <f>IF('Women Track input 1'!T161="","",'Women Track input 1'!T161)</f>
        <v/>
      </c>
      <c r="G772" s="2" t="str">
        <f>IF('Women Track input 1'!K161="","",'Women Track input 1'!K161)</f>
        <v/>
      </c>
      <c r="H772" s="2" t="str">
        <f>IF('Women Track input 1'!L161="","",'Women Track input 1'!L161)</f>
        <v/>
      </c>
    </row>
    <row r="773" spans="1:8">
      <c r="A773" s="16">
        <f>IF('Women Track input 1'!A162="","",'Women Track input 1'!A162)</f>
        <v>400</v>
      </c>
      <c r="B773" s="47" t="str">
        <f>IF('Women Track input 1'!B162="","",'Women Track input 1'!B162)</f>
        <v>B+C string</v>
      </c>
      <c r="C773" s="42" t="str">
        <f>IF('Women Track input 1'!C162="","",'Women Track input 1'!C162)</f>
        <v/>
      </c>
      <c r="D773" s="42" t="str">
        <f>IF('Women Track input 1'!D162="","",'Women Track input 1'!D162)</f>
        <v/>
      </c>
      <c r="E773" s="42" t="str">
        <f>IF('Women Track input 1'!E162="","",'Women Track input 1'!E162)</f>
        <v/>
      </c>
      <c r="F773" s="43"/>
      <c r="G773" s="43" t="str">
        <f>IF('Women Track input 1'!K162="","",'Women Track input 1'!K162)</f>
        <v>Position</v>
      </c>
      <c r="H773" s="43" t="str">
        <f>IF('Women Track input 1'!L162="","",'Women Track input 1'!L162)</f>
        <v>Bonus</v>
      </c>
    </row>
    <row r="774" spans="1:8">
      <c r="A774" s="40" t="str">
        <f>IF('Women Track input 1'!A163="","",'Women Track input 1'!A163)</f>
        <v>WOMEN</v>
      </c>
      <c r="B774" s="37" t="str">
        <f>IF('Women Track input 1'!B163="","",'Women Track input 1'!B163)</f>
        <v>Position</v>
      </c>
      <c r="C774" s="37" t="str">
        <f>IF('Women Track input 1'!C163="","",'Women Track input 1'!C163)</f>
        <v>Competitor</v>
      </c>
      <c r="D774" s="37" t="str">
        <f>IF('Women Track input 1'!D163="","",'Women Track input 1'!D163)</f>
        <v>Club</v>
      </c>
      <c r="E774" s="37" t="str">
        <f>IF('Women Track input 1'!E163="","",'Women Track input 1'!E163)</f>
        <v>Bib Number</v>
      </c>
      <c r="F774" s="45" t="str">
        <f>IF('Women Track input 1'!X163="","",'Women Track input 1'!X163)</f>
        <v>Performance</v>
      </c>
      <c r="G774" s="45" t="str">
        <f>IF('Women Track input 1'!K163="","",'Women Track input 1'!K163)</f>
        <v>Points</v>
      </c>
      <c r="H774" s="45" t="str">
        <f>IF('Women Track input 1'!L163="","",'Women Track input 1'!L163)</f>
        <v>Points</v>
      </c>
    </row>
    <row r="775" spans="1:8">
      <c r="A775" t="str">
        <f>IF('Women Track input 1'!A164="","",'Women Track input 1'!A164)</f>
        <v/>
      </c>
      <c r="B775" s="38">
        <f>IF('Women Track input 1'!B164="","",'Women Track input 1'!B164)</f>
        <v>1</v>
      </c>
      <c r="C775" s="38" t="str">
        <f>IF('Women Track input 1'!C164="","",'Women Track input 1'!C164)</f>
        <v/>
      </c>
      <c r="D775" s="38" t="str">
        <f>IF('Women Track input 1'!D164="","",'Women Track input 1'!D164)</f>
        <v/>
      </c>
      <c r="E775" s="38" t="str">
        <f>IF('Women Track input 1'!E164="","",'Women Track input 1'!E164)</f>
        <v/>
      </c>
      <c r="F775" s="46" t="str">
        <f>IF('Women Track input 1'!X164="","",'Women Track input 1'!X164)</f>
        <v/>
      </c>
      <c r="G775" s="46">
        <f>IF('Women Track input 1'!K164="","",'Women Track input 1'!K164)</f>
        <v>0</v>
      </c>
      <c r="H775" s="46">
        <f>IF('Women Track input 1'!L164="","",'Women Track input 1'!L164)</f>
        <v>0</v>
      </c>
    </row>
    <row r="776" spans="1:8">
      <c r="A776" t="str">
        <f>IF('Women Track input 1'!A165="","",'Women Track input 1'!A165)</f>
        <v/>
      </c>
      <c r="B776" s="38">
        <f>IF('Women Track input 1'!B165="","",'Women Track input 1'!B165)</f>
        <v>2</v>
      </c>
      <c r="C776" s="38" t="str">
        <f>IF('Women Track input 1'!C165="","",'Women Track input 1'!C165)</f>
        <v/>
      </c>
      <c r="D776" s="38" t="str">
        <f>IF('Women Track input 1'!D165="","",'Women Track input 1'!D165)</f>
        <v/>
      </c>
      <c r="E776" s="38" t="str">
        <f>IF('Women Track input 1'!E165="","",'Women Track input 1'!E165)</f>
        <v/>
      </c>
      <c r="F776" s="46" t="str">
        <f>IF('Women Track input 1'!X165="","",'Women Track input 1'!X165)</f>
        <v/>
      </c>
      <c r="G776" s="46">
        <f>IF('Women Track input 1'!K165="","",'Women Track input 1'!K165)</f>
        <v>0</v>
      </c>
      <c r="H776" s="46">
        <f>IF('Women Track input 1'!L165="","",'Women Track input 1'!L165)</f>
        <v>0</v>
      </c>
    </row>
    <row r="777" spans="1:8">
      <c r="A777" t="str">
        <f>IF('Women Track input 1'!A166="","",'Women Track input 1'!A166)</f>
        <v/>
      </c>
      <c r="B777" s="38">
        <f>IF('Women Track input 1'!B166="","",'Women Track input 1'!B166)</f>
        <v>3</v>
      </c>
      <c r="C777" s="38" t="str">
        <f>IF('Women Track input 1'!C166="","",'Women Track input 1'!C166)</f>
        <v/>
      </c>
      <c r="D777" s="38" t="str">
        <f>IF('Women Track input 1'!D166="","",'Women Track input 1'!D166)</f>
        <v/>
      </c>
      <c r="E777" s="38" t="str">
        <f>IF('Women Track input 1'!E166="","",'Women Track input 1'!E166)</f>
        <v/>
      </c>
      <c r="F777" s="46" t="str">
        <f>IF('Women Track input 1'!X166="","",'Women Track input 1'!X166)</f>
        <v/>
      </c>
      <c r="G777" s="46">
        <f>IF('Women Track input 1'!K166="","",'Women Track input 1'!K166)</f>
        <v>0</v>
      </c>
      <c r="H777" s="46">
        <f>IF('Women Track input 1'!L166="","",'Women Track input 1'!L166)</f>
        <v>0</v>
      </c>
    </row>
    <row r="778" spans="1:8">
      <c r="A778" t="str">
        <f>IF('Women Track input 1'!A167="","",'Women Track input 1'!A167)</f>
        <v/>
      </c>
      <c r="B778" s="38">
        <f>IF('Women Track input 1'!B167="","",'Women Track input 1'!B167)</f>
        <v>4</v>
      </c>
      <c r="C778" s="38" t="str">
        <f>IF('Women Track input 1'!C167="","",'Women Track input 1'!C167)</f>
        <v/>
      </c>
      <c r="D778" s="38" t="str">
        <f>IF('Women Track input 1'!D167="","",'Women Track input 1'!D167)</f>
        <v/>
      </c>
      <c r="E778" s="38" t="str">
        <f>IF('Women Track input 1'!E167="","",'Women Track input 1'!E167)</f>
        <v/>
      </c>
      <c r="F778" s="46" t="str">
        <f>IF('Women Track input 1'!X167="","",'Women Track input 1'!X167)</f>
        <v/>
      </c>
      <c r="G778" s="46">
        <f>IF('Women Track input 1'!K167="","",'Women Track input 1'!K167)</f>
        <v>0</v>
      </c>
      <c r="H778" s="46">
        <f>IF('Women Track input 1'!L167="","",'Women Track input 1'!L167)</f>
        <v>0</v>
      </c>
    </row>
    <row r="779" spans="1:8">
      <c r="A779" t="str">
        <f>IF('Women Track input 1'!A168="","",'Women Track input 1'!A168)</f>
        <v/>
      </c>
      <c r="B779" s="38">
        <f>IF('Women Track input 1'!B168="","",'Women Track input 1'!B168)</f>
        <v>5</v>
      </c>
      <c r="C779" s="38" t="str">
        <f>IF('Women Track input 1'!C168="","",'Women Track input 1'!C168)</f>
        <v/>
      </c>
      <c r="D779" s="38" t="str">
        <f>IF('Women Track input 1'!D168="","",'Women Track input 1'!D168)</f>
        <v/>
      </c>
      <c r="E779" s="38" t="str">
        <f>IF('Women Track input 1'!E168="","",'Women Track input 1'!E168)</f>
        <v/>
      </c>
      <c r="F779" s="46" t="str">
        <f>IF('Women Track input 1'!X168="","",'Women Track input 1'!X168)</f>
        <v/>
      </c>
      <c r="G779" s="46">
        <f>IF('Women Track input 1'!K168="","",'Women Track input 1'!K168)</f>
        <v>0</v>
      </c>
      <c r="H779" s="46">
        <f>IF('Women Track input 1'!L168="","",'Women Track input 1'!L168)</f>
        <v>0</v>
      </c>
    </row>
    <row r="780" spans="1:8">
      <c r="A780" t="str">
        <f>IF('Women Track input 1'!A169="","",'Women Track input 1'!A169)</f>
        <v/>
      </c>
      <c r="B780" s="38">
        <f>IF('Women Track input 1'!B169="","",'Women Track input 1'!B169)</f>
        <v>6</v>
      </c>
      <c r="C780" s="38" t="str">
        <f>IF('Women Track input 1'!C169="","",'Women Track input 1'!C169)</f>
        <v/>
      </c>
      <c r="D780" s="38" t="str">
        <f>IF('Women Track input 1'!D169="","",'Women Track input 1'!D169)</f>
        <v/>
      </c>
      <c r="E780" s="38" t="str">
        <f>IF('Women Track input 1'!E169="","",'Women Track input 1'!E169)</f>
        <v/>
      </c>
      <c r="F780" s="46" t="str">
        <f>IF('Women Track input 1'!X169="","",'Women Track input 1'!X169)</f>
        <v/>
      </c>
      <c r="G780" s="46">
        <f>IF('Women Track input 1'!K169="","",'Women Track input 1'!K169)</f>
        <v>0</v>
      </c>
      <c r="H780" s="46">
        <f>IF('Women Track input 1'!L169="","",'Women Track input 1'!L169)</f>
        <v>0</v>
      </c>
    </row>
    <row r="781" spans="1:8">
      <c r="A781" t="str">
        <f>IF('Women Track input 1'!A170="","",'Women Track input 1'!A170)</f>
        <v/>
      </c>
      <c r="B781" s="38">
        <f>IF('Women Track input 1'!B170="","",'Women Track input 1'!B170)</f>
        <v>7</v>
      </c>
      <c r="C781" s="38" t="str">
        <f>IF('Women Track input 1'!C170="","",'Women Track input 1'!C170)</f>
        <v/>
      </c>
      <c r="D781" s="38" t="str">
        <f>IF('Women Track input 1'!D170="","",'Women Track input 1'!D170)</f>
        <v/>
      </c>
      <c r="E781" s="38" t="str">
        <f>IF('Women Track input 1'!E170="","",'Women Track input 1'!E170)</f>
        <v/>
      </c>
      <c r="F781" s="46" t="str">
        <f>IF('Women Track input 1'!X170="","",'Women Track input 1'!X170)</f>
        <v/>
      </c>
      <c r="G781" s="46">
        <f>IF('Women Track input 1'!K170="","",'Women Track input 1'!K170)</f>
        <v>0</v>
      </c>
      <c r="H781" s="46">
        <f>IF('Women Track input 1'!L170="","",'Women Track input 1'!L170)</f>
        <v>0</v>
      </c>
    </row>
    <row r="782" spans="1:8">
      <c r="A782" t="str">
        <f>IF('Women Track input 1'!A171="","",'Women Track input 1'!A171)</f>
        <v/>
      </c>
      <c r="B782" s="38">
        <f>IF('Women Track input 1'!B171="","",'Women Track input 1'!B171)</f>
        <v>8</v>
      </c>
      <c r="C782" s="38" t="str">
        <f>IF('Women Track input 1'!C171="","",'Women Track input 1'!C171)</f>
        <v/>
      </c>
      <c r="D782" s="38" t="str">
        <f>IF('Women Track input 1'!D171="","",'Women Track input 1'!D171)</f>
        <v/>
      </c>
      <c r="E782" s="38" t="str">
        <f>IF('Women Track input 1'!E171="","",'Women Track input 1'!E171)</f>
        <v/>
      </c>
      <c r="F782" s="46" t="str">
        <f>IF('Women Track input 1'!X171="","",'Women Track input 1'!X171)</f>
        <v/>
      </c>
      <c r="G782" s="46">
        <f>IF('Women Track input 1'!K171="","",'Women Track input 1'!K171)</f>
        <v>0</v>
      </c>
      <c r="H782" s="46">
        <f>IF('Women Track input 1'!L171="","",'Women Track input 1'!L171)</f>
        <v>0</v>
      </c>
    </row>
    <row r="783" spans="1:8">
      <c r="A783" t="str">
        <f>IF('Women Track input 1'!A172="","",'Women Track input 1'!A172)</f>
        <v/>
      </c>
      <c r="B783" s="38">
        <f>IF('Women Track input 1'!B172="","",'Women Track input 1'!B172)</f>
        <v>9</v>
      </c>
      <c r="C783" s="38" t="str">
        <f>IF('Women Track input 1'!C172="","",'Women Track input 1'!C172)</f>
        <v/>
      </c>
      <c r="D783" s="38" t="str">
        <f>IF('Women Track input 1'!D172="","",'Women Track input 1'!D172)</f>
        <v/>
      </c>
      <c r="E783" s="38" t="str">
        <f>IF('Women Track input 1'!E172="","",'Women Track input 1'!E172)</f>
        <v/>
      </c>
      <c r="F783" s="46" t="str">
        <f>IF('Women Track input 1'!X172="","",'Women Track input 1'!X172)</f>
        <v/>
      </c>
      <c r="G783" s="46">
        <f>IF('Women Track input 1'!K172="","",'Women Track input 1'!K172)</f>
        <v>0</v>
      </c>
      <c r="H783" s="46">
        <f>IF('Women Track input 1'!L172="","",'Women Track input 1'!L172)</f>
        <v>0</v>
      </c>
    </row>
    <row r="784" spans="1:8">
      <c r="A784" t="str">
        <f>IF('Women Track input 1'!A173="","",'Women Track input 1'!A173)</f>
        <v/>
      </c>
      <c r="B784" s="38">
        <f>IF('Women Track input 1'!B173="","",'Women Track input 1'!B173)</f>
        <v>10</v>
      </c>
      <c r="C784" s="38" t="str">
        <f>IF('Women Track input 1'!C173="","",'Women Track input 1'!C173)</f>
        <v/>
      </c>
      <c r="D784" s="38" t="str">
        <f>IF('Women Track input 1'!D173="","",'Women Track input 1'!D173)</f>
        <v/>
      </c>
      <c r="E784" s="38" t="str">
        <f>IF('Women Track input 1'!E173="","",'Women Track input 1'!E173)</f>
        <v/>
      </c>
      <c r="F784" s="46" t="str">
        <f>IF('Women Track input 1'!X173="","",'Women Track input 1'!X173)</f>
        <v/>
      </c>
      <c r="G784" s="46">
        <f>IF('Women Track input 1'!K173="","",'Women Track input 1'!K173)</f>
        <v>0</v>
      </c>
      <c r="H784" s="46">
        <f>IF('Women Track input 1'!L173="","",'Women Track input 1'!L173)</f>
        <v>0</v>
      </c>
    </row>
    <row r="785" spans="1:8">
      <c r="A785" t="str">
        <f>IF('Women Track input 1'!A174="","",'Women Track input 1'!A174)</f>
        <v/>
      </c>
      <c r="B785" s="38">
        <f>IF('Women Track input 1'!B174="","",'Women Track input 1'!B174)</f>
        <v>11</v>
      </c>
      <c r="C785" s="38" t="str">
        <f>IF('Women Track input 1'!C174="","",'Women Track input 1'!C174)</f>
        <v/>
      </c>
      <c r="D785" s="38" t="str">
        <f>IF('Women Track input 1'!D174="","",'Women Track input 1'!D174)</f>
        <v/>
      </c>
      <c r="E785" s="38" t="str">
        <f>IF('Women Track input 1'!E174="","",'Women Track input 1'!E174)</f>
        <v/>
      </c>
      <c r="F785" s="46" t="str">
        <f>IF('Women Track input 1'!X174="","",'Women Track input 1'!X174)</f>
        <v/>
      </c>
      <c r="G785" s="46">
        <f>IF('Women Track input 1'!K174="","",'Women Track input 1'!K174)</f>
        <v>0</v>
      </c>
      <c r="H785" s="46">
        <f>IF('Women Track input 1'!L174="","",'Women Track input 1'!L174)</f>
        <v>0</v>
      </c>
    </row>
    <row r="786" spans="1:8">
      <c r="A786" t="str">
        <f>IF('Women Track input 1'!A175="","",'Women Track input 1'!A175)</f>
        <v/>
      </c>
      <c r="B786" s="38">
        <f>IF('Women Track input 1'!B175="","",'Women Track input 1'!B175)</f>
        <v>12</v>
      </c>
      <c r="C786" s="38" t="str">
        <f>IF('Women Track input 1'!C175="","",'Women Track input 1'!C175)</f>
        <v/>
      </c>
      <c r="D786" s="38" t="str">
        <f>IF('Women Track input 1'!D175="","",'Women Track input 1'!D175)</f>
        <v/>
      </c>
      <c r="E786" s="38" t="str">
        <f>IF('Women Track input 1'!E175="","",'Women Track input 1'!E175)</f>
        <v/>
      </c>
      <c r="F786" s="46" t="str">
        <f>IF('Women Track input 1'!X175="","",'Women Track input 1'!X175)</f>
        <v/>
      </c>
      <c r="G786" s="46">
        <f>IF('Women Track input 1'!K175="","",'Women Track input 1'!K175)</f>
        <v>0</v>
      </c>
      <c r="H786" s="46">
        <f>IF('Women Track input 1'!L175="","",'Women Track input 1'!L175)</f>
        <v>0</v>
      </c>
    </row>
    <row r="787" spans="1:8">
      <c r="A787" t="str">
        <f>IF('Women Track input 1'!A176="","",'Women Track input 1'!A176)</f>
        <v/>
      </c>
      <c r="B787" s="38">
        <f>IF('Women Track input 1'!B176="","",'Women Track input 1'!B176)</f>
        <v>13</v>
      </c>
      <c r="C787" s="38" t="str">
        <f>IF('Women Track input 1'!C176="","",'Women Track input 1'!C176)</f>
        <v/>
      </c>
      <c r="D787" s="38" t="str">
        <f>IF('Women Track input 1'!D176="","",'Women Track input 1'!D176)</f>
        <v/>
      </c>
      <c r="E787" s="38" t="str">
        <f>IF('Women Track input 1'!E176="","",'Women Track input 1'!E176)</f>
        <v/>
      </c>
      <c r="F787" s="46" t="str">
        <f>IF('Women Track input 1'!X176="","",'Women Track input 1'!X176)</f>
        <v/>
      </c>
      <c r="G787" s="46">
        <f>IF('Women Track input 1'!K176="","",'Women Track input 1'!K176)</f>
        <v>0</v>
      </c>
      <c r="H787" s="46">
        <f>IF('Women Track input 1'!L176="","",'Women Track input 1'!L176)</f>
        <v>0</v>
      </c>
    </row>
    <row r="788" spans="1:8">
      <c r="A788" t="str">
        <f>IF('Women Track input 1'!A177="","",'Women Track input 1'!A177)</f>
        <v/>
      </c>
      <c r="B788" s="38">
        <f>IF('Women Track input 1'!B177="","",'Women Track input 1'!B177)</f>
        <v>14</v>
      </c>
      <c r="C788" s="38" t="str">
        <f>IF('Women Track input 1'!C177="","",'Women Track input 1'!C177)</f>
        <v/>
      </c>
      <c r="D788" s="38" t="str">
        <f>IF('Women Track input 1'!D177="","",'Women Track input 1'!D177)</f>
        <v/>
      </c>
      <c r="E788" s="38" t="str">
        <f>IF('Women Track input 1'!E177="","",'Women Track input 1'!E177)</f>
        <v/>
      </c>
      <c r="F788" s="46" t="str">
        <f>IF('Women Track input 1'!X177="","",'Women Track input 1'!X177)</f>
        <v/>
      </c>
      <c r="G788" s="46">
        <f>IF('Women Track input 1'!K177="","",'Women Track input 1'!K177)</f>
        <v>0</v>
      </c>
      <c r="H788" s="46">
        <f>IF('Women Track input 1'!L177="","",'Women Track input 1'!L177)</f>
        <v>0</v>
      </c>
    </row>
    <row r="789" spans="1:8">
      <c r="A789" t="str">
        <f>IF('Women Track input 1'!A178="","",'Women Track input 1'!A178)</f>
        <v/>
      </c>
      <c r="B789" s="38">
        <f>IF('Women Track input 1'!B178="","",'Women Track input 1'!B178)</f>
        <v>15</v>
      </c>
      <c r="C789" s="38" t="str">
        <f>IF('Women Track input 1'!C178="","",'Women Track input 1'!C178)</f>
        <v/>
      </c>
      <c r="D789" s="38" t="str">
        <f>IF('Women Track input 1'!D178="","",'Women Track input 1'!D178)</f>
        <v/>
      </c>
      <c r="E789" s="38" t="str">
        <f>IF('Women Track input 1'!E178="","",'Women Track input 1'!E178)</f>
        <v/>
      </c>
      <c r="F789" s="46" t="str">
        <f>IF('Women Track input 1'!X178="","",'Women Track input 1'!X178)</f>
        <v/>
      </c>
      <c r="G789" s="46">
        <f>IF('Women Track input 1'!K178="","",'Women Track input 1'!K178)</f>
        <v>0</v>
      </c>
      <c r="H789" s="46">
        <f>IF('Women Track input 1'!L178="","",'Women Track input 1'!L178)</f>
        <v>0</v>
      </c>
    </row>
    <row r="790" spans="1:8">
      <c r="A790" t="str">
        <f>IF('Women Track input 1'!A179="","",'Women Track input 1'!A179)</f>
        <v/>
      </c>
      <c r="B790" s="38">
        <f>IF('Women Track input 1'!B179="","",'Women Track input 1'!B179)</f>
        <v>16</v>
      </c>
      <c r="C790" s="38" t="str">
        <f>IF('Women Track input 1'!C179="","",'Women Track input 1'!C179)</f>
        <v/>
      </c>
      <c r="D790" s="38" t="str">
        <f>IF('Women Track input 1'!D179="","",'Women Track input 1'!D179)</f>
        <v/>
      </c>
      <c r="E790" s="38" t="str">
        <f>IF('Women Track input 1'!E179="","",'Women Track input 1'!E179)</f>
        <v/>
      </c>
      <c r="F790" s="46" t="str">
        <f>IF('Women Track input 1'!X179="","",'Women Track input 1'!X179)</f>
        <v/>
      </c>
      <c r="G790" s="46">
        <f>IF('Women Track input 1'!K179="","",'Women Track input 1'!K179)</f>
        <v>0</v>
      </c>
      <c r="H790" s="46">
        <f>IF('Women Track input 1'!L179="","",'Women Track input 1'!L179)</f>
        <v>0</v>
      </c>
    </row>
    <row r="791" spans="1:8">
      <c r="A791" t="str">
        <f>IF('Women Track input 1'!A180="","",'Women Track input 1'!A180)</f>
        <v/>
      </c>
      <c r="B791" t="str">
        <f>IF('Women Track input 1'!B180="","",'Women Track input 1'!B180)</f>
        <v/>
      </c>
      <c r="C791" t="str">
        <f>IF('Women Track input 1'!C180="","",'Women Track input 1'!C180)</f>
        <v/>
      </c>
      <c r="D791" t="str">
        <f>IF('Women Track input 1'!D180="","",'Women Track input 1'!D180)</f>
        <v/>
      </c>
      <c r="E791" t="str">
        <f>IF('Women Track input 1'!E180="","",'Women Track input 1'!E180)</f>
        <v/>
      </c>
      <c r="F791" s="2" t="str">
        <f>IF('Women Track input 1'!T180="","",'Women Track input 1'!T180)</f>
        <v/>
      </c>
      <c r="G791" s="2" t="str">
        <f>IF('Women Track input 1'!K180="","",'Women Track input 1'!K180)</f>
        <v/>
      </c>
      <c r="H791" s="2" t="str">
        <f>IF('Women Track input 1'!L180="","",'Women Track input 1'!L180)</f>
        <v/>
      </c>
    </row>
    <row r="792" spans="1:8">
      <c r="A792" t="str">
        <f>IF('Women Track input 1'!A181="","",'Women Track input 1'!A181)</f>
        <v/>
      </c>
      <c r="B792" t="str">
        <f>IF('Women Track input 1'!B181="","",'Women Track input 1'!B181)</f>
        <v/>
      </c>
      <c r="C792" t="str">
        <f>IF('Women Track input 1'!C181="","",'Women Track input 1'!C181)</f>
        <v/>
      </c>
      <c r="D792" t="str">
        <f>IF('Women Track input 1'!D181="","",'Women Track input 1'!D181)</f>
        <v/>
      </c>
      <c r="E792" t="str">
        <f>IF('Women Track input 1'!E181="","",'Women Track input 1'!E181)</f>
        <v/>
      </c>
      <c r="F792" s="2" t="str">
        <f>IF('Women Track input 1'!T181="","",'Women Track input 1'!T181)</f>
        <v/>
      </c>
      <c r="G792" s="2" t="str">
        <f>IF('Women Track input 1'!K181="","",'Women Track input 1'!K181)</f>
        <v/>
      </c>
      <c r="H792" s="2" t="str">
        <f>IF('Women Track input 1'!L181="","",'Women Track input 1'!L181)</f>
        <v/>
      </c>
    </row>
    <row r="793" spans="1:8">
      <c r="A793" s="39" t="str">
        <f>IF('Women Track input 1'!A182="","",'Women Track input 1'!A182)</f>
        <v>Event</v>
      </c>
      <c r="B793" s="39" t="str">
        <f>IF('Women Track input 1'!B182="","",'Women Track input 1'!B182)</f>
        <v>Event</v>
      </c>
      <c r="C793" s="39">
        <f>IF('Women Track input 1'!C182="","",'Women Track input 1'!C182)</f>
        <v>800</v>
      </c>
      <c r="D793" s="39" t="str">
        <f>IF('Women Track input 1'!D182="","",'Women Track input 1'!D182)</f>
        <v>metres</v>
      </c>
      <c r="E793" s="40" t="str">
        <f>IF('Women Track input 1'!E182="","",'Women Track input 1'!E182)</f>
        <v/>
      </c>
      <c r="F793" s="2" t="str">
        <f>IF('Women Track input 1'!T182="","",'Women Track input 1'!T182)</f>
        <v/>
      </c>
      <c r="G793" s="2" t="str">
        <f>IF('Women Track input 1'!K182="","",'Women Track input 1'!K182)</f>
        <v/>
      </c>
      <c r="H793" s="2" t="str">
        <f>IF('Women Track input 1'!L182="","",'Women Track input 1'!L182)</f>
        <v/>
      </c>
    </row>
    <row r="794" spans="1:8">
      <c r="A794" s="16">
        <f>IF('Women Track input 1'!A183="","",'Women Track input 1'!A183)</f>
        <v>800</v>
      </c>
      <c r="B794" s="41" t="str">
        <f>IF('Women Track input 1'!B183="","",'Women Track input 1'!B183)</f>
        <v>A string</v>
      </c>
      <c r="C794" s="42" t="str">
        <f>IF('Women Track input 1'!C183="","",'Women Track input 1'!C183)</f>
        <v/>
      </c>
      <c r="D794" s="42" t="str">
        <f>IF('Women Track input 1'!D183="","",'Women Track input 1'!D183)</f>
        <v/>
      </c>
      <c r="E794" s="42" t="str">
        <f>IF('Women Track input 1'!E183="","",'Women Track input 1'!E183)</f>
        <v/>
      </c>
      <c r="F794" s="43"/>
      <c r="G794" s="43" t="str">
        <f>IF('Women Track input 1'!K183="","",'Women Track input 1'!K183)</f>
        <v>Position</v>
      </c>
      <c r="H794" s="43" t="str">
        <f>IF('Women Track input 1'!L183="","",'Women Track input 1'!L183)</f>
        <v>Bonus</v>
      </c>
    </row>
    <row r="795" spans="1:8">
      <c r="A795" s="40" t="str">
        <f>IF('Women Track input 1'!A184="","",'Women Track input 1'!A184)</f>
        <v>WOMEN</v>
      </c>
      <c r="B795" s="44" t="str">
        <f>IF('Women Track input 1'!B184="","",'Women Track input 1'!B184)</f>
        <v>Position</v>
      </c>
      <c r="C795" s="37" t="str">
        <f>IF('Women Track input 1'!C184="","",'Women Track input 1'!C184)</f>
        <v>Competitor</v>
      </c>
      <c r="D795" s="37" t="str">
        <f>IF('Women Track input 1'!D184="","",'Women Track input 1'!D184)</f>
        <v>Club</v>
      </c>
      <c r="E795" s="37" t="str">
        <f>IF('Women Track input 1'!E184="","",'Women Track input 1'!E184)</f>
        <v>Bib Number</v>
      </c>
      <c r="F795" s="45" t="str">
        <f>IF('Women Track input 1'!X184="","",'Women Track input 1'!X184)</f>
        <v>Performance</v>
      </c>
      <c r="G795" s="45" t="str">
        <f>IF('Women Track input 1'!K184="","",'Women Track input 1'!K184)</f>
        <v>Points</v>
      </c>
      <c r="H795" s="45" t="str">
        <f>IF('Women Track input 1'!L184="","",'Women Track input 1'!L184)</f>
        <v>Points</v>
      </c>
    </row>
    <row r="796" spans="1:8">
      <c r="A796" t="str">
        <f>IF('Women Track input 1'!A185="","",'Women Track input 1'!A185)</f>
        <v/>
      </c>
      <c r="B796" s="38">
        <f>IF('Women Track input 1'!B185="","",'Women Track input 1'!B185)</f>
        <v>1</v>
      </c>
      <c r="C796" s="38" t="str">
        <f>IF('Women Track input 1'!C185="","",'Women Track input 1'!C185)</f>
        <v/>
      </c>
      <c r="D796" s="38" t="str">
        <f>IF('Women Track input 1'!D185="","",'Women Track input 1'!D185)</f>
        <v/>
      </c>
      <c r="E796" s="38" t="str">
        <f>IF('Women Track input 1'!E185="","",'Women Track input 1'!E185)</f>
        <v/>
      </c>
      <c r="F796" s="46" t="str">
        <f>IF('Women Track input 1'!X185="","",'Women Track input 1'!X185)</f>
        <v/>
      </c>
      <c r="G796" s="46">
        <f>IF('Women Track input 1'!K185="","",'Women Track input 1'!K185)</f>
        <v>0</v>
      </c>
      <c r="H796" s="46">
        <f>IF('Women Track input 1'!L185="","",'Women Track input 1'!L185)</f>
        <v>0</v>
      </c>
    </row>
    <row r="797" spans="1:8">
      <c r="A797" t="str">
        <f>IF('Women Track input 1'!A186="","",'Women Track input 1'!A186)</f>
        <v/>
      </c>
      <c r="B797" s="38">
        <f>IF('Women Track input 1'!B186="","",'Women Track input 1'!B186)</f>
        <v>2</v>
      </c>
      <c r="C797" s="38" t="str">
        <f>IF('Women Track input 1'!C186="","",'Women Track input 1'!C186)</f>
        <v/>
      </c>
      <c r="D797" s="38" t="str">
        <f>IF('Women Track input 1'!D186="","",'Women Track input 1'!D186)</f>
        <v/>
      </c>
      <c r="E797" s="38" t="str">
        <f>IF('Women Track input 1'!E186="","",'Women Track input 1'!E186)</f>
        <v/>
      </c>
      <c r="F797" s="46" t="str">
        <f>IF('Women Track input 1'!X186="","",'Women Track input 1'!X186)</f>
        <v/>
      </c>
      <c r="G797" s="46">
        <f>IF('Women Track input 1'!K186="","",'Women Track input 1'!K186)</f>
        <v>0</v>
      </c>
      <c r="H797" s="46">
        <f>IF('Women Track input 1'!L186="","",'Women Track input 1'!L186)</f>
        <v>0</v>
      </c>
    </row>
    <row r="798" spans="1:8">
      <c r="A798" t="str">
        <f>IF('Women Track input 1'!A187="","",'Women Track input 1'!A187)</f>
        <v/>
      </c>
      <c r="B798" s="38">
        <f>IF('Women Track input 1'!B187="","",'Women Track input 1'!B187)</f>
        <v>3</v>
      </c>
      <c r="C798" s="38" t="str">
        <f>IF('Women Track input 1'!C187="","",'Women Track input 1'!C187)</f>
        <v/>
      </c>
      <c r="D798" s="38" t="str">
        <f>IF('Women Track input 1'!D187="","",'Women Track input 1'!D187)</f>
        <v/>
      </c>
      <c r="E798" s="38" t="str">
        <f>IF('Women Track input 1'!E187="","",'Women Track input 1'!E187)</f>
        <v/>
      </c>
      <c r="F798" s="46" t="str">
        <f>IF('Women Track input 1'!X187="","",'Women Track input 1'!X187)</f>
        <v/>
      </c>
      <c r="G798" s="46">
        <f>IF('Women Track input 1'!K187="","",'Women Track input 1'!K187)</f>
        <v>0</v>
      </c>
      <c r="H798" s="46">
        <f>IF('Women Track input 1'!L187="","",'Women Track input 1'!L187)</f>
        <v>0</v>
      </c>
    </row>
    <row r="799" spans="1:8">
      <c r="A799" t="str">
        <f>IF('Women Track input 1'!A188="","",'Women Track input 1'!A188)</f>
        <v/>
      </c>
      <c r="B799" s="38">
        <f>IF('Women Track input 1'!B188="","",'Women Track input 1'!B188)</f>
        <v>4</v>
      </c>
      <c r="C799" s="38" t="str">
        <f>IF('Women Track input 1'!C188="","",'Women Track input 1'!C188)</f>
        <v/>
      </c>
      <c r="D799" s="38" t="str">
        <f>IF('Women Track input 1'!D188="","",'Women Track input 1'!D188)</f>
        <v/>
      </c>
      <c r="E799" s="38" t="str">
        <f>IF('Women Track input 1'!E188="","",'Women Track input 1'!E188)</f>
        <v/>
      </c>
      <c r="F799" s="46" t="str">
        <f>IF('Women Track input 1'!X188="","",'Women Track input 1'!X188)</f>
        <v/>
      </c>
      <c r="G799" s="46">
        <f>IF('Women Track input 1'!K188="","",'Women Track input 1'!K188)</f>
        <v>0</v>
      </c>
      <c r="H799" s="46">
        <f>IF('Women Track input 1'!L188="","",'Women Track input 1'!L188)</f>
        <v>0</v>
      </c>
    </row>
    <row r="800" spans="1:8">
      <c r="A800" t="str">
        <f>IF('Women Track input 1'!A189="","",'Women Track input 1'!A189)</f>
        <v/>
      </c>
      <c r="B800" s="38">
        <f>IF('Women Track input 1'!B189="","",'Women Track input 1'!B189)</f>
        <v>5</v>
      </c>
      <c r="C800" s="38" t="str">
        <f>IF('Women Track input 1'!C189="","",'Women Track input 1'!C189)</f>
        <v/>
      </c>
      <c r="D800" s="38" t="str">
        <f>IF('Women Track input 1'!D189="","",'Women Track input 1'!D189)</f>
        <v/>
      </c>
      <c r="E800" s="38" t="str">
        <f>IF('Women Track input 1'!E189="","",'Women Track input 1'!E189)</f>
        <v/>
      </c>
      <c r="F800" s="46" t="str">
        <f>IF('Women Track input 1'!X189="","",'Women Track input 1'!X189)</f>
        <v/>
      </c>
      <c r="G800" s="46">
        <f>IF('Women Track input 1'!K189="","",'Women Track input 1'!K189)</f>
        <v>0</v>
      </c>
      <c r="H800" s="46">
        <f>IF('Women Track input 1'!L189="","",'Women Track input 1'!L189)</f>
        <v>0</v>
      </c>
    </row>
    <row r="801" spans="1:8">
      <c r="A801" t="str">
        <f>IF('Women Track input 1'!A190="","",'Women Track input 1'!A190)</f>
        <v/>
      </c>
      <c r="B801" s="38">
        <f>IF('Women Track input 1'!B190="","",'Women Track input 1'!B190)</f>
        <v>6</v>
      </c>
      <c r="C801" s="38" t="str">
        <f>IF('Women Track input 1'!C190="","",'Women Track input 1'!C190)</f>
        <v/>
      </c>
      <c r="D801" s="38" t="str">
        <f>IF('Women Track input 1'!D190="","",'Women Track input 1'!D190)</f>
        <v/>
      </c>
      <c r="E801" s="38" t="str">
        <f>IF('Women Track input 1'!E190="","",'Women Track input 1'!E190)</f>
        <v/>
      </c>
      <c r="F801" s="46" t="str">
        <f>IF('Women Track input 1'!X190="","",'Women Track input 1'!X190)</f>
        <v/>
      </c>
      <c r="G801" s="46">
        <f>IF('Women Track input 1'!K190="","",'Women Track input 1'!K190)</f>
        <v>0</v>
      </c>
      <c r="H801" s="46">
        <f>IF('Women Track input 1'!L190="","",'Women Track input 1'!L190)</f>
        <v>0</v>
      </c>
    </row>
    <row r="802" spans="1:8">
      <c r="A802" t="str">
        <f>IF('Women Track input 1'!A191="","",'Women Track input 1'!A191)</f>
        <v/>
      </c>
      <c r="B802" s="38">
        <f>IF('Women Track input 1'!B191="","",'Women Track input 1'!B191)</f>
        <v>7</v>
      </c>
      <c r="C802" s="38" t="str">
        <f>IF('Women Track input 1'!C191="","",'Women Track input 1'!C191)</f>
        <v/>
      </c>
      <c r="D802" s="38" t="str">
        <f>IF('Women Track input 1'!D191="","",'Women Track input 1'!D191)</f>
        <v/>
      </c>
      <c r="E802" s="38" t="str">
        <f>IF('Women Track input 1'!E191="","",'Women Track input 1'!E191)</f>
        <v/>
      </c>
      <c r="F802" s="46" t="str">
        <f>IF('Women Track input 1'!X191="","",'Women Track input 1'!X191)</f>
        <v/>
      </c>
      <c r="G802" s="46">
        <f>IF('Women Track input 1'!K191="","",'Women Track input 1'!K191)</f>
        <v>0</v>
      </c>
      <c r="H802" s="46">
        <f>IF('Women Track input 1'!L191="","",'Women Track input 1'!L191)</f>
        <v>0</v>
      </c>
    </row>
    <row r="803" spans="1:8">
      <c r="A803" t="str">
        <f>IF('Women Track input 1'!A192="","",'Women Track input 1'!A192)</f>
        <v/>
      </c>
      <c r="B803" s="38">
        <f>IF('Women Track input 1'!B192="","",'Women Track input 1'!B192)</f>
        <v>8</v>
      </c>
      <c r="C803" s="38" t="str">
        <f>IF('Women Track input 1'!C192="","",'Women Track input 1'!C192)</f>
        <v/>
      </c>
      <c r="D803" s="38" t="str">
        <f>IF('Women Track input 1'!D192="","",'Women Track input 1'!D192)</f>
        <v/>
      </c>
      <c r="E803" s="38" t="str">
        <f>IF('Women Track input 1'!E192="","",'Women Track input 1'!E192)</f>
        <v/>
      </c>
      <c r="F803" s="46" t="str">
        <f>IF('Women Track input 1'!X192="","",'Women Track input 1'!X192)</f>
        <v/>
      </c>
      <c r="G803" s="46">
        <f>IF('Women Track input 1'!K192="","",'Women Track input 1'!K192)</f>
        <v>0</v>
      </c>
      <c r="H803" s="46">
        <f>IF('Women Track input 1'!L192="","",'Women Track input 1'!L192)</f>
        <v>0</v>
      </c>
    </row>
    <row r="804" spans="1:8">
      <c r="A804" s="16" t="str">
        <f>IF('Women Track input 1'!A193="","",'Women Track input 1'!A193)</f>
        <v>Event</v>
      </c>
      <c r="B804" t="str">
        <f>IF('Women Track input 1'!B193="","",'Women Track input 1'!B193)</f>
        <v/>
      </c>
      <c r="C804" t="str">
        <f>IF('Women Track input 1'!C193="","",'Women Track input 1'!C193)</f>
        <v/>
      </c>
      <c r="D804" t="str">
        <f>IF('Women Track input 1'!D193="","",'Women Track input 1'!D193)</f>
        <v/>
      </c>
      <c r="E804" t="str">
        <f>IF('Women Track input 1'!E193="","",'Women Track input 1'!E193)</f>
        <v/>
      </c>
      <c r="F804" s="2" t="str">
        <f>IF('Women Track input 1'!T193="","",'Women Track input 1'!T193)</f>
        <v/>
      </c>
      <c r="G804" s="2" t="str">
        <f>IF('Women Track input 1'!K193="","",'Women Track input 1'!K193)</f>
        <v/>
      </c>
      <c r="H804" s="2" t="str">
        <f>IF('Women Track input 1'!L193="","",'Women Track input 1'!L193)</f>
        <v/>
      </c>
    </row>
    <row r="805" spans="1:8">
      <c r="A805" s="16">
        <f>IF('Women Track input 1'!A194="","",'Women Track input 1'!A194)</f>
        <v>800</v>
      </c>
      <c r="B805" s="47" t="str">
        <f>IF('Women Track input 1'!B194="","",'Women Track input 1'!B194)</f>
        <v>B+C string</v>
      </c>
      <c r="C805" s="42" t="str">
        <f>IF('Women Track input 1'!C194="","",'Women Track input 1'!C194)</f>
        <v/>
      </c>
      <c r="D805" s="42" t="str">
        <f>IF('Women Track input 1'!D194="","",'Women Track input 1'!D194)</f>
        <v/>
      </c>
      <c r="E805" s="42" t="str">
        <f>IF('Women Track input 1'!E194="","",'Women Track input 1'!E194)</f>
        <v/>
      </c>
      <c r="F805" s="43"/>
      <c r="G805" s="43" t="str">
        <f>IF('Women Track input 1'!K194="","",'Women Track input 1'!K194)</f>
        <v>Position</v>
      </c>
      <c r="H805" s="43" t="str">
        <f>IF('Women Track input 1'!L194="","",'Women Track input 1'!L194)</f>
        <v>Bonus</v>
      </c>
    </row>
    <row r="806" spans="1:8">
      <c r="A806" s="40" t="str">
        <f>IF('Women Track input 1'!A195="","",'Women Track input 1'!A195)</f>
        <v>WOMEN</v>
      </c>
      <c r="B806" s="37" t="str">
        <f>IF('Women Track input 1'!B195="","",'Women Track input 1'!B195)</f>
        <v>Position</v>
      </c>
      <c r="C806" s="37" t="str">
        <f>IF('Women Track input 1'!C195="","",'Women Track input 1'!C195)</f>
        <v>Competitor</v>
      </c>
      <c r="D806" s="37" t="str">
        <f>IF('Women Track input 1'!D195="","",'Women Track input 1'!D195)</f>
        <v>Club</v>
      </c>
      <c r="E806" s="37" t="str">
        <f>IF('Women Track input 1'!E195="","",'Women Track input 1'!E195)</f>
        <v>Bib Number</v>
      </c>
      <c r="F806" s="45" t="str">
        <f>IF('Women Track input 1'!X195="","",'Women Track input 1'!X195)</f>
        <v>Performance</v>
      </c>
      <c r="G806" s="45" t="str">
        <f>IF('Women Track input 1'!K195="","",'Women Track input 1'!K195)</f>
        <v>Points</v>
      </c>
      <c r="H806" s="45" t="str">
        <f>IF('Women Track input 1'!L195="","",'Women Track input 1'!L195)</f>
        <v>Points</v>
      </c>
    </row>
    <row r="807" spans="1:8">
      <c r="A807" t="str">
        <f>IF('Women Track input 1'!A196="","",'Women Track input 1'!A196)</f>
        <v/>
      </c>
      <c r="B807" s="38">
        <f>IF('Women Track input 1'!B196="","",'Women Track input 1'!B196)</f>
        <v>1</v>
      </c>
      <c r="C807" s="38" t="str">
        <f>IF('Women Track input 1'!C196="","",'Women Track input 1'!C196)</f>
        <v/>
      </c>
      <c r="D807" s="38" t="str">
        <f>IF('Women Track input 1'!D196="","",'Women Track input 1'!D196)</f>
        <v/>
      </c>
      <c r="E807" s="38" t="str">
        <f>IF('Women Track input 1'!E196="","",'Women Track input 1'!E196)</f>
        <v/>
      </c>
      <c r="F807" s="46" t="str">
        <f>IF('Women Track input 1'!X196="","",'Women Track input 1'!X196)</f>
        <v/>
      </c>
      <c r="G807" s="46">
        <f>IF('Women Track input 1'!K196="","",'Women Track input 1'!K196)</f>
        <v>0</v>
      </c>
      <c r="H807" s="46">
        <f>IF('Women Track input 1'!L196="","",'Women Track input 1'!L196)</f>
        <v>0</v>
      </c>
    </row>
    <row r="808" spans="1:8">
      <c r="A808" t="str">
        <f>IF('Women Track input 1'!A197="","",'Women Track input 1'!A197)</f>
        <v/>
      </c>
      <c r="B808" s="38">
        <f>IF('Women Track input 1'!B197="","",'Women Track input 1'!B197)</f>
        <v>2</v>
      </c>
      <c r="C808" s="38" t="str">
        <f>IF('Women Track input 1'!C197="","",'Women Track input 1'!C197)</f>
        <v/>
      </c>
      <c r="D808" s="38" t="str">
        <f>IF('Women Track input 1'!D197="","",'Women Track input 1'!D197)</f>
        <v/>
      </c>
      <c r="E808" s="38" t="str">
        <f>IF('Women Track input 1'!E197="","",'Women Track input 1'!E197)</f>
        <v/>
      </c>
      <c r="F808" s="46" t="str">
        <f>IF('Women Track input 1'!X197="","",'Women Track input 1'!X197)</f>
        <v/>
      </c>
      <c r="G808" s="46">
        <f>IF('Women Track input 1'!K197="","",'Women Track input 1'!K197)</f>
        <v>0</v>
      </c>
      <c r="H808" s="46">
        <f>IF('Women Track input 1'!L197="","",'Women Track input 1'!L197)</f>
        <v>0</v>
      </c>
    </row>
    <row r="809" spans="1:8">
      <c r="A809" t="str">
        <f>IF('Women Track input 1'!A198="","",'Women Track input 1'!A198)</f>
        <v/>
      </c>
      <c r="B809" s="38">
        <f>IF('Women Track input 1'!B198="","",'Women Track input 1'!B198)</f>
        <v>3</v>
      </c>
      <c r="C809" s="38" t="str">
        <f>IF('Women Track input 1'!C198="","",'Women Track input 1'!C198)</f>
        <v/>
      </c>
      <c r="D809" s="38" t="str">
        <f>IF('Women Track input 1'!D198="","",'Women Track input 1'!D198)</f>
        <v/>
      </c>
      <c r="E809" s="38" t="str">
        <f>IF('Women Track input 1'!E198="","",'Women Track input 1'!E198)</f>
        <v/>
      </c>
      <c r="F809" s="46" t="str">
        <f>IF('Women Track input 1'!X198="","",'Women Track input 1'!X198)</f>
        <v/>
      </c>
      <c r="G809" s="46">
        <f>IF('Women Track input 1'!K198="","",'Women Track input 1'!K198)</f>
        <v>0</v>
      </c>
      <c r="H809" s="46">
        <f>IF('Women Track input 1'!L198="","",'Women Track input 1'!L198)</f>
        <v>0</v>
      </c>
    </row>
    <row r="810" spans="1:8">
      <c r="A810" t="str">
        <f>IF('Women Track input 1'!A199="","",'Women Track input 1'!A199)</f>
        <v/>
      </c>
      <c r="B810" s="38">
        <f>IF('Women Track input 1'!B199="","",'Women Track input 1'!B199)</f>
        <v>4</v>
      </c>
      <c r="C810" s="38" t="str">
        <f>IF('Women Track input 1'!C199="","",'Women Track input 1'!C199)</f>
        <v/>
      </c>
      <c r="D810" s="38" t="str">
        <f>IF('Women Track input 1'!D199="","",'Women Track input 1'!D199)</f>
        <v/>
      </c>
      <c r="E810" s="38" t="str">
        <f>IF('Women Track input 1'!E199="","",'Women Track input 1'!E199)</f>
        <v/>
      </c>
      <c r="F810" s="46" t="str">
        <f>IF('Women Track input 1'!X199="","",'Women Track input 1'!X199)</f>
        <v/>
      </c>
      <c r="G810" s="46">
        <f>IF('Women Track input 1'!K199="","",'Women Track input 1'!K199)</f>
        <v>0</v>
      </c>
      <c r="H810" s="46">
        <f>IF('Women Track input 1'!L199="","",'Women Track input 1'!L199)</f>
        <v>0</v>
      </c>
    </row>
    <row r="811" spans="1:8">
      <c r="A811" t="str">
        <f>IF('Women Track input 1'!A200="","",'Women Track input 1'!A200)</f>
        <v/>
      </c>
      <c r="B811" s="38">
        <f>IF('Women Track input 1'!B200="","",'Women Track input 1'!B200)</f>
        <v>5</v>
      </c>
      <c r="C811" s="38" t="str">
        <f>IF('Women Track input 1'!C200="","",'Women Track input 1'!C200)</f>
        <v/>
      </c>
      <c r="D811" s="38" t="str">
        <f>IF('Women Track input 1'!D200="","",'Women Track input 1'!D200)</f>
        <v/>
      </c>
      <c r="E811" s="38" t="str">
        <f>IF('Women Track input 1'!E200="","",'Women Track input 1'!E200)</f>
        <v/>
      </c>
      <c r="F811" s="46" t="str">
        <f>IF('Women Track input 1'!X200="","",'Women Track input 1'!X200)</f>
        <v/>
      </c>
      <c r="G811" s="46">
        <f>IF('Women Track input 1'!K200="","",'Women Track input 1'!K200)</f>
        <v>0</v>
      </c>
      <c r="H811" s="46">
        <f>IF('Women Track input 1'!L200="","",'Women Track input 1'!L200)</f>
        <v>0</v>
      </c>
    </row>
    <row r="812" spans="1:8">
      <c r="A812" t="str">
        <f>IF('Women Track input 1'!A201="","",'Women Track input 1'!A201)</f>
        <v/>
      </c>
      <c r="B812" s="38">
        <f>IF('Women Track input 1'!B201="","",'Women Track input 1'!B201)</f>
        <v>6</v>
      </c>
      <c r="C812" s="38" t="str">
        <f>IF('Women Track input 1'!C201="","",'Women Track input 1'!C201)</f>
        <v/>
      </c>
      <c r="D812" s="38" t="str">
        <f>IF('Women Track input 1'!D201="","",'Women Track input 1'!D201)</f>
        <v/>
      </c>
      <c r="E812" s="38" t="str">
        <f>IF('Women Track input 1'!E201="","",'Women Track input 1'!E201)</f>
        <v/>
      </c>
      <c r="F812" s="46" t="str">
        <f>IF('Women Track input 1'!X201="","",'Women Track input 1'!X201)</f>
        <v/>
      </c>
      <c r="G812" s="46">
        <f>IF('Women Track input 1'!K201="","",'Women Track input 1'!K201)</f>
        <v>0</v>
      </c>
      <c r="H812" s="46">
        <f>IF('Women Track input 1'!L201="","",'Women Track input 1'!L201)</f>
        <v>0</v>
      </c>
    </row>
    <row r="813" spans="1:8">
      <c r="A813" t="str">
        <f>IF('Women Track input 1'!A202="","",'Women Track input 1'!A202)</f>
        <v/>
      </c>
      <c r="B813" s="38">
        <f>IF('Women Track input 1'!B202="","",'Women Track input 1'!B202)</f>
        <v>7</v>
      </c>
      <c r="C813" s="38" t="str">
        <f>IF('Women Track input 1'!C202="","",'Women Track input 1'!C202)</f>
        <v/>
      </c>
      <c r="D813" s="38" t="str">
        <f>IF('Women Track input 1'!D202="","",'Women Track input 1'!D202)</f>
        <v/>
      </c>
      <c r="E813" s="38" t="str">
        <f>IF('Women Track input 1'!E202="","",'Women Track input 1'!E202)</f>
        <v/>
      </c>
      <c r="F813" s="46" t="str">
        <f>IF('Women Track input 1'!X202="","",'Women Track input 1'!X202)</f>
        <v/>
      </c>
      <c r="G813" s="46">
        <f>IF('Women Track input 1'!K202="","",'Women Track input 1'!K202)</f>
        <v>0</v>
      </c>
      <c r="H813" s="46">
        <f>IF('Women Track input 1'!L202="","",'Women Track input 1'!L202)</f>
        <v>0</v>
      </c>
    </row>
    <row r="814" spans="1:8">
      <c r="A814" t="str">
        <f>IF('Women Track input 1'!A203="","",'Women Track input 1'!A203)</f>
        <v/>
      </c>
      <c r="B814" s="38">
        <f>IF('Women Track input 1'!B203="","",'Women Track input 1'!B203)</f>
        <v>8</v>
      </c>
      <c r="C814" s="38" t="str">
        <f>IF('Women Track input 1'!C203="","",'Women Track input 1'!C203)</f>
        <v/>
      </c>
      <c r="D814" s="38" t="str">
        <f>IF('Women Track input 1'!D203="","",'Women Track input 1'!D203)</f>
        <v/>
      </c>
      <c r="E814" s="38" t="str">
        <f>IF('Women Track input 1'!E203="","",'Women Track input 1'!E203)</f>
        <v/>
      </c>
      <c r="F814" s="46" t="str">
        <f>IF('Women Track input 1'!X203="","",'Women Track input 1'!X203)</f>
        <v/>
      </c>
      <c r="G814" s="46">
        <f>IF('Women Track input 1'!K203="","",'Women Track input 1'!K203)</f>
        <v>0</v>
      </c>
      <c r="H814" s="46">
        <f>IF('Women Track input 1'!L203="","",'Women Track input 1'!L203)</f>
        <v>0</v>
      </c>
    </row>
    <row r="815" spans="1:8">
      <c r="A815" t="str">
        <f>IF('Women Track input 1'!A204="","",'Women Track input 1'!A204)</f>
        <v/>
      </c>
      <c r="B815" s="38">
        <f>IF('Women Track input 1'!B204="","",'Women Track input 1'!B204)</f>
        <v>9</v>
      </c>
      <c r="C815" s="38" t="str">
        <f>IF('Women Track input 1'!C204="","",'Women Track input 1'!C204)</f>
        <v/>
      </c>
      <c r="D815" s="38" t="str">
        <f>IF('Women Track input 1'!D204="","",'Women Track input 1'!D204)</f>
        <v/>
      </c>
      <c r="E815" s="38" t="str">
        <f>IF('Women Track input 1'!E204="","",'Women Track input 1'!E204)</f>
        <v/>
      </c>
      <c r="F815" s="46" t="str">
        <f>IF('Women Track input 1'!X204="","",'Women Track input 1'!X204)</f>
        <v/>
      </c>
      <c r="G815" s="46">
        <f>IF('Women Track input 1'!K204="","",'Women Track input 1'!K204)</f>
        <v>0</v>
      </c>
      <c r="H815" s="46">
        <f>IF('Women Track input 1'!L204="","",'Women Track input 1'!L204)</f>
        <v>0</v>
      </c>
    </row>
    <row r="816" spans="1:8">
      <c r="A816" t="str">
        <f>IF('Women Track input 1'!A205="","",'Women Track input 1'!A205)</f>
        <v/>
      </c>
      <c r="B816" s="38">
        <f>IF('Women Track input 1'!B205="","",'Women Track input 1'!B205)</f>
        <v>10</v>
      </c>
      <c r="C816" s="38" t="str">
        <f>IF('Women Track input 1'!C205="","",'Women Track input 1'!C205)</f>
        <v/>
      </c>
      <c r="D816" s="38" t="str">
        <f>IF('Women Track input 1'!D205="","",'Women Track input 1'!D205)</f>
        <v/>
      </c>
      <c r="E816" s="38" t="str">
        <f>IF('Women Track input 1'!E205="","",'Women Track input 1'!E205)</f>
        <v/>
      </c>
      <c r="F816" s="46" t="str">
        <f>IF('Women Track input 1'!X205="","",'Women Track input 1'!X205)</f>
        <v/>
      </c>
      <c r="G816" s="46">
        <f>IF('Women Track input 1'!K205="","",'Women Track input 1'!K205)</f>
        <v>0</v>
      </c>
      <c r="H816" s="46">
        <f>IF('Women Track input 1'!L205="","",'Women Track input 1'!L205)</f>
        <v>0</v>
      </c>
    </row>
    <row r="817" spans="1:8">
      <c r="A817" t="str">
        <f>IF('Women Track input 1'!A206="","",'Women Track input 1'!A206)</f>
        <v/>
      </c>
      <c r="B817" s="38">
        <f>IF('Women Track input 1'!B206="","",'Women Track input 1'!B206)</f>
        <v>11</v>
      </c>
      <c r="C817" s="38" t="str">
        <f>IF('Women Track input 1'!C206="","",'Women Track input 1'!C206)</f>
        <v/>
      </c>
      <c r="D817" s="38" t="str">
        <f>IF('Women Track input 1'!D206="","",'Women Track input 1'!D206)</f>
        <v/>
      </c>
      <c r="E817" s="38" t="str">
        <f>IF('Women Track input 1'!E206="","",'Women Track input 1'!E206)</f>
        <v/>
      </c>
      <c r="F817" s="46" t="str">
        <f>IF('Women Track input 1'!X206="","",'Women Track input 1'!X206)</f>
        <v/>
      </c>
      <c r="G817" s="46">
        <f>IF('Women Track input 1'!K206="","",'Women Track input 1'!K206)</f>
        <v>0</v>
      </c>
      <c r="H817" s="46">
        <f>IF('Women Track input 1'!L206="","",'Women Track input 1'!L206)</f>
        <v>0</v>
      </c>
    </row>
    <row r="818" spans="1:8">
      <c r="A818" t="str">
        <f>IF('Women Track input 1'!A207="","",'Women Track input 1'!A207)</f>
        <v/>
      </c>
      <c r="B818" s="38">
        <f>IF('Women Track input 1'!B207="","",'Women Track input 1'!B207)</f>
        <v>12</v>
      </c>
      <c r="C818" s="38" t="str">
        <f>IF('Women Track input 1'!C207="","",'Women Track input 1'!C207)</f>
        <v/>
      </c>
      <c r="D818" s="38" t="str">
        <f>IF('Women Track input 1'!D207="","",'Women Track input 1'!D207)</f>
        <v/>
      </c>
      <c r="E818" s="38" t="str">
        <f>IF('Women Track input 1'!E207="","",'Women Track input 1'!E207)</f>
        <v/>
      </c>
      <c r="F818" s="46" t="str">
        <f>IF('Women Track input 1'!X207="","",'Women Track input 1'!X207)</f>
        <v/>
      </c>
      <c r="G818" s="46">
        <f>IF('Women Track input 1'!K207="","",'Women Track input 1'!K207)</f>
        <v>0</v>
      </c>
      <c r="H818" s="46">
        <f>IF('Women Track input 1'!L207="","",'Women Track input 1'!L207)</f>
        <v>0</v>
      </c>
    </row>
    <row r="819" spans="1:8">
      <c r="A819" t="str">
        <f>IF('Women Track input 1'!A208="","",'Women Track input 1'!A208)</f>
        <v/>
      </c>
      <c r="B819" s="38">
        <f>IF('Women Track input 1'!B208="","",'Women Track input 1'!B208)</f>
        <v>13</v>
      </c>
      <c r="C819" s="38" t="str">
        <f>IF('Women Track input 1'!C208="","",'Women Track input 1'!C208)</f>
        <v/>
      </c>
      <c r="D819" s="38" t="str">
        <f>IF('Women Track input 1'!D208="","",'Women Track input 1'!D208)</f>
        <v/>
      </c>
      <c r="E819" s="38" t="str">
        <f>IF('Women Track input 1'!E208="","",'Women Track input 1'!E208)</f>
        <v/>
      </c>
      <c r="F819" s="46" t="str">
        <f>IF('Women Track input 1'!X208="","",'Women Track input 1'!X208)</f>
        <v/>
      </c>
      <c r="G819" s="46">
        <f>IF('Women Track input 1'!K208="","",'Women Track input 1'!K208)</f>
        <v>0</v>
      </c>
      <c r="H819" s="46">
        <f>IF('Women Track input 1'!L208="","",'Women Track input 1'!L208)</f>
        <v>0</v>
      </c>
    </row>
    <row r="820" spans="1:8">
      <c r="A820" t="str">
        <f>IF('Women Track input 1'!A209="","",'Women Track input 1'!A209)</f>
        <v/>
      </c>
      <c r="B820" s="38">
        <f>IF('Women Track input 1'!B209="","",'Women Track input 1'!B209)</f>
        <v>14</v>
      </c>
      <c r="C820" s="38" t="str">
        <f>IF('Women Track input 1'!C209="","",'Women Track input 1'!C209)</f>
        <v/>
      </c>
      <c r="D820" s="38" t="str">
        <f>IF('Women Track input 1'!D209="","",'Women Track input 1'!D209)</f>
        <v/>
      </c>
      <c r="E820" s="38" t="str">
        <f>IF('Women Track input 1'!E209="","",'Women Track input 1'!E209)</f>
        <v/>
      </c>
      <c r="F820" s="46" t="str">
        <f>IF('Women Track input 1'!X209="","",'Women Track input 1'!X209)</f>
        <v/>
      </c>
      <c r="G820" s="46">
        <f>IF('Women Track input 1'!K209="","",'Women Track input 1'!K209)</f>
        <v>0</v>
      </c>
      <c r="H820" s="46">
        <f>IF('Women Track input 1'!L209="","",'Women Track input 1'!L209)</f>
        <v>0</v>
      </c>
    </row>
    <row r="821" spans="1:8">
      <c r="A821" t="str">
        <f>IF('Women Track input 1'!A210="","",'Women Track input 1'!A210)</f>
        <v/>
      </c>
      <c r="B821" s="38">
        <f>IF('Women Track input 1'!B210="","",'Women Track input 1'!B210)</f>
        <v>15</v>
      </c>
      <c r="C821" s="38" t="str">
        <f>IF('Women Track input 1'!C210="","",'Women Track input 1'!C210)</f>
        <v/>
      </c>
      <c r="D821" s="38" t="str">
        <f>IF('Women Track input 1'!D210="","",'Women Track input 1'!D210)</f>
        <v/>
      </c>
      <c r="E821" s="38" t="str">
        <f>IF('Women Track input 1'!E210="","",'Women Track input 1'!E210)</f>
        <v/>
      </c>
      <c r="F821" s="46" t="str">
        <f>IF('Women Track input 1'!X210="","",'Women Track input 1'!X210)</f>
        <v/>
      </c>
      <c r="G821" s="46">
        <f>IF('Women Track input 1'!K210="","",'Women Track input 1'!K210)</f>
        <v>0</v>
      </c>
      <c r="H821" s="46">
        <f>IF('Women Track input 1'!L210="","",'Women Track input 1'!L210)</f>
        <v>0</v>
      </c>
    </row>
    <row r="822" spans="1:8">
      <c r="A822" t="str">
        <f>IF('Women Track input 1'!A211="","",'Women Track input 1'!A211)</f>
        <v/>
      </c>
      <c r="B822" s="38">
        <f>IF('Women Track input 1'!B211="","",'Women Track input 1'!B211)</f>
        <v>16</v>
      </c>
      <c r="C822" s="38" t="str">
        <f>IF('Women Track input 1'!C211="","",'Women Track input 1'!C211)</f>
        <v/>
      </c>
      <c r="D822" s="38" t="str">
        <f>IF('Women Track input 1'!D211="","",'Women Track input 1'!D211)</f>
        <v/>
      </c>
      <c r="E822" s="38" t="str">
        <f>IF('Women Track input 1'!E211="","",'Women Track input 1'!E211)</f>
        <v/>
      </c>
      <c r="F822" s="46" t="str">
        <f>IF('Women Track input 1'!X211="","",'Women Track input 1'!X211)</f>
        <v/>
      </c>
      <c r="G822" s="46">
        <f>IF('Women Track input 1'!K211="","",'Women Track input 1'!K211)</f>
        <v>0</v>
      </c>
      <c r="H822" s="46">
        <f>IF('Women Track input 1'!L211="","",'Women Track input 1'!L211)</f>
        <v>0</v>
      </c>
    </row>
    <row r="823" spans="1:8">
      <c r="A823" t="str">
        <f>IF('Women Track input 1'!A212="","",'Women Track input 1'!A212)</f>
        <v/>
      </c>
      <c r="B823" t="str">
        <f>IF('Women Track input 1'!B212="","",'Women Track input 1'!B212)</f>
        <v/>
      </c>
      <c r="C823" t="str">
        <f>IF('Women Track input 1'!C212="","",'Women Track input 1'!C212)</f>
        <v/>
      </c>
      <c r="D823" t="str">
        <f>IF('Women Track input 1'!D212="","",'Women Track input 1'!D212)</f>
        <v/>
      </c>
      <c r="E823" t="str">
        <f>IF('Women Track input 1'!E212="","",'Women Track input 1'!E212)</f>
        <v/>
      </c>
      <c r="F823" s="2" t="str">
        <f>IF('Women Track input 1'!T212="","",'Women Track input 1'!T212)</f>
        <v/>
      </c>
      <c r="G823" s="2" t="str">
        <f>IF('Women Track input 1'!K212="","",'Women Track input 1'!K212)</f>
        <v/>
      </c>
      <c r="H823" s="2" t="str">
        <f>IF('Women Track input 1'!L212="","",'Women Track input 1'!L212)</f>
        <v/>
      </c>
    </row>
    <row r="824" spans="1:8">
      <c r="A824" t="str">
        <f>IF('Women Track input 1'!A213="","",'Women Track input 1'!A213)</f>
        <v/>
      </c>
      <c r="B824" t="str">
        <f>IF('Women Track input 1'!B213="","",'Women Track input 1'!B213)</f>
        <v/>
      </c>
      <c r="C824" t="str">
        <f>IF('Women Track input 1'!C213="","",'Women Track input 1'!C213)</f>
        <v/>
      </c>
      <c r="D824" t="str">
        <f>IF('Women Track input 1'!D213="","",'Women Track input 1'!D213)</f>
        <v/>
      </c>
      <c r="E824" t="str">
        <f>IF('Women Track input 1'!E213="","",'Women Track input 1'!E213)</f>
        <v/>
      </c>
      <c r="F824" s="2" t="str">
        <f>IF('Women Track input 1'!T213="","",'Women Track input 1'!T213)</f>
        <v/>
      </c>
      <c r="G824" s="2" t="str">
        <f>IF('Women Track input 1'!K213="","",'Women Track input 1'!K213)</f>
        <v/>
      </c>
      <c r="H824" s="2" t="str">
        <f>IF('Women Track input 1'!L213="","",'Women Track input 1'!L213)</f>
        <v/>
      </c>
    </row>
    <row r="825" spans="1:8">
      <c r="A825" s="39" t="str">
        <f>IF('Women Track input 1'!A214="","",'Women Track input 1'!A214)</f>
        <v>Event</v>
      </c>
      <c r="B825" s="39" t="str">
        <f>IF('Women Track input 1'!B214="","",'Women Track input 1'!B214)</f>
        <v>Event</v>
      </c>
      <c r="C825" s="39" t="str">
        <f>IF('Women Track input 1'!C214="","",'Women Track input 1'!C214)</f>
        <v>100H</v>
      </c>
      <c r="D825" s="39" t="str">
        <f>IF('Women Track input 1'!D214="","",'Women Track input 1'!D214)</f>
        <v>metres</v>
      </c>
      <c r="E825" s="40" t="str">
        <f>IF('Women Track input 1'!E214="","",'Women Track input 1'!E214)</f>
        <v/>
      </c>
      <c r="F825" s="2" t="str">
        <f>IF('Women Track input 1'!T214="","",'Women Track input 1'!T214)</f>
        <v/>
      </c>
      <c r="G825" s="2" t="str">
        <f>IF('Women Track input 1'!K214="","",'Women Track input 1'!K214)</f>
        <v/>
      </c>
      <c r="H825" s="2" t="str">
        <f>IF('Women Track input 1'!L214="","",'Women Track input 1'!L214)</f>
        <v/>
      </c>
    </row>
    <row r="826" spans="1:8">
      <c r="A826" s="16" t="str">
        <f>IF('Women Track input 1'!A215="","",'Women Track input 1'!A215)</f>
        <v>100H</v>
      </c>
      <c r="B826" s="41" t="str">
        <f>IF('Women Track input 1'!B215="","",'Women Track input 1'!B215)</f>
        <v>A string</v>
      </c>
      <c r="C826" s="42" t="str">
        <f>IF('Women Track input 1'!C215="","",'Women Track input 1'!C215)</f>
        <v>Wind reading if applic</v>
      </c>
      <c r="D826" s="42" t="str">
        <f>IF('Women Track input 1'!D215="","",'Women Track input 1'!D215)</f>
        <v/>
      </c>
      <c r="E826" s="42" t="str">
        <f>IF('Women Track input 1'!E215="","",'Women Track input 1'!E215)</f>
        <v>m/s</v>
      </c>
      <c r="F826" s="43"/>
      <c r="G826" s="43" t="str">
        <f>IF('Women Track input 1'!K215="","",'Women Track input 1'!K215)</f>
        <v>Position</v>
      </c>
      <c r="H826" s="43" t="str">
        <f>IF('Women Track input 1'!L215="","",'Women Track input 1'!L215)</f>
        <v>Bonus</v>
      </c>
    </row>
    <row r="827" spans="1:8">
      <c r="A827" s="40" t="str">
        <f>IF('Women Track input 1'!A216="","",'Women Track input 1'!A216)</f>
        <v>WOMEN</v>
      </c>
      <c r="B827" s="44" t="str">
        <f>IF('Women Track input 1'!B216="","",'Women Track input 1'!B216)</f>
        <v>Position</v>
      </c>
      <c r="C827" s="37" t="str">
        <f>IF('Women Track input 1'!C216="","",'Women Track input 1'!C216)</f>
        <v>Competitor</v>
      </c>
      <c r="D827" s="37" t="str">
        <f>IF('Women Track input 1'!D216="","",'Women Track input 1'!D216)</f>
        <v>Club</v>
      </c>
      <c r="E827" s="37" t="str">
        <f>IF('Women Track input 1'!E216="","",'Women Track input 1'!E216)</f>
        <v>Bib Number</v>
      </c>
      <c r="F827" s="45" t="str">
        <f>IF('Women Track input 1'!X216="","",'Women Track input 1'!X216)</f>
        <v>Performance</v>
      </c>
      <c r="G827" s="45" t="str">
        <f>IF('Women Track input 1'!K216="","",'Women Track input 1'!K216)</f>
        <v>Points</v>
      </c>
      <c r="H827" s="45" t="str">
        <f>IF('Women Track input 1'!L216="","",'Women Track input 1'!L216)</f>
        <v>Points</v>
      </c>
    </row>
    <row r="828" spans="1:8">
      <c r="A828" t="str">
        <f>IF('Women Track input 1'!A217="","",'Women Track input 1'!A217)</f>
        <v/>
      </c>
      <c r="B828" s="38">
        <f>IF('Women Track input 1'!B217="","",'Women Track input 1'!B217)</f>
        <v>1</v>
      </c>
      <c r="C828" s="38" t="str">
        <f>IF('Women Track input 1'!C217="","",'Women Track input 1'!C217)</f>
        <v/>
      </c>
      <c r="D828" s="38" t="str">
        <f>IF('Women Track input 1'!D217="","",'Women Track input 1'!D217)</f>
        <v/>
      </c>
      <c r="E828" s="38" t="str">
        <f>IF('Women Track input 1'!E217="","",'Women Track input 1'!E217)</f>
        <v/>
      </c>
      <c r="F828" s="46" t="str">
        <f>IF('Women Track input 1'!X217="","",'Women Track input 1'!X217)</f>
        <v/>
      </c>
      <c r="G828" s="46">
        <f>IF('Women Track input 1'!K217="","",'Women Track input 1'!K217)</f>
        <v>0</v>
      </c>
      <c r="H828" s="46">
        <f>IF('Women Track input 1'!L217="","",'Women Track input 1'!L217)</f>
        <v>0</v>
      </c>
    </row>
    <row r="829" spans="1:8">
      <c r="A829" t="str">
        <f>IF('Women Track input 1'!A218="","",'Women Track input 1'!A218)</f>
        <v/>
      </c>
      <c r="B829" s="38">
        <f>IF('Women Track input 1'!B218="","",'Women Track input 1'!B218)</f>
        <v>2</v>
      </c>
      <c r="C829" s="38" t="str">
        <f>IF('Women Track input 1'!C218="","",'Women Track input 1'!C218)</f>
        <v/>
      </c>
      <c r="D829" s="38" t="str">
        <f>IF('Women Track input 1'!D218="","",'Women Track input 1'!D218)</f>
        <v/>
      </c>
      <c r="E829" s="38" t="str">
        <f>IF('Women Track input 1'!E218="","",'Women Track input 1'!E218)</f>
        <v/>
      </c>
      <c r="F829" s="46" t="str">
        <f>IF('Women Track input 1'!X218="","",'Women Track input 1'!X218)</f>
        <v/>
      </c>
      <c r="G829" s="46">
        <f>IF('Women Track input 1'!K218="","",'Women Track input 1'!K218)</f>
        <v>0</v>
      </c>
      <c r="H829" s="46">
        <f>IF('Women Track input 1'!L218="","",'Women Track input 1'!L218)</f>
        <v>0</v>
      </c>
    </row>
    <row r="830" spans="1:8">
      <c r="A830" t="str">
        <f>IF('Women Track input 1'!A219="","",'Women Track input 1'!A219)</f>
        <v/>
      </c>
      <c r="B830" s="38">
        <f>IF('Women Track input 1'!B219="","",'Women Track input 1'!B219)</f>
        <v>3</v>
      </c>
      <c r="C830" s="38" t="str">
        <f>IF('Women Track input 1'!C219="","",'Women Track input 1'!C219)</f>
        <v/>
      </c>
      <c r="D830" s="38" t="str">
        <f>IF('Women Track input 1'!D219="","",'Women Track input 1'!D219)</f>
        <v/>
      </c>
      <c r="E830" s="38" t="str">
        <f>IF('Women Track input 1'!E219="","",'Women Track input 1'!E219)</f>
        <v/>
      </c>
      <c r="F830" s="46" t="str">
        <f>IF('Women Track input 1'!X219="","",'Women Track input 1'!X219)</f>
        <v/>
      </c>
      <c r="G830" s="46">
        <f>IF('Women Track input 1'!K219="","",'Women Track input 1'!K219)</f>
        <v>0</v>
      </c>
      <c r="H830" s="46">
        <f>IF('Women Track input 1'!L219="","",'Women Track input 1'!L219)</f>
        <v>0</v>
      </c>
    </row>
    <row r="831" spans="1:8">
      <c r="A831" t="str">
        <f>IF('Women Track input 1'!A220="","",'Women Track input 1'!A220)</f>
        <v/>
      </c>
      <c r="B831" s="38">
        <f>IF('Women Track input 1'!B220="","",'Women Track input 1'!B220)</f>
        <v>4</v>
      </c>
      <c r="C831" s="38" t="str">
        <f>IF('Women Track input 1'!C220="","",'Women Track input 1'!C220)</f>
        <v/>
      </c>
      <c r="D831" s="38" t="str">
        <f>IF('Women Track input 1'!D220="","",'Women Track input 1'!D220)</f>
        <v/>
      </c>
      <c r="E831" s="38" t="str">
        <f>IF('Women Track input 1'!E220="","",'Women Track input 1'!E220)</f>
        <v/>
      </c>
      <c r="F831" s="46" t="str">
        <f>IF('Women Track input 1'!X220="","",'Women Track input 1'!X220)</f>
        <v/>
      </c>
      <c r="G831" s="46">
        <f>IF('Women Track input 1'!K220="","",'Women Track input 1'!K220)</f>
        <v>0</v>
      </c>
      <c r="H831" s="46">
        <f>IF('Women Track input 1'!L220="","",'Women Track input 1'!L220)</f>
        <v>0</v>
      </c>
    </row>
    <row r="832" spans="1:8">
      <c r="A832" t="str">
        <f>IF('Women Track input 1'!A221="","",'Women Track input 1'!A221)</f>
        <v/>
      </c>
      <c r="B832" s="38">
        <f>IF('Women Track input 1'!B221="","",'Women Track input 1'!B221)</f>
        <v>5</v>
      </c>
      <c r="C832" s="38" t="str">
        <f>IF('Women Track input 1'!C221="","",'Women Track input 1'!C221)</f>
        <v/>
      </c>
      <c r="D832" s="38" t="str">
        <f>IF('Women Track input 1'!D221="","",'Women Track input 1'!D221)</f>
        <v/>
      </c>
      <c r="E832" s="38" t="str">
        <f>IF('Women Track input 1'!E221="","",'Women Track input 1'!E221)</f>
        <v/>
      </c>
      <c r="F832" s="46" t="str">
        <f>IF('Women Track input 1'!X221="","",'Women Track input 1'!X221)</f>
        <v/>
      </c>
      <c r="G832" s="46">
        <f>IF('Women Track input 1'!K221="","",'Women Track input 1'!K221)</f>
        <v>0</v>
      </c>
      <c r="H832" s="46">
        <f>IF('Women Track input 1'!L221="","",'Women Track input 1'!L221)</f>
        <v>0</v>
      </c>
    </row>
    <row r="833" spans="1:8">
      <c r="A833" t="str">
        <f>IF('Women Track input 1'!A222="","",'Women Track input 1'!A222)</f>
        <v/>
      </c>
      <c r="B833" s="38">
        <f>IF('Women Track input 1'!B222="","",'Women Track input 1'!B222)</f>
        <v>6</v>
      </c>
      <c r="C833" s="38" t="str">
        <f>IF('Women Track input 1'!C222="","",'Women Track input 1'!C222)</f>
        <v/>
      </c>
      <c r="D833" s="38" t="str">
        <f>IF('Women Track input 1'!D222="","",'Women Track input 1'!D222)</f>
        <v/>
      </c>
      <c r="E833" s="38" t="str">
        <f>IF('Women Track input 1'!E222="","",'Women Track input 1'!E222)</f>
        <v/>
      </c>
      <c r="F833" s="46" t="str">
        <f>IF('Women Track input 1'!X222="","",'Women Track input 1'!X222)</f>
        <v/>
      </c>
      <c r="G833" s="46">
        <f>IF('Women Track input 1'!K222="","",'Women Track input 1'!K222)</f>
        <v>0</v>
      </c>
      <c r="H833" s="46">
        <f>IF('Women Track input 1'!L222="","",'Women Track input 1'!L222)</f>
        <v>0</v>
      </c>
    </row>
    <row r="834" spans="1:8">
      <c r="A834" t="str">
        <f>IF('Women Track input 1'!A223="","",'Women Track input 1'!A223)</f>
        <v/>
      </c>
      <c r="B834" s="38">
        <f>IF('Women Track input 1'!B223="","",'Women Track input 1'!B223)</f>
        <v>7</v>
      </c>
      <c r="C834" s="38" t="str">
        <f>IF('Women Track input 1'!C223="","",'Women Track input 1'!C223)</f>
        <v/>
      </c>
      <c r="D834" s="38" t="str">
        <f>IF('Women Track input 1'!D223="","",'Women Track input 1'!D223)</f>
        <v/>
      </c>
      <c r="E834" s="38" t="str">
        <f>IF('Women Track input 1'!E223="","",'Women Track input 1'!E223)</f>
        <v/>
      </c>
      <c r="F834" s="46" t="str">
        <f>IF('Women Track input 1'!X223="","",'Women Track input 1'!X223)</f>
        <v/>
      </c>
      <c r="G834" s="46">
        <f>IF('Women Track input 1'!K223="","",'Women Track input 1'!K223)</f>
        <v>0</v>
      </c>
      <c r="H834" s="46">
        <f>IF('Women Track input 1'!L223="","",'Women Track input 1'!L223)</f>
        <v>0</v>
      </c>
    </row>
    <row r="835" spans="1:8">
      <c r="A835" t="str">
        <f>IF('Women Track input 1'!A224="","",'Women Track input 1'!A224)</f>
        <v/>
      </c>
      <c r="B835" s="38">
        <f>IF('Women Track input 1'!B224="","",'Women Track input 1'!B224)</f>
        <v>8</v>
      </c>
      <c r="C835" s="38" t="str">
        <f>IF('Women Track input 1'!C224="","",'Women Track input 1'!C224)</f>
        <v/>
      </c>
      <c r="D835" s="38" t="str">
        <f>IF('Women Track input 1'!D224="","",'Women Track input 1'!D224)</f>
        <v/>
      </c>
      <c r="E835" s="38" t="str">
        <f>IF('Women Track input 1'!E224="","",'Women Track input 1'!E224)</f>
        <v/>
      </c>
      <c r="F835" s="46" t="str">
        <f>IF('Women Track input 1'!X224="","",'Women Track input 1'!X224)</f>
        <v/>
      </c>
      <c r="G835" s="46">
        <f>IF('Women Track input 1'!K224="","",'Women Track input 1'!K224)</f>
        <v>0</v>
      </c>
      <c r="H835" s="46">
        <f>IF('Women Track input 1'!L224="","",'Women Track input 1'!L224)</f>
        <v>0</v>
      </c>
    </row>
    <row r="836" spans="1:8">
      <c r="A836" s="39" t="str">
        <f>IF('Women Track input 1'!A225="","",'Women Track input 1'!A225)</f>
        <v>Event</v>
      </c>
      <c r="B836" s="39" t="str">
        <f>IF('Women Track input 1'!B225="","",'Women Track input 1'!B225)</f>
        <v/>
      </c>
      <c r="C836" s="39" t="str">
        <f>IF('Women Track input 1'!C225="","",'Women Track input 1'!C225)</f>
        <v/>
      </c>
      <c r="D836" s="39" t="str">
        <f>IF('Women Track input 1'!D225="","",'Women Track input 1'!D225)</f>
        <v/>
      </c>
      <c r="E836" s="40" t="str">
        <f>IF('Women Track input 1'!E225="","",'Women Track input 1'!E225)</f>
        <v/>
      </c>
      <c r="F836" s="2" t="str">
        <f>IF('Women Track input 1'!X225="","",'Women Track input 1'!X225)</f>
        <v/>
      </c>
      <c r="G836" s="2" t="str">
        <f>IF('Women Track input 1'!K225="","",'Women Track input 1'!K225)</f>
        <v/>
      </c>
      <c r="H836" s="2" t="str">
        <f>IF('Women Track input 1'!L225="","",'Women Track input 1'!L225)</f>
        <v/>
      </c>
    </row>
    <row r="837" spans="1:8">
      <c r="A837" s="16" t="str">
        <f>IF('Women Track input 1'!A226="","",'Women Track input 1'!A226)</f>
        <v>100H</v>
      </c>
      <c r="B837" s="41" t="str">
        <f>IF('Women Track input 1'!B226="","",'Women Track input 1'!B226)</f>
        <v>B/C Race 1</v>
      </c>
      <c r="C837" s="42" t="str">
        <f>IF('Women Track input 1'!C226="","",'Women Track input 1'!C226)</f>
        <v>Wind reading if applic</v>
      </c>
      <c r="D837" s="42" t="str">
        <f>IF('Women Track input 1'!D226="","",'Women Track input 1'!D226)</f>
        <v/>
      </c>
      <c r="E837" s="42" t="str">
        <f>IF('Women Track input 1'!E226="","",'Women Track input 1'!E226)</f>
        <v>m/s</v>
      </c>
      <c r="F837" s="43" t="str">
        <f>IF('Women Track input 1'!X226="","",'Women Track input 1'!X226)</f>
        <v>Formatted</v>
      </c>
      <c r="G837" s="43" t="str">
        <f>IF('Women Track input 1'!K226="","",'Women Track input 1'!K226)</f>
        <v>Position</v>
      </c>
      <c r="H837" s="43" t="str">
        <f>IF('Women Track input 1'!L226="","",'Women Track input 1'!L226)</f>
        <v>Bonus</v>
      </c>
    </row>
    <row r="838" spans="1:8">
      <c r="A838" s="40" t="str">
        <f>IF('Women Track input 1'!A227="","",'Women Track input 1'!A227)</f>
        <v>WOMEN</v>
      </c>
      <c r="B838" s="44" t="str">
        <f>IF('Women Track input 1'!B227="","",'Women Track input 1'!B227)</f>
        <v>Position</v>
      </c>
      <c r="C838" s="37" t="str">
        <f>IF('Women Track input 1'!C227="","",'Women Track input 1'!C227)</f>
        <v>Competitor</v>
      </c>
      <c r="D838" s="37" t="str">
        <f>IF('Women Track input 1'!D227="","",'Women Track input 1'!D227)</f>
        <v>Club</v>
      </c>
      <c r="E838" s="37" t="str">
        <f>IF('Women Track input 1'!E227="","",'Women Track input 1'!E227)</f>
        <v>Bib Number</v>
      </c>
      <c r="F838" s="45" t="str">
        <f>IF('Women Track input 1'!X227="","",'Women Track input 1'!X227)</f>
        <v>Performance</v>
      </c>
      <c r="G838" s="45" t="str">
        <f>IF('Women Track input 1'!K227="","",'Women Track input 1'!K227)</f>
        <v>Points</v>
      </c>
      <c r="H838" s="45" t="str">
        <f>IF('Women Track input 1'!L227="","",'Women Track input 1'!L227)</f>
        <v>Points</v>
      </c>
    </row>
    <row r="839" spans="1:8">
      <c r="A839" t="str">
        <f>IF('Women Track input 1'!A228="","",'Women Track input 1'!A228)</f>
        <v/>
      </c>
      <c r="B839" s="38">
        <f>IF('Women Track input 1'!B228="","",'Women Track input 1'!B228)</f>
        <v>1</v>
      </c>
      <c r="C839" s="38" t="str">
        <f>IF('Women Track input 1'!C228="","",'Women Track input 1'!C228)</f>
        <v/>
      </c>
      <c r="D839" s="38" t="str">
        <f>IF('Women Track input 1'!D228="","",'Women Track input 1'!D228)</f>
        <v/>
      </c>
      <c r="E839" s="38" t="str">
        <f>IF('Women Track input 1'!E228="","",'Women Track input 1'!E228)</f>
        <v/>
      </c>
      <c r="F839" s="46" t="str">
        <f>IF('Women Track input 1'!X228="","",'Women Track input 1'!X228)</f>
        <v/>
      </c>
      <c r="G839" s="46" t="str">
        <f>IF('Women Track input 1'!K228="","",'Women Track input 1'!K228)</f>
        <v/>
      </c>
      <c r="H839" s="46" t="str">
        <f>IF('Women Track input 1'!L228="","",'Women Track input 1'!L228)</f>
        <v/>
      </c>
    </row>
    <row r="840" spans="1:8">
      <c r="A840" t="str">
        <f>IF('Women Track input 1'!A229="","",'Women Track input 1'!A229)</f>
        <v/>
      </c>
      <c r="B840" s="38">
        <f>IF('Women Track input 1'!B229="","",'Women Track input 1'!B229)</f>
        <v>2</v>
      </c>
      <c r="C840" s="38" t="str">
        <f>IF('Women Track input 1'!C229="","",'Women Track input 1'!C229)</f>
        <v/>
      </c>
      <c r="D840" s="38" t="str">
        <f>IF('Women Track input 1'!D229="","",'Women Track input 1'!D229)</f>
        <v/>
      </c>
      <c r="E840" s="38" t="str">
        <f>IF('Women Track input 1'!E229="","",'Women Track input 1'!E229)</f>
        <v/>
      </c>
      <c r="F840" s="46" t="str">
        <f>IF('Women Track input 1'!X229="","",'Women Track input 1'!X229)</f>
        <v/>
      </c>
      <c r="G840" s="46" t="str">
        <f>IF('Women Track input 1'!K229="","",'Women Track input 1'!K229)</f>
        <v/>
      </c>
      <c r="H840" s="46" t="str">
        <f>IF('Women Track input 1'!L229="","",'Women Track input 1'!L229)</f>
        <v/>
      </c>
    </row>
    <row r="841" spans="1:8">
      <c r="A841" t="str">
        <f>IF('Women Track input 1'!A230="","",'Women Track input 1'!A230)</f>
        <v/>
      </c>
      <c r="B841" s="38">
        <f>IF('Women Track input 1'!B230="","",'Women Track input 1'!B230)</f>
        <v>3</v>
      </c>
      <c r="C841" s="38" t="str">
        <f>IF('Women Track input 1'!C230="","",'Women Track input 1'!C230)</f>
        <v/>
      </c>
      <c r="D841" s="38" t="str">
        <f>IF('Women Track input 1'!D230="","",'Women Track input 1'!D230)</f>
        <v/>
      </c>
      <c r="E841" s="38" t="str">
        <f>IF('Women Track input 1'!E230="","",'Women Track input 1'!E230)</f>
        <v/>
      </c>
      <c r="F841" s="46" t="str">
        <f>IF('Women Track input 1'!X230="","",'Women Track input 1'!X230)</f>
        <v/>
      </c>
      <c r="G841" s="46" t="str">
        <f>IF('Women Track input 1'!K230="","",'Women Track input 1'!K230)</f>
        <v/>
      </c>
      <c r="H841" s="46" t="str">
        <f>IF('Women Track input 1'!L230="","",'Women Track input 1'!L230)</f>
        <v/>
      </c>
    </row>
    <row r="842" spans="1:8">
      <c r="A842" t="str">
        <f>IF('Women Track input 1'!A231="","",'Women Track input 1'!A231)</f>
        <v/>
      </c>
      <c r="B842" s="38">
        <f>IF('Women Track input 1'!B231="","",'Women Track input 1'!B231)</f>
        <v>4</v>
      </c>
      <c r="C842" s="38" t="str">
        <f>IF('Women Track input 1'!C231="","",'Women Track input 1'!C231)</f>
        <v/>
      </c>
      <c r="D842" s="38" t="str">
        <f>IF('Women Track input 1'!D231="","",'Women Track input 1'!D231)</f>
        <v/>
      </c>
      <c r="E842" s="38" t="str">
        <f>IF('Women Track input 1'!E231="","",'Women Track input 1'!E231)</f>
        <v/>
      </c>
      <c r="F842" s="46" t="str">
        <f>IF('Women Track input 1'!X231="","",'Women Track input 1'!X231)</f>
        <v/>
      </c>
      <c r="G842" s="46" t="str">
        <f>IF('Women Track input 1'!K231="","",'Women Track input 1'!K231)</f>
        <v/>
      </c>
      <c r="H842" s="46" t="str">
        <f>IF('Women Track input 1'!L231="","",'Women Track input 1'!L231)</f>
        <v/>
      </c>
    </row>
    <row r="843" spans="1:8">
      <c r="A843" t="str">
        <f>IF('Women Track input 1'!A232="","",'Women Track input 1'!A232)</f>
        <v/>
      </c>
      <c r="B843" s="38">
        <f>IF('Women Track input 1'!B232="","",'Women Track input 1'!B232)</f>
        <v>5</v>
      </c>
      <c r="C843" s="38" t="str">
        <f>IF('Women Track input 1'!C232="","",'Women Track input 1'!C232)</f>
        <v/>
      </c>
      <c r="D843" s="38" t="str">
        <f>IF('Women Track input 1'!D232="","",'Women Track input 1'!D232)</f>
        <v/>
      </c>
      <c r="E843" s="38" t="str">
        <f>IF('Women Track input 1'!E232="","",'Women Track input 1'!E232)</f>
        <v/>
      </c>
      <c r="F843" s="46" t="str">
        <f>IF('Women Track input 1'!X232="","",'Women Track input 1'!X232)</f>
        <v/>
      </c>
      <c r="G843" s="46" t="str">
        <f>IF('Women Track input 1'!K232="","",'Women Track input 1'!K232)</f>
        <v/>
      </c>
      <c r="H843" s="46" t="str">
        <f>IF('Women Track input 1'!L232="","",'Women Track input 1'!L232)</f>
        <v/>
      </c>
    </row>
    <row r="844" spans="1:8">
      <c r="A844" t="str">
        <f>IF('Women Track input 1'!A233="","",'Women Track input 1'!A233)</f>
        <v/>
      </c>
      <c r="B844" s="38">
        <f>IF('Women Track input 1'!B233="","",'Women Track input 1'!B233)</f>
        <v>6</v>
      </c>
      <c r="C844" s="38" t="str">
        <f>IF('Women Track input 1'!C233="","",'Women Track input 1'!C233)</f>
        <v/>
      </c>
      <c r="D844" s="38" t="str">
        <f>IF('Women Track input 1'!D233="","",'Women Track input 1'!D233)</f>
        <v/>
      </c>
      <c r="E844" s="38" t="str">
        <f>IF('Women Track input 1'!E233="","",'Women Track input 1'!E233)</f>
        <v/>
      </c>
      <c r="F844" s="46" t="str">
        <f>IF('Women Track input 1'!X233="","",'Women Track input 1'!X233)</f>
        <v/>
      </c>
      <c r="G844" s="46" t="str">
        <f>IF('Women Track input 1'!K233="","",'Women Track input 1'!K233)</f>
        <v/>
      </c>
      <c r="H844" s="46" t="str">
        <f>IF('Women Track input 1'!L233="","",'Women Track input 1'!L233)</f>
        <v/>
      </c>
    </row>
    <row r="845" spans="1:8">
      <c r="A845" t="str">
        <f>IF('Women Track input 1'!A234="","",'Women Track input 1'!A234)</f>
        <v/>
      </c>
      <c r="B845" s="38">
        <f>IF('Women Track input 1'!B234="","",'Women Track input 1'!B234)</f>
        <v>7</v>
      </c>
      <c r="C845" s="38" t="str">
        <f>IF('Women Track input 1'!C234="","",'Women Track input 1'!C234)</f>
        <v/>
      </c>
      <c r="D845" s="38" t="str">
        <f>IF('Women Track input 1'!D234="","",'Women Track input 1'!D234)</f>
        <v/>
      </c>
      <c r="E845" s="38" t="str">
        <f>IF('Women Track input 1'!E234="","",'Women Track input 1'!E234)</f>
        <v/>
      </c>
      <c r="F845" s="46" t="str">
        <f>IF('Women Track input 1'!X234="","",'Women Track input 1'!X234)</f>
        <v/>
      </c>
      <c r="G845" s="46" t="str">
        <f>IF('Women Track input 1'!K234="","",'Women Track input 1'!K234)</f>
        <v/>
      </c>
      <c r="H845" s="46" t="str">
        <f>IF('Women Track input 1'!L234="","",'Women Track input 1'!L234)</f>
        <v/>
      </c>
    </row>
    <row r="846" spans="1:8">
      <c r="A846" t="str">
        <f>IF('Women Track input 1'!A235="","",'Women Track input 1'!A235)</f>
        <v/>
      </c>
      <c r="B846" s="38">
        <f>IF('Women Track input 1'!B235="","",'Women Track input 1'!B235)</f>
        <v>8</v>
      </c>
      <c r="C846" s="38" t="str">
        <f>IF('Women Track input 1'!C235="","",'Women Track input 1'!C235)</f>
        <v/>
      </c>
      <c r="D846" s="38" t="str">
        <f>IF('Women Track input 1'!D235="","",'Women Track input 1'!D235)</f>
        <v/>
      </c>
      <c r="E846" s="38" t="str">
        <f>IF('Women Track input 1'!E235="","",'Women Track input 1'!E235)</f>
        <v/>
      </c>
      <c r="F846" s="46" t="str">
        <f>IF('Women Track input 1'!X235="","",'Women Track input 1'!X235)</f>
        <v/>
      </c>
      <c r="G846" s="46" t="str">
        <f>IF('Women Track input 1'!K235="","",'Women Track input 1'!K235)</f>
        <v/>
      </c>
      <c r="H846" s="46" t="str">
        <f>IF('Women Track input 1'!L235="","",'Women Track input 1'!L235)</f>
        <v/>
      </c>
    </row>
    <row r="847" spans="1:8">
      <c r="A847" s="39" t="str">
        <f>IF('Women Track input 1'!A236="","",'Women Track input 1'!A236)</f>
        <v>Event</v>
      </c>
      <c r="B847" s="39" t="str">
        <f>IF('Women Track input 1'!B236="","",'Women Track input 1'!B236)</f>
        <v/>
      </c>
      <c r="C847" s="39" t="str">
        <f>IF('Women Track input 1'!C236="","",'Women Track input 1'!C236)</f>
        <v/>
      </c>
      <c r="D847" s="39" t="str">
        <f>IF('Women Track input 1'!D236="","",'Women Track input 1'!D236)</f>
        <v/>
      </c>
      <c r="E847" s="40" t="str">
        <f>IF('Women Track input 1'!E236="","",'Women Track input 1'!E236)</f>
        <v/>
      </c>
      <c r="F847" s="2" t="str">
        <f>IF('Women Track input 1'!X236="","",'Women Track input 1'!X236)</f>
        <v/>
      </c>
      <c r="G847" s="2" t="str">
        <f>IF('Women Track input 1'!K236="","",'Women Track input 1'!K236)</f>
        <v/>
      </c>
      <c r="H847" s="2" t="str">
        <f>IF('Women Track input 1'!L236="","",'Women Track input 1'!L236)</f>
        <v/>
      </c>
    </row>
    <row r="848" spans="1:8">
      <c r="A848" s="16" t="str">
        <f>IF('Women Track input 1'!A237="","",'Women Track input 1'!A237)</f>
        <v>100H</v>
      </c>
      <c r="B848" s="41" t="str">
        <f>IF('Women Track input 1'!B237="","",'Women Track input 1'!B237)</f>
        <v>B/C Race 2</v>
      </c>
      <c r="C848" s="42" t="str">
        <f>IF('Women Track input 1'!C237="","",'Women Track input 1'!C237)</f>
        <v>Wind reading if applic</v>
      </c>
      <c r="D848" s="42" t="str">
        <f>IF('Women Track input 1'!D237="","",'Women Track input 1'!D237)</f>
        <v/>
      </c>
      <c r="E848" s="42" t="str">
        <f>IF('Women Track input 1'!E237="","",'Women Track input 1'!E237)</f>
        <v>m/s</v>
      </c>
      <c r="F848" s="43" t="str">
        <f>IF('Women Track input 1'!X237="","",'Women Track input 1'!X237)</f>
        <v>Formatted</v>
      </c>
      <c r="G848" s="43" t="str">
        <f>IF('Women Track input 1'!K237="","",'Women Track input 1'!K237)</f>
        <v>Position</v>
      </c>
      <c r="H848" s="43" t="str">
        <f>IF('Women Track input 1'!L237="","",'Women Track input 1'!L237)</f>
        <v>Bonus</v>
      </c>
    </row>
    <row r="849" spans="1:8">
      <c r="A849" s="40" t="str">
        <f>IF('Women Track input 1'!A238="","",'Women Track input 1'!A238)</f>
        <v>WOMEN</v>
      </c>
      <c r="B849" s="44" t="str">
        <f>IF('Women Track input 1'!B238="","",'Women Track input 1'!B238)</f>
        <v>Position</v>
      </c>
      <c r="C849" s="37" t="str">
        <f>IF('Women Track input 1'!C238="","",'Women Track input 1'!C238)</f>
        <v>Competitor</v>
      </c>
      <c r="D849" s="37" t="str">
        <f>IF('Women Track input 1'!D238="","",'Women Track input 1'!D238)</f>
        <v>Club</v>
      </c>
      <c r="E849" s="37" t="str">
        <f>IF('Women Track input 1'!E238="","",'Women Track input 1'!E238)</f>
        <v>Bib Number</v>
      </c>
      <c r="F849" s="45" t="str">
        <f>IF('Women Track input 1'!X238="","",'Women Track input 1'!X238)</f>
        <v>Performance</v>
      </c>
      <c r="G849" s="45" t="str">
        <f>IF('Women Track input 1'!K238="","",'Women Track input 1'!K238)</f>
        <v>Points</v>
      </c>
      <c r="H849" s="45" t="str">
        <f>IF('Women Track input 1'!L238="","",'Women Track input 1'!L238)</f>
        <v>Points</v>
      </c>
    </row>
    <row r="850" spans="1:8">
      <c r="A850" t="str">
        <f>IF('Women Track input 1'!A239="","",'Women Track input 1'!A239)</f>
        <v/>
      </c>
      <c r="B850" s="38">
        <f>IF('Women Track input 1'!B239="","",'Women Track input 1'!B239)</f>
        <v>1</v>
      </c>
      <c r="C850" s="38" t="str">
        <f>IF('Women Track input 1'!C239="","",'Women Track input 1'!C239)</f>
        <v/>
      </c>
      <c r="D850" s="38" t="str">
        <f>IF('Women Track input 1'!D239="","",'Women Track input 1'!D239)</f>
        <v/>
      </c>
      <c r="E850" s="38" t="str">
        <f>IF('Women Track input 1'!E239="","",'Women Track input 1'!E239)</f>
        <v/>
      </c>
      <c r="F850" s="46" t="str">
        <f>IF('Women Track input 1'!X239="","",'Women Track input 1'!X239)</f>
        <v/>
      </c>
      <c r="G850" s="46" t="str">
        <f>IF('Women Track input 1'!K239="","",'Women Track input 1'!K239)</f>
        <v/>
      </c>
      <c r="H850" s="46" t="str">
        <f>IF('Women Track input 1'!L239="","",'Women Track input 1'!L239)</f>
        <v/>
      </c>
    </row>
    <row r="851" spans="1:8">
      <c r="A851" t="str">
        <f>IF('Women Track input 1'!A240="","",'Women Track input 1'!A240)</f>
        <v/>
      </c>
      <c r="B851" s="38">
        <f>IF('Women Track input 1'!B240="","",'Women Track input 1'!B240)</f>
        <v>2</v>
      </c>
      <c r="C851" s="38" t="str">
        <f>IF('Women Track input 1'!C240="","",'Women Track input 1'!C240)</f>
        <v/>
      </c>
      <c r="D851" s="38" t="str">
        <f>IF('Women Track input 1'!D240="","",'Women Track input 1'!D240)</f>
        <v/>
      </c>
      <c r="E851" s="38" t="str">
        <f>IF('Women Track input 1'!E240="","",'Women Track input 1'!E240)</f>
        <v/>
      </c>
      <c r="F851" s="46" t="str">
        <f>IF('Women Track input 1'!X240="","",'Women Track input 1'!X240)</f>
        <v/>
      </c>
      <c r="G851" s="46" t="str">
        <f>IF('Women Track input 1'!K240="","",'Women Track input 1'!K240)</f>
        <v/>
      </c>
      <c r="H851" s="46" t="str">
        <f>IF('Women Track input 1'!L240="","",'Women Track input 1'!L240)</f>
        <v/>
      </c>
    </row>
    <row r="852" spans="1:8">
      <c r="A852" t="str">
        <f>IF('Women Track input 1'!A241="","",'Women Track input 1'!A241)</f>
        <v/>
      </c>
      <c r="B852" s="38">
        <f>IF('Women Track input 1'!B241="","",'Women Track input 1'!B241)</f>
        <v>3</v>
      </c>
      <c r="C852" s="38" t="str">
        <f>IF('Women Track input 1'!C241="","",'Women Track input 1'!C241)</f>
        <v/>
      </c>
      <c r="D852" s="38" t="str">
        <f>IF('Women Track input 1'!D241="","",'Women Track input 1'!D241)</f>
        <v/>
      </c>
      <c r="E852" s="38" t="str">
        <f>IF('Women Track input 1'!E241="","",'Women Track input 1'!E241)</f>
        <v/>
      </c>
      <c r="F852" s="46" t="str">
        <f>IF('Women Track input 1'!X241="","",'Women Track input 1'!X241)</f>
        <v/>
      </c>
      <c r="G852" s="46" t="str">
        <f>IF('Women Track input 1'!K241="","",'Women Track input 1'!K241)</f>
        <v/>
      </c>
      <c r="H852" s="46" t="str">
        <f>IF('Women Track input 1'!L241="","",'Women Track input 1'!L241)</f>
        <v/>
      </c>
    </row>
    <row r="853" spans="1:8">
      <c r="A853" t="str">
        <f>IF('Women Track input 1'!A242="","",'Women Track input 1'!A242)</f>
        <v/>
      </c>
      <c r="B853" s="38">
        <f>IF('Women Track input 1'!B242="","",'Women Track input 1'!B242)</f>
        <v>4</v>
      </c>
      <c r="C853" s="38" t="str">
        <f>IF('Women Track input 1'!C242="","",'Women Track input 1'!C242)</f>
        <v/>
      </c>
      <c r="D853" s="38" t="str">
        <f>IF('Women Track input 1'!D242="","",'Women Track input 1'!D242)</f>
        <v/>
      </c>
      <c r="E853" s="38" t="str">
        <f>IF('Women Track input 1'!E242="","",'Women Track input 1'!E242)</f>
        <v/>
      </c>
      <c r="F853" s="46" t="str">
        <f>IF('Women Track input 1'!X242="","",'Women Track input 1'!X242)</f>
        <v/>
      </c>
      <c r="G853" s="46" t="str">
        <f>IF('Women Track input 1'!K242="","",'Women Track input 1'!K242)</f>
        <v/>
      </c>
      <c r="H853" s="46" t="str">
        <f>IF('Women Track input 1'!L242="","",'Women Track input 1'!L242)</f>
        <v/>
      </c>
    </row>
    <row r="854" spans="1:8">
      <c r="A854" t="str">
        <f>IF('Women Track input 1'!A243="","",'Women Track input 1'!A243)</f>
        <v/>
      </c>
      <c r="B854" s="38">
        <f>IF('Women Track input 1'!B243="","",'Women Track input 1'!B243)</f>
        <v>5</v>
      </c>
      <c r="C854" s="38" t="str">
        <f>IF('Women Track input 1'!C243="","",'Women Track input 1'!C243)</f>
        <v/>
      </c>
      <c r="D854" s="38" t="str">
        <f>IF('Women Track input 1'!D243="","",'Women Track input 1'!D243)</f>
        <v/>
      </c>
      <c r="E854" s="38" t="str">
        <f>IF('Women Track input 1'!E243="","",'Women Track input 1'!E243)</f>
        <v/>
      </c>
      <c r="F854" s="46" t="str">
        <f>IF('Women Track input 1'!X243="","",'Women Track input 1'!X243)</f>
        <v/>
      </c>
      <c r="G854" s="46" t="str">
        <f>IF('Women Track input 1'!K243="","",'Women Track input 1'!K243)</f>
        <v/>
      </c>
      <c r="H854" s="46" t="str">
        <f>IF('Women Track input 1'!L243="","",'Women Track input 1'!L243)</f>
        <v/>
      </c>
    </row>
    <row r="855" spans="1:8">
      <c r="A855" t="str">
        <f>IF('Women Track input 1'!A244="","",'Women Track input 1'!A244)</f>
        <v/>
      </c>
      <c r="B855" s="38">
        <f>IF('Women Track input 1'!B244="","",'Women Track input 1'!B244)</f>
        <v>6</v>
      </c>
      <c r="C855" s="38" t="str">
        <f>IF('Women Track input 1'!C244="","",'Women Track input 1'!C244)</f>
        <v/>
      </c>
      <c r="D855" s="38" t="str">
        <f>IF('Women Track input 1'!D244="","",'Women Track input 1'!D244)</f>
        <v/>
      </c>
      <c r="E855" s="38" t="str">
        <f>IF('Women Track input 1'!E244="","",'Women Track input 1'!E244)</f>
        <v/>
      </c>
      <c r="F855" s="46" t="str">
        <f>IF('Women Track input 1'!X244="","",'Women Track input 1'!X244)</f>
        <v/>
      </c>
      <c r="G855" s="46" t="str">
        <f>IF('Women Track input 1'!K244="","",'Women Track input 1'!K244)</f>
        <v/>
      </c>
      <c r="H855" s="46" t="str">
        <f>IF('Women Track input 1'!L244="","",'Women Track input 1'!L244)</f>
        <v/>
      </c>
    </row>
    <row r="856" spans="1:8">
      <c r="A856" t="str">
        <f>IF('Women Track input 1'!A245="","",'Women Track input 1'!A245)</f>
        <v/>
      </c>
      <c r="B856" s="38">
        <f>IF('Women Track input 1'!B245="","",'Women Track input 1'!B245)</f>
        <v>7</v>
      </c>
      <c r="C856" s="38" t="str">
        <f>IF('Women Track input 1'!C245="","",'Women Track input 1'!C245)</f>
        <v/>
      </c>
      <c r="D856" s="38" t="str">
        <f>IF('Women Track input 1'!D245="","",'Women Track input 1'!D245)</f>
        <v/>
      </c>
      <c r="E856" s="38" t="str">
        <f>IF('Women Track input 1'!E245="","",'Women Track input 1'!E245)</f>
        <v/>
      </c>
      <c r="F856" s="46" t="str">
        <f>IF('Women Track input 1'!X245="","",'Women Track input 1'!X245)</f>
        <v/>
      </c>
      <c r="G856" s="46" t="str">
        <f>IF('Women Track input 1'!K245="","",'Women Track input 1'!K245)</f>
        <v/>
      </c>
      <c r="H856" s="46" t="str">
        <f>IF('Women Track input 1'!L245="","",'Women Track input 1'!L245)</f>
        <v/>
      </c>
    </row>
    <row r="857" spans="1:8">
      <c r="A857" t="str">
        <f>IF('Women Track input 1'!A246="","",'Women Track input 1'!A246)</f>
        <v/>
      </c>
      <c r="B857" s="38">
        <f>IF('Women Track input 1'!B246="","",'Women Track input 1'!B246)</f>
        <v>8</v>
      </c>
      <c r="C857" s="38" t="str">
        <f>IF('Women Track input 1'!C246="","",'Women Track input 1'!C246)</f>
        <v/>
      </c>
      <c r="D857" s="38" t="str">
        <f>IF('Women Track input 1'!D246="","",'Women Track input 1'!D246)</f>
        <v/>
      </c>
      <c r="E857" s="38" t="str">
        <f>IF('Women Track input 1'!E246="","",'Women Track input 1'!E246)</f>
        <v/>
      </c>
      <c r="F857" s="46" t="str">
        <f>IF('Women Track input 1'!X246="","",'Women Track input 1'!X246)</f>
        <v/>
      </c>
      <c r="G857" s="46" t="str">
        <f>IF('Women Track input 1'!K246="","",'Women Track input 1'!K246)</f>
        <v/>
      </c>
      <c r="H857" s="46" t="str">
        <f>IF('Women Track input 1'!L246="","",'Women Track input 1'!L246)</f>
        <v/>
      </c>
    </row>
    <row r="858" spans="1:8">
      <c r="A858" s="16" t="str">
        <f>IF('Women Track input 1'!A267="","",'Women Track input 1'!A267)</f>
        <v>Event</v>
      </c>
      <c r="B858" s="151" t="str">
        <f>IF('Women Track input 1'!B267="","",'Women Track input 1'!B267)</f>
        <v>COMBINED</v>
      </c>
      <c r="C858" s="151" t="str">
        <f>IF('Women Track input 1'!C267="","",'Women Track input 1'!C267)</f>
        <v xml:space="preserve">   B / C RACES FOR </v>
      </c>
      <c r="D858" s="151" t="str">
        <f>IF('Women Track input 1'!D267="","",'Women Track input 1'!D267)</f>
        <v>SCORING</v>
      </c>
      <c r="E858" t="str">
        <f>IF('Women Track input 1'!E267="","",'Women Track input 1'!E267)</f>
        <v/>
      </c>
      <c r="F858" s="2" t="str">
        <f>IF('Women Track input 1'!T267="","",'Women Track input 1'!T267)</f>
        <v/>
      </c>
      <c r="G858" s="2" t="str">
        <f>IF('Women Track input 1'!K267="","",'Women Track input 1'!K267)</f>
        <v/>
      </c>
      <c r="H858" s="2" t="str">
        <f>IF('Women Track input 1'!L267="","",'Women Track input 1'!L267)</f>
        <v/>
      </c>
    </row>
    <row r="859" spans="1:8">
      <c r="A859" s="16" t="str">
        <f>IF('Women Track input 1'!A268="","",'Women Track input 1'!A268)</f>
        <v>100H</v>
      </c>
      <c r="B859" s="47" t="str">
        <f>IF('Women Track input 1'!B268="","",'Women Track input 1'!B268)</f>
        <v>B+C string</v>
      </c>
      <c r="C859" s="154" t="str">
        <f>IF('Women Track input 1'!C268="","",'Women Track input 1'!C268)</f>
        <v>Wind reading if applic</v>
      </c>
      <c r="D859" s="154" t="str">
        <f>IF('Women Track input 1'!D268="","",'Women Track input 1'!D268)</f>
        <v xml:space="preserve"> &amp; </v>
      </c>
      <c r="E859" s="154" t="str">
        <f>IF('Women Track input 1'!E268="","",'Women Track input 1'!E268)</f>
        <v>m/s</v>
      </c>
      <c r="F859" s="155"/>
      <c r="G859" s="155" t="str">
        <f>IF('Women Track input 1'!K268="","",'Women Track input 1'!K268)</f>
        <v>Position</v>
      </c>
      <c r="H859" s="155" t="str">
        <f>IF('Women Track input 1'!L268="","",'Women Track input 1'!L268)</f>
        <v>Bonus</v>
      </c>
    </row>
    <row r="860" spans="1:8">
      <c r="A860" s="40" t="str">
        <f>IF('Women Track input 1'!A269="","",'Women Track input 1'!A269)</f>
        <v>WOMEN</v>
      </c>
      <c r="B860" s="154" t="str">
        <f>IF('Women Track input 1'!B269="","",'Women Track input 1'!B269)</f>
        <v>Position</v>
      </c>
      <c r="C860" s="154" t="str">
        <f>IF('Women Track input 1'!C269="","",'Women Track input 1'!C269)</f>
        <v>Competitor</v>
      </c>
      <c r="D860" s="154" t="str">
        <f>IF('Women Track input 1'!D269="","",'Women Track input 1'!D269)</f>
        <v>Club</v>
      </c>
      <c r="E860" s="154" t="str">
        <f>IF('Women Track input 1'!E269="","",'Women Track input 1'!E269)</f>
        <v>Bib Number</v>
      </c>
      <c r="F860" s="156" t="str">
        <f>IF('Women Track input 1'!X269="","",'Women Track input 1'!X269)</f>
        <v>Performance</v>
      </c>
      <c r="G860" s="156" t="str">
        <f>IF('Women Track input 1'!K269="","",'Women Track input 1'!K269)</f>
        <v>Points</v>
      </c>
      <c r="H860" s="156" t="str">
        <f>IF('Women Track input 1'!L269="","",'Women Track input 1'!L269)</f>
        <v>Points</v>
      </c>
    </row>
    <row r="861" spans="1:8">
      <c r="A861" t="str">
        <f>IF('Women Track input 1'!A270="","",'Women Track input 1'!A270)</f>
        <v/>
      </c>
      <c r="B861" s="157">
        <f>IF('Women Track input 1'!B270="","",'Women Track input 1'!B270)</f>
        <v>1</v>
      </c>
      <c r="C861" s="157" t="str">
        <f>IF('Women Track input 1'!C270="","",'Women Track input 1'!C270)</f>
        <v/>
      </c>
      <c r="D861" s="157" t="str">
        <f>IF('Women Track input 1'!D270="","",'Women Track input 1'!D270)</f>
        <v/>
      </c>
      <c r="E861" s="157" t="str">
        <f>IF('Women Track input 1'!E270="","",'Women Track input 1'!E270)</f>
        <v/>
      </c>
      <c r="F861" s="158" t="str">
        <f>IF('Women Track input 1'!X270="","",'Women Track input 1'!X270)</f>
        <v/>
      </c>
      <c r="G861" s="158">
        <f>IF('Women Track input 1'!K270="","",'Women Track input 1'!K270)</f>
        <v>0</v>
      </c>
      <c r="H861" s="158">
        <f>IF('Women Track input 1'!L270="","",'Women Track input 1'!L270)</f>
        <v>0</v>
      </c>
    </row>
    <row r="862" spans="1:8">
      <c r="A862" t="str">
        <f>IF('Women Track input 1'!A271="","",'Women Track input 1'!A271)</f>
        <v/>
      </c>
      <c r="B862" s="157">
        <f>IF('Women Track input 1'!B271="","",'Women Track input 1'!B271)</f>
        <v>2</v>
      </c>
      <c r="C862" s="157" t="str">
        <f>IF('Women Track input 1'!C271="","",'Women Track input 1'!C271)</f>
        <v/>
      </c>
      <c r="D862" s="157" t="str">
        <f>IF('Women Track input 1'!D271="","",'Women Track input 1'!D271)</f>
        <v/>
      </c>
      <c r="E862" s="157" t="str">
        <f>IF('Women Track input 1'!E271="","",'Women Track input 1'!E271)</f>
        <v/>
      </c>
      <c r="F862" s="158" t="str">
        <f>IF('Women Track input 1'!X271="","",'Women Track input 1'!X271)</f>
        <v/>
      </c>
      <c r="G862" s="158">
        <f>IF('Women Track input 1'!K271="","",'Women Track input 1'!K271)</f>
        <v>0</v>
      </c>
      <c r="H862" s="158">
        <f>IF('Women Track input 1'!L271="","",'Women Track input 1'!L271)</f>
        <v>0</v>
      </c>
    </row>
    <row r="863" spans="1:8">
      <c r="A863" t="str">
        <f>IF('Women Track input 1'!A272="","",'Women Track input 1'!A272)</f>
        <v/>
      </c>
      <c r="B863" s="157">
        <f>IF('Women Track input 1'!B272="","",'Women Track input 1'!B272)</f>
        <v>3</v>
      </c>
      <c r="C863" s="157" t="str">
        <f>IF('Women Track input 1'!C272="","",'Women Track input 1'!C272)</f>
        <v/>
      </c>
      <c r="D863" s="157" t="str">
        <f>IF('Women Track input 1'!D272="","",'Women Track input 1'!D272)</f>
        <v/>
      </c>
      <c r="E863" s="157" t="str">
        <f>IF('Women Track input 1'!E272="","",'Women Track input 1'!E272)</f>
        <v/>
      </c>
      <c r="F863" s="158" t="str">
        <f>IF('Women Track input 1'!X272="","",'Women Track input 1'!X272)</f>
        <v/>
      </c>
      <c r="G863" s="158">
        <f>IF('Women Track input 1'!K272="","",'Women Track input 1'!K272)</f>
        <v>0</v>
      </c>
      <c r="H863" s="158">
        <f>IF('Women Track input 1'!L272="","",'Women Track input 1'!L272)</f>
        <v>0</v>
      </c>
    </row>
    <row r="864" spans="1:8">
      <c r="A864" t="str">
        <f>IF('Women Track input 1'!A273="","",'Women Track input 1'!A273)</f>
        <v/>
      </c>
      <c r="B864" s="157">
        <f>IF('Women Track input 1'!B273="","",'Women Track input 1'!B273)</f>
        <v>4</v>
      </c>
      <c r="C864" s="157" t="str">
        <f>IF('Women Track input 1'!C273="","",'Women Track input 1'!C273)</f>
        <v/>
      </c>
      <c r="D864" s="157" t="str">
        <f>IF('Women Track input 1'!D273="","",'Women Track input 1'!D273)</f>
        <v/>
      </c>
      <c r="E864" s="157" t="str">
        <f>IF('Women Track input 1'!E273="","",'Women Track input 1'!E273)</f>
        <v/>
      </c>
      <c r="F864" s="158" t="str">
        <f>IF('Women Track input 1'!X273="","",'Women Track input 1'!X273)</f>
        <v/>
      </c>
      <c r="G864" s="158">
        <f>IF('Women Track input 1'!K273="","",'Women Track input 1'!K273)</f>
        <v>0</v>
      </c>
      <c r="H864" s="158">
        <f>IF('Women Track input 1'!L273="","",'Women Track input 1'!L273)</f>
        <v>0</v>
      </c>
    </row>
    <row r="865" spans="1:8">
      <c r="A865" t="str">
        <f>IF('Women Track input 1'!A274="","",'Women Track input 1'!A274)</f>
        <v/>
      </c>
      <c r="B865" s="157">
        <f>IF('Women Track input 1'!B274="","",'Women Track input 1'!B274)</f>
        <v>5</v>
      </c>
      <c r="C865" s="157" t="str">
        <f>IF('Women Track input 1'!C274="","",'Women Track input 1'!C274)</f>
        <v/>
      </c>
      <c r="D865" s="157" t="str">
        <f>IF('Women Track input 1'!D274="","",'Women Track input 1'!D274)</f>
        <v/>
      </c>
      <c r="E865" s="157" t="str">
        <f>IF('Women Track input 1'!E274="","",'Women Track input 1'!E274)</f>
        <v/>
      </c>
      <c r="F865" s="158" t="str">
        <f>IF('Women Track input 1'!X274="","",'Women Track input 1'!X274)</f>
        <v/>
      </c>
      <c r="G865" s="158">
        <f>IF('Women Track input 1'!K274="","",'Women Track input 1'!K274)</f>
        <v>0</v>
      </c>
      <c r="H865" s="158">
        <f>IF('Women Track input 1'!L274="","",'Women Track input 1'!L274)</f>
        <v>0</v>
      </c>
    </row>
    <row r="866" spans="1:8">
      <c r="A866" t="str">
        <f>IF('Women Track input 1'!A275="","",'Women Track input 1'!A275)</f>
        <v/>
      </c>
      <c r="B866" s="157">
        <f>IF('Women Track input 1'!B275="","",'Women Track input 1'!B275)</f>
        <v>6</v>
      </c>
      <c r="C866" s="157" t="str">
        <f>IF('Women Track input 1'!C275="","",'Women Track input 1'!C275)</f>
        <v/>
      </c>
      <c r="D866" s="157" t="str">
        <f>IF('Women Track input 1'!D275="","",'Women Track input 1'!D275)</f>
        <v/>
      </c>
      <c r="E866" s="157" t="str">
        <f>IF('Women Track input 1'!E275="","",'Women Track input 1'!E275)</f>
        <v/>
      </c>
      <c r="F866" s="158" t="str">
        <f>IF('Women Track input 1'!X275="","",'Women Track input 1'!X275)</f>
        <v/>
      </c>
      <c r="G866" s="158">
        <f>IF('Women Track input 1'!K275="","",'Women Track input 1'!K275)</f>
        <v>0</v>
      </c>
      <c r="H866" s="158">
        <f>IF('Women Track input 1'!L275="","",'Women Track input 1'!L275)</f>
        <v>0</v>
      </c>
    </row>
    <row r="867" spans="1:8">
      <c r="A867" t="str">
        <f>IF('Women Track input 1'!A276="","",'Women Track input 1'!A276)</f>
        <v/>
      </c>
      <c r="B867" s="157">
        <f>IF('Women Track input 1'!B276="","",'Women Track input 1'!B276)</f>
        <v>7</v>
      </c>
      <c r="C867" s="157" t="str">
        <f>IF('Women Track input 1'!C276="","",'Women Track input 1'!C276)</f>
        <v/>
      </c>
      <c r="D867" s="157" t="str">
        <f>IF('Women Track input 1'!D276="","",'Women Track input 1'!D276)</f>
        <v/>
      </c>
      <c r="E867" s="157" t="str">
        <f>IF('Women Track input 1'!E276="","",'Women Track input 1'!E276)</f>
        <v/>
      </c>
      <c r="F867" s="158" t="str">
        <f>IF('Women Track input 1'!X276="","",'Women Track input 1'!X276)</f>
        <v/>
      </c>
      <c r="G867" s="158">
        <f>IF('Women Track input 1'!K276="","",'Women Track input 1'!K276)</f>
        <v>0</v>
      </c>
      <c r="H867" s="158">
        <f>IF('Women Track input 1'!L276="","",'Women Track input 1'!L276)</f>
        <v>0</v>
      </c>
    </row>
    <row r="868" spans="1:8">
      <c r="A868" t="str">
        <f>IF('Women Track input 1'!A277="","",'Women Track input 1'!A277)</f>
        <v/>
      </c>
      <c r="B868" s="157">
        <f>IF('Women Track input 1'!B277="","",'Women Track input 1'!B277)</f>
        <v>8</v>
      </c>
      <c r="C868" s="157" t="str">
        <f>IF('Women Track input 1'!C277="","",'Women Track input 1'!C277)</f>
        <v/>
      </c>
      <c r="D868" s="157" t="str">
        <f>IF('Women Track input 1'!D277="","",'Women Track input 1'!D277)</f>
        <v/>
      </c>
      <c r="E868" s="157" t="str">
        <f>IF('Women Track input 1'!E277="","",'Women Track input 1'!E277)</f>
        <v/>
      </c>
      <c r="F868" s="158" t="str">
        <f>IF('Women Track input 1'!X277="","",'Women Track input 1'!X277)</f>
        <v/>
      </c>
      <c r="G868" s="158">
        <f>IF('Women Track input 1'!K277="","",'Women Track input 1'!K277)</f>
        <v>0</v>
      </c>
      <c r="H868" s="158">
        <f>IF('Women Track input 1'!L277="","",'Women Track input 1'!L277)</f>
        <v>0</v>
      </c>
    </row>
    <row r="869" spans="1:8">
      <c r="A869" t="str">
        <f>IF('Women Track input 1'!A278="","",'Women Track input 1'!A278)</f>
        <v/>
      </c>
      <c r="B869" s="157">
        <f>IF('Women Track input 1'!B278="","",'Women Track input 1'!B278)</f>
        <v>9</v>
      </c>
      <c r="C869" s="157" t="str">
        <f>IF('Women Track input 1'!C278="","",'Women Track input 1'!C278)</f>
        <v/>
      </c>
      <c r="D869" s="157" t="str">
        <f>IF('Women Track input 1'!D278="","",'Women Track input 1'!D278)</f>
        <v/>
      </c>
      <c r="E869" s="157" t="str">
        <f>IF('Women Track input 1'!E278="","",'Women Track input 1'!E278)</f>
        <v/>
      </c>
      <c r="F869" s="158" t="str">
        <f>IF('Women Track input 1'!X278="","",'Women Track input 1'!X278)</f>
        <v/>
      </c>
      <c r="G869" s="158">
        <f>IF('Women Track input 1'!K278="","",'Women Track input 1'!K278)</f>
        <v>0</v>
      </c>
      <c r="H869" s="158">
        <f>IF('Women Track input 1'!L278="","",'Women Track input 1'!L278)</f>
        <v>0</v>
      </c>
    </row>
    <row r="870" spans="1:8">
      <c r="A870" t="str">
        <f>IF('Women Track input 1'!A279="","",'Women Track input 1'!A279)</f>
        <v/>
      </c>
      <c r="B870" s="157">
        <f>IF('Women Track input 1'!B279="","",'Women Track input 1'!B279)</f>
        <v>10</v>
      </c>
      <c r="C870" s="157" t="str">
        <f>IF('Women Track input 1'!C279="","",'Women Track input 1'!C279)</f>
        <v/>
      </c>
      <c r="D870" s="157" t="str">
        <f>IF('Women Track input 1'!D279="","",'Women Track input 1'!D279)</f>
        <v/>
      </c>
      <c r="E870" s="157" t="str">
        <f>IF('Women Track input 1'!E279="","",'Women Track input 1'!E279)</f>
        <v/>
      </c>
      <c r="F870" s="158" t="str">
        <f>IF('Women Track input 1'!X279="","",'Women Track input 1'!X279)</f>
        <v/>
      </c>
      <c r="G870" s="158">
        <f>IF('Women Track input 1'!K279="","",'Women Track input 1'!K279)</f>
        <v>0</v>
      </c>
      <c r="H870" s="158">
        <f>IF('Women Track input 1'!L279="","",'Women Track input 1'!L279)</f>
        <v>0</v>
      </c>
    </row>
    <row r="871" spans="1:8">
      <c r="A871" t="str">
        <f>IF('Women Track input 1'!A280="","",'Women Track input 1'!A280)</f>
        <v/>
      </c>
      <c r="B871" s="157">
        <f>IF('Women Track input 1'!B280="","",'Women Track input 1'!B280)</f>
        <v>11</v>
      </c>
      <c r="C871" s="157" t="str">
        <f>IF('Women Track input 1'!C280="","",'Women Track input 1'!C280)</f>
        <v/>
      </c>
      <c r="D871" s="157" t="str">
        <f>IF('Women Track input 1'!D280="","",'Women Track input 1'!D280)</f>
        <v/>
      </c>
      <c r="E871" s="157" t="str">
        <f>IF('Women Track input 1'!E280="","",'Women Track input 1'!E280)</f>
        <v/>
      </c>
      <c r="F871" s="158" t="str">
        <f>IF('Women Track input 1'!X280="","",'Women Track input 1'!X280)</f>
        <v/>
      </c>
      <c r="G871" s="158">
        <f>IF('Women Track input 1'!K280="","",'Women Track input 1'!K280)</f>
        <v>0</v>
      </c>
      <c r="H871" s="158">
        <f>IF('Women Track input 1'!L280="","",'Women Track input 1'!L280)</f>
        <v>0</v>
      </c>
    </row>
    <row r="872" spans="1:8">
      <c r="A872" t="str">
        <f>IF('Women Track input 1'!A281="","",'Women Track input 1'!A281)</f>
        <v/>
      </c>
      <c r="B872" s="157">
        <f>IF('Women Track input 1'!B281="","",'Women Track input 1'!B281)</f>
        <v>12</v>
      </c>
      <c r="C872" s="157" t="str">
        <f>IF('Women Track input 1'!C281="","",'Women Track input 1'!C281)</f>
        <v/>
      </c>
      <c r="D872" s="157" t="str">
        <f>IF('Women Track input 1'!D281="","",'Women Track input 1'!D281)</f>
        <v/>
      </c>
      <c r="E872" s="157" t="str">
        <f>IF('Women Track input 1'!E281="","",'Women Track input 1'!E281)</f>
        <v/>
      </c>
      <c r="F872" s="158" t="str">
        <f>IF('Women Track input 1'!X281="","",'Women Track input 1'!X281)</f>
        <v/>
      </c>
      <c r="G872" s="158">
        <f>IF('Women Track input 1'!K281="","",'Women Track input 1'!K281)</f>
        <v>0</v>
      </c>
      <c r="H872" s="158">
        <f>IF('Women Track input 1'!L281="","",'Women Track input 1'!L281)</f>
        <v>0</v>
      </c>
    </row>
    <row r="873" spans="1:8">
      <c r="A873" t="str">
        <f>IF('Women Track input 1'!A282="","",'Women Track input 1'!A282)</f>
        <v/>
      </c>
      <c r="B873" s="157">
        <f>IF('Women Track input 1'!B282="","",'Women Track input 1'!B282)</f>
        <v>13</v>
      </c>
      <c r="C873" s="157" t="str">
        <f>IF('Women Track input 1'!C282="","",'Women Track input 1'!C282)</f>
        <v/>
      </c>
      <c r="D873" s="157" t="str">
        <f>IF('Women Track input 1'!D282="","",'Women Track input 1'!D282)</f>
        <v/>
      </c>
      <c r="E873" s="157" t="str">
        <f>IF('Women Track input 1'!E282="","",'Women Track input 1'!E282)</f>
        <v/>
      </c>
      <c r="F873" s="158" t="str">
        <f>IF('Women Track input 1'!X282="","",'Women Track input 1'!X282)</f>
        <v/>
      </c>
      <c r="G873" s="158">
        <f>IF('Women Track input 1'!K282="","",'Women Track input 1'!K282)</f>
        <v>0</v>
      </c>
      <c r="H873" s="158">
        <f>IF('Women Track input 1'!L282="","",'Women Track input 1'!L282)</f>
        <v>0</v>
      </c>
    </row>
    <row r="874" spans="1:8">
      <c r="A874" t="str">
        <f>IF('Women Track input 1'!A283="","",'Women Track input 1'!A283)</f>
        <v/>
      </c>
      <c r="B874" s="157">
        <f>IF('Women Track input 1'!B283="","",'Women Track input 1'!B283)</f>
        <v>14</v>
      </c>
      <c r="C874" s="157" t="str">
        <f>IF('Women Track input 1'!C283="","",'Women Track input 1'!C283)</f>
        <v/>
      </c>
      <c r="D874" s="157" t="str">
        <f>IF('Women Track input 1'!D283="","",'Women Track input 1'!D283)</f>
        <v/>
      </c>
      <c r="E874" s="157" t="str">
        <f>IF('Women Track input 1'!E283="","",'Women Track input 1'!E283)</f>
        <v/>
      </c>
      <c r="F874" s="158" t="str">
        <f>IF('Women Track input 1'!X283="","",'Women Track input 1'!X283)</f>
        <v/>
      </c>
      <c r="G874" s="158">
        <f>IF('Women Track input 1'!K283="","",'Women Track input 1'!K283)</f>
        <v>0</v>
      </c>
      <c r="H874" s="158">
        <f>IF('Women Track input 1'!L283="","",'Women Track input 1'!L283)</f>
        <v>0</v>
      </c>
    </row>
    <row r="875" spans="1:8">
      <c r="A875" t="str">
        <f>IF('Women Track input 1'!A284="","",'Women Track input 1'!A284)</f>
        <v/>
      </c>
      <c r="B875" s="157">
        <f>IF('Women Track input 1'!B284="","",'Women Track input 1'!B284)</f>
        <v>15</v>
      </c>
      <c r="C875" s="157" t="str">
        <f>IF('Women Track input 1'!C284="","",'Women Track input 1'!C284)</f>
        <v/>
      </c>
      <c r="D875" s="157" t="str">
        <f>IF('Women Track input 1'!D284="","",'Women Track input 1'!D284)</f>
        <v/>
      </c>
      <c r="E875" s="157" t="str">
        <f>IF('Women Track input 1'!E284="","",'Women Track input 1'!E284)</f>
        <v/>
      </c>
      <c r="F875" s="158" t="str">
        <f>IF('Women Track input 1'!X284="","",'Women Track input 1'!X284)</f>
        <v/>
      </c>
      <c r="G875" s="158">
        <f>IF('Women Track input 1'!K284="","",'Women Track input 1'!K284)</f>
        <v>0</v>
      </c>
      <c r="H875" s="158">
        <f>IF('Women Track input 1'!L284="","",'Women Track input 1'!L284)</f>
        <v>0</v>
      </c>
    </row>
    <row r="876" spans="1:8">
      <c r="A876" t="str">
        <f>IF('Women Track input 1'!A285="","",'Women Track input 1'!A285)</f>
        <v/>
      </c>
      <c r="B876" s="157">
        <f>IF('Women Track input 1'!B285="","",'Women Track input 1'!B285)</f>
        <v>16</v>
      </c>
      <c r="C876" s="157" t="str">
        <f>IF('Women Track input 1'!C285="","",'Women Track input 1'!C285)</f>
        <v/>
      </c>
      <c r="D876" s="157" t="str">
        <f>IF('Women Track input 1'!D285="","",'Women Track input 1'!D285)</f>
        <v/>
      </c>
      <c r="E876" s="157" t="str">
        <f>IF('Women Track input 1'!E285="","",'Women Track input 1'!E285)</f>
        <v/>
      </c>
      <c r="F876" s="158" t="str">
        <f>IF('Women Track input 1'!X285="","",'Women Track input 1'!X285)</f>
        <v/>
      </c>
      <c r="G876" s="158">
        <f>IF('Women Track input 1'!K285="","",'Women Track input 1'!K285)</f>
        <v>0</v>
      </c>
      <c r="H876" s="158">
        <f>IF('Women Track input 1'!L285="","",'Women Track input 1'!L285)</f>
        <v>0</v>
      </c>
    </row>
    <row r="877" spans="1:8">
      <c r="A877" t="str">
        <f>IF('Women Track input 1'!A286="","",'Women Track input 1'!A286)</f>
        <v/>
      </c>
      <c r="B877" t="str">
        <f>IF('Women Track input 1'!B286="","",'Women Track input 1'!B286)</f>
        <v/>
      </c>
      <c r="C877" t="str">
        <f>IF('Women Track input 1'!C286="","",'Women Track input 1'!C286)</f>
        <v/>
      </c>
      <c r="D877" t="str">
        <f>IF('Women Track input 1'!D286="","",'Women Track input 1'!D286)</f>
        <v/>
      </c>
      <c r="E877" t="str">
        <f>IF('Women Track input 1'!E286="","",'Women Track input 1'!E286)</f>
        <v/>
      </c>
      <c r="F877" s="2" t="str">
        <f>IF('Women Track input 1'!T286="","",'Women Track input 1'!T286)</f>
        <v/>
      </c>
      <c r="G877" s="2" t="str">
        <f>IF('Women Track input 1'!K286="","",'Women Track input 1'!K286)</f>
        <v/>
      </c>
      <c r="H877" s="2" t="str">
        <f>IF('Women Track input 1'!L286="","",'Women Track input 1'!L286)</f>
        <v/>
      </c>
    </row>
    <row r="878" spans="1:8">
      <c r="A878" t="str">
        <f>IF('Women Track input 1'!A287="","",'Women Track input 1'!A287)</f>
        <v/>
      </c>
      <c r="B878" t="str">
        <f>IF('Women Track input 1'!B287="","",'Women Track input 1'!B287)</f>
        <v/>
      </c>
      <c r="C878" t="str">
        <f>IF('Women Track input 1'!C287="","",'Women Track input 1'!C287)</f>
        <v/>
      </c>
      <c r="D878" t="str">
        <f>IF('Women Track input 1'!D287="","",'Women Track input 1'!D287)</f>
        <v/>
      </c>
      <c r="E878" t="str">
        <f>IF('Women Track input 1'!E287="","",'Women Track input 1'!E287)</f>
        <v/>
      </c>
      <c r="F878" s="2" t="str">
        <f>IF('Women Track input 1'!T287="","",'Women Track input 1'!T287)</f>
        <v/>
      </c>
      <c r="G878" s="2" t="str">
        <f>IF('Women Track input 1'!K287="","",'Women Track input 1'!K287)</f>
        <v/>
      </c>
      <c r="H878" s="2" t="str">
        <f>IF('Women Track input 1'!L287="","",'Women Track input 1'!L287)</f>
        <v/>
      </c>
    </row>
    <row r="879" spans="1:8">
      <c r="A879" s="39" t="str">
        <f>IF('Women Track input 1'!A288="","",'Women Track input 1'!A288)</f>
        <v>Event</v>
      </c>
      <c r="B879" s="39" t="str">
        <f>IF('Women Track input 1'!B288="","",'Women Track input 1'!B288)</f>
        <v>Event</v>
      </c>
      <c r="C879" s="39" t="str">
        <f>IF('Women Track input 1'!C288="","",'Women Track input 1'!C288)</f>
        <v>400H</v>
      </c>
      <c r="D879" s="39" t="str">
        <f>IF('Women Track input 1'!D288="","",'Women Track input 1'!D288)</f>
        <v>metres</v>
      </c>
      <c r="E879" s="40" t="str">
        <f>IF('Women Track input 1'!E288="","",'Women Track input 1'!E288)</f>
        <v/>
      </c>
      <c r="F879" s="2" t="str">
        <f>IF('Women Track input 1'!T288="","",'Women Track input 1'!T288)</f>
        <v/>
      </c>
      <c r="G879" s="2" t="str">
        <f>IF('Women Track input 1'!K288="","",'Women Track input 1'!K288)</f>
        <v/>
      </c>
      <c r="H879" s="2" t="str">
        <f>IF('Women Track input 1'!L288="","",'Women Track input 1'!L288)</f>
        <v/>
      </c>
    </row>
    <row r="880" spans="1:8">
      <c r="A880" s="16" t="str">
        <f>IF('Women Track input 1'!A289="","",'Women Track input 1'!A289)</f>
        <v>400H</v>
      </c>
      <c r="B880" s="41" t="str">
        <f>IF('Women Track input 1'!B289="","",'Women Track input 1'!B289)</f>
        <v>A string</v>
      </c>
      <c r="C880" s="42" t="str">
        <f>IF('Women Track input 1'!C289="","",'Women Track input 1'!C289)</f>
        <v/>
      </c>
      <c r="D880" s="42" t="str">
        <f>IF('Women Track input 1'!D289="","",'Women Track input 1'!D289)</f>
        <v/>
      </c>
      <c r="E880" s="42" t="str">
        <f>IF('Women Track input 1'!E289="","",'Women Track input 1'!E289)</f>
        <v/>
      </c>
      <c r="F880" s="43"/>
      <c r="G880" s="43" t="str">
        <f>IF('Women Track input 1'!K289="","",'Women Track input 1'!K289)</f>
        <v>Position</v>
      </c>
      <c r="H880" s="43" t="str">
        <f>IF('Women Track input 1'!L289="","",'Women Track input 1'!L289)</f>
        <v>Bonus</v>
      </c>
    </row>
    <row r="881" spans="1:8">
      <c r="A881" s="40" t="str">
        <f>IF('Women Track input 1'!A290="","",'Women Track input 1'!A290)</f>
        <v>WOMEN</v>
      </c>
      <c r="B881" s="44" t="str">
        <f>IF('Women Track input 1'!B290="","",'Women Track input 1'!B290)</f>
        <v>Position</v>
      </c>
      <c r="C881" s="37" t="str">
        <f>IF('Women Track input 1'!C290="","",'Women Track input 1'!C290)</f>
        <v>Competitor</v>
      </c>
      <c r="D881" s="37" t="str">
        <f>IF('Women Track input 1'!D290="","",'Women Track input 1'!D290)</f>
        <v>Club</v>
      </c>
      <c r="E881" s="37" t="str">
        <f>IF('Women Track input 1'!E290="","",'Women Track input 1'!E290)</f>
        <v>Bib Number</v>
      </c>
      <c r="F881" s="45" t="str">
        <f>IF('Women Track input 1'!X290="","",'Women Track input 1'!X290)</f>
        <v>Performance</v>
      </c>
      <c r="G881" s="45" t="str">
        <f>IF('Women Track input 1'!K290="","",'Women Track input 1'!K290)</f>
        <v>Points</v>
      </c>
      <c r="H881" s="45" t="str">
        <f>IF('Women Track input 1'!L290="","",'Women Track input 1'!L290)</f>
        <v>Points</v>
      </c>
    </row>
    <row r="882" spans="1:8">
      <c r="A882" t="str">
        <f>IF('Women Track input 1'!A291="","",'Women Track input 1'!A291)</f>
        <v/>
      </c>
      <c r="B882" s="38">
        <f>IF('Women Track input 1'!B291="","",'Women Track input 1'!B291)</f>
        <v>1</v>
      </c>
      <c r="C882" s="38" t="str">
        <f>IF('Women Track input 1'!C291="","",'Women Track input 1'!C291)</f>
        <v/>
      </c>
      <c r="D882" s="38" t="str">
        <f>IF('Women Track input 1'!D291="","",'Women Track input 1'!D291)</f>
        <v/>
      </c>
      <c r="E882" s="38" t="str">
        <f>IF('Women Track input 1'!E291="","",'Women Track input 1'!E291)</f>
        <v/>
      </c>
      <c r="F882" s="46" t="str">
        <f>IF('Women Track input 1'!X291="","",'Women Track input 1'!X291)</f>
        <v/>
      </c>
      <c r="G882" s="46">
        <f>IF('Women Track input 1'!K291="","",'Women Track input 1'!K291)</f>
        <v>0</v>
      </c>
      <c r="H882" s="46">
        <f>IF('Women Track input 1'!L291="","",'Women Track input 1'!L291)</f>
        <v>0</v>
      </c>
    </row>
    <row r="883" spans="1:8">
      <c r="A883" t="str">
        <f>IF('Women Track input 1'!A292="","",'Women Track input 1'!A292)</f>
        <v/>
      </c>
      <c r="B883" s="38">
        <f>IF('Women Track input 1'!B292="","",'Women Track input 1'!B292)</f>
        <v>2</v>
      </c>
      <c r="C883" s="38" t="str">
        <f>IF('Women Track input 1'!C292="","",'Women Track input 1'!C292)</f>
        <v/>
      </c>
      <c r="D883" s="38" t="str">
        <f>IF('Women Track input 1'!D292="","",'Women Track input 1'!D292)</f>
        <v/>
      </c>
      <c r="E883" s="38" t="str">
        <f>IF('Women Track input 1'!E292="","",'Women Track input 1'!E292)</f>
        <v/>
      </c>
      <c r="F883" s="46" t="str">
        <f>IF('Women Track input 1'!X292="","",'Women Track input 1'!X292)</f>
        <v/>
      </c>
      <c r="G883" s="46">
        <f>IF('Women Track input 1'!K292="","",'Women Track input 1'!K292)</f>
        <v>0</v>
      </c>
      <c r="H883" s="46">
        <f>IF('Women Track input 1'!L292="","",'Women Track input 1'!L292)</f>
        <v>0</v>
      </c>
    </row>
    <row r="884" spans="1:8">
      <c r="A884" t="str">
        <f>IF('Women Track input 1'!A293="","",'Women Track input 1'!A293)</f>
        <v/>
      </c>
      <c r="B884" s="38">
        <f>IF('Women Track input 1'!B293="","",'Women Track input 1'!B293)</f>
        <v>3</v>
      </c>
      <c r="C884" s="38" t="str">
        <f>IF('Women Track input 1'!C293="","",'Women Track input 1'!C293)</f>
        <v/>
      </c>
      <c r="D884" s="38" t="str">
        <f>IF('Women Track input 1'!D293="","",'Women Track input 1'!D293)</f>
        <v/>
      </c>
      <c r="E884" s="38" t="str">
        <f>IF('Women Track input 1'!E293="","",'Women Track input 1'!E293)</f>
        <v/>
      </c>
      <c r="F884" s="46" t="str">
        <f>IF('Women Track input 1'!X293="","",'Women Track input 1'!X293)</f>
        <v/>
      </c>
      <c r="G884" s="46">
        <f>IF('Women Track input 1'!K293="","",'Women Track input 1'!K293)</f>
        <v>0</v>
      </c>
      <c r="H884" s="46">
        <f>IF('Women Track input 1'!L293="","",'Women Track input 1'!L293)</f>
        <v>0</v>
      </c>
    </row>
    <row r="885" spans="1:8">
      <c r="A885" t="str">
        <f>IF('Women Track input 1'!A294="","",'Women Track input 1'!A294)</f>
        <v/>
      </c>
      <c r="B885" s="38">
        <f>IF('Women Track input 1'!B294="","",'Women Track input 1'!B294)</f>
        <v>4</v>
      </c>
      <c r="C885" s="38" t="str">
        <f>IF('Women Track input 1'!C294="","",'Women Track input 1'!C294)</f>
        <v/>
      </c>
      <c r="D885" s="38" t="str">
        <f>IF('Women Track input 1'!D294="","",'Women Track input 1'!D294)</f>
        <v/>
      </c>
      <c r="E885" s="38" t="str">
        <f>IF('Women Track input 1'!E294="","",'Women Track input 1'!E294)</f>
        <v/>
      </c>
      <c r="F885" s="46" t="str">
        <f>IF('Women Track input 1'!X294="","",'Women Track input 1'!X294)</f>
        <v/>
      </c>
      <c r="G885" s="46">
        <f>IF('Women Track input 1'!K294="","",'Women Track input 1'!K294)</f>
        <v>0</v>
      </c>
      <c r="H885" s="46">
        <f>IF('Women Track input 1'!L294="","",'Women Track input 1'!L294)</f>
        <v>0</v>
      </c>
    </row>
    <row r="886" spans="1:8">
      <c r="A886" t="str">
        <f>IF('Women Track input 1'!A295="","",'Women Track input 1'!A295)</f>
        <v/>
      </c>
      <c r="B886" s="38">
        <f>IF('Women Track input 1'!B295="","",'Women Track input 1'!B295)</f>
        <v>5</v>
      </c>
      <c r="C886" s="38" t="str">
        <f>IF('Women Track input 1'!C295="","",'Women Track input 1'!C295)</f>
        <v/>
      </c>
      <c r="D886" s="38" t="str">
        <f>IF('Women Track input 1'!D295="","",'Women Track input 1'!D295)</f>
        <v/>
      </c>
      <c r="E886" s="38" t="str">
        <f>IF('Women Track input 1'!E295="","",'Women Track input 1'!E295)</f>
        <v/>
      </c>
      <c r="F886" s="46" t="str">
        <f>IF('Women Track input 1'!X295="","",'Women Track input 1'!X295)</f>
        <v/>
      </c>
      <c r="G886" s="46">
        <f>IF('Women Track input 1'!K295="","",'Women Track input 1'!K295)</f>
        <v>0</v>
      </c>
      <c r="H886" s="46">
        <f>IF('Women Track input 1'!L295="","",'Women Track input 1'!L295)</f>
        <v>0</v>
      </c>
    </row>
    <row r="887" spans="1:8">
      <c r="A887" t="str">
        <f>IF('Women Track input 1'!A296="","",'Women Track input 1'!A296)</f>
        <v/>
      </c>
      <c r="B887" s="38">
        <f>IF('Women Track input 1'!B296="","",'Women Track input 1'!B296)</f>
        <v>6</v>
      </c>
      <c r="C887" s="38" t="str">
        <f>IF('Women Track input 1'!C296="","",'Women Track input 1'!C296)</f>
        <v/>
      </c>
      <c r="D887" s="38" t="str">
        <f>IF('Women Track input 1'!D296="","",'Women Track input 1'!D296)</f>
        <v/>
      </c>
      <c r="E887" s="38" t="str">
        <f>IF('Women Track input 1'!E296="","",'Women Track input 1'!E296)</f>
        <v/>
      </c>
      <c r="F887" s="46" t="str">
        <f>IF('Women Track input 1'!X296="","",'Women Track input 1'!X296)</f>
        <v/>
      </c>
      <c r="G887" s="46">
        <f>IF('Women Track input 1'!K296="","",'Women Track input 1'!K296)</f>
        <v>0</v>
      </c>
      <c r="H887" s="46">
        <f>IF('Women Track input 1'!L296="","",'Women Track input 1'!L296)</f>
        <v>0</v>
      </c>
    </row>
    <row r="888" spans="1:8">
      <c r="A888" t="str">
        <f>IF('Women Track input 1'!A297="","",'Women Track input 1'!A297)</f>
        <v/>
      </c>
      <c r="B888" s="38">
        <f>IF('Women Track input 1'!B297="","",'Women Track input 1'!B297)</f>
        <v>7</v>
      </c>
      <c r="C888" s="38" t="str">
        <f>IF('Women Track input 1'!C297="","",'Women Track input 1'!C297)</f>
        <v/>
      </c>
      <c r="D888" s="38" t="str">
        <f>IF('Women Track input 1'!D297="","",'Women Track input 1'!D297)</f>
        <v/>
      </c>
      <c r="E888" s="38" t="str">
        <f>IF('Women Track input 1'!E297="","",'Women Track input 1'!E297)</f>
        <v/>
      </c>
      <c r="F888" s="46" t="str">
        <f>IF('Women Track input 1'!X297="","",'Women Track input 1'!X297)</f>
        <v/>
      </c>
      <c r="G888" s="46">
        <f>IF('Women Track input 1'!K297="","",'Women Track input 1'!K297)</f>
        <v>0</v>
      </c>
      <c r="H888" s="46">
        <f>IF('Women Track input 1'!L297="","",'Women Track input 1'!L297)</f>
        <v>0</v>
      </c>
    </row>
    <row r="889" spans="1:8">
      <c r="A889" t="str">
        <f>IF('Women Track input 1'!A298="","",'Women Track input 1'!A298)</f>
        <v/>
      </c>
      <c r="B889" s="38">
        <f>IF('Women Track input 1'!B298="","",'Women Track input 1'!B298)</f>
        <v>8</v>
      </c>
      <c r="C889" s="38" t="str">
        <f>IF('Women Track input 1'!C298="","",'Women Track input 1'!C298)</f>
        <v/>
      </c>
      <c r="D889" s="38" t="str">
        <f>IF('Women Track input 1'!D298="","",'Women Track input 1'!D298)</f>
        <v/>
      </c>
      <c r="E889" s="38" t="str">
        <f>IF('Women Track input 1'!E298="","",'Women Track input 1'!E298)</f>
        <v/>
      </c>
      <c r="F889" s="46" t="str">
        <f>IF('Women Track input 1'!X298="","",'Women Track input 1'!X298)</f>
        <v/>
      </c>
      <c r="G889" s="46">
        <f>IF('Women Track input 1'!K298="","",'Women Track input 1'!K298)</f>
        <v>0</v>
      </c>
      <c r="H889" s="46">
        <f>IF('Women Track input 1'!L298="","",'Women Track input 1'!L298)</f>
        <v>0</v>
      </c>
    </row>
    <row r="890" spans="1:8">
      <c r="A890" s="16" t="str">
        <f>IF('Women Track input 1'!A299="","",'Women Track input 1'!A299)</f>
        <v>Event</v>
      </c>
      <c r="B890" t="str">
        <f>IF('Women Track input 1'!B299="","",'Women Track input 1'!B299)</f>
        <v/>
      </c>
      <c r="C890" t="str">
        <f>IF('Women Track input 1'!C299="","",'Women Track input 1'!C299)</f>
        <v/>
      </c>
      <c r="D890" t="str">
        <f>IF('Women Track input 1'!D299="","",'Women Track input 1'!D299)</f>
        <v/>
      </c>
      <c r="E890" t="str">
        <f>IF('Women Track input 1'!E299="","",'Women Track input 1'!E299)</f>
        <v/>
      </c>
      <c r="F890" s="2" t="str">
        <f>IF('Women Track input 1'!T299="","",'Women Track input 1'!T299)</f>
        <v/>
      </c>
      <c r="G890" s="2" t="str">
        <f>IF('Women Track input 1'!K299="","",'Women Track input 1'!K299)</f>
        <v/>
      </c>
      <c r="H890" s="2" t="str">
        <f>IF('Women Track input 1'!L299="","",'Women Track input 1'!L299)</f>
        <v/>
      </c>
    </row>
    <row r="891" spans="1:8">
      <c r="A891" s="16" t="str">
        <f>IF('Women Track input 1'!A300="","",'Women Track input 1'!A300)</f>
        <v>400H</v>
      </c>
      <c r="B891" s="47" t="str">
        <f>IF('Women Track input 1'!B300="","",'Women Track input 1'!B300)</f>
        <v>B+C string</v>
      </c>
      <c r="C891" s="42" t="str">
        <f>IF('Women Track input 1'!C300="","",'Women Track input 1'!C300)</f>
        <v/>
      </c>
      <c r="D891" s="42" t="str">
        <f>IF('Women Track input 1'!D300="","",'Women Track input 1'!D300)</f>
        <v/>
      </c>
      <c r="E891" s="42" t="str">
        <f>IF('Women Track input 1'!E300="","",'Women Track input 1'!E300)</f>
        <v/>
      </c>
      <c r="F891" s="43"/>
      <c r="G891" s="43" t="str">
        <f>IF('Women Track input 1'!K300="","",'Women Track input 1'!K300)</f>
        <v>Position</v>
      </c>
      <c r="H891" s="43" t="str">
        <f>IF('Women Track input 1'!L300="","",'Women Track input 1'!L300)</f>
        <v>Bonus</v>
      </c>
    </row>
    <row r="892" spans="1:8">
      <c r="A892" s="40" t="str">
        <f>IF('Women Track input 1'!A301="","",'Women Track input 1'!A301)</f>
        <v>WOMEN</v>
      </c>
      <c r="B892" s="37" t="str">
        <f>IF('Women Track input 1'!B301="","",'Women Track input 1'!B301)</f>
        <v>Position</v>
      </c>
      <c r="C892" s="37" t="str">
        <f>IF('Women Track input 1'!C301="","",'Women Track input 1'!C301)</f>
        <v>Competitor</v>
      </c>
      <c r="D892" s="37" t="str">
        <f>IF('Women Track input 1'!D301="","",'Women Track input 1'!D301)</f>
        <v>Club</v>
      </c>
      <c r="E892" s="37" t="str">
        <f>IF('Women Track input 1'!E301="","",'Women Track input 1'!E301)</f>
        <v>Bib Number</v>
      </c>
      <c r="F892" s="45" t="str">
        <f>IF('Women Track input 1'!X301="","",'Women Track input 1'!X301)</f>
        <v>Performance</v>
      </c>
      <c r="G892" s="45" t="str">
        <f>IF('Women Track input 1'!K301="","",'Women Track input 1'!K301)</f>
        <v>Points</v>
      </c>
      <c r="H892" s="45" t="str">
        <f>IF('Women Track input 1'!L301="","",'Women Track input 1'!L301)</f>
        <v>Points</v>
      </c>
    </row>
    <row r="893" spans="1:8">
      <c r="A893" t="str">
        <f>IF('Women Track input 1'!A302="","",'Women Track input 1'!A302)</f>
        <v/>
      </c>
      <c r="B893" s="38">
        <f>IF('Women Track input 1'!B302="","",'Women Track input 1'!B302)</f>
        <v>1</v>
      </c>
      <c r="C893" s="38" t="str">
        <f>IF('Women Track input 1'!C302="","",'Women Track input 1'!C302)</f>
        <v/>
      </c>
      <c r="D893" s="38" t="str">
        <f>IF('Women Track input 1'!D302="","",'Women Track input 1'!D302)</f>
        <v/>
      </c>
      <c r="E893" s="38" t="str">
        <f>IF('Women Track input 1'!E302="","",'Women Track input 1'!E302)</f>
        <v/>
      </c>
      <c r="F893" s="46" t="str">
        <f>IF('Women Track input 1'!X302="","",'Women Track input 1'!X302)</f>
        <v/>
      </c>
      <c r="G893" s="46">
        <f>IF('Women Track input 1'!K302="","",'Women Track input 1'!K302)</f>
        <v>0</v>
      </c>
      <c r="H893" s="46">
        <f>IF('Women Track input 1'!L302="","",'Women Track input 1'!L302)</f>
        <v>0</v>
      </c>
    </row>
    <row r="894" spans="1:8">
      <c r="A894" t="str">
        <f>IF('Women Track input 1'!A303="","",'Women Track input 1'!A303)</f>
        <v/>
      </c>
      <c r="B894" s="38">
        <f>IF('Women Track input 1'!B303="","",'Women Track input 1'!B303)</f>
        <v>2</v>
      </c>
      <c r="C894" s="38" t="str">
        <f>IF('Women Track input 1'!C303="","",'Women Track input 1'!C303)</f>
        <v/>
      </c>
      <c r="D894" s="38" t="str">
        <f>IF('Women Track input 1'!D303="","",'Women Track input 1'!D303)</f>
        <v/>
      </c>
      <c r="E894" s="38" t="str">
        <f>IF('Women Track input 1'!E303="","",'Women Track input 1'!E303)</f>
        <v/>
      </c>
      <c r="F894" s="46" t="str">
        <f>IF('Women Track input 1'!X303="","",'Women Track input 1'!X303)</f>
        <v/>
      </c>
      <c r="G894" s="46">
        <f>IF('Women Track input 1'!K303="","",'Women Track input 1'!K303)</f>
        <v>0</v>
      </c>
      <c r="H894" s="46">
        <f>IF('Women Track input 1'!L303="","",'Women Track input 1'!L303)</f>
        <v>0</v>
      </c>
    </row>
    <row r="895" spans="1:8">
      <c r="A895" t="str">
        <f>IF('Women Track input 1'!A304="","",'Women Track input 1'!A304)</f>
        <v/>
      </c>
      <c r="B895" s="38">
        <f>IF('Women Track input 1'!B304="","",'Women Track input 1'!B304)</f>
        <v>3</v>
      </c>
      <c r="C895" s="38" t="str">
        <f>IF('Women Track input 1'!C304="","",'Women Track input 1'!C304)</f>
        <v/>
      </c>
      <c r="D895" s="38" t="str">
        <f>IF('Women Track input 1'!D304="","",'Women Track input 1'!D304)</f>
        <v/>
      </c>
      <c r="E895" s="38" t="str">
        <f>IF('Women Track input 1'!E304="","",'Women Track input 1'!E304)</f>
        <v/>
      </c>
      <c r="F895" s="46" t="str">
        <f>IF('Women Track input 1'!X304="","",'Women Track input 1'!X304)</f>
        <v/>
      </c>
      <c r="G895" s="46">
        <f>IF('Women Track input 1'!K304="","",'Women Track input 1'!K304)</f>
        <v>0</v>
      </c>
      <c r="H895" s="46">
        <f>IF('Women Track input 1'!L304="","",'Women Track input 1'!L304)</f>
        <v>0</v>
      </c>
    </row>
    <row r="896" spans="1:8">
      <c r="A896" t="str">
        <f>IF('Women Track input 1'!A305="","",'Women Track input 1'!A305)</f>
        <v/>
      </c>
      <c r="B896" s="38">
        <f>IF('Women Track input 1'!B305="","",'Women Track input 1'!B305)</f>
        <v>4</v>
      </c>
      <c r="C896" s="38" t="str">
        <f>IF('Women Track input 1'!C305="","",'Women Track input 1'!C305)</f>
        <v/>
      </c>
      <c r="D896" s="38" t="str">
        <f>IF('Women Track input 1'!D305="","",'Women Track input 1'!D305)</f>
        <v/>
      </c>
      <c r="E896" s="38" t="str">
        <f>IF('Women Track input 1'!E305="","",'Women Track input 1'!E305)</f>
        <v/>
      </c>
      <c r="F896" s="46" t="str">
        <f>IF('Women Track input 1'!X305="","",'Women Track input 1'!X305)</f>
        <v/>
      </c>
      <c r="G896" s="46">
        <f>IF('Women Track input 1'!K305="","",'Women Track input 1'!K305)</f>
        <v>0</v>
      </c>
      <c r="H896" s="46">
        <f>IF('Women Track input 1'!L305="","",'Women Track input 1'!L305)</f>
        <v>0</v>
      </c>
    </row>
    <row r="897" spans="1:8">
      <c r="A897" t="str">
        <f>IF('Women Track input 1'!A306="","",'Women Track input 1'!A306)</f>
        <v/>
      </c>
      <c r="B897" s="38">
        <f>IF('Women Track input 1'!B306="","",'Women Track input 1'!B306)</f>
        <v>5</v>
      </c>
      <c r="C897" s="38" t="str">
        <f>IF('Women Track input 1'!C306="","",'Women Track input 1'!C306)</f>
        <v/>
      </c>
      <c r="D897" s="38" t="str">
        <f>IF('Women Track input 1'!D306="","",'Women Track input 1'!D306)</f>
        <v/>
      </c>
      <c r="E897" s="38" t="str">
        <f>IF('Women Track input 1'!E306="","",'Women Track input 1'!E306)</f>
        <v/>
      </c>
      <c r="F897" s="46" t="str">
        <f>IF('Women Track input 1'!X306="","",'Women Track input 1'!X306)</f>
        <v/>
      </c>
      <c r="G897" s="46">
        <f>IF('Women Track input 1'!K306="","",'Women Track input 1'!K306)</f>
        <v>0</v>
      </c>
      <c r="H897" s="46">
        <f>IF('Women Track input 1'!L306="","",'Women Track input 1'!L306)</f>
        <v>0</v>
      </c>
    </row>
    <row r="898" spans="1:8">
      <c r="A898" t="str">
        <f>IF('Women Track input 1'!A307="","",'Women Track input 1'!A307)</f>
        <v/>
      </c>
      <c r="B898" s="38">
        <f>IF('Women Track input 1'!B307="","",'Women Track input 1'!B307)</f>
        <v>6</v>
      </c>
      <c r="C898" s="38" t="str">
        <f>IF('Women Track input 1'!C307="","",'Women Track input 1'!C307)</f>
        <v/>
      </c>
      <c r="D898" s="38" t="str">
        <f>IF('Women Track input 1'!D307="","",'Women Track input 1'!D307)</f>
        <v/>
      </c>
      <c r="E898" s="38" t="str">
        <f>IF('Women Track input 1'!E307="","",'Women Track input 1'!E307)</f>
        <v/>
      </c>
      <c r="F898" s="46" t="str">
        <f>IF('Women Track input 1'!X307="","",'Women Track input 1'!X307)</f>
        <v/>
      </c>
      <c r="G898" s="46">
        <f>IF('Women Track input 1'!K307="","",'Women Track input 1'!K307)</f>
        <v>0</v>
      </c>
      <c r="H898" s="46">
        <f>IF('Women Track input 1'!L307="","",'Women Track input 1'!L307)</f>
        <v>0</v>
      </c>
    </row>
    <row r="899" spans="1:8">
      <c r="A899" t="str">
        <f>IF('Women Track input 1'!A308="","",'Women Track input 1'!A308)</f>
        <v/>
      </c>
      <c r="B899" s="38">
        <f>IF('Women Track input 1'!B308="","",'Women Track input 1'!B308)</f>
        <v>7</v>
      </c>
      <c r="C899" s="38" t="str">
        <f>IF('Women Track input 1'!C308="","",'Women Track input 1'!C308)</f>
        <v/>
      </c>
      <c r="D899" s="38" t="str">
        <f>IF('Women Track input 1'!D308="","",'Women Track input 1'!D308)</f>
        <v/>
      </c>
      <c r="E899" s="38" t="str">
        <f>IF('Women Track input 1'!E308="","",'Women Track input 1'!E308)</f>
        <v/>
      </c>
      <c r="F899" s="46" t="str">
        <f>IF('Women Track input 1'!X308="","",'Women Track input 1'!X308)</f>
        <v/>
      </c>
      <c r="G899" s="46">
        <f>IF('Women Track input 1'!K308="","",'Women Track input 1'!K308)</f>
        <v>0</v>
      </c>
      <c r="H899" s="46">
        <f>IF('Women Track input 1'!L308="","",'Women Track input 1'!L308)</f>
        <v>0</v>
      </c>
    </row>
    <row r="900" spans="1:8">
      <c r="A900" t="str">
        <f>IF('Women Track input 1'!A309="","",'Women Track input 1'!A309)</f>
        <v/>
      </c>
      <c r="B900" s="38">
        <f>IF('Women Track input 1'!B309="","",'Women Track input 1'!B309)</f>
        <v>8</v>
      </c>
      <c r="C900" s="38" t="str">
        <f>IF('Women Track input 1'!C309="","",'Women Track input 1'!C309)</f>
        <v/>
      </c>
      <c r="D900" s="38" t="str">
        <f>IF('Women Track input 1'!D309="","",'Women Track input 1'!D309)</f>
        <v/>
      </c>
      <c r="E900" s="38" t="str">
        <f>IF('Women Track input 1'!E309="","",'Women Track input 1'!E309)</f>
        <v/>
      </c>
      <c r="F900" s="46" t="str">
        <f>IF('Women Track input 1'!X309="","",'Women Track input 1'!X309)</f>
        <v/>
      </c>
      <c r="G900" s="46">
        <f>IF('Women Track input 1'!K309="","",'Women Track input 1'!K309)</f>
        <v>0</v>
      </c>
      <c r="H900" s="46">
        <f>IF('Women Track input 1'!L309="","",'Women Track input 1'!L309)</f>
        <v>0</v>
      </c>
    </row>
    <row r="901" spans="1:8">
      <c r="A901" t="str">
        <f>IF('Women Track input 1'!A310="","",'Women Track input 1'!A310)</f>
        <v/>
      </c>
      <c r="B901" s="38">
        <f>IF('Women Track input 1'!B310="","",'Women Track input 1'!B310)</f>
        <v>9</v>
      </c>
      <c r="C901" s="38" t="str">
        <f>IF('Women Track input 1'!C310="","",'Women Track input 1'!C310)</f>
        <v/>
      </c>
      <c r="D901" s="38" t="str">
        <f>IF('Women Track input 1'!D310="","",'Women Track input 1'!D310)</f>
        <v/>
      </c>
      <c r="E901" s="38" t="str">
        <f>IF('Women Track input 1'!E310="","",'Women Track input 1'!E310)</f>
        <v/>
      </c>
      <c r="F901" s="46" t="str">
        <f>IF('Women Track input 1'!X310="","",'Women Track input 1'!X310)</f>
        <v/>
      </c>
      <c r="G901" s="46">
        <f>IF('Women Track input 1'!K310="","",'Women Track input 1'!K310)</f>
        <v>0</v>
      </c>
      <c r="H901" s="46">
        <f>IF('Women Track input 1'!L310="","",'Women Track input 1'!L310)</f>
        <v>0</v>
      </c>
    </row>
    <row r="902" spans="1:8">
      <c r="A902" t="str">
        <f>IF('Women Track input 1'!A311="","",'Women Track input 1'!A311)</f>
        <v/>
      </c>
      <c r="B902" s="38">
        <f>IF('Women Track input 1'!B311="","",'Women Track input 1'!B311)</f>
        <v>10</v>
      </c>
      <c r="C902" s="38" t="str">
        <f>IF('Women Track input 1'!C311="","",'Women Track input 1'!C311)</f>
        <v/>
      </c>
      <c r="D902" s="38" t="str">
        <f>IF('Women Track input 1'!D311="","",'Women Track input 1'!D311)</f>
        <v/>
      </c>
      <c r="E902" s="38" t="str">
        <f>IF('Women Track input 1'!E311="","",'Women Track input 1'!E311)</f>
        <v/>
      </c>
      <c r="F902" s="46" t="str">
        <f>IF('Women Track input 1'!X311="","",'Women Track input 1'!X311)</f>
        <v/>
      </c>
      <c r="G902" s="46">
        <f>IF('Women Track input 1'!K311="","",'Women Track input 1'!K311)</f>
        <v>0</v>
      </c>
      <c r="H902" s="46">
        <f>IF('Women Track input 1'!L311="","",'Women Track input 1'!L311)</f>
        <v>0</v>
      </c>
    </row>
    <row r="903" spans="1:8">
      <c r="A903" t="str">
        <f>IF('Women Track input 1'!A312="","",'Women Track input 1'!A312)</f>
        <v/>
      </c>
      <c r="B903" s="38">
        <f>IF('Women Track input 1'!B312="","",'Women Track input 1'!B312)</f>
        <v>11</v>
      </c>
      <c r="C903" s="38" t="str">
        <f>IF('Women Track input 1'!C312="","",'Women Track input 1'!C312)</f>
        <v/>
      </c>
      <c r="D903" s="38" t="str">
        <f>IF('Women Track input 1'!D312="","",'Women Track input 1'!D312)</f>
        <v/>
      </c>
      <c r="E903" s="38" t="str">
        <f>IF('Women Track input 1'!E312="","",'Women Track input 1'!E312)</f>
        <v/>
      </c>
      <c r="F903" s="46" t="str">
        <f>IF('Women Track input 1'!X312="","",'Women Track input 1'!X312)</f>
        <v/>
      </c>
      <c r="G903" s="46">
        <f>IF('Women Track input 1'!K312="","",'Women Track input 1'!K312)</f>
        <v>0</v>
      </c>
      <c r="H903" s="46">
        <f>IF('Women Track input 1'!L312="","",'Women Track input 1'!L312)</f>
        <v>0</v>
      </c>
    </row>
    <row r="904" spans="1:8">
      <c r="A904" t="str">
        <f>IF('Women Track input 1'!A313="","",'Women Track input 1'!A313)</f>
        <v/>
      </c>
      <c r="B904" s="38">
        <f>IF('Women Track input 1'!B313="","",'Women Track input 1'!B313)</f>
        <v>12</v>
      </c>
      <c r="C904" s="38" t="str">
        <f>IF('Women Track input 1'!C313="","",'Women Track input 1'!C313)</f>
        <v/>
      </c>
      <c r="D904" s="38" t="str">
        <f>IF('Women Track input 1'!D313="","",'Women Track input 1'!D313)</f>
        <v/>
      </c>
      <c r="E904" s="38" t="str">
        <f>IF('Women Track input 1'!E313="","",'Women Track input 1'!E313)</f>
        <v/>
      </c>
      <c r="F904" s="46" t="str">
        <f>IF('Women Track input 1'!X313="","",'Women Track input 1'!X313)</f>
        <v/>
      </c>
      <c r="G904" s="46">
        <f>IF('Women Track input 1'!K313="","",'Women Track input 1'!K313)</f>
        <v>0</v>
      </c>
      <c r="H904" s="46">
        <f>IF('Women Track input 1'!L313="","",'Women Track input 1'!L313)</f>
        <v>0</v>
      </c>
    </row>
    <row r="905" spans="1:8">
      <c r="A905" t="str">
        <f>IF('Women Track input 1'!A314="","",'Women Track input 1'!A314)</f>
        <v/>
      </c>
      <c r="B905" s="38">
        <f>IF('Women Track input 1'!B314="","",'Women Track input 1'!B314)</f>
        <v>13</v>
      </c>
      <c r="C905" s="38" t="str">
        <f>IF('Women Track input 1'!C314="","",'Women Track input 1'!C314)</f>
        <v/>
      </c>
      <c r="D905" s="38" t="str">
        <f>IF('Women Track input 1'!D314="","",'Women Track input 1'!D314)</f>
        <v/>
      </c>
      <c r="E905" s="38" t="str">
        <f>IF('Women Track input 1'!E314="","",'Women Track input 1'!E314)</f>
        <v/>
      </c>
      <c r="F905" s="46" t="str">
        <f>IF('Women Track input 1'!X314="","",'Women Track input 1'!X314)</f>
        <v/>
      </c>
      <c r="G905" s="46">
        <f>IF('Women Track input 1'!K314="","",'Women Track input 1'!K314)</f>
        <v>0</v>
      </c>
      <c r="H905" s="46">
        <f>IF('Women Track input 1'!L314="","",'Women Track input 1'!L314)</f>
        <v>0</v>
      </c>
    </row>
    <row r="906" spans="1:8">
      <c r="A906" t="str">
        <f>IF('Women Track input 1'!A315="","",'Women Track input 1'!A315)</f>
        <v/>
      </c>
      <c r="B906" s="38">
        <f>IF('Women Track input 1'!B315="","",'Women Track input 1'!B315)</f>
        <v>14</v>
      </c>
      <c r="C906" s="38" t="str">
        <f>IF('Women Track input 1'!C315="","",'Women Track input 1'!C315)</f>
        <v/>
      </c>
      <c r="D906" s="38" t="str">
        <f>IF('Women Track input 1'!D315="","",'Women Track input 1'!D315)</f>
        <v/>
      </c>
      <c r="E906" s="38" t="str">
        <f>IF('Women Track input 1'!E315="","",'Women Track input 1'!E315)</f>
        <v/>
      </c>
      <c r="F906" s="46" t="str">
        <f>IF('Women Track input 1'!X315="","",'Women Track input 1'!X315)</f>
        <v/>
      </c>
      <c r="G906" s="46">
        <f>IF('Women Track input 1'!K315="","",'Women Track input 1'!K315)</f>
        <v>0</v>
      </c>
      <c r="H906" s="46">
        <f>IF('Women Track input 1'!L315="","",'Women Track input 1'!L315)</f>
        <v>0</v>
      </c>
    </row>
    <row r="907" spans="1:8">
      <c r="A907" t="str">
        <f>IF('Women Track input 1'!A316="","",'Women Track input 1'!A316)</f>
        <v/>
      </c>
      <c r="B907" s="38">
        <f>IF('Women Track input 1'!B316="","",'Women Track input 1'!B316)</f>
        <v>15</v>
      </c>
      <c r="C907" s="38" t="str">
        <f>IF('Women Track input 1'!C316="","",'Women Track input 1'!C316)</f>
        <v/>
      </c>
      <c r="D907" s="38" t="str">
        <f>IF('Women Track input 1'!D316="","",'Women Track input 1'!D316)</f>
        <v/>
      </c>
      <c r="E907" s="38" t="str">
        <f>IF('Women Track input 1'!E316="","",'Women Track input 1'!E316)</f>
        <v/>
      </c>
      <c r="F907" s="46" t="str">
        <f>IF('Women Track input 1'!X316="","",'Women Track input 1'!X316)</f>
        <v/>
      </c>
      <c r="G907" s="46">
        <f>IF('Women Track input 1'!K316="","",'Women Track input 1'!K316)</f>
        <v>0</v>
      </c>
      <c r="H907" s="46">
        <f>IF('Women Track input 1'!L316="","",'Women Track input 1'!L316)</f>
        <v>0</v>
      </c>
    </row>
    <row r="908" spans="1:8">
      <c r="A908" t="str">
        <f>IF('Women Track input 1'!A317="","",'Women Track input 1'!A317)</f>
        <v/>
      </c>
      <c r="B908" s="38">
        <f>IF('Women Track input 1'!B317="","",'Women Track input 1'!B317)</f>
        <v>16</v>
      </c>
      <c r="C908" s="38" t="str">
        <f>IF('Women Track input 1'!C317="","",'Women Track input 1'!C317)</f>
        <v/>
      </c>
      <c r="D908" s="38" t="str">
        <f>IF('Women Track input 1'!D317="","",'Women Track input 1'!D317)</f>
        <v/>
      </c>
      <c r="E908" s="38" t="str">
        <f>IF('Women Track input 1'!E317="","",'Women Track input 1'!E317)</f>
        <v/>
      </c>
      <c r="F908" s="46" t="str">
        <f>IF('Women Track input 1'!X317="","",'Women Track input 1'!X317)</f>
        <v/>
      </c>
      <c r="G908" s="46">
        <f>IF('Women Track input 1'!K317="","",'Women Track input 1'!K317)</f>
        <v>0</v>
      </c>
      <c r="H908" s="46">
        <f>IF('Women Track input 1'!L317="","",'Women Track input 1'!L317)</f>
        <v>0</v>
      </c>
    </row>
    <row r="909" spans="1:8">
      <c r="G909" s="2"/>
      <c r="H909" s="2"/>
    </row>
    <row r="910" spans="1:8">
      <c r="G910" s="2"/>
      <c r="H910" s="2"/>
    </row>
    <row r="911" spans="1:8">
      <c r="A911" s="39" t="str">
        <f>IF('Women Track input 2'!A2="","",'Women Track input 2'!A2)</f>
        <v>Event</v>
      </c>
      <c r="B911" s="39" t="str">
        <f>IF('Women Track input 2'!B2="","",'Women Track input 2'!B2)</f>
        <v>Event</v>
      </c>
      <c r="C911" s="39">
        <f>IF('Women Track input 2'!C2="","",'Women Track input 2'!C2)</f>
        <v>1500</v>
      </c>
      <c r="D911" s="39" t="str">
        <f>IF('Women Track input 2'!D2="","",'Women Track input 2'!D2)</f>
        <v>metres</v>
      </c>
      <c r="E911" s="40" t="str">
        <f>IF('Women Track input 2'!E2="","",'Women Track input 2'!E2)</f>
        <v/>
      </c>
      <c r="F911" s="2" t="str">
        <f>IF('Women Track input 2'!T2="","",'Women Track input 2'!T2)</f>
        <v/>
      </c>
      <c r="G911" s="2" t="str">
        <f>IF('Women Track input 2'!K2="","",'Women Track input 2'!K2)</f>
        <v/>
      </c>
      <c r="H911" s="2" t="str">
        <f>IF('Women Track input 2'!L2="","",'Women Track input 2'!L2)</f>
        <v/>
      </c>
    </row>
    <row r="912" spans="1:8">
      <c r="A912" s="39">
        <f>IF('Women Track input 2'!A3="","",'Women Track input 2'!A3)</f>
        <v>1500</v>
      </c>
      <c r="B912" s="41" t="str">
        <f>IF('Women Track input 2'!B3="","",'Women Track input 2'!B3)</f>
        <v>A string</v>
      </c>
      <c r="C912" s="42" t="str">
        <f>IF('Women Track input 2'!C3="","",'Women Track input 2'!C3)</f>
        <v/>
      </c>
      <c r="D912" s="42" t="str">
        <f>IF('Women Track input 2'!D3="","",'Women Track input 2'!D3)</f>
        <v/>
      </c>
      <c r="E912" s="42" t="str">
        <f>IF('Women Track input 2'!E3="","",'Women Track input 2'!E3)</f>
        <v/>
      </c>
      <c r="F912" s="43" t="str">
        <f>IF('Women Track input 2'!X3="","",'Women Track input 2'!X3)</f>
        <v>Formatted</v>
      </c>
      <c r="G912" s="43" t="str">
        <f>IF('Women Track input 2'!K3="","",'Women Track input 2'!K3)</f>
        <v>Position</v>
      </c>
      <c r="H912" s="43" t="str">
        <f>IF('Women Track input 2'!L3="","",'Women Track input 2'!L3)</f>
        <v>Bonus</v>
      </c>
    </row>
    <row r="913" spans="1:8">
      <c r="A913" s="40" t="str">
        <f>IF('Women Track input 2'!A4="","",'Women Track input 2'!A4)</f>
        <v>WOMEN</v>
      </c>
      <c r="B913" s="44" t="str">
        <f>IF('Women Track input 2'!B4="","",'Women Track input 2'!B4)</f>
        <v>Position</v>
      </c>
      <c r="C913" s="37" t="str">
        <f>IF('Women Track input 2'!C4="","",'Women Track input 2'!C4)</f>
        <v>Competitor</v>
      </c>
      <c r="D913" s="37" t="str">
        <f>IF('Women Track input 2'!D4="","",'Women Track input 2'!D4)</f>
        <v>Club</v>
      </c>
      <c r="E913" s="37" t="str">
        <f>IF('Women Track input 2'!E4="","",'Women Track input 2'!E4)</f>
        <v>Bib Number</v>
      </c>
      <c r="F913" s="45" t="str">
        <f>IF('Women Track input 2'!X4="","",'Women Track input 2'!X4)</f>
        <v>Performance</v>
      </c>
      <c r="G913" s="45" t="str">
        <f>IF('Women Track input 2'!K4="","",'Women Track input 2'!K4)</f>
        <v>Points</v>
      </c>
      <c r="H913" s="45" t="str">
        <f>IF('Women Track input 2'!L4="","",'Women Track input 2'!L4)</f>
        <v>Points</v>
      </c>
    </row>
    <row r="914" spans="1:8">
      <c r="A914" t="str">
        <f>IF('Women Track input 2'!A5="","",'Women Track input 2'!A5)</f>
        <v/>
      </c>
      <c r="B914" s="38">
        <f>IF('Women Track input 2'!B5="","",'Women Track input 2'!B5)</f>
        <v>1</v>
      </c>
      <c r="C914" s="38" t="str">
        <f>IF('Women Track input 2'!C5="","",'Women Track input 2'!C5)</f>
        <v/>
      </c>
      <c r="D914" s="38" t="str">
        <f>IF('Women Track input 2'!D5="","",'Women Track input 2'!D5)</f>
        <v/>
      </c>
      <c r="E914" s="38" t="str">
        <f>IF('Women Track input 2'!E5="","",'Women Track input 2'!E5)</f>
        <v/>
      </c>
      <c r="F914" s="46" t="str">
        <f>IF('Women Track input 2'!X5="","",'Women Track input 2'!X5)</f>
        <v/>
      </c>
      <c r="G914" s="46">
        <f>IF('Women Track input 2'!K5="","",'Women Track input 2'!K5)</f>
        <v>0</v>
      </c>
      <c r="H914" s="46">
        <f>IF('Women Track input 2'!L5="","",'Women Track input 2'!L5)</f>
        <v>0</v>
      </c>
    </row>
    <row r="915" spans="1:8">
      <c r="A915" t="str">
        <f>IF('Women Track input 2'!A6="","",'Women Track input 2'!A6)</f>
        <v/>
      </c>
      <c r="B915" s="38">
        <f>IF('Women Track input 2'!B6="","",'Women Track input 2'!B6)</f>
        <v>2</v>
      </c>
      <c r="C915" s="38" t="str">
        <f>IF('Women Track input 2'!C6="","",'Women Track input 2'!C6)</f>
        <v/>
      </c>
      <c r="D915" s="38" t="str">
        <f>IF('Women Track input 2'!D6="","",'Women Track input 2'!D6)</f>
        <v/>
      </c>
      <c r="E915" s="38" t="str">
        <f>IF('Women Track input 2'!E6="","",'Women Track input 2'!E6)</f>
        <v/>
      </c>
      <c r="F915" s="46" t="str">
        <f>IF('Women Track input 2'!X6="","",'Women Track input 2'!X6)</f>
        <v/>
      </c>
      <c r="G915" s="46">
        <f>IF('Women Track input 2'!K6="","",'Women Track input 2'!K6)</f>
        <v>0</v>
      </c>
      <c r="H915" s="46">
        <f>IF('Women Track input 2'!L6="","",'Women Track input 2'!L6)</f>
        <v>0</v>
      </c>
    </row>
    <row r="916" spans="1:8">
      <c r="A916" t="str">
        <f>IF('Women Track input 2'!A7="","",'Women Track input 2'!A7)</f>
        <v/>
      </c>
      <c r="B916" s="38">
        <f>IF('Women Track input 2'!B7="","",'Women Track input 2'!B7)</f>
        <v>3</v>
      </c>
      <c r="C916" s="38" t="str">
        <f>IF('Women Track input 2'!C7="","",'Women Track input 2'!C7)</f>
        <v/>
      </c>
      <c r="D916" s="38" t="str">
        <f>IF('Women Track input 2'!D7="","",'Women Track input 2'!D7)</f>
        <v/>
      </c>
      <c r="E916" s="38" t="str">
        <f>IF('Women Track input 2'!E7="","",'Women Track input 2'!E7)</f>
        <v/>
      </c>
      <c r="F916" s="46" t="str">
        <f>IF('Women Track input 2'!X7="","",'Women Track input 2'!X7)</f>
        <v/>
      </c>
      <c r="G916" s="46">
        <f>IF('Women Track input 2'!K7="","",'Women Track input 2'!K7)</f>
        <v>0</v>
      </c>
      <c r="H916" s="46">
        <f>IF('Women Track input 2'!L7="","",'Women Track input 2'!L7)</f>
        <v>0</v>
      </c>
    </row>
    <row r="917" spans="1:8">
      <c r="A917" t="str">
        <f>IF('Women Track input 2'!A8="","",'Women Track input 2'!A8)</f>
        <v/>
      </c>
      <c r="B917" s="38">
        <f>IF('Women Track input 2'!B8="","",'Women Track input 2'!B8)</f>
        <v>4</v>
      </c>
      <c r="C917" s="38" t="str">
        <f>IF('Women Track input 2'!C8="","",'Women Track input 2'!C8)</f>
        <v/>
      </c>
      <c r="D917" s="38" t="str">
        <f>IF('Women Track input 2'!D8="","",'Women Track input 2'!D8)</f>
        <v/>
      </c>
      <c r="E917" s="38" t="str">
        <f>IF('Women Track input 2'!E8="","",'Women Track input 2'!E8)</f>
        <v/>
      </c>
      <c r="F917" s="46" t="str">
        <f>IF('Women Track input 2'!X8="","",'Women Track input 2'!X8)</f>
        <v/>
      </c>
      <c r="G917" s="46">
        <f>IF('Women Track input 2'!K8="","",'Women Track input 2'!K8)</f>
        <v>0</v>
      </c>
      <c r="H917" s="46">
        <f>IF('Women Track input 2'!L8="","",'Women Track input 2'!L8)</f>
        <v>0</v>
      </c>
    </row>
    <row r="918" spans="1:8">
      <c r="A918" t="str">
        <f>IF('Women Track input 2'!A9="","",'Women Track input 2'!A9)</f>
        <v/>
      </c>
      <c r="B918" s="38">
        <f>IF('Women Track input 2'!B9="","",'Women Track input 2'!B9)</f>
        <v>5</v>
      </c>
      <c r="C918" s="38" t="str">
        <f>IF('Women Track input 2'!C9="","",'Women Track input 2'!C9)</f>
        <v/>
      </c>
      <c r="D918" s="38" t="str">
        <f>IF('Women Track input 2'!D9="","",'Women Track input 2'!D9)</f>
        <v/>
      </c>
      <c r="E918" s="38" t="str">
        <f>IF('Women Track input 2'!E9="","",'Women Track input 2'!E9)</f>
        <v/>
      </c>
      <c r="F918" s="46" t="str">
        <f>IF('Women Track input 2'!X9="","",'Women Track input 2'!X9)</f>
        <v/>
      </c>
      <c r="G918" s="46">
        <f>IF('Women Track input 2'!K9="","",'Women Track input 2'!K9)</f>
        <v>0</v>
      </c>
      <c r="H918" s="46">
        <f>IF('Women Track input 2'!L9="","",'Women Track input 2'!L9)</f>
        <v>0</v>
      </c>
    </row>
    <row r="919" spans="1:8">
      <c r="A919" t="str">
        <f>IF('Women Track input 2'!A10="","",'Women Track input 2'!A10)</f>
        <v/>
      </c>
      <c r="B919" s="38">
        <f>IF('Women Track input 2'!B10="","",'Women Track input 2'!B10)</f>
        <v>6</v>
      </c>
      <c r="C919" s="38" t="str">
        <f>IF('Women Track input 2'!C10="","",'Women Track input 2'!C10)</f>
        <v/>
      </c>
      <c r="D919" s="38" t="str">
        <f>IF('Women Track input 2'!D10="","",'Women Track input 2'!D10)</f>
        <v/>
      </c>
      <c r="E919" s="38" t="str">
        <f>IF('Women Track input 2'!E10="","",'Women Track input 2'!E10)</f>
        <v/>
      </c>
      <c r="F919" s="46" t="str">
        <f>IF('Women Track input 2'!X10="","",'Women Track input 2'!X10)</f>
        <v/>
      </c>
      <c r="G919" s="46">
        <f>IF('Women Track input 2'!K10="","",'Women Track input 2'!K10)</f>
        <v>0</v>
      </c>
      <c r="H919" s="46">
        <f>IF('Women Track input 2'!L10="","",'Women Track input 2'!L10)</f>
        <v>0</v>
      </c>
    </row>
    <row r="920" spans="1:8">
      <c r="A920" t="str">
        <f>IF('Women Track input 2'!A11="","",'Women Track input 2'!A11)</f>
        <v/>
      </c>
      <c r="B920" s="38">
        <f>IF('Women Track input 2'!B11="","",'Women Track input 2'!B11)</f>
        <v>7</v>
      </c>
      <c r="C920" s="38" t="str">
        <f>IF('Women Track input 2'!C11="","",'Women Track input 2'!C11)</f>
        <v/>
      </c>
      <c r="D920" s="38" t="str">
        <f>IF('Women Track input 2'!D11="","",'Women Track input 2'!D11)</f>
        <v/>
      </c>
      <c r="E920" s="38" t="str">
        <f>IF('Women Track input 2'!E11="","",'Women Track input 2'!E11)</f>
        <v/>
      </c>
      <c r="F920" s="46" t="str">
        <f>IF('Women Track input 2'!X11="","",'Women Track input 2'!X11)</f>
        <v/>
      </c>
      <c r="G920" s="46">
        <f>IF('Women Track input 2'!K11="","",'Women Track input 2'!K11)</f>
        <v>0</v>
      </c>
      <c r="H920" s="46">
        <f>IF('Women Track input 2'!L11="","",'Women Track input 2'!L11)</f>
        <v>0</v>
      </c>
    </row>
    <row r="921" spans="1:8">
      <c r="A921" t="str">
        <f>IF('Women Track input 2'!A12="","",'Women Track input 2'!A12)</f>
        <v/>
      </c>
      <c r="B921" s="38">
        <f>IF('Women Track input 2'!B12="","",'Women Track input 2'!B12)</f>
        <v>8</v>
      </c>
      <c r="C921" s="38" t="str">
        <f>IF('Women Track input 2'!C12="","",'Women Track input 2'!C12)</f>
        <v/>
      </c>
      <c r="D921" s="38" t="str">
        <f>IF('Women Track input 2'!D12="","",'Women Track input 2'!D12)</f>
        <v/>
      </c>
      <c r="E921" s="38" t="str">
        <f>IF('Women Track input 2'!E12="","",'Women Track input 2'!E12)</f>
        <v/>
      </c>
      <c r="F921" s="46" t="str">
        <f>IF('Women Track input 2'!X12="","",'Women Track input 2'!X12)</f>
        <v/>
      </c>
      <c r="G921" s="46">
        <f>IF('Women Track input 2'!K12="","",'Women Track input 2'!K12)</f>
        <v>0</v>
      </c>
      <c r="H921" s="46">
        <f>IF('Women Track input 2'!L12="","",'Women Track input 2'!L12)</f>
        <v>0</v>
      </c>
    </row>
    <row r="922" spans="1:8">
      <c r="A922" s="16" t="str">
        <f>IF('Women Track input 2'!A13="","",'Women Track input 2'!A13)</f>
        <v>Event</v>
      </c>
      <c r="B922" t="str">
        <f>IF('Women Track input 2'!B13="","",'Women Track input 2'!B13)</f>
        <v/>
      </c>
      <c r="C922" t="str">
        <f>IF('Women Track input 2'!C13="","",'Women Track input 2'!C13)</f>
        <v/>
      </c>
      <c r="D922" t="str">
        <f>IF('Women Track input 2'!D13="","",'Women Track input 2'!D13)</f>
        <v/>
      </c>
      <c r="E922" t="str">
        <f>IF('Women Track input 2'!E13="","",'Women Track input 2'!E13)</f>
        <v/>
      </c>
      <c r="F922" s="2" t="str">
        <f>IF('Women Track input 2'!T13="","",'Women Track input 2'!T13)</f>
        <v/>
      </c>
      <c r="G922" s="2" t="str">
        <f>IF('Women Track input 2'!K13="","",'Women Track input 2'!K13)</f>
        <v/>
      </c>
      <c r="H922" s="2" t="str">
        <f>IF('Women Track input 2'!L13="","",'Women Track input 2'!L13)</f>
        <v/>
      </c>
    </row>
    <row r="923" spans="1:8">
      <c r="A923" s="39">
        <f>IF('Women Track input 2'!A14="","",'Women Track input 2'!A14)</f>
        <v>1500</v>
      </c>
      <c r="B923" s="47" t="str">
        <f>IF('Women Track input 2'!B14="","",'Women Track input 2'!B14)</f>
        <v>B+C string</v>
      </c>
      <c r="C923" s="42" t="str">
        <f>IF('Women Track input 2'!C14="","",'Women Track input 2'!C14)</f>
        <v/>
      </c>
      <c r="D923" s="42" t="str">
        <f>IF('Women Track input 2'!D14="","",'Women Track input 2'!D14)</f>
        <v/>
      </c>
      <c r="E923" s="42" t="str">
        <f>IF('Women Track input 2'!E14="","",'Women Track input 2'!E14)</f>
        <v/>
      </c>
      <c r="F923" s="43" t="str">
        <f>IF('Women Track input 2'!X14="","",'Women Track input 2'!X14)</f>
        <v>Formatted</v>
      </c>
      <c r="G923" s="43" t="str">
        <f>IF('Women Track input 2'!K14="","",'Women Track input 2'!K14)</f>
        <v>Position</v>
      </c>
      <c r="H923" s="43" t="str">
        <f>IF('Women Track input 2'!L14="","",'Women Track input 2'!L14)</f>
        <v>Bonus</v>
      </c>
    </row>
    <row r="924" spans="1:8">
      <c r="A924" s="40" t="str">
        <f>IF('Women Track input 2'!A15="","",'Women Track input 2'!A15)</f>
        <v>WOMEN</v>
      </c>
      <c r="B924" s="37" t="str">
        <f>IF('Women Track input 2'!B15="","",'Women Track input 2'!B15)</f>
        <v>Position</v>
      </c>
      <c r="C924" s="37" t="str">
        <f>IF('Women Track input 2'!C15="","",'Women Track input 2'!C15)</f>
        <v>Competitor</v>
      </c>
      <c r="D924" s="37" t="str">
        <f>IF('Women Track input 2'!D15="","",'Women Track input 2'!D15)</f>
        <v>Club</v>
      </c>
      <c r="E924" s="37" t="str">
        <f>IF('Women Track input 2'!E15="","",'Women Track input 2'!E15)</f>
        <v>Bib Number</v>
      </c>
      <c r="F924" s="45" t="str">
        <f>IF('Women Track input 2'!X15="","",'Women Track input 2'!X15)</f>
        <v>Performance</v>
      </c>
      <c r="G924" s="45" t="str">
        <f>IF('Women Track input 2'!K15="","",'Women Track input 2'!K15)</f>
        <v>Points</v>
      </c>
      <c r="H924" s="45" t="str">
        <f>IF('Women Track input 2'!L15="","",'Women Track input 2'!L15)</f>
        <v>Points</v>
      </c>
    </row>
    <row r="925" spans="1:8">
      <c r="A925" t="str">
        <f>IF('Women Track input 2'!A16="","",'Women Track input 2'!A16)</f>
        <v/>
      </c>
      <c r="B925" s="38">
        <f>IF('Women Track input 2'!B16="","",'Women Track input 2'!B16)</f>
        <v>1</v>
      </c>
      <c r="C925" s="38" t="str">
        <f>IF('Women Track input 2'!C16="","",'Women Track input 2'!C16)</f>
        <v/>
      </c>
      <c r="D925" s="38" t="str">
        <f>IF('Women Track input 2'!D16="","",'Women Track input 2'!D16)</f>
        <v/>
      </c>
      <c r="E925" s="38" t="str">
        <f>IF('Women Track input 2'!E16="","",'Women Track input 2'!E16)</f>
        <v/>
      </c>
      <c r="F925" s="46" t="str">
        <f>IF('Women Track input 2'!X16="","",'Women Track input 2'!X16)</f>
        <v/>
      </c>
      <c r="G925" s="46">
        <f>IF('Women Track input 2'!K16="","",'Women Track input 2'!K16)</f>
        <v>0</v>
      </c>
      <c r="H925" s="46">
        <f>IF('Women Track input 2'!L16="","",'Women Track input 2'!L16)</f>
        <v>0</v>
      </c>
    </row>
    <row r="926" spans="1:8">
      <c r="A926" t="str">
        <f>IF('Women Track input 2'!A17="","",'Women Track input 2'!A17)</f>
        <v/>
      </c>
      <c r="B926" s="38">
        <f>IF('Women Track input 2'!B17="","",'Women Track input 2'!B17)</f>
        <v>2</v>
      </c>
      <c r="C926" s="38" t="str">
        <f>IF('Women Track input 2'!C17="","",'Women Track input 2'!C17)</f>
        <v/>
      </c>
      <c r="D926" s="38" t="str">
        <f>IF('Women Track input 2'!D17="","",'Women Track input 2'!D17)</f>
        <v/>
      </c>
      <c r="E926" s="38" t="str">
        <f>IF('Women Track input 2'!E17="","",'Women Track input 2'!E17)</f>
        <v/>
      </c>
      <c r="F926" s="46" t="str">
        <f>IF('Women Track input 2'!X17="","",'Women Track input 2'!X17)</f>
        <v/>
      </c>
      <c r="G926" s="46">
        <f>IF('Women Track input 2'!K17="","",'Women Track input 2'!K17)</f>
        <v>0</v>
      </c>
      <c r="H926" s="46">
        <f>IF('Women Track input 2'!L17="","",'Women Track input 2'!L17)</f>
        <v>0</v>
      </c>
    </row>
    <row r="927" spans="1:8">
      <c r="A927" t="str">
        <f>IF('Women Track input 2'!A18="","",'Women Track input 2'!A18)</f>
        <v/>
      </c>
      <c r="B927" s="38">
        <f>IF('Women Track input 2'!B18="","",'Women Track input 2'!B18)</f>
        <v>3</v>
      </c>
      <c r="C927" s="38" t="str">
        <f>IF('Women Track input 2'!C18="","",'Women Track input 2'!C18)</f>
        <v/>
      </c>
      <c r="D927" s="38" t="str">
        <f>IF('Women Track input 2'!D18="","",'Women Track input 2'!D18)</f>
        <v/>
      </c>
      <c r="E927" s="38" t="str">
        <f>IF('Women Track input 2'!E18="","",'Women Track input 2'!E18)</f>
        <v/>
      </c>
      <c r="F927" s="46" t="str">
        <f>IF('Women Track input 2'!X18="","",'Women Track input 2'!X18)</f>
        <v/>
      </c>
      <c r="G927" s="46">
        <f>IF('Women Track input 2'!K18="","",'Women Track input 2'!K18)</f>
        <v>0</v>
      </c>
      <c r="H927" s="46">
        <f>IF('Women Track input 2'!L18="","",'Women Track input 2'!L18)</f>
        <v>0</v>
      </c>
    </row>
    <row r="928" spans="1:8">
      <c r="A928" t="str">
        <f>IF('Women Track input 2'!A19="","",'Women Track input 2'!A19)</f>
        <v/>
      </c>
      <c r="B928" s="38">
        <f>IF('Women Track input 2'!B19="","",'Women Track input 2'!B19)</f>
        <v>4</v>
      </c>
      <c r="C928" s="38" t="str">
        <f>IF('Women Track input 2'!C19="","",'Women Track input 2'!C19)</f>
        <v/>
      </c>
      <c r="D928" s="38" t="str">
        <f>IF('Women Track input 2'!D19="","",'Women Track input 2'!D19)</f>
        <v/>
      </c>
      <c r="E928" s="38" t="str">
        <f>IF('Women Track input 2'!E19="","",'Women Track input 2'!E19)</f>
        <v/>
      </c>
      <c r="F928" s="46" t="str">
        <f>IF('Women Track input 2'!X19="","",'Women Track input 2'!X19)</f>
        <v/>
      </c>
      <c r="G928" s="46">
        <f>IF('Women Track input 2'!K19="","",'Women Track input 2'!K19)</f>
        <v>0</v>
      </c>
      <c r="H928" s="46">
        <f>IF('Women Track input 2'!L19="","",'Women Track input 2'!L19)</f>
        <v>0</v>
      </c>
    </row>
    <row r="929" spans="1:8">
      <c r="A929" t="str">
        <f>IF('Women Track input 2'!A20="","",'Women Track input 2'!A20)</f>
        <v/>
      </c>
      <c r="B929" s="38">
        <f>IF('Women Track input 2'!B20="","",'Women Track input 2'!B20)</f>
        <v>5</v>
      </c>
      <c r="C929" s="38" t="str">
        <f>IF('Women Track input 2'!C20="","",'Women Track input 2'!C20)</f>
        <v/>
      </c>
      <c r="D929" s="38" t="str">
        <f>IF('Women Track input 2'!D20="","",'Women Track input 2'!D20)</f>
        <v/>
      </c>
      <c r="E929" s="38" t="str">
        <f>IF('Women Track input 2'!E20="","",'Women Track input 2'!E20)</f>
        <v/>
      </c>
      <c r="F929" s="46" t="str">
        <f>IF('Women Track input 2'!X20="","",'Women Track input 2'!X20)</f>
        <v/>
      </c>
      <c r="G929" s="46">
        <f>IF('Women Track input 2'!K20="","",'Women Track input 2'!K20)</f>
        <v>0</v>
      </c>
      <c r="H929" s="46">
        <f>IF('Women Track input 2'!L20="","",'Women Track input 2'!L20)</f>
        <v>0</v>
      </c>
    </row>
    <row r="930" spans="1:8">
      <c r="A930" t="str">
        <f>IF('Women Track input 2'!A21="","",'Women Track input 2'!A21)</f>
        <v/>
      </c>
      <c r="B930" s="38">
        <f>IF('Women Track input 2'!B21="","",'Women Track input 2'!B21)</f>
        <v>6</v>
      </c>
      <c r="C930" s="38" t="str">
        <f>IF('Women Track input 2'!C21="","",'Women Track input 2'!C21)</f>
        <v/>
      </c>
      <c r="D930" s="38" t="str">
        <f>IF('Women Track input 2'!D21="","",'Women Track input 2'!D21)</f>
        <v/>
      </c>
      <c r="E930" s="38" t="str">
        <f>IF('Women Track input 2'!E21="","",'Women Track input 2'!E21)</f>
        <v/>
      </c>
      <c r="F930" s="46" t="str">
        <f>IF('Women Track input 2'!X21="","",'Women Track input 2'!X21)</f>
        <v/>
      </c>
      <c r="G930" s="46">
        <f>IF('Women Track input 2'!K21="","",'Women Track input 2'!K21)</f>
        <v>0</v>
      </c>
      <c r="H930" s="46">
        <f>IF('Women Track input 2'!L21="","",'Women Track input 2'!L21)</f>
        <v>0</v>
      </c>
    </row>
    <row r="931" spans="1:8">
      <c r="A931" t="str">
        <f>IF('Women Track input 2'!A22="","",'Women Track input 2'!A22)</f>
        <v/>
      </c>
      <c r="B931" s="38">
        <f>IF('Women Track input 2'!B22="","",'Women Track input 2'!B22)</f>
        <v>7</v>
      </c>
      <c r="C931" s="38" t="str">
        <f>IF('Women Track input 2'!C22="","",'Women Track input 2'!C22)</f>
        <v/>
      </c>
      <c r="D931" s="38" t="str">
        <f>IF('Women Track input 2'!D22="","",'Women Track input 2'!D22)</f>
        <v/>
      </c>
      <c r="E931" s="38" t="str">
        <f>IF('Women Track input 2'!E22="","",'Women Track input 2'!E22)</f>
        <v/>
      </c>
      <c r="F931" s="46" t="str">
        <f>IF('Women Track input 2'!X22="","",'Women Track input 2'!X22)</f>
        <v/>
      </c>
      <c r="G931" s="46">
        <f>IF('Women Track input 2'!K22="","",'Women Track input 2'!K22)</f>
        <v>0</v>
      </c>
      <c r="H931" s="46">
        <f>IF('Women Track input 2'!L22="","",'Women Track input 2'!L22)</f>
        <v>0</v>
      </c>
    </row>
    <row r="932" spans="1:8">
      <c r="A932" t="str">
        <f>IF('Women Track input 2'!A23="","",'Women Track input 2'!A23)</f>
        <v/>
      </c>
      <c r="B932" s="38">
        <f>IF('Women Track input 2'!B23="","",'Women Track input 2'!B23)</f>
        <v>8</v>
      </c>
      <c r="C932" s="38" t="str">
        <f>IF('Women Track input 2'!C23="","",'Women Track input 2'!C23)</f>
        <v/>
      </c>
      <c r="D932" s="38" t="str">
        <f>IF('Women Track input 2'!D23="","",'Women Track input 2'!D23)</f>
        <v/>
      </c>
      <c r="E932" s="38" t="str">
        <f>IF('Women Track input 2'!E23="","",'Women Track input 2'!E23)</f>
        <v/>
      </c>
      <c r="F932" s="46" t="str">
        <f>IF('Women Track input 2'!X23="","",'Women Track input 2'!X23)</f>
        <v/>
      </c>
      <c r="G932" s="46">
        <f>IF('Women Track input 2'!K23="","",'Women Track input 2'!K23)</f>
        <v>0</v>
      </c>
      <c r="H932" s="46">
        <f>IF('Women Track input 2'!L23="","",'Women Track input 2'!L23)</f>
        <v>0</v>
      </c>
    </row>
    <row r="933" spans="1:8">
      <c r="A933" t="str">
        <f>IF('Women Track input 2'!A24="","",'Women Track input 2'!A24)</f>
        <v/>
      </c>
      <c r="B933" s="38">
        <f>IF('Women Track input 2'!B24="","",'Women Track input 2'!B24)</f>
        <v>9</v>
      </c>
      <c r="C933" s="38" t="str">
        <f>IF('Women Track input 2'!C24="","",'Women Track input 2'!C24)</f>
        <v/>
      </c>
      <c r="D933" s="38" t="str">
        <f>IF('Women Track input 2'!D24="","",'Women Track input 2'!D24)</f>
        <v/>
      </c>
      <c r="E933" s="38" t="str">
        <f>IF('Women Track input 2'!E24="","",'Women Track input 2'!E24)</f>
        <v/>
      </c>
      <c r="F933" s="46" t="str">
        <f>IF('Women Track input 2'!X24="","",'Women Track input 2'!X24)</f>
        <v/>
      </c>
      <c r="G933" s="46">
        <f>IF('Women Track input 2'!K24="","",'Women Track input 2'!K24)</f>
        <v>0</v>
      </c>
      <c r="H933" s="46">
        <f>IF('Women Track input 2'!L24="","",'Women Track input 2'!L24)</f>
        <v>0</v>
      </c>
    </row>
    <row r="934" spans="1:8">
      <c r="A934" t="str">
        <f>IF('Women Track input 2'!A25="","",'Women Track input 2'!A25)</f>
        <v/>
      </c>
      <c r="B934" s="38">
        <f>IF('Women Track input 2'!B25="","",'Women Track input 2'!B25)</f>
        <v>10</v>
      </c>
      <c r="C934" s="38" t="str">
        <f>IF('Women Track input 2'!C25="","",'Women Track input 2'!C25)</f>
        <v/>
      </c>
      <c r="D934" s="38" t="str">
        <f>IF('Women Track input 2'!D25="","",'Women Track input 2'!D25)</f>
        <v/>
      </c>
      <c r="E934" s="38" t="str">
        <f>IF('Women Track input 2'!E25="","",'Women Track input 2'!E25)</f>
        <v/>
      </c>
      <c r="F934" s="46" t="str">
        <f>IF('Women Track input 2'!X25="","",'Women Track input 2'!X25)</f>
        <v/>
      </c>
      <c r="G934" s="46">
        <f>IF('Women Track input 2'!K25="","",'Women Track input 2'!K25)</f>
        <v>0</v>
      </c>
      <c r="H934" s="46">
        <f>IF('Women Track input 2'!L25="","",'Women Track input 2'!L25)</f>
        <v>0</v>
      </c>
    </row>
    <row r="935" spans="1:8">
      <c r="A935" t="str">
        <f>IF('Women Track input 2'!A26="","",'Women Track input 2'!A26)</f>
        <v/>
      </c>
      <c r="B935" s="38">
        <f>IF('Women Track input 2'!B26="","",'Women Track input 2'!B26)</f>
        <v>11</v>
      </c>
      <c r="C935" s="38" t="str">
        <f>IF('Women Track input 2'!C26="","",'Women Track input 2'!C26)</f>
        <v/>
      </c>
      <c r="D935" s="38" t="str">
        <f>IF('Women Track input 2'!D26="","",'Women Track input 2'!D26)</f>
        <v/>
      </c>
      <c r="E935" s="38" t="str">
        <f>IF('Women Track input 2'!E26="","",'Women Track input 2'!E26)</f>
        <v/>
      </c>
      <c r="F935" s="46" t="str">
        <f>IF('Women Track input 2'!X26="","",'Women Track input 2'!X26)</f>
        <v/>
      </c>
      <c r="G935" s="46">
        <f>IF('Women Track input 2'!K26="","",'Women Track input 2'!K26)</f>
        <v>0</v>
      </c>
      <c r="H935" s="46">
        <f>IF('Women Track input 2'!L26="","",'Women Track input 2'!L26)</f>
        <v>0</v>
      </c>
    </row>
    <row r="936" spans="1:8">
      <c r="A936" t="str">
        <f>IF('Women Track input 2'!A27="","",'Women Track input 2'!A27)</f>
        <v/>
      </c>
      <c r="B936" s="38">
        <f>IF('Women Track input 2'!B27="","",'Women Track input 2'!B27)</f>
        <v>12</v>
      </c>
      <c r="C936" s="38" t="str">
        <f>IF('Women Track input 2'!C27="","",'Women Track input 2'!C27)</f>
        <v/>
      </c>
      <c r="D936" s="38" t="str">
        <f>IF('Women Track input 2'!D27="","",'Women Track input 2'!D27)</f>
        <v/>
      </c>
      <c r="E936" s="38" t="str">
        <f>IF('Women Track input 2'!E27="","",'Women Track input 2'!E27)</f>
        <v/>
      </c>
      <c r="F936" s="46" t="str">
        <f>IF('Women Track input 2'!X27="","",'Women Track input 2'!X27)</f>
        <v/>
      </c>
      <c r="G936" s="46">
        <f>IF('Women Track input 2'!K27="","",'Women Track input 2'!K27)</f>
        <v>0</v>
      </c>
      <c r="H936" s="46">
        <f>IF('Women Track input 2'!L27="","",'Women Track input 2'!L27)</f>
        <v>0</v>
      </c>
    </row>
    <row r="937" spans="1:8">
      <c r="A937" t="str">
        <f>IF('Women Track input 2'!A28="","",'Women Track input 2'!A28)</f>
        <v/>
      </c>
      <c r="B937" s="38">
        <f>IF('Women Track input 2'!B28="","",'Women Track input 2'!B28)</f>
        <v>13</v>
      </c>
      <c r="C937" s="38" t="str">
        <f>IF('Women Track input 2'!C28="","",'Women Track input 2'!C28)</f>
        <v/>
      </c>
      <c r="D937" s="38" t="str">
        <f>IF('Women Track input 2'!D28="","",'Women Track input 2'!D28)</f>
        <v/>
      </c>
      <c r="E937" s="38" t="str">
        <f>IF('Women Track input 2'!E28="","",'Women Track input 2'!E28)</f>
        <v/>
      </c>
      <c r="F937" s="46" t="str">
        <f>IF('Women Track input 2'!X28="","",'Women Track input 2'!X28)</f>
        <v/>
      </c>
      <c r="G937" s="46">
        <f>IF('Women Track input 2'!K28="","",'Women Track input 2'!K28)</f>
        <v>0</v>
      </c>
      <c r="H937" s="46">
        <f>IF('Women Track input 2'!L28="","",'Women Track input 2'!L28)</f>
        <v>0</v>
      </c>
    </row>
    <row r="938" spans="1:8">
      <c r="A938" t="str">
        <f>IF('Women Track input 2'!A29="","",'Women Track input 2'!A29)</f>
        <v/>
      </c>
      <c r="B938" s="38">
        <f>IF('Women Track input 2'!B29="","",'Women Track input 2'!B29)</f>
        <v>14</v>
      </c>
      <c r="C938" s="38" t="str">
        <f>IF('Women Track input 2'!C29="","",'Women Track input 2'!C29)</f>
        <v/>
      </c>
      <c r="D938" s="38" t="str">
        <f>IF('Women Track input 2'!D29="","",'Women Track input 2'!D29)</f>
        <v/>
      </c>
      <c r="E938" s="38" t="str">
        <f>IF('Women Track input 2'!E29="","",'Women Track input 2'!E29)</f>
        <v/>
      </c>
      <c r="F938" s="46" t="str">
        <f>IF('Women Track input 2'!X29="","",'Women Track input 2'!X29)</f>
        <v/>
      </c>
      <c r="G938" s="46">
        <f>IF('Women Track input 2'!K29="","",'Women Track input 2'!K29)</f>
        <v>0</v>
      </c>
      <c r="H938" s="46">
        <f>IF('Women Track input 2'!L29="","",'Women Track input 2'!L29)</f>
        <v>0</v>
      </c>
    </row>
    <row r="939" spans="1:8">
      <c r="A939" t="str">
        <f>IF('Women Track input 2'!A30="","",'Women Track input 2'!A30)</f>
        <v/>
      </c>
      <c r="B939" s="38">
        <f>IF('Women Track input 2'!B30="","",'Women Track input 2'!B30)</f>
        <v>15</v>
      </c>
      <c r="C939" s="38" t="str">
        <f>IF('Women Track input 2'!C30="","",'Women Track input 2'!C30)</f>
        <v/>
      </c>
      <c r="D939" s="38" t="str">
        <f>IF('Women Track input 2'!D30="","",'Women Track input 2'!D30)</f>
        <v/>
      </c>
      <c r="E939" s="38" t="str">
        <f>IF('Women Track input 2'!E30="","",'Women Track input 2'!E30)</f>
        <v/>
      </c>
      <c r="F939" s="46" t="str">
        <f>IF('Women Track input 2'!X30="","",'Women Track input 2'!X30)</f>
        <v/>
      </c>
      <c r="G939" s="46">
        <f>IF('Women Track input 2'!K30="","",'Women Track input 2'!K30)</f>
        <v>0</v>
      </c>
      <c r="H939" s="46">
        <f>IF('Women Track input 2'!L30="","",'Women Track input 2'!L30)</f>
        <v>0</v>
      </c>
    </row>
    <row r="940" spans="1:8">
      <c r="A940" t="str">
        <f>IF('Women Track input 2'!A31="","",'Women Track input 2'!A31)</f>
        <v/>
      </c>
      <c r="B940" s="38">
        <f>IF('Women Track input 2'!B31="","",'Women Track input 2'!B31)</f>
        <v>16</v>
      </c>
      <c r="C940" s="38" t="str">
        <f>IF('Women Track input 2'!C31="","",'Women Track input 2'!C31)</f>
        <v/>
      </c>
      <c r="D940" s="38" t="str">
        <f>IF('Women Track input 2'!D31="","",'Women Track input 2'!D31)</f>
        <v/>
      </c>
      <c r="E940" s="38" t="str">
        <f>IF('Women Track input 2'!E31="","",'Women Track input 2'!E31)</f>
        <v/>
      </c>
      <c r="F940" s="46" t="str">
        <f>IF('Women Track input 2'!X31="","",'Women Track input 2'!X31)</f>
        <v/>
      </c>
      <c r="G940" s="46">
        <f>IF('Women Track input 2'!K31="","",'Women Track input 2'!K31)</f>
        <v>0</v>
      </c>
      <c r="H940" s="46">
        <f>IF('Women Track input 2'!L31="","",'Women Track input 2'!L31)</f>
        <v>0</v>
      </c>
    </row>
    <row r="941" spans="1:8">
      <c r="A941" t="str">
        <f>IF('Women Track input 2'!A32="","",'Women Track input 2'!A32)</f>
        <v/>
      </c>
      <c r="B941" t="str">
        <f>IF('Women Track input 2'!B32="","",'Women Track input 2'!B32)</f>
        <v/>
      </c>
      <c r="C941" t="str">
        <f>IF('Women Track input 2'!C32="","",'Women Track input 2'!C32)</f>
        <v/>
      </c>
      <c r="D941" t="str">
        <f>IF('Women Track input 2'!D32="","",'Women Track input 2'!D32)</f>
        <v/>
      </c>
      <c r="E941" t="str">
        <f>IF('Women Track input 2'!E32="","",'Women Track input 2'!E32)</f>
        <v/>
      </c>
      <c r="F941" s="2" t="str">
        <f>IF('Women Track input 2'!T32="","",'Women Track input 2'!T32)</f>
        <v/>
      </c>
      <c r="G941" t="str">
        <f>IF('Women Track input 2'!K32="","",'Women Track input 2'!K32)</f>
        <v/>
      </c>
      <c r="H941" t="str">
        <f>IF('Women Track input 2'!L32="","",'Women Track input 2'!L32)</f>
        <v/>
      </c>
    </row>
    <row r="942" spans="1:8">
      <c r="A942" t="str">
        <f>IF('Women Track input 2'!A33="","",'Women Track input 2'!A33)</f>
        <v/>
      </c>
      <c r="B942" t="str">
        <f>IF('Women Track input 2'!B33="","",'Women Track input 2'!B33)</f>
        <v/>
      </c>
      <c r="C942" t="str">
        <f>IF('Women Track input 2'!C33="","",'Women Track input 2'!C33)</f>
        <v/>
      </c>
      <c r="D942" t="str">
        <f>IF('Women Track input 2'!D33="","",'Women Track input 2'!D33)</f>
        <v/>
      </c>
      <c r="E942" t="str">
        <f>IF('Women Track input 2'!E33="","",'Women Track input 2'!E33)</f>
        <v/>
      </c>
      <c r="F942" s="2" t="str">
        <f>IF('Women Track input 2'!T33="","",'Women Track input 2'!T33)</f>
        <v/>
      </c>
      <c r="G942" t="str">
        <f>IF('Women Track input 2'!K33="","",'Women Track input 2'!K33)</f>
        <v/>
      </c>
      <c r="H942" t="str">
        <f>IF('Women Track input 2'!L33="","",'Women Track input 2'!L33)</f>
        <v/>
      </c>
    </row>
    <row r="943" spans="1:8">
      <c r="A943" s="39" t="str">
        <f>IF('Women Track input 2'!A34="","",'Women Track input 2'!A34)</f>
        <v>Event</v>
      </c>
      <c r="B943" s="39" t="str">
        <f>IF('Women Track input 2'!B34="","",'Women Track input 2'!B34)</f>
        <v>Event</v>
      </c>
      <c r="C943" s="39">
        <f>IF('Women Track input 2'!C34="","",'Women Track input 2'!C34)</f>
        <v>5000</v>
      </c>
      <c r="D943" s="39" t="str">
        <f>IF('Women Track input 2'!D34="","",'Women Track input 2'!D34)</f>
        <v>metres</v>
      </c>
      <c r="E943" s="40" t="str">
        <f>IF('Women Track input 2'!E34="","",'Women Track input 2'!E34)</f>
        <v/>
      </c>
      <c r="F943" s="2" t="str">
        <f>IF('Women Track input 2'!T34="","",'Women Track input 2'!T34)</f>
        <v/>
      </c>
      <c r="G943" s="2" t="str">
        <f>IF('Women Track input 2'!K34="","",'Women Track input 2'!K34)</f>
        <v/>
      </c>
      <c r="H943" s="2" t="str">
        <f>IF('Women Track input 2'!L34="","",'Women Track input 2'!L34)</f>
        <v/>
      </c>
    </row>
    <row r="944" spans="1:8">
      <c r="A944" s="39">
        <f>IF('Women Track input 2'!A35="","",'Women Track input 2'!A35)</f>
        <v>5000</v>
      </c>
      <c r="B944" s="41" t="str">
        <f>IF('Women Track input 2'!B35="","",'Women Track input 2'!B35)</f>
        <v>A string</v>
      </c>
      <c r="C944" s="42" t="str">
        <f>IF('Women Track input 2'!C35="","",'Women Track input 2'!C35)</f>
        <v/>
      </c>
      <c r="D944" s="42" t="str">
        <f>IF('Women Track input 2'!D35="","",'Women Track input 2'!D35)</f>
        <v/>
      </c>
      <c r="E944" s="42" t="str">
        <f>IF('Women Track input 2'!E35="","",'Women Track input 2'!E35)</f>
        <v/>
      </c>
      <c r="F944" s="43" t="str">
        <f>IF('Women Track input 2'!X35="","",'Women Track input 2'!X35)</f>
        <v>Formatted</v>
      </c>
      <c r="G944" s="43" t="str">
        <f>IF('Women Track input 2'!K35="","",'Women Track input 2'!K35)</f>
        <v>Position</v>
      </c>
      <c r="H944" s="43" t="str">
        <f>IF('Women Track input 2'!L35="","",'Women Track input 2'!L35)</f>
        <v>Bonus</v>
      </c>
    </row>
    <row r="945" spans="1:8">
      <c r="A945" s="40" t="str">
        <f>IF('Women Track input 2'!A36="","",'Women Track input 2'!A36)</f>
        <v>WOMEN</v>
      </c>
      <c r="B945" s="44" t="str">
        <f>IF('Women Track input 2'!B36="","",'Women Track input 2'!B36)</f>
        <v>Position</v>
      </c>
      <c r="C945" s="37" t="str">
        <f>IF('Women Track input 2'!C36="","",'Women Track input 2'!C36)</f>
        <v>Competitor</v>
      </c>
      <c r="D945" s="37" t="str">
        <f>IF('Women Track input 2'!D36="","",'Women Track input 2'!D36)</f>
        <v>Club</v>
      </c>
      <c r="E945" s="37" t="str">
        <f>IF('Women Track input 2'!E36="","",'Women Track input 2'!E36)</f>
        <v>Bib Number</v>
      </c>
      <c r="F945" s="45" t="str">
        <f>IF('Women Track input 2'!X36="","",'Women Track input 2'!X36)</f>
        <v>Performance</v>
      </c>
      <c r="G945" s="45" t="str">
        <f>IF('Women Track input 2'!K36="","",'Women Track input 2'!K36)</f>
        <v>Points</v>
      </c>
      <c r="H945" s="45" t="str">
        <f>IF('Women Track input 2'!L36="","",'Women Track input 2'!L36)</f>
        <v>Points</v>
      </c>
    </row>
    <row r="946" spans="1:8">
      <c r="A946" t="str">
        <f>IF('Women Track input 2'!A37="","",'Women Track input 2'!A37)</f>
        <v/>
      </c>
      <c r="B946" s="38">
        <f>IF('Women Track input 2'!B37="","",'Women Track input 2'!B37)</f>
        <v>1</v>
      </c>
      <c r="C946" s="38" t="str">
        <f>IF('Women Track input 2'!C37="","",'Women Track input 2'!C37)</f>
        <v/>
      </c>
      <c r="D946" s="38" t="str">
        <f>IF('Women Track input 2'!D37="","",'Women Track input 2'!D37)</f>
        <v/>
      </c>
      <c r="E946" s="38" t="str">
        <f>IF('Women Track input 2'!E37="","",'Women Track input 2'!E37)</f>
        <v/>
      </c>
      <c r="F946" s="46" t="str">
        <f>IF('Women Track input 2'!X37="","",'Women Track input 2'!X37)</f>
        <v/>
      </c>
      <c r="G946" s="46">
        <f>IF('Women Track input 2'!K37="","",'Women Track input 2'!K37)</f>
        <v>0</v>
      </c>
      <c r="H946" s="46">
        <f>IF('Women Track input 2'!L37="","",'Women Track input 2'!L37)</f>
        <v>0</v>
      </c>
    </row>
    <row r="947" spans="1:8">
      <c r="A947" t="str">
        <f>IF('Women Track input 2'!A38="","",'Women Track input 2'!A38)</f>
        <v/>
      </c>
      <c r="B947" s="38">
        <f>IF('Women Track input 2'!B38="","",'Women Track input 2'!B38)</f>
        <v>2</v>
      </c>
      <c r="C947" s="38" t="str">
        <f>IF('Women Track input 2'!C38="","",'Women Track input 2'!C38)</f>
        <v/>
      </c>
      <c r="D947" s="38" t="str">
        <f>IF('Women Track input 2'!D38="","",'Women Track input 2'!D38)</f>
        <v/>
      </c>
      <c r="E947" s="38" t="str">
        <f>IF('Women Track input 2'!E38="","",'Women Track input 2'!E38)</f>
        <v/>
      </c>
      <c r="F947" s="46" t="str">
        <f>IF('Women Track input 2'!X38="","",'Women Track input 2'!X38)</f>
        <v/>
      </c>
      <c r="G947" s="46">
        <f>IF('Women Track input 2'!K38="","",'Women Track input 2'!K38)</f>
        <v>0</v>
      </c>
      <c r="H947" s="46">
        <f>IF('Women Track input 2'!L38="","",'Women Track input 2'!L38)</f>
        <v>0</v>
      </c>
    </row>
    <row r="948" spans="1:8">
      <c r="A948" t="str">
        <f>IF('Women Track input 2'!A39="","",'Women Track input 2'!A39)</f>
        <v/>
      </c>
      <c r="B948" s="38">
        <f>IF('Women Track input 2'!B39="","",'Women Track input 2'!B39)</f>
        <v>3</v>
      </c>
      <c r="C948" s="38" t="str">
        <f>IF('Women Track input 2'!C39="","",'Women Track input 2'!C39)</f>
        <v/>
      </c>
      <c r="D948" s="38" t="str">
        <f>IF('Women Track input 2'!D39="","",'Women Track input 2'!D39)</f>
        <v/>
      </c>
      <c r="E948" s="38" t="str">
        <f>IF('Women Track input 2'!E39="","",'Women Track input 2'!E39)</f>
        <v/>
      </c>
      <c r="F948" s="46" t="str">
        <f>IF('Women Track input 2'!X39="","",'Women Track input 2'!X39)</f>
        <v/>
      </c>
      <c r="G948" s="46">
        <f>IF('Women Track input 2'!K39="","",'Women Track input 2'!K39)</f>
        <v>0</v>
      </c>
      <c r="H948" s="46">
        <f>IF('Women Track input 2'!L39="","",'Women Track input 2'!L39)</f>
        <v>0</v>
      </c>
    </row>
    <row r="949" spans="1:8">
      <c r="A949" t="str">
        <f>IF('Women Track input 2'!A40="","",'Women Track input 2'!A40)</f>
        <v/>
      </c>
      <c r="B949" s="38">
        <f>IF('Women Track input 2'!B40="","",'Women Track input 2'!B40)</f>
        <v>4</v>
      </c>
      <c r="C949" s="38" t="str">
        <f>IF('Women Track input 2'!C40="","",'Women Track input 2'!C40)</f>
        <v/>
      </c>
      <c r="D949" s="38" t="str">
        <f>IF('Women Track input 2'!D40="","",'Women Track input 2'!D40)</f>
        <v/>
      </c>
      <c r="E949" s="38" t="str">
        <f>IF('Women Track input 2'!E40="","",'Women Track input 2'!E40)</f>
        <v/>
      </c>
      <c r="F949" s="46" t="str">
        <f>IF('Women Track input 2'!X40="","",'Women Track input 2'!X40)</f>
        <v/>
      </c>
      <c r="G949" s="46">
        <f>IF('Women Track input 2'!K40="","",'Women Track input 2'!K40)</f>
        <v>0</v>
      </c>
      <c r="H949" s="46">
        <f>IF('Women Track input 2'!L40="","",'Women Track input 2'!L40)</f>
        <v>0</v>
      </c>
    </row>
    <row r="950" spans="1:8">
      <c r="A950" t="str">
        <f>IF('Women Track input 2'!A41="","",'Women Track input 2'!A41)</f>
        <v/>
      </c>
      <c r="B950" s="38">
        <f>IF('Women Track input 2'!B41="","",'Women Track input 2'!B41)</f>
        <v>5</v>
      </c>
      <c r="C950" s="38" t="str">
        <f>IF('Women Track input 2'!C41="","",'Women Track input 2'!C41)</f>
        <v/>
      </c>
      <c r="D950" s="38" t="str">
        <f>IF('Women Track input 2'!D41="","",'Women Track input 2'!D41)</f>
        <v/>
      </c>
      <c r="E950" s="38" t="str">
        <f>IF('Women Track input 2'!E41="","",'Women Track input 2'!E41)</f>
        <v/>
      </c>
      <c r="F950" s="46" t="str">
        <f>IF('Women Track input 2'!X41="","",'Women Track input 2'!X41)</f>
        <v/>
      </c>
      <c r="G950" s="46">
        <f>IF('Women Track input 2'!K41="","",'Women Track input 2'!K41)</f>
        <v>0</v>
      </c>
      <c r="H950" s="46">
        <f>IF('Women Track input 2'!L41="","",'Women Track input 2'!L41)</f>
        <v>0</v>
      </c>
    </row>
    <row r="951" spans="1:8">
      <c r="A951" t="str">
        <f>IF('Women Track input 2'!A42="","",'Women Track input 2'!A42)</f>
        <v/>
      </c>
      <c r="B951" s="38">
        <f>IF('Women Track input 2'!B42="","",'Women Track input 2'!B42)</f>
        <v>6</v>
      </c>
      <c r="C951" s="38" t="str">
        <f>IF('Women Track input 2'!C42="","",'Women Track input 2'!C42)</f>
        <v/>
      </c>
      <c r="D951" s="38" t="str">
        <f>IF('Women Track input 2'!D42="","",'Women Track input 2'!D42)</f>
        <v/>
      </c>
      <c r="E951" s="38" t="str">
        <f>IF('Women Track input 2'!E42="","",'Women Track input 2'!E42)</f>
        <v/>
      </c>
      <c r="F951" s="46" t="str">
        <f>IF('Women Track input 2'!X42="","",'Women Track input 2'!X42)</f>
        <v/>
      </c>
      <c r="G951" s="46">
        <f>IF('Women Track input 2'!K42="","",'Women Track input 2'!K42)</f>
        <v>0</v>
      </c>
      <c r="H951" s="46">
        <f>IF('Women Track input 2'!L42="","",'Women Track input 2'!L42)</f>
        <v>0</v>
      </c>
    </row>
    <row r="952" spans="1:8">
      <c r="A952" t="str">
        <f>IF('Women Track input 2'!A43="","",'Women Track input 2'!A43)</f>
        <v/>
      </c>
      <c r="B952" s="38">
        <f>IF('Women Track input 2'!B43="","",'Women Track input 2'!B43)</f>
        <v>7</v>
      </c>
      <c r="C952" s="38" t="str">
        <f>IF('Women Track input 2'!C43="","",'Women Track input 2'!C43)</f>
        <v/>
      </c>
      <c r="D952" s="38" t="str">
        <f>IF('Women Track input 2'!D43="","",'Women Track input 2'!D43)</f>
        <v/>
      </c>
      <c r="E952" s="38" t="str">
        <f>IF('Women Track input 2'!E43="","",'Women Track input 2'!E43)</f>
        <v/>
      </c>
      <c r="F952" s="46" t="str">
        <f>IF('Women Track input 2'!X43="","",'Women Track input 2'!X43)</f>
        <v/>
      </c>
      <c r="G952" s="46">
        <f>IF('Women Track input 2'!K43="","",'Women Track input 2'!K43)</f>
        <v>0</v>
      </c>
      <c r="H952" s="46">
        <f>IF('Women Track input 2'!L43="","",'Women Track input 2'!L43)</f>
        <v>0</v>
      </c>
    </row>
    <row r="953" spans="1:8">
      <c r="A953" t="str">
        <f>IF('Women Track input 2'!A44="","",'Women Track input 2'!A44)</f>
        <v/>
      </c>
      <c r="B953" s="38">
        <f>IF('Women Track input 2'!B44="","",'Women Track input 2'!B44)</f>
        <v>8</v>
      </c>
      <c r="C953" s="38" t="str">
        <f>IF('Women Track input 2'!C44="","",'Women Track input 2'!C44)</f>
        <v/>
      </c>
      <c r="D953" s="38" t="str">
        <f>IF('Women Track input 2'!D44="","",'Women Track input 2'!D44)</f>
        <v/>
      </c>
      <c r="E953" s="38" t="str">
        <f>IF('Women Track input 2'!E44="","",'Women Track input 2'!E44)</f>
        <v/>
      </c>
      <c r="F953" s="46" t="str">
        <f>IF('Women Track input 2'!X44="","",'Women Track input 2'!X44)</f>
        <v/>
      </c>
      <c r="G953" s="46">
        <f>IF('Women Track input 2'!K44="","",'Women Track input 2'!K44)</f>
        <v>0</v>
      </c>
      <c r="H953" s="46">
        <f>IF('Women Track input 2'!L44="","",'Women Track input 2'!L44)</f>
        <v>0</v>
      </c>
    </row>
    <row r="954" spans="1:8">
      <c r="A954" s="16" t="str">
        <f>IF('Women Track input 2'!A45="","",'Women Track input 2'!A45)</f>
        <v>Event</v>
      </c>
      <c r="B954" t="str">
        <f>IF('Women Track input 2'!B45="","",'Women Track input 2'!B45)</f>
        <v/>
      </c>
      <c r="C954" t="str">
        <f>IF('Women Track input 2'!C45="","",'Women Track input 2'!C45)</f>
        <v/>
      </c>
      <c r="D954" t="str">
        <f>IF('Women Track input 2'!D45="","",'Women Track input 2'!D45)</f>
        <v/>
      </c>
      <c r="E954" t="str">
        <f>IF('Women Track input 2'!E45="","",'Women Track input 2'!E45)</f>
        <v/>
      </c>
      <c r="F954" s="2" t="str">
        <f>IF('Women Track input 2'!T45="","",'Women Track input 2'!T45)</f>
        <v/>
      </c>
      <c r="G954" s="2" t="str">
        <f>IF('Women Track input 2'!K45="","",'Women Track input 2'!K45)</f>
        <v/>
      </c>
      <c r="H954" s="2" t="str">
        <f>IF('Women Track input 2'!L45="","",'Women Track input 2'!L45)</f>
        <v/>
      </c>
    </row>
    <row r="955" spans="1:8">
      <c r="A955" s="39">
        <f>IF('Women Track input 2'!A46="","",'Women Track input 2'!A46)</f>
        <v>5000</v>
      </c>
      <c r="B955" s="47" t="str">
        <f>IF('Women Track input 2'!B46="","",'Women Track input 2'!B46)</f>
        <v>B+C string</v>
      </c>
      <c r="C955" s="42" t="str">
        <f>IF('Women Track input 2'!C46="","",'Women Track input 2'!C46)</f>
        <v/>
      </c>
      <c r="D955" s="42" t="str">
        <f>IF('Women Track input 2'!D46="","",'Women Track input 2'!D46)</f>
        <v/>
      </c>
      <c r="E955" s="42" t="str">
        <f>IF('Women Track input 2'!E46="","",'Women Track input 2'!E46)</f>
        <v/>
      </c>
      <c r="F955" s="43" t="str">
        <f>IF('Women Track input 2'!X46="","",'Women Track input 2'!X46)</f>
        <v>Formatted</v>
      </c>
      <c r="G955" s="43" t="str">
        <f>IF('Women Track input 2'!K46="","",'Women Track input 2'!K46)</f>
        <v>Position</v>
      </c>
      <c r="H955" s="43" t="str">
        <f>IF('Women Track input 2'!L46="","",'Women Track input 2'!L46)</f>
        <v>Bonus</v>
      </c>
    </row>
    <row r="956" spans="1:8">
      <c r="A956" s="40" t="str">
        <f>IF('Women Track input 2'!A47="","",'Women Track input 2'!A47)</f>
        <v>WOMEN</v>
      </c>
      <c r="B956" s="37" t="str">
        <f>IF('Women Track input 2'!B47="","",'Women Track input 2'!B47)</f>
        <v>Position</v>
      </c>
      <c r="C956" s="37" t="str">
        <f>IF('Women Track input 2'!C47="","",'Women Track input 2'!C47)</f>
        <v>Competitor</v>
      </c>
      <c r="D956" s="37" t="str">
        <f>IF('Women Track input 2'!D47="","",'Women Track input 2'!D47)</f>
        <v>Club</v>
      </c>
      <c r="E956" s="37" t="str">
        <f>IF('Women Track input 2'!E47="","",'Women Track input 2'!E47)</f>
        <v>Bib Number</v>
      </c>
      <c r="F956" s="45" t="str">
        <f>IF('Women Track input 2'!X47="","",'Women Track input 2'!X47)</f>
        <v>Performance</v>
      </c>
      <c r="G956" s="45" t="str">
        <f>IF('Women Track input 2'!K47="","",'Women Track input 2'!K47)</f>
        <v>Points</v>
      </c>
      <c r="H956" s="45" t="str">
        <f>IF('Women Track input 2'!L47="","",'Women Track input 2'!L47)</f>
        <v>Points</v>
      </c>
    </row>
    <row r="957" spans="1:8">
      <c r="A957" t="str">
        <f>IF('Women Track input 2'!A48="","",'Women Track input 2'!A48)</f>
        <v/>
      </c>
      <c r="B957" s="38">
        <f>IF('Women Track input 2'!B48="","",'Women Track input 2'!B48)</f>
        <v>1</v>
      </c>
      <c r="C957" s="38" t="str">
        <f>IF('Women Track input 2'!C48="","",'Women Track input 2'!C48)</f>
        <v/>
      </c>
      <c r="D957" s="38" t="str">
        <f>IF('Women Track input 2'!D48="","",'Women Track input 2'!D48)</f>
        <v/>
      </c>
      <c r="E957" s="38" t="str">
        <f>IF('Women Track input 2'!E48="","",'Women Track input 2'!E48)</f>
        <v/>
      </c>
      <c r="F957" s="46" t="str">
        <f>IF('Women Track input 2'!X48="","",'Women Track input 2'!X48)</f>
        <v/>
      </c>
      <c r="G957" s="46">
        <f>IF('Women Track input 2'!K48="","",'Women Track input 2'!K48)</f>
        <v>0</v>
      </c>
      <c r="H957" s="46">
        <f>IF('Women Track input 2'!L48="","",'Women Track input 2'!L48)</f>
        <v>0</v>
      </c>
    </row>
    <row r="958" spans="1:8">
      <c r="A958" t="str">
        <f>IF('Women Track input 2'!A49="","",'Women Track input 2'!A49)</f>
        <v/>
      </c>
      <c r="B958" s="38">
        <f>IF('Women Track input 2'!B49="","",'Women Track input 2'!B49)</f>
        <v>2</v>
      </c>
      <c r="C958" s="38" t="str">
        <f>IF('Women Track input 2'!C49="","",'Women Track input 2'!C49)</f>
        <v/>
      </c>
      <c r="D958" s="38" t="str">
        <f>IF('Women Track input 2'!D49="","",'Women Track input 2'!D49)</f>
        <v/>
      </c>
      <c r="E958" s="38" t="str">
        <f>IF('Women Track input 2'!E49="","",'Women Track input 2'!E49)</f>
        <v/>
      </c>
      <c r="F958" s="46" t="str">
        <f>IF('Women Track input 2'!X49="","",'Women Track input 2'!X49)</f>
        <v/>
      </c>
      <c r="G958" s="46">
        <f>IF('Women Track input 2'!K49="","",'Women Track input 2'!K49)</f>
        <v>0</v>
      </c>
      <c r="H958" s="46">
        <f>IF('Women Track input 2'!L49="","",'Women Track input 2'!L49)</f>
        <v>0</v>
      </c>
    </row>
    <row r="959" spans="1:8">
      <c r="A959" t="str">
        <f>IF('Women Track input 2'!A50="","",'Women Track input 2'!A50)</f>
        <v/>
      </c>
      <c r="B959" s="38">
        <f>IF('Women Track input 2'!B50="","",'Women Track input 2'!B50)</f>
        <v>3</v>
      </c>
      <c r="C959" s="38" t="str">
        <f>IF('Women Track input 2'!C50="","",'Women Track input 2'!C50)</f>
        <v/>
      </c>
      <c r="D959" s="38" t="str">
        <f>IF('Women Track input 2'!D50="","",'Women Track input 2'!D50)</f>
        <v/>
      </c>
      <c r="E959" s="38" t="str">
        <f>IF('Women Track input 2'!E50="","",'Women Track input 2'!E50)</f>
        <v/>
      </c>
      <c r="F959" s="46" t="str">
        <f>IF('Women Track input 2'!X50="","",'Women Track input 2'!X50)</f>
        <v/>
      </c>
      <c r="G959" s="46">
        <f>IF('Women Track input 2'!K50="","",'Women Track input 2'!K50)</f>
        <v>0</v>
      </c>
      <c r="H959" s="46">
        <f>IF('Women Track input 2'!L50="","",'Women Track input 2'!L50)</f>
        <v>0</v>
      </c>
    </row>
    <row r="960" spans="1:8">
      <c r="A960" t="str">
        <f>IF('Women Track input 2'!A51="","",'Women Track input 2'!A51)</f>
        <v/>
      </c>
      <c r="B960" s="38">
        <f>IF('Women Track input 2'!B51="","",'Women Track input 2'!B51)</f>
        <v>4</v>
      </c>
      <c r="C960" s="38" t="str">
        <f>IF('Women Track input 2'!C51="","",'Women Track input 2'!C51)</f>
        <v/>
      </c>
      <c r="D960" s="38" t="str">
        <f>IF('Women Track input 2'!D51="","",'Women Track input 2'!D51)</f>
        <v/>
      </c>
      <c r="E960" s="38" t="str">
        <f>IF('Women Track input 2'!E51="","",'Women Track input 2'!E51)</f>
        <v/>
      </c>
      <c r="F960" s="46" t="str">
        <f>IF('Women Track input 2'!X51="","",'Women Track input 2'!X51)</f>
        <v/>
      </c>
      <c r="G960" s="46">
        <f>IF('Women Track input 2'!K51="","",'Women Track input 2'!K51)</f>
        <v>0</v>
      </c>
      <c r="H960" s="46">
        <f>IF('Women Track input 2'!L51="","",'Women Track input 2'!L51)</f>
        <v>0</v>
      </c>
    </row>
    <row r="961" spans="1:8">
      <c r="A961" t="str">
        <f>IF('Women Track input 2'!A52="","",'Women Track input 2'!A52)</f>
        <v/>
      </c>
      <c r="B961" s="38">
        <f>IF('Women Track input 2'!B52="","",'Women Track input 2'!B52)</f>
        <v>5</v>
      </c>
      <c r="C961" s="38" t="str">
        <f>IF('Women Track input 2'!C52="","",'Women Track input 2'!C52)</f>
        <v/>
      </c>
      <c r="D961" s="38" t="str">
        <f>IF('Women Track input 2'!D52="","",'Women Track input 2'!D52)</f>
        <v/>
      </c>
      <c r="E961" s="38" t="str">
        <f>IF('Women Track input 2'!E52="","",'Women Track input 2'!E52)</f>
        <v/>
      </c>
      <c r="F961" s="46" t="str">
        <f>IF('Women Track input 2'!X52="","",'Women Track input 2'!X52)</f>
        <v/>
      </c>
      <c r="G961" s="46">
        <f>IF('Women Track input 2'!K52="","",'Women Track input 2'!K52)</f>
        <v>0</v>
      </c>
      <c r="H961" s="46">
        <f>IF('Women Track input 2'!L52="","",'Women Track input 2'!L52)</f>
        <v>0</v>
      </c>
    </row>
    <row r="962" spans="1:8">
      <c r="A962" t="str">
        <f>IF('Women Track input 2'!A53="","",'Women Track input 2'!A53)</f>
        <v/>
      </c>
      <c r="B962" s="38">
        <f>IF('Women Track input 2'!B53="","",'Women Track input 2'!B53)</f>
        <v>6</v>
      </c>
      <c r="C962" s="38" t="str">
        <f>IF('Women Track input 2'!C53="","",'Women Track input 2'!C53)</f>
        <v/>
      </c>
      <c r="D962" s="38" t="str">
        <f>IF('Women Track input 2'!D53="","",'Women Track input 2'!D53)</f>
        <v/>
      </c>
      <c r="E962" s="38" t="str">
        <f>IF('Women Track input 2'!E53="","",'Women Track input 2'!E53)</f>
        <v/>
      </c>
      <c r="F962" s="46" t="str">
        <f>IF('Women Track input 2'!X53="","",'Women Track input 2'!X53)</f>
        <v/>
      </c>
      <c r="G962" s="46">
        <f>IF('Women Track input 2'!K53="","",'Women Track input 2'!K53)</f>
        <v>0</v>
      </c>
      <c r="H962" s="46">
        <f>IF('Women Track input 2'!L53="","",'Women Track input 2'!L53)</f>
        <v>0</v>
      </c>
    </row>
    <row r="963" spans="1:8">
      <c r="A963" t="str">
        <f>IF('Women Track input 2'!A54="","",'Women Track input 2'!A54)</f>
        <v/>
      </c>
      <c r="B963" s="38">
        <f>IF('Women Track input 2'!B54="","",'Women Track input 2'!B54)</f>
        <v>7</v>
      </c>
      <c r="C963" s="38" t="str">
        <f>IF('Women Track input 2'!C54="","",'Women Track input 2'!C54)</f>
        <v/>
      </c>
      <c r="D963" s="38" t="str">
        <f>IF('Women Track input 2'!D54="","",'Women Track input 2'!D54)</f>
        <v/>
      </c>
      <c r="E963" s="38" t="str">
        <f>IF('Women Track input 2'!E54="","",'Women Track input 2'!E54)</f>
        <v/>
      </c>
      <c r="F963" s="46" t="str">
        <f>IF('Women Track input 2'!X54="","",'Women Track input 2'!X54)</f>
        <v/>
      </c>
      <c r="G963" s="46">
        <f>IF('Women Track input 2'!K54="","",'Women Track input 2'!K54)</f>
        <v>0</v>
      </c>
      <c r="H963" s="46">
        <f>IF('Women Track input 2'!L54="","",'Women Track input 2'!L54)</f>
        <v>0</v>
      </c>
    </row>
    <row r="964" spans="1:8">
      <c r="A964" t="str">
        <f>IF('Women Track input 2'!A55="","",'Women Track input 2'!A55)</f>
        <v/>
      </c>
      <c r="B964" s="38">
        <f>IF('Women Track input 2'!B55="","",'Women Track input 2'!B55)</f>
        <v>8</v>
      </c>
      <c r="C964" s="38" t="str">
        <f>IF('Women Track input 2'!C55="","",'Women Track input 2'!C55)</f>
        <v/>
      </c>
      <c r="D964" s="38" t="str">
        <f>IF('Women Track input 2'!D55="","",'Women Track input 2'!D55)</f>
        <v/>
      </c>
      <c r="E964" s="38" t="str">
        <f>IF('Women Track input 2'!E55="","",'Women Track input 2'!E55)</f>
        <v/>
      </c>
      <c r="F964" s="46" t="str">
        <f>IF('Women Track input 2'!X55="","",'Women Track input 2'!X55)</f>
        <v/>
      </c>
      <c r="G964" s="46">
        <f>IF('Women Track input 2'!K55="","",'Women Track input 2'!K55)</f>
        <v>0</v>
      </c>
      <c r="H964" s="46">
        <f>IF('Women Track input 2'!L55="","",'Women Track input 2'!L55)</f>
        <v>0</v>
      </c>
    </row>
    <row r="965" spans="1:8">
      <c r="A965" t="str">
        <f>IF('Women Track input 2'!A56="","",'Women Track input 2'!A56)</f>
        <v/>
      </c>
      <c r="B965" s="38">
        <f>IF('Women Track input 2'!B56="","",'Women Track input 2'!B56)</f>
        <v>9</v>
      </c>
      <c r="C965" s="38" t="str">
        <f>IF('Women Track input 2'!C56="","",'Women Track input 2'!C56)</f>
        <v/>
      </c>
      <c r="D965" s="38" t="str">
        <f>IF('Women Track input 2'!D56="","",'Women Track input 2'!D56)</f>
        <v/>
      </c>
      <c r="E965" s="38" t="str">
        <f>IF('Women Track input 2'!E56="","",'Women Track input 2'!E56)</f>
        <v/>
      </c>
      <c r="F965" s="46" t="str">
        <f>IF('Women Track input 2'!X56="","",'Women Track input 2'!X56)</f>
        <v/>
      </c>
      <c r="G965" s="46">
        <f>IF('Women Track input 2'!K56="","",'Women Track input 2'!K56)</f>
        <v>0</v>
      </c>
      <c r="H965" s="46">
        <f>IF('Women Track input 2'!L56="","",'Women Track input 2'!L56)</f>
        <v>0</v>
      </c>
    </row>
    <row r="966" spans="1:8">
      <c r="A966" t="str">
        <f>IF('Women Track input 2'!A57="","",'Women Track input 2'!A57)</f>
        <v/>
      </c>
      <c r="B966" s="38">
        <f>IF('Women Track input 2'!B57="","",'Women Track input 2'!B57)</f>
        <v>10</v>
      </c>
      <c r="C966" s="38" t="str">
        <f>IF('Women Track input 2'!C57="","",'Women Track input 2'!C57)</f>
        <v/>
      </c>
      <c r="D966" s="38" t="str">
        <f>IF('Women Track input 2'!D57="","",'Women Track input 2'!D57)</f>
        <v/>
      </c>
      <c r="E966" s="38" t="str">
        <f>IF('Women Track input 2'!E57="","",'Women Track input 2'!E57)</f>
        <v/>
      </c>
      <c r="F966" s="46" t="str">
        <f>IF('Women Track input 2'!X57="","",'Women Track input 2'!X57)</f>
        <v/>
      </c>
      <c r="G966" s="46">
        <f>IF('Women Track input 2'!K57="","",'Women Track input 2'!K57)</f>
        <v>0</v>
      </c>
      <c r="H966" s="46">
        <f>IF('Women Track input 2'!L57="","",'Women Track input 2'!L57)</f>
        <v>0</v>
      </c>
    </row>
    <row r="967" spans="1:8">
      <c r="A967" t="str">
        <f>IF('Women Track input 2'!A58="","",'Women Track input 2'!A58)</f>
        <v/>
      </c>
      <c r="B967" s="38">
        <f>IF('Women Track input 2'!B58="","",'Women Track input 2'!B58)</f>
        <v>11</v>
      </c>
      <c r="C967" s="38" t="str">
        <f>IF('Women Track input 2'!C58="","",'Women Track input 2'!C58)</f>
        <v/>
      </c>
      <c r="D967" s="38" t="str">
        <f>IF('Women Track input 2'!D58="","",'Women Track input 2'!D58)</f>
        <v/>
      </c>
      <c r="E967" s="38" t="str">
        <f>IF('Women Track input 2'!E58="","",'Women Track input 2'!E58)</f>
        <v/>
      </c>
      <c r="F967" s="46" t="str">
        <f>IF('Women Track input 2'!X58="","",'Women Track input 2'!X58)</f>
        <v/>
      </c>
      <c r="G967" s="46">
        <f>IF('Women Track input 2'!K58="","",'Women Track input 2'!K58)</f>
        <v>0</v>
      </c>
      <c r="H967" s="46">
        <f>IF('Women Track input 2'!L58="","",'Women Track input 2'!L58)</f>
        <v>0</v>
      </c>
    </row>
    <row r="968" spans="1:8">
      <c r="A968" t="str">
        <f>IF('Women Track input 2'!A59="","",'Women Track input 2'!A59)</f>
        <v/>
      </c>
      <c r="B968" s="38">
        <f>IF('Women Track input 2'!B59="","",'Women Track input 2'!B59)</f>
        <v>12</v>
      </c>
      <c r="C968" s="38" t="str">
        <f>IF('Women Track input 2'!C59="","",'Women Track input 2'!C59)</f>
        <v/>
      </c>
      <c r="D968" s="38" t="str">
        <f>IF('Women Track input 2'!D59="","",'Women Track input 2'!D59)</f>
        <v/>
      </c>
      <c r="E968" s="38" t="str">
        <f>IF('Women Track input 2'!E59="","",'Women Track input 2'!E59)</f>
        <v/>
      </c>
      <c r="F968" s="46" t="str">
        <f>IF('Women Track input 2'!X59="","",'Women Track input 2'!X59)</f>
        <v/>
      </c>
      <c r="G968" s="46">
        <f>IF('Women Track input 2'!K59="","",'Women Track input 2'!K59)</f>
        <v>0</v>
      </c>
      <c r="H968" s="46">
        <f>IF('Women Track input 2'!L59="","",'Women Track input 2'!L59)</f>
        <v>0</v>
      </c>
    </row>
    <row r="969" spans="1:8">
      <c r="A969" t="str">
        <f>IF('Women Track input 2'!A60="","",'Women Track input 2'!A60)</f>
        <v/>
      </c>
      <c r="B969" s="38">
        <f>IF('Women Track input 2'!B60="","",'Women Track input 2'!B60)</f>
        <v>13</v>
      </c>
      <c r="C969" s="38" t="str">
        <f>IF('Women Track input 2'!C60="","",'Women Track input 2'!C60)</f>
        <v/>
      </c>
      <c r="D969" s="38" t="str">
        <f>IF('Women Track input 2'!D60="","",'Women Track input 2'!D60)</f>
        <v/>
      </c>
      <c r="E969" s="38" t="str">
        <f>IF('Women Track input 2'!E60="","",'Women Track input 2'!E60)</f>
        <v/>
      </c>
      <c r="F969" s="46" t="str">
        <f>IF('Women Track input 2'!X60="","",'Women Track input 2'!X60)</f>
        <v/>
      </c>
      <c r="G969" s="46">
        <f>IF('Women Track input 2'!K60="","",'Women Track input 2'!K60)</f>
        <v>0</v>
      </c>
      <c r="H969" s="46">
        <f>IF('Women Track input 2'!L60="","",'Women Track input 2'!L60)</f>
        <v>0</v>
      </c>
    </row>
    <row r="970" spans="1:8">
      <c r="A970" t="str">
        <f>IF('Women Track input 2'!A61="","",'Women Track input 2'!A61)</f>
        <v/>
      </c>
      <c r="B970" s="38">
        <f>IF('Women Track input 2'!B61="","",'Women Track input 2'!B61)</f>
        <v>14</v>
      </c>
      <c r="C970" s="38" t="str">
        <f>IF('Women Track input 2'!C61="","",'Women Track input 2'!C61)</f>
        <v/>
      </c>
      <c r="D970" s="38" t="str">
        <f>IF('Women Track input 2'!D61="","",'Women Track input 2'!D61)</f>
        <v/>
      </c>
      <c r="E970" s="38" t="str">
        <f>IF('Women Track input 2'!E61="","",'Women Track input 2'!E61)</f>
        <v/>
      </c>
      <c r="F970" s="46" t="str">
        <f>IF('Women Track input 2'!X61="","",'Women Track input 2'!X61)</f>
        <v/>
      </c>
      <c r="G970" s="46">
        <f>IF('Women Track input 2'!K61="","",'Women Track input 2'!K61)</f>
        <v>0</v>
      </c>
      <c r="H970" s="46">
        <f>IF('Women Track input 2'!L61="","",'Women Track input 2'!L61)</f>
        <v>0</v>
      </c>
    </row>
    <row r="971" spans="1:8">
      <c r="A971" t="str">
        <f>IF('Women Track input 2'!A62="","",'Women Track input 2'!A62)</f>
        <v/>
      </c>
      <c r="B971" s="38">
        <f>IF('Women Track input 2'!B62="","",'Women Track input 2'!B62)</f>
        <v>15</v>
      </c>
      <c r="C971" s="38" t="str">
        <f>IF('Women Track input 2'!C62="","",'Women Track input 2'!C62)</f>
        <v/>
      </c>
      <c r="D971" s="38" t="str">
        <f>IF('Women Track input 2'!D62="","",'Women Track input 2'!D62)</f>
        <v/>
      </c>
      <c r="E971" s="38" t="str">
        <f>IF('Women Track input 2'!E62="","",'Women Track input 2'!E62)</f>
        <v/>
      </c>
      <c r="F971" s="46" t="str">
        <f>IF('Women Track input 2'!X62="","",'Women Track input 2'!X62)</f>
        <v/>
      </c>
      <c r="G971" s="46">
        <f>IF('Women Track input 2'!K62="","",'Women Track input 2'!K62)</f>
        <v>0</v>
      </c>
      <c r="H971" s="46">
        <f>IF('Women Track input 2'!L62="","",'Women Track input 2'!L62)</f>
        <v>0</v>
      </c>
    </row>
    <row r="972" spans="1:8">
      <c r="A972" t="str">
        <f>IF('Women Track input 2'!A63="","",'Women Track input 2'!A63)</f>
        <v/>
      </c>
      <c r="B972" s="38">
        <f>IF('Women Track input 2'!B63="","",'Women Track input 2'!B63)</f>
        <v>16</v>
      </c>
      <c r="C972" s="38" t="str">
        <f>IF('Women Track input 2'!C63="","",'Women Track input 2'!C63)</f>
        <v/>
      </c>
      <c r="D972" s="38" t="str">
        <f>IF('Women Track input 2'!D63="","",'Women Track input 2'!D63)</f>
        <v/>
      </c>
      <c r="E972" s="38" t="str">
        <f>IF('Women Track input 2'!E63="","",'Women Track input 2'!E63)</f>
        <v/>
      </c>
      <c r="F972" s="46" t="str">
        <f>IF('Women Track input 2'!X63="","",'Women Track input 2'!X63)</f>
        <v/>
      </c>
      <c r="G972" s="46">
        <f>IF('Women Track input 2'!K63="","",'Women Track input 2'!K63)</f>
        <v>0</v>
      </c>
      <c r="H972" s="46">
        <f>IF('Women Track input 2'!L63="","",'Women Track input 2'!L63)</f>
        <v>0</v>
      </c>
    </row>
    <row r="973" spans="1:8">
      <c r="A973" t="str">
        <f>IF('Women Track input 2'!A64="","",'Women Track input 2'!A64)</f>
        <v/>
      </c>
      <c r="B973" t="str">
        <f>IF('Women Track input 2'!B64="","",'Women Track input 2'!B64)</f>
        <v/>
      </c>
      <c r="C973" t="str">
        <f>IF('Women Track input 2'!C64="","",'Women Track input 2'!C64)</f>
        <v/>
      </c>
      <c r="D973" t="str">
        <f>IF('Women Track input 2'!D64="","",'Women Track input 2'!D64)</f>
        <v/>
      </c>
      <c r="E973" t="str">
        <f>IF('Women Track input 2'!E64="","",'Women Track input 2'!E64)</f>
        <v/>
      </c>
      <c r="F973" s="2" t="str">
        <f>IF('Women Track input 2'!T64="","",'Women Track input 2'!T64)</f>
        <v/>
      </c>
      <c r="G973" t="str">
        <f>IF('Women Track input 2'!K64="","",'Women Track input 2'!K64)</f>
        <v/>
      </c>
      <c r="H973" t="str">
        <f>IF('Women Track input 2'!L64="","",'Women Track input 2'!L64)</f>
        <v/>
      </c>
    </row>
    <row r="974" spans="1:8">
      <c r="A974" t="str">
        <f>IF('Women Track input 2'!A65="","",'Women Track input 2'!A65)</f>
        <v/>
      </c>
      <c r="B974" t="str">
        <f>IF('Women Track input 2'!B65="","",'Women Track input 2'!B65)</f>
        <v/>
      </c>
      <c r="C974" t="str">
        <f>IF('Women Track input 2'!C65="","",'Women Track input 2'!C65)</f>
        <v/>
      </c>
      <c r="D974" t="str">
        <f>IF('Women Track input 2'!D65="","",'Women Track input 2'!D65)</f>
        <v/>
      </c>
      <c r="E974" t="str">
        <f>IF('Women Track input 2'!E65="","",'Women Track input 2'!E65)</f>
        <v/>
      </c>
      <c r="F974" s="2" t="str">
        <f>IF('Women Track input 2'!T65="","",'Women Track input 2'!T65)</f>
        <v/>
      </c>
      <c r="G974" t="str">
        <f>IF('Women Track input 2'!K65="","",'Women Track input 2'!K65)</f>
        <v/>
      </c>
      <c r="H974" t="str">
        <f>IF('Women Track input 2'!L65="","",'Women Track input 2'!L65)</f>
        <v/>
      </c>
    </row>
    <row r="975" spans="1:8">
      <c r="A975" s="39" t="str">
        <f>IF('Women Track input 2'!A66="","",'Women Track input 2'!A66)</f>
        <v>Event</v>
      </c>
      <c r="B975" s="39" t="str">
        <f>IF('Women Track input 2'!B66="","",'Women Track input 2'!B66)</f>
        <v>Event</v>
      </c>
      <c r="C975" s="39" t="str">
        <f>IF('Women Track input 2'!C66="","",'Women Track input 2'!C66)</f>
        <v>2000SC</v>
      </c>
      <c r="D975" s="39" t="str">
        <f>IF('Women Track input 2'!D66="","",'Women Track input 2'!D66)</f>
        <v>metres</v>
      </c>
      <c r="E975" s="40" t="str">
        <f>IF('Women Track input 2'!E66="","",'Women Track input 2'!E66)</f>
        <v/>
      </c>
      <c r="F975" s="2" t="str">
        <f>IF('Women Track input 2'!T66="","",'Women Track input 2'!T66)</f>
        <v/>
      </c>
      <c r="G975" s="2" t="str">
        <f>IF('Women Track input 2'!K66="","",'Women Track input 2'!K66)</f>
        <v/>
      </c>
      <c r="H975" s="2" t="str">
        <f>IF('Women Track input 2'!L66="","",'Women Track input 2'!L66)</f>
        <v/>
      </c>
    </row>
    <row r="976" spans="1:8">
      <c r="A976" s="39" t="str">
        <f>IF('Women Track input 2'!A67="","",'Women Track input 2'!A67)</f>
        <v>2000SC</v>
      </c>
      <c r="B976" s="41" t="str">
        <f>IF('Women Track input 2'!B67="","",'Women Track input 2'!B67)</f>
        <v>A string</v>
      </c>
      <c r="C976" s="42" t="str">
        <f>IF('Women Track input 2'!C67="","",'Women Track input 2'!C67)</f>
        <v/>
      </c>
      <c r="D976" s="42" t="str">
        <f>IF('Women Track input 2'!D67="","",'Women Track input 2'!D67)</f>
        <v/>
      </c>
      <c r="E976" s="42" t="str">
        <f>IF('Women Track input 2'!E67="","",'Women Track input 2'!E67)</f>
        <v/>
      </c>
      <c r="F976" s="43" t="str">
        <f>IF('Women Track input 2'!X67="","",'Women Track input 2'!X67)</f>
        <v>Formatted</v>
      </c>
      <c r="G976" s="43" t="str">
        <f>IF('Women Track input 2'!K67="","",'Women Track input 2'!K67)</f>
        <v>Position</v>
      </c>
      <c r="H976" s="43" t="str">
        <f>IF('Women Track input 2'!L67="","",'Women Track input 2'!L67)</f>
        <v>Bonus</v>
      </c>
    </row>
    <row r="977" spans="1:8">
      <c r="A977" s="40" t="str">
        <f>IF('Women Track input 2'!A68="","",'Women Track input 2'!A68)</f>
        <v>WOMEN</v>
      </c>
      <c r="B977" s="44" t="str">
        <f>IF('Women Track input 2'!B68="","",'Women Track input 2'!B68)</f>
        <v>Position</v>
      </c>
      <c r="C977" s="37" t="str">
        <f>IF('Women Track input 2'!C68="","",'Women Track input 2'!C68)</f>
        <v>Competitor</v>
      </c>
      <c r="D977" s="37" t="str">
        <f>IF('Women Track input 2'!D68="","",'Women Track input 2'!D68)</f>
        <v>Club</v>
      </c>
      <c r="E977" s="37" t="str">
        <f>IF('Women Track input 2'!E68="","",'Women Track input 2'!E68)</f>
        <v>Bib Number</v>
      </c>
      <c r="F977" s="45" t="str">
        <f>IF('Women Track input 2'!X68="","",'Women Track input 2'!X68)</f>
        <v>Performance</v>
      </c>
      <c r="G977" s="45" t="str">
        <f>IF('Women Track input 2'!K68="","",'Women Track input 2'!K68)</f>
        <v>Points</v>
      </c>
      <c r="H977" s="45" t="str">
        <f>IF('Women Track input 2'!L68="","",'Women Track input 2'!L68)</f>
        <v>Points</v>
      </c>
    </row>
    <row r="978" spans="1:8">
      <c r="A978" t="str">
        <f>IF('Women Track input 2'!A69="","",'Women Track input 2'!A69)</f>
        <v/>
      </c>
      <c r="B978" s="38">
        <f>IF('Women Track input 2'!B69="","",'Women Track input 2'!B69)</f>
        <v>1</v>
      </c>
      <c r="C978" s="38" t="str">
        <f>IF('Women Track input 2'!C69="","",'Women Track input 2'!C69)</f>
        <v/>
      </c>
      <c r="D978" s="38" t="str">
        <f>IF('Women Track input 2'!D69="","",'Women Track input 2'!D69)</f>
        <v/>
      </c>
      <c r="E978" s="38" t="str">
        <f>IF('Women Track input 2'!E69="","",'Women Track input 2'!E69)</f>
        <v/>
      </c>
      <c r="F978" s="46" t="str">
        <f>IF('Women Track input 2'!X69="","",'Women Track input 2'!X69)</f>
        <v/>
      </c>
      <c r="G978" s="46">
        <f>IF('Women Track input 2'!K69="","",'Women Track input 2'!K69)</f>
        <v>0</v>
      </c>
      <c r="H978" s="46">
        <f>IF('Women Track input 2'!L69="","",'Women Track input 2'!L69)</f>
        <v>0</v>
      </c>
    </row>
    <row r="979" spans="1:8">
      <c r="A979" t="str">
        <f>IF('Women Track input 2'!A70="","",'Women Track input 2'!A70)</f>
        <v/>
      </c>
      <c r="B979" s="38">
        <f>IF('Women Track input 2'!B70="","",'Women Track input 2'!B70)</f>
        <v>2</v>
      </c>
      <c r="C979" s="38" t="str">
        <f>IF('Women Track input 2'!C70="","",'Women Track input 2'!C70)</f>
        <v/>
      </c>
      <c r="D979" s="38" t="str">
        <f>IF('Women Track input 2'!D70="","",'Women Track input 2'!D70)</f>
        <v/>
      </c>
      <c r="E979" s="38" t="str">
        <f>IF('Women Track input 2'!E70="","",'Women Track input 2'!E70)</f>
        <v/>
      </c>
      <c r="F979" s="46" t="str">
        <f>IF('Women Track input 2'!X70="","",'Women Track input 2'!X70)</f>
        <v/>
      </c>
      <c r="G979" s="46">
        <f>IF('Women Track input 2'!K70="","",'Women Track input 2'!K70)</f>
        <v>0</v>
      </c>
      <c r="H979" s="46">
        <f>IF('Women Track input 2'!L70="","",'Women Track input 2'!L70)</f>
        <v>0</v>
      </c>
    </row>
    <row r="980" spans="1:8">
      <c r="A980" t="str">
        <f>IF('Women Track input 2'!A71="","",'Women Track input 2'!A71)</f>
        <v/>
      </c>
      <c r="B980" s="38">
        <f>IF('Women Track input 2'!B71="","",'Women Track input 2'!B71)</f>
        <v>3</v>
      </c>
      <c r="C980" s="38" t="str">
        <f>IF('Women Track input 2'!C71="","",'Women Track input 2'!C71)</f>
        <v/>
      </c>
      <c r="D980" s="38" t="str">
        <f>IF('Women Track input 2'!D71="","",'Women Track input 2'!D71)</f>
        <v/>
      </c>
      <c r="E980" s="38" t="str">
        <f>IF('Women Track input 2'!E71="","",'Women Track input 2'!E71)</f>
        <v/>
      </c>
      <c r="F980" s="46" t="str">
        <f>IF('Women Track input 2'!X71="","",'Women Track input 2'!X71)</f>
        <v/>
      </c>
      <c r="G980" s="46">
        <f>IF('Women Track input 2'!K71="","",'Women Track input 2'!K71)</f>
        <v>0</v>
      </c>
      <c r="H980" s="46">
        <f>IF('Women Track input 2'!L71="","",'Women Track input 2'!L71)</f>
        <v>0</v>
      </c>
    </row>
    <row r="981" spans="1:8">
      <c r="A981" t="str">
        <f>IF('Women Track input 2'!A72="","",'Women Track input 2'!A72)</f>
        <v/>
      </c>
      <c r="B981" s="38">
        <f>IF('Women Track input 2'!B72="","",'Women Track input 2'!B72)</f>
        <v>4</v>
      </c>
      <c r="C981" s="38" t="str">
        <f>IF('Women Track input 2'!C72="","",'Women Track input 2'!C72)</f>
        <v/>
      </c>
      <c r="D981" s="38" t="str">
        <f>IF('Women Track input 2'!D72="","",'Women Track input 2'!D72)</f>
        <v/>
      </c>
      <c r="E981" s="38" t="str">
        <f>IF('Women Track input 2'!E72="","",'Women Track input 2'!E72)</f>
        <v/>
      </c>
      <c r="F981" s="46" t="str">
        <f>IF('Women Track input 2'!X72="","",'Women Track input 2'!X72)</f>
        <v/>
      </c>
      <c r="G981" s="46">
        <f>IF('Women Track input 2'!K72="","",'Women Track input 2'!K72)</f>
        <v>0</v>
      </c>
      <c r="H981" s="46">
        <f>IF('Women Track input 2'!L72="","",'Women Track input 2'!L72)</f>
        <v>0</v>
      </c>
    </row>
    <row r="982" spans="1:8">
      <c r="A982" t="str">
        <f>IF('Women Track input 2'!A73="","",'Women Track input 2'!A73)</f>
        <v/>
      </c>
      <c r="B982" s="38">
        <f>IF('Women Track input 2'!B73="","",'Women Track input 2'!B73)</f>
        <v>5</v>
      </c>
      <c r="C982" s="38" t="str">
        <f>IF('Women Track input 2'!C73="","",'Women Track input 2'!C73)</f>
        <v/>
      </c>
      <c r="D982" s="38" t="str">
        <f>IF('Women Track input 2'!D73="","",'Women Track input 2'!D73)</f>
        <v/>
      </c>
      <c r="E982" s="38" t="str">
        <f>IF('Women Track input 2'!E73="","",'Women Track input 2'!E73)</f>
        <v/>
      </c>
      <c r="F982" s="46" t="str">
        <f>IF('Women Track input 2'!X73="","",'Women Track input 2'!X73)</f>
        <v/>
      </c>
      <c r="G982" s="46">
        <f>IF('Women Track input 2'!K73="","",'Women Track input 2'!K73)</f>
        <v>0</v>
      </c>
      <c r="H982" s="46">
        <f>IF('Women Track input 2'!L73="","",'Women Track input 2'!L73)</f>
        <v>0</v>
      </c>
    </row>
    <row r="983" spans="1:8">
      <c r="A983" t="str">
        <f>IF('Women Track input 2'!A74="","",'Women Track input 2'!A74)</f>
        <v/>
      </c>
      <c r="B983" s="38">
        <f>IF('Women Track input 2'!B74="","",'Women Track input 2'!B74)</f>
        <v>6</v>
      </c>
      <c r="C983" s="38" t="str">
        <f>IF('Women Track input 2'!C74="","",'Women Track input 2'!C74)</f>
        <v/>
      </c>
      <c r="D983" s="38" t="str">
        <f>IF('Women Track input 2'!D74="","",'Women Track input 2'!D74)</f>
        <v/>
      </c>
      <c r="E983" s="38" t="str">
        <f>IF('Women Track input 2'!E74="","",'Women Track input 2'!E74)</f>
        <v/>
      </c>
      <c r="F983" s="46" t="str">
        <f>IF('Women Track input 2'!X74="","",'Women Track input 2'!X74)</f>
        <v/>
      </c>
      <c r="G983" s="46">
        <f>IF('Women Track input 2'!K74="","",'Women Track input 2'!K74)</f>
        <v>0</v>
      </c>
      <c r="H983" s="46">
        <f>IF('Women Track input 2'!L74="","",'Women Track input 2'!L74)</f>
        <v>0</v>
      </c>
    </row>
    <row r="984" spans="1:8">
      <c r="A984" t="str">
        <f>IF('Women Track input 2'!A75="","",'Women Track input 2'!A75)</f>
        <v/>
      </c>
      <c r="B984" s="38">
        <f>IF('Women Track input 2'!B75="","",'Women Track input 2'!B75)</f>
        <v>7</v>
      </c>
      <c r="C984" s="38" t="str">
        <f>IF('Women Track input 2'!C75="","",'Women Track input 2'!C75)</f>
        <v/>
      </c>
      <c r="D984" s="38" t="str">
        <f>IF('Women Track input 2'!D75="","",'Women Track input 2'!D75)</f>
        <v/>
      </c>
      <c r="E984" s="38" t="str">
        <f>IF('Women Track input 2'!E75="","",'Women Track input 2'!E75)</f>
        <v/>
      </c>
      <c r="F984" s="46" t="str">
        <f>IF('Women Track input 2'!X75="","",'Women Track input 2'!X75)</f>
        <v/>
      </c>
      <c r="G984" s="46">
        <f>IF('Women Track input 2'!K75="","",'Women Track input 2'!K75)</f>
        <v>0</v>
      </c>
      <c r="H984" s="46">
        <f>IF('Women Track input 2'!L75="","",'Women Track input 2'!L75)</f>
        <v>0</v>
      </c>
    </row>
    <row r="985" spans="1:8">
      <c r="A985" t="str">
        <f>IF('Women Track input 2'!A76="","",'Women Track input 2'!A76)</f>
        <v/>
      </c>
      <c r="B985" s="38">
        <f>IF('Women Track input 2'!B76="","",'Women Track input 2'!B76)</f>
        <v>8</v>
      </c>
      <c r="C985" s="38" t="str">
        <f>IF('Women Track input 2'!C76="","",'Women Track input 2'!C76)</f>
        <v/>
      </c>
      <c r="D985" s="38" t="str">
        <f>IF('Women Track input 2'!D76="","",'Women Track input 2'!D76)</f>
        <v/>
      </c>
      <c r="E985" s="38" t="str">
        <f>IF('Women Track input 2'!E76="","",'Women Track input 2'!E76)</f>
        <v/>
      </c>
      <c r="F985" s="46" t="str">
        <f>IF('Women Track input 2'!X76="","",'Women Track input 2'!X76)</f>
        <v/>
      </c>
      <c r="G985" s="46">
        <f>IF('Women Track input 2'!K76="","",'Women Track input 2'!K76)</f>
        <v>0</v>
      </c>
      <c r="H985" s="46">
        <f>IF('Women Track input 2'!L76="","",'Women Track input 2'!L76)</f>
        <v>0</v>
      </c>
    </row>
    <row r="986" spans="1:8">
      <c r="A986" s="16" t="str">
        <f>IF('Women Track input 2'!A77="","",'Women Track input 2'!A77)</f>
        <v>Event</v>
      </c>
      <c r="B986" t="str">
        <f>IF('Women Track input 2'!B77="","",'Women Track input 2'!B77)</f>
        <v/>
      </c>
      <c r="C986" t="str">
        <f>IF('Women Track input 2'!C77="","",'Women Track input 2'!C77)</f>
        <v/>
      </c>
      <c r="D986" t="str">
        <f>IF('Women Track input 2'!D77="","",'Women Track input 2'!D77)</f>
        <v/>
      </c>
      <c r="E986" t="str">
        <f>IF('Women Track input 2'!E77="","",'Women Track input 2'!E77)</f>
        <v/>
      </c>
      <c r="F986" s="2" t="str">
        <f>IF('Women Track input 2'!T77="","",'Women Track input 2'!T77)</f>
        <v/>
      </c>
      <c r="G986" s="2" t="str">
        <f>IF('Women Track input 2'!K77="","",'Women Track input 2'!K77)</f>
        <v/>
      </c>
      <c r="H986" s="2" t="str">
        <f>IF('Women Track input 2'!L77="","",'Women Track input 2'!L77)</f>
        <v/>
      </c>
    </row>
    <row r="987" spans="1:8">
      <c r="A987" s="39" t="str">
        <f>IF('Women Track input 2'!A78="","",'Women Track input 2'!A78)</f>
        <v>2000SC</v>
      </c>
      <c r="B987" s="47" t="str">
        <f>IF('Women Track input 2'!B78="","",'Women Track input 2'!B78)</f>
        <v>B+C string</v>
      </c>
      <c r="C987" s="42" t="str">
        <f>IF('Women Track input 2'!C78="","",'Women Track input 2'!C78)</f>
        <v/>
      </c>
      <c r="D987" s="42" t="str">
        <f>IF('Women Track input 2'!D78="","",'Women Track input 2'!D78)</f>
        <v/>
      </c>
      <c r="E987" s="42" t="str">
        <f>IF('Women Track input 2'!E78="","",'Women Track input 2'!E78)</f>
        <v/>
      </c>
      <c r="F987" s="43" t="str">
        <f>IF('Women Track input 2'!X78="","",'Women Track input 2'!X78)</f>
        <v>Formatted</v>
      </c>
      <c r="G987" s="43" t="str">
        <f>IF('Women Track input 2'!K78="","",'Women Track input 2'!K78)</f>
        <v>Position</v>
      </c>
      <c r="H987" s="43" t="str">
        <f>IF('Women Track input 2'!L78="","",'Women Track input 2'!L78)</f>
        <v>Bonus</v>
      </c>
    </row>
    <row r="988" spans="1:8">
      <c r="A988" s="40" t="str">
        <f>IF('Women Track input 2'!A79="","",'Women Track input 2'!A79)</f>
        <v>WOMEN</v>
      </c>
      <c r="B988" s="37" t="str">
        <f>IF('Women Track input 2'!B79="","",'Women Track input 2'!B79)</f>
        <v>Position</v>
      </c>
      <c r="C988" s="37" t="str">
        <f>IF('Women Track input 2'!C79="","",'Women Track input 2'!C79)</f>
        <v>Competitor</v>
      </c>
      <c r="D988" s="37" t="str">
        <f>IF('Women Track input 2'!D79="","",'Women Track input 2'!D79)</f>
        <v>Club</v>
      </c>
      <c r="E988" s="37" t="str">
        <f>IF('Women Track input 2'!E79="","",'Women Track input 2'!E79)</f>
        <v>Bib Number</v>
      </c>
      <c r="F988" s="45" t="str">
        <f>IF('Women Track input 2'!X79="","",'Women Track input 2'!X79)</f>
        <v>Performance</v>
      </c>
      <c r="G988" s="45" t="str">
        <f>IF('Women Track input 2'!K79="","",'Women Track input 2'!K79)</f>
        <v>Points</v>
      </c>
      <c r="H988" s="45" t="str">
        <f>IF('Women Track input 2'!L79="","",'Women Track input 2'!L79)</f>
        <v>Points</v>
      </c>
    </row>
    <row r="989" spans="1:8">
      <c r="A989" t="str">
        <f>IF('Women Track input 2'!A80="","",'Women Track input 2'!A80)</f>
        <v/>
      </c>
      <c r="B989" s="38">
        <f>IF('Women Track input 2'!B80="","",'Women Track input 2'!B80)</f>
        <v>1</v>
      </c>
      <c r="C989" s="38" t="str">
        <f>IF('Women Track input 2'!C80="","",'Women Track input 2'!C80)</f>
        <v/>
      </c>
      <c r="D989" s="38" t="str">
        <f>IF('Women Track input 2'!D80="","",'Women Track input 2'!D80)</f>
        <v/>
      </c>
      <c r="E989" s="38" t="str">
        <f>IF('Women Track input 2'!E80="","",'Women Track input 2'!E80)</f>
        <v/>
      </c>
      <c r="F989" s="46" t="str">
        <f>IF('Women Track input 2'!X80="","",'Women Track input 2'!X80)</f>
        <v/>
      </c>
      <c r="G989" s="46">
        <f>IF('Women Track input 2'!K80="","",'Women Track input 2'!K80)</f>
        <v>0</v>
      </c>
      <c r="H989" s="46">
        <f>IF('Women Track input 2'!L80="","",'Women Track input 2'!L80)</f>
        <v>0</v>
      </c>
    </row>
    <row r="990" spans="1:8">
      <c r="A990" t="str">
        <f>IF('Women Track input 2'!A81="","",'Women Track input 2'!A81)</f>
        <v/>
      </c>
      <c r="B990" s="38">
        <f>IF('Women Track input 2'!B81="","",'Women Track input 2'!B81)</f>
        <v>2</v>
      </c>
      <c r="C990" s="38" t="str">
        <f>IF('Women Track input 2'!C81="","",'Women Track input 2'!C81)</f>
        <v/>
      </c>
      <c r="D990" s="38" t="str">
        <f>IF('Women Track input 2'!D81="","",'Women Track input 2'!D81)</f>
        <v/>
      </c>
      <c r="E990" s="38" t="str">
        <f>IF('Women Track input 2'!E81="","",'Women Track input 2'!E81)</f>
        <v/>
      </c>
      <c r="F990" s="46" t="str">
        <f>IF('Women Track input 2'!X81="","",'Women Track input 2'!X81)</f>
        <v/>
      </c>
      <c r="G990" s="46">
        <f>IF('Women Track input 2'!K81="","",'Women Track input 2'!K81)</f>
        <v>0</v>
      </c>
      <c r="H990" s="46">
        <f>IF('Women Track input 2'!L81="","",'Women Track input 2'!L81)</f>
        <v>0</v>
      </c>
    </row>
    <row r="991" spans="1:8">
      <c r="A991" t="str">
        <f>IF('Women Track input 2'!A82="","",'Women Track input 2'!A82)</f>
        <v/>
      </c>
      <c r="B991" s="38">
        <f>IF('Women Track input 2'!B82="","",'Women Track input 2'!B82)</f>
        <v>3</v>
      </c>
      <c r="C991" s="38" t="str">
        <f>IF('Women Track input 2'!C82="","",'Women Track input 2'!C82)</f>
        <v/>
      </c>
      <c r="D991" s="38" t="str">
        <f>IF('Women Track input 2'!D82="","",'Women Track input 2'!D82)</f>
        <v/>
      </c>
      <c r="E991" s="38" t="str">
        <f>IF('Women Track input 2'!E82="","",'Women Track input 2'!E82)</f>
        <v/>
      </c>
      <c r="F991" s="46" t="str">
        <f>IF('Women Track input 2'!X82="","",'Women Track input 2'!X82)</f>
        <v/>
      </c>
      <c r="G991" s="46">
        <f>IF('Women Track input 2'!K82="","",'Women Track input 2'!K82)</f>
        <v>0</v>
      </c>
      <c r="H991" s="46">
        <f>IF('Women Track input 2'!L82="","",'Women Track input 2'!L82)</f>
        <v>0</v>
      </c>
    </row>
    <row r="992" spans="1:8">
      <c r="A992" t="str">
        <f>IF('Women Track input 2'!A83="","",'Women Track input 2'!A83)</f>
        <v/>
      </c>
      <c r="B992" s="38">
        <f>IF('Women Track input 2'!B83="","",'Women Track input 2'!B83)</f>
        <v>4</v>
      </c>
      <c r="C992" s="38" t="str">
        <f>IF('Women Track input 2'!C83="","",'Women Track input 2'!C83)</f>
        <v/>
      </c>
      <c r="D992" s="38" t="str">
        <f>IF('Women Track input 2'!D83="","",'Women Track input 2'!D83)</f>
        <v/>
      </c>
      <c r="E992" s="38" t="str">
        <f>IF('Women Track input 2'!E83="","",'Women Track input 2'!E83)</f>
        <v/>
      </c>
      <c r="F992" s="46" t="str">
        <f>IF('Women Track input 2'!X83="","",'Women Track input 2'!X83)</f>
        <v/>
      </c>
      <c r="G992" s="46">
        <f>IF('Women Track input 2'!K83="","",'Women Track input 2'!K83)</f>
        <v>0</v>
      </c>
      <c r="H992" s="46">
        <f>IF('Women Track input 2'!L83="","",'Women Track input 2'!L83)</f>
        <v>0</v>
      </c>
    </row>
    <row r="993" spans="1:8">
      <c r="A993" t="str">
        <f>IF('Women Track input 2'!A84="","",'Women Track input 2'!A84)</f>
        <v/>
      </c>
      <c r="B993" s="38">
        <f>IF('Women Track input 2'!B84="","",'Women Track input 2'!B84)</f>
        <v>5</v>
      </c>
      <c r="C993" s="38" t="str">
        <f>IF('Women Track input 2'!C84="","",'Women Track input 2'!C84)</f>
        <v/>
      </c>
      <c r="D993" s="38" t="str">
        <f>IF('Women Track input 2'!D84="","",'Women Track input 2'!D84)</f>
        <v/>
      </c>
      <c r="E993" s="38" t="str">
        <f>IF('Women Track input 2'!E84="","",'Women Track input 2'!E84)</f>
        <v/>
      </c>
      <c r="F993" s="46" t="str">
        <f>IF('Women Track input 2'!X84="","",'Women Track input 2'!X84)</f>
        <v/>
      </c>
      <c r="G993" s="46">
        <f>IF('Women Track input 2'!K84="","",'Women Track input 2'!K84)</f>
        <v>0</v>
      </c>
      <c r="H993" s="46">
        <f>IF('Women Track input 2'!L84="","",'Women Track input 2'!L84)</f>
        <v>0</v>
      </c>
    </row>
    <row r="994" spans="1:8">
      <c r="A994" t="str">
        <f>IF('Women Track input 2'!A85="","",'Women Track input 2'!A85)</f>
        <v/>
      </c>
      <c r="B994" s="38">
        <f>IF('Women Track input 2'!B85="","",'Women Track input 2'!B85)</f>
        <v>6</v>
      </c>
      <c r="C994" s="38" t="str">
        <f>IF('Women Track input 2'!C85="","",'Women Track input 2'!C85)</f>
        <v/>
      </c>
      <c r="D994" s="38" t="str">
        <f>IF('Women Track input 2'!D85="","",'Women Track input 2'!D85)</f>
        <v/>
      </c>
      <c r="E994" s="38" t="str">
        <f>IF('Women Track input 2'!E85="","",'Women Track input 2'!E85)</f>
        <v/>
      </c>
      <c r="F994" s="46" t="str">
        <f>IF('Women Track input 2'!X85="","",'Women Track input 2'!X85)</f>
        <v/>
      </c>
      <c r="G994" s="46">
        <f>IF('Women Track input 2'!K85="","",'Women Track input 2'!K85)</f>
        <v>0</v>
      </c>
      <c r="H994" s="46">
        <f>IF('Women Track input 2'!L85="","",'Women Track input 2'!L85)</f>
        <v>0</v>
      </c>
    </row>
    <row r="995" spans="1:8">
      <c r="A995" t="str">
        <f>IF('Women Track input 2'!A86="","",'Women Track input 2'!A86)</f>
        <v/>
      </c>
      <c r="B995" s="38">
        <f>IF('Women Track input 2'!B86="","",'Women Track input 2'!B86)</f>
        <v>7</v>
      </c>
      <c r="C995" s="38" t="str">
        <f>IF('Women Track input 2'!C86="","",'Women Track input 2'!C86)</f>
        <v/>
      </c>
      <c r="D995" s="38" t="str">
        <f>IF('Women Track input 2'!D86="","",'Women Track input 2'!D86)</f>
        <v/>
      </c>
      <c r="E995" s="38" t="str">
        <f>IF('Women Track input 2'!E86="","",'Women Track input 2'!E86)</f>
        <v/>
      </c>
      <c r="F995" s="46" t="str">
        <f>IF('Women Track input 2'!X86="","",'Women Track input 2'!X86)</f>
        <v/>
      </c>
      <c r="G995" s="46">
        <f>IF('Women Track input 2'!K86="","",'Women Track input 2'!K86)</f>
        <v>0</v>
      </c>
      <c r="H995" s="46">
        <f>IF('Women Track input 2'!L86="","",'Women Track input 2'!L86)</f>
        <v>0</v>
      </c>
    </row>
    <row r="996" spans="1:8">
      <c r="A996" t="str">
        <f>IF('Women Track input 2'!A87="","",'Women Track input 2'!A87)</f>
        <v/>
      </c>
      <c r="B996" s="38">
        <f>IF('Women Track input 2'!B87="","",'Women Track input 2'!B87)</f>
        <v>8</v>
      </c>
      <c r="C996" s="38" t="str">
        <f>IF('Women Track input 2'!C87="","",'Women Track input 2'!C87)</f>
        <v/>
      </c>
      <c r="D996" s="38" t="str">
        <f>IF('Women Track input 2'!D87="","",'Women Track input 2'!D87)</f>
        <v/>
      </c>
      <c r="E996" s="38" t="str">
        <f>IF('Women Track input 2'!E87="","",'Women Track input 2'!E87)</f>
        <v/>
      </c>
      <c r="F996" s="46" t="str">
        <f>IF('Women Track input 2'!X87="","",'Women Track input 2'!X87)</f>
        <v/>
      </c>
      <c r="G996" s="46">
        <f>IF('Women Track input 2'!K87="","",'Women Track input 2'!K87)</f>
        <v>0</v>
      </c>
      <c r="H996" s="46">
        <f>IF('Women Track input 2'!L87="","",'Women Track input 2'!L87)</f>
        <v>0</v>
      </c>
    </row>
    <row r="997" spans="1:8">
      <c r="A997" t="str">
        <f>IF('Women Track input 2'!A88="","",'Women Track input 2'!A88)</f>
        <v/>
      </c>
      <c r="B997" s="38">
        <f>IF('Women Track input 2'!B88="","",'Women Track input 2'!B88)</f>
        <v>9</v>
      </c>
      <c r="C997" s="38" t="str">
        <f>IF('Women Track input 2'!C88="","",'Women Track input 2'!C88)</f>
        <v/>
      </c>
      <c r="D997" s="38" t="str">
        <f>IF('Women Track input 2'!D88="","",'Women Track input 2'!D88)</f>
        <v/>
      </c>
      <c r="E997" s="38" t="str">
        <f>IF('Women Track input 2'!E88="","",'Women Track input 2'!E88)</f>
        <v/>
      </c>
      <c r="F997" s="46" t="str">
        <f>IF('Women Track input 2'!X88="","",'Women Track input 2'!X88)</f>
        <v/>
      </c>
      <c r="G997" s="46">
        <f>IF('Women Track input 2'!K88="","",'Women Track input 2'!K88)</f>
        <v>0</v>
      </c>
      <c r="H997" s="46">
        <f>IF('Women Track input 2'!L88="","",'Women Track input 2'!L88)</f>
        <v>0</v>
      </c>
    </row>
    <row r="998" spans="1:8">
      <c r="A998" t="str">
        <f>IF('Women Track input 2'!A89="","",'Women Track input 2'!A89)</f>
        <v/>
      </c>
      <c r="B998" s="38">
        <f>IF('Women Track input 2'!B89="","",'Women Track input 2'!B89)</f>
        <v>10</v>
      </c>
      <c r="C998" s="38" t="str">
        <f>IF('Women Track input 2'!C89="","",'Women Track input 2'!C89)</f>
        <v/>
      </c>
      <c r="D998" s="38" t="str">
        <f>IF('Women Track input 2'!D89="","",'Women Track input 2'!D89)</f>
        <v/>
      </c>
      <c r="E998" s="38" t="str">
        <f>IF('Women Track input 2'!E89="","",'Women Track input 2'!E89)</f>
        <v/>
      </c>
      <c r="F998" s="46" t="str">
        <f>IF('Women Track input 2'!X89="","",'Women Track input 2'!X89)</f>
        <v/>
      </c>
      <c r="G998" s="46">
        <f>IF('Women Track input 2'!K89="","",'Women Track input 2'!K89)</f>
        <v>0</v>
      </c>
      <c r="H998" s="46">
        <f>IF('Women Track input 2'!L89="","",'Women Track input 2'!L89)</f>
        <v>0</v>
      </c>
    </row>
    <row r="999" spans="1:8">
      <c r="A999" t="str">
        <f>IF('Women Track input 2'!A90="","",'Women Track input 2'!A90)</f>
        <v/>
      </c>
      <c r="B999" s="38">
        <f>IF('Women Track input 2'!B90="","",'Women Track input 2'!B90)</f>
        <v>11</v>
      </c>
      <c r="C999" s="38" t="str">
        <f>IF('Women Track input 2'!C90="","",'Women Track input 2'!C90)</f>
        <v/>
      </c>
      <c r="D999" s="38" t="str">
        <f>IF('Women Track input 2'!D90="","",'Women Track input 2'!D90)</f>
        <v/>
      </c>
      <c r="E999" s="38" t="str">
        <f>IF('Women Track input 2'!E90="","",'Women Track input 2'!E90)</f>
        <v/>
      </c>
      <c r="F999" s="46" t="str">
        <f>IF('Women Track input 2'!X90="","",'Women Track input 2'!X90)</f>
        <v/>
      </c>
      <c r="G999" s="46">
        <f>IF('Women Track input 2'!K90="","",'Women Track input 2'!K90)</f>
        <v>0</v>
      </c>
      <c r="H999" s="46">
        <f>IF('Women Track input 2'!L90="","",'Women Track input 2'!L90)</f>
        <v>0</v>
      </c>
    </row>
    <row r="1000" spans="1:8">
      <c r="A1000" t="str">
        <f>IF('Women Track input 2'!A91="","",'Women Track input 2'!A91)</f>
        <v/>
      </c>
      <c r="B1000" s="38">
        <f>IF('Women Track input 2'!B91="","",'Women Track input 2'!B91)</f>
        <v>12</v>
      </c>
      <c r="C1000" s="38" t="str">
        <f>IF('Women Track input 2'!C91="","",'Women Track input 2'!C91)</f>
        <v/>
      </c>
      <c r="D1000" s="38" t="str">
        <f>IF('Women Track input 2'!D91="","",'Women Track input 2'!D91)</f>
        <v/>
      </c>
      <c r="E1000" s="38" t="str">
        <f>IF('Women Track input 2'!E91="","",'Women Track input 2'!E91)</f>
        <v/>
      </c>
      <c r="F1000" s="46" t="str">
        <f>IF('Women Track input 2'!X91="","",'Women Track input 2'!X91)</f>
        <v/>
      </c>
      <c r="G1000" s="46">
        <f>IF('Women Track input 2'!K91="","",'Women Track input 2'!K91)</f>
        <v>0</v>
      </c>
      <c r="H1000" s="46">
        <f>IF('Women Track input 2'!L91="","",'Women Track input 2'!L91)</f>
        <v>0</v>
      </c>
    </row>
    <row r="1001" spans="1:8">
      <c r="A1001" t="str">
        <f>IF('Women Track input 2'!A92="","",'Women Track input 2'!A92)</f>
        <v/>
      </c>
      <c r="B1001" s="38">
        <f>IF('Women Track input 2'!B92="","",'Women Track input 2'!B92)</f>
        <v>13</v>
      </c>
      <c r="C1001" s="38" t="str">
        <f>IF('Women Track input 2'!C92="","",'Women Track input 2'!C92)</f>
        <v/>
      </c>
      <c r="D1001" s="38" t="str">
        <f>IF('Women Track input 2'!D92="","",'Women Track input 2'!D92)</f>
        <v/>
      </c>
      <c r="E1001" s="38" t="str">
        <f>IF('Women Track input 2'!E92="","",'Women Track input 2'!E92)</f>
        <v/>
      </c>
      <c r="F1001" s="46" t="str">
        <f>IF('Women Track input 2'!X92="","",'Women Track input 2'!X92)</f>
        <v/>
      </c>
      <c r="G1001" s="46">
        <f>IF('Women Track input 2'!K92="","",'Women Track input 2'!K92)</f>
        <v>0</v>
      </c>
      <c r="H1001" s="46">
        <f>IF('Women Track input 2'!L92="","",'Women Track input 2'!L92)</f>
        <v>0</v>
      </c>
    </row>
    <row r="1002" spans="1:8">
      <c r="A1002" t="str">
        <f>IF('Women Track input 2'!A93="","",'Women Track input 2'!A93)</f>
        <v/>
      </c>
      <c r="B1002" s="38">
        <f>IF('Women Track input 2'!B93="","",'Women Track input 2'!B93)</f>
        <v>14</v>
      </c>
      <c r="C1002" s="38" t="str">
        <f>IF('Women Track input 2'!C93="","",'Women Track input 2'!C93)</f>
        <v/>
      </c>
      <c r="D1002" s="38" t="str">
        <f>IF('Women Track input 2'!D93="","",'Women Track input 2'!D93)</f>
        <v/>
      </c>
      <c r="E1002" s="38" t="str">
        <f>IF('Women Track input 2'!E93="","",'Women Track input 2'!E93)</f>
        <v/>
      </c>
      <c r="F1002" s="46" t="str">
        <f>IF('Women Track input 2'!X93="","",'Women Track input 2'!X93)</f>
        <v/>
      </c>
      <c r="G1002" s="46">
        <f>IF('Women Track input 2'!K93="","",'Women Track input 2'!K93)</f>
        <v>0</v>
      </c>
      <c r="H1002" s="46">
        <f>IF('Women Track input 2'!L93="","",'Women Track input 2'!L93)</f>
        <v>0</v>
      </c>
    </row>
    <row r="1003" spans="1:8">
      <c r="A1003" t="str">
        <f>IF('Women Track input 2'!A94="","",'Women Track input 2'!A94)</f>
        <v/>
      </c>
      <c r="B1003" s="38">
        <f>IF('Women Track input 2'!B94="","",'Women Track input 2'!B94)</f>
        <v>15</v>
      </c>
      <c r="C1003" s="38" t="str">
        <f>IF('Women Track input 2'!C94="","",'Women Track input 2'!C94)</f>
        <v/>
      </c>
      <c r="D1003" s="38" t="str">
        <f>IF('Women Track input 2'!D94="","",'Women Track input 2'!D94)</f>
        <v/>
      </c>
      <c r="E1003" s="38" t="str">
        <f>IF('Women Track input 2'!E94="","",'Women Track input 2'!E94)</f>
        <v/>
      </c>
      <c r="F1003" s="46" t="str">
        <f>IF('Women Track input 2'!X94="","",'Women Track input 2'!X94)</f>
        <v/>
      </c>
      <c r="G1003" s="46">
        <f>IF('Women Track input 2'!K94="","",'Women Track input 2'!K94)</f>
        <v>0</v>
      </c>
      <c r="H1003" s="46">
        <f>IF('Women Track input 2'!L94="","",'Women Track input 2'!L94)</f>
        <v>0</v>
      </c>
    </row>
    <row r="1004" spans="1:8">
      <c r="A1004" t="str">
        <f>IF('Women Track input 2'!A95="","",'Women Track input 2'!A95)</f>
        <v/>
      </c>
      <c r="B1004" s="38">
        <f>IF('Women Track input 2'!B95="","",'Women Track input 2'!B95)</f>
        <v>16</v>
      </c>
      <c r="C1004" s="38" t="str">
        <f>IF('Women Track input 2'!C95="","",'Women Track input 2'!C95)</f>
        <v/>
      </c>
      <c r="D1004" s="38" t="str">
        <f>IF('Women Track input 2'!D95="","",'Women Track input 2'!D95)</f>
        <v/>
      </c>
      <c r="E1004" s="38" t="str">
        <f>IF('Women Track input 2'!E95="","",'Women Track input 2'!E95)</f>
        <v/>
      </c>
      <c r="F1004" s="46" t="str">
        <f>IF('Women Track input 2'!X95="","",'Women Track input 2'!X95)</f>
        <v/>
      </c>
      <c r="G1004" s="46">
        <f>IF('Women Track input 2'!K95="","",'Women Track input 2'!K95)</f>
        <v>0</v>
      </c>
      <c r="H1004" s="46">
        <f>IF('Women Track input 2'!L95="","",'Women Track input 2'!L95)</f>
        <v>0</v>
      </c>
    </row>
    <row r="1005" spans="1:8">
      <c r="A1005" t="str">
        <f>IF('Women Track input 2'!A96="","",'Women Track input 2'!A96)</f>
        <v/>
      </c>
      <c r="B1005" t="str">
        <f>IF('Women Track input 2'!B96="","",'Women Track input 2'!B96)</f>
        <v/>
      </c>
      <c r="C1005" t="str">
        <f>IF('Women Track input 2'!C96="","",'Women Track input 2'!C96)</f>
        <v/>
      </c>
      <c r="D1005" t="str">
        <f>IF('Women Track input 2'!D96="","",'Women Track input 2'!D96)</f>
        <v/>
      </c>
      <c r="E1005" t="str">
        <f>IF('Women Track input 2'!E96="","",'Women Track input 2'!E96)</f>
        <v/>
      </c>
      <c r="F1005" s="2" t="str">
        <f>IF('Women Track input 2'!T96="","",'Women Track input 2'!T96)</f>
        <v/>
      </c>
      <c r="G1005" t="str">
        <f>IF('Women Track input 2'!K96="","",'Women Track input 2'!K96)</f>
        <v/>
      </c>
      <c r="H1005" t="str">
        <f>IF('Women Track input 2'!L96="","",'Women Track input 2'!L96)</f>
        <v/>
      </c>
    </row>
    <row r="1006" spans="1:8">
      <c r="A1006" t="str">
        <f>IF('Women Track input 2'!A97="","",'Women Track input 2'!A97)</f>
        <v/>
      </c>
      <c r="B1006" t="str">
        <f>IF('Women Track input 2'!B97="","",'Women Track input 2'!B97)</f>
        <v/>
      </c>
      <c r="C1006" t="str">
        <f>IF('Women Track input 2'!C97="","",'Women Track input 2'!C97)</f>
        <v/>
      </c>
      <c r="D1006" t="str">
        <f>IF('Women Track input 2'!D97="","",'Women Track input 2'!D97)</f>
        <v/>
      </c>
      <c r="E1006" t="str">
        <f>IF('Women Track input 2'!E97="","",'Women Track input 2'!E97)</f>
        <v/>
      </c>
      <c r="F1006" s="2" t="str">
        <f>IF('Women Track input 2'!T97="","",'Women Track input 2'!T97)</f>
        <v/>
      </c>
      <c r="G1006" t="str">
        <f>IF('Women Track input 2'!K97="","",'Women Track input 2'!K97)</f>
        <v/>
      </c>
      <c r="H1006" t="str">
        <f>IF('Women Track input 2'!L97="","",'Women Track input 2'!L97)</f>
        <v/>
      </c>
    </row>
    <row r="1007" spans="1:8">
      <c r="A1007" s="39" t="str">
        <f>IF('Women Track input 2'!A98="","",'Women Track input 2'!A98)</f>
        <v>Event</v>
      </c>
      <c r="B1007" s="39" t="str">
        <f>IF('Women Track input 2'!B98="","",'Women Track input 2'!B98)</f>
        <v>Event</v>
      </c>
      <c r="C1007" s="39" t="str">
        <f>IF('Women Track input 2'!C98="","",'Women Track input 2'!C98)</f>
        <v>4x100</v>
      </c>
      <c r="D1007" s="39" t="str">
        <f>IF('Women Track input 2'!D98="","",'Women Track input 2'!D98)</f>
        <v>metres</v>
      </c>
      <c r="E1007" s="40" t="str">
        <f>IF('Women Track input 2'!E98="","",'Women Track input 2'!E98)</f>
        <v/>
      </c>
      <c r="F1007" s="2" t="str">
        <f>IF('Women Track input 2'!T98="","",'Women Track input 2'!T98)</f>
        <v/>
      </c>
      <c r="G1007" s="2" t="str">
        <f>IF('Women Track input 2'!K98="","",'Women Track input 2'!K98)</f>
        <v/>
      </c>
      <c r="H1007" s="2" t="str">
        <f>IF('Women Track input 2'!L98="","",'Women Track input 2'!L98)</f>
        <v/>
      </c>
    </row>
    <row r="1008" spans="1:8">
      <c r="A1008" s="39" t="str">
        <f>IF('Women Track input 2'!A99="","",'Women Track input 2'!A99)</f>
        <v>4x100</v>
      </c>
      <c r="B1008" s="41" t="str">
        <f>IF('Women Track input 2'!B99="","",'Women Track input 2'!B99)</f>
        <v>A string</v>
      </c>
      <c r="C1008" s="42" t="str">
        <f>IF('Women Track input 2'!C99="","",'Women Track input 2'!C99)</f>
        <v/>
      </c>
      <c r="D1008" s="42" t="str">
        <f>IF('Women Track input 2'!D99="","",'Women Track input 2'!D99)</f>
        <v/>
      </c>
      <c r="E1008" s="42" t="str">
        <f>IF('Women Track input 2'!E99="","",'Women Track input 2'!E99)</f>
        <v/>
      </c>
      <c r="F1008" s="43" t="str">
        <f>IF('Women Track input 2'!X99="","",'Women Track input 2'!X99)</f>
        <v>Formatted</v>
      </c>
      <c r="G1008" s="43" t="str">
        <f>IF('Women Track input 2'!K99="","",'Women Track input 2'!K99)</f>
        <v>Position</v>
      </c>
      <c r="H1008" s="43" t="str">
        <f>IF('Women Track input 2'!L99="","",'Women Track input 2'!L99)</f>
        <v/>
      </c>
    </row>
    <row r="1009" spans="1:8">
      <c r="A1009" s="40" t="str">
        <f>IF('Women Track input 2'!A100="","",'Women Track input 2'!A100)</f>
        <v>WOMEN</v>
      </c>
      <c r="B1009" s="44" t="str">
        <f>IF('Women Track input 2'!B100="","",'Women Track input 2'!B100)</f>
        <v>Position</v>
      </c>
      <c r="C1009" s="37" t="str">
        <f>IF('Women Track input 2'!C100="","",'Women Track input 2'!C100)</f>
        <v>Competitor</v>
      </c>
      <c r="D1009" s="37" t="str">
        <f>IF('Women Track input 2'!D100="","",'Women Track input 2'!D100)</f>
        <v>Club</v>
      </c>
      <c r="E1009" s="37" t="str">
        <f>IF('Women Track input 2'!E100="","",'Women Track input 2'!E100)</f>
        <v>Bib Number</v>
      </c>
      <c r="F1009" s="45" t="str">
        <f>IF('Women Track input 2'!X100="","",'Women Track input 2'!X100)</f>
        <v>Performance</v>
      </c>
      <c r="G1009" s="45" t="str">
        <f>IF('Women Track input 2'!K100="","",'Women Track input 2'!K100)</f>
        <v>Points</v>
      </c>
      <c r="H1009" s="45" t="str">
        <f>IF('Women Track input 2'!L100="","",'Women Track input 2'!L100)</f>
        <v/>
      </c>
    </row>
    <row r="1010" spans="1:8">
      <c r="A1010" t="str">
        <f>IF('Women Track input 2'!A101="","",'Women Track input 2'!A101)</f>
        <v/>
      </c>
      <c r="B1010" s="38">
        <f>IF('Women Track input 2'!B101="","",'Women Track input 2'!B101)</f>
        <v>1</v>
      </c>
      <c r="C1010" s="38" t="str">
        <f>IF('Women Track input 2'!C101="","",'Women Track input 2'!C101)</f>
        <v/>
      </c>
      <c r="D1010" s="38" t="str">
        <f>IF('Women Track input 2'!D101="","",'Women Track input 2'!D101)</f>
        <v/>
      </c>
      <c r="E1010" s="38" t="str">
        <f>IF('Women Track input 2'!E101="","",'Women Track input 2'!E101)</f>
        <v/>
      </c>
      <c r="F1010" s="46" t="str">
        <f>IF('Women Track input 2'!X101="","",'Women Track input 2'!X101)</f>
        <v/>
      </c>
      <c r="G1010" s="46">
        <f>IF('Women Track input 2'!K101="","",'Women Track input 2'!K101)</f>
        <v>0</v>
      </c>
      <c r="H1010" s="46" t="str">
        <f>IF('Women Track input 2'!L101="","",'Women Track input 2'!L101)</f>
        <v/>
      </c>
    </row>
    <row r="1011" spans="1:8">
      <c r="A1011" t="str">
        <f>IF('Women Track input 2'!A102="","",'Women Track input 2'!A102)</f>
        <v/>
      </c>
      <c r="B1011" s="38">
        <f>IF('Women Track input 2'!B102="","",'Women Track input 2'!B102)</f>
        <v>2</v>
      </c>
      <c r="C1011" s="38" t="str">
        <f>IF('Women Track input 2'!C102="","",'Women Track input 2'!C102)</f>
        <v/>
      </c>
      <c r="D1011" s="38" t="str">
        <f>IF('Women Track input 2'!D102="","",'Women Track input 2'!D102)</f>
        <v/>
      </c>
      <c r="E1011" s="38" t="str">
        <f>IF('Women Track input 2'!E102="","",'Women Track input 2'!E102)</f>
        <v/>
      </c>
      <c r="F1011" s="46" t="str">
        <f>IF('Women Track input 2'!X102="","",'Women Track input 2'!X102)</f>
        <v/>
      </c>
      <c r="G1011" s="46">
        <f>IF('Women Track input 2'!K102="","",'Women Track input 2'!K102)</f>
        <v>0</v>
      </c>
      <c r="H1011" s="46" t="str">
        <f>IF('Women Track input 2'!L102="","",'Women Track input 2'!L102)</f>
        <v/>
      </c>
    </row>
    <row r="1012" spans="1:8">
      <c r="A1012" t="str">
        <f>IF('Women Track input 2'!A103="","",'Women Track input 2'!A103)</f>
        <v/>
      </c>
      <c r="B1012" s="38">
        <f>IF('Women Track input 2'!B103="","",'Women Track input 2'!B103)</f>
        <v>3</v>
      </c>
      <c r="C1012" s="38" t="str">
        <f>IF('Women Track input 2'!C103="","",'Women Track input 2'!C103)</f>
        <v/>
      </c>
      <c r="D1012" s="38" t="str">
        <f>IF('Women Track input 2'!D103="","",'Women Track input 2'!D103)</f>
        <v/>
      </c>
      <c r="E1012" s="38" t="str">
        <f>IF('Women Track input 2'!E103="","",'Women Track input 2'!E103)</f>
        <v/>
      </c>
      <c r="F1012" s="46" t="str">
        <f>IF('Women Track input 2'!X103="","",'Women Track input 2'!X103)</f>
        <v/>
      </c>
      <c r="G1012" s="46">
        <f>IF('Women Track input 2'!K103="","",'Women Track input 2'!K103)</f>
        <v>0</v>
      </c>
      <c r="H1012" s="46" t="str">
        <f>IF('Women Track input 2'!L103="","",'Women Track input 2'!L103)</f>
        <v/>
      </c>
    </row>
    <row r="1013" spans="1:8">
      <c r="A1013" t="str">
        <f>IF('Women Track input 2'!A104="","",'Women Track input 2'!A104)</f>
        <v/>
      </c>
      <c r="B1013" s="38">
        <f>IF('Women Track input 2'!B104="","",'Women Track input 2'!B104)</f>
        <v>4</v>
      </c>
      <c r="C1013" s="38" t="str">
        <f>IF('Women Track input 2'!C104="","",'Women Track input 2'!C104)</f>
        <v/>
      </c>
      <c r="D1013" s="38" t="str">
        <f>IF('Women Track input 2'!D104="","",'Women Track input 2'!D104)</f>
        <v/>
      </c>
      <c r="E1013" s="38" t="str">
        <f>IF('Women Track input 2'!E104="","",'Women Track input 2'!E104)</f>
        <v/>
      </c>
      <c r="F1013" s="46" t="str">
        <f>IF('Women Track input 2'!X104="","",'Women Track input 2'!X104)</f>
        <v/>
      </c>
      <c r="G1013" s="46">
        <f>IF('Women Track input 2'!K104="","",'Women Track input 2'!K104)</f>
        <v>0</v>
      </c>
      <c r="H1013" s="46" t="str">
        <f>IF('Women Track input 2'!L104="","",'Women Track input 2'!L104)</f>
        <v/>
      </c>
    </row>
    <row r="1014" spans="1:8">
      <c r="A1014" t="str">
        <f>IF('Women Track input 2'!A105="","",'Women Track input 2'!A105)</f>
        <v/>
      </c>
      <c r="B1014" s="38">
        <f>IF('Women Track input 2'!B105="","",'Women Track input 2'!B105)</f>
        <v>5</v>
      </c>
      <c r="C1014" s="38" t="str">
        <f>IF('Women Track input 2'!C105="","",'Women Track input 2'!C105)</f>
        <v/>
      </c>
      <c r="D1014" s="38" t="str">
        <f>IF('Women Track input 2'!D105="","",'Women Track input 2'!D105)</f>
        <v/>
      </c>
      <c r="E1014" s="38" t="str">
        <f>IF('Women Track input 2'!E105="","",'Women Track input 2'!E105)</f>
        <v/>
      </c>
      <c r="F1014" s="46" t="str">
        <f>IF('Women Track input 2'!X105="","",'Women Track input 2'!X105)</f>
        <v/>
      </c>
      <c r="G1014" s="46">
        <f>IF('Women Track input 2'!K105="","",'Women Track input 2'!K105)</f>
        <v>0</v>
      </c>
      <c r="H1014" s="46" t="str">
        <f>IF('Women Track input 2'!L105="","",'Women Track input 2'!L105)</f>
        <v/>
      </c>
    </row>
    <row r="1015" spans="1:8">
      <c r="A1015" t="str">
        <f>IF('Women Track input 2'!A106="","",'Women Track input 2'!A106)</f>
        <v/>
      </c>
      <c r="B1015" s="38">
        <f>IF('Women Track input 2'!B106="","",'Women Track input 2'!B106)</f>
        <v>6</v>
      </c>
      <c r="C1015" s="38" t="str">
        <f>IF('Women Track input 2'!C106="","",'Women Track input 2'!C106)</f>
        <v/>
      </c>
      <c r="D1015" s="38" t="str">
        <f>IF('Women Track input 2'!D106="","",'Women Track input 2'!D106)</f>
        <v/>
      </c>
      <c r="E1015" s="38" t="str">
        <f>IF('Women Track input 2'!E106="","",'Women Track input 2'!E106)</f>
        <v/>
      </c>
      <c r="F1015" s="46" t="str">
        <f>IF('Women Track input 2'!X106="","",'Women Track input 2'!X106)</f>
        <v/>
      </c>
      <c r="G1015" s="46">
        <f>IF('Women Track input 2'!K106="","",'Women Track input 2'!K106)</f>
        <v>0</v>
      </c>
      <c r="H1015" s="46" t="str">
        <f>IF('Women Track input 2'!L106="","",'Women Track input 2'!L106)</f>
        <v/>
      </c>
    </row>
    <row r="1016" spans="1:8">
      <c r="A1016" t="str">
        <f>IF('Women Track input 2'!A107="","",'Women Track input 2'!A107)</f>
        <v/>
      </c>
      <c r="B1016" s="38">
        <f>IF('Women Track input 2'!B107="","",'Women Track input 2'!B107)</f>
        <v>7</v>
      </c>
      <c r="C1016" s="38" t="str">
        <f>IF('Women Track input 2'!C107="","",'Women Track input 2'!C107)</f>
        <v/>
      </c>
      <c r="D1016" s="38" t="str">
        <f>IF('Women Track input 2'!D107="","",'Women Track input 2'!D107)</f>
        <v/>
      </c>
      <c r="E1016" s="38" t="str">
        <f>IF('Women Track input 2'!E107="","",'Women Track input 2'!E107)</f>
        <v/>
      </c>
      <c r="F1016" s="46" t="str">
        <f>IF('Women Track input 2'!X107="","",'Women Track input 2'!X107)</f>
        <v/>
      </c>
      <c r="G1016" s="46">
        <f>IF('Women Track input 2'!K107="","",'Women Track input 2'!K107)</f>
        <v>0</v>
      </c>
      <c r="H1016" s="46" t="str">
        <f>IF('Women Track input 2'!L107="","",'Women Track input 2'!L107)</f>
        <v/>
      </c>
    </row>
    <row r="1017" spans="1:8">
      <c r="A1017" t="str">
        <f>IF('Women Track input 2'!A108="","",'Women Track input 2'!A108)</f>
        <v/>
      </c>
      <c r="B1017" s="38">
        <f>IF('Women Track input 2'!B108="","",'Women Track input 2'!B108)</f>
        <v>8</v>
      </c>
      <c r="C1017" s="38" t="str">
        <f>IF('Women Track input 2'!C108="","",'Women Track input 2'!C108)</f>
        <v/>
      </c>
      <c r="D1017" s="38" t="str">
        <f>IF('Women Track input 2'!D108="","",'Women Track input 2'!D108)</f>
        <v/>
      </c>
      <c r="E1017" s="38" t="str">
        <f>IF('Women Track input 2'!E108="","",'Women Track input 2'!E108)</f>
        <v/>
      </c>
      <c r="F1017" s="46" t="str">
        <f>IF('Women Track input 2'!X108="","",'Women Track input 2'!X108)</f>
        <v/>
      </c>
      <c r="G1017" s="46">
        <f>IF('Women Track input 2'!K108="","",'Women Track input 2'!K108)</f>
        <v>0</v>
      </c>
      <c r="H1017" s="46" t="str">
        <f>IF('Women Track input 2'!L108="","",'Women Track input 2'!L108)</f>
        <v/>
      </c>
    </row>
    <row r="1018" spans="1:8">
      <c r="A1018" t="str">
        <f>IF('Women Track input 2'!A109="","",'Women Track input 2'!A109)</f>
        <v/>
      </c>
      <c r="B1018" t="str">
        <f>IF('Women Track input 2'!B109="","",'Women Track input 2'!B109)</f>
        <v/>
      </c>
      <c r="C1018" t="str">
        <f>IF('Women Track input 2'!C109="","",'Women Track input 2'!C109)</f>
        <v/>
      </c>
      <c r="D1018" t="str">
        <f>IF('Women Track input 2'!D109="","",'Women Track input 2'!D109)</f>
        <v/>
      </c>
      <c r="E1018" t="str">
        <f>IF('Women Track input 2'!E109="","",'Women Track input 2'!E109)</f>
        <v/>
      </c>
      <c r="F1018" s="2" t="str">
        <f>IF('Women Track input 2'!T109="","",'Women Track input 2'!T109)</f>
        <v/>
      </c>
      <c r="G1018" t="str">
        <f>IF('Women Track input 2'!K109="","",'Women Track input 2'!K109)</f>
        <v/>
      </c>
      <c r="H1018" t="str">
        <f>IF('Women Track input 2'!L109="","",'Women Track input 2'!L109)</f>
        <v/>
      </c>
    </row>
    <row r="1019" spans="1:8">
      <c r="A1019" t="str">
        <f>IF('Women Track input 2'!A110="","",'Women Track input 2'!A110)</f>
        <v/>
      </c>
      <c r="B1019" t="str">
        <f>IF('Women Track input 2'!B110="","",'Women Track input 2'!B110)</f>
        <v/>
      </c>
      <c r="C1019" t="str">
        <f>IF('Women Track input 2'!C110="","",'Women Track input 2'!C110)</f>
        <v/>
      </c>
      <c r="D1019" t="str">
        <f>IF('Women Track input 2'!D110="","",'Women Track input 2'!D110)</f>
        <v/>
      </c>
      <c r="E1019" t="str">
        <f>IF('Women Track input 2'!E110="","",'Women Track input 2'!E110)</f>
        <v/>
      </c>
      <c r="F1019" s="2" t="str">
        <f>IF('Women Track input 2'!T110="","",'Women Track input 2'!T110)</f>
        <v/>
      </c>
      <c r="G1019" t="str">
        <f>IF('Women Track input 2'!K110="","",'Women Track input 2'!K110)</f>
        <v/>
      </c>
      <c r="H1019" t="str">
        <f>IF('Women Track input 2'!L110="","",'Women Track input 2'!L110)</f>
        <v/>
      </c>
    </row>
    <row r="1020" spans="1:8">
      <c r="A1020" s="39" t="str">
        <f>IF('Women Track input 2'!A111="","",'Women Track input 2'!A111)</f>
        <v>Event</v>
      </c>
      <c r="B1020" s="39" t="str">
        <f>IF('Women Track input 2'!B111="","",'Women Track input 2'!B111)</f>
        <v>Event</v>
      </c>
      <c r="C1020" s="39" t="str">
        <f>IF('Women Track input 2'!C111="","",'Women Track input 2'!C111)</f>
        <v>4x400</v>
      </c>
      <c r="D1020" s="39" t="str">
        <f>IF('Women Track input 2'!D111="","",'Women Track input 2'!D111)</f>
        <v>metres</v>
      </c>
      <c r="E1020" s="40" t="str">
        <f>A1022</f>
        <v>WOMEN</v>
      </c>
      <c r="F1020" s="2" t="str">
        <f>IF('Women Track input 2'!T111="","",'Women Track input 2'!T111)</f>
        <v/>
      </c>
      <c r="G1020" s="2" t="str">
        <f>IF('Women Track input 2'!K111="","",'Women Track input 2'!K111)</f>
        <v/>
      </c>
      <c r="H1020" s="2" t="str">
        <f>IF('Women Track input 2'!L111="","",'Women Track input 2'!L111)</f>
        <v/>
      </c>
    </row>
    <row r="1021" spans="1:8">
      <c r="A1021" s="39" t="str">
        <f>IF('Women Track input 2'!A112="","",'Women Track input 2'!A112)</f>
        <v>4x400</v>
      </c>
      <c r="B1021" s="41" t="str">
        <f>IF('Women Track input 2'!B112="","",'Women Track input 2'!B112)</f>
        <v>A string</v>
      </c>
      <c r="C1021" s="42" t="str">
        <f>IF('Women Track input 2'!C112="","",'Women Track input 2'!C112)</f>
        <v/>
      </c>
      <c r="D1021" s="42" t="str">
        <f>IF('Women Track input 2'!D112="","",'Women Track input 2'!D112)</f>
        <v/>
      </c>
      <c r="E1021" s="42" t="str">
        <f>IF('Women Track input 2'!E112="","",'Women Track input 2'!E112)</f>
        <v/>
      </c>
      <c r="F1021" s="43" t="str">
        <f>IF('Women Track input 2'!X112="","",'Women Track input 2'!X112)</f>
        <v>Formatted</v>
      </c>
      <c r="G1021" s="43" t="str">
        <f>IF('Women Track input 2'!K112="","",'Women Track input 2'!K112)</f>
        <v>Position</v>
      </c>
      <c r="H1021" s="43" t="str">
        <f>IF('Women Track input 2'!L112="","",'Women Track input 2'!L112)</f>
        <v/>
      </c>
    </row>
    <row r="1022" spans="1:8">
      <c r="A1022" s="40" t="str">
        <f>IF('Women Track input 2'!A113="","",'Women Track input 2'!A113)</f>
        <v>WOMEN</v>
      </c>
      <c r="B1022" s="44" t="str">
        <f>IF('Women Track input 2'!B113="","",'Women Track input 2'!B113)</f>
        <v>Position</v>
      </c>
      <c r="C1022" s="37" t="str">
        <f>IF('Women Track input 2'!C113="","",'Women Track input 2'!C113)</f>
        <v>Competitor</v>
      </c>
      <c r="D1022" s="37" t="str">
        <f>IF('Women Track input 2'!D113="","",'Women Track input 2'!D113)</f>
        <v>Club</v>
      </c>
      <c r="E1022" s="37" t="str">
        <f>IF('Women Track input 2'!E113="","",'Women Track input 2'!E113)</f>
        <v>Bib Number</v>
      </c>
      <c r="F1022" s="45" t="str">
        <f>IF('Women Track input 2'!X113="","",'Women Track input 2'!X113)</f>
        <v>Performance</v>
      </c>
      <c r="G1022" s="45" t="str">
        <f>IF('Women Track input 2'!K113="","",'Women Track input 2'!K113)</f>
        <v>Points</v>
      </c>
      <c r="H1022" s="45" t="str">
        <f>IF('Women Track input 2'!L113="","",'Women Track input 2'!L113)</f>
        <v/>
      </c>
    </row>
    <row r="1023" spans="1:8">
      <c r="A1023" t="str">
        <f>IF('Women Track input 2'!A114="","",'Women Track input 2'!A114)</f>
        <v/>
      </c>
      <c r="B1023" s="38">
        <f>IF('Women Track input 2'!B114="","",'Women Track input 2'!B114)</f>
        <v>1</v>
      </c>
      <c r="C1023" s="38" t="str">
        <f>IF('Women Track input 2'!C114="","",'Women Track input 2'!C114)</f>
        <v/>
      </c>
      <c r="D1023" s="38" t="str">
        <f>IF('Women Track input 2'!D114="","",'Women Track input 2'!D114)</f>
        <v/>
      </c>
      <c r="E1023" s="38" t="str">
        <f>IF('Women Track input 2'!E114="","",'Women Track input 2'!E114)</f>
        <v/>
      </c>
      <c r="F1023" s="46" t="str">
        <f>IF('Women Track input 2'!X114="","",'Women Track input 2'!X114)</f>
        <v/>
      </c>
      <c r="G1023" s="46">
        <f>IF('Women Track input 2'!K114="","",'Women Track input 2'!K114)</f>
        <v>0</v>
      </c>
      <c r="H1023" s="46" t="str">
        <f>IF('Women Track input 2'!L114="","",'Women Track input 2'!L114)</f>
        <v/>
      </c>
    </row>
    <row r="1024" spans="1:8">
      <c r="A1024" t="str">
        <f>IF('Women Track input 2'!A115="","",'Women Track input 2'!A115)</f>
        <v/>
      </c>
      <c r="B1024" s="38">
        <f>IF('Women Track input 2'!B115="","",'Women Track input 2'!B115)</f>
        <v>2</v>
      </c>
      <c r="C1024" s="38" t="str">
        <f>IF('Women Track input 2'!C115="","",'Women Track input 2'!C115)</f>
        <v/>
      </c>
      <c r="D1024" s="38" t="str">
        <f>IF('Women Track input 2'!D115="","",'Women Track input 2'!D115)</f>
        <v/>
      </c>
      <c r="E1024" s="38" t="str">
        <f>IF('Women Track input 2'!E115="","",'Women Track input 2'!E115)</f>
        <v/>
      </c>
      <c r="F1024" s="46" t="str">
        <f>IF('Women Track input 2'!X115="","",'Women Track input 2'!X115)</f>
        <v/>
      </c>
      <c r="G1024" s="46">
        <f>IF('Women Track input 2'!K115="","",'Women Track input 2'!K115)</f>
        <v>0</v>
      </c>
      <c r="H1024" s="46" t="str">
        <f>IF('Women Track input 2'!L115="","",'Women Track input 2'!L115)</f>
        <v/>
      </c>
    </row>
    <row r="1025" spans="1:8">
      <c r="A1025" t="str">
        <f>IF('Women Track input 2'!A116="","",'Women Track input 2'!A116)</f>
        <v/>
      </c>
      <c r="B1025" s="38">
        <f>IF('Women Track input 2'!B116="","",'Women Track input 2'!B116)</f>
        <v>3</v>
      </c>
      <c r="C1025" s="38" t="str">
        <f>IF('Women Track input 2'!C116="","",'Women Track input 2'!C116)</f>
        <v/>
      </c>
      <c r="D1025" s="38" t="str">
        <f>IF('Women Track input 2'!D116="","",'Women Track input 2'!D116)</f>
        <v/>
      </c>
      <c r="E1025" s="38" t="str">
        <f>IF('Women Track input 2'!E116="","",'Women Track input 2'!E116)</f>
        <v/>
      </c>
      <c r="F1025" s="46" t="str">
        <f>IF('Women Track input 2'!X116="","",'Women Track input 2'!X116)</f>
        <v/>
      </c>
      <c r="G1025" s="46">
        <f>IF('Women Track input 2'!K116="","",'Women Track input 2'!K116)</f>
        <v>0</v>
      </c>
      <c r="H1025" s="46" t="str">
        <f>IF('Women Track input 2'!L116="","",'Women Track input 2'!L116)</f>
        <v/>
      </c>
    </row>
    <row r="1026" spans="1:8">
      <c r="A1026" t="str">
        <f>IF('Women Track input 2'!A117="","",'Women Track input 2'!A117)</f>
        <v/>
      </c>
      <c r="B1026" s="38">
        <f>IF('Women Track input 2'!B117="","",'Women Track input 2'!B117)</f>
        <v>4</v>
      </c>
      <c r="C1026" s="38" t="str">
        <f>IF('Women Track input 2'!C117="","",'Women Track input 2'!C117)</f>
        <v/>
      </c>
      <c r="D1026" s="38" t="str">
        <f>IF('Women Track input 2'!D117="","",'Women Track input 2'!D117)</f>
        <v/>
      </c>
      <c r="E1026" s="38" t="str">
        <f>IF('Women Track input 2'!E117="","",'Women Track input 2'!E117)</f>
        <v/>
      </c>
      <c r="F1026" s="46" t="str">
        <f>IF('Women Track input 2'!X117="","",'Women Track input 2'!X117)</f>
        <v/>
      </c>
      <c r="G1026" s="46">
        <f>IF('Women Track input 2'!K117="","",'Women Track input 2'!K117)</f>
        <v>0</v>
      </c>
      <c r="H1026" s="46" t="str">
        <f>IF('Women Track input 2'!L117="","",'Women Track input 2'!L117)</f>
        <v/>
      </c>
    </row>
    <row r="1027" spans="1:8">
      <c r="A1027" t="str">
        <f>IF('Women Track input 2'!A118="","",'Women Track input 2'!A118)</f>
        <v/>
      </c>
      <c r="B1027" s="38">
        <f>IF('Women Track input 2'!B118="","",'Women Track input 2'!B118)</f>
        <v>5</v>
      </c>
      <c r="C1027" s="38" t="str">
        <f>IF('Women Track input 2'!C118="","",'Women Track input 2'!C118)</f>
        <v/>
      </c>
      <c r="D1027" s="38" t="str">
        <f>IF('Women Track input 2'!D118="","",'Women Track input 2'!D118)</f>
        <v/>
      </c>
      <c r="E1027" s="38" t="str">
        <f>IF('Women Track input 2'!E118="","",'Women Track input 2'!E118)</f>
        <v/>
      </c>
      <c r="F1027" s="46" t="str">
        <f>IF('Women Track input 2'!X118="","",'Women Track input 2'!X118)</f>
        <v/>
      </c>
      <c r="G1027" s="46">
        <f>IF('Women Track input 2'!K118="","",'Women Track input 2'!K118)</f>
        <v>0</v>
      </c>
      <c r="H1027" s="46" t="str">
        <f>IF('Women Track input 2'!L118="","",'Women Track input 2'!L118)</f>
        <v/>
      </c>
    </row>
    <row r="1028" spans="1:8">
      <c r="A1028" t="str">
        <f>IF('Women Track input 2'!A119="","",'Women Track input 2'!A119)</f>
        <v/>
      </c>
      <c r="B1028" s="38">
        <f>IF('Women Track input 2'!B119="","",'Women Track input 2'!B119)</f>
        <v>6</v>
      </c>
      <c r="C1028" s="38" t="str">
        <f>IF('Women Track input 2'!C119="","",'Women Track input 2'!C119)</f>
        <v/>
      </c>
      <c r="D1028" s="38" t="str">
        <f>IF('Women Track input 2'!D119="","",'Women Track input 2'!D119)</f>
        <v/>
      </c>
      <c r="E1028" s="38" t="str">
        <f>IF('Women Track input 2'!E119="","",'Women Track input 2'!E119)</f>
        <v/>
      </c>
      <c r="F1028" s="46" t="str">
        <f>IF('Women Track input 2'!X119="","",'Women Track input 2'!X119)</f>
        <v/>
      </c>
      <c r="G1028" s="46">
        <f>IF('Women Track input 2'!K119="","",'Women Track input 2'!K119)</f>
        <v>0</v>
      </c>
      <c r="H1028" s="46" t="str">
        <f>IF('Women Track input 2'!L119="","",'Women Track input 2'!L119)</f>
        <v/>
      </c>
    </row>
    <row r="1029" spans="1:8">
      <c r="A1029" t="str">
        <f>IF('Women Track input 2'!A120="","",'Women Track input 2'!A120)</f>
        <v/>
      </c>
      <c r="B1029" s="38">
        <f>IF('Women Track input 2'!B120="","",'Women Track input 2'!B120)</f>
        <v>7</v>
      </c>
      <c r="C1029" s="38" t="str">
        <f>IF('Women Track input 2'!C120="","",'Women Track input 2'!C120)</f>
        <v/>
      </c>
      <c r="D1029" s="38" t="str">
        <f>IF('Women Track input 2'!D120="","",'Women Track input 2'!D120)</f>
        <v/>
      </c>
      <c r="E1029" s="38" t="str">
        <f>IF('Women Track input 2'!E120="","",'Women Track input 2'!E120)</f>
        <v/>
      </c>
      <c r="F1029" s="46" t="str">
        <f>IF('Women Track input 2'!X120="","",'Women Track input 2'!X120)</f>
        <v/>
      </c>
      <c r="G1029" s="46">
        <f>IF('Women Track input 2'!K120="","",'Women Track input 2'!K120)</f>
        <v>0</v>
      </c>
      <c r="H1029" s="46" t="str">
        <f>IF('Women Track input 2'!L120="","",'Women Track input 2'!L120)</f>
        <v/>
      </c>
    </row>
    <row r="1030" spans="1:8">
      <c r="A1030" t="str">
        <f>IF('Women Track input 2'!A121="","",'Women Track input 2'!A121)</f>
        <v/>
      </c>
      <c r="B1030" s="38">
        <f>IF('Women Track input 2'!B121="","",'Women Track input 2'!B121)</f>
        <v>8</v>
      </c>
      <c r="C1030" s="38" t="str">
        <f>IF('Women Track input 2'!C121="","",'Women Track input 2'!C121)</f>
        <v/>
      </c>
      <c r="D1030" s="38" t="str">
        <f>IF('Women Track input 2'!D121="","",'Women Track input 2'!D121)</f>
        <v/>
      </c>
      <c r="E1030" s="38" t="str">
        <f>IF('Women Track input 2'!E121="","",'Women Track input 2'!E121)</f>
        <v/>
      </c>
      <c r="F1030" s="46" t="str">
        <f>IF('Women Track input 2'!X121="","",'Women Track input 2'!X121)</f>
        <v/>
      </c>
      <c r="G1030" s="46">
        <f>IF('Women Track input 2'!K121="","",'Women Track input 2'!K121)</f>
        <v>0</v>
      </c>
      <c r="H1030" s="46" t="str">
        <f>IF('Women Track input 2'!L121="","",'Women Track input 2'!L121)</f>
        <v/>
      </c>
    </row>
    <row r="1033" spans="1:8">
      <c r="A1033" s="39" t="str">
        <f>IF('Women Field input'!A2="","",'Women Field input'!A2)</f>
        <v>Event</v>
      </c>
      <c r="B1033" s="39" t="str">
        <f>IF('Women Field input'!B2="","",'Women Field input'!B2)</f>
        <v>Event</v>
      </c>
      <c r="C1033" s="39" t="str">
        <f>IF('Women Field input'!C2="","",'Women Field input'!C2)</f>
        <v>HJ</v>
      </c>
      <c r="D1033" s="39" t="str">
        <f>IF('Women Field input'!D2="","",'Women Field input'!D2)</f>
        <v>metres</v>
      </c>
      <c r="E1033" s="40" t="str">
        <f>IF('Women Field input'!E2="","",'Women Field input'!E2)</f>
        <v/>
      </c>
      <c r="F1033" s="2" t="str">
        <f>IF('Women Field input'!T2="","",'Women Field input'!T2)</f>
        <v/>
      </c>
      <c r="G1033" s="2" t="str">
        <f>IF('Women Field input'!K2="","",'Women Field input'!K2)</f>
        <v/>
      </c>
      <c r="H1033" s="2" t="str">
        <f>IF('Women Field input'!L2="","",'Women Field input'!L2)</f>
        <v/>
      </c>
    </row>
    <row r="1034" spans="1:8">
      <c r="A1034" s="16" t="str">
        <f>IF('Women Field input'!A3="","",'Women Field input'!A3)</f>
        <v>HJ</v>
      </c>
      <c r="B1034" s="41" t="str">
        <f>IF('Women Field input'!B3="","",'Women Field input'!B3)</f>
        <v>A string</v>
      </c>
      <c r="C1034" s="42" t="str">
        <f>IF('Women Field input'!C3="","",'Women Field input'!C3)</f>
        <v/>
      </c>
      <c r="D1034" s="42" t="str">
        <f>IF('Women Field input'!D3="","",'Women Field input'!D3)</f>
        <v/>
      </c>
      <c r="E1034" s="42" t="str">
        <f>IF('Women Field input'!E3="","",'Women Field input'!E3)</f>
        <v/>
      </c>
      <c r="F1034" s="48" t="str">
        <f>IF('Women Field input'!T3="","",'Women Field input'!T3)</f>
        <v>Formatted</v>
      </c>
      <c r="G1034" s="43" t="str">
        <f>IF('Women Field input'!K3="","",'Women Field input'!K3)</f>
        <v>Position</v>
      </c>
      <c r="H1034" s="43" t="str">
        <f>IF('Women Field input'!L3="","",'Women Field input'!L3)</f>
        <v>Bonus</v>
      </c>
    </row>
    <row r="1035" spans="1:8">
      <c r="A1035" s="40" t="str">
        <f>IF('Women Field input'!A4="","",'Women Field input'!A4)</f>
        <v>WOMEN</v>
      </c>
      <c r="B1035" s="44" t="str">
        <f>IF('Women Field input'!B4="","",'Women Field input'!B4)</f>
        <v>Position</v>
      </c>
      <c r="C1035" s="37" t="str">
        <f>IF('Women Field input'!C4="","",'Women Field input'!C4)</f>
        <v>Competitor</v>
      </c>
      <c r="D1035" s="37" t="str">
        <f>IF('Women Field input'!D4="","",'Women Field input'!D4)</f>
        <v>Club</v>
      </c>
      <c r="E1035" s="37" t="str">
        <f>IF('Women Field input'!E4="","",'Women Field input'!E4)</f>
        <v>Bib Number</v>
      </c>
      <c r="F1035" s="49" t="str">
        <f>IF('Women Field input'!T4="","",'Women Field input'!T4)</f>
        <v>Performance</v>
      </c>
      <c r="G1035" s="45" t="str">
        <f>IF('Women Field input'!K4="","",'Women Field input'!K4)</f>
        <v>Points</v>
      </c>
      <c r="H1035" s="45" t="str">
        <f>IF('Women Field input'!L4="","",'Women Field input'!L4)</f>
        <v>Points</v>
      </c>
    </row>
    <row r="1036" spans="1:8">
      <c r="A1036" t="str">
        <f>IF('Women Field input'!A5="","",'Women Field input'!A5)</f>
        <v/>
      </c>
      <c r="B1036" s="38">
        <f>IF('Women Field input'!B5="","",'Women Field input'!B5)</f>
        <v>1</v>
      </c>
      <c r="C1036" s="38" t="str">
        <f>IF('Women Field input'!C5="","",'Women Field input'!C5)</f>
        <v/>
      </c>
      <c r="D1036" s="38" t="str">
        <f>IF('Women Field input'!D5="","",'Women Field input'!D5)</f>
        <v/>
      </c>
      <c r="E1036" s="38" t="str">
        <f>IF('Women Field input'!E5="","",'Women Field input'!E5)</f>
        <v/>
      </c>
      <c r="F1036" s="50" t="str">
        <f>IF('Women Field input'!T5="","",'Women Field input'!T5)</f>
        <v/>
      </c>
      <c r="G1036" s="46">
        <f>IF('Women Field input'!K5="","",'Women Field input'!K5)</f>
        <v>0</v>
      </c>
      <c r="H1036" s="46">
        <f>IF('Women Field input'!L5="","",'Women Field input'!L5)</f>
        <v>0</v>
      </c>
    </row>
    <row r="1037" spans="1:8">
      <c r="A1037" t="str">
        <f>IF('Women Field input'!A6="","",'Women Field input'!A6)</f>
        <v/>
      </c>
      <c r="B1037" s="38">
        <f>IF('Women Field input'!B6="","",'Women Field input'!B6)</f>
        <v>2</v>
      </c>
      <c r="C1037" s="38" t="str">
        <f>IF('Women Field input'!C6="","",'Women Field input'!C6)</f>
        <v/>
      </c>
      <c r="D1037" s="38" t="str">
        <f>IF('Women Field input'!D6="","",'Women Field input'!D6)</f>
        <v/>
      </c>
      <c r="E1037" s="38" t="str">
        <f>IF('Women Field input'!E6="","",'Women Field input'!E6)</f>
        <v/>
      </c>
      <c r="F1037" s="50" t="str">
        <f>IF('Women Field input'!T6="","",'Women Field input'!T6)</f>
        <v/>
      </c>
      <c r="G1037" s="46">
        <f>IF('Women Field input'!K6="","",'Women Field input'!K6)</f>
        <v>0</v>
      </c>
      <c r="H1037" s="46">
        <f>IF('Women Field input'!L6="","",'Women Field input'!L6)</f>
        <v>0</v>
      </c>
    </row>
    <row r="1038" spans="1:8">
      <c r="A1038" t="str">
        <f>IF('Women Field input'!A7="","",'Women Field input'!A7)</f>
        <v/>
      </c>
      <c r="B1038" s="38">
        <f>IF('Women Field input'!B7="","",'Women Field input'!B7)</f>
        <v>3</v>
      </c>
      <c r="C1038" s="38" t="str">
        <f>IF('Women Field input'!C7="","",'Women Field input'!C7)</f>
        <v/>
      </c>
      <c r="D1038" s="38" t="str">
        <f>IF('Women Field input'!D7="","",'Women Field input'!D7)</f>
        <v/>
      </c>
      <c r="E1038" s="38" t="str">
        <f>IF('Women Field input'!E7="","",'Women Field input'!E7)</f>
        <v/>
      </c>
      <c r="F1038" s="50" t="str">
        <f>IF('Women Field input'!T7="","",'Women Field input'!T7)</f>
        <v/>
      </c>
      <c r="G1038" s="46">
        <f>IF('Women Field input'!K7="","",'Women Field input'!K7)</f>
        <v>0</v>
      </c>
      <c r="H1038" s="46">
        <f>IF('Women Field input'!L7="","",'Women Field input'!L7)</f>
        <v>0</v>
      </c>
    </row>
    <row r="1039" spans="1:8">
      <c r="A1039" t="str">
        <f>IF('Women Field input'!A8="","",'Women Field input'!A8)</f>
        <v/>
      </c>
      <c r="B1039" s="38">
        <f>IF('Women Field input'!B8="","",'Women Field input'!B8)</f>
        <v>4</v>
      </c>
      <c r="C1039" s="38" t="str">
        <f>IF('Women Field input'!C8="","",'Women Field input'!C8)</f>
        <v/>
      </c>
      <c r="D1039" s="38" t="str">
        <f>IF('Women Field input'!D8="","",'Women Field input'!D8)</f>
        <v/>
      </c>
      <c r="E1039" s="38" t="str">
        <f>IF('Women Field input'!E8="","",'Women Field input'!E8)</f>
        <v/>
      </c>
      <c r="F1039" s="50" t="str">
        <f>IF('Women Field input'!T8="","",'Women Field input'!T8)</f>
        <v/>
      </c>
      <c r="G1039" s="46">
        <f>IF('Women Field input'!K8="","",'Women Field input'!K8)</f>
        <v>0</v>
      </c>
      <c r="H1039" s="46">
        <f>IF('Women Field input'!L8="","",'Women Field input'!L8)</f>
        <v>0</v>
      </c>
    </row>
    <row r="1040" spans="1:8">
      <c r="A1040" t="str">
        <f>IF('Women Field input'!A9="","",'Women Field input'!A9)</f>
        <v/>
      </c>
      <c r="B1040" s="38">
        <f>IF('Women Field input'!B9="","",'Women Field input'!B9)</f>
        <v>5</v>
      </c>
      <c r="C1040" s="38" t="str">
        <f>IF('Women Field input'!C9="","",'Women Field input'!C9)</f>
        <v/>
      </c>
      <c r="D1040" s="38" t="str">
        <f>IF('Women Field input'!D9="","",'Women Field input'!D9)</f>
        <v/>
      </c>
      <c r="E1040" s="38" t="str">
        <f>IF('Women Field input'!E9="","",'Women Field input'!E9)</f>
        <v/>
      </c>
      <c r="F1040" s="50" t="str">
        <f>IF('Women Field input'!T9="","",'Women Field input'!T9)</f>
        <v/>
      </c>
      <c r="G1040" s="46">
        <f>IF('Women Field input'!K9="","",'Women Field input'!K9)</f>
        <v>0</v>
      </c>
      <c r="H1040" s="46">
        <f>IF('Women Field input'!L9="","",'Women Field input'!L9)</f>
        <v>0</v>
      </c>
    </row>
    <row r="1041" spans="1:8">
      <c r="A1041" t="str">
        <f>IF('Women Field input'!A10="","",'Women Field input'!A10)</f>
        <v/>
      </c>
      <c r="B1041" s="38">
        <f>IF('Women Field input'!B10="","",'Women Field input'!B10)</f>
        <v>6</v>
      </c>
      <c r="C1041" s="38" t="str">
        <f>IF('Women Field input'!C10="","",'Women Field input'!C10)</f>
        <v/>
      </c>
      <c r="D1041" s="38" t="str">
        <f>IF('Women Field input'!D10="","",'Women Field input'!D10)</f>
        <v/>
      </c>
      <c r="E1041" s="38" t="str">
        <f>IF('Women Field input'!E10="","",'Women Field input'!E10)</f>
        <v/>
      </c>
      <c r="F1041" s="50" t="str">
        <f>IF('Women Field input'!T10="","",'Women Field input'!T10)</f>
        <v/>
      </c>
      <c r="G1041" s="46">
        <f>IF('Women Field input'!K10="","",'Women Field input'!K10)</f>
        <v>0</v>
      </c>
      <c r="H1041" s="46">
        <f>IF('Women Field input'!L10="","",'Women Field input'!L10)</f>
        <v>0</v>
      </c>
    </row>
    <row r="1042" spans="1:8">
      <c r="A1042" t="str">
        <f>IF('Women Field input'!A11="","",'Women Field input'!A11)</f>
        <v/>
      </c>
      <c r="B1042" s="38">
        <f>IF('Women Field input'!B11="","",'Women Field input'!B11)</f>
        <v>7</v>
      </c>
      <c r="C1042" s="38" t="str">
        <f>IF('Women Field input'!C11="","",'Women Field input'!C11)</f>
        <v/>
      </c>
      <c r="D1042" s="38" t="str">
        <f>IF('Women Field input'!D11="","",'Women Field input'!D11)</f>
        <v/>
      </c>
      <c r="E1042" s="38" t="str">
        <f>IF('Women Field input'!E11="","",'Women Field input'!E11)</f>
        <v/>
      </c>
      <c r="F1042" s="50" t="str">
        <f>IF('Women Field input'!T11="","",'Women Field input'!T11)</f>
        <v/>
      </c>
      <c r="G1042" s="46">
        <f>IF('Women Field input'!K11="","",'Women Field input'!K11)</f>
        <v>0</v>
      </c>
      <c r="H1042" s="46">
        <f>IF('Women Field input'!L11="","",'Women Field input'!L11)</f>
        <v>0</v>
      </c>
    </row>
    <row r="1043" spans="1:8">
      <c r="A1043" t="str">
        <f>IF('Women Field input'!A12="","",'Women Field input'!A12)</f>
        <v/>
      </c>
      <c r="B1043" s="38">
        <f>IF('Women Field input'!B12="","",'Women Field input'!B12)</f>
        <v>8</v>
      </c>
      <c r="C1043" s="38" t="str">
        <f>IF('Women Field input'!C12="","",'Women Field input'!C12)</f>
        <v/>
      </c>
      <c r="D1043" s="38" t="str">
        <f>IF('Women Field input'!D12="","",'Women Field input'!D12)</f>
        <v/>
      </c>
      <c r="E1043" s="38" t="str">
        <f>IF('Women Field input'!E12="","",'Women Field input'!E12)</f>
        <v/>
      </c>
      <c r="F1043" s="50" t="str">
        <f>IF('Women Field input'!T12="","",'Women Field input'!T12)</f>
        <v/>
      </c>
      <c r="G1043" s="46">
        <f>IF('Women Field input'!K12="","",'Women Field input'!K12)</f>
        <v>0</v>
      </c>
      <c r="H1043" s="46">
        <f>IF('Women Field input'!L12="","",'Women Field input'!L12)</f>
        <v>0</v>
      </c>
    </row>
    <row r="1044" spans="1:8">
      <c r="A1044" s="16" t="str">
        <f>IF('Women Field input'!A13="","",'Women Field input'!A13)</f>
        <v>Event</v>
      </c>
      <c r="B1044" t="str">
        <f>IF('Women Field input'!B13="","",'Women Field input'!B13)</f>
        <v/>
      </c>
      <c r="C1044" t="str">
        <f>IF('Women Field input'!C13="","",'Women Field input'!C13)</f>
        <v/>
      </c>
      <c r="D1044" t="str">
        <f>IF('Women Field input'!D13="","",'Women Field input'!D13)</f>
        <v/>
      </c>
      <c r="E1044" t="str">
        <f>IF('Women Field input'!E13="","",'Women Field input'!E13)</f>
        <v/>
      </c>
      <c r="F1044" s="51" t="str">
        <f>IF('Women Field input'!T13="","",'Women Field input'!T13)</f>
        <v/>
      </c>
      <c r="G1044" s="2" t="str">
        <f>IF('Women Field input'!K13="","",'Women Field input'!K13)</f>
        <v/>
      </c>
      <c r="H1044" s="2" t="str">
        <f>IF('Women Field input'!L13="","",'Women Field input'!L13)</f>
        <v/>
      </c>
    </row>
    <row r="1045" spans="1:8">
      <c r="A1045" s="16" t="str">
        <f>IF('Women Field input'!A14="","",'Women Field input'!A14)</f>
        <v>HJ</v>
      </c>
      <c r="B1045" s="47" t="str">
        <f>IF('Women Field input'!B14="","",'Women Field input'!B14)</f>
        <v>B+C string</v>
      </c>
      <c r="C1045" s="42" t="str">
        <f>IF('Women Field input'!C14="","",'Women Field input'!C14)</f>
        <v/>
      </c>
      <c r="D1045" s="42" t="str">
        <f>IF('Women Field input'!D14="","",'Women Field input'!D14)</f>
        <v/>
      </c>
      <c r="E1045" s="42" t="str">
        <f>IF('Women Field input'!E14="","",'Women Field input'!E14)</f>
        <v/>
      </c>
      <c r="F1045" s="48" t="str">
        <f>IF('Women Field input'!T14="","",'Women Field input'!T14)</f>
        <v>Formatted</v>
      </c>
      <c r="G1045" s="43" t="str">
        <f>IF('Women Field input'!K14="","",'Women Field input'!K14)</f>
        <v>Position</v>
      </c>
      <c r="H1045" s="43" t="str">
        <f>IF('Women Field input'!L14="","",'Women Field input'!L14)</f>
        <v>Bonus</v>
      </c>
    </row>
    <row r="1046" spans="1:8">
      <c r="A1046" s="40" t="str">
        <f>IF('Women Field input'!A15="","",'Women Field input'!A15)</f>
        <v>WOMEN</v>
      </c>
      <c r="B1046" s="37" t="str">
        <f>IF('Women Field input'!B15="","",'Women Field input'!B15)</f>
        <v>Position</v>
      </c>
      <c r="C1046" s="37" t="str">
        <f>IF('Women Field input'!C15="","",'Women Field input'!C15)</f>
        <v>Competitor</v>
      </c>
      <c r="D1046" s="37" t="str">
        <f>IF('Women Field input'!D15="","",'Women Field input'!D15)</f>
        <v>Club</v>
      </c>
      <c r="E1046" s="37" t="str">
        <f>IF('Women Field input'!E15="","",'Women Field input'!E15)</f>
        <v>Bib Number</v>
      </c>
      <c r="F1046" s="49" t="str">
        <f>IF('Women Field input'!T15="","",'Women Field input'!T15)</f>
        <v>Performance</v>
      </c>
      <c r="G1046" s="45" t="str">
        <f>IF('Women Field input'!K15="","",'Women Field input'!K15)</f>
        <v>Points</v>
      </c>
      <c r="H1046" s="45" t="str">
        <f>IF('Women Field input'!L15="","",'Women Field input'!L15)</f>
        <v>Points</v>
      </c>
    </row>
    <row r="1047" spans="1:8">
      <c r="A1047" t="str">
        <f>IF('Women Field input'!A16="","",'Women Field input'!A16)</f>
        <v/>
      </c>
      <c r="B1047" s="38">
        <f>IF('Women Field input'!B16="","",'Women Field input'!B16)</f>
        <v>1</v>
      </c>
      <c r="C1047" s="38" t="str">
        <f>IF('Women Field input'!C16="","",'Women Field input'!C16)</f>
        <v/>
      </c>
      <c r="D1047" s="38" t="str">
        <f>IF('Women Field input'!D16="","",'Women Field input'!D16)</f>
        <v/>
      </c>
      <c r="E1047" s="38" t="str">
        <f>IF('Women Field input'!E16="","",'Women Field input'!E16)</f>
        <v/>
      </c>
      <c r="F1047" s="50" t="str">
        <f>IF('Women Field input'!T16="","",'Women Field input'!T16)</f>
        <v/>
      </c>
      <c r="G1047" s="46">
        <f>IF('Women Field input'!K16="","",'Women Field input'!K16)</f>
        <v>0</v>
      </c>
      <c r="H1047" s="46">
        <f>IF('Women Field input'!L16="","",'Women Field input'!L16)</f>
        <v>0</v>
      </c>
    </row>
    <row r="1048" spans="1:8">
      <c r="A1048" t="str">
        <f>IF('Women Field input'!A17="","",'Women Field input'!A17)</f>
        <v/>
      </c>
      <c r="B1048" s="38">
        <f>IF('Women Field input'!B17="","",'Women Field input'!B17)</f>
        <v>2</v>
      </c>
      <c r="C1048" s="38" t="str">
        <f>IF('Women Field input'!C17="","",'Women Field input'!C17)</f>
        <v/>
      </c>
      <c r="D1048" s="38" t="str">
        <f>IF('Women Field input'!D17="","",'Women Field input'!D17)</f>
        <v/>
      </c>
      <c r="E1048" s="38" t="str">
        <f>IF('Women Field input'!E17="","",'Women Field input'!E17)</f>
        <v/>
      </c>
      <c r="F1048" s="50" t="str">
        <f>IF('Women Field input'!T17="","",'Women Field input'!T17)</f>
        <v/>
      </c>
      <c r="G1048" s="46">
        <f>IF('Women Field input'!K17="","",'Women Field input'!K17)</f>
        <v>0</v>
      </c>
      <c r="H1048" s="46">
        <f>IF('Women Field input'!L17="","",'Women Field input'!L17)</f>
        <v>0</v>
      </c>
    </row>
    <row r="1049" spans="1:8">
      <c r="A1049" t="str">
        <f>IF('Women Field input'!A18="","",'Women Field input'!A18)</f>
        <v/>
      </c>
      <c r="B1049" s="38">
        <f>IF('Women Field input'!B18="","",'Women Field input'!B18)</f>
        <v>3</v>
      </c>
      <c r="C1049" s="38" t="str">
        <f>IF('Women Field input'!C18="","",'Women Field input'!C18)</f>
        <v/>
      </c>
      <c r="D1049" s="38" t="str">
        <f>IF('Women Field input'!D18="","",'Women Field input'!D18)</f>
        <v/>
      </c>
      <c r="E1049" s="38" t="str">
        <f>IF('Women Field input'!E18="","",'Women Field input'!E18)</f>
        <v/>
      </c>
      <c r="F1049" s="50" t="str">
        <f>IF('Women Field input'!T18="","",'Women Field input'!T18)</f>
        <v/>
      </c>
      <c r="G1049" s="46">
        <f>IF('Women Field input'!K18="","",'Women Field input'!K18)</f>
        <v>0</v>
      </c>
      <c r="H1049" s="46">
        <f>IF('Women Field input'!L18="","",'Women Field input'!L18)</f>
        <v>0</v>
      </c>
    </row>
    <row r="1050" spans="1:8">
      <c r="A1050" t="str">
        <f>IF('Women Field input'!A19="","",'Women Field input'!A19)</f>
        <v/>
      </c>
      <c r="B1050" s="38">
        <f>IF('Women Field input'!B19="","",'Women Field input'!B19)</f>
        <v>4</v>
      </c>
      <c r="C1050" s="38" t="str">
        <f>IF('Women Field input'!C19="","",'Women Field input'!C19)</f>
        <v/>
      </c>
      <c r="D1050" s="38" t="str">
        <f>IF('Women Field input'!D19="","",'Women Field input'!D19)</f>
        <v/>
      </c>
      <c r="E1050" s="38" t="str">
        <f>IF('Women Field input'!E19="","",'Women Field input'!E19)</f>
        <v/>
      </c>
      <c r="F1050" s="50" t="str">
        <f>IF('Women Field input'!T19="","",'Women Field input'!T19)</f>
        <v/>
      </c>
      <c r="G1050" s="46">
        <f>IF('Women Field input'!K19="","",'Women Field input'!K19)</f>
        <v>0</v>
      </c>
      <c r="H1050" s="46">
        <f>IF('Women Field input'!L19="","",'Women Field input'!L19)</f>
        <v>0</v>
      </c>
    </row>
    <row r="1051" spans="1:8">
      <c r="A1051" t="str">
        <f>IF('Women Field input'!A20="","",'Women Field input'!A20)</f>
        <v/>
      </c>
      <c r="B1051" s="38">
        <f>IF('Women Field input'!B20="","",'Women Field input'!B20)</f>
        <v>5</v>
      </c>
      <c r="C1051" s="38" t="str">
        <f>IF('Women Field input'!C20="","",'Women Field input'!C20)</f>
        <v/>
      </c>
      <c r="D1051" s="38" t="str">
        <f>IF('Women Field input'!D20="","",'Women Field input'!D20)</f>
        <v/>
      </c>
      <c r="E1051" s="38" t="str">
        <f>IF('Women Field input'!E20="","",'Women Field input'!E20)</f>
        <v/>
      </c>
      <c r="F1051" s="50" t="str">
        <f>IF('Women Field input'!T20="","",'Women Field input'!T20)</f>
        <v/>
      </c>
      <c r="G1051" s="46">
        <f>IF('Women Field input'!K20="","",'Women Field input'!K20)</f>
        <v>0</v>
      </c>
      <c r="H1051" s="46">
        <f>IF('Women Field input'!L20="","",'Women Field input'!L20)</f>
        <v>0</v>
      </c>
    </row>
    <row r="1052" spans="1:8">
      <c r="A1052" t="str">
        <f>IF('Women Field input'!A21="","",'Women Field input'!A21)</f>
        <v/>
      </c>
      <c r="B1052" s="38">
        <f>IF('Women Field input'!B21="","",'Women Field input'!B21)</f>
        <v>6</v>
      </c>
      <c r="C1052" s="38" t="str">
        <f>IF('Women Field input'!C21="","",'Women Field input'!C21)</f>
        <v/>
      </c>
      <c r="D1052" s="38" t="str">
        <f>IF('Women Field input'!D21="","",'Women Field input'!D21)</f>
        <v/>
      </c>
      <c r="E1052" s="38" t="str">
        <f>IF('Women Field input'!E21="","",'Women Field input'!E21)</f>
        <v/>
      </c>
      <c r="F1052" s="50" t="str">
        <f>IF('Women Field input'!T21="","",'Women Field input'!T21)</f>
        <v/>
      </c>
      <c r="G1052" s="46">
        <f>IF('Women Field input'!K21="","",'Women Field input'!K21)</f>
        <v>0</v>
      </c>
      <c r="H1052" s="46">
        <f>IF('Women Field input'!L21="","",'Women Field input'!L21)</f>
        <v>0</v>
      </c>
    </row>
    <row r="1053" spans="1:8">
      <c r="A1053" t="str">
        <f>IF('Women Field input'!A22="","",'Women Field input'!A22)</f>
        <v/>
      </c>
      <c r="B1053" s="38">
        <f>IF('Women Field input'!B22="","",'Women Field input'!B22)</f>
        <v>7</v>
      </c>
      <c r="C1053" s="38" t="str">
        <f>IF('Women Field input'!C22="","",'Women Field input'!C22)</f>
        <v/>
      </c>
      <c r="D1053" s="38" t="str">
        <f>IF('Women Field input'!D22="","",'Women Field input'!D22)</f>
        <v/>
      </c>
      <c r="E1053" s="38" t="str">
        <f>IF('Women Field input'!E22="","",'Women Field input'!E22)</f>
        <v/>
      </c>
      <c r="F1053" s="50" t="str">
        <f>IF('Women Field input'!T22="","",'Women Field input'!T22)</f>
        <v/>
      </c>
      <c r="G1053" s="46">
        <f>IF('Women Field input'!K22="","",'Women Field input'!K22)</f>
        <v>0</v>
      </c>
      <c r="H1053" s="46">
        <f>IF('Women Field input'!L22="","",'Women Field input'!L22)</f>
        <v>0</v>
      </c>
    </row>
    <row r="1054" spans="1:8">
      <c r="A1054" t="str">
        <f>IF('Women Field input'!A23="","",'Women Field input'!A23)</f>
        <v/>
      </c>
      <c r="B1054" s="38">
        <f>IF('Women Field input'!B23="","",'Women Field input'!B23)</f>
        <v>8</v>
      </c>
      <c r="C1054" s="38" t="str">
        <f>IF('Women Field input'!C23="","",'Women Field input'!C23)</f>
        <v/>
      </c>
      <c r="D1054" s="38" t="str">
        <f>IF('Women Field input'!D23="","",'Women Field input'!D23)</f>
        <v/>
      </c>
      <c r="E1054" s="38" t="str">
        <f>IF('Women Field input'!E23="","",'Women Field input'!E23)</f>
        <v/>
      </c>
      <c r="F1054" s="50" t="str">
        <f>IF('Women Field input'!T23="","",'Women Field input'!T23)</f>
        <v/>
      </c>
      <c r="G1054" s="46">
        <f>IF('Women Field input'!K23="","",'Women Field input'!K23)</f>
        <v>0</v>
      </c>
      <c r="H1054" s="46">
        <f>IF('Women Field input'!L23="","",'Women Field input'!L23)</f>
        <v>0</v>
      </c>
    </row>
    <row r="1055" spans="1:8">
      <c r="A1055" t="str">
        <f>IF('Women Field input'!A24="","",'Women Field input'!A24)</f>
        <v/>
      </c>
      <c r="B1055" s="38">
        <f>IF('Women Field input'!B24="","",'Women Field input'!B24)</f>
        <v>9</v>
      </c>
      <c r="C1055" s="38" t="str">
        <f>IF('Women Field input'!C24="","",'Women Field input'!C24)</f>
        <v/>
      </c>
      <c r="D1055" s="38" t="str">
        <f>IF('Women Field input'!D24="","",'Women Field input'!D24)</f>
        <v/>
      </c>
      <c r="E1055" s="38" t="str">
        <f>IF('Women Field input'!E24="","",'Women Field input'!E24)</f>
        <v/>
      </c>
      <c r="F1055" s="50" t="str">
        <f>IF('Women Field input'!T24="","",'Women Field input'!T24)</f>
        <v/>
      </c>
      <c r="G1055" s="46">
        <f>IF('Women Field input'!K24="","",'Women Field input'!K24)</f>
        <v>0</v>
      </c>
      <c r="H1055" s="46">
        <f>IF('Women Field input'!L24="","",'Women Field input'!L24)</f>
        <v>0</v>
      </c>
    </row>
    <row r="1056" spans="1:8">
      <c r="A1056" t="str">
        <f>IF('Women Field input'!A25="","",'Women Field input'!A25)</f>
        <v/>
      </c>
      <c r="B1056" s="38">
        <f>IF('Women Field input'!B25="","",'Women Field input'!B25)</f>
        <v>10</v>
      </c>
      <c r="C1056" s="38" t="str">
        <f>IF('Women Field input'!C25="","",'Women Field input'!C25)</f>
        <v/>
      </c>
      <c r="D1056" s="38" t="str">
        <f>IF('Women Field input'!D25="","",'Women Field input'!D25)</f>
        <v/>
      </c>
      <c r="E1056" s="38" t="str">
        <f>IF('Women Field input'!E25="","",'Women Field input'!E25)</f>
        <v/>
      </c>
      <c r="F1056" s="50" t="str">
        <f>IF('Women Field input'!T25="","",'Women Field input'!T25)</f>
        <v/>
      </c>
      <c r="G1056" s="46">
        <f>IF('Women Field input'!K25="","",'Women Field input'!K25)</f>
        <v>0</v>
      </c>
      <c r="H1056" s="46">
        <f>IF('Women Field input'!L25="","",'Women Field input'!L25)</f>
        <v>0</v>
      </c>
    </row>
    <row r="1057" spans="1:8">
      <c r="A1057" t="str">
        <f>IF('Women Field input'!A26="","",'Women Field input'!A26)</f>
        <v/>
      </c>
      <c r="B1057" s="38">
        <f>IF('Women Field input'!B26="","",'Women Field input'!B26)</f>
        <v>11</v>
      </c>
      <c r="C1057" s="38" t="str">
        <f>IF('Women Field input'!C26="","",'Women Field input'!C26)</f>
        <v/>
      </c>
      <c r="D1057" s="38" t="str">
        <f>IF('Women Field input'!D26="","",'Women Field input'!D26)</f>
        <v/>
      </c>
      <c r="E1057" s="38" t="str">
        <f>IF('Women Field input'!E26="","",'Women Field input'!E26)</f>
        <v/>
      </c>
      <c r="F1057" s="50" t="str">
        <f>IF('Women Field input'!T26="","",'Women Field input'!T26)</f>
        <v/>
      </c>
      <c r="G1057" s="46">
        <f>IF('Women Field input'!K26="","",'Women Field input'!K26)</f>
        <v>0</v>
      </c>
      <c r="H1057" s="46">
        <f>IF('Women Field input'!L26="","",'Women Field input'!L26)</f>
        <v>0</v>
      </c>
    </row>
    <row r="1058" spans="1:8">
      <c r="A1058" t="str">
        <f>IF('Women Field input'!A27="","",'Women Field input'!A27)</f>
        <v/>
      </c>
      <c r="B1058" s="38">
        <f>IF('Women Field input'!B27="","",'Women Field input'!B27)</f>
        <v>12</v>
      </c>
      <c r="C1058" s="38" t="str">
        <f>IF('Women Field input'!C27="","",'Women Field input'!C27)</f>
        <v/>
      </c>
      <c r="D1058" s="38" t="str">
        <f>IF('Women Field input'!D27="","",'Women Field input'!D27)</f>
        <v/>
      </c>
      <c r="E1058" s="38" t="str">
        <f>IF('Women Field input'!E27="","",'Women Field input'!E27)</f>
        <v/>
      </c>
      <c r="F1058" s="50" t="str">
        <f>IF('Women Field input'!T27="","",'Women Field input'!T27)</f>
        <v/>
      </c>
      <c r="G1058" s="46">
        <f>IF('Women Field input'!K27="","",'Women Field input'!K27)</f>
        <v>0</v>
      </c>
      <c r="H1058" s="46">
        <f>IF('Women Field input'!L27="","",'Women Field input'!L27)</f>
        <v>0</v>
      </c>
    </row>
    <row r="1059" spans="1:8">
      <c r="A1059" t="str">
        <f>IF('Women Field input'!A28="","",'Women Field input'!A28)</f>
        <v/>
      </c>
      <c r="B1059" s="38">
        <f>IF('Women Field input'!B28="","",'Women Field input'!B28)</f>
        <v>13</v>
      </c>
      <c r="C1059" s="38" t="str">
        <f>IF('Women Field input'!C28="","",'Women Field input'!C28)</f>
        <v/>
      </c>
      <c r="D1059" s="38" t="str">
        <f>IF('Women Field input'!D28="","",'Women Field input'!D28)</f>
        <v/>
      </c>
      <c r="E1059" s="38" t="str">
        <f>IF('Women Field input'!E28="","",'Women Field input'!E28)</f>
        <v/>
      </c>
      <c r="F1059" s="50" t="str">
        <f>IF('Women Field input'!T28="","",'Women Field input'!T28)</f>
        <v/>
      </c>
      <c r="G1059" s="46">
        <f>IF('Women Field input'!K28="","",'Women Field input'!K28)</f>
        <v>0</v>
      </c>
      <c r="H1059" s="46">
        <f>IF('Women Field input'!L28="","",'Women Field input'!L28)</f>
        <v>0</v>
      </c>
    </row>
    <row r="1060" spans="1:8">
      <c r="A1060" t="str">
        <f>IF('Women Field input'!A29="","",'Women Field input'!A29)</f>
        <v/>
      </c>
      <c r="B1060" s="38">
        <f>IF('Women Field input'!B29="","",'Women Field input'!B29)</f>
        <v>14</v>
      </c>
      <c r="C1060" s="38" t="str">
        <f>IF('Women Field input'!C29="","",'Women Field input'!C29)</f>
        <v/>
      </c>
      <c r="D1060" s="38" t="str">
        <f>IF('Women Field input'!D29="","",'Women Field input'!D29)</f>
        <v/>
      </c>
      <c r="E1060" s="38" t="str">
        <f>IF('Women Field input'!E29="","",'Women Field input'!E29)</f>
        <v/>
      </c>
      <c r="F1060" s="50" t="str">
        <f>IF('Women Field input'!T29="","",'Women Field input'!T29)</f>
        <v/>
      </c>
      <c r="G1060" s="46">
        <f>IF('Women Field input'!K29="","",'Women Field input'!K29)</f>
        <v>0</v>
      </c>
      <c r="H1060" s="46">
        <f>IF('Women Field input'!L29="","",'Women Field input'!L29)</f>
        <v>0</v>
      </c>
    </row>
    <row r="1061" spans="1:8">
      <c r="A1061" t="str">
        <f>IF('Women Field input'!A30="","",'Women Field input'!A30)</f>
        <v/>
      </c>
      <c r="B1061" s="38">
        <f>IF('Women Field input'!B30="","",'Women Field input'!B30)</f>
        <v>15</v>
      </c>
      <c r="C1061" s="38" t="str">
        <f>IF('Women Field input'!C30="","",'Women Field input'!C30)</f>
        <v/>
      </c>
      <c r="D1061" s="38" t="str">
        <f>IF('Women Field input'!D30="","",'Women Field input'!D30)</f>
        <v/>
      </c>
      <c r="E1061" s="38" t="str">
        <f>IF('Women Field input'!E30="","",'Women Field input'!E30)</f>
        <v/>
      </c>
      <c r="F1061" s="50" t="str">
        <f>IF('Women Field input'!T30="","",'Women Field input'!T30)</f>
        <v/>
      </c>
      <c r="G1061" s="46">
        <f>IF('Women Field input'!K30="","",'Women Field input'!K30)</f>
        <v>0</v>
      </c>
      <c r="H1061" s="46">
        <f>IF('Women Field input'!L30="","",'Women Field input'!L30)</f>
        <v>0</v>
      </c>
    </row>
    <row r="1062" spans="1:8">
      <c r="A1062" t="str">
        <f>IF('Women Field input'!A31="","",'Women Field input'!A31)</f>
        <v/>
      </c>
      <c r="B1062" s="38">
        <f>IF('Women Field input'!B31="","",'Women Field input'!B31)</f>
        <v>16</v>
      </c>
      <c r="C1062" s="38" t="str">
        <f>IF('Women Field input'!C31="","",'Women Field input'!C31)</f>
        <v/>
      </c>
      <c r="D1062" s="38" t="str">
        <f>IF('Women Field input'!D31="","",'Women Field input'!D31)</f>
        <v/>
      </c>
      <c r="E1062" s="38" t="str">
        <f>IF('Women Field input'!E31="","",'Women Field input'!E31)</f>
        <v/>
      </c>
      <c r="F1062" s="50" t="str">
        <f>IF('Women Field input'!T31="","",'Women Field input'!T31)</f>
        <v/>
      </c>
      <c r="G1062" s="46">
        <f>IF('Women Field input'!K31="","",'Women Field input'!K31)</f>
        <v>0</v>
      </c>
      <c r="H1062" s="46">
        <f>IF('Women Field input'!L31="","",'Women Field input'!L31)</f>
        <v>0</v>
      </c>
    </row>
    <row r="1063" spans="1:8">
      <c r="A1063" t="str">
        <f>IF('Women Field input'!A32="","",'Women Field input'!A32)</f>
        <v/>
      </c>
      <c r="B1063" t="str">
        <f>IF('Women Field input'!B32="","",'Women Field input'!B32)</f>
        <v/>
      </c>
      <c r="C1063" t="str">
        <f>IF('Women Field input'!C32="","",'Women Field input'!C32)</f>
        <v/>
      </c>
      <c r="D1063" t="str">
        <f>IF('Women Field input'!D32="","",'Women Field input'!D32)</f>
        <v/>
      </c>
      <c r="E1063" t="str">
        <f>IF('Women Field input'!E32="","",'Women Field input'!E32)</f>
        <v/>
      </c>
      <c r="F1063" s="51" t="str">
        <f>IF('Women Field input'!T32="","",'Women Field input'!T32)</f>
        <v/>
      </c>
      <c r="G1063" s="2" t="str">
        <f>IF('Women Field input'!K32="","",'Women Field input'!K32)</f>
        <v/>
      </c>
      <c r="H1063" s="2" t="str">
        <f>IF('Women Field input'!L32="","",'Women Field input'!L32)</f>
        <v/>
      </c>
    </row>
    <row r="1064" spans="1:8">
      <c r="A1064" t="str">
        <f>IF('Women Field input'!A33="","",'Women Field input'!A33)</f>
        <v/>
      </c>
      <c r="B1064" t="str">
        <f>IF('Women Field input'!B33="","",'Women Field input'!B33)</f>
        <v/>
      </c>
      <c r="C1064" t="str">
        <f>IF('Women Field input'!C33="","",'Women Field input'!C33)</f>
        <v/>
      </c>
      <c r="D1064" t="str">
        <f>IF('Women Field input'!D33="","",'Women Field input'!D33)</f>
        <v/>
      </c>
      <c r="E1064" t="str">
        <f>IF('Women Field input'!E33="","",'Women Field input'!E33)</f>
        <v/>
      </c>
      <c r="F1064" s="51" t="str">
        <f>IF('Women Field input'!T33="","",'Women Field input'!T33)</f>
        <v/>
      </c>
      <c r="G1064" s="2" t="str">
        <f>IF('Women Field input'!K33="","",'Women Field input'!K33)</f>
        <v/>
      </c>
      <c r="H1064" s="2" t="str">
        <f>IF('Women Field input'!L33="","",'Women Field input'!L33)</f>
        <v/>
      </c>
    </row>
    <row r="1065" spans="1:8">
      <c r="A1065" s="39" t="str">
        <f>IF('Women Field input'!A34="","",'Women Field input'!A34)</f>
        <v>Event</v>
      </c>
      <c r="B1065" s="39" t="str">
        <f>IF('Women Field input'!B34="","",'Women Field input'!B34)</f>
        <v>Event</v>
      </c>
      <c r="C1065" s="39" t="str">
        <f>IF('Women Field input'!C34="","",'Women Field input'!C34)</f>
        <v>PV</v>
      </c>
      <c r="D1065" s="39" t="str">
        <f>IF('Women Field input'!D34="","",'Women Field input'!D34)</f>
        <v>metres</v>
      </c>
      <c r="E1065" s="40" t="str">
        <f>IF('Women Field input'!E34="","",'Women Field input'!E34)</f>
        <v/>
      </c>
      <c r="F1065" s="51" t="str">
        <f>IF('Women Field input'!T34="","",'Women Field input'!T34)</f>
        <v/>
      </c>
      <c r="G1065" s="2" t="str">
        <f>IF('Women Field input'!K34="","",'Women Field input'!K34)</f>
        <v/>
      </c>
      <c r="H1065" s="2" t="str">
        <f>IF('Women Field input'!L34="","",'Women Field input'!L34)</f>
        <v/>
      </c>
    </row>
    <row r="1066" spans="1:8">
      <c r="A1066" s="16" t="str">
        <f>IF('Women Field input'!A35="","",'Women Field input'!A35)</f>
        <v>PV</v>
      </c>
      <c r="B1066" s="41" t="str">
        <f>IF('Women Field input'!B35="","",'Women Field input'!B35)</f>
        <v>A string</v>
      </c>
      <c r="C1066" s="42" t="str">
        <f>IF('Women Field input'!C35="","",'Women Field input'!C35)</f>
        <v/>
      </c>
      <c r="D1066" s="42" t="str">
        <f>IF('Women Field input'!D35="","",'Women Field input'!D35)</f>
        <v/>
      </c>
      <c r="E1066" s="42" t="str">
        <f>IF('Women Field input'!E35="","",'Women Field input'!E35)</f>
        <v/>
      </c>
      <c r="F1066" s="48" t="str">
        <f>IF('Women Field input'!T35="","",'Women Field input'!T35)</f>
        <v>Formatted</v>
      </c>
      <c r="G1066" s="43" t="str">
        <f>IF('Women Field input'!K35="","",'Women Field input'!K35)</f>
        <v>Position</v>
      </c>
      <c r="H1066" s="43" t="str">
        <f>IF('Women Field input'!L35="","",'Women Field input'!L35)</f>
        <v>Bonus</v>
      </c>
    </row>
    <row r="1067" spans="1:8">
      <c r="A1067" s="40" t="str">
        <f>IF('Women Field input'!A36="","",'Women Field input'!A36)</f>
        <v>WOMEN</v>
      </c>
      <c r="B1067" s="44" t="str">
        <f>IF('Women Field input'!B36="","",'Women Field input'!B36)</f>
        <v>Position</v>
      </c>
      <c r="C1067" s="37" t="str">
        <f>IF('Women Field input'!C36="","",'Women Field input'!C36)</f>
        <v>Competitor</v>
      </c>
      <c r="D1067" s="37" t="str">
        <f>IF('Women Field input'!D36="","",'Women Field input'!D36)</f>
        <v>Club</v>
      </c>
      <c r="E1067" s="37" t="str">
        <f>IF('Women Field input'!E36="","",'Women Field input'!E36)</f>
        <v>Bib Number</v>
      </c>
      <c r="F1067" s="49" t="str">
        <f>IF('Women Field input'!T36="","",'Women Field input'!T36)</f>
        <v>Performance</v>
      </c>
      <c r="G1067" s="45" t="str">
        <f>IF('Women Field input'!K36="","",'Women Field input'!K36)</f>
        <v>Points</v>
      </c>
      <c r="H1067" s="45" t="str">
        <f>IF('Women Field input'!L36="","",'Women Field input'!L36)</f>
        <v>Points</v>
      </c>
    </row>
    <row r="1068" spans="1:8">
      <c r="A1068" t="str">
        <f>IF('Women Field input'!A37="","",'Women Field input'!A37)</f>
        <v/>
      </c>
      <c r="B1068" s="38">
        <f>IF('Women Field input'!B37="","",'Women Field input'!B37)</f>
        <v>1</v>
      </c>
      <c r="C1068" s="38" t="str">
        <f>IF('Women Field input'!C37="","",'Women Field input'!C37)</f>
        <v/>
      </c>
      <c r="D1068" s="38" t="str">
        <f>IF('Women Field input'!D37="","",'Women Field input'!D37)</f>
        <v/>
      </c>
      <c r="E1068" s="38" t="str">
        <f>IF('Women Field input'!E37="","",'Women Field input'!E37)</f>
        <v/>
      </c>
      <c r="F1068" s="50" t="str">
        <f>IF('Women Field input'!T37="","",'Women Field input'!T37)</f>
        <v/>
      </c>
      <c r="G1068" s="46">
        <f>IF('Women Field input'!K37="","",'Women Field input'!K37)</f>
        <v>0</v>
      </c>
      <c r="H1068" s="46">
        <f>IF('Women Field input'!L37="","",'Women Field input'!L37)</f>
        <v>0</v>
      </c>
    </row>
    <row r="1069" spans="1:8">
      <c r="A1069" t="str">
        <f>IF('Women Field input'!A38="","",'Women Field input'!A38)</f>
        <v/>
      </c>
      <c r="B1069" s="38">
        <f>IF('Women Field input'!B38="","",'Women Field input'!B38)</f>
        <v>2</v>
      </c>
      <c r="C1069" s="38" t="str">
        <f>IF('Women Field input'!C38="","",'Women Field input'!C38)</f>
        <v/>
      </c>
      <c r="D1069" s="38" t="str">
        <f>IF('Women Field input'!D38="","",'Women Field input'!D38)</f>
        <v/>
      </c>
      <c r="E1069" s="38" t="str">
        <f>IF('Women Field input'!E38="","",'Women Field input'!E38)</f>
        <v/>
      </c>
      <c r="F1069" s="50" t="str">
        <f>IF('Women Field input'!T38="","",'Women Field input'!T38)</f>
        <v/>
      </c>
      <c r="G1069" s="46">
        <f>IF('Women Field input'!K38="","",'Women Field input'!K38)</f>
        <v>0</v>
      </c>
      <c r="H1069" s="46">
        <f>IF('Women Field input'!L38="","",'Women Field input'!L38)</f>
        <v>0</v>
      </c>
    </row>
    <row r="1070" spans="1:8">
      <c r="A1070" t="str">
        <f>IF('Women Field input'!A39="","",'Women Field input'!A39)</f>
        <v/>
      </c>
      <c r="B1070" s="38">
        <f>IF('Women Field input'!B39="","",'Women Field input'!B39)</f>
        <v>3</v>
      </c>
      <c r="C1070" s="38" t="str">
        <f>IF('Women Field input'!C39="","",'Women Field input'!C39)</f>
        <v/>
      </c>
      <c r="D1070" s="38" t="str">
        <f>IF('Women Field input'!D39="","",'Women Field input'!D39)</f>
        <v/>
      </c>
      <c r="E1070" s="38" t="str">
        <f>IF('Women Field input'!E39="","",'Women Field input'!E39)</f>
        <v/>
      </c>
      <c r="F1070" s="50" t="str">
        <f>IF('Women Field input'!T39="","",'Women Field input'!T39)</f>
        <v/>
      </c>
      <c r="G1070" s="46">
        <f>IF('Women Field input'!K39="","",'Women Field input'!K39)</f>
        <v>0</v>
      </c>
      <c r="H1070" s="46">
        <f>IF('Women Field input'!L39="","",'Women Field input'!L39)</f>
        <v>0</v>
      </c>
    </row>
    <row r="1071" spans="1:8">
      <c r="A1071" t="str">
        <f>IF('Women Field input'!A40="","",'Women Field input'!A40)</f>
        <v/>
      </c>
      <c r="B1071" s="38">
        <f>IF('Women Field input'!B40="","",'Women Field input'!B40)</f>
        <v>4</v>
      </c>
      <c r="C1071" s="38" t="str">
        <f>IF('Women Field input'!C40="","",'Women Field input'!C40)</f>
        <v/>
      </c>
      <c r="D1071" s="38" t="str">
        <f>IF('Women Field input'!D40="","",'Women Field input'!D40)</f>
        <v/>
      </c>
      <c r="E1071" s="38" t="str">
        <f>IF('Women Field input'!E40="","",'Women Field input'!E40)</f>
        <v/>
      </c>
      <c r="F1071" s="50" t="str">
        <f>IF('Women Field input'!T40="","",'Women Field input'!T40)</f>
        <v/>
      </c>
      <c r="G1071" s="46">
        <f>IF('Women Field input'!K40="","",'Women Field input'!K40)</f>
        <v>0</v>
      </c>
      <c r="H1071" s="46">
        <f>IF('Women Field input'!L40="","",'Women Field input'!L40)</f>
        <v>0</v>
      </c>
    </row>
    <row r="1072" spans="1:8">
      <c r="A1072" t="str">
        <f>IF('Women Field input'!A41="","",'Women Field input'!A41)</f>
        <v/>
      </c>
      <c r="B1072" s="38">
        <f>IF('Women Field input'!B41="","",'Women Field input'!B41)</f>
        <v>5</v>
      </c>
      <c r="C1072" s="38" t="str">
        <f>IF('Women Field input'!C41="","",'Women Field input'!C41)</f>
        <v/>
      </c>
      <c r="D1072" s="38" t="str">
        <f>IF('Women Field input'!D41="","",'Women Field input'!D41)</f>
        <v/>
      </c>
      <c r="E1072" s="38" t="str">
        <f>IF('Women Field input'!E41="","",'Women Field input'!E41)</f>
        <v/>
      </c>
      <c r="F1072" s="50" t="str">
        <f>IF('Women Field input'!T41="","",'Women Field input'!T41)</f>
        <v/>
      </c>
      <c r="G1072" s="46">
        <f>IF('Women Field input'!K41="","",'Women Field input'!K41)</f>
        <v>0</v>
      </c>
      <c r="H1072" s="46">
        <f>IF('Women Field input'!L41="","",'Women Field input'!L41)</f>
        <v>0</v>
      </c>
    </row>
    <row r="1073" spans="1:8">
      <c r="A1073" t="str">
        <f>IF('Women Field input'!A42="","",'Women Field input'!A42)</f>
        <v/>
      </c>
      <c r="B1073" s="38">
        <f>IF('Women Field input'!B42="","",'Women Field input'!B42)</f>
        <v>6</v>
      </c>
      <c r="C1073" s="38" t="str">
        <f>IF('Women Field input'!C42="","",'Women Field input'!C42)</f>
        <v/>
      </c>
      <c r="D1073" s="38" t="str">
        <f>IF('Women Field input'!D42="","",'Women Field input'!D42)</f>
        <v/>
      </c>
      <c r="E1073" s="38" t="str">
        <f>IF('Women Field input'!E42="","",'Women Field input'!E42)</f>
        <v/>
      </c>
      <c r="F1073" s="50" t="str">
        <f>IF('Women Field input'!T42="","",'Women Field input'!T42)</f>
        <v/>
      </c>
      <c r="G1073" s="46">
        <f>IF('Women Field input'!K42="","",'Women Field input'!K42)</f>
        <v>0</v>
      </c>
      <c r="H1073" s="46">
        <f>IF('Women Field input'!L42="","",'Women Field input'!L42)</f>
        <v>0</v>
      </c>
    </row>
    <row r="1074" spans="1:8">
      <c r="A1074" t="str">
        <f>IF('Women Field input'!A43="","",'Women Field input'!A43)</f>
        <v/>
      </c>
      <c r="B1074" s="38">
        <f>IF('Women Field input'!B43="","",'Women Field input'!B43)</f>
        <v>7</v>
      </c>
      <c r="C1074" s="38" t="str">
        <f>IF('Women Field input'!C43="","",'Women Field input'!C43)</f>
        <v/>
      </c>
      <c r="D1074" s="38" t="str">
        <f>IF('Women Field input'!D43="","",'Women Field input'!D43)</f>
        <v/>
      </c>
      <c r="E1074" s="38" t="str">
        <f>IF('Women Field input'!E43="","",'Women Field input'!E43)</f>
        <v/>
      </c>
      <c r="F1074" s="50" t="str">
        <f>IF('Women Field input'!T43="","",'Women Field input'!T43)</f>
        <v/>
      </c>
      <c r="G1074" s="46">
        <f>IF('Women Field input'!K43="","",'Women Field input'!K43)</f>
        <v>0</v>
      </c>
      <c r="H1074" s="46">
        <f>IF('Women Field input'!L43="","",'Women Field input'!L43)</f>
        <v>0</v>
      </c>
    </row>
    <row r="1075" spans="1:8">
      <c r="A1075" t="str">
        <f>IF('Women Field input'!A44="","",'Women Field input'!A44)</f>
        <v/>
      </c>
      <c r="B1075" s="38">
        <f>IF('Women Field input'!B44="","",'Women Field input'!B44)</f>
        <v>8</v>
      </c>
      <c r="C1075" s="38" t="str">
        <f>IF('Women Field input'!C44="","",'Women Field input'!C44)</f>
        <v/>
      </c>
      <c r="D1075" s="38" t="str">
        <f>IF('Women Field input'!D44="","",'Women Field input'!D44)</f>
        <v/>
      </c>
      <c r="E1075" s="38" t="str">
        <f>IF('Women Field input'!E44="","",'Women Field input'!E44)</f>
        <v/>
      </c>
      <c r="F1075" s="50" t="str">
        <f>IF('Women Field input'!T44="","",'Women Field input'!T44)</f>
        <v/>
      </c>
      <c r="G1075" s="46">
        <f>IF('Women Field input'!K44="","",'Women Field input'!K44)</f>
        <v>0</v>
      </c>
      <c r="H1075" s="46">
        <f>IF('Women Field input'!L44="","",'Women Field input'!L44)</f>
        <v>0</v>
      </c>
    </row>
    <row r="1076" spans="1:8">
      <c r="A1076" s="16" t="str">
        <f>IF('Women Field input'!A45="","",'Women Field input'!A45)</f>
        <v>Event</v>
      </c>
      <c r="B1076" t="str">
        <f>IF('Women Field input'!B45="","",'Women Field input'!B45)</f>
        <v/>
      </c>
      <c r="C1076" t="str">
        <f>IF('Women Field input'!C45="","",'Women Field input'!C45)</f>
        <v/>
      </c>
      <c r="D1076" t="str">
        <f>IF('Women Field input'!D45="","",'Women Field input'!D45)</f>
        <v/>
      </c>
      <c r="E1076" t="str">
        <f>IF('Women Field input'!E45="","",'Women Field input'!E45)</f>
        <v/>
      </c>
      <c r="F1076" s="51" t="str">
        <f>IF('Women Field input'!T45="","",'Women Field input'!T45)</f>
        <v/>
      </c>
      <c r="G1076" s="2" t="str">
        <f>IF('Women Field input'!K45="","",'Women Field input'!K45)</f>
        <v/>
      </c>
      <c r="H1076" s="2" t="str">
        <f>IF('Women Field input'!L45="","",'Women Field input'!L45)</f>
        <v/>
      </c>
    </row>
    <row r="1077" spans="1:8">
      <c r="A1077" s="16" t="str">
        <f>IF('Women Field input'!A46="","",'Women Field input'!A46)</f>
        <v>PV</v>
      </c>
      <c r="B1077" s="47" t="str">
        <f>IF('Women Field input'!B46="","",'Women Field input'!B46)</f>
        <v>B+C string</v>
      </c>
      <c r="C1077" s="42" t="str">
        <f>IF('Women Field input'!C46="","",'Women Field input'!C46)</f>
        <v/>
      </c>
      <c r="D1077" s="42" t="str">
        <f>IF('Women Field input'!D46="","",'Women Field input'!D46)</f>
        <v/>
      </c>
      <c r="E1077" s="42" t="str">
        <f>IF('Women Field input'!E46="","",'Women Field input'!E46)</f>
        <v/>
      </c>
      <c r="F1077" s="48" t="str">
        <f>IF('Women Field input'!T46="","",'Women Field input'!T46)</f>
        <v>Formatted</v>
      </c>
      <c r="G1077" s="43" t="str">
        <f>IF('Women Field input'!K46="","",'Women Field input'!K46)</f>
        <v>Position</v>
      </c>
      <c r="H1077" s="43" t="str">
        <f>IF('Women Field input'!L46="","",'Women Field input'!L46)</f>
        <v>Bonus</v>
      </c>
    </row>
    <row r="1078" spans="1:8">
      <c r="A1078" s="40" t="str">
        <f>IF('Women Field input'!A47="","",'Women Field input'!A47)</f>
        <v>WOMEN</v>
      </c>
      <c r="B1078" s="37" t="str">
        <f>IF('Women Field input'!B47="","",'Women Field input'!B47)</f>
        <v>Position</v>
      </c>
      <c r="C1078" s="37" t="str">
        <f>IF('Women Field input'!C47="","",'Women Field input'!C47)</f>
        <v>Competitor</v>
      </c>
      <c r="D1078" s="37" t="str">
        <f>IF('Women Field input'!D47="","",'Women Field input'!D47)</f>
        <v>Club</v>
      </c>
      <c r="E1078" s="37" t="str">
        <f>IF('Women Field input'!E47="","",'Women Field input'!E47)</f>
        <v>Bib Number</v>
      </c>
      <c r="F1078" s="49" t="str">
        <f>IF('Women Field input'!T47="","",'Women Field input'!T47)</f>
        <v>Performance</v>
      </c>
      <c r="G1078" s="45" t="str">
        <f>IF('Women Field input'!K47="","",'Women Field input'!K47)</f>
        <v>Points</v>
      </c>
      <c r="H1078" s="45" t="str">
        <f>IF('Women Field input'!L47="","",'Women Field input'!L47)</f>
        <v>Points</v>
      </c>
    </row>
    <row r="1079" spans="1:8">
      <c r="A1079" t="str">
        <f>IF('Women Field input'!A48="","",'Women Field input'!A48)</f>
        <v/>
      </c>
      <c r="B1079" s="38">
        <f>IF('Women Field input'!B48="","",'Women Field input'!B48)</f>
        <v>1</v>
      </c>
      <c r="C1079" s="38" t="str">
        <f>IF('Women Field input'!C48="","",'Women Field input'!C48)</f>
        <v/>
      </c>
      <c r="D1079" s="38" t="str">
        <f>IF('Women Field input'!D48="","",'Women Field input'!D48)</f>
        <v/>
      </c>
      <c r="E1079" s="38" t="str">
        <f>IF('Women Field input'!E48="","",'Women Field input'!E48)</f>
        <v/>
      </c>
      <c r="F1079" s="50" t="str">
        <f>IF('Women Field input'!T48="","",'Women Field input'!T48)</f>
        <v/>
      </c>
      <c r="G1079" s="46">
        <f>IF('Women Field input'!K48="","",'Women Field input'!K48)</f>
        <v>0</v>
      </c>
      <c r="H1079" s="46">
        <f>IF('Women Field input'!L48="","",'Women Field input'!L48)</f>
        <v>0</v>
      </c>
    </row>
    <row r="1080" spans="1:8">
      <c r="A1080" t="str">
        <f>IF('Women Field input'!A49="","",'Women Field input'!A49)</f>
        <v/>
      </c>
      <c r="B1080" s="38">
        <f>IF('Women Field input'!B49="","",'Women Field input'!B49)</f>
        <v>2</v>
      </c>
      <c r="C1080" s="38" t="str">
        <f>IF('Women Field input'!C49="","",'Women Field input'!C49)</f>
        <v/>
      </c>
      <c r="D1080" s="38" t="str">
        <f>IF('Women Field input'!D49="","",'Women Field input'!D49)</f>
        <v/>
      </c>
      <c r="E1080" s="38" t="str">
        <f>IF('Women Field input'!E49="","",'Women Field input'!E49)</f>
        <v/>
      </c>
      <c r="F1080" s="50" t="str">
        <f>IF('Women Field input'!T49="","",'Women Field input'!T49)</f>
        <v/>
      </c>
      <c r="G1080" s="46">
        <f>IF('Women Field input'!K49="","",'Women Field input'!K49)</f>
        <v>0</v>
      </c>
      <c r="H1080" s="46">
        <f>IF('Women Field input'!L49="","",'Women Field input'!L49)</f>
        <v>0</v>
      </c>
    </row>
    <row r="1081" spans="1:8">
      <c r="A1081" t="str">
        <f>IF('Women Field input'!A50="","",'Women Field input'!A50)</f>
        <v/>
      </c>
      <c r="B1081" s="38">
        <f>IF('Women Field input'!B50="","",'Women Field input'!B50)</f>
        <v>3</v>
      </c>
      <c r="C1081" s="38" t="str">
        <f>IF('Women Field input'!C50="","",'Women Field input'!C50)</f>
        <v/>
      </c>
      <c r="D1081" s="38" t="str">
        <f>IF('Women Field input'!D50="","",'Women Field input'!D50)</f>
        <v/>
      </c>
      <c r="E1081" s="38" t="str">
        <f>IF('Women Field input'!E50="","",'Women Field input'!E50)</f>
        <v/>
      </c>
      <c r="F1081" s="50" t="str">
        <f>IF('Women Field input'!T50="","",'Women Field input'!T50)</f>
        <v/>
      </c>
      <c r="G1081" s="46">
        <f>IF('Women Field input'!K50="","",'Women Field input'!K50)</f>
        <v>0</v>
      </c>
      <c r="H1081" s="46">
        <f>IF('Women Field input'!L50="","",'Women Field input'!L50)</f>
        <v>0</v>
      </c>
    </row>
    <row r="1082" spans="1:8">
      <c r="A1082" t="str">
        <f>IF('Women Field input'!A51="","",'Women Field input'!A51)</f>
        <v/>
      </c>
      <c r="B1082" s="38">
        <f>IF('Women Field input'!B51="","",'Women Field input'!B51)</f>
        <v>4</v>
      </c>
      <c r="C1082" s="38" t="str">
        <f>IF('Women Field input'!C51="","",'Women Field input'!C51)</f>
        <v/>
      </c>
      <c r="D1082" s="38" t="str">
        <f>IF('Women Field input'!D51="","",'Women Field input'!D51)</f>
        <v/>
      </c>
      <c r="E1082" s="38" t="str">
        <f>IF('Women Field input'!E51="","",'Women Field input'!E51)</f>
        <v/>
      </c>
      <c r="F1082" s="50" t="str">
        <f>IF('Women Field input'!T51="","",'Women Field input'!T51)</f>
        <v/>
      </c>
      <c r="G1082" s="46">
        <f>IF('Women Field input'!K51="","",'Women Field input'!K51)</f>
        <v>0</v>
      </c>
      <c r="H1082" s="46">
        <f>IF('Women Field input'!L51="","",'Women Field input'!L51)</f>
        <v>0</v>
      </c>
    </row>
    <row r="1083" spans="1:8">
      <c r="A1083" t="str">
        <f>IF('Women Field input'!A52="","",'Women Field input'!A52)</f>
        <v/>
      </c>
      <c r="B1083" s="38">
        <f>IF('Women Field input'!B52="","",'Women Field input'!B52)</f>
        <v>5</v>
      </c>
      <c r="C1083" s="38" t="str">
        <f>IF('Women Field input'!C52="","",'Women Field input'!C52)</f>
        <v/>
      </c>
      <c r="D1083" s="38" t="str">
        <f>IF('Women Field input'!D52="","",'Women Field input'!D52)</f>
        <v/>
      </c>
      <c r="E1083" s="38" t="str">
        <f>IF('Women Field input'!E52="","",'Women Field input'!E52)</f>
        <v/>
      </c>
      <c r="F1083" s="50" t="str">
        <f>IF('Women Field input'!T52="","",'Women Field input'!T52)</f>
        <v/>
      </c>
      <c r="G1083" s="46">
        <f>IF('Women Field input'!K52="","",'Women Field input'!K52)</f>
        <v>0</v>
      </c>
      <c r="H1083" s="46">
        <f>IF('Women Field input'!L52="","",'Women Field input'!L52)</f>
        <v>0</v>
      </c>
    </row>
    <row r="1084" spans="1:8">
      <c r="A1084" t="str">
        <f>IF('Women Field input'!A53="","",'Women Field input'!A53)</f>
        <v/>
      </c>
      <c r="B1084" s="38">
        <f>IF('Women Field input'!B53="","",'Women Field input'!B53)</f>
        <v>6</v>
      </c>
      <c r="C1084" s="38" t="str">
        <f>IF('Women Field input'!C53="","",'Women Field input'!C53)</f>
        <v/>
      </c>
      <c r="D1084" s="38" t="str">
        <f>IF('Women Field input'!D53="","",'Women Field input'!D53)</f>
        <v/>
      </c>
      <c r="E1084" s="38" t="str">
        <f>IF('Women Field input'!E53="","",'Women Field input'!E53)</f>
        <v/>
      </c>
      <c r="F1084" s="50" t="str">
        <f>IF('Women Field input'!T53="","",'Women Field input'!T53)</f>
        <v/>
      </c>
      <c r="G1084" s="46">
        <f>IF('Women Field input'!K53="","",'Women Field input'!K53)</f>
        <v>0</v>
      </c>
      <c r="H1084" s="46">
        <f>IF('Women Field input'!L53="","",'Women Field input'!L53)</f>
        <v>0</v>
      </c>
    </row>
    <row r="1085" spans="1:8">
      <c r="A1085" t="str">
        <f>IF('Women Field input'!A54="","",'Women Field input'!A54)</f>
        <v/>
      </c>
      <c r="B1085" s="38">
        <f>IF('Women Field input'!B54="","",'Women Field input'!B54)</f>
        <v>7</v>
      </c>
      <c r="C1085" s="38" t="str">
        <f>IF('Women Field input'!C54="","",'Women Field input'!C54)</f>
        <v/>
      </c>
      <c r="D1085" s="38" t="str">
        <f>IF('Women Field input'!D54="","",'Women Field input'!D54)</f>
        <v/>
      </c>
      <c r="E1085" s="38" t="str">
        <f>IF('Women Field input'!E54="","",'Women Field input'!E54)</f>
        <v/>
      </c>
      <c r="F1085" s="50" t="str">
        <f>IF('Women Field input'!T54="","",'Women Field input'!T54)</f>
        <v/>
      </c>
      <c r="G1085" s="46">
        <f>IF('Women Field input'!K54="","",'Women Field input'!K54)</f>
        <v>0</v>
      </c>
      <c r="H1085" s="46">
        <f>IF('Women Field input'!L54="","",'Women Field input'!L54)</f>
        <v>0</v>
      </c>
    </row>
    <row r="1086" spans="1:8">
      <c r="A1086" t="str">
        <f>IF('Women Field input'!A55="","",'Women Field input'!A55)</f>
        <v/>
      </c>
      <c r="B1086" s="38">
        <f>IF('Women Field input'!B55="","",'Women Field input'!B55)</f>
        <v>8</v>
      </c>
      <c r="C1086" s="38" t="str">
        <f>IF('Women Field input'!C55="","",'Women Field input'!C55)</f>
        <v/>
      </c>
      <c r="D1086" s="38" t="str">
        <f>IF('Women Field input'!D55="","",'Women Field input'!D55)</f>
        <v/>
      </c>
      <c r="E1086" s="38" t="str">
        <f>IF('Women Field input'!E55="","",'Women Field input'!E55)</f>
        <v/>
      </c>
      <c r="F1086" s="50" t="str">
        <f>IF('Women Field input'!T55="","",'Women Field input'!T55)</f>
        <v/>
      </c>
      <c r="G1086" s="46">
        <f>IF('Women Field input'!K55="","",'Women Field input'!K55)</f>
        <v>0</v>
      </c>
      <c r="H1086" s="46">
        <f>IF('Women Field input'!L55="","",'Women Field input'!L55)</f>
        <v>0</v>
      </c>
    </row>
    <row r="1087" spans="1:8">
      <c r="A1087" t="str">
        <f>IF('Women Field input'!A56="","",'Women Field input'!A56)</f>
        <v/>
      </c>
      <c r="B1087" s="38">
        <f>IF('Women Field input'!B56="","",'Women Field input'!B56)</f>
        <v>9</v>
      </c>
      <c r="C1087" s="38" t="str">
        <f>IF('Women Field input'!C56="","",'Women Field input'!C56)</f>
        <v/>
      </c>
      <c r="D1087" s="38" t="str">
        <f>IF('Women Field input'!D56="","",'Women Field input'!D56)</f>
        <v/>
      </c>
      <c r="E1087" s="38" t="str">
        <f>IF('Women Field input'!E56="","",'Women Field input'!E56)</f>
        <v/>
      </c>
      <c r="F1087" s="50" t="str">
        <f>IF('Women Field input'!T56="","",'Women Field input'!T56)</f>
        <v/>
      </c>
      <c r="G1087" s="46">
        <f>IF('Women Field input'!K56="","",'Women Field input'!K56)</f>
        <v>0</v>
      </c>
      <c r="H1087" s="46">
        <f>IF('Women Field input'!L56="","",'Women Field input'!L56)</f>
        <v>0</v>
      </c>
    </row>
    <row r="1088" spans="1:8">
      <c r="A1088" t="str">
        <f>IF('Women Field input'!A57="","",'Women Field input'!A57)</f>
        <v/>
      </c>
      <c r="B1088" s="38">
        <f>IF('Women Field input'!B57="","",'Women Field input'!B57)</f>
        <v>10</v>
      </c>
      <c r="C1088" s="38" t="str">
        <f>IF('Women Field input'!C57="","",'Women Field input'!C57)</f>
        <v/>
      </c>
      <c r="D1088" s="38" t="str">
        <f>IF('Women Field input'!D57="","",'Women Field input'!D57)</f>
        <v/>
      </c>
      <c r="E1088" s="38" t="str">
        <f>IF('Women Field input'!E57="","",'Women Field input'!E57)</f>
        <v/>
      </c>
      <c r="F1088" s="50" t="str">
        <f>IF('Women Field input'!T57="","",'Women Field input'!T57)</f>
        <v/>
      </c>
      <c r="G1088" s="46">
        <f>IF('Women Field input'!K57="","",'Women Field input'!K57)</f>
        <v>0</v>
      </c>
      <c r="H1088" s="46">
        <f>IF('Women Field input'!L57="","",'Women Field input'!L57)</f>
        <v>0</v>
      </c>
    </row>
    <row r="1089" spans="1:11">
      <c r="A1089" t="str">
        <f>IF('Women Field input'!A58="","",'Women Field input'!A58)</f>
        <v/>
      </c>
      <c r="B1089" s="38">
        <f>IF('Women Field input'!B58="","",'Women Field input'!B58)</f>
        <v>11</v>
      </c>
      <c r="C1089" s="38" t="str">
        <f>IF('Women Field input'!C58="","",'Women Field input'!C58)</f>
        <v/>
      </c>
      <c r="D1089" s="38" t="str">
        <f>IF('Women Field input'!D58="","",'Women Field input'!D58)</f>
        <v/>
      </c>
      <c r="E1089" s="38" t="str">
        <f>IF('Women Field input'!E58="","",'Women Field input'!E58)</f>
        <v/>
      </c>
      <c r="F1089" s="50" t="str">
        <f>IF('Women Field input'!T58="","",'Women Field input'!T58)</f>
        <v/>
      </c>
      <c r="G1089" s="46">
        <f>IF('Women Field input'!K58="","",'Women Field input'!K58)</f>
        <v>0</v>
      </c>
      <c r="H1089" s="46">
        <f>IF('Women Field input'!L58="","",'Women Field input'!L58)</f>
        <v>0</v>
      </c>
    </row>
    <row r="1090" spans="1:11">
      <c r="A1090" t="str">
        <f>IF('Women Field input'!A59="","",'Women Field input'!A59)</f>
        <v/>
      </c>
      <c r="B1090" s="38">
        <f>IF('Women Field input'!B59="","",'Women Field input'!B59)</f>
        <v>12</v>
      </c>
      <c r="C1090" s="38" t="str">
        <f>IF('Women Field input'!C59="","",'Women Field input'!C59)</f>
        <v/>
      </c>
      <c r="D1090" s="38" t="str">
        <f>IF('Women Field input'!D59="","",'Women Field input'!D59)</f>
        <v/>
      </c>
      <c r="E1090" s="38" t="str">
        <f>IF('Women Field input'!E59="","",'Women Field input'!E59)</f>
        <v/>
      </c>
      <c r="F1090" s="50" t="str">
        <f>IF('Women Field input'!T59="","",'Women Field input'!T59)</f>
        <v/>
      </c>
      <c r="G1090" s="46">
        <f>IF('Women Field input'!K59="","",'Women Field input'!K59)</f>
        <v>0</v>
      </c>
      <c r="H1090" s="46">
        <f>IF('Women Field input'!L59="","",'Women Field input'!L59)</f>
        <v>0</v>
      </c>
    </row>
    <row r="1091" spans="1:11">
      <c r="A1091" t="str">
        <f>IF('Women Field input'!A60="","",'Women Field input'!A60)</f>
        <v/>
      </c>
      <c r="B1091" s="38">
        <f>IF('Women Field input'!B60="","",'Women Field input'!B60)</f>
        <v>13</v>
      </c>
      <c r="C1091" s="38" t="str">
        <f>IF('Women Field input'!C60="","",'Women Field input'!C60)</f>
        <v/>
      </c>
      <c r="D1091" s="38" t="str">
        <f>IF('Women Field input'!D60="","",'Women Field input'!D60)</f>
        <v/>
      </c>
      <c r="E1091" s="38" t="str">
        <f>IF('Women Field input'!E60="","",'Women Field input'!E60)</f>
        <v/>
      </c>
      <c r="F1091" s="50" t="str">
        <f>IF('Women Field input'!T60="","",'Women Field input'!T60)</f>
        <v/>
      </c>
      <c r="G1091" s="46">
        <f>IF('Women Field input'!K60="","",'Women Field input'!K60)</f>
        <v>0</v>
      </c>
      <c r="H1091" s="46">
        <f>IF('Women Field input'!L60="","",'Women Field input'!L60)</f>
        <v>0</v>
      </c>
    </row>
    <row r="1092" spans="1:11">
      <c r="A1092" t="str">
        <f>IF('Women Field input'!A61="","",'Women Field input'!A61)</f>
        <v/>
      </c>
      <c r="B1092" s="38">
        <f>IF('Women Field input'!B61="","",'Women Field input'!B61)</f>
        <v>14</v>
      </c>
      <c r="C1092" s="38" t="str">
        <f>IF('Women Field input'!C61="","",'Women Field input'!C61)</f>
        <v/>
      </c>
      <c r="D1092" s="38" t="str">
        <f>IF('Women Field input'!D61="","",'Women Field input'!D61)</f>
        <v/>
      </c>
      <c r="E1092" s="38" t="str">
        <f>IF('Women Field input'!E61="","",'Women Field input'!E61)</f>
        <v/>
      </c>
      <c r="F1092" s="50" t="str">
        <f>IF('Women Field input'!T61="","",'Women Field input'!T61)</f>
        <v/>
      </c>
      <c r="G1092" s="46">
        <f>IF('Women Field input'!K61="","",'Women Field input'!K61)</f>
        <v>0</v>
      </c>
      <c r="H1092" s="46">
        <f>IF('Women Field input'!L61="","",'Women Field input'!L61)</f>
        <v>0</v>
      </c>
    </row>
    <row r="1093" spans="1:11">
      <c r="A1093" t="str">
        <f>IF('Women Field input'!A62="","",'Women Field input'!A62)</f>
        <v/>
      </c>
      <c r="B1093" s="38">
        <f>IF('Women Field input'!B62="","",'Women Field input'!B62)</f>
        <v>15</v>
      </c>
      <c r="C1093" s="38" t="str">
        <f>IF('Women Field input'!C62="","",'Women Field input'!C62)</f>
        <v/>
      </c>
      <c r="D1093" s="38" t="str">
        <f>IF('Women Field input'!D62="","",'Women Field input'!D62)</f>
        <v/>
      </c>
      <c r="E1093" s="38" t="str">
        <f>IF('Women Field input'!E62="","",'Women Field input'!E62)</f>
        <v/>
      </c>
      <c r="F1093" s="50" t="str">
        <f>IF('Women Field input'!T62="","",'Women Field input'!T62)</f>
        <v/>
      </c>
      <c r="G1093" s="46">
        <f>IF('Women Field input'!K62="","",'Women Field input'!K62)</f>
        <v>0</v>
      </c>
      <c r="H1093" s="46">
        <f>IF('Women Field input'!L62="","",'Women Field input'!L62)</f>
        <v>0</v>
      </c>
    </row>
    <row r="1094" spans="1:11">
      <c r="A1094" t="str">
        <f>IF('Women Field input'!A63="","",'Women Field input'!A63)</f>
        <v/>
      </c>
      <c r="B1094" s="38">
        <f>IF('Women Field input'!B63="","",'Women Field input'!B63)</f>
        <v>16</v>
      </c>
      <c r="C1094" s="38" t="str">
        <f>IF('Women Field input'!C63="","",'Women Field input'!C63)</f>
        <v/>
      </c>
      <c r="D1094" s="38" t="str">
        <f>IF('Women Field input'!D63="","",'Women Field input'!D63)</f>
        <v/>
      </c>
      <c r="E1094" s="38" t="str">
        <f>IF('Women Field input'!E63="","",'Women Field input'!E63)</f>
        <v/>
      </c>
      <c r="F1094" s="50" t="str">
        <f>IF('Women Field input'!T63="","",'Women Field input'!T63)</f>
        <v/>
      </c>
      <c r="G1094" s="46">
        <f>IF('Women Field input'!K63="","",'Women Field input'!K63)</f>
        <v>0</v>
      </c>
      <c r="H1094" s="46">
        <f>IF('Women Field input'!L63="","",'Women Field input'!L63)</f>
        <v>0</v>
      </c>
    </row>
    <row r="1095" spans="1:11">
      <c r="A1095" t="str">
        <f>IF('Women Field input'!A64="","",'Women Field input'!A64)</f>
        <v/>
      </c>
      <c r="B1095" t="str">
        <f>IF('Women Field input'!B64="","",'Women Field input'!B64)</f>
        <v/>
      </c>
      <c r="C1095" t="str">
        <f>IF('Women Field input'!C64="","",'Women Field input'!C64)</f>
        <v/>
      </c>
      <c r="D1095" t="str">
        <f>IF('Women Field input'!D64="","",'Women Field input'!D64)</f>
        <v/>
      </c>
      <c r="E1095" t="str">
        <f>IF('Women Field input'!E64="","",'Women Field input'!E64)</f>
        <v/>
      </c>
      <c r="F1095" s="51" t="str">
        <f>IF('Women Field input'!T64="","",'Women Field input'!T64)</f>
        <v/>
      </c>
      <c r="G1095" s="2" t="str">
        <f>IF('Women Field input'!K64="","",'Women Field input'!K64)</f>
        <v/>
      </c>
      <c r="H1095" s="2" t="str">
        <f>IF('Women Field input'!L64="","",'Women Field input'!L64)</f>
        <v/>
      </c>
    </row>
    <row r="1096" spans="1:11" ht="15" thickBot="1">
      <c r="A1096" t="str">
        <f>IF('Women Field input'!A65="","",'Women Field input'!A65)</f>
        <v/>
      </c>
      <c r="B1096" t="str">
        <f>IF('Women Field input'!B65="","",'Women Field input'!B65)</f>
        <v/>
      </c>
      <c r="C1096" t="str">
        <f>IF('Women Field input'!C65="","",'Women Field input'!C65)</f>
        <v/>
      </c>
      <c r="D1096" t="str">
        <f>IF('Women Field input'!D65="","",'Women Field input'!D65)</f>
        <v/>
      </c>
      <c r="E1096" t="str">
        <f>IF('Women Field input'!E65="","",'Women Field input'!E65)</f>
        <v/>
      </c>
      <c r="F1096" s="51" t="str">
        <f>IF('Women Field input'!T65="","",'Women Field input'!T65)</f>
        <v/>
      </c>
      <c r="G1096" s="2" t="str">
        <f>IF('Women Field input'!K65="","",'Women Field input'!K65)</f>
        <v/>
      </c>
      <c r="H1096" s="2" t="str">
        <f>IF('Women Field input'!L65="","",'Women Field input'!L65)</f>
        <v/>
      </c>
    </row>
    <row r="1097" spans="1:11">
      <c r="A1097" s="39" t="str">
        <f>IF('Women Field input'!A66="","",'Women Field input'!A66)</f>
        <v>Event</v>
      </c>
      <c r="B1097" s="39" t="str">
        <f>IF('Women Field input'!B66="","",'Women Field input'!B66)</f>
        <v>Event</v>
      </c>
      <c r="C1097" s="39" t="str">
        <f>IF('Women Field input'!C66="","",'Women Field input'!C66)</f>
        <v>LJ</v>
      </c>
      <c r="D1097" s="39" t="str">
        <f>IF('Women Field input'!D66="","",'Women Field input'!D66)</f>
        <v>metres</v>
      </c>
      <c r="E1097" s="40" t="str">
        <f>IF('Women Field input'!E66="","",'Women Field input'!E66)</f>
        <v/>
      </c>
      <c r="F1097" s="51" t="str">
        <f>IF('Women Field input'!T66="","",'Women Field input'!T66)</f>
        <v/>
      </c>
      <c r="G1097" s="2" t="str">
        <f>IF('Women Field input'!K66="","",'Women Field input'!K66)</f>
        <v/>
      </c>
      <c r="H1097" s="2" t="str">
        <f>IF('Women Field input'!L66="","",'Women Field input'!L66)</f>
        <v/>
      </c>
      <c r="J1097" s="52" t="s">
        <v>243</v>
      </c>
      <c r="K1097" s="53"/>
    </row>
    <row r="1098" spans="1:11" ht="15" thickBot="1">
      <c r="A1098" s="16" t="str">
        <f>IF('Women Field input'!A67="","",'Women Field input'!A67)</f>
        <v>LJ</v>
      </c>
      <c r="B1098" s="41" t="str">
        <f>IF('Women Field input'!B67="","",'Women Field input'!B67)</f>
        <v>A string</v>
      </c>
      <c r="C1098" s="42" t="str">
        <f>IF('Women Field input'!C67="","",'Women Field input'!C67)</f>
        <v/>
      </c>
      <c r="D1098" s="42" t="str">
        <f>IF('Women Field input'!D67="","",'Women Field input'!D67)</f>
        <v/>
      </c>
      <c r="E1098" s="42" t="str">
        <f>IF('Women Field input'!E67="","",'Women Field input'!E67)</f>
        <v/>
      </c>
      <c r="F1098" s="48" t="str">
        <f>IF('Women Field input'!T67="","",'Women Field input'!T67)</f>
        <v>Formatted</v>
      </c>
      <c r="G1098" s="43" t="str">
        <f>IF('Women Field input'!K67="","",'Women Field input'!K67)</f>
        <v>Position</v>
      </c>
      <c r="H1098" s="43" t="str">
        <f>IF('Women Field input'!L67="","",'Women Field input'!L67)</f>
        <v>Bonus</v>
      </c>
      <c r="I1098" s="38" t="str">
        <f>IF('Women Field input'!F67="","",'Women Field input'!F67)</f>
        <v>Wind if applic</v>
      </c>
      <c r="J1098" s="55" t="s">
        <v>241</v>
      </c>
      <c r="K1098" s="56"/>
    </row>
    <row r="1099" spans="1:11">
      <c r="A1099" s="40" t="str">
        <f>IF('Women Field input'!A68="","",'Women Field input'!A68)</f>
        <v>WOMEN</v>
      </c>
      <c r="B1099" s="44" t="str">
        <f>IF('Women Field input'!B68="","",'Women Field input'!B68)</f>
        <v>Position</v>
      </c>
      <c r="C1099" s="37" t="str">
        <f>IF('Women Field input'!C68="","",'Women Field input'!C68)</f>
        <v>Competitor</v>
      </c>
      <c r="D1099" s="37" t="str">
        <f>IF('Women Field input'!D68="","",'Women Field input'!D68)</f>
        <v>Club</v>
      </c>
      <c r="E1099" s="37" t="str">
        <f>IF('Women Field input'!E68="","",'Women Field input'!E68)</f>
        <v>Bib Number</v>
      </c>
      <c r="F1099" s="49" t="str">
        <f>IF('Women Field input'!T68="","",'Women Field input'!T68)</f>
        <v>Performance</v>
      </c>
      <c r="G1099" s="45" t="str">
        <f>IF('Women Field input'!K68="","",'Women Field input'!K68)</f>
        <v>Points</v>
      </c>
      <c r="H1099" s="45" t="str">
        <f>IF('Women Field input'!L68="","",'Women Field input'!L68)</f>
        <v>Points</v>
      </c>
      <c r="I1099" s="38" t="str">
        <f>IF('Women Field input'!F68="","",'Women Field input'!F68)</f>
        <v>m/s</v>
      </c>
      <c r="J1099" s="57" t="s">
        <v>244</v>
      </c>
      <c r="K1099" s="57" t="s">
        <v>245</v>
      </c>
    </row>
    <row r="1100" spans="1:11">
      <c r="A1100" t="str">
        <f>IF('Women Field input'!A69="","",'Women Field input'!A69)</f>
        <v/>
      </c>
      <c r="B1100" s="38">
        <f>IF('Women Field input'!B69="","",'Women Field input'!B69)</f>
        <v>1</v>
      </c>
      <c r="C1100" s="38" t="str">
        <f>IF('Women Field input'!C69="","",'Women Field input'!C69)</f>
        <v/>
      </c>
      <c r="D1100" s="38" t="str">
        <f>IF('Women Field input'!D69="","",'Women Field input'!D69)</f>
        <v/>
      </c>
      <c r="E1100" s="38" t="str">
        <f>IF('Women Field input'!E69="","",'Women Field input'!E69)</f>
        <v/>
      </c>
      <c r="F1100" s="50" t="str">
        <f>IF('Women Field input'!T69="","",'Women Field input'!T69)</f>
        <v/>
      </c>
      <c r="G1100" s="46">
        <f>IF('Women Field input'!K69="","",'Women Field input'!K69)</f>
        <v>0</v>
      </c>
      <c r="H1100" s="46">
        <f>IF('Women Field input'!L69="","",'Women Field input'!L69)</f>
        <v>0</v>
      </c>
      <c r="I1100" s="38" t="str">
        <f>IF('Women Field input'!F69="","",'Women Field input'!F69)</f>
        <v/>
      </c>
      <c r="J1100" s="50" t="str">
        <f>IF('Women Field input'!W69="","",'Women Field input'!W69)</f>
        <v/>
      </c>
      <c r="K1100" s="50" t="str">
        <f>IF('Women Field input'!V69="","",'Women Field input'!V69)</f>
        <v/>
      </c>
    </row>
    <row r="1101" spans="1:11">
      <c r="A1101" t="str">
        <f>IF('Women Field input'!A70="","",'Women Field input'!A70)</f>
        <v/>
      </c>
      <c r="B1101" s="38">
        <f>IF('Women Field input'!B70="","",'Women Field input'!B70)</f>
        <v>2</v>
      </c>
      <c r="C1101" s="38" t="str">
        <f>IF('Women Field input'!C70="","",'Women Field input'!C70)</f>
        <v/>
      </c>
      <c r="D1101" s="38" t="str">
        <f>IF('Women Field input'!D70="","",'Women Field input'!D70)</f>
        <v/>
      </c>
      <c r="E1101" s="38" t="str">
        <f>IF('Women Field input'!E70="","",'Women Field input'!E70)</f>
        <v/>
      </c>
      <c r="F1101" s="50" t="str">
        <f>IF('Women Field input'!T70="","",'Women Field input'!T70)</f>
        <v/>
      </c>
      <c r="G1101" s="46">
        <f>IF('Women Field input'!K70="","",'Women Field input'!K70)</f>
        <v>0</v>
      </c>
      <c r="H1101" s="46">
        <f>IF('Women Field input'!L70="","",'Women Field input'!L70)</f>
        <v>0</v>
      </c>
      <c r="I1101" s="38" t="str">
        <f>IF('Women Field input'!F70="","",'Women Field input'!F70)</f>
        <v/>
      </c>
      <c r="J1101" s="50" t="str">
        <f>IF('Women Field input'!W70="","",'Women Field input'!W70)</f>
        <v/>
      </c>
      <c r="K1101" s="50" t="str">
        <f>IF('Women Field input'!V70="","",'Women Field input'!V70)</f>
        <v/>
      </c>
    </row>
    <row r="1102" spans="1:11">
      <c r="A1102" t="str">
        <f>IF('Women Field input'!A71="","",'Women Field input'!A71)</f>
        <v/>
      </c>
      <c r="B1102" s="38">
        <f>IF('Women Field input'!B71="","",'Women Field input'!B71)</f>
        <v>3</v>
      </c>
      <c r="C1102" s="38" t="str">
        <f>IF('Women Field input'!C71="","",'Women Field input'!C71)</f>
        <v/>
      </c>
      <c r="D1102" s="38" t="str">
        <f>IF('Women Field input'!D71="","",'Women Field input'!D71)</f>
        <v/>
      </c>
      <c r="E1102" s="38" t="str">
        <f>IF('Women Field input'!E71="","",'Women Field input'!E71)</f>
        <v/>
      </c>
      <c r="F1102" s="50" t="str">
        <f>IF('Women Field input'!T71="","",'Women Field input'!T71)</f>
        <v/>
      </c>
      <c r="G1102" s="46">
        <f>IF('Women Field input'!K71="","",'Women Field input'!K71)</f>
        <v>0</v>
      </c>
      <c r="H1102" s="46">
        <f>IF('Women Field input'!L71="","",'Women Field input'!L71)</f>
        <v>0</v>
      </c>
      <c r="I1102" s="38" t="str">
        <f>IF('Women Field input'!F71="","",'Women Field input'!F71)</f>
        <v/>
      </c>
      <c r="J1102" s="50" t="str">
        <f>IF('Women Field input'!W71="","",'Women Field input'!W71)</f>
        <v/>
      </c>
      <c r="K1102" s="50" t="str">
        <f>IF('Women Field input'!V71="","",'Women Field input'!V71)</f>
        <v/>
      </c>
    </row>
    <row r="1103" spans="1:11">
      <c r="A1103" t="str">
        <f>IF('Women Field input'!A72="","",'Women Field input'!A72)</f>
        <v/>
      </c>
      <c r="B1103" s="38">
        <f>IF('Women Field input'!B72="","",'Women Field input'!B72)</f>
        <v>4</v>
      </c>
      <c r="C1103" s="38" t="str">
        <f>IF('Women Field input'!C72="","",'Women Field input'!C72)</f>
        <v/>
      </c>
      <c r="D1103" s="38" t="str">
        <f>IF('Women Field input'!D72="","",'Women Field input'!D72)</f>
        <v/>
      </c>
      <c r="E1103" s="38" t="str">
        <f>IF('Women Field input'!E72="","",'Women Field input'!E72)</f>
        <v/>
      </c>
      <c r="F1103" s="50" t="str">
        <f>IF('Women Field input'!T72="","",'Women Field input'!T72)</f>
        <v/>
      </c>
      <c r="G1103" s="46">
        <f>IF('Women Field input'!K72="","",'Women Field input'!K72)</f>
        <v>0</v>
      </c>
      <c r="H1103" s="46">
        <f>IF('Women Field input'!L72="","",'Women Field input'!L72)</f>
        <v>0</v>
      </c>
      <c r="I1103" s="38" t="str">
        <f>IF('Women Field input'!F72="","",'Women Field input'!F72)</f>
        <v/>
      </c>
      <c r="J1103" s="50" t="str">
        <f>IF('Women Field input'!W72="","",'Women Field input'!W72)</f>
        <v/>
      </c>
      <c r="K1103" s="50" t="str">
        <f>IF('Women Field input'!V72="","",'Women Field input'!V72)</f>
        <v/>
      </c>
    </row>
    <row r="1104" spans="1:11">
      <c r="A1104" t="str">
        <f>IF('Women Field input'!A73="","",'Women Field input'!A73)</f>
        <v/>
      </c>
      <c r="B1104" s="38">
        <f>IF('Women Field input'!B73="","",'Women Field input'!B73)</f>
        <v>5</v>
      </c>
      <c r="C1104" s="38" t="str">
        <f>IF('Women Field input'!C73="","",'Women Field input'!C73)</f>
        <v/>
      </c>
      <c r="D1104" s="38" t="str">
        <f>IF('Women Field input'!D73="","",'Women Field input'!D73)</f>
        <v/>
      </c>
      <c r="E1104" s="38" t="str">
        <f>IF('Women Field input'!E73="","",'Women Field input'!E73)</f>
        <v/>
      </c>
      <c r="F1104" s="50" t="str">
        <f>IF('Women Field input'!T73="","",'Women Field input'!T73)</f>
        <v/>
      </c>
      <c r="G1104" s="46">
        <f>IF('Women Field input'!K73="","",'Women Field input'!K73)</f>
        <v>0</v>
      </c>
      <c r="H1104" s="46">
        <f>IF('Women Field input'!L73="","",'Women Field input'!L73)</f>
        <v>0</v>
      </c>
      <c r="I1104" s="38" t="str">
        <f>IF('Women Field input'!F73="","",'Women Field input'!F73)</f>
        <v/>
      </c>
      <c r="J1104" s="50" t="str">
        <f>IF('Women Field input'!W73="","",'Women Field input'!W73)</f>
        <v/>
      </c>
      <c r="K1104" s="50" t="str">
        <f>IF('Women Field input'!V73="","",'Women Field input'!V73)</f>
        <v/>
      </c>
    </row>
    <row r="1105" spans="1:11">
      <c r="A1105" t="str">
        <f>IF('Women Field input'!A74="","",'Women Field input'!A74)</f>
        <v/>
      </c>
      <c r="B1105" s="38">
        <f>IF('Women Field input'!B74="","",'Women Field input'!B74)</f>
        <v>6</v>
      </c>
      <c r="C1105" s="38" t="str">
        <f>IF('Women Field input'!C74="","",'Women Field input'!C74)</f>
        <v/>
      </c>
      <c r="D1105" s="38" t="str">
        <f>IF('Women Field input'!D74="","",'Women Field input'!D74)</f>
        <v/>
      </c>
      <c r="E1105" s="38" t="str">
        <f>IF('Women Field input'!E74="","",'Women Field input'!E74)</f>
        <v/>
      </c>
      <c r="F1105" s="50" t="str">
        <f>IF('Women Field input'!T74="","",'Women Field input'!T74)</f>
        <v/>
      </c>
      <c r="G1105" s="46">
        <f>IF('Women Field input'!K74="","",'Women Field input'!K74)</f>
        <v>0</v>
      </c>
      <c r="H1105" s="46">
        <f>IF('Women Field input'!L74="","",'Women Field input'!L74)</f>
        <v>0</v>
      </c>
      <c r="I1105" s="38" t="str">
        <f>IF('Women Field input'!F74="","",'Women Field input'!F74)</f>
        <v/>
      </c>
      <c r="J1105" s="50" t="str">
        <f>IF('Women Field input'!W74="","",'Women Field input'!W74)</f>
        <v/>
      </c>
      <c r="K1105" s="50" t="str">
        <f>IF('Women Field input'!V74="","",'Women Field input'!V74)</f>
        <v/>
      </c>
    </row>
    <row r="1106" spans="1:11">
      <c r="A1106" t="str">
        <f>IF('Women Field input'!A75="","",'Women Field input'!A75)</f>
        <v/>
      </c>
      <c r="B1106" s="38">
        <f>IF('Women Field input'!B75="","",'Women Field input'!B75)</f>
        <v>7</v>
      </c>
      <c r="C1106" s="38" t="str">
        <f>IF('Women Field input'!C75="","",'Women Field input'!C75)</f>
        <v/>
      </c>
      <c r="D1106" s="38" t="str">
        <f>IF('Women Field input'!D75="","",'Women Field input'!D75)</f>
        <v/>
      </c>
      <c r="E1106" s="38" t="str">
        <f>IF('Women Field input'!E75="","",'Women Field input'!E75)</f>
        <v/>
      </c>
      <c r="F1106" s="50" t="str">
        <f>IF('Women Field input'!T75="","",'Women Field input'!T75)</f>
        <v/>
      </c>
      <c r="G1106" s="46">
        <f>IF('Women Field input'!K75="","",'Women Field input'!K75)</f>
        <v>0</v>
      </c>
      <c r="H1106" s="46">
        <f>IF('Women Field input'!L75="","",'Women Field input'!L75)</f>
        <v>0</v>
      </c>
      <c r="I1106" s="38" t="str">
        <f>IF('Women Field input'!F75="","",'Women Field input'!F75)</f>
        <v/>
      </c>
      <c r="J1106" s="50" t="str">
        <f>IF('Women Field input'!W75="","",'Women Field input'!W75)</f>
        <v/>
      </c>
      <c r="K1106" s="50" t="str">
        <f>IF('Women Field input'!V75="","",'Women Field input'!V75)</f>
        <v/>
      </c>
    </row>
    <row r="1107" spans="1:11" ht="15" thickBot="1">
      <c r="A1107" t="str">
        <f>IF('Women Field input'!A76="","",'Women Field input'!A76)</f>
        <v/>
      </c>
      <c r="B1107" s="38">
        <f>IF('Women Field input'!B76="","",'Women Field input'!B76)</f>
        <v>8</v>
      </c>
      <c r="C1107" s="38" t="str">
        <f>IF('Women Field input'!C76="","",'Women Field input'!C76)</f>
        <v/>
      </c>
      <c r="D1107" s="38" t="str">
        <f>IF('Women Field input'!D76="","",'Women Field input'!D76)</f>
        <v/>
      </c>
      <c r="E1107" s="38" t="str">
        <f>IF('Women Field input'!E76="","",'Women Field input'!E76)</f>
        <v/>
      </c>
      <c r="F1107" s="50" t="str">
        <f>IF('Women Field input'!T76="","",'Women Field input'!T76)</f>
        <v/>
      </c>
      <c r="G1107" s="46">
        <f>IF('Women Field input'!K76="","",'Women Field input'!K76)</f>
        <v>0</v>
      </c>
      <c r="H1107" s="46">
        <f>IF('Women Field input'!L76="","",'Women Field input'!L76)</f>
        <v>0</v>
      </c>
      <c r="I1107" s="38" t="str">
        <f>IF('Women Field input'!F76="","",'Women Field input'!F76)</f>
        <v/>
      </c>
      <c r="J1107" s="50" t="str">
        <f>IF('Women Field input'!W76="","",'Women Field input'!W76)</f>
        <v/>
      </c>
      <c r="K1107" s="50" t="str">
        <f>IF('Women Field input'!V76="","",'Women Field input'!V76)</f>
        <v/>
      </c>
    </row>
    <row r="1108" spans="1:11">
      <c r="A1108" s="16" t="str">
        <f>IF('Women Field input'!A77="","",'Women Field input'!A77)</f>
        <v>Event</v>
      </c>
      <c r="B1108" t="str">
        <f>IF('Women Field input'!B77="","",'Women Field input'!B77)</f>
        <v/>
      </c>
      <c r="C1108" t="str">
        <f>IF('Women Field input'!C77="","",'Women Field input'!C77)</f>
        <v/>
      </c>
      <c r="D1108" t="str">
        <f>IF('Women Field input'!D77="","",'Women Field input'!D77)</f>
        <v/>
      </c>
      <c r="E1108" t="str">
        <f>IF('Women Field input'!E77="","",'Women Field input'!E77)</f>
        <v/>
      </c>
      <c r="F1108" s="51" t="str">
        <f>IF('Women Field input'!T77="","",'Women Field input'!T77)</f>
        <v/>
      </c>
      <c r="G1108" s="2" t="str">
        <f>IF('Women Field input'!K77="","",'Women Field input'!K77)</f>
        <v/>
      </c>
      <c r="H1108" s="2" t="str">
        <f>IF('Women Field input'!L77="","",'Women Field input'!L77)</f>
        <v/>
      </c>
      <c r="I1108" s="38" t="str">
        <f>IF('Women Field input'!F77="","",'Women Field input'!F77)</f>
        <v/>
      </c>
      <c r="J1108" s="52" t="s">
        <v>243</v>
      </c>
      <c r="K1108" s="53"/>
    </row>
    <row r="1109" spans="1:11" ht="15" thickBot="1">
      <c r="A1109" s="16" t="str">
        <f>IF('Women Field input'!A78="","",'Women Field input'!A78)</f>
        <v>LJ</v>
      </c>
      <c r="B1109" s="47" t="str">
        <f>IF('Women Field input'!B78="","",'Women Field input'!B78)</f>
        <v>B+C string</v>
      </c>
      <c r="C1109" s="42" t="str">
        <f>IF('Women Field input'!C78="","",'Women Field input'!C78)</f>
        <v/>
      </c>
      <c r="D1109" s="42" t="str">
        <f>IF('Women Field input'!D78="","",'Women Field input'!D78)</f>
        <v/>
      </c>
      <c r="E1109" s="42" t="str">
        <f>IF('Women Field input'!E78="","",'Women Field input'!E78)</f>
        <v/>
      </c>
      <c r="F1109" s="48" t="str">
        <f>IF('Women Field input'!T78="","",'Women Field input'!T78)</f>
        <v>Formatted</v>
      </c>
      <c r="G1109" s="43" t="str">
        <f>IF('Women Field input'!K78="","",'Women Field input'!K78)</f>
        <v>Position</v>
      </c>
      <c r="H1109" s="43" t="str">
        <f>IF('Women Field input'!L78="","",'Women Field input'!L78)</f>
        <v>Bonus</v>
      </c>
      <c r="I1109" s="38" t="str">
        <f>IF('Women Field input'!F78="","",'Women Field input'!F78)</f>
        <v>Wind if applic</v>
      </c>
      <c r="J1109" s="55" t="s">
        <v>241</v>
      </c>
      <c r="K1109" s="56"/>
    </row>
    <row r="1110" spans="1:11">
      <c r="A1110" s="40" t="str">
        <f>IF('Women Field input'!A79="","",'Women Field input'!A79)</f>
        <v>WOMEN</v>
      </c>
      <c r="B1110" s="37" t="str">
        <f>IF('Women Field input'!B79="","",'Women Field input'!B79)</f>
        <v>Position</v>
      </c>
      <c r="C1110" s="37" t="str">
        <f>IF('Women Field input'!C79="","",'Women Field input'!C79)</f>
        <v>Competitor</v>
      </c>
      <c r="D1110" s="37" t="str">
        <f>IF('Women Field input'!D79="","",'Women Field input'!D79)</f>
        <v>Club</v>
      </c>
      <c r="E1110" s="37" t="str">
        <f>IF('Women Field input'!E79="","",'Women Field input'!E79)</f>
        <v>Bib Number</v>
      </c>
      <c r="F1110" s="49" t="str">
        <f>IF('Women Field input'!T79="","",'Women Field input'!T79)</f>
        <v>Performance</v>
      </c>
      <c r="G1110" s="45" t="str">
        <f>IF('Women Field input'!K79="","",'Women Field input'!K79)</f>
        <v>Points</v>
      </c>
      <c r="H1110" s="45" t="str">
        <f>IF('Women Field input'!L79="","",'Women Field input'!L79)</f>
        <v>Points</v>
      </c>
      <c r="I1110" s="38" t="str">
        <f>IF('Women Field input'!F79="","",'Women Field input'!F79)</f>
        <v>m/s</v>
      </c>
      <c r="J1110" s="57" t="s">
        <v>244</v>
      </c>
      <c r="K1110" s="57" t="s">
        <v>245</v>
      </c>
    </row>
    <row r="1111" spans="1:11">
      <c r="A1111" t="str">
        <f>IF('Women Field input'!A80="","",'Women Field input'!A80)</f>
        <v/>
      </c>
      <c r="B1111" s="38">
        <f>IF('Women Field input'!B80="","",'Women Field input'!B80)</f>
        <v>1</v>
      </c>
      <c r="C1111" s="38" t="str">
        <f>IF('Women Field input'!C80="","",'Women Field input'!C80)</f>
        <v/>
      </c>
      <c r="D1111" s="38" t="str">
        <f>IF('Women Field input'!D80="","",'Women Field input'!D80)</f>
        <v/>
      </c>
      <c r="E1111" s="38" t="str">
        <f>IF('Women Field input'!E80="","",'Women Field input'!E80)</f>
        <v/>
      </c>
      <c r="F1111" s="50" t="str">
        <f>IF('Women Field input'!T80="","",'Women Field input'!T80)</f>
        <v/>
      </c>
      <c r="G1111" s="46">
        <f>IF('Women Field input'!K80="","",'Women Field input'!K80)</f>
        <v>0</v>
      </c>
      <c r="H1111" s="46">
        <f>IF('Women Field input'!L80="","",'Women Field input'!L80)</f>
        <v>0</v>
      </c>
      <c r="I1111" s="38" t="str">
        <f>IF('Women Field input'!F80="","",'Women Field input'!F80)</f>
        <v/>
      </c>
      <c r="J1111" s="50" t="str">
        <f>IF('Women Field input'!W80="","",'Women Field input'!W80)</f>
        <v/>
      </c>
      <c r="K1111" s="50" t="str">
        <f>IF('Women Field input'!V80="","",'Women Field input'!V80)</f>
        <v/>
      </c>
    </row>
    <row r="1112" spans="1:11">
      <c r="A1112" t="str">
        <f>IF('Women Field input'!A81="","",'Women Field input'!A81)</f>
        <v/>
      </c>
      <c r="B1112" s="38">
        <f>IF('Women Field input'!B81="","",'Women Field input'!B81)</f>
        <v>2</v>
      </c>
      <c r="C1112" s="38" t="str">
        <f>IF('Women Field input'!C81="","",'Women Field input'!C81)</f>
        <v/>
      </c>
      <c r="D1112" s="38" t="str">
        <f>IF('Women Field input'!D81="","",'Women Field input'!D81)</f>
        <v/>
      </c>
      <c r="E1112" s="38" t="str">
        <f>IF('Women Field input'!E81="","",'Women Field input'!E81)</f>
        <v/>
      </c>
      <c r="F1112" s="50" t="str">
        <f>IF('Women Field input'!T81="","",'Women Field input'!T81)</f>
        <v/>
      </c>
      <c r="G1112" s="46">
        <f>IF('Women Field input'!K81="","",'Women Field input'!K81)</f>
        <v>0</v>
      </c>
      <c r="H1112" s="46">
        <f>IF('Women Field input'!L81="","",'Women Field input'!L81)</f>
        <v>0</v>
      </c>
      <c r="I1112" s="38" t="str">
        <f>IF('Women Field input'!F81="","",'Women Field input'!F81)</f>
        <v/>
      </c>
      <c r="J1112" s="50" t="str">
        <f>IF('Women Field input'!W81="","",'Women Field input'!W81)</f>
        <v/>
      </c>
      <c r="K1112" s="50" t="str">
        <f>IF('Women Field input'!V81="","",'Women Field input'!V81)</f>
        <v/>
      </c>
    </row>
    <row r="1113" spans="1:11">
      <c r="A1113" t="str">
        <f>IF('Women Field input'!A82="","",'Women Field input'!A82)</f>
        <v/>
      </c>
      <c r="B1113" s="38">
        <f>IF('Women Field input'!B82="","",'Women Field input'!B82)</f>
        <v>3</v>
      </c>
      <c r="C1113" s="38" t="str">
        <f>IF('Women Field input'!C82="","",'Women Field input'!C82)</f>
        <v/>
      </c>
      <c r="D1113" s="38" t="str">
        <f>IF('Women Field input'!D82="","",'Women Field input'!D82)</f>
        <v/>
      </c>
      <c r="E1113" s="38" t="str">
        <f>IF('Women Field input'!E82="","",'Women Field input'!E82)</f>
        <v/>
      </c>
      <c r="F1113" s="50" t="str">
        <f>IF('Women Field input'!T82="","",'Women Field input'!T82)</f>
        <v/>
      </c>
      <c r="G1113" s="46">
        <f>IF('Women Field input'!K82="","",'Women Field input'!K82)</f>
        <v>0</v>
      </c>
      <c r="H1113" s="46">
        <f>IF('Women Field input'!L82="","",'Women Field input'!L82)</f>
        <v>0</v>
      </c>
      <c r="I1113" s="38" t="str">
        <f>IF('Women Field input'!F82="","",'Women Field input'!F82)</f>
        <v/>
      </c>
      <c r="J1113" s="50" t="str">
        <f>IF('Women Field input'!W82="","",'Women Field input'!W82)</f>
        <v/>
      </c>
      <c r="K1113" s="50" t="str">
        <f>IF('Women Field input'!V82="","",'Women Field input'!V82)</f>
        <v/>
      </c>
    </row>
    <row r="1114" spans="1:11">
      <c r="A1114" t="str">
        <f>IF('Women Field input'!A83="","",'Women Field input'!A83)</f>
        <v/>
      </c>
      <c r="B1114" s="38">
        <f>IF('Women Field input'!B83="","",'Women Field input'!B83)</f>
        <v>4</v>
      </c>
      <c r="C1114" s="38" t="str">
        <f>IF('Women Field input'!C83="","",'Women Field input'!C83)</f>
        <v/>
      </c>
      <c r="D1114" s="38" t="str">
        <f>IF('Women Field input'!D83="","",'Women Field input'!D83)</f>
        <v/>
      </c>
      <c r="E1114" s="38" t="str">
        <f>IF('Women Field input'!E83="","",'Women Field input'!E83)</f>
        <v/>
      </c>
      <c r="F1114" s="50" t="str">
        <f>IF('Women Field input'!T83="","",'Women Field input'!T83)</f>
        <v/>
      </c>
      <c r="G1114" s="46">
        <f>IF('Women Field input'!K83="","",'Women Field input'!K83)</f>
        <v>0</v>
      </c>
      <c r="H1114" s="46">
        <f>IF('Women Field input'!L83="","",'Women Field input'!L83)</f>
        <v>0</v>
      </c>
      <c r="I1114" s="38" t="str">
        <f>IF('Women Field input'!F83="","",'Women Field input'!F83)</f>
        <v/>
      </c>
      <c r="J1114" s="50" t="str">
        <f>IF('Women Field input'!W83="","",'Women Field input'!W83)</f>
        <v/>
      </c>
      <c r="K1114" s="50" t="str">
        <f>IF('Women Field input'!V83="","",'Women Field input'!V83)</f>
        <v/>
      </c>
    </row>
    <row r="1115" spans="1:11">
      <c r="A1115" t="str">
        <f>IF('Women Field input'!A84="","",'Women Field input'!A84)</f>
        <v/>
      </c>
      <c r="B1115" s="38">
        <f>IF('Women Field input'!B84="","",'Women Field input'!B84)</f>
        <v>5</v>
      </c>
      <c r="C1115" s="38" t="str">
        <f>IF('Women Field input'!C84="","",'Women Field input'!C84)</f>
        <v/>
      </c>
      <c r="D1115" s="38" t="str">
        <f>IF('Women Field input'!D84="","",'Women Field input'!D84)</f>
        <v/>
      </c>
      <c r="E1115" s="38" t="str">
        <f>IF('Women Field input'!E84="","",'Women Field input'!E84)</f>
        <v/>
      </c>
      <c r="F1115" s="50" t="str">
        <f>IF('Women Field input'!T84="","",'Women Field input'!T84)</f>
        <v/>
      </c>
      <c r="G1115" s="46">
        <f>IF('Women Field input'!K84="","",'Women Field input'!K84)</f>
        <v>0</v>
      </c>
      <c r="H1115" s="46">
        <f>IF('Women Field input'!L84="","",'Women Field input'!L84)</f>
        <v>0</v>
      </c>
      <c r="I1115" s="38" t="str">
        <f>IF('Women Field input'!F84="","",'Women Field input'!F84)</f>
        <v/>
      </c>
      <c r="J1115" s="50" t="str">
        <f>IF('Women Field input'!W84="","",'Women Field input'!W84)</f>
        <v/>
      </c>
      <c r="K1115" s="50" t="str">
        <f>IF('Women Field input'!V84="","",'Women Field input'!V84)</f>
        <v/>
      </c>
    </row>
    <row r="1116" spans="1:11">
      <c r="A1116" t="str">
        <f>IF('Women Field input'!A85="","",'Women Field input'!A85)</f>
        <v/>
      </c>
      <c r="B1116" s="38">
        <f>IF('Women Field input'!B85="","",'Women Field input'!B85)</f>
        <v>6</v>
      </c>
      <c r="C1116" s="38" t="str">
        <f>IF('Women Field input'!C85="","",'Women Field input'!C85)</f>
        <v/>
      </c>
      <c r="D1116" s="38" t="str">
        <f>IF('Women Field input'!D85="","",'Women Field input'!D85)</f>
        <v/>
      </c>
      <c r="E1116" s="38" t="str">
        <f>IF('Women Field input'!E85="","",'Women Field input'!E85)</f>
        <v/>
      </c>
      <c r="F1116" s="50" t="str">
        <f>IF('Women Field input'!T85="","",'Women Field input'!T85)</f>
        <v/>
      </c>
      <c r="G1116" s="46">
        <f>IF('Women Field input'!K85="","",'Women Field input'!K85)</f>
        <v>0</v>
      </c>
      <c r="H1116" s="46">
        <f>IF('Women Field input'!L85="","",'Women Field input'!L85)</f>
        <v>0</v>
      </c>
      <c r="I1116" s="38" t="str">
        <f>IF('Women Field input'!F85="","",'Women Field input'!F85)</f>
        <v/>
      </c>
      <c r="J1116" s="50" t="str">
        <f>IF('Women Field input'!W85="","",'Women Field input'!W85)</f>
        <v/>
      </c>
      <c r="K1116" s="50" t="str">
        <f>IF('Women Field input'!V85="","",'Women Field input'!V85)</f>
        <v/>
      </c>
    </row>
    <row r="1117" spans="1:11">
      <c r="A1117" t="str">
        <f>IF('Women Field input'!A86="","",'Women Field input'!A86)</f>
        <v/>
      </c>
      <c r="B1117" s="38">
        <f>IF('Women Field input'!B86="","",'Women Field input'!B86)</f>
        <v>7</v>
      </c>
      <c r="C1117" s="38" t="str">
        <f>IF('Women Field input'!C86="","",'Women Field input'!C86)</f>
        <v/>
      </c>
      <c r="D1117" s="38" t="str">
        <f>IF('Women Field input'!D86="","",'Women Field input'!D86)</f>
        <v/>
      </c>
      <c r="E1117" s="38" t="str">
        <f>IF('Women Field input'!E86="","",'Women Field input'!E86)</f>
        <v/>
      </c>
      <c r="F1117" s="50" t="str">
        <f>IF('Women Field input'!T86="","",'Women Field input'!T86)</f>
        <v/>
      </c>
      <c r="G1117" s="46">
        <f>IF('Women Field input'!K86="","",'Women Field input'!K86)</f>
        <v>0</v>
      </c>
      <c r="H1117" s="46">
        <f>IF('Women Field input'!L86="","",'Women Field input'!L86)</f>
        <v>0</v>
      </c>
      <c r="I1117" s="38" t="str">
        <f>IF('Women Field input'!F86="","",'Women Field input'!F86)</f>
        <v/>
      </c>
      <c r="J1117" s="50" t="str">
        <f>IF('Women Field input'!W86="","",'Women Field input'!W86)</f>
        <v/>
      </c>
      <c r="K1117" s="50" t="str">
        <f>IF('Women Field input'!V86="","",'Women Field input'!V86)</f>
        <v/>
      </c>
    </row>
    <row r="1118" spans="1:11">
      <c r="A1118" t="str">
        <f>IF('Women Field input'!A87="","",'Women Field input'!A87)</f>
        <v/>
      </c>
      <c r="B1118" s="38">
        <f>IF('Women Field input'!B87="","",'Women Field input'!B87)</f>
        <v>8</v>
      </c>
      <c r="C1118" s="38" t="str">
        <f>IF('Women Field input'!C87="","",'Women Field input'!C87)</f>
        <v/>
      </c>
      <c r="D1118" s="38" t="str">
        <f>IF('Women Field input'!D87="","",'Women Field input'!D87)</f>
        <v/>
      </c>
      <c r="E1118" s="38" t="str">
        <f>IF('Women Field input'!E87="","",'Women Field input'!E87)</f>
        <v/>
      </c>
      <c r="F1118" s="50" t="str">
        <f>IF('Women Field input'!T87="","",'Women Field input'!T87)</f>
        <v/>
      </c>
      <c r="G1118" s="46">
        <f>IF('Women Field input'!K87="","",'Women Field input'!K87)</f>
        <v>0</v>
      </c>
      <c r="H1118" s="46">
        <f>IF('Women Field input'!L87="","",'Women Field input'!L87)</f>
        <v>0</v>
      </c>
      <c r="I1118" s="38" t="str">
        <f>IF('Women Field input'!F87="","",'Women Field input'!F87)</f>
        <v/>
      </c>
      <c r="J1118" s="50" t="str">
        <f>IF('Women Field input'!W87="","",'Women Field input'!W87)</f>
        <v/>
      </c>
      <c r="K1118" s="50" t="str">
        <f>IF('Women Field input'!V87="","",'Women Field input'!V87)</f>
        <v/>
      </c>
    </row>
    <row r="1119" spans="1:11">
      <c r="A1119" t="str">
        <f>IF('Women Field input'!A88="","",'Women Field input'!A88)</f>
        <v/>
      </c>
      <c r="B1119" s="38">
        <f>IF('Women Field input'!B88="","",'Women Field input'!B88)</f>
        <v>9</v>
      </c>
      <c r="C1119" s="38" t="str">
        <f>IF('Women Field input'!C88="","",'Women Field input'!C88)</f>
        <v/>
      </c>
      <c r="D1119" s="38" t="str">
        <f>IF('Women Field input'!D88="","",'Women Field input'!D88)</f>
        <v/>
      </c>
      <c r="E1119" s="38" t="str">
        <f>IF('Women Field input'!E88="","",'Women Field input'!E88)</f>
        <v/>
      </c>
      <c r="F1119" s="50" t="str">
        <f>IF('Women Field input'!T88="","",'Women Field input'!T88)</f>
        <v/>
      </c>
      <c r="G1119" s="46">
        <f>IF('Women Field input'!K88="","",'Women Field input'!K88)</f>
        <v>0</v>
      </c>
      <c r="H1119" s="46">
        <f>IF('Women Field input'!L88="","",'Women Field input'!L88)</f>
        <v>0</v>
      </c>
      <c r="I1119" s="38" t="str">
        <f>IF('Women Field input'!F88="","",'Women Field input'!F88)</f>
        <v/>
      </c>
      <c r="J1119" s="50" t="str">
        <f>IF('Women Field input'!W88="","",'Women Field input'!W88)</f>
        <v/>
      </c>
      <c r="K1119" s="50" t="str">
        <f>IF('Women Field input'!V88="","",'Women Field input'!V88)</f>
        <v/>
      </c>
    </row>
    <row r="1120" spans="1:11">
      <c r="A1120" t="str">
        <f>IF('Women Field input'!A89="","",'Women Field input'!A89)</f>
        <v/>
      </c>
      <c r="B1120" s="38">
        <f>IF('Women Field input'!B89="","",'Women Field input'!B89)</f>
        <v>10</v>
      </c>
      <c r="C1120" s="38" t="str">
        <f>IF('Women Field input'!C89="","",'Women Field input'!C89)</f>
        <v/>
      </c>
      <c r="D1120" s="38" t="str">
        <f>IF('Women Field input'!D89="","",'Women Field input'!D89)</f>
        <v/>
      </c>
      <c r="E1120" s="38" t="str">
        <f>IF('Women Field input'!E89="","",'Women Field input'!E89)</f>
        <v/>
      </c>
      <c r="F1120" s="50" t="str">
        <f>IF('Women Field input'!T89="","",'Women Field input'!T89)</f>
        <v/>
      </c>
      <c r="G1120" s="46">
        <f>IF('Women Field input'!K89="","",'Women Field input'!K89)</f>
        <v>0</v>
      </c>
      <c r="H1120" s="46">
        <f>IF('Women Field input'!L89="","",'Women Field input'!L89)</f>
        <v>0</v>
      </c>
      <c r="I1120" s="38" t="str">
        <f>IF('Women Field input'!F89="","",'Women Field input'!F89)</f>
        <v/>
      </c>
      <c r="J1120" s="50" t="str">
        <f>IF('Women Field input'!W89="","",'Women Field input'!W89)</f>
        <v/>
      </c>
      <c r="K1120" s="50" t="str">
        <f>IF('Women Field input'!V89="","",'Women Field input'!V89)</f>
        <v/>
      </c>
    </row>
    <row r="1121" spans="1:11">
      <c r="A1121" t="str">
        <f>IF('Women Field input'!A90="","",'Women Field input'!A90)</f>
        <v/>
      </c>
      <c r="B1121" s="38">
        <f>IF('Women Field input'!B90="","",'Women Field input'!B90)</f>
        <v>11</v>
      </c>
      <c r="C1121" s="38" t="str">
        <f>IF('Women Field input'!C90="","",'Women Field input'!C90)</f>
        <v/>
      </c>
      <c r="D1121" s="38" t="str">
        <f>IF('Women Field input'!D90="","",'Women Field input'!D90)</f>
        <v/>
      </c>
      <c r="E1121" s="38" t="str">
        <f>IF('Women Field input'!E90="","",'Women Field input'!E90)</f>
        <v/>
      </c>
      <c r="F1121" s="50" t="str">
        <f>IF('Women Field input'!T90="","",'Women Field input'!T90)</f>
        <v/>
      </c>
      <c r="G1121" s="46">
        <f>IF('Women Field input'!K90="","",'Women Field input'!K90)</f>
        <v>0</v>
      </c>
      <c r="H1121" s="46">
        <f>IF('Women Field input'!L90="","",'Women Field input'!L90)</f>
        <v>0</v>
      </c>
      <c r="I1121" s="38" t="str">
        <f>IF('Women Field input'!F90="","",'Women Field input'!F90)</f>
        <v/>
      </c>
      <c r="J1121" s="50" t="str">
        <f>IF('Women Field input'!W90="","",'Women Field input'!W90)</f>
        <v/>
      </c>
      <c r="K1121" s="50" t="str">
        <f>IF('Women Field input'!V90="","",'Women Field input'!V90)</f>
        <v/>
      </c>
    </row>
    <row r="1122" spans="1:11">
      <c r="A1122" t="str">
        <f>IF('Women Field input'!A91="","",'Women Field input'!A91)</f>
        <v/>
      </c>
      <c r="B1122" s="38">
        <f>IF('Women Field input'!B91="","",'Women Field input'!B91)</f>
        <v>12</v>
      </c>
      <c r="C1122" s="38" t="str">
        <f>IF('Women Field input'!C91="","",'Women Field input'!C91)</f>
        <v/>
      </c>
      <c r="D1122" s="38" t="str">
        <f>IF('Women Field input'!D91="","",'Women Field input'!D91)</f>
        <v/>
      </c>
      <c r="E1122" s="38" t="str">
        <f>IF('Women Field input'!E91="","",'Women Field input'!E91)</f>
        <v/>
      </c>
      <c r="F1122" s="50" t="str">
        <f>IF('Women Field input'!T91="","",'Women Field input'!T91)</f>
        <v/>
      </c>
      <c r="G1122" s="46">
        <f>IF('Women Field input'!K91="","",'Women Field input'!K91)</f>
        <v>0</v>
      </c>
      <c r="H1122" s="46">
        <f>IF('Women Field input'!L91="","",'Women Field input'!L91)</f>
        <v>0</v>
      </c>
      <c r="I1122" s="38" t="str">
        <f>IF('Women Field input'!F91="","",'Women Field input'!F91)</f>
        <v/>
      </c>
      <c r="J1122" s="50" t="str">
        <f>IF('Women Field input'!W91="","",'Women Field input'!W91)</f>
        <v/>
      </c>
      <c r="K1122" s="50" t="str">
        <f>IF('Women Field input'!V91="","",'Women Field input'!V91)</f>
        <v/>
      </c>
    </row>
    <row r="1123" spans="1:11">
      <c r="A1123" t="str">
        <f>IF('Women Field input'!A92="","",'Women Field input'!A92)</f>
        <v/>
      </c>
      <c r="B1123" s="38">
        <f>IF('Women Field input'!B92="","",'Women Field input'!B92)</f>
        <v>13</v>
      </c>
      <c r="C1123" s="38" t="str">
        <f>IF('Women Field input'!C92="","",'Women Field input'!C92)</f>
        <v/>
      </c>
      <c r="D1123" s="38" t="str">
        <f>IF('Women Field input'!D92="","",'Women Field input'!D92)</f>
        <v/>
      </c>
      <c r="E1123" s="38" t="str">
        <f>IF('Women Field input'!E92="","",'Women Field input'!E92)</f>
        <v/>
      </c>
      <c r="F1123" s="50" t="str">
        <f>IF('Women Field input'!T92="","",'Women Field input'!T92)</f>
        <v/>
      </c>
      <c r="G1123" s="46">
        <f>IF('Women Field input'!K92="","",'Women Field input'!K92)</f>
        <v>0</v>
      </c>
      <c r="H1123" s="46">
        <f>IF('Women Field input'!L92="","",'Women Field input'!L92)</f>
        <v>0</v>
      </c>
      <c r="I1123" s="38" t="str">
        <f>IF('Women Field input'!F92="","",'Women Field input'!F92)</f>
        <v/>
      </c>
      <c r="J1123" s="50" t="str">
        <f>IF('Women Field input'!W92="","",'Women Field input'!W92)</f>
        <v/>
      </c>
      <c r="K1123" s="50" t="str">
        <f>IF('Women Field input'!V92="","",'Women Field input'!V92)</f>
        <v/>
      </c>
    </row>
    <row r="1124" spans="1:11">
      <c r="A1124" t="str">
        <f>IF('Women Field input'!A93="","",'Women Field input'!A93)</f>
        <v/>
      </c>
      <c r="B1124" s="38">
        <f>IF('Women Field input'!B93="","",'Women Field input'!B93)</f>
        <v>14</v>
      </c>
      <c r="C1124" s="38" t="str">
        <f>IF('Women Field input'!C93="","",'Women Field input'!C93)</f>
        <v/>
      </c>
      <c r="D1124" s="38" t="str">
        <f>IF('Women Field input'!D93="","",'Women Field input'!D93)</f>
        <v/>
      </c>
      <c r="E1124" s="38" t="str">
        <f>IF('Women Field input'!E93="","",'Women Field input'!E93)</f>
        <v/>
      </c>
      <c r="F1124" s="50" t="str">
        <f>IF('Women Field input'!T93="","",'Women Field input'!T93)</f>
        <v/>
      </c>
      <c r="G1124" s="46">
        <f>IF('Women Field input'!K93="","",'Women Field input'!K93)</f>
        <v>0</v>
      </c>
      <c r="H1124" s="46">
        <f>IF('Women Field input'!L93="","",'Women Field input'!L93)</f>
        <v>0</v>
      </c>
      <c r="I1124" s="38" t="str">
        <f>IF('Women Field input'!F93="","",'Women Field input'!F93)</f>
        <v/>
      </c>
      <c r="J1124" s="50" t="str">
        <f>IF('Women Field input'!W93="","",'Women Field input'!W93)</f>
        <v/>
      </c>
      <c r="K1124" s="50" t="str">
        <f>IF('Women Field input'!V93="","",'Women Field input'!V93)</f>
        <v/>
      </c>
    </row>
    <row r="1125" spans="1:11">
      <c r="A1125" t="str">
        <f>IF('Women Field input'!A94="","",'Women Field input'!A94)</f>
        <v/>
      </c>
      <c r="B1125" s="38">
        <f>IF('Women Field input'!B94="","",'Women Field input'!B94)</f>
        <v>15</v>
      </c>
      <c r="C1125" s="38" t="str">
        <f>IF('Women Field input'!C94="","",'Women Field input'!C94)</f>
        <v/>
      </c>
      <c r="D1125" s="38" t="str">
        <f>IF('Women Field input'!D94="","",'Women Field input'!D94)</f>
        <v/>
      </c>
      <c r="E1125" s="38" t="str">
        <f>IF('Women Field input'!E94="","",'Women Field input'!E94)</f>
        <v/>
      </c>
      <c r="F1125" s="50" t="str">
        <f>IF('Women Field input'!T94="","",'Women Field input'!T94)</f>
        <v/>
      </c>
      <c r="G1125" s="46">
        <f>IF('Women Field input'!K94="","",'Women Field input'!K94)</f>
        <v>0</v>
      </c>
      <c r="H1125" s="46">
        <f>IF('Women Field input'!L94="","",'Women Field input'!L94)</f>
        <v>0</v>
      </c>
      <c r="I1125" s="38" t="str">
        <f>IF('Women Field input'!F94="","",'Women Field input'!F94)</f>
        <v/>
      </c>
      <c r="J1125" s="50" t="str">
        <f>IF('Women Field input'!W94="","",'Women Field input'!W94)</f>
        <v/>
      </c>
      <c r="K1125" s="50" t="str">
        <f>IF('Women Field input'!V94="","",'Women Field input'!V94)</f>
        <v/>
      </c>
    </row>
    <row r="1126" spans="1:11">
      <c r="A1126" t="str">
        <f>IF('Women Field input'!A95="","",'Women Field input'!A95)</f>
        <v/>
      </c>
      <c r="B1126" s="38">
        <f>IF('Women Field input'!B95="","",'Women Field input'!B95)</f>
        <v>16</v>
      </c>
      <c r="C1126" s="38" t="str">
        <f>IF('Women Field input'!C95="","",'Women Field input'!C95)</f>
        <v/>
      </c>
      <c r="D1126" s="38" t="str">
        <f>IF('Women Field input'!D95="","",'Women Field input'!D95)</f>
        <v/>
      </c>
      <c r="E1126" s="38" t="str">
        <f>IF('Women Field input'!E95="","",'Women Field input'!E95)</f>
        <v/>
      </c>
      <c r="F1126" s="50" t="str">
        <f>IF('Women Field input'!T95="","",'Women Field input'!T95)</f>
        <v/>
      </c>
      <c r="G1126" s="46">
        <f>IF('Women Field input'!K95="","",'Women Field input'!K95)</f>
        <v>0</v>
      </c>
      <c r="H1126" s="46">
        <f>IF('Women Field input'!L95="","",'Women Field input'!L95)</f>
        <v>0</v>
      </c>
      <c r="I1126" s="38" t="str">
        <f>IF('Women Field input'!F95="","",'Women Field input'!F95)</f>
        <v/>
      </c>
      <c r="J1126" s="50" t="str">
        <f>IF('Women Field input'!W95="","",'Women Field input'!W95)</f>
        <v/>
      </c>
      <c r="K1126" s="50" t="str">
        <f>IF('Women Field input'!V95="","",'Women Field input'!V95)</f>
        <v/>
      </c>
    </row>
    <row r="1127" spans="1:11">
      <c r="A1127" t="str">
        <f>IF('Women Field input'!A96="","",'Women Field input'!A96)</f>
        <v/>
      </c>
      <c r="B1127" t="str">
        <f>IF('Women Field input'!B96="","",'Women Field input'!B96)</f>
        <v/>
      </c>
      <c r="C1127" t="str">
        <f>IF('Women Field input'!C96="","",'Women Field input'!C96)</f>
        <v/>
      </c>
      <c r="D1127" t="str">
        <f>IF('Women Field input'!D96="","",'Women Field input'!D96)</f>
        <v/>
      </c>
      <c r="E1127" t="str">
        <f>IF('Women Field input'!E96="","",'Women Field input'!E96)</f>
        <v/>
      </c>
      <c r="F1127" s="51" t="str">
        <f>IF('Women Field input'!T96="","",'Women Field input'!T96)</f>
        <v/>
      </c>
      <c r="G1127" s="2" t="str">
        <f>IF('Women Field input'!K96="","",'Women Field input'!K96)</f>
        <v/>
      </c>
      <c r="H1127" s="2" t="str">
        <f>IF('Women Field input'!L96="","",'Women Field input'!L96)</f>
        <v/>
      </c>
      <c r="I1127" s="38" t="str">
        <f>IF('Women Field input'!F96="","",'Women Field input'!F96)</f>
        <v/>
      </c>
    </row>
    <row r="1128" spans="1:11" ht="15" thickBot="1">
      <c r="A1128" t="str">
        <f>IF('Women Field input'!A97="","",'Women Field input'!A97)</f>
        <v/>
      </c>
      <c r="B1128" t="str">
        <f>IF('Women Field input'!B97="","",'Women Field input'!B97)</f>
        <v/>
      </c>
      <c r="C1128" t="str">
        <f>IF('Women Field input'!C97="","",'Women Field input'!C97)</f>
        <v/>
      </c>
      <c r="D1128" t="str">
        <f>IF('Women Field input'!D97="","",'Women Field input'!D97)</f>
        <v/>
      </c>
      <c r="E1128" t="str">
        <f>IF('Women Field input'!E97="","",'Women Field input'!E97)</f>
        <v/>
      </c>
      <c r="F1128" s="51" t="str">
        <f>IF('Women Field input'!T97="","",'Women Field input'!T97)</f>
        <v/>
      </c>
      <c r="G1128" s="2" t="str">
        <f>IF('Women Field input'!K97="","",'Women Field input'!K97)</f>
        <v/>
      </c>
      <c r="H1128" s="2" t="str">
        <f>IF('Women Field input'!L97="","",'Women Field input'!L97)</f>
        <v/>
      </c>
      <c r="I1128" s="38" t="str">
        <f>IF('Women Field input'!F97="","",'Women Field input'!F97)</f>
        <v/>
      </c>
    </row>
    <row r="1129" spans="1:11">
      <c r="A1129" s="39" t="str">
        <f>IF('Women Field input'!A98="","",'Women Field input'!A98)</f>
        <v>Event</v>
      </c>
      <c r="B1129" s="39" t="str">
        <f>IF('Women Field input'!B98="","",'Women Field input'!B98)</f>
        <v>Event</v>
      </c>
      <c r="C1129" s="39" t="str">
        <f>IF('Women Field input'!C98="","",'Women Field input'!C98)</f>
        <v>TJ</v>
      </c>
      <c r="D1129" s="39" t="str">
        <f>IF('Women Field input'!D98="","",'Women Field input'!D98)</f>
        <v>metres</v>
      </c>
      <c r="E1129" s="40" t="str">
        <f>IF('Women Field input'!E98="","",'Women Field input'!E98)</f>
        <v/>
      </c>
      <c r="F1129" s="51" t="str">
        <f>IF('Women Field input'!T98="","",'Women Field input'!T98)</f>
        <v/>
      </c>
      <c r="G1129" s="2" t="str">
        <f>IF('Women Field input'!K98="","",'Women Field input'!K98)</f>
        <v/>
      </c>
      <c r="H1129" s="2" t="str">
        <f>IF('Women Field input'!L98="","",'Women Field input'!L98)</f>
        <v/>
      </c>
      <c r="I1129" s="38" t="str">
        <f>IF('Women Field input'!F98="","",'Women Field input'!F98)</f>
        <v/>
      </c>
      <c r="J1129" s="52" t="s">
        <v>243</v>
      </c>
      <c r="K1129" s="53"/>
    </row>
    <row r="1130" spans="1:11" ht="15" thickBot="1">
      <c r="A1130" s="16" t="str">
        <f>IF('Women Field input'!A99="","",'Women Field input'!A99)</f>
        <v>TJ</v>
      </c>
      <c r="B1130" s="41" t="str">
        <f>IF('Women Field input'!B99="","",'Women Field input'!B99)</f>
        <v>A string</v>
      </c>
      <c r="C1130" s="42" t="str">
        <f>IF('Women Field input'!C99="","",'Women Field input'!C99)</f>
        <v/>
      </c>
      <c r="D1130" s="42" t="str">
        <f>IF('Women Field input'!D99="","",'Women Field input'!D99)</f>
        <v/>
      </c>
      <c r="E1130" s="42" t="str">
        <f>IF('Women Field input'!E99="","",'Women Field input'!E99)</f>
        <v/>
      </c>
      <c r="F1130" s="48" t="str">
        <f>IF('Women Field input'!T99="","",'Women Field input'!T99)</f>
        <v>Formatted</v>
      </c>
      <c r="G1130" s="43" t="str">
        <f>IF('Women Field input'!K99="","",'Women Field input'!K99)</f>
        <v>Position</v>
      </c>
      <c r="H1130" s="43" t="str">
        <f>IF('Women Field input'!L99="","",'Women Field input'!L99)</f>
        <v>Bonus</v>
      </c>
      <c r="I1130" s="38" t="str">
        <f>IF('Women Field input'!F99="","",'Women Field input'!F99)</f>
        <v>Wind if applic</v>
      </c>
      <c r="J1130" s="55" t="s">
        <v>241</v>
      </c>
      <c r="K1130" s="56"/>
    </row>
    <row r="1131" spans="1:11">
      <c r="A1131" s="40" t="str">
        <f>IF('Women Field input'!A100="","",'Women Field input'!A100)</f>
        <v>WOMEN</v>
      </c>
      <c r="B1131" s="44" t="str">
        <f>IF('Women Field input'!B100="","",'Women Field input'!B100)</f>
        <v>Position</v>
      </c>
      <c r="C1131" s="37" t="str">
        <f>IF('Women Field input'!C100="","",'Women Field input'!C100)</f>
        <v>Competitor</v>
      </c>
      <c r="D1131" s="37" t="str">
        <f>IF('Women Field input'!D100="","",'Women Field input'!D100)</f>
        <v>Club</v>
      </c>
      <c r="E1131" s="37" t="str">
        <f>IF('Women Field input'!E100="","",'Women Field input'!E100)</f>
        <v>Bib Number</v>
      </c>
      <c r="F1131" s="49" t="str">
        <f>IF('Women Field input'!T100="","",'Women Field input'!T100)</f>
        <v>Performance</v>
      </c>
      <c r="G1131" s="45" t="str">
        <f>IF('Women Field input'!K100="","",'Women Field input'!K100)</f>
        <v>Points</v>
      </c>
      <c r="H1131" s="45" t="str">
        <f>IF('Women Field input'!L100="","",'Women Field input'!L100)</f>
        <v>Points</v>
      </c>
      <c r="I1131" s="38" t="str">
        <f>IF('Women Field input'!F100="","",'Women Field input'!F100)</f>
        <v>m/s</v>
      </c>
      <c r="J1131" s="57" t="s">
        <v>244</v>
      </c>
      <c r="K1131" s="57" t="s">
        <v>245</v>
      </c>
    </row>
    <row r="1132" spans="1:11">
      <c r="A1132" t="str">
        <f>IF('Women Field input'!A101="","",'Women Field input'!A101)</f>
        <v/>
      </c>
      <c r="B1132" s="38">
        <f>IF('Women Field input'!B101="","",'Women Field input'!B101)</f>
        <v>1</v>
      </c>
      <c r="C1132" s="38" t="str">
        <f>IF('Women Field input'!C101="","",'Women Field input'!C101)</f>
        <v/>
      </c>
      <c r="D1132" s="38" t="str">
        <f>IF('Women Field input'!D101="","",'Women Field input'!D101)</f>
        <v/>
      </c>
      <c r="E1132" s="38" t="str">
        <f>IF('Women Field input'!E101="","",'Women Field input'!E101)</f>
        <v/>
      </c>
      <c r="F1132" s="50" t="str">
        <f>IF('Women Field input'!T101="","",'Women Field input'!T101)</f>
        <v/>
      </c>
      <c r="G1132" s="46">
        <f>IF('Women Field input'!K101="","",'Women Field input'!K101)</f>
        <v>0</v>
      </c>
      <c r="H1132" s="46">
        <f>IF('Women Field input'!L101="","",'Women Field input'!L101)</f>
        <v>0</v>
      </c>
      <c r="I1132" s="38" t="str">
        <f>IF('Women Field input'!F101="","",'Women Field input'!F101)</f>
        <v/>
      </c>
      <c r="J1132" s="50" t="str">
        <f>IF('Women Field input'!W101="","",'Women Field input'!W101)</f>
        <v/>
      </c>
      <c r="K1132" s="50" t="str">
        <f>IF('Women Field input'!V101="","",'Women Field input'!V101)</f>
        <v/>
      </c>
    </row>
    <row r="1133" spans="1:11">
      <c r="A1133" t="str">
        <f>IF('Women Field input'!A102="","",'Women Field input'!A102)</f>
        <v/>
      </c>
      <c r="B1133" s="38">
        <f>IF('Women Field input'!B102="","",'Women Field input'!B102)</f>
        <v>2</v>
      </c>
      <c r="C1133" s="38" t="str">
        <f>IF('Women Field input'!C102="","",'Women Field input'!C102)</f>
        <v/>
      </c>
      <c r="D1133" s="38" t="str">
        <f>IF('Women Field input'!D102="","",'Women Field input'!D102)</f>
        <v/>
      </c>
      <c r="E1133" s="38" t="str">
        <f>IF('Women Field input'!E102="","",'Women Field input'!E102)</f>
        <v/>
      </c>
      <c r="F1133" s="50" t="str">
        <f>IF('Women Field input'!T102="","",'Women Field input'!T102)</f>
        <v/>
      </c>
      <c r="G1133" s="46">
        <f>IF('Women Field input'!K102="","",'Women Field input'!K102)</f>
        <v>0</v>
      </c>
      <c r="H1133" s="46">
        <f>IF('Women Field input'!L102="","",'Women Field input'!L102)</f>
        <v>0</v>
      </c>
      <c r="I1133" s="38" t="str">
        <f>IF('Women Field input'!F102="","",'Women Field input'!F102)</f>
        <v/>
      </c>
      <c r="J1133" s="50" t="str">
        <f>IF('Women Field input'!W102="","",'Women Field input'!W102)</f>
        <v/>
      </c>
      <c r="K1133" s="50" t="str">
        <f>IF('Women Field input'!V102="","",'Women Field input'!V102)</f>
        <v/>
      </c>
    </row>
    <row r="1134" spans="1:11">
      <c r="A1134" t="str">
        <f>IF('Women Field input'!A103="","",'Women Field input'!A103)</f>
        <v/>
      </c>
      <c r="B1134" s="38">
        <f>IF('Women Field input'!B103="","",'Women Field input'!B103)</f>
        <v>3</v>
      </c>
      <c r="C1134" s="38" t="str">
        <f>IF('Women Field input'!C103="","",'Women Field input'!C103)</f>
        <v/>
      </c>
      <c r="D1134" s="38" t="str">
        <f>IF('Women Field input'!D103="","",'Women Field input'!D103)</f>
        <v/>
      </c>
      <c r="E1134" s="38" t="str">
        <f>IF('Women Field input'!E103="","",'Women Field input'!E103)</f>
        <v/>
      </c>
      <c r="F1134" s="50" t="str">
        <f>IF('Women Field input'!T103="","",'Women Field input'!T103)</f>
        <v/>
      </c>
      <c r="G1134" s="46">
        <f>IF('Women Field input'!K103="","",'Women Field input'!K103)</f>
        <v>0</v>
      </c>
      <c r="H1134" s="46">
        <f>IF('Women Field input'!L103="","",'Women Field input'!L103)</f>
        <v>0</v>
      </c>
      <c r="I1134" s="38" t="str">
        <f>IF('Women Field input'!F103="","",'Women Field input'!F103)</f>
        <v/>
      </c>
      <c r="J1134" s="50" t="str">
        <f>IF('Women Field input'!W103="","",'Women Field input'!W103)</f>
        <v/>
      </c>
      <c r="K1134" s="50" t="str">
        <f>IF('Women Field input'!V103="","",'Women Field input'!V103)</f>
        <v/>
      </c>
    </row>
    <row r="1135" spans="1:11">
      <c r="A1135" t="str">
        <f>IF('Women Field input'!A104="","",'Women Field input'!A104)</f>
        <v/>
      </c>
      <c r="B1135" s="38">
        <f>IF('Women Field input'!B104="","",'Women Field input'!B104)</f>
        <v>4</v>
      </c>
      <c r="C1135" s="38" t="str">
        <f>IF('Women Field input'!C104="","",'Women Field input'!C104)</f>
        <v/>
      </c>
      <c r="D1135" s="38" t="str">
        <f>IF('Women Field input'!D104="","",'Women Field input'!D104)</f>
        <v/>
      </c>
      <c r="E1135" s="38" t="str">
        <f>IF('Women Field input'!E104="","",'Women Field input'!E104)</f>
        <v/>
      </c>
      <c r="F1135" s="50" t="str">
        <f>IF('Women Field input'!T104="","",'Women Field input'!T104)</f>
        <v/>
      </c>
      <c r="G1135" s="46">
        <f>IF('Women Field input'!K104="","",'Women Field input'!K104)</f>
        <v>0</v>
      </c>
      <c r="H1135" s="46">
        <f>IF('Women Field input'!L104="","",'Women Field input'!L104)</f>
        <v>0</v>
      </c>
      <c r="I1135" s="38" t="str">
        <f>IF('Women Field input'!F104="","",'Women Field input'!F104)</f>
        <v/>
      </c>
      <c r="J1135" s="50" t="str">
        <f>IF('Women Field input'!W104="","",'Women Field input'!W104)</f>
        <v/>
      </c>
      <c r="K1135" s="50" t="str">
        <f>IF('Women Field input'!V104="","",'Women Field input'!V104)</f>
        <v/>
      </c>
    </row>
    <row r="1136" spans="1:11">
      <c r="A1136" t="str">
        <f>IF('Women Field input'!A105="","",'Women Field input'!A105)</f>
        <v/>
      </c>
      <c r="B1136" s="38">
        <f>IF('Women Field input'!B105="","",'Women Field input'!B105)</f>
        <v>5</v>
      </c>
      <c r="C1136" s="38" t="str">
        <f>IF('Women Field input'!C105="","",'Women Field input'!C105)</f>
        <v/>
      </c>
      <c r="D1136" s="38" t="str">
        <f>IF('Women Field input'!D105="","",'Women Field input'!D105)</f>
        <v/>
      </c>
      <c r="E1136" s="38" t="str">
        <f>IF('Women Field input'!E105="","",'Women Field input'!E105)</f>
        <v/>
      </c>
      <c r="F1136" s="50" t="str">
        <f>IF('Women Field input'!T105="","",'Women Field input'!T105)</f>
        <v/>
      </c>
      <c r="G1136" s="46">
        <f>IF('Women Field input'!K105="","",'Women Field input'!K105)</f>
        <v>0</v>
      </c>
      <c r="H1136" s="46">
        <f>IF('Women Field input'!L105="","",'Women Field input'!L105)</f>
        <v>0</v>
      </c>
      <c r="I1136" s="38" t="str">
        <f>IF('Women Field input'!F105="","",'Women Field input'!F105)</f>
        <v/>
      </c>
      <c r="J1136" s="50" t="str">
        <f>IF('Women Field input'!W105="","",'Women Field input'!W105)</f>
        <v/>
      </c>
      <c r="K1136" s="50" t="str">
        <f>IF('Women Field input'!V105="","",'Women Field input'!V105)</f>
        <v/>
      </c>
    </row>
    <row r="1137" spans="1:11">
      <c r="A1137" t="str">
        <f>IF('Women Field input'!A106="","",'Women Field input'!A106)</f>
        <v/>
      </c>
      <c r="B1137" s="38">
        <f>IF('Women Field input'!B106="","",'Women Field input'!B106)</f>
        <v>6</v>
      </c>
      <c r="C1137" s="38" t="str">
        <f>IF('Women Field input'!C106="","",'Women Field input'!C106)</f>
        <v/>
      </c>
      <c r="D1137" s="38" t="str">
        <f>IF('Women Field input'!D106="","",'Women Field input'!D106)</f>
        <v/>
      </c>
      <c r="E1137" s="38" t="str">
        <f>IF('Women Field input'!E106="","",'Women Field input'!E106)</f>
        <v/>
      </c>
      <c r="F1137" s="50" t="str">
        <f>IF('Women Field input'!T106="","",'Women Field input'!T106)</f>
        <v/>
      </c>
      <c r="G1137" s="46">
        <f>IF('Women Field input'!K106="","",'Women Field input'!K106)</f>
        <v>0</v>
      </c>
      <c r="H1137" s="46">
        <f>IF('Women Field input'!L106="","",'Women Field input'!L106)</f>
        <v>0</v>
      </c>
      <c r="I1137" s="38" t="str">
        <f>IF('Women Field input'!F106="","",'Women Field input'!F106)</f>
        <v/>
      </c>
      <c r="J1137" s="50" t="str">
        <f>IF('Women Field input'!W106="","",'Women Field input'!W106)</f>
        <v/>
      </c>
      <c r="K1137" s="50" t="str">
        <f>IF('Women Field input'!V106="","",'Women Field input'!V106)</f>
        <v/>
      </c>
    </row>
    <row r="1138" spans="1:11">
      <c r="A1138" t="str">
        <f>IF('Women Field input'!A107="","",'Women Field input'!A107)</f>
        <v/>
      </c>
      <c r="B1138" s="38">
        <f>IF('Women Field input'!B107="","",'Women Field input'!B107)</f>
        <v>7</v>
      </c>
      <c r="C1138" s="38" t="str">
        <f>IF('Women Field input'!C107="","",'Women Field input'!C107)</f>
        <v/>
      </c>
      <c r="D1138" s="38" t="str">
        <f>IF('Women Field input'!D107="","",'Women Field input'!D107)</f>
        <v/>
      </c>
      <c r="E1138" s="38" t="str">
        <f>IF('Women Field input'!E107="","",'Women Field input'!E107)</f>
        <v/>
      </c>
      <c r="F1138" s="50" t="str">
        <f>IF('Women Field input'!T107="","",'Women Field input'!T107)</f>
        <v/>
      </c>
      <c r="G1138" s="46">
        <f>IF('Women Field input'!K107="","",'Women Field input'!K107)</f>
        <v>0</v>
      </c>
      <c r="H1138" s="46">
        <f>IF('Women Field input'!L107="","",'Women Field input'!L107)</f>
        <v>0</v>
      </c>
      <c r="I1138" s="38" t="str">
        <f>IF('Women Field input'!F107="","",'Women Field input'!F107)</f>
        <v/>
      </c>
      <c r="J1138" s="50" t="str">
        <f>IF('Women Field input'!W107="","",'Women Field input'!W107)</f>
        <v/>
      </c>
      <c r="K1138" s="50" t="str">
        <f>IF('Women Field input'!V107="","",'Women Field input'!V107)</f>
        <v/>
      </c>
    </row>
    <row r="1139" spans="1:11" ht="15" thickBot="1">
      <c r="A1139" t="str">
        <f>IF('Women Field input'!A108="","",'Women Field input'!A108)</f>
        <v/>
      </c>
      <c r="B1139" s="38">
        <f>IF('Women Field input'!B108="","",'Women Field input'!B108)</f>
        <v>8</v>
      </c>
      <c r="C1139" s="38" t="str">
        <f>IF('Women Field input'!C108="","",'Women Field input'!C108)</f>
        <v/>
      </c>
      <c r="D1139" s="38" t="str">
        <f>IF('Women Field input'!D108="","",'Women Field input'!D108)</f>
        <v/>
      </c>
      <c r="E1139" s="38" t="str">
        <f>IF('Women Field input'!E108="","",'Women Field input'!E108)</f>
        <v/>
      </c>
      <c r="F1139" s="50" t="str">
        <f>IF('Women Field input'!T108="","",'Women Field input'!T108)</f>
        <v/>
      </c>
      <c r="G1139" s="46">
        <f>IF('Women Field input'!K108="","",'Women Field input'!K108)</f>
        <v>0</v>
      </c>
      <c r="H1139" s="46">
        <f>IF('Women Field input'!L108="","",'Women Field input'!L108)</f>
        <v>0</v>
      </c>
      <c r="I1139" s="38" t="str">
        <f>IF('Women Field input'!F108="","",'Women Field input'!F108)</f>
        <v/>
      </c>
      <c r="J1139" s="50" t="str">
        <f>IF('Women Field input'!W108="","",'Women Field input'!W108)</f>
        <v/>
      </c>
      <c r="K1139" s="50" t="str">
        <f>IF('Women Field input'!V108="","",'Women Field input'!V108)</f>
        <v/>
      </c>
    </row>
    <row r="1140" spans="1:11">
      <c r="A1140" s="16" t="str">
        <f>IF('Women Field input'!A109="","",'Women Field input'!A109)</f>
        <v>Event</v>
      </c>
      <c r="B1140" t="str">
        <f>IF('Women Field input'!B109="","",'Women Field input'!B109)</f>
        <v/>
      </c>
      <c r="C1140" t="str">
        <f>IF('Women Field input'!C109="","",'Women Field input'!C109)</f>
        <v/>
      </c>
      <c r="D1140" t="str">
        <f>IF('Women Field input'!D109="","",'Women Field input'!D109)</f>
        <v/>
      </c>
      <c r="E1140" t="str">
        <f>IF('Women Field input'!E109="","",'Women Field input'!E109)</f>
        <v/>
      </c>
      <c r="F1140" s="51" t="str">
        <f>IF('Women Field input'!T109="","",'Women Field input'!T109)</f>
        <v/>
      </c>
      <c r="G1140" s="2" t="str">
        <f>IF('Women Field input'!K109="","",'Women Field input'!K109)</f>
        <v/>
      </c>
      <c r="H1140" s="2" t="str">
        <f>IF('Women Field input'!L109="","",'Women Field input'!L109)</f>
        <v/>
      </c>
      <c r="I1140" s="38" t="str">
        <f>IF('Women Field input'!F109="","",'Women Field input'!F109)</f>
        <v/>
      </c>
      <c r="J1140" s="52" t="s">
        <v>243</v>
      </c>
      <c r="K1140" s="53"/>
    </row>
    <row r="1141" spans="1:11" ht="15" thickBot="1">
      <c r="A1141" s="16" t="str">
        <f>IF('Women Field input'!A110="","",'Women Field input'!A110)</f>
        <v>TJ</v>
      </c>
      <c r="B1141" s="47" t="str">
        <f>IF('Women Field input'!B110="","",'Women Field input'!B110)</f>
        <v>B+C string</v>
      </c>
      <c r="C1141" s="42" t="str">
        <f>IF('Women Field input'!C110="","",'Women Field input'!C110)</f>
        <v/>
      </c>
      <c r="D1141" s="42" t="str">
        <f>IF('Women Field input'!D110="","",'Women Field input'!D110)</f>
        <v/>
      </c>
      <c r="E1141" s="42" t="str">
        <f>IF('Women Field input'!E110="","",'Women Field input'!E110)</f>
        <v/>
      </c>
      <c r="F1141" s="48" t="str">
        <f>IF('Women Field input'!T110="","",'Women Field input'!T110)</f>
        <v>Formatted</v>
      </c>
      <c r="G1141" s="43" t="str">
        <f>IF('Women Field input'!K110="","",'Women Field input'!K110)</f>
        <v>Position</v>
      </c>
      <c r="H1141" s="43" t="str">
        <f>IF('Women Field input'!L110="","",'Women Field input'!L110)</f>
        <v>Bonus</v>
      </c>
      <c r="I1141" s="38" t="str">
        <f>IF('Women Field input'!F110="","",'Women Field input'!F110)</f>
        <v>Wind if applic</v>
      </c>
      <c r="J1141" s="55" t="s">
        <v>241</v>
      </c>
      <c r="K1141" s="56"/>
    </row>
    <row r="1142" spans="1:11">
      <c r="A1142" s="40" t="str">
        <f>IF('Women Field input'!A111="","",'Women Field input'!A111)</f>
        <v>WOMEN</v>
      </c>
      <c r="B1142" s="37" t="str">
        <f>IF('Women Field input'!B111="","",'Women Field input'!B111)</f>
        <v>Position</v>
      </c>
      <c r="C1142" s="37" t="str">
        <f>IF('Women Field input'!C111="","",'Women Field input'!C111)</f>
        <v>Competitor</v>
      </c>
      <c r="D1142" s="37" t="str">
        <f>IF('Women Field input'!D111="","",'Women Field input'!D111)</f>
        <v>Club</v>
      </c>
      <c r="E1142" s="37" t="str">
        <f>IF('Women Field input'!E111="","",'Women Field input'!E111)</f>
        <v>Bib Number</v>
      </c>
      <c r="F1142" s="49" t="str">
        <f>IF('Women Field input'!T111="","",'Women Field input'!T111)</f>
        <v>Performance</v>
      </c>
      <c r="G1142" s="45" t="str">
        <f>IF('Women Field input'!K111="","",'Women Field input'!K111)</f>
        <v>Points</v>
      </c>
      <c r="H1142" s="45" t="str">
        <f>IF('Women Field input'!L111="","",'Women Field input'!L111)</f>
        <v>Points</v>
      </c>
      <c r="I1142" s="38" t="str">
        <f>IF('Women Field input'!F111="","",'Women Field input'!F111)</f>
        <v>m/s</v>
      </c>
      <c r="J1142" s="57" t="s">
        <v>244</v>
      </c>
      <c r="K1142" s="57" t="s">
        <v>245</v>
      </c>
    </row>
    <row r="1143" spans="1:11">
      <c r="A1143" t="str">
        <f>IF('Women Field input'!A112="","",'Women Field input'!A112)</f>
        <v/>
      </c>
      <c r="B1143" s="38">
        <f>IF('Women Field input'!B112="","",'Women Field input'!B112)</f>
        <v>1</v>
      </c>
      <c r="C1143" s="38" t="str">
        <f>IF('Women Field input'!C112="","",'Women Field input'!C112)</f>
        <v/>
      </c>
      <c r="D1143" s="38" t="str">
        <f>IF('Women Field input'!D112="","",'Women Field input'!D112)</f>
        <v/>
      </c>
      <c r="E1143" s="38" t="str">
        <f>IF('Women Field input'!E112="","",'Women Field input'!E112)</f>
        <v/>
      </c>
      <c r="F1143" s="50" t="str">
        <f>IF('Women Field input'!T112="","",'Women Field input'!T112)</f>
        <v/>
      </c>
      <c r="G1143" s="46">
        <f>IF('Women Field input'!K112="","",'Women Field input'!K112)</f>
        <v>0</v>
      </c>
      <c r="H1143" s="46">
        <f>IF('Women Field input'!L112="","",'Women Field input'!L112)</f>
        <v>0</v>
      </c>
      <c r="I1143" s="38" t="str">
        <f>IF('Women Field input'!F112="","",'Women Field input'!F112)</f>
        <v/>
      </c>
      <c r="J1143" s="50" t="str">
        <f>IF('Women Field input'!W112="","",'Women Field input'!W112)</f>
        <v/>
      </c>
      <c r="K1143" s="50" t="str">
        <f>IF('Women Field input'!V112="","",'Women Field input'!V112)</f>
        <v/>
      </c>
    </row>
    <row r="1144" spans="1:11">
      <c r="A1144" t="str">
        <f>IF('Women Field input'!A113="","",'Women Field input'!A113)</f>
        <v/>
      </c>
      <c r="B1144" s="38">
        <f>IF('Women Field input'!B113="","",'Women Field input'!B113)</f>
        <v>2</v>
      </c>
      <c r="C1144" s="38" t="str">
        <f>IF('Women Field input'!C113="","",'Women Field input'!C113)</f>
        <v/>
      </c>
      <c r="D1144" s="38" t="str">
        <f>IF('Women Field input'!D113="","",'Women Field input'!D113)</f>
        <v/>
      </c>
      <c r="E1144" s="38" t="str">
        <f>IF('Women Field input'!E113="","",'Women Field input'!E113)</f>
        <v/>
      </c>
      <c r="F1144" s="50" t="str">
        <f>IF('Women Field input'!T113="","",'Women Field input'!T113)</f>
        <v/>
      </c>
      <c r="G1144" s="46">
        <f>IF('Women Field input'!K113="","",'Women Field input'!K113)</f>
        <v>0</v>
      </c>
      <c r="H1144" s="46">
        <f>IF('Women Field input'!L113="","",'Women Field input'!L113)</f>
        <v>0</v>
      </c>
      <c r="I1144" s="38" t="str">
        <f>IF('Women Field input'!F113="","",'Women Field input'!F113)</f>
        <v/>
      </c>
      <c r="J1144" s="50" t="str">
        <f>IF('Women Field input'!W113="","",'Women Field input'!W113)</f>
        <v/>
      </c>
      <c r="K1144" s="50" t="str">
        <f>IF('Women Field input'!V113="","",'Women Field input'!V113)</f>
        <v/>
      </c>
    </row>
    <row r="1145" spans="1:11">
      <c r="A1145" t="str">
        <f>IF('Women Field input'!A114="","",'Women Field input'!A114)</f>
        <v/>
      </c>
      <c r="B1145" s="38">
        <f>IF('Women Field input'!B114="","",'Women Field input'!B114)</f>
        <v>3</v>
      </c>
      <c r="C1145" s="38" t="str">
        <f>IF('Women Field input'!C114="","",'Women Field input'!C114)</f>
        <v/>
      </c>
      <c r="D1145" s="38" t="str">
        <f>IF('Women Field input'!D114="","",'Women Field input'!D114)</f>
        <v/>
      </c>
      <c r="E1145" s="38" t="str">
        <f>IF('Women Field input'!E114="","",'Women Field input'!E114)</f>
        <v/>
      </c>
      <c r="F1145" s="50" t="str">
        <f>IF('Women Field input'!T114="","",'Women Field input'!T114)</f>
        <v/>
      </c>
      <c r="G1145" s="46">
        <f>IF('Women Field input'!K114="","",'Women Field input'!K114)</f>
        <v>0</v>
      </c>
      <c r="H1145" s="46">
        <f>IF('Women Field input'!L114="","",'Women Field input'!L114)</f>
        <v>0</v>
      </c>
      <c r="I1145" s="38" t="str">
        <f>IF('Women Field input'!F114="","",'Women Field input'!F114)</f>
        <v/>
      </c>
      <c r="J1145" s="50" t="str">
        <f>IF('Women Field input'!W114="","",'Women Field input'!W114)</f>
        <v/>
      </c>
      <c r="K1145" s="50" t="str">
        <f>IF('Women Field input'!V114="","",'Women Field input'!V114)</f>
        <v/>
      </c>
    </row>
    <row r="1146" spans="1:11">
      <c r="A1146" t="str">
        <f>IF('Women Field input'!A115="","",'Women Field input'!A115)</f>
        <v/>
      </c>
      <c r="B1146" s="38">
        <f>IF('Women Field input'!B115="","",'Women Field input'!B115)</f>
        <v>4</v>
      </c>
      <c r="C1146" s="38" t="str">
        <f>IF('Women Field input'!C115="","",'Women Field input'!C115)</f>
        <v/>
      </c>
      <c r="D1146" s="38" t="str">
        <f>IF('Women Field input'!D115="","",'Women Field input'!D115)</f>
        <v/>
      </c>
      <c r="E1146" s="38" t="str">
        <f>IF('Women Field input'!E115="","",'Women Field input'!E115)</f>
        <v/>
      </c>
      <c r="F1146" s="50" t="str">
        <f>IF('Women Field input'!T115="","",'Women Field input'!T115)</f>
        <v/>
      </c>
      <c r="G1146" s="46">
        <f>IF('Women Field input'!K115="","",'Women Field input'!K115)</f>
        <v>0</v>
      </c>
      <c r="H1146" s="46">
        <f>IF('Women Field input'!L115="","",'Women Field input'!L115)</f>
        <v>0</v>
      </c>
      <c r="I1146" s="38" t="str">
        <f>IF('Women Field input'!F115="","",'Women Field input'!F115)</f>
        <v/>
      </c>
      <c r="J1146" s="50" t="str">
        <f>IF('Women Field input'!W115="","",'Women Field input'!W115)</f>
        <v/>
      </c>
      <c r="K1146" s="50" t="str">
        <f>IF('Women Field input'!V115="","",'Women Field input'!V115)</f>
        <v/>
      </c>
    </row>
    <row r="1147" spans="1:11">
      <c r="A1147" t="str">
        <f>IF('Women Field input'!A116="","",'Women Field input'!A116)</f>
        <v/>
      </c>
      <c r="B1147" s="38">
        <f>IF('Women Field input'!B116="","",'Women Field input'!B116)</f>
        <v>5</v>
      </c>
      <c r="C1147" s="38" t="str">
        <f>IF('Women Field input'!C116="","",'Women Field input'!C116)</f>
        <v/>
      </c>
      <c r="D1147" s="38" t="str">
        <f>IF('Women Field input'!D116="","",'Women Field input'!D116)</f>
        <v/>
      </c>
      <c r="E1147" s="38" t="str">
        <f>IF('Women Field input'!E116="","",'Women Field input'!E116)</f>
        <v/>
      </c>
      <c r="F1147" s="50" t="str">
        <f>IF('Women Field input'!T116="","",'Women Field input'!T116)</f>
        <v/>
      </c>
      <c r="G1147" s="46">
        <f>IF('Women Field input'!K116="","",'Women Field input'!K116)</f>
        <v>0</v>
      </c>
      <c r="H1147" s="46">
        <f>IF('Women Field input'!L116="","",'Women Field input'!L116)</f>
        <v>0</v>
      </c>
      <c r="I1147" s="38" t="str">
        <f>IF('Women Field input'!F116="","",'Women Field input'!F116)</f>
        <v/>
      </c>
      <c r="J1147" s="50" t="str">
        <f>IF('Women Field input'!W116="","",'Women Field input'!W116)</f>
        <v/>
      </c>
      <c r="K1147" s="50" t="str">
        <f>IF('Women Field input'!V116="","",'Women Field input'!V116)</f>
        <v/>
      </c>
    </row>
    <row r="1148" spans="1:11">
      <c r="A1148" t="str">
        <f>IF('Women Field input'!A117="","",'Women Field input'!A117)</f>
        <v/>
      </c>
      <c r="B1148" s="38">
        <f>IF('Women Field input'!B117="","",'Women Field input'!B117)</f>
        <v>6</v>
      </c>
      <c r="C1148" s="38" t="str">
        <f>IF('Women Field input'!C117="","",'Women Field input'!C117)</f>
        <v/>
      </c>
      <c r="D1148" s="38" t="str">
        <f>IF('Women Field input'!D117="","",'Women Field input'!D117)</f>
        <v/>
      </c>
      <c r="E1148" s="38" t="str">
        <f>IF('Women Field input'!E117="","",'Women Field input'!E117)</f>
        <v/>
      </c>
      <c r="F1148" s="50" t="str">
        <f>IF('Women Field input'!T117="","",'Women Field input'!T117)</f>
        <v/>
      </c>
      <c r="G1148" s="46">
        <f>IF('Women Field input'!K117="","",'Women Field input'!K117)</f>
        <v>0</v>
      </c>
      <c r="H1148" s="46">
        <f>IF('Women Field input'!L117="","",'Women Field input'!L117)</f>
        <v>0</v>
      </c>
      <c r="I1148" s="38" t="str">
        <f>IF('Women Field input'!F117="","",'Women Field input'!F117)</f>
        <v/>
      </c>
      <c r="J1148" s="50" t="str">
        <f>IF('Women Field input'!W117="","",'Women Field input'!W117)</f>
        <v/>
      </c>
      <c r="K1148" s="50" t="str">
        <f>IF('Women Field input'!V117="","",'Women Field input'!V117)</f>
        <v/>
      </c>
    </row>
    <row r="1149" spans="1:11">
      <c r="A1149" t="str">
        <f>IF('Women Field input'!A118="","",'Women Field input'!A118)</f>
        <v/>
      </c>
      <c r="B1149" s="38">
        <f>IF('Women Field input'!B118="","",'Women Field input'!B118)</f>
        <v>7</v>
      </c>
      <c r="C1149" s="38" t="str">
        <f>IF('Women Field input'!C118="","",'Women Field input'!C118)</f>
        <v/>
      </c>
      <c r="D1149" s="38" t="str">
        <f>IF('Women Field input'!D118="","",'Women Field input'!D118)</f>
        <v/>
      </c>
      <c r="E1149" s="38" t="str">
        <f>IF('Women Field input'!E118="","",'Women Field input'!E118)</f>
        <v/>
      </c>
      <c r="F1149" s="50" t="str">
        <f>IF('Women Field input'!T118="","",'Women Field input'!T118)</f>
        <v/>
      </c>
      <c r="G1149" s="46">
        <f>IF('Women Field input'!K118="","",'Women Field input'!K118)</f>
        <v>0</v>
      </c>
      <c r="H1149" s="46">
        <f>IF('Women Field input'!L118="","",'Women Field input'!L118)</f>
        <v>0</v>
      </c>
      <c r="I1149" s="38" t="str">
        <f>IF('Women Field input'!F118="","",'Women Field input'!F118)</f>
        <v/>
      </c>
      <c r="J1149" s="50" t="str">
        <f>IF('Women Field input'!W118="","",'Women Field input'!W118)</f>
        <v/>
      </c>
      <c r="K1149" s="50" t="str">
        <f>IF('Women Field input'!V118="","",'Women Field input'!V118)</f>
        <v/>
      </c>
    </row>
    <row r="1150" spans="1:11">
      <c r="A1150" t="str">
        <f>IF('Women Field input'!A119="","",'Women Field input'!A119)</f>
        <v/>
      </c>
      <c r="B1150" s="38">
        <f>IF('Women Field input'!B119="","",'Women Field input'!B119)</f>
        <v>8</v>
      </c>
      <c r="C1150" s="38" t="str">
        <f>IF('Women Field input'!C119="","",'Women Field input'!C119)</f>
        <v/>
      </c>
      <c r="D1150" s="38" t="str">
        <f>IF('Women Field input'!D119="","",'Women Field input'!D119)</f>
        <v/>
      </c>
      <c r="E1150" s="38" t="str">
        <f>IF('Women Field input'!E119="","",'Women Field input'!E119)</f>
        <v/>
      </c>
      <c r="F1150" s="50" t="str">
        <f>IF('Women Field input'!T119="","",'Women Field input'!T119)</f>
        <v/>
      </c>
      <c r="G1150" s="46">
        <f>IF('Women Field input'!K119="","",'Women Field input'!K119)</f>
        <v>0</v>
      </c>
      <c r="H1150" s="46">
        <f>IF('Women Field input'!L119="","",'Women Field input'!L119)</f>
        <v>0</v>
      </c>
      <c r="I1150" s="38" t="str">
        <f>IF('Women Field input'!F119="","",'Women Field input'!F119)</f>
        <v/>
      </c>
      <c r="J1150" s="50" t="str">
        <f>IF('Women Field input'!W119="","",'Women Field input'!W119)</f>
        <v/>
      </c>
      <c r="K1150" s="50" t="str">
        <f>IF('Women Field input'!V119="","",'Women Field input'!V119)</f>
        <v/>
      </c>
    </row>
    <row r="1151" spans="1:11">
      <c r="A1151" t="str">
        <f>IF('Women Field input'!A120="","",'Women Field input'!A120)</f>
        <v/>
      </c>
      <c r="B1151" s="38">
        <f>IF('Women Field input'!B120="","",'Women Field input'!B120)</f>
        <v>9</v>
      </c>
      <c r="C1151" s="38" t="str">
        <f>IF('Women Field input'!C120="","",'Women Field input'!C120)</f>
        <v/>
      </c>
      <c r="D1151" s="38" t="str">
        <f>IF('Women Field input'!D120="","",'Women Field input'!D120)</f>
        <v/>
      </c>
      <c r="E1151" s="38" t="str">
        <f>IF('Women Field input'!E120="","",'Women Field input'!E120)</f>
        <v/>
      </c>
      <c r="F1151" s="50" t="str">
        <f>IF('Women Field input'!T120="","",'Women Field input'!T120)</f>
        <v/>
      </c>
      <c r="G1151" s="46">
        <f>IF('Women Field input'!K120="","",'Women Field input'!K120)</f>
        <v>0</v>
      </c>
      <c r="H1151" s="46">
        <f>IF('Women Field input'!L120="","",'Women Field input'!L120)</f>
        <v>0</v>
      </c>
      <c r="I1151" s="38" t="str">
        <f>IF('Women Field input'!F120="","",'Women Field input'!F120)</f>
        <v/>
      </c>
      <c r="J1151" s="50" t="str">
        <f>IF('Women Field input'!W120="","",'Women Field input'!W120)</f>
        <v/>
      </c>
      <c r="K1151" s="50" t="str">
        <f>IF('Women Field input'!V120="","",'Women Field input'!V120)</f>
        <v/>
      </c>
    </row>
    <row r="1152" spans="1:11">
      <c r="A1152" t="str">
        <f>IF('Women Field input'!A121="","",'Women Field input'!A121)</f>
        <v/>
      </c>
      <c r="B1152" s="38">
        <f>IF('Women Field input'!B121="","",'Women Field input'!B121)</f>
        <v>10</v>
      </c>
      <c r="C1152" s="38" t="str">
        <f>IF('Women Field input'!C121="","",'Women Field input'!C121)</f>
        <v/>
      </c>
      <c r="D1152" s="38" t="str">
        <f>IF('Women Field input'!D121="","",'Women Field input'!D121)</f>
        <v/>
      </c>
      <c r="E1152" s="38" t="str">
        <f>IF('Women Field input'!E121="","",'Women Field input'!E121)</f>
        <v/>
      </c>
      <c r="F1152" s="50" t="str">
        <f>IF('Women Field input'!T121="","",'Women Field input'!T121)</f>
        <v/>
      </c>
      <c r="G1152" s="46">
        <f>IF('Women Field input'!K121="","",'Women Field input'!K121)</f>
        <v>0</v>
      </c>
      <c r="H1152" s="46">
        <f>IF('Women Field input'!L121="","",'Women Field input'!L121)</f>
        <v>0</v>
      </c>
      <c r="I1152" s="38" t="str">
        <f>IF('Women Field input'!F121="","",'Women Field input'!F121)</f>
        <v/>
      </c>
      <c r="J1152" s="50" t="str">
        <f>IF('Women Field input'!W121="","",'Women Field input'!W121)</f>
        <v/>
      </c>
      <c r="K1152" s="50" t="str">
        <f>IF('Women Field input'!V121="","",'Women Field input'!V121)</f>
        <v/>
      </c>
    </row>
    <row r="1153" spans="1:11">
      <c r="A1153" t="str">
        <f>IF('Women Field input'!A122="","",'Women Field input'!A122)</f>
        <v/>
      </c>
      <c r="B1153" s="38">
        <f>IF('Women Field input'!B122="","",'Women Field input'!B122)</f>
        <v>11</v>
      </c>
      <c r="C1153" s="38" t="str">
        <f>IF('Women Field input'!C122="","",'Women Field input'!C122)</f>
        <v/>
      </c>
      <c r="D1153" s="38" t="str">
        <f>IF('Women Field input'!D122="","",'Women Field input'!D122)</f>
        <v/>
      </c>
      <c r="E1153" s="38" t="str">
        <f>IF('Women Field input'!E122="","",'Women Field input'!E122)</f>
        <v/>
      </c>
      <c r="F1153" s="50" t="str">
        <f>IF('Women Field input'!T122="","",'Women Field input'!T122)</f>
        <v/>
      </c>
      <c r="G1153" s="46">
        <f>IF('Women Field input'!K122="","",'Women Field input'!K122)</f>
        <v>0</v>
      </c>
      <c r="H1153" s="46">
        <f>IF('Women Field input'!L122="","",'Women Field input'!L122)</f>
        <v>0</v>
      </c>
      <c r="I1153" s="38" t="str">
        <f>IF('Women Field input'!F122="","",'Women Field input'!F122)</f>
        <v/>
      </c>
      <c r="J1153" s="50" t="str">
        <f>IF('Women Field input'!W122="","",'Women Field input'!W122)</f>
        <v/>
      </c>
      <c r="K1153" s="50" t="str">
        <f>IF('Women Field input'!V122="","",'Women Field input'!V122)</f>
        <v/>
      </c>
    </row>
    <row r="1154" spans="1:11">
      <c r="A1154" t="str">
        <f>IF('Women Field input'!A123="","",'Women Field input'!A123)</f>
        <v/>
      </c>
      <c r="B1154" s="38">
        <f>IF('Women Field input'!B123="","",'Women Field input'!B123)</f>
        <v>12</v>
      </c>
      <c r="C1154" s="38" t="str">
        <f>IF('Women Field input'!C123="","",'Women Field input'!C123)</f>
        <v/>
      </c>
      <c r="D1154" s="38" t="str">
        <f>IF('Women Field input'!D123="","",'Women Field input'!D123)</f>
        <v/>
      </c>
      <c r="E1154" s="38" t="str">
        <f>IF('Women Field input'!E123="","",'Women Field input'!E123)</f>
        <v/>
      </c>
      <c r="F1154" s="50" t="str">
        <f>IF('Women Field input'!T123="","",'Women Field input'!T123)</f>
        <v/>
      </c>
      <c r="G1154" s="46">
        <f>IF('Women Field input'!K123="","",'Women Field input'!K123)</f>
        <v>0</v>
      </c>
      <c r="H1154" s="46">
        <f>IF('Women Field input'!L123="","",'Women Field input'!L123)</f>
        <v>0</v>
      </c>
      <c r="I1154" s="38" t="str">
        <f>IF('Women Field input'!F123="","",'Women Field input'!F123)</f>
        <v/>
      </c>
      <c r="J1154" s="50" t="str">
        <f>IF('Women Field input'!W123="","",'Women Field input'!W123)</f>
        <v/>
      </c>
      <c r="K1154" s="50" t="str">
        <f>IF('Women Field input'!V123="","",'Women Field input'!V123)</f>
        <v/>
      </c>
    </row>
    <row r="1155" spans="1:11">
      <c r="A1155" t="str">
        <f>IF('Women Field input'!A124="","",'Women Field input'!A124)</f>
        <v/>
      </c>
      <c r="B1155" s="38">
        <f>IF('Women Field input'!B124="","",'Women Field input'!B124)</f>
        <v>13</v>
      </c>
      <c r="C1155" s="38" t="str">
        <f>IF('Women Field input'!C124="","",'Women Field input'!C124)</f>
        <v/>
      </c>
      <c r="D1155" s="38" t="str">
        <f>IF('Women Field input'!D124="","",'Women Field input'!D124)</f>
        <v/>
      </c>
      <c r="E1155" s="38" t="str">
        <f>IF('Women Field input'!E124="","",'Women Field input'!E124)</f>
        <v/>
      </c>
      <c r="F1155" s="50" t="str">
        <f>IF('Women Field input'!T124="","",'Women Field input'!T124)</f>
        <v/>
      </c>
      <c r="G1155" s="46">
        <f>IF('Women Field input'!K124="","",'Women Field input'!K124)</f>
        <v>0</v>
      </c>
      <c r="H1155" s="46">
        <f>IF('Women Field input'!L124="","",'Women Field input'!L124)</f>
        <v>0</v>
      </c>
      <c r="I1155" s="38" t="str">
        <f>IF('Women Field input'!F124="","",'Women Field input'!F124)</f>
        <v/>
      </c>
      <c r="J1155" s="50" t="str">
        <f>IF('Women Field input'!W124="","",'Women Field input'!W124)</f>
        <v/>
      </c>
      <c r="K1155" s="50" t="str">
        <f>IF('Women Field input'!V124="","",'Women Field input'!V124)</f>
        <v/>
      </c>
    </row>
    <row r="1156" spans="1:11">
      <c r="A1156" t="str">
        <f>IF('Women Field input'!A125="","",'Women Field input'!A125)</f>
        <v/>
      </c>
      <c r="B1156" s="38">
        <f>IF('Women Field input'!B125="","",'Women Field input'!B125)</f>
        <v>14</v>
      </c>
      <c r="C1156" s="38" t="str">
        <f>IF('Women Field input'!C125="","",'Women Field input'!C125)</f>
        <v/>
      </c>
      <c r="D1156" s="38" t="str">
        <f>IF('Women Field input'!D125="","",'Women Field input'!D125)</f>
        <v/>
      </c>
      <c r="E1156" s="38" t="str">
        <f>IF('Women Field input'!E125="","",'Women Field input'!E125)</f>
        <v/>
      </c>
      <c r="F1156" s="50" t="str">
        <f>IF('Women Field input'!T125="","",'Women Field input'!T125)</f>
        <v/>
      </c>
      <c r="G1156" s="46">
        <f>IF('Women Field input'!K125="","",'Women Field input'!K125)</f>
        <v>0</v>
      </c>
      <c r="H1156" s="46">
        <f>IF('Women Field input'!L125="","",'Women Field input'!L125)</f>
        <v>0</v>
      </c>
      <c r="I1156" s="38" t="str">
        <f>IF('Women Field input'!F125="","",'Women Field input'!F125)</f>
        <v/>
      </c>
      <c r="J1156" s="50" t="str">
        <f>IF('Women Field input'!W125="","",'Women Field input'!W125)</f>
        <v/>
      </c>
      <c r="K1156" s="50" t="str">
        <f>IF('Women Field input'!V125="","",'Women Field input'!V125)</f>
        <v/>
      </c>
    </row>
    <row r="1157" spans="1:11">
      <c r="A1157" t="str">
        <f>IF('Women Field input'!A126="","",'Women Field input'!A126)</f>
        <v/>
      </c>
      <c r="B1157" s="38">
        <f>IF('Women Field input'!B126="","",'Women Field input'!B126)</f>
        <v>15</v>
      </c>
      <c r="C1157" s="38" t="str">
        <f>IF('Women Field input'!C126="","",'Women Field input'!C126)</f>
        <v/>
      </c>
      <c r="D1157" s="38" t="str">
        <f>IF('Women Field input'!D126="","",'Women Field input'!D126)</f>
        <v/>
      </c>
      <c r="E1157" s="38" t="str">
        <f>IF('Women Field input'!E126="","",'Women Field input'!E126)</f>
        <v/>
      </c>
      <c r="F1157" s="50" t="str">
        <f>IF('Women Field input'!T126="","",'Women Field input'!T126)</f>
        <v/>
      </c>
      <c r="G1157" s="46">
        <f>IF('Women Field input'!K126="","",'Women Field input'!K126)</f>
        <v>0</v>
      </c>
      <c r="H1157" s="46">
        <f>IF('Women Field input'!L126="","",'Women Field input'!L126)</f>
        <v>0</v>
      </c>
      <c r="I1157" s="38" t="str">
        <f>IF('Women Field input'!F126="","",'Women Field input'!F126)</f>
        <v/>
      </c>
      <c r="J1157" s="50" t="str">
        <f>IF('Women Field input'!W126="","",'Women Field input'!W126)</f>
        <v/>
      </c>
      <c r="K1157" s="50" t="str">
        <f>IF('Women Field input'!V126="","",'Women Field input'!V126)</f>
        <v/>
      </c>
    </row>
    <row r="1158" spans="1:11">
      <c r="A1158" t="str">
        <f>IF('Women Field input'!A127="","",'Women Field input'!A127)</f>
        <v/>
      </c>
      <c r="B1158" s="38">
        <f>IF('Women Field input'!B127="","",'Women Field input'!B127)</f>
        <v>16</v>
      </c>
      <c r="C1158" s="38" t="str">
        <f>IF('Women Field input'!C127="","",'Women Field input'!C127)</f>
        <v/>
      </c>
      <c r="D1158" s="38" t="str">
        <f>IF('Women Field input'!D127="","",'Women Field input'!D127)</f>
        <v/>
      </c>
      <c r="E1158" s="38" t="str">
        <f>IF('Women Field input'!E127="","",'Women Field input'!E127)</f>
        <v/>
      </c>
      <c r="F1158" s="50" t="str">
        <f>IF('Women Field input'!T127="","",'Women Field input'!T127)</f>
        <v/>
      </c>
      <c r="G1158" s="46">
        <f>IF('Women Field input'!K127="","",'Women Field input'!K127)</f>
        <v>0</v>
      </c>
      <c r="H1158" s="46">
        <f>IF('Women Field input'!L127="","",'Women Field input'!L127)</f>
        <v>0</v>
      </c>
      <c r="I1158" s="38" t="str">
        <f>IF('Women Field input'!F127="","",'Women Field input'!F127)</f>
        <v/>
      </c>
      <c r="J1158" s="50" t="str">
        <f>IF('Women Field input'!W127="","",'Women Field input'!W127)</f>
        <v/>
      </c>
      <c r="K1158" s="50" t="str">
        <f>IF('Women Field input'!V127="","",'Women Field input'!V127)</f>
        <v/>
      </c>
    </row>
    <row r="1159" spans="1:11">
      <c r="A1159" t="str">
        <f>IF('Women Field input'!A128="","",'Women Field input'!A128)</f>
        <v/>
      </c>
      <c r="B1159" t="str">
        <f>IF('Women Field input'!B128="","",'Women Field input'!B128)</f>
        <v/>
      </c>
      <c r="C1159" t="str">
        <f>IF('Women Field input'!C128="","",'Women Field input'!C128)</f>
        <v/>
      </c>
      <c r="D1159" t="str">
        <f>IF('Women Field input'!D128="","",'Women Field input'!D128)</f>
        <v/>
      </c>
      <c r="E1159" t="str">
        <f>IF('Women Field input'!E128="","",'Women Field input'!E128)</f>
        <v/>
      </c>
      <c r="F1159" s="51" t="str">
        <f>IF('Women Field input'!T128="","",'Women Field input'!T128)</f>
        <v/>
      </c>
      <c r="G1159" s="2" t="str">
        <f>IF('Women Field input'!K128="","",'Women Field input'!K128)</f>
        <v/>
      </c>
      <c r="H1159" s="2" t="str">
        <f>IF('Women Field input'!L128="","",'Women Field input'!L128)</f>
        <v/>
      </c>
    </row>
    <row r="1160" spans="1:11">
      <c r="A1160" t="str">
        <f>IF('Women Field input'!A129="","",'Women Field input'!A129)</f>
        <v/>
      </c>
      <c r="B1160" t="str">
        <f>IF('Women Field input'!B129="","",'Women Field input'!B129)</f>
        <v/>
      </c>
      <c r="C1160" t="str">
        <f>IF('Women Field input'!C129="","",'Women Field input'!C129)</f>
        <v/>
      </c>
      <c r="D1160" t="str">
        <f>IF('Women Field input'!D129="","",'Women Field input'!D129)</f>
        <v/>
      </c>
      <c r="E1160" t="str">
        <f>IF('Women Field input'!E129="","",'Women Field input'!E129)</f>
        <v/>
      </c>
      <c r="F1160" s="51" t="str">
        <f>IF('Women Field input'!T129="","",'Women Field input'!T129)</f>
        <v/>
      </c>
      <c r="G1160" s="2" t="str">
        <f>IF('Women Field input'!K129="","",'Women Field input'!K129)</f>
        <v/>
      </c>
      <c r="H1160" s="2" t="str">
        <f>IF('Women Field input'!L129="","",'Women Field input'!L129)</f>
        <v/>
      </c>
    </row>
    <row r="1161" spans="1:11">
      <c r="A1161" s="39" t="str">
        <f>IF('Women Field input'!A130="","",'Women Field input'!A130)</f>
        <v>Event</v>
      </c>
      <c r="B1161" s="39" t="str">
        <f>IF('Women Field input'!B130="","",'Women Field input'!B130)</f>
        <v>Event</v>
      </c>
      <c r="C1161" s="39" t="str">
        <f>IF('Women Field input'!C130="","",'Women Field input'!C130)</f>
        <v>SP</v>
      </c>
      <c r="D1161" s="39" t="str">
        <f>IF('Women Field input'!D130="","",'Women Field input'!D130)</f>
        <v>metres</v>
      </c>
      <c r="E1161" s="40" t="str">
        <f>IF('Women Field input'!E130="","",'Women Field input'!E130)</f>
        <v/>
      </c>
      <c r="F1161" s="51" t="str">
        <f>IF('Women Field input'!T130="","",'Women Field input'!T130)</f>
        <v/>
      </c>
      <c r="G1161" s="2" t="str">
        <f>IF('Women Field input'!K130="","",'Women Field input'!K130)</f>
        <v/>
      </c>
      <c r="H1161" s="2" t="str">
        <f>IF('Women Field input'!L130="","",'Women Field input'!L130)</f>
        <v/>
      </c>
    </row>
    <row r="1162" spans="1:11">
      <c r="A1162" s="16" t="str">
        <f>IF('Women Field input'!A131="","",'Women Field input'!A131)</f>
        <v>SP</v>
      </c>
      <c r="B1162" s="41" t="str">
        <f>IF('Women Field input'!B131="","",'Women Field input'!B131)</f>
        <v>A string</v>
      </c>
      <c r="C1162" s="42" t="str">
        <f>IF('Women Field input'!C131="","",'Women Field input'!C131)</f>
        <v/>
      </c>
      <c r="D1162" s="42" t="str">
        <f>IF('Women Field input'!D131="","",'Women Field input'!D131)</f>
        <v/>
      </c>
      <c r="E1162" s="42" t="str">
        <f>IF('Women Field input'!E131="","",'Women Field input'!E131)</f>
        <v/>
      </c>
      <c r="F1162" s="48" t="str">
        <f>IF('Women Field input'!T131="","",'Women Field input'!T131)</f>
        <v>Formatted</v>
      </c>
      <c r="G1162" s="43" t="str">
        <f>IF('Women Field input'!K131="","",'Women Field input'!K131)</f>
        <v>Position</v>
      </c>
      <c r="H1162" s="43" t="str">
        <f>IF('Women Field input'!L131="","",'Women Field input'!L131)</f>
        <v>Bonus</v>
      </c>
    </row>
    <row r="1163" spans="1:11">
      <c r="A1163" s="40" t="str">
        <f>IF('Women Field input'!A132="","",'Women Field input'!A132)</f>
        <v>WOMEN</v>
      </c>
      <c r="B1163" s="44" t="str">
        <f>IF('Women Field input'!B132="","",'Women Field input'!B132)</f>
        <v>Position</v>
      </c>
      <c r="C1163" s="37" t="str">
        <f>IF('Women Field input'!C132="","",'Women Field input'!C132)</f>
        <v>Competitor</v>
      </c>
      <c r="D1163" s="37" t="str">
        <f>IF('Women Field input'!D132="","",'Women Field input'!D132)</f>
        <v>Club</v>
      </c>
      <c r="E1163" s="37" t="str">
        <f>IF('Women Field input'!E132="","",'Women Field input'!E132)</f>
        <v>Bib Number</v>
      </c>
      <c r="F1163" s="49" t="str">
        <f>IF('Women Field input'!T132="","",'Women Field input'!T132)</f>
        <v>Performance</v>
      </c>
      <c r="G1163" s="45" t="str">
        <f>IF('Women Field input'!K132="","",'Women Field input'!K132)</f>
        <v>Points</v>
      </c>
      <c r="H1163" s="45" t="str">
        <f>IF('Women Field input'!L132="","",'Women Field input'!L132)</f>
        <v>Points</v>
      </c>
    </row>
    <row r="1164" spans="1:11">
      <c r="A1164" t="str">
        <f>IF('Women Field input'!A133="","",'Women Field input'!A133)</f>
        <v/>
      </c>
      <c r="B1164" s="38">
        <f>IF('Women Field input'!B133="","",'Women Field input'!B133)</f>
        <v>1</v>
      </c>
      <c r="C1164" s="38" t="str">
        <f>IF('Women Field input'!C133="","",'Women Field input'!C133)</f>
        <v/>
      </c>
      <c r="D1164" s="38" t="str">
        <f>IF('Women Field input'!D133="","",'Women Field input'!D133)</f>
        <v/>
      </c>
      <c r="E1164" s="38" t="str">
        <f>IF('Women Field input'!E133="","",'Women Field input'!E133)</f>
        <v/>
      </c>
      <c r="F1164" s="50" t="str">
        <f>IF('Women Field input'!T133="","",'Women Field input'!T133)</f>
        <v/>
      </c>
      <c r="G1164" s="46">
        <f>IF('Women Field input'!K133="","",'Women Field input'!K133)</f>
        <v>0</v>
      </c>
      <c r="H1164" s="46">
        <f>IF('Women Field input'!L133="","",'Women Field input'!L133)</f>
        <v>0</v>
      </c>
    </row>
    <row r="1165" spans="1:11">
      <c r="A1165" t="str">
        <f>IF('Women Field input'!A134="","",'Women Field input'!A134)</f>
        <v/>
      </c>
      <c r="B1165" s="38">
        <f>IF('Women Field input'!B134="","",'Women Field input'!B134)</f>
        <v>2</v>
      </c>
      <c r="C1165" s="38" t="str">
        <f>IF('Women Field input'!C134="","",'Women Field input'!C134)</f>
        <v/>
      </c>
      <c r="D1165" s="38" t="str">
        <f>IF('Women Field input'!D134="","",'Women Field input'!D134)</f>
        <v/>
      </c>
      <c r="E1165" s="38" t="str">
        <f>IF('Women Field input'!E134="","",'Women Field input'!E134)</f>
        <v/>
      </c>
      <c r="F1165" s="50" t="str">
        <f>IF('Women Field input'!T134="","",'Women Field input'!T134)</f>
        <v/>
      </c>
      <c r="G1165" s="46">
        <f>IF('Women Field input'!K134="","",'Women Field input'!K134)</f>
        <v>0</v>
      </c>
      <c r="H1165" s="46">
        <f>IF('Women Field input'!L134="","",'Women Field input'!L134)</f>
        <v>0</v>
      </c>
    </row>
    <row r="1166" spans="1:11">
      <c r="A1166" t="str">
        <f>IF('Women Field input'!A135="","",'Women Field input'!A135)</f>
        <v/>
      </c>
      <c r="B1166" s="38">
        <f>IF('Women Field input'!B135="","",'Women Field input'!B135)</f>
        <v>3</v>
      </c>
      <c r="C1166" s="38" t="str">
        <f>IF('Women Field input'!C135="","",'Women Field input'!C135)</f>
        <v/>
      </c>
      <c r="D1166" s="38" t="str">
        <f>IF('Women Field input'!D135="","",'Women Field input'!D135)</f>
        <v/>
      </c>
      <c r="E1166" s="38" t="str">
        <f>IF('Women Field input'!E135="","",'Women Field input'!E135)</f>
        <v/>
      </c>
      <c r="F1166" s="50" t="str">
        <f>IF('Women Field input'!T135="","",'Women Field input'!T135)</f>
        <v/>
      </c>
      <c r="G1166" s="46">
        <f>IF('Women Field input'!K135="","",'Women Field input'!K135)</f>
        <v>0</v>
      </c>
      <c r="H1166" s="46">
        <f>IF('Women Field input'!L135="","",'Women Field input'!L135)</f>
        <v>0</v>
      </c>
    </row>
    <row r="1167" spans="1:11">
      <c r="A1167" t="str">
        <f>IF('Women Field input'!A136="","",'Women Field input'!A136)</f>
        <v/>
      </c>
      <c r="B1167" s="38">
        <f>IF('Women Field input'!B136="","",'Women Field input'!B136)</f>
        <v>4</v>
      </c>
      <c r="C1167" s="38" t="str">
        <f>IF('Women Field input'!C136="","",'Women Field input'!C136)</f>
        <v/>
      </c>
      <c r="D1167" s="38" t="str">
        <f>IF('Women Field input'!D136="","",'Women Field input'!D136)</f>
        <v/>
      </c>
      <c r="E1167" s="38" t="str">
        <f>IF('Women Field input'!E136="","",'Women Field input'!E136)</f>
        <v/>
      </c>
      <c r="F1167" s="50" t="str">
        <f>IF('Women Field input'!T136="","",'Women Field input'!T136)</f>
        <v/>
      </c>
      <c r="G1167" s="46">
        <f>IF('Women Field input'!K136="","",'Women Field input'!K136)</f>
        <v>0</v>
      </c>
      <c r="H1167" s="46">
        <f>IF('Women Field input'!L136="","",'Women Field input'!L136)</f>
        <v>0</v>
      </c>
    </row>
    <row r="1168" spans="1:11">
      <c r="A1168" t="str">
        <f>IF('Women Field input'!A137="","",'Women Field input'!A137)</f>
        <v/>
      </c>
      <c r="B1168" s="38">
        <f>IF('Women Field input'!B137="","",'Women Field input'!B137)</f>
        <v>5</v>
      </c>
      <c r="C1168" s="38" t="str">
        <f>IF('Women Field input'!C137="","",'Women Field input'!C137)</f>
        <v/>
      </c>
      <c r="D1168" s="38" t="str">
        <f>IF('Women Field input'!D137="","",'Women Field input'!D137)</f>
        <v/>
      </c>
      <c r="E1168" s="38" t="str">
        <f>IF('Women Field input'!E137="","",'Women Field input'!E137)</f>
        <v/>
      </c>
      <c r="F1168" s="50" t="str">
        <f>IF('Women Field input'!T137="","",'Women Field input'!T137)</f>
        <v/>
      </c>
      <c r="G1168" s="46">
        <f>IF('Women Field input'!K137="","",'Women Field input'!K137)</f>
        <v>0</v>
      </c>
      <c r="H1168" s="46">
        <f>IF('Women Field input'!L137="","",'Women Field input'!L137)</f>
        <v>0</v>
      </c>
    </row>
    <row r="1169" spans="1:8">
      <c r="A1169" t="str">
        <f>IF('Women Field input'!A138="","",'Women Field input'!A138)</f>
        <v/>
      </c>
      <c r="B1169" s="38">
        <f>IF('Women Field input'!B138="","",'Women Field input'!B138)</f>
        <v>6</v>
      </c>
      <c r="C1169" s="38" t="str">
        <f>IF('Women Field input'!C138="","",'Women Field input'!C138)</f>
        <v/>
      </c>
      <c r="D1169" s="38" t="str">
        <f>IF('Women Field input'!D138="","",'Women Field input'!D138)</f>
        <v/>
      </c>
      <c r="E1169" s="38" t="str">
        <f>IF('Women Field input'!E138="","",'Women Field input'!E138)</f>
        <v/>
      </c>
      <c r="F1169" s="50" t="str">
        <f>IF('Women Field input'!T138="","",'Women Field input'!T138)</f>
        <v/>
      </c>
      <c r="G1169" s="46">
        <f>IF('Women Field input'!K138="","",'Women Field input'!K138)</f>
        <v>0</v>
      </c>
      <c r="H1169" s="46">
        <f>IF('Women Field input'!L138="","",'Women Field input'!L138)</f>
        <v>0</v>
      </c>
    </row>
    <row r="1170" spans="1:8">
      <c r="A1170" t="str">
        <f>IF('Women Field input'!A139="","",'Women Field input'!A139)</f>
        <v/>
      </c>
      <c r="B1170" s="38">
        <f>IF('Women Field input'!B139="","",'Women Field input'!B139)</f>
        <v>7</v>
      </c>
      <c r="C1170" s="38" t="str">
        <f>IF('Women Field input'!C139="","",'Women Field input'!C139)</f>
        <v/>
      </c>
      <c r="D1170" s="38" t="str">
        <f>IF('Women Field input'!D139="","",'Women Field input'!D139)</f>
        <v/>
      </c>
      <c r="E1170" s="38" t="str">
        <f>IF('Women Field input'!E139="","",'Women Field input'!E139)</f>
        <v/>
      </c>
      <c r="F1170" s="50" t="str">
        <f>IF('Women Field input'!T139="","",'Women Field input'!T139)</f>
        <v/>
      </c>
      <c r="G1170" s="46">
        <f>IF('Women Field input'!K139="","",'Women Field input'!K139)</f>
        <v>0</v>
      </c>
      <c r="H1170" s="46">
        <f>IF('Women Field input'!L139="","",'Women Field input'!L139)</f>
        <v>0</v>
      </c>
    </row>
    <row r="1171" spans="1:8">
      <c r="A1171" t="str">
        <f>IF('Women Field input'!A140="","",'Women Field input'!A140)</f>
        <v/>
      </c>
      <c r="B1171" s="38">
        <f>IF('Women Field input'!B140="","",'Women Field input'!B140)</f>
        <v>8</v>
      </c>
      <c r="C1171" s="38" t="str">
        <f>IF('Women Field input'!C140="","",'Women Field input'!C140)</f>
        <v/>
      </c>
      <c r="D1171" s="38" t="str">
        <f>IF('Women Field input'!D140="","",'Women Field input'!D140)</f>
        <v/>
      </c>
      <c r="E1171" s="38" t="str">
        <f>IF('Women Field input'!E140="","",'Women Field input'!E140)</f>
        <v/>
      </c>
      <c r="F1171" s="50" t="str">
        <f>IF('Women Field input'!T140="","",'Women Field input'!T140)</f>
        <v/>
      </c>
      <c r="G1171" s="46">
        <f>IF('Women Field input'!K140="","",'Women Field input'!K140)</f>
        <v>0</v>
      </c>
      <c r="H1171" s="46">
        <f>IF('Women Field input'!L140="","",'Women Field input'!L140)</f>
        <v>0</v>
      </c>
    </row>
    <row r="1172" spans="1:8">
      <c r="A1172" s="16" t="str">
        <f>IF('Women Field input'!A141="","",'Women Field input'!A141)</f>
        <v>Event</v>
      </c>
      <c r="B1172" t="str">
        <f>IF('Women Field input'!B141="","",'Women Field input'!B141)</f>
        <v/>
      </c>
      <c r="C1172" t="str">
        <f>IF('Women Field input'!C141="","",'Women Field input'!C141)</f>
        <v/>
      </c>
      <c r="D1172" t="str">
        <f>IF('Women Field input'!D141="","",'Women Field input'!D141)</f>
        <v/>
      </c>
      <c r="E1172" t="str">
        <f>IF('Women Field input'!E141="","",'Women Field input'!E141)</f>
        <v/>
      </c>
      <c r="F1172" s="51" t="str">
        <f>IF('Women Field input'!T141="","",'Women Field input'!T141)</f>
        <v/>
      </c>
      <c r="G1172" s="2" t="str">
        <f>IF('Women Field input'!K141="","",'Women Field input'!K141)</f>
        <v/>
      </c>
      <c r="H1172" s="2" t="str">
        <f>IF('Women Field input'!L141="","",'Women Field input'!L141)</f>
        <v/>
      </c>
    </row>
    <row r="1173" spans="1:8">
      <c r="A1173" s="16" t="str">
        <f>IF('Women Field input'!A142="","",'Women Field input'!A142)</f>
        <v>SP</v>
      </c>
      <c r="B1173" s="47" t="str">
        <f>IF('Women Field input'!B142="","",'Women Field input'!B142)</f>
        <v>B+C string</v>
      </c>
      <c r="C1173" s="42" t="str">
        <f>IF('Women Field input'!C142="","",'Women Field input'!C142)</f>
        <v/>
      </c>
      <c r="D1173" s="42" t="str">
        <f>IF('Women Field input'!D142="","",'Women Field input'!D142)</f>
        <v/>
      </c>
      <c r="E1173" s="42" t="str">
        <f>IF('Women Field input'!E142="","",'Women Field input'!E142)</f>
        <v/>
      </c>
      <c r="F1173" s="48" t="str">
        <f>IF('Women Field input'!T142="","",'Women Field input'!T142)</f>
        <v>Formatted</v>
      </c>
      <c r="G1173" s="43" t="str">
        <f>IF('Women Field input'!K142="","",'Women Field input'!K142)</f>
        <v>Position</v>
      </c>
      <c r="H1173" s="43" t="str">
        <f>IF('Women Field input'!L142="","",'Women Field input'!L142)</f>
        <v>Bonus</v>
      </c>
    </row>
    <row r="1174" spans="1:8">
      <c r="A1174" s="40" t="str">
        <f>IF('Women Field input'!A143="","",'Women Field input'!A143)</f>
        <v>WOMEN</v>
      </c>
      <c r="B1174" s="37" t="str">
        <f>IF('Women Field input'!B143="","",'Women Field input'!B143)</f>
        <v>Position</v>
      </c>
      <c r="C1174" s="37" t="str">
        <f>IF('Women Field input'!C143="","",'Women Field input'!C143)</f>
        <v>Competitor</v>
      </c>
      <c r="D1174" s="37" t="str">
        <f>IF('Women Field input'!D143="","",'Women Field input'!D143)</f>
        <v>Club</v>
      </c>
      <c r="E1174" s="37" t="str">
        <f>IF('Women Field input'!E143="","",'Women Field input'!E143)</f>
        <v>Bib Number</v>
      </c>
      <c r="F1174" s="49" t="str">
        <f>IF('Women Field input'!T143="","",'Women Field input'!T143)</f>
        <v>Performance</v>
      </c>
      <c r="G1174" s="45" t="str">
        <f>IF('Women Field input'!K143="","",'Women Field input'!K143)</f>
        <v>Points</v>
      </c>
      <c r="H1174" s="45" t="str">
        <f>IF('Women Field input'!L143="","",'Women Field input'!L143)</f>
        <v>Points</v>
      </c>
    </row>
    <row r="1175" spans="1:8">
      <c r="A1175" t="str">
        <f>IF('Women Field input'!A144="","",'Women Field input'!A144)</f>
        <v/>
      </c>
      <c r="B1175" s="38">
        <f>IF('Women Field input'!B144="","",'Women Field input'!B144)</f>
        <v>1</v>
      </c>
      <c r="C1175" s="38" t="str">
        <f>IF('Women Field input'!C144="","",'Women Field input'!C144)</f>
        <v/>
      </c>
      <c r="D1175" s="38" t="str">
        <f>IF('Women Field input'!D144="","",'Women Field input'!D144)</f>
        <v/>
      </c>
      <c r="E1175" s="38" t="str">
        <f>IF('Women Field input'!E144="","",'Women Field input'!E144)</f>
        <v/>
      </c>
      <c r="F1175" s="50" t="str">
        <f>IF('Women Field input'!T144="","",'Women Field input'!T144)</f>
        <v/>
      </c>
      <c r="G1175" s="46">
        <f>IF('Women Field input'!K144="","",'Women Field input'!K144)</f>
        <v>0</v>
      </c>
      <c r="H1175" s="46">
        <f>IF('Women Field input'!L144="","",'Women Field input'!L144)</f>
        <v>0</v>
      </c>
    </row>
    <row r="1176" spans="1:8">
      <c r="A1176" t="str">
        <f>IF('Women Field input'!A145="","",'Women Field input'!A145)</f>
        <v/>
      </c>
      <c r="B1176" s="38">
        <f>IF('Women Field input'!B145="","",'Women Field input'!B145)</f>
        <v>2</v>
      </c>
      <c r="C1176" s="38" t="str">
        <f>IF('Women Field input'!C145="","",'Women Field input'!C145)</f>
        <v/>
      </c>
      <c r="D1176" s="38" t="str">
        <f>IF('Women Field input'!D145="","",'Women Field input'!D145)</f>
        <v/>
      </c>
      <c r="E1176" s="38" t="str">
        <f>IF('Women Field input'!E145="","",'Women Field input'!E145)</f>
        <v/>
      </c>
      <c r="F1176" s="50" t="str">
        <f>IF('Women Field input'!T145="","",'Women Field input'!T145)</f>
        <v/>
      </c>
      <c r="G1176" s="46">
        <f>IF('Women Field input'!K145="","",'Women Field input'!K145)</f>
        <v>0</v>
      </c>
      <c r="H1176" s="46">
        <f>IF('Women Field input'!L145="","",'Women Field input'!L145)</f>
        <v>0</v>
      </c>
    </row>
    <row r="1177" spans="1:8">
      <c r="A1177" t="str">
        <f>IF('Women Field input'!A146="","",'Women Field input'!A146)</f>
        <v/>
      </c>
      <c r="B1177" s="38">
        <f>IF('Women Field input'!B146="","",'Women Field input'!B146)</f>
        <v>3</v>
      </c>
      <c r="C1177" s="38" t="str">
        <f>IF('Women Field input'!C146="","",'Women Field input'!C146)</f>
        <v/>
      </c>
      <c r="D1177" s="38" t="str">
        <f>IF('Women Field input'!D146="","",'Women Field input'!D146)</f>
        <v/>
      </c>
      <c r="E1177" s="38" t="str">
        <f>IF('Women Field input'!E146="","",'Women Field input'!E146)</f>
        <v/>
      </c>
      <c r="F1177" s="50" t="str">
        <f>IF('Women Field input'!T146="","",'Women Field input'!T146)</f>
        <v/>
      </c>
      <c r="G1177" s="46">
        <f>IF('Women Field input'!K146="","",'Women Field input'!K146)</f>
        <v>0</v>
      </c>
      <c r="H1177" s="46">
        <f>IF('Women Field input'!L146="","",'Women Field input'!L146)</f>
        <v>0</v>
      </c>
    </row>
    <row r="1178" spans="1:8">
      <c r="A1178" t="str">
        <f>IF('Women Field input'!A147="","",'Women Field input'!A147)</f>
        <v/>
      </c>
      <c r="B1178" s="38">
        <f>IF('Women Field input'!B147="","",'Women Field input'!B147)</f>
        <v>4</v>
      </c>
      <c r="C1178" s="38" t="str">
        <f>IF('Women Field input'!C147="","",'Women Field input'!C147)</f>
        <v/>
      </c>
      <c r="D1178" s="38" t="str">
        <f>IF('Women Field input'!D147="","",'Women Field input'!D147)</f>
        <v/>
      </c>
      <c r="E1178" s="38" t="str">
        <f>IF('Women Field input'!E147="","",'Women Field input'!E147)</f>
        <v/>
      </c>
      <c r="F1178" s="50" t="str">
        <f>IF('Women Field input'!T147="","",'Women Field input'!T147)</f>
        <v/>
      </c>
      <c r="G1178" s="46">
        <f>IF('Women Field input'!K147="","",'Women Field input'!K147)</f>
        <v>0</v>
      </c>
      <c r="H1178" s="46">
        <f>IF('Women Field input'!L147="","",'Women Field input'!L147)</f>
        <v>0</v>
      </c>
    </row>
    <row r="1179" spans="1:8">
      <c r="A1179" t="str">
        <f>IF('Women Field input'!A148="","",'Women Field input'!A148)</f>
        <v/>
      </c>
      <c r="B1179" s="38">
        <f>IF('Women Field input'!B148="","",'Women Field input'!B148)</f>
        <v>5</v>
      </c>
      <c r="C1179" s="38" t="str">
        <f>IF('Women Field input'!C148="","",'Women Field input'!C148)</f>
        <v/>
      </c>
      <c r="D1179" s="38" t="str">
        <f>IF('Women Field input'!D148="","",'Women Field input'!D148)</f>
        <v/>
      </c>
      <c r="E1179" s="38" t="str">
        <f>IF('Women Field input'!E148="","",'Women Field input'!E148)</f>
        <v/>
      </c>
      <c r="F1179" s="50" t="str">
        <f>IF('Women Field input'!T148="","",'Women Field input'!T148)</f>
        <v/>
      </c>
      <c r="G1179" s="46">
        <f>IF('Women Field input'!K148="","",'Women Field input'!K148)</f>
        <v>0</v>
      </c>
      <c r="H1179" s="46">
        <f>IF('Women Field input'!L148="","",'Women Field input'!L148)</f>
        <v>0</v>
      </c>
    </row>
    <row r="1180" spans="1:8">
      <c r="A1180" t="str">
        <f>IF('Women Field input'!A149="","",'Women Field input'!A149)</f>
        <v/>
      </c>
      <c r="B1180" s="38">
        <f>IF('Women Field input'!B149="","",'Women Field input'!B149)</f>
        <v>6</v>
      </c>
      <c r="C1180" s="38" t="str">
        <f>IF('Women Field input'!C149="","",'Women Field input'!C149)</f>
        <v/>
      </c>
      <c r="D1180" s="38" t="str">
        <f>IF('Women Field input'!D149="","",'Women Field input'!D149)</f>
        <v/>
      </c>
      <c r="E1180" s="38" t="str">
        <f>IF('Women Field input'!E149="","",'Women Field input'!E149)</f>
        <v/>
      </c>
      <c r="F1180" s="50" t="str">
        <f>IF('Women Field input'!T149="","",'Women Field input'!T149)</f>
        <v/>
      </c>
      <c r="G1180" s="46">
        <f>IF('Women Field input'!K149="","",'Women Field input'!K149)</f>
        <v>0</v>
      </c>
      <c r="H1180" s="46">
        <f>IF('Women Field input'!L149="","",'Women Field input'!L149)</f>
        <v>0</v>
      </c>
    </row>
    <row r="1181" spans="1:8">
      <c r="A1181" t="str">
        <f>IF('Women Field input'!A150="","",'Women Field input'!A150)</f>
        <v/>
      </c>
      <c r="B1181" s="38">
        <f>IF('Women Field input'!B150="","",'Women Field input'!B150)</f>
        <v>7</v>
      </c>
      <c r="C1181" s="38" t="str">
        <f>IF('Women Field input'!C150="","",'Women Field input'!C150)</f>
        <v/>
      </c>
      <c r="D1181" s="38" t="str">
        <f>IF('Women Field input'!D150="","",'Women Field input'!D150)</f>
        <v/>
      </c>
      <c r="E1181" s="38" t="str">
        <f>IF('Women Field input'!E150="","",'Women Field input'!E150)</f>
        <v/>
      </c>
      <c r="F1181" s="50" t="str">
        <f>IF('Women Field input'!T150="","",'Women Field input'!T150)</f>
        <v/>
      </c>
      <c r="G1181" s="46">
        <f>IF('Women Field input'!K150="","",'Women Field input'!K150)</f>
        <v>0</v>
      </c>
      <c r="H1181" s="46">
        <f>IF('Women Field input'!L150="","",'Women Field input'!L150)</f>
        <v>0</v>
      </c>
    </row>
    <row r="1182" spans="1:8">
      <c r="A1182" t="str">
        <f>IF('Women Field input'!A151="","",'Women Field input'!A151)</f>
        <v/>
      </c>
      <c r="B1182" s="38">
        <f>IF('Women Field input'!B151="","",'Women Field input'!B151)</f>
        <v>8</v>
      </c>
      <c r="C1182" s="38" t="str">
        <f>IF('Women Field input'!C151="","",'Women Field input'!C151)</f>
        <v/>
      </c>
      <c r="D1182" s="38" t="str">
        <f>IF('Women Field input'!D151="","",'Women Field input'!D151)</f>
        <v/>
      </c>
      <c r="E1182" s="38" t="str">
        <f>IF('Women Field input'!E151="","",'Women Field input'!E151)</f>
        <v/>
      </c>
      <c r="F1182" s="50" t="str">
        <f>IF('Women Field input'!T151="","",'Women Field input'!T151)</f>
        <v/>
      </c>
      <c r="G1182" s="46">
        <f>IF('Women Field input'!K151="","",'Women Field input'!K151)</f>
        <v>0</v>
      </c>
      <c r="H1182" s="46">
        <f>IF('Women Field input'!L151="","",'Women Field input'!L151)</f>
        <v>0</v>
      </c>
    </row>
    <row r="1183" spans="1:8">
      <c r="A1183" t="str">
        <f>IF('Women Field input'!A152="","",'Women Field input'!A152)</f>
        <v/>
      </c>
      <c r="B1183" s="38">
        <f>IF('Women Field input'!B152="","",'Women Field input'!B152)</f>
        <v>9</v>
      </c>
      <c r="C1183" s="38" t="str">
        <f>IF('Women Field input'!C152="","",'Women Field input'!C152)</f>
        <v/>
      </c>
      <c r="D1183" s="38" t="str">
        <f>IF('Women Field input'!D152="","",'Women Field input'!D152)</f>
        <v/>
      </c>
      <c r="E1183" s="38" t="str">
        <f>IF('Women Field input'!E152="","",'Women Field input'!E152)</f>
        <v/>
      </c>
      <c r="F1183" s="50" t="str">
        <f>IF('Women Field input'!T152="","",'Women Field input'!T152)</f>
        <v/>
      </c>
      <c r="G1183" s="46">
        <f>IF('Women Field input'!K152="","",'Women Field input'!K152)</f>
        <v>0</v>
      </c>
      <c r="H1183" s="46">
        <f>IF('Women Field input'!L152="","",'Women Field input'!L152)</f>
        <v>0</v>
      </c>
    </row>
    <row r="1184" spans="1:8">
      <c r="A1184" t="str">
        <f>IF('Women Field input'!A153="","",'Women Field input'!A153)</f>
        <v/>
      </c>
      <c r="B1184" s="38">
        <f>IF('Women Field input'!B153="","",'Women Field input'!B153)</f>
        <v>10</v>
      </c>
      <c r="C1184" s="38" t="str">
        <f>IF('Women Field input'!C153="","",'Women Field input'!C153)</f>
        <v/>
      </c>
      <c r="D1184" s="38" t="str">
        <f>IF('Women Field input'!D153="","",'Women Field input'!D153)</f>
        <v/>
      </c>
      <c r="E1184" s="38" t="str">
        <f>IF('Women Field input'!E153="","",'Women Field input'!E153)</f>
        <v/>
      </c>
      <c r="F1184" s="50" t="str">
        <f>IF('Women Field input'!T153="","",'Women Field input'!T153)</f>
        <v/>
      </c>
      <c r="G1184" s="46">
        <f>IF('Women Field input'!K153="","",'Women Field input'!K153)</f>
        <v>0</v>
      </c>
      <c r="H1184" s="46">
        <f>IF('Women Field input'!L153="","",'Women Field input'!L153)</f>
        <v>0</v>
      </c>
    </row>
    <row r="1185" spans="1:8">
      <c r="A1185" t="str">
        <f>IF('Women Field input'!A154="","",'Women Field input'!A154)</f>
        <v/>
      </c>
      <c r="B1185" s="38">
        <f>IF('Women Field input'!B154="","",'Women Field input'!B154)</f>
        <v>11</v>
      </c>
      <c r="C1185" s="38" t="str">
        <f>IF('Women Field input'!C154="","",'Women Field input'!C154)</f>
        <v/>
      </c>
      <c r="D1185" s="38" t="str">
        <f>IF('Women Field input'!D154="","",'Women Field input'!D154)</f>
        <v/>
      </c>
      <c r="E1185" s="38" t="str">
        <f>IF('Women Field input'!E154="","",'Women Field input'!E154)</f>
        <v/>
      </c>
      <c r="F1185" s="50" t="str">
        <f>IF('Women Field input'!T154="","",'Women Field input'!T154)</f>
        <v/>
      </c>
      <c r="G1185" s="46">
        <f>IF('Women Field input'!K154="","",'Women Field input'!K154)</f>
        <v>0</v>
      </c>
      <c r="H1185" s="46">
        <f>IF('Women Field input'!L154="","",'Women Field input'!L154)</f>
        <v>0</v>
      </c>
    </row>
    <row r="1186" spans="1:8">
      <c r="A1186" t="str">
        <f>IF('Women Field input'!A155="","",'Women Field input'!A155)</f>
        <v/>
      </c>
      <c r="B1186" s="38">
        <f>IF('Women Field input'!B155="","",'Women Field input'!B155)</f>
        <v>12</v>
      </c>
      <c r="C1186" s="38" t="str">
        <f>IF('Women Field input'!C155="","",'Women Field input'!C155)</f>
        <v/>
      </c>
      <c r="D1186" s="38" t="str">
        <f>IF('Women Field input'!D155="","",'Women Field input'!D155)</f>
        <v/>
      </c>
      <c r="E1186" s="38" t="str">
        <f>IF('Women Field input'!E155="","",'Women Field input'!E155)</f>
        <v/>
      </c>
      <c r="F1186" s="50" t="str">
        <f>IF('Women Field input'!T155="","",'Women Field input'!T155)</f>
        <v/>
      </c>
      <c r="G1186" s="46">
        <f>IF('Women Field input'!K155="","",'Women Field input'!K155)</f>
        <v>0</v>
      </c>
      <c r="H1186" s="46">
        <f>IF('Women Field input'!L155="","",'Women Field input'!L155)</f>
        <v>0</v>
      </c>
    </row>
    <row r="1187" spans="1:8">
      <c r="A1187" t="str">
        <f>IF('Women Field input'!A156="","",'Women Field input'!A156)</f>
        <v/>
      </c>
      <c r="B1187" s="38">
        <f>IF('Women Field input'!B156="","",'Women Field input'!B156)</f>
        <v>13</v>
      </c>
      <c r="C1187" s="38" t="str">
        <f>IF('Women Field input'!C156="","",'Women Field input'!C156)</f>
        <v/>
      </c>
      <c r="D1187" s="38" t="str">
        <f>IF('Women Field input'!D156="","",'Women Field input'!D156)</f>
        <v/>
      </c>
      <c r="E1187" s="38" t="str">
        <f>IF('Women Field input'!E156="","",'Women Field input'!E156)</f>
        <v/>
      </c>
      <c r="F1187" s="50" t="str">
        <f>IF('Women Field input'!T156="","",'Women Field input'!T156)</f>
        <v/>
      </c>
      <c r="G1187" s="46">
        <f>IF('Women Field input'!K156="","",'Women Field input'!K156)</f>
        <v>0</v>
      </c>
      <c r="H1187" s="46">
        <f>IF('Women Field input'!L156="","",'Women Field input'!L156)</f>
        <v>0</v>
      </c>
    </row>
    <row r="1188" spans="1:8">
      <c r="A1188" t="str">
        <f>IF('Women Field input'!A157="","",'Women Field input'!A157)</f>
        <v/>
      </c>
      <c r="B1188" s="38">
        <f>IF('Women Field input'!B157="","",'Women Field input'!B157)</f>
        <v>14</v>
      </c>
      <c r="C1188" s="38" t="str">
        <f>IF('Women Field input'!C157="","",'Women Field input'!C157)</f>
        <v/>
      </c>
      <c r="D1188" s="38" t="str">
        <f>IF('Women Field input'!D157="","",'Women Field input'!D157)</f>
        <v/>
      </c>
      <c r="E1188" s="38" t="str">
        <f>IF('Women Field input'!E157="","",'Women Field input'!E157)</f>
        <v/>
      </c>
      <c r="F1188" s="50" t="str">
        <f>IF('Women Field input'!T157="","",'Women Field input'!T157)</f>
        <v/>
      </c>
      <c r="G1188" s="46">
        <f>IF('Women Field input'!K157="","",'Women Field input'!K157)</f>
        <v>0</v>
      </c>
      <c r="H1188" s="46">
        <f>IF('Women Field input'!L157="","",'Women Field input'!L157)</f>
        <v>0</v>
      </c>
    </row>
    <row r="1189" spans="1:8">
      <c r="A1189" t="str">
        <f>IF('Women Field input'!A158="","",'Women Field input'!A158)</f>
        <v/>
      </c>
      <c r="B1189" s="38">
        <f>IF('Women Field input'!B158="","",'Women Field input'!B158)</f>
        <v>15</v>
      </c>
      <c r="C1189" s="38" t="str">
        <f>IF('Women Field input'!C158="","",'Women Field input'!C158)</f>
        <v/>
      </c>
      <c r="D1189" s="38" t="str">
        <f>IF('Women Field input'!D158="","",'Women Field input'!D158)</f>
        <v/>
      </c>
      <c r="E1189" s="38" t="str">
        <f>IF('Women Field input'!E158="","",'Women Field input'!E158)</f>
        <v/>
      </c>
      <c r="F1189" s="50" t="str">
        <f>IF('Women Field input'!T158="","",'Women Field input'!T158)</f>
        <v/>
      </c>
      <c r="G1189" s="46">
        <f>IF('Women Field input'!K158="","",'Women Field input'!K158)</f>
        <v>0</v>
      </c>
      <c r="H1189" s="46">
        <f>IF('Women Field input'!L158="","",'Women Field input'!L158)</f>
        <v>0</v>
      </c>
    </row>
    <row r="1190" spans="1:8">
      <c r="A1190" t="str">
        <f>IF('Women Field input'!A159="","",'Women Field input'!A159)</f>
        <v/>
      </c>
      <c r="B1190" s="38">
        <f>IF('Women Field input'!B159="","",'Women Field input'!B159)</f>
        <v>16</v>
      </c>
      <c r="C1190" s="38" t="str">
        <f>IF('Women Field input'!C159="","",'Women Field input'!C159)</f>
        <v/>
      </c>
      <c r="D1190" s="38" t="str">
        <f>IF('Women Field input'!D159="","",'Women Field input'!D159)</f>
        <v/>
      </c>
      <c r="E1190" s="38" t="str">
        <f>IF('Women Field input'!E159="","",'Women Field input'!E159)</f>
        <v/>
      </c>
      <c r="F1190" s="50" t="str">
        <f>IF('Women Field input'!T159="","",'Women Field input'!T159)</f>
        <v/>
      </c>
      <c r="G1190" s="46">
        <f>IF('Women Field input'!K159="","",'Women Field input'!K159)</f>
        <v>0</v>
      </c>
      <c r="H1190" s="46">
        <f>IF('Women Field input'!L159="","",'Women Field input'!L159)</f>
        <v>0</v>
      </c>
    </row>
    <row r="1191" spans="1:8">
      <c r="A1191" t="str">
        <f>IF('Women Field input'!A160="","",'Women Field input'!A160)</f>
        <v/>
      </c>
      <c r="B1191" t="str">
        <f>IF('Women Field input'!B160="","",'Women Field input'!B160)</f>
        <v/>
      </c>
      <c r="C1191" t="str">
        <f>IF('Women Field input'!C160="","",'Women Field input'!C160)</f>
        <v/>
      </c>
      <c r="D1191" t="str">
        <f>IF('Women Field input'!D160="","",'Women Field input'!D160)</f>
        <v/>
      </c>
      <c r="E1191" t="str">
        <f>IF('Women Field input'!E160="","",'Women Field input'!E160)</f>
        <v/>
      </c>
      <c r="F1191" s="51" t="str">
        <f>IF('Women Field input'!T160="","",'Women Field input'!T160)</f>
        <v/>
      </c>
      <c r="G1191" s="2" t="str">
        <f>IF('Women Field input'!K160="","",'Women Field input'!K160)</f>
        <v/>
      </c>
      <c r="H1191" s="2" t="str">
        <f>IF('Women Field input'!L160="","",'Women Field input'!L160)</f>
        <v/>
      </c>
    </row>
    <row r="1192" spans="1:8">
      <c r="A1192" t="str">
        <f>IF('Women Field input'!A161="","",'Women Field input'!A161)</f>
        <v/>
      </c>
      <c r="B1192" t="str">
        <f>IF('Women Field input'!B161="","",'Women Field input'!B161)</f>
        <v/>
      </c>
      <c r="C1192" t="str">
        <f>IF('Women Field input'!C161="","",'Women Field input'!C161)</f>
        <v/>
      </c>
      <c r="D1192" t="str">
        <f>IF('Women Field input'!D161="","",'Women Field input'!D161)</f>
        <v/>
      </c>
      <c r="E1192" t="str">
        <f>IF('Women Field input'!E161="","",'Women Field input'!E161)</f>
        <v/>
      </c>
      <c r="F1192" s="51" t="str">
        <f>IF('Women Field input'!T161="","",'Women Field input'!T161)</f>
        <v/>
      </c>
      <c r="G1192" s="2" t="str">
        <f>IF('Women Field input'!K161="","",'Women Field input'!K161)</f>
        <v/>
      </c>
      <c r="H1192" s="2" t="str">
        <f>IF('Women Field input'!L161="","",'Women Field input'!L161)</f>
        <v/>
      </c>
    </row>
    <row r="1193" spans="1:8">
      <c r="A1193" s="39" t="str">
        <f>IF('Women Field input'!A162="","",'Women Field input'!A162)</f>
        <v>Event</v>
      </c>
      <c r="B1193" s="39" t="str">
        <f>IF('Women Field input'!B162="","",'Women Field input'!B162)</f>
        <v>Event</v>
      </c>
      <c r="C1193" s="39" t="str">
        <f>IF('Women Field input'!C162="","",'Women Field input'!C162)</f>
        <v>DT</v>
      </c>
      <c r="D1193" s="39" t="str">
        <f>IF('Women Field input'!D162="","",'Women Field input'!D162)</f>
        <v>metres</v>
      </c>
      <c r="E1193" s="40" t="str">
        <f>IF('Women Field input'!E162="","",'Women Field input'!E162)</f>
        <v/>
      </c>
      <c r="F1193" s="51" t="str">
        <f>IF('Women Field input'!T162="","",'Women Field input'!T162)</f>
        <v/>
      </c>
      <c r="G1193" s="2" t="str">
        <f>IF('Women Field input'!K162="","",'Women Field input'!K162)</f>
        <v/>
      </c>
      <c r="H1193" s="2" t="str">
        <f>IF('Women Field input'!L162="","",'Women Field input'!L162)</f>
        <v/>
      </c>
    </row>
    <row r="1194" spans="1:8">
      <c r="A1194" s="16" t="str">
        <f>IF('Women Field input'!A163="","",'Women Field input'!A163)</f>
        <v>DT</v>
      </c>
      <c r="B1194" s="41" t="str">
        <f>IF('Women Field input'!B163="","",'Women Field input'!B163)</f>
        <v>A string</v>
      </c>
      <c r="C1194" s="42" t="str">
        <f>IF('Women Field input'!C163="","",'Women Field input'!C163)</f>
        <v/>
      </c>
      <c r="D1194" s="42" t="str">
        <f>IF('Women Field input'!D163="","",'Women Field input'!D163)</f>
        <v/>
      </c>
      <c r="E1194" s="42" t="str">
        <f>IF('Women Field input'!E163="","",'Women Field input'!E163)</f>
        <v/>
      </c>
      <c r="F1194" s="48" t="str">
        <f>IF('Women Field input'!T163="","",'Women Field input'!T163)</f>
        <v>Formatted</v>
      </c>
      <c r="G1194" s="43" t="str">
        <f>IF('Women Field input'!K163="","",'Women Field input'!K163)</f>
        <v>Position</v>
      </c>
      <c r="H1194" s="43" t="str">
        <f>IF('Women Field input'!L163="","",'Women Field input'!L163)</f>
        <v>Bonus</v>
      </c>
    </row>
    <row r="1195" spans="1:8">
      <c r="A1195" s="40" t="str">
        <f>IF('Women Field input'!A164="","",'Women Field input'!A164)</f>
        <v>WOMEN</v>
      </c>
      <c r="B1195" s="44" t="str">
        <f>IF('Women Field input'!B164="","",'Women Field input'!B164)</f>
        <v>Position</v>
      </c>
      <c r="C1195" s="37" t="str">
        <f>IF('Women Field input'!C164="","",'Women Field input'!C164)</f>
        <v>Competitor</v>
      </c>
      <c r="D1195" s="37" t="str">
        <f>IF('Women Field input'!D164="","",'Women Field input'!D164)</f>
        <v>Club</v>
      </c>
      <c r="E1195" s="37" t="str">
        <f>IF('Women Field input'!E164="","",'Women Field input'!E164)</f>
        <v>Bib Number</v>
      </c>
      <c r="F1195" s="49" t="str">
        <f>IF('Women Field input'!T164="","",'Women Field input'!T164)</f>
        <v>Performance</v>
      </c>
      <c r="G1195" s="45" t="str">
        <f>IF('Women Field input'!K164="","",'Women Field input'!K164)</f>
        <v>Points</v>
      </c>
      <c r="H1195" s="45" t="str">
        <f>IF('Women Field input'!L164="","",'Women Field input'!L164)</f>
        <v>Points</v>
      </c>
    </row>
    <row r="1196" spans="1:8">
      <c r="A1196" t="str">
        <f>IF('Women Field input'!A165="","",'Women Field input'!A165)</f>
        <v/>
      </c>
      <c r="B1196" s="38">
        <f>IF('Women Field input'!B165="","",'Women Field input'!B165)</f>
        <v>1</v>
      </c>
      <c r="C1196" s="38" t="str">
        <f>IF('Women Field input'!C165="","",'Women Field input'!C165)</f>
        <v/>
      </c>
      <c r="D1196" s="38" t="str">
        <f>IF('Women Field input'!D165="","",'Women Field input'!D165)</f>
        <v/>
      </c>
      <c r="E1196" s="38" t="str">
        <f>IF('Women Field input'!E165="","",'Women Field input'!E165)</f>
        <v/>
      </c>
      <c r="F1196" s="50" t="str">
        <f>IF('Women Field input'!T165="","",'Women Field input'!T165)</f>
        <v/>
      </c>
      <c r="G1196" s="46">
        <f>IF('Women Field input'!K165="","",'Women Field input'!K165)</f>
        <v>0</v>
      </c>
      <c r="H1196" s="46">
        <f>IF('Women Field input'!L165="","",'Women Field input'!L165)</f>
        <v>0</v>
      </c>
    </row>
    <row r="1197" spans="1:8">
      <c r="A1197" t="str">
        <f>IF('Women Field input'!A166="","",'Women Field input'!A166)</f>
        <v/>
      </c>
      <c r="B1197" s="38">
        <f>IF('Women Field input'!B166="","",'Women Field input'!B166)</f>
        <v>2</v>
      </c>
      <c r="C1197" s="38" t="str">
        <f>IF('Women Field input'!C166="","",'Women Field input'!C166)</f>
        <v/>
      </c>
      <c r="D1197" s="38" t="str">
        <f>IF('Women Field input'!D166="","",'Women Field input'!D166)</f>
        <v/>
      </c>
      <c r="E1197" s="38" t="str">
        <f>IF('Women Field input'!E166="","",'Women Field input'!E166)</f>
        <v/>
      </c>
      <c r="F1197" s="50" t="str">
        <f>IF('Women Field input'!T166="","",'Women Field input'!T166)</f>
        <v/>
      </c>
      <c r="G1197" s="46">
        <f>IF('Women Field input'!K166="","",'Women Field input'!K166)</f>
        <v>0</v>
      </c>
      <c r="H1197" s="46">
        <f>IF('Women Field input'!L166="","",'Women Field input'!L166)</f>
        <v>0</v>
      </c>
    </row>
    <row r="1198" spans="1:8">
      <c r="A1198" t="str">
        <f>IF('Women Field input'!A167="","",'Women Field input'!A167)</f>
        <v/>
      </c>
      <c r="B1198" s="38">
        <f>IF('Women Field input'!B167="","",'Women Field input'!B167)</f>
        <v>3</v>
      </c>
      <c r="C1198" s="38" t="str">
        <f>IF('Women Field input'!C167="","",'Women Field input'!C167)</f>
        <v/>
      </c>
      <c r="D1198" s="38" t="str">
        <f>IF('Women Field input'!D167="","",'Women Field input'!D167)</f>
        <v/>
      </c>
      <c r="E1198" s="38" t="str">
        <f>IF('Women Field input'!E167="","",'Women Field input'!E167)</f>
        <v/>
      </c>
      <c r="F1198" s="50" t="str">
        <f>IF('Women Field input'!T167="","",'Women Field input'!T167)</f>
        <v/>
      </c>
      <c r="G1198" s="46">
        <f>IF('Women Field input'!K167="","",'Women Field input'!K167)</f>
        <v>0</v>
      </c>
      <c r="H1198" s="46">
        <f>IF('Women Field input'!L167="","",'Women Field input'!L167)</f>
        <v>0</v>
      </c>
    </row>
    <row r="1199" spans="1:8">
      <c r="A1199" t="str">
        <f>IF('Women Field input'!A168="","",'Women Field input'!A168)</f>
        <v/>
      </c>
      <c r="B1199" s="38">
        <f>IF('Women Field input'!B168="","",'Women Field input'!B168)</f>
        <v>4</v>
      </c>
      <c r="C1199" s="38" t="str">
        <f>IF('Women Field input'!C168="","",'Women Field input'!C168)</f>
        <v/>
      </c>
      <c r="D1199" s="38" t="str">
        <f>IF('Women Field input'!D168="","",'Women Field input'!D168)</f>
        <v/>
      </c>
      <c r="E1199" s="38" t="str">
        <f>IF('Women Field input'!E168="","",'Women Field input'!E168)</f>
        <v/>
      </c>
      <c r="F1199" s="50" t="str">
        <f>IF('Women Field input'!T168="","",'Women Field input'!T168)</f>
        <v/>
      </c>
      <c r="G1199" s="46">
        <f>IF('Women Field input'!K168="","",'Women Field input'!K168)</f>
        <v>0</v>
      </c>
      <c r="H1199" s="46">
        <f>IF('Women Field input'!L168="","",'Women Field input'!L168)</f>
        <v>0</v>
      </c>
    </row>
    <row r="1200" spans="1:8">
      <c r="A1200" t="str">
        <f>IF('Women Field input'!A169="","",'Women Field input'!A169)</f>
        <v/>
      </c>
      <c r="B1200" s="38">
        <f>IF('Women Field input'!B169="","",'Women Field input'!B169)</f>
        <v>5</v>
      </c>
      <c r="C1200" s="38" t="str">
        <f>IF('Women Field input'!C169="","",'Women Field input'!C169)</f>
        <v/>
      </c>
      <c r="D1200" s="38" t="str">
        <f>IF('Women Field input'!D169="","",'Women Field input'!D169)</f>
        <v/>
      </c>
      <c r="E1200" s="38" t="str">
        <f>IF('Women Field input'!E169="","",'Women Field input'!E169)</f>
        <v/>
      </c>
      <c r="F1200" s="50" t="str">
        <f>IF('Women Field input'!T169="","",'Women Field input'!T169)</f>
        <v/>
      </c>
      <c r="G1200" s="46">
        <f>IF('Women Field input'!K169="","",'Women Field input'!K169)</f>
        <v>0</v>
      </c>
      <c r="H1200" s="46">
        <f>IF('Women Field input'!L169="","",'Women Field input'!L169)</f>
        <v>0</v>
      </c>
    </row>
    <row r="1201" spans="1:8">
      <c r="A1201" t="str">
        <f>IF('Women Field input'!A170="","",'Women Field input'!A170)</f>
        <v/>
      </c>
      <c r="B1201" s="38">
        <f>IF('Women Field input'!B170="","",'Women Field input'!B170)</f>
        <v>6</v>
      </c>
      <c r="C1201" s="38" t="str">
        <f>IF('Women Field input'!C170="","",'Women Field input'!C170)</f>
        <v/>
      </c>
      <c r="D1201" s="38" t="str">
        <f>IF('Women Field input'!D170="","",'Women Field input'!D170)</f>
        <v/>
      </c>
      <c r="E1201" s="38" t="str">
        <f>IF('Women Field input'!E170="","",'Women Field input'!E170)</f>
        <v/>
      </c>
      <c r="F1201" s="50" t="str">
        <f>IF('Women Field input'!T170="","",'Women Field input'!T170)</f>
        <v/>
      </c>
      <c r="G1201" s="46">
        <f>IF('Women Field input'!K170="","",'Women Field input'!K170)</f>
        <v>0</v>
      </c>
      <c r="H1201" s="46">
        <f>IF('Women Field input'!L170="","",'Women Field input'!L170)</f>
        <v>0</v>
      </c>
    </row>
    <row r="1202" spans="1:8">
      <c r="A1202" t="str">
        <f>IF('Women Field input'!A171="","",'Women Field input'!A171)</f>
        <v/>
      </c>
      <c r="B1202" s="38">
        <f>IF('Women Field input'!B171="","",'Women Field input'!B171)</f>
        <v>7</v>
      </c>
      <c r="C1202" s="38" t="str">
        <f>IF('Women Field input'!C171="","",'Women Field input'!C171)</f>
        <v/>
      </c>
      <c r="D1202" s="38" t="str">
        <f>IF('Women Field input'!D171="","",'Women Field input'!D171)</f>
        <v/>
      </c>
      <c r="E1202" s="38" t="str">
        <f>IF('Women Field input'!E171="","",'Women Field input'!E171)</f>
        <v/>
      </c>
      <c r="F1202" s="50" t="str">
        <f>IF('Women Field input'!T171="","",'Women Field input'!T171)</f>
        <v/>
      </c>
      <c r="G1202" s="46">
        <f>IF('Women Field input'!K171="","",'Women Field input'!K171)</f>
        <v>0</v>
      </c>
      <c r="H1202" s="46">
        <f>IF('Women Field input'!L171="","",'Women Field input'!L171)</f>
        <v>0</v>
      </c>
    </row>
    <row r="1203" spans="1:8">
      <c r="A1203" t="str">
        <f>IF('Women Field input'!A172="","",'Women Field input'!A172)</f>
        <v/>
      </c>
      <c r="B1203" s="38">
        <f>IF('Women Field input'!B172="","",'Women Field input'!B172)</f>
        <v>8</v>
      </c>
      <c r="C1203" s="38" t="str">
        <f>IF('Women Field input'!C172="","",'Women Field input'!C172)</f>
        <v/>
      </c>
      <c r="D1203" s="38" t="str">
        <f>IF('Women Field input'!D172="","",'Women Field input'!D172)</f>
        <v/>
      </c>
      <c r="E1203" s="38" t="str">
        <f>IF('Women Field input'!E172="","",'Women Field input'!E172)</f>
        <v/>
      </c>
      <c r="F1203" s="50" t="str">
        <f>IF('Women Field input'!T172="","",'Women Field input'!T172)</f>
        <v/>
      </c>
      <c r="G1203" s="46">
        <f>IF('Women Field input'!K172="","",'Women Field input'!K172)</f>
        <v>0</v>
      </c>
      <c r="H1203" s="46">
        <f>IF('Women Field input'!L172="","",'Women Field input'!L172)</f>
        <v>0</v>
      </c>
    </row>
    <row r="1204" spans="1:8">
      <c r="A1204" s="16" t="str">
        <f>IF('Women Field input'!A173="","",'Women Field input'!A173)</f>
        <v>Event</v>
      </c>
      <c r="B1204" t="str">
        <f>IF('Women Field input'!B173="","",'Women Field input'!B173)</f>
        <v/>
      </c>
      <c r="C1204" t="str">
        <f>IF('Women Field input'!C173="","",'Women Field input'!C173)</f>
        <v/>
      </c>
      <c r="D1204" t="str">
        <f>IF('Women Field input'!D173="","",'Women Field input'!D173)</f>
        <v/>
      </c>
      <c r="E1204" t="str">
        <f>IF('Women Field input'!E173="","",'Women Field input'!E173)</f>
        <v/>
      </c>
      <c r="F1204" s="51" t="str">
        <f>IF('Women Field input'!T173="","",'Women Field input'!T173)</f>
        <v/>
      </c>
      <c r="G1204" s="2" t="str">
        <f>IF('Women Field input'!K173="","",'Women Field input'!K173)</f>
        <v/>
      </c>
      <c r="H1204" s="2" t="str">
        <f>IF('Women Field input'!L173="","",'Women Field input'!L173)</f>
        <v/>
      </c>
    </row>
    <row r="1205" spans="1:8">
      <c r="A1205" s="16" t="str">
        <f>IF('Women Field input'!A174="","",'Women Field input'!A174)</f>
        <v>DT</v>
      </c>
      <c r="B1205" s="47" t="str">
        <f>IF('Women Field input'!B174="","",'Women Field input'!B174)</f>
        <v>B+C string</v>
      </c>
      <c r="C1205" s="42" t="str">
        <f>IF('Women Field input'!C174="","",'Women Field input'!C174)</f>
        <v/>
      </c>
      <c r="D1205" s="42" t="str">
        <f>IF('Women Field input'!D174="","",'Women Field input'!D174)</f>
        <v/>
      </c>
      <c r="E1205" s="42" t="str">
        <f>IF('Women Field input'!E174="","",'Women Field input'!E174)</f>
        <v/>
      </c>
      <c r="F1205" s="48" t="str">
        <f>IF('Women Field input'!T174="","",'Women Field input'!T174)</f>
        <v>Formatted</v>
      </c>
      <c r="G1205" s="43" t="str">
        <f>IF('Women Field input'!K174="","",'Women Field input'!K174)</f>
        <v>Position</v>
      </c>
      <c r="H1205" s="43" t="str">
        <f>IF('Women Field input'!L174="","",'Women Field input'!L174)</f>
        <v>Bonus</v>
      </c>
    </row>
    <row r="1206" spans="1:8">
      <c r="A1206" s="40" t="str">
        <f>IF('Women Field input'!A175="","",'Women Field input'!A175)</f>
        <v>WOMEN</v>
      </c>
      <c r="B1206" s="37" t="str">
        <f>IF('Women Field input'!B175="","",'Women Field input'!B175)</f>
        <v>Position</v>
      </c>
      <c r="C1206" s="37" t="str">
        <f>IF('Women Field input'!C175="","",'Women Field input'!C175)</f>
        <v>Competitor</v>
      </c>
      <c r="D1206" s="37" t="str">
        <f>IF('Women Field input'!D175="","",'Women Field input'!D175)</f>
        <v>Club</v>
      </c>
      <c r="E1206" s="37" t="str">
        <f>IF('Women Field input'!E175="","",'Women Field input'!E175)</f>
        <v>Bib Number</v>
      </c>
      <c r="F1206" s="49" t="str">
        <f>IF('Women Field input'!T175="","",'Women Field input'!T175)</f>
        <v>Performance</v>
      </c>
      <c r="G1206" s="45" t="str">
        <f>IF('Women Field input'!K175="","",'Women Field input'!K175)</f>
        <v>Points</v>
      </c>
      <c r="H1206" s="45" t="str">
        <f>IF('Women Field input'!L175="","",'Women Field input'!L175)</f>
        <v>Points</v>
      </c>
    </row>
    <row r="1207" spans="1:8">
      <c r="A1207" t="str">
        <f>IF('Women Field input'!A176="","",'Women Field input'!A176)</f>
        <v/>
      </c>
      <c r="B1207" s="38">
        <f>IF('Women Field input'!B176="","",'Women Field input'!B176)</f>
        <v>1</v>
      </c>
      <c r="C1207" s="38" t="str">
        <f>IF('Women Field input'!C176="","",'Women Field input'!C176)</f>
        <v/>
      </c>
      <c r="D1207" s="38" t="str">
        <f>IF('Women Field input'!D176="","",'Women Field input'!D176)</f>
        <v/>
      </c>
      <c r="E1207" s="38" t="str">
        <f>IF('Women Field input'!E176="","",'Women Field input'!E176)</f>
        <v/>
      </c>
      <c r="F1207" s="50" t="str">
        <f>IF('Women Field input'!T176="","",'Women Field input'!T176)</f>
        <v/>
      </c>
      <c r="G1207" s="46">
        <f>IF('Women Field input'!K176="","",'Women Field input'!K176)</f>
        <v>0</v>
      </c>
      <c r="H1207" s="46">
        <f>IF('Women Field input'!L176="","",'Women Field input'!L176)</f>
        <v>0</v>
      </c>
    </row>
    <row r="1208" spans="1:8">
      <c r="A1208" t="str">
        <f>IF('Women Field input'!A177="","",'Women Field input'!A177)</f>
        <v/>
      </c>
      <c r="B1208" s="38">
        <f>IF('Women Field input'!B177="","",'Women Field input'!B177)</f>
        <v>2</v>
      </c>
      <c r="C1208" s="38" t="str">
        <f>IF('Women Field input'!C177="","",'Women Field input'!C177)</f>
        <v/>
      </c>
      <c r="D1208" s="38" t="str">
        <f>IF('Women Field input'!D177="","",'Women Field input'!D177)</f>
        <v/>
      </c>
      <c r="E1208" s="38" t="str">
        <f>IF('Women Field input'!E177="","",'Women Field input'!E177)</f>
        <v/>
      </c>
      <c r="F1208" s="50" t="str">
        <f>IF('Women Field input'!T177="","",'Women Field input'!T177)</f>
        <v/>
      </c>
      <c r="G1208" s="46">
        <f>IF('Women Field input'!K177="","",'Women Field input'!K177)</f>
        <v>0</v>
      </c>
      <c r="H1208" s="46">
        <f>IF('Women Field input'!L177="","",'Women Field input'!L177)</f>
        <v>0</v>
      </c>
    </row>
    <row r="1209" spans="1:8">
      <c r="A1209" t="str">
        <f>IF('Women Field input'!A178="","",'Women Field input'!A178)</f>
        <v/>
      </c>
      <c r="B1209" s="38">
        <f>IF('Women Field input'!B178="","",'Women Field input'!B178)</f>
        <v>3</v>
      </c>
      <c r="C1209" s="38" t="str">
        <f>IF('Women Field input'!C178="","",'Women Field input'!C178)</f>
        <v/>
      </c>
      <c r="D1209" s="38" t="str">
        <f>IF('Women Field input'!D178="","",'Women Field input'!D178)</f>
        <v/>
      </c>
      <c r="E1209" s="38" t="str">
        <f>IF('Women Field input'!E178="","",'Women Field input'!E178)</f>
        <v/>
      </c>
      <c r="F1209" s="50" t="str">
        <f>IF('Women Field input'!T178="","",'Women Field input'!T178)</f>
        <v/>
      </c>
      <c r="G1209" s="46">
        <f>IF('Women Field input'!K178="","",'Women Field input'!K178)</f>
        <v>0</v>
      </c>
      <c r="H1209" s="46">
        <f>IF('Women Field input'!L178="","",'Women Field input'!L178)</f>
        <v>0</v>
      </c>
    </row>
    <row r="1210" spans="1:8">
      <c r="A1210" t="str">
        <f>IF('Women Field input'!A179="","",'Women Field input'!A179)</f>
        <v/>
      </c>
      <c r="B1210" s="38">
        <f>IF('Women Field input'!B179="","",'Women Field input'!B179)</f>
        <v>4</v>
      </c>
      <c r="C1210" s="38" t="str">
        <f>IF('Women Field input'!C179="","",'Women Field input'!C179)</f>
        <v/>
      </c>
      <c r="D1210" s="38" t="str">
        <f>IF('Women Field input'!D179="","",'Women Field input'!D179)</f>
        <v/>
      </c>
      <c r="E1210" s="38" t="str">
        <f>IF('Women Field input'!E179="","",'Women Field input'!E179)</f>
        <v/>
      </c>
      <c r="F1210" s="50" t="str">
        <f>IF('Women Field input'!T179="","",'Women Field input'!T179)</f>
        <v/>
      </c>
      <c r="G1210" s="46">
        <f>IF('Women Field input'!K179="","",'Women Field input'!K179)</f>
        <v>0</v>
      </c>
      <c r="H1210" s="46">
        <f>IF('Women Field input'!L179="","",'Women Field input'!L179)</f>
        <v>0</v>
      </c>
    </row>
    <row r="1211" spans="1:8">
      <c r="A1211" t="str">
        <f>IF('Women Field input'!A180="","",'Women Field input'!A180)</f>
        <v/>
      </c>
      <c r="B1211" s="38">
        <f>IF('Women Field input'!B180="","",'Women Field input'!B180)</f>
        <v>5</v>
      </c>
      <c r="C1211" s="38" t="str">
        <f>IF('Women Field input'!C180="","",'Women Field input'!C180)</f>
        <v/>
      </c>
      <c r="D1211" s="38" t="str">
        <f>IF('Women Field input'!D180="","",'Women Field input'!D180)</f>
        <v/>
      </c>
      <c r="E1211" s="38" t="str">
        <f>IF('Women Field input'!E180="","",'Women Field input'!E180)</f>
        <v/>
      </c>
      <c r="F1211" s="50" t="str">
        <f>IF('Women Field input'!T180="","",'Women Field input'!T180)</f>
        <v/>
      </c>
      <c r="G1211" s="46">
        <f>IF('Women Field input'!K180="","",'Women Field input'!K180)</f>
        <v>0</v>
      </c>
      <c r="H1211" s="46">
        <f>IF('Women Field input'!L180="","",'Women Field input'!L180)</f>
        <v>0</v>
      </c>
    </row>
    <row r="1212" spans="1:8">
      <c r="A1212" t="str">
        <f>IF('Women Field input'!A181="","",'Women Field input'!A181)</f>
        <v/>
      </c>
      <c r="B1212" s="38">
        <f>IF('Women Field input'!B181="","",'Women Field input'!B181)</f>
        <v>6</v>
      </c>
      <c r="C1212" s="38" t="str">
        <f>IF('Women Field input'!C181="","",'Women Field input'!C181)</f>
        <v/>
      </c>
      <c r="D1212" s="38" t="str">
        <f>IF('Women Field input'!D181="","",'Women Field input'!D181)</f>
        <v/>
      </c>
      <c r="E1212" s="38" t="str">
        <f>IF('Women Field input'!E181="","",'Women Field input'!E181)</f>
        <v/>
      </c>
      <c r="F1212" s="50" t="str">
        <f>IF('Women Field input'!T181="","",'Women Field input'!T181)</f>
        <v/>
      </c>
      <c r="G1212" s="46">
        <f>IF('Women Field input'!K181="","",'Women Field input'!K181)</f>
        <v>0</v>
      </c>
      <c r="H1212" s="46">
        <f>IF('Women Field input'!L181="","",'Women Field input'!L181)</f>
        <v>0</v>
      </c>
    </row>
    <row r="1213" spans="1:8">
      <c r="A1213" t="str">
        <f>IF('Women Field input'!A182="","",'Women Field input'!A182)</f>
        <v/>
      </c>
      <c r="B1213" s="38">
        <f>IF('Women Field input'!B182="","",'Women Field input'!B182)</f>
        <v>7</v>
      </c>
      <c r="C1213" s="38" t="str">
        <f>IF('Women Field input'!C182="","",'Women Field input'!C182)</f>
        <v/>
      </c>
      <c r="D1213" s="38" t="str">
        <f>IF('Women Field input'!D182="","",'Women Field input'!D182)</f>
        <v/>
      </c>
      <c r="E1213" s="38" t="str">
        <f>IF('Women Field input'!E182="","",'Women Field input'!E182)</f>
        <v/>
      </c>
      <c r="F1213" s="50" t="str">
        <f>IF('Women Field input'!T182="","",'Women Field input'!T182)</f>
        <v/>
      </c>
      <c r="G1213" s="46">
        <f>IF('Women Field input'!K182="","",'Women Field input'!K182)</f>
        <v>0</v>
      </c>
      <c r="H1213" s="46">
        <f>IF('Women Field input'!L182="","",'Women Field input'!L182)</f>
        <v>0</v>
      </c>
    </row>
    <row r="1214" spans="1:8">
      <c r="A1214" t="str">
        <f>IF('Women Field input'!A183="","",'Women Field input'!A183)</f>
        <v/>
      </c>
      <c r="B1214" s="38">
        <f>IF('Women Field input'!B183="","",'Women Field input'!B183)</f>
        <v>8</v>
      </c>
      <c r="C1214" s="38" t="str">
        <f>IF('Women Field input'!C183="","",'Women Field input'!C183)</f>
        <v/>
      </c>
      <c r="D1214" s="38" t="str">
        <f>IF('Women Field input'!D183="","",'Women Field input'!D183)</f>
        <v/>
      </c>
      <c r="E1214" s="38" t="str">
        <f>IF('Women Field input'!E183="","",'Women Field input'!E183)</f>
        <v/>
      </c>
      <c r="F1214" s="50" t="str">
        <f>IF('Women Field input'!T183="","",'Women Field input'!T183)</f>
        <v/>
      </c>
      <c r="G1214" s="46">
        <f>IF('Women Field input'!K183="","",'Women Field input'!K183)</f>
        <v>0</v>
      </c>
      <c r="H1214" s="46">
        <f>IF('Women Field input'!L183="","",'Women Field input'!L183)</f>
        <v>0</v>
      </c>
    </row>
    <row r="1215" spans="1:8">
      <c r="A1215" t="str">
        <f>IF('Women Field input'!A184="","",'Women Field input'!A184)</f>
        <v/>
      </c>
      <c r="B1215" s="38">
        <f>IF('Women Field input'!B184="","",'Women Field input'!B184)</f>
        <v>9</v>
      </c>
      <c r="C1215" s="38" t="str">
        <f>IF('Women Field input'!C184="","",'Women Field input'!C184)</f>
        <v/>
      </c>
      <c r="D1215" s="38" t="str">
        <f>IF('Women Field input'!D184="","",'Women Field input'!D184)</f>
        <v/>
      </c>
      <c r="E1215" s="38" t="str">
        <f>IF('Women Field input'!E184="","",'Women Field input'!E184)</f>
        <v/>
      </c>
      <c r="F1215" s="50" t="str">
        <f>IF('Women Field input'!T184="","",'Women Field input'!T184)</f>
        <v/>
      </c>
      <c r="G1215" s="46">
        <f>IF('Women Field input'!K184="","",'Women Field input'!K184)</f>
        <v>0</v>
      </c>
      <c r="H1215" s="46">
        <f>IF('Women Field input'!L184="","",'Women Field input'!L184)</f>
        <v>0</v>
      </c>
    </row>
    <row r="1216" spans="1:8">
      <c r="A1216" t="str">
        <f>IF('Women Field input'!A185="","",'Women Field input'!A185)</f>
        <v/>
      </c>
      <c r="B1216" s="38">
        <f>IF('Women Field input'!B185="","",'Women Field input'!B185)</f>
        <v>10</v>
      </c>
      <c r="C1216" s="38" t="str">
        <f>IF('Women Field input'!C185="","",'Women Field input'!C185)</f>
        <v/>
      </c>
      <c r="D1216" s="38" t="str">
        <f>IF('Women Field input'!D185="","",'Women Field input'!D185)</f>
        <v/>
      </c>
      <c r="E1216" s="38" t="str">
        <f>IF('Women Field input'!E185="","",'Women Field input'!E185)</f>
        <v/>
      </c>
      <c r="F1216" s="50" t="str">
        <f>IF('Women Field input'!T185="","",'Women Field input'!T185)</f>
        <v/>
      </c>
      <c r="G1216" s="46">
        <f>IF('Women Field input'!K185="","",'Women Field input'!K185)</f>
        <v>0</v>
      </c>
      <c r="H1216" s="46">
        <f>IF('Women Field input'!L185="","",'Women Field input'!L185)</f>
        <v>0</v>
      </c>
    </row>
    <row r="1217" spans="1:8">
      <c r="A1217" t="str">
        <f>IF('Women Field input'!A186="","",'Women Field input'!A186)</f>
        <v/>
      </c>
      <c r="B1217" s="38">
        <f>IF('Women Field input'!B186="","",'Women Field input'!B186)</f>
        <v>11</v>
      </c>
      <c r="C1217" s="38" t="str">
        <f>IF('Women Field input'!C186="","",'Women Field input'!C186)</f>
        <v/>
      </c>
      <c r="D1217" s="38" t="str">
        <f>IF('Women Field input'!D186="","",'Women Field input'!D186)</f>
        <v/>
      </c>
      <c r="E1217" s="38" t="str">
        <f>IF('Women Field input'!E186="","",'Women Field input'!E186)</f>
        <v/>
      </c>
      <c r="F1217" s="50" t="str">
        <f>IF('Women Field input'!T186="","",'Women Field input'!T186)</f>
        <v/>
      </c>
      <c r="G1217" s="46">
        <f>IF('Women Field input'!K186="","",'Women Field input'!K186)</f>
        <v>0</v>
      </c>
      <c r="H1217" s="46">
        <f>IF('Women Field input'!L186="","",'Women Field input'!L186)</f>
        <v>0</v>
      </c>
    </row>
    <row r="1218" spans="1:8">
      <c r="A1218" t="str">
        <f>IF('Women Field input'!A187="","",'Women Field input'!A187)</f>
        <v/>
      </c>
      <c r="B1218" s="38">
        <f>IF('Women Field input'!B187="","",'Women Field input'!B187)</f>
        <v>12</v>
      </c>
      <c r="C1218" s="38" t="str">
        <f>IF('Women Field input'!C187="","",'Women Field input'!C187)</f>
        <v/>
      </c>
      <c r="D1218" s="38" t="str">
        <f>IF('Women Field input'!D187="","",'Women Field input'!D187)</f>
        <v/>
      </c>
      <c r="E1218" s="38" t="str">
        <f>IF('Women Field input'!E187="","",'Women Field input'!E187)</f>
        <v/>
      </c>
      <c r="F1218" s="50" t="str">
        <f>IF('Women Field input'!T187="","",'Women Field input'!T187)</f>
        <v/>
      </c>
      <c r="G1218" s="46">
        <f>IF('Women Field input'!K187="","",'Women Field input'!K187)</f>
        <v>0</v>
      </c>
      <c r="H1218" s="46">
        <f>IF('Women Field input'!L187="","",'Women Field input'!L187)</f>
        <v>0</v>
      </c>
    </row>
    <row r="1219" spans="1:8">
      <c r="A1219" t="str">
        <f>IF('Women Field input'!A188="","",'Women Field input'!A188)</f>
        <v/>
      </c>
      <c r="B1219" s="38">
        <f>IF('Women Field input'!B188="","",'Women Field input'!B188)</f>
        <v>13</v>
      </c>
      <c r="C1219" s="38" t="str">
        <f>IF('Women Field input'!C188="","",'Women Field input'!C188)</f>
        <v/>
      </c>
      <c r="D1219" s="38" t="str">
        <f>IF('Women Field input'!D188="","",'Women Field input'!D188)</f>
        <v/>
      </c>
      <c r="E1219" s="38" t="str">
        <f>IF('Women Field input'!E188="","",'Women Field input'!E188)</f>
        <v/>
      </c>
      <c r="F1219" s="50" t="str">
        <f>IF('Women Field input'!T188="","",'Women Field input'!T188)</f>
        <v/>
      </c>
      <c r="G1219" s="46">
        <f>IF('Women Field input'!K188="","",'Women Field input'!K188)</f>
        <v>0</v>
      </c>
      <c r="H1219" s="46">
        <f>IF('Women Field input'!L188="","",'Women Field input'!L188)</f>
        <v>0</v>
      </c>
    </row>
    <row r="1220" spans="1:8">
      <c r="A1220" t="str">
        <f>IF('Women Field input'!A189="","",'Women Field input'!A189)</f>
        <v/>
      </c>
      <c r="B1220" s="38">
        <f>IF('Women Field input'!B189="","",'Women Field input'!B189)</f>
        <v>14</v>
      </c>
      <c r="C1220" s="38" t="str">
        <f>IF('Women Field input'!C189="","",'Women Field input'!C189)</f>
        <v/>
      </c>
      <c r="D1220" s="38" t="str">
        <f>IF('Women Field input'!D189="","",'Women Field input'!D189)</f>
        <v/>
      </c>
      <c r="E1220" s="38" t="str">
        <f>IF('Women Field input'!E189="","",'Women Field input'!E189)</f>
        <v/>
      </c>
      <c r="F1220" s="50" t="str">
        <f>IF('Women Field input'!T189="","",'Women Field input'!T189)</f>
        <v/>
      </c>
      <c r="G1220" s="46">
        <f>IF('Women Field input'!K189="","",'Women Field input'!K189)</f>
        <v>0</v>
      </c>
      <c r="H1220" s="46">
        <f>IF('Women Field input'!L189="","",'Women Field input'!L189)</f>
        <v>0</v>
      </c>
    </row>
    <row r="1221" spans="1:8">
      <c r="A1221" t="str">
        <f>IF('Women Field input'!A190="","",'Women Field input'!A190)</f>
        <v/>
      </c>
      <c r="B1221" s="38">
        <f>IF('Women Field input'!B190="","",'Women Field input'!B190)</f>
        <v>15</v>
      </c>
      <c r="C1221" s="38" t="str">
        <f>IF('Women Field input'!C190="","",'Women Field input'!C190)</f>
        <v/>
      </c>
      <c r="D1221" s="38" t="str">
        <f>IF('Women Field input'!D190="","",'Women Field input'!D190)</f>
        <v/>
      </c>
      <c r="E1221" s="38" t="str">
        <f>IF('Women Field input'!E190="","",'Women Field input'!E190)</f>
        <v/>
      </c>
      <c r="F1221" s="50" t="str">
        <f>IF('Women Field input'!T190="","",'Women Field input'!T190)</f>
        <v/>
      </c>
      <c r="G1221" s="46">
        <f>IF('Women Field input'!K190="","",'Women Field input'!K190)</f>
        <v>0</v>
      </c>
      <c r="H1221" s="46">
        <f>IF('Women Field input'!L190="","",'Women Field input'!L190)</f>
        <v>0</v>
      </c>
    </row>
    <row r="1222" spans="1:8">
      <c r="A1222" t="str">
        <f>IF('Women Field input'!A191="","",'Women Field input'!A191)</f>
        <v/>
      </c>
      <c r="B1222" s="38">
        <f>IF('Women Field input'!B191="","",'Women Field input'!B191)</f>
        <v>16</v>
      </c>
      <c r="C1222" s="38" t="str">
        <f>IF('Women Field input'!C191="","",'Women Field input'!C191)</f>
        <v/>
      </c>
      <c r="D1222" s="38" t="str">
        <f>IF('Women Field input'!D191="","",'Women Field input'!D191)</f>
        <v/>
      </c>
      <c r="E1222" s="38" t="str">
        <f>IF('Women Field input'!E191="","",'Women Field input'!E191)</f>
        <v/>
      </c>
      <c r="F1222" s="50" t="str">
        <f>IF('Women Field input'!T191="","",'Women Field input'!T191)</f>
        <v/>
      </c>
      <c r="G1222" s="46">
        <f>IF('Women Field input'!K191="","",'Women Field input'!K191)</f>
        <v>0</v>
      </c>
      <c r="H1222" s="46">
        <f>IF('Women Field input'!L191="","",'Women Field input'!L191)</f>
        <v>0</v>
      </c>
    </row>
    <row r="1223" spans="1:8">
      <c r="A1223" t="str">
        <f>IF('Women Field input'!A192="","",'Women Field input'!A192)</f>
        <v/>
      </c>
      <c r="B1223" t="str">
        <f>IF('Women Field input'!B192="","",'Women Field input'!B192)</f>
        <v/>
      </c>
      <c r="C1223" t="str">
        <f>IF('Women Field input'!C192="","",'Women Field input'!C192)</f>
        <v/>
      </c>
      <c r="D1223" t="str">
        <f>IF('Women Field input'!D192="","",'Women Field input'!D192)</f>
        <v/>
      </c>
      <c r="E1223" t="str">
        <f>IF('Women Field input'!E192="","",'Women Field input'!E192)</f>
        <v/>
      </c>
      <c r="F1223" s="51" t="str">
        <f>IF('Women Field input'!T192="","",'Women Field input'!T192)</f>
        <v/>
      </c>
      <c r="G1223" s="2" t="str">
        <f>IF('Women Field input'!K192="","",'Women Field input'!K192)</f>
        <v/>
      </c>
      <c r="H1223" s="2" t="str">
        <f>IF('Women Field input'!L192="","",'Women Field input'!L192)</f>
        <v/>
      </c>
    </row>
    <row r="1224" spans="1:8">
      <c r="A1224" t="str">
        <f>IF('Women Field input'!A193="","",'Women Field input'!A193)</f>
        <v/>
      </c>
      <c r="B1224" t="str">
        <f>IF('Women Field input'!B193="","",'Women Field input'!B193)</f>
        <v/>
      </c>
      <c r="C1224" t="str">
        <f>IF('Women Field input'!C193="","",'Women Field input'!C193)</f>
        <v/>
      </c>
      <c r="D1224" t="str">
        <f>IF('Women Field input'!D193="","",'Women Field input'!D193)</f>
        <v/>
      </c>
      <c r="E1224" t="str">
        <f>IF('Women Field input'!E193="","",'Women Field input'!E193)</f>
        <v/>
      </c>
      <c r="F1224" s="51" t="str">
        <f>IF('Women Field input'!T193="","",'Women Field input'!T193)</f>
        <v/>
      </c>
      <c r="G1224" s="2" t="str">
        <f>IF('Women Field input'!K193="","",'Women Field input'!K193)</f>
        <v/>
      </c>
      <c r="H1224" s="2" t="str">
        <f>IF('Women Field input'!L193="","",'Women Field input'!L193)</f>
        <v/>
      </c>
    </row>
    <row r="1225" spans="1:8">
      <c r="A1225" s="39" t="str">
        <f>IF('Women Field input'!A194="","",'Women Field input'!A194)</f>
        <v>Event</v>
      </c>
      <c r="B1225" s="39" t="str">
        <f>IF('Women Field input'!B194="","",'Women Field input'!B194)</f>
        <v>Event</v>
      </c>
      <c r="C1225" s="39" t="str">
        <f>IF('Women Field input'!C194="","",'Women Field input'!C194)</f>
        <v>HT</v>
      </c>
      <c r="D1225" s="39" t="str">
        <f>IF('Women Field input'!D194="","",'Women Field input'!D194)</f>
        <v>metres</v>
      </c>
      <c r="E1225" s="40" t="str">
        <f>IF('Women Field input'!E194="","",'Women Field input'!E194)</f>
        <v/>
      </c>
      <c r="F1225" s="51" t="str">
        <f>IF('Women Field input'!T194="","",'Women Field input'!T194)</f>
        <v/>
      </c>
      <c r="G1225" s="2" t="str">
        <f>IF('Women Field input'!K194="","",'Women Field input'!K194)</f>
        <v/>
      </c>
      <c r="H1225" s="2" t="str">
        <f>IF('Women Field input'!L194="","",'Women Field input'!L194)</f>
        <v/>
      </c>
    </row>
    <row r="1226" spans="1:8">
      <c r="A1226" s="39" t="str">
        <f>IF('Women Field input'!A195="","",'Women Field input'!A195)</f>
        <v>HT</v>
      </c>
      <c r="B1226" s="41" t="str">
        <f>IF('Women Field input'!B195="","",'Women Field input'!B195)</f>
        <v>A string</v>
      </c>
      <c r="C1226" s="42" t="str">
        <f>IF('Women Field input'!C195="","",'Women Field input'!C195)</f>
        <v/>
      </c>
      <c r="D1226" s="42" t="str">
        <f>IF('Women Field input'!D195="","",'Women Field input'!D195)</f>
        <v/>
      </c>
      <c r="E1226" s="42" t="str">
        <f>IF('Women Field input'!E195="","",'Women Field input'!E195)</f>
        <v/>
      </c>
      <c r="F1226" s="48" t="str">
        <f>IF('Women Field input'!T195="","",'Women Field input'!T195)</f>
        <v>Formatted</v>
      </c>
      <c r="G1226" s="43" t="str">
        <f>IF('Women Field input'!K195="","",'Women Field input'!K195)</f>
        <v>Position</v>
      </c>
      <c r="H1226" s="43" t="str">
        <f>IF('Women Field input'!L195="","",'Women Field input'!L195)</f>
        <v>Bonus</v>
      </c>
    </row>
    <row r="1227" spans="1:8">
      <c r="A1227" s="40" t="str">
        <f>IF('Women Field input'!A196="","",'Women Field input'!A196)</f>
        <v>WOMEN</v>
      </c>
      <c r="B1227" s="44" t="str">
        <f>IF('Women Field input'!B196="","",'Women Field input'!B196)</f>
        <v>Position</v>
      </c>
      <c r="C1227" s="37" t="str">
        <f>IF('Women Field input'!C196="","",'Women Field input'!C196)</f>
        <v>Competitor</v>
      </c>
      <c r="D1227" s="37" t="str">
        <f>IF('Women Field input'!D196="","",'Women Field input'!D196)</f>
        <v>Club</v>
      </c>
      <c r="E1227" s="37" t="str">
        <f>IF('Women Field input'!E196="","",'Women Field input'!E196)</f>
        <v>Bib Number</v>
      </c>
      <c r="F1227" s="49" t="str">
        <f>IF('Women Field input'!T196="","",'Women Field input'!T196)</f>
        <v>Performance</v>
      </c>
      <c r="G1227" s="45" t="str">
        <f>IF('Women Field input'!K196="","",'Women Field input'!K196)</f>
        <v>Points</v>
      </c>
      <c r="H1227" s="45" t="str">
        <f>IF('Women Field input'!L196="","",'Women Field input'!L196)</f>
        <v>Points</v>
      </c>
    </row>
    <row r="1228" spans="1:8">
      <c r="A1228" t="str">
        <f>IF('Women Field input'!A197="","",'Women Field input'!A197)</f>
        <v/>
      </c>
      <c r="B1228" s="38">
        <f>IF('Women Field input'!B197="","",'Women Field input'!B197)</f>
        <v>1</v>
      </c>
      <c r="C1228" s="38" t="str">
        <f>IF('Women Field input'!C197="","",'Women Field input'!C197)</f>
        <v/>
      </c>
      <c r="D1228" s="38" t="str">
        <f>IF('Women Field input'!D197="","",'Women Field input'!D197)</f>
        <v/>
      </c>
      <c r="E1228" s="38" t="str">
        <f>IF('Women Field input'!E197="","",'Women Field input'!E197)</f>
        <v/>
      </c>
      <c r="F1228" s="50" t="str">
        <f>IF('Women Field input'!T197="","",'Women Field input'!T197)</f>
        <v/>
      </c>
      <c r="G1228" s="46">
        <f>IF('Women Field input'!K197="","",'Women Field input'!K197)</f>
        <v>0</v>
      </c>
      <c r="H1228" s="46">
        <f>IF('Women Field input'!L197="","",'Women Field input'!L197)</f>
        <v>0</v>
      </c>
    </row>
    <row r="1229" spans="1:8">
      <c r="A1229" t="str">
        <f>IF('Women Field input'!A198="","",'Women Field input'!A198)</f>
        <v/>
      </c>
      <c r="B1229" s="38">
        <f>IF('Women Field input'!B198="","",'Women Field input'!B198)</f>
        <v>2</v>
      </c>
      <c r="C1229" s="38" t="str">
        <f>IF('Women Field input'!C198="","",'Women Field input'!C198)</f>
        <v/>
      </c>
      <c r="D1229" s="38" t="str">
        <f>IF('Women Field input'!D198="","",'Women Field input'!D198)</f>
        <v/>
      </c>
      <c r="E1229" s="38" t="str">
        <f>IF('Women Field input'!E198="","",'Women Field input'!E198)</f>
        <v/>
      </c>
      <c r="F1229" s="50" t="str">
        <f>IF('Women Field input'!T198="","",'Women Field input'!T198)</f>
        <v/>
      </c>
      <c r="G1229" s="46">
        <f>IF('Women Field input'!K198="","",'Women Field input'!K198)</f>
        <v>0</v>
      </c>
      <c r="H1229" s="46">
        <f>IF('Women Field input'!L198="","",'Women Field input'!L198)</f>
        <v>0</v>
      </c>
    </row>
    <row r="1230" spans="1:8">
      <c r="A1230" t="str">
        <f>IF('Women Field input'!A199="","",'Women Field input'!A199)</f>
        <v/>
      </c>
      <c r="B1230" s="38">
        <f>IF('Women Field input'!B199="","",'Women Field input'!B199)</f>
        <v>3</v>
      </c>
      <c r="C1230" s="38" t="str">
        <f>IF('Women Field input'!C199="","",'Women Field input'!C199)</f>
        <v/>
      </c>
      <c r="D1230" s="38" t="str">
        <f>IF('Women Field input'!D199="","",'Women Field input'!D199)</f>
        <v/>
      </c>
      <c r="E1230" s="38" t="str">
        <f>IF('Women Field input'!E199="","",'Women Field input'!E199)</f>
        <v/>
      </c>
      <c r="F1230" s="50" t="str">
        <f>IF('Women Field input'!T199="","",'Women Field input'!T199)</f>
        <v/>
      </c>
      <c r="G1230" s="46">
        <f>IF('Women Field input'!K199="","",'Women Field input'!K199)</f>
        <v>0</v>
      </c>
      <c r="H1230" s="46">
        <f>IF('Women Field input'!L199="","",'Women Field input'!L199)</f>
        <v>0</v>
      </c>
    </row>
    <row r="1231" spans="1:8">
      <c r="A1231" t="str">
        <f>IF('Women Field input'!A200="","",'Women Field input'!A200)</f>
        <v/>
      </c>
      <c r="B1231" s="38">
        <f>IF('Women Field input'!B200="","",'Women Field input'!B200)</f>
        <v>4</v>
      </c>
      <c r="C1231" s="38" t="str">
        <f>IF('Women Field input'!C200="","",'Women Field input'!C200)</f>
        <v/>
      </c>
      <c r="D1231" s="38" t="str">
        <f>IF('Women Field input'!D200="","",'Women Field input'!D200)</f>
        <v/>
      </c>
      <c r="E1231" s="38" t="str">
        <f>IF('Women Field input'!E200="","",'Women Field input'!E200)</f>
        <v/>
      </c>
      <c r="F1231" s="50" t="str">
        <f>IF('Women Field input'!T200="","",'Women Field input'!T200)</f>
        <v/>
      </c>
      <c r="G1231" s="46">
        <f>IF('Women Field input'!K200="","",'Women Field input'!K200)</f>
        <v>0</v>
      </c>
      <c r="H1231" s="46">
        <f>IF('Women Field input'!L200="","",'Women Field input'!L200)</f>
        <v>0</v>
      </c>
    </row>
    <row r="1232" spans="1:8">
      <c r="A1232" t="str">
        <f>IF('Women Field input'!A201="","",'Women Field input'!A201)</f>
        <v/>
      </c>
      <c r="B1232" s="38">
        <f>IF('Women Field input'!B201="","",'Women Field input'!B201)</f>
        <v>5</v>
      </c>
      <c r="C1232" s="38" t="str">
        <f>IF('Women Field input'!C201="","",'Women Field input'!C201)</f>
        <v/>
      </c>
      <c r="D1232" s="38" t="str">
        <f>IF('Women Field input'!D201="","",'Women Field input'!D201)</f>
        <v/>
      </c>
      <c r="E1232" s="38" t="str">
        <f>IF('Women Field input'!E201="","",'Women Field input'!E201)</f>
        <v/>
      </c>
      <c r="F1232" s="50" t="str">
        <f>IF('Women Field input'!T201="","",'Women Field input'!T201)</f>
        <v/>
      </c>
      <c r="G1232" s="46">
        <f>IF('Women Field input'!K201="","",'Women Field input'!K201)</f>
        <v>0</v>
      </c>
      <c r="H1232" s="46">
        <f>IF('Women Field input'!L201="","",'Women Field input'!L201)</f>
        <v>0</v>
      </c>
    </row>
    <row r="1233" spans="1:8">
      <c r="A1233" t="str">
        <f>IF('Women Field input'!A202="","",'Women Field input'!A202)</f>
        <v/>
      </c>
      <c r="B1233" s="38">
        <f>IF('Women Field input'!B202="","",'Women Field input'!B202)</f>
        <v>6</v>
      </c>
      <c r="C1233" s="38" t="str">
        <f>IF('Women Field input'!C202="","",'Women Field input'!C202)</f>
        <v/>
      </c>
      <c r="D1233" s="38" t="str">
        <f>IF('Women Field input'!D202="","",'Women Field input'!D202)</f>
        <v/>
      </c>
      <c r="E1233" s="38" t="str">
        <f>IF('Women Field input'!E202="","",'Women Field input'!E202)</f>
        <v/>
      </c>
      <c r="F1233" s="50" t="str">
        <f>IF('Women Field input'!T202="","",'Women Field input'!T202)</f>
        <v/>
      </c>
      <c r="G1233" s="46">
        <f>IF('Women Field input'!K202="","",'Women Field input'!K202)</f>
        <v>0</v>
      </c>
      <c r="H1233" s="46">
        <f>IF('Women Field input'!L202="","",'Women Field input'!L202)</f>
        <v>0</v>
      </c>
    </row>
    <row r="1234" spans="1:8">
      <c r="A1234" t="str">
        <f>IF('Women Field input'!A203="","",'Women Field input'!A203)</f>
        <v/>
      </c>
      <c r="B1234" s="38">
        <f>IF('Women Field input'!B203="","",'Women Field input'!B203)</f>
        <v>7</v>
      </c>
      <c r="C1234" s="38" t="str">
        <f>IF('Women Field input'!C203="","",'Women Field input'!C203)</f>
        <v/>
      </c>
      <c r="D1234" s="38" t="str">
        <f>IF('Women Field input'!D203="","",'Women Field input'!D203)</f>
        <v/>
      </c>
      <c r="E1234" s="38" t="str">
        <f>IF('Women Field input'!E203="","",'Women Field input'!E203)</f>
        <v/>
      </c>
      <c r="F1234" s="50" t="str">
        <f>IF('Women Field input'!T203="","",'Women Field input'!T203)</f>
        <v/>
      </c>
      <c r="G1234" s="46">
        <f>IF('Women Field input'!K203="","",'Women Field input'!K203)</f>
        <v>0</v>
      </c>
      <c r="H1234" s="46">
        <f>IF('Women Field input'!L203="","",'Women Field input'!L203)</f>
        <v>0</v>
      </c>
    </row>
    <row r="1235" spans="1:8">
      <c r="A1235" t="str">
        <f>IF('Women Field input'!A204="","",'Women Field input'!A204)</f>
        <v/>
      </c>
      <c r="B1235" s="38">
        <f>IF('Women Field input'!B204="","",'Women Field input'!B204)</f>
        <v>8</v>
      </c>
      <c r="C1235" s="38" t="str">
        <f>IF('Women Field input'!C204="","",'Women Field input'!C204)</f>
        <v/>
      </c>
      <c r="D1235" s="38" t="str">
        <f>IF('Women Field input'!D204="","",'Women Field input'!D204)</f>
        <v/>
      </c>
      <c r="E1235" s="38" t="str">
        <f>IF('Women Field input'!E204="","",'Women Field input'!E204)</f>
        <v/>
      </c>
      <c r="F1235" s="50" t="str">
        <f>IF('Women Field input'!T204="","",'Women Field input'!T204)</f>
        <v/>
      </c>
      <c r="G1235" s="46">
        <f>IF('Women Field input'!K204="","",'Women Field input'!K204)</f>
        <v>0</v>
      </c>
      <c r="H1235" s="46">
        <f>IF('Women Field input'!L204="","",'Women Field input'!L204)</f>
        <v>0</v>
      </c>
    </row>
    <row r="1236" spans="1:8">
      <c r="A1236" s="16" t="str">
        <f>IF('Women Field input'!A205="","",'Women Field input'!A205)</f>
        <v>Event</v>
      </c>
      <c r="B1236" t="str">
        <f>IF('Women Field input'!B205="","",'Women Field input'!B205)</f>
        <v/>
      </c>
      <c r="C1236" t="str">
        <f>IF('Women Field input'!C205="","",'Women Field input'!C205)</f>
        <v/>
      </c>
      <c r="D1236" t="str">
        <f>IF('Women Field input'!D205="","",'Women Field input'!D205)</f>
        <v/>
      </c>
      <c r="E1236" t="str">
        <f>IF('Women Field input'!E205="","",'Women Field input'!E205)</f>
        <v/>
      </c>
      <c r="F1236" s="51" t="str">
        <f>IF('Women Field input'!T205="","",'Women Field input'!T205)</f>
        <v/>
      </c>
      <c r="G1236" s="2" t="str">
        <f>IF('Women Field input'!K205="","",'Women Field input'!K205)</f>
        <v/>
      </c>
      <c r="H1236" s="2" t="str">
        <f>IF('Women Field input'!L205="","",'Women Field input'!L205)</f>
        <v/>
      </c>
    </row>
    <row r="1237" spans="1:8">
      <c r="A1237" s="39" t="str">
        <f>IF('Women Field input'!A206="","",'Women Field input'!A206)</f>
        <v>HT</v>
      </c>
      <c r="B1237" s="47" t="str">
        <f>IF('Women Field input'!B206="","",'Women Field input'!B206)</f>
        <v>B+C string</v>
      </c>
      <c r="C1237" s="42" t="str">
        <f>IF('Women Field input'!C206="","",'Women Field input'!C206)</f>
        <v/>
      </c>
      <c r="D1237" s="42" t="str">
        <f>IF('Women Field input'!D206="","",'Women Field input'!D206)</f>
        <v/>
      </c>
      <c r="E1237" s="42" t="str">
        <f>IF('Women Field input'!E206="","",'Women Field input'!E206)</f>
        <v/>
      </c>
      <c r="F1237" s="48" t="str">
        <f>IF('Women Field input'!T206="","",'Women Field input'!T206)</f>
        <v>Formatted</v>
      </c>
      <c r="G1237" s="43" t="str">
        <f>IF('Women Field input'!K206="","",'Women Field input'!K206)</f>
        <v>Position</v>
      </c>
      <c r="H1237" s="43" t="str">
        <f>IF('Women Field input'!L206="","",'Women Field input'!L206)</f>
        <v>Bonus</v>
      </c>
    </row>
    <row r="1238" spans="1:8">
      <c r="A1238" s="40" t="str">
        <f>IF('Women Field input'!A207="","",'Women Field input'!A207)</f>
        <v>WOMEN</v>
      </c>
      <c r="B1238" s="37" t="str">
        <f>IF('Women Field input'!B207="","",'Women Field input'!B207)</f>
        <v>Position</v>
      </c>
      <c r="C1238" s="37" t="str">
        <f>IF('Women Field input'!C207="","",'Women Field input'!C207)</f>
        <v>Competitor</v>
      </c>
      <c r="D1238" s="37" t="str">
        <f>IF('Women Field input'!D207="","",'Women Field input'!D207)</f>
        <v>Club</v>
      </c>
      <c r="E1238" s="37" t="str">
        <f>IF('Women Field input'!E207="","",'Women Field input'!E207)</f>
        <v>Bib Number</v>
      </c>
      <c r="F1238" s="49" t="str">
        <f>IF('Women Field input'!T207="","",'Women Field input'!T207)</f>
        <v>Performance</v>
      </c>
      <c r="G1238" s="45" t="str">
        <f>IF('Women Field input'!K207="","",'Women Field input'!K207)</f>
        <v>Points</v>
      </c>
      <c r="H1238" s="45" t="str">
        <f>IF('Women Field input'!L207="","",'Women Field input'!L207)</f>
        <v>Points</v>
      </c>
    </row>
    <row r="1239" spans="1:8">
      <c r="A1239" t="str">
        <f>IF('Women Field input'!A208="","",'Women Field input'!A208)</f>
        <v/>
      </c>
      <c r="B1239" s="38">
        <f>IF('Women Field input'!B208="","",'Women Field input'!B208)</f>
        <v>1</v>
      </c>
      <c r="C1239" s="38" t="str">
        <f>IF('Women Field input'!C208="","",'Women Field input'!C208)</f>
        <v/>
      </c>
      <c r="D1239" s="38" t="str">
        <f>IF('Women Field input'!D208="","",'Women Field input'!D208)</f>
        <v/>
      </c>
      <c r="E1239" s="38" t="str">
        <f>IF('Women Field input'!E208="","",'Women Field input'!E208)</f>
        <v/>
      </c>
      <c r="F1239" s="50" t="str">
        <f>IF('Women Field input'!T208="","",'Women Field input'!T208)</f>
        <v/>
      </c>
      <c r="G1239" s="46">
        <f>IF('Women Field input'!K208="","",'Women Field input'!K208)</f>
        <v>0</v>
      </c>
      <c r="H1239" s="46">
        <f>IF('Women Field input'!L208="","",'Women Field input'!L208)</f>
        <v>0</v>
      </c>
    </row>
    <row r="1240" spans="1:8">
      <c r="A1240" t="str">
        <f>IF('Women Field input'!A209="","",'Women Field input'!A209)</f>
        <v/>
      </c>
      <c r="B1240" s="38">
        <f>IF('Women Field input'!B209="","",'Women Field input'!B209)</f>
        <v>2</v>
      </c>
      <c r="C1240" s="38" t="str">
        <f>IF('Women Field input'!C209="","",'Women Field input'!C209)</f>
        <v/>
      </c>
      <c r="D1240" s="38" t="str">
        <f>IF('Women Field input'!D209="","",'Women Field input'!D209)</f>
        <v/>
      </c>
      <c r="E1240" s="38" t="str">
        <f>IF('Women Field input'!E209="","",'Women Field input'!E209)</f>
        <v/>
      </c>
      <c r="F1240" s="50" t="str">
        <f>IF('Women Field input'!T209="","",'Women Field input'!T209)</f>
        <v/>
      </c>
      <c r="G1240" s="46">
        <f>IF('Women Field input'!K209="","",'Women Field input'!K209)</f>
        <v>0</v>
      </c>
      <c r="H1240" s="46">
        <f>IF('Women Field input'!L209="","",'Women Field input'!L209)</f>
        <v>0</v>
      </c>
    </row>
    <row r="1241" spans="1:8">
      <c r="A1241" t="str">
        <f>IF('Women Field input'!A210="","",'Women Field input'!A210)</f>
        <v/>
      </c>
      <c r="B1241" s="38">
        <f>IF('Women Field input'!B210="","",'Women Field input'!B210)</f>
        <v>3</v>
      </c>
      <c r="C1241" s="38" t="str">
        <f>IF('Women Field input'!C210="","",'Women Field input'!C210)</f>
        <v/>
      </c>
      <c r="D1241" s="38" t="str">
        <f>IF('Women Field input'!D210="","",'Women Field input'!D210)</f>
        <v/>
      </c>
      <c r="E1241" s="38" t="str">
        <f>IF('Women Field input'!E210="","",'Women Field input'!E210)</f>
        <v/>
      </c>
      <c r="F1241" s="50" t="str">
        <f>IF('Women Field input'!T210="","",'Women Field input'!T210)</f>
        <v/>
      </c>
      <c r="G1241" s="46">
        <f>IF('Women Field input'!K210="","",'Women Field input'!K210)</f>
        <v>0</v>
      </c>
      <c r="H1241" s="46">
        <f>IF('Women Field input'!L210="","",'Women Field input'!L210)</f>
        <v>0</v>
      </c>
    </row>
    <row r="1242" spans="1:8">
      <c r="A1242" t="str">
        <f>IF('Women Field input'!A211="","",'Women Field input'!A211)</f>
        <v/>
      </c>
      <c r="B1242" s="38">
        <f>IF('Women Field input'!B211="","",'Women Field input'!B211)</f>
        <v>4</v>
      </c>
      <c r="C1242" s="38" t="str">
        <f>IF('Women Field input'!C211="","",'Women Field input'!C211)</f>
        <v/>
      </c>
      <c r="D1242" s="38" t="str">
        <f>IF('Women Field input'!D211="","",'Women Field input'!D211)</f>
        <v/>
      </c>
      <c r="E1242" s="38" t="str">
        <f>IF('Women Field input'!E211="","",'Women Field input'!E211)</f>
        <v/>
      </c>
      <c r="F1242" s="50" t="str">
        <f>IF('Women Field input'!T211="","",'Women Field input'!T211)</f>
        <v/>
      </c>
      <c r="G1242" s="46">
        <f>IF('Women Field input'!K211="","",'Women Field input'!K211)</f>
        <v>0</v>
      </c>
      <c r="H1242" s="46">
        <f>IF('Women Field input'!L211="","",'Women Field input'!L211)</f>
        <v>0</v>
      </c>
    </row>
    <row r="1243" spans="1:8">
      <c r="A1243" t="str">
        <f>IF('Women Field input'!A212="","",'Women Field input'!A212)</f>
        <v/>
      </c>
      <c r="B1243" s="38">
        <f>IF('Women Field input'!B212="","",'Women Field input'!B212)</f>
        <v>5</v>
      </c>
      <c r="C1243" s="38" t="str">
        <f>IF('Women Field input'!C212="","",'Women Field input'!C212)</f>
        <v/>
      </c>
      <c r="D1243" s="38" t="str">
        <f>IF('Women Field input'!D212="","",'Women Field input'!D212)</f>
        <v/>
      </c>
      <c r="E1243" s="38" t="str">
        <f>IF('Women Field input'!E212="","",'Women Field input'!E212)</f>
        <v/>
      </c>
      <c r="F1243" s="50" t="str">
        <f>IF('Women Field input'!T212="","",'Women Field input'!T212)</f>
        <v/>
      </c>
      <c r="G1243" s="46">
        <f>IF('Women Field input'!K212="","",'Women Field input'!K212)</f>
        <v>0</v>
      </c>
      <c r="H1243" s="46">
        <f>IF('Women Field input'!L212="","",'Women Field input'!L212)</f>
        <v>0</v>
      </c>
    </row>
    <row r="1244" spans="1:8">
      <c r="A1244" t="str">
        <f>IF('Women Field input'!A213="","",'Women Field input'!A213)</f>
        <v/>
      </c>
      <c r="B1244" s="38">
        <f>IF('Women Field input'!B213="","",'Women Field input'!B213)</f>
        <v>6</v>
      </c>
      <c r="C1244" s="38" t="str">
        <f>IF('Women Field input'!C213="","",'Women Field input'!C213)</f>
        <v/>
      </c>
      <c r="D1244" s="38" t="str">
        <f>IF('Women Field input'!D213="","",'Women Field input'!D213)</f>
        <v/>
      </c>
      <c r="E1244" s="38" t="str">
        <f>IF('Women Field input'!E213="","",'Women Field input'!E213)</f>
        <v/>
      </c>
      <c r="F1244" s="50" t="str">
        <f>IF('Women Field input'!T213="","",'Women Field input'!T213)</f>
        <v/>
      </c>
      <c r="G1244" s="46">
        <f>IF('Women Field input'!K213="","",'Women Field input'!K213)</f>
        <v>0</v>
      </c>
      <c r="H1244" s="46">
        <f>IF('Women Field input'!L213="","",'Women Field input'!L213)</f>
        <v>0</v>
      </c>
    </row>
    <row r="1245" spans="1:8">
      <c r="A1245" t="str">
        <f>IF('Women Field input'!A214="","",'Women Field input'!A214)</f>
        <v/>
      </c>
      <c r="B1245" s="38">
        <f>IF('Women Field input'!B214="","",'Women Field input'!B214)</f>
        <v>7</v>
      </c>
      <c r="C1245" s="38" t="str">
        <f>IF('Women Field input'!C214="","",'Women Field input'!C214)</f>
        <v/>
      </c>
      <c r="D1245" s="38" t="str">
        <f>IF('Women Field input'!D214="","",'Women Field input'!D214)</f>
        <v/>
      </c>
      <c r="E1245" s="38" t="str">
        <f>IF('Women Field input'!E214="","",'Women Field input'!E214)</f>
        <v/>
      </c>
      <c r="F1245" s="50" t="str">
        <f>IF('Women Field input'!T214="","",'Women Field input'!T214)</f>
        <v/>
      </c>
      <c r="G1245" s="46">
        <f>IF('Women Field input'!K214="","",'Women Field input'!K214)</f>
        <v>0</v>
      </c>
      <c r="H1245" s="46">
        <f>IF('Women Field input'!L214="","",'Women Field input'!L214)</f>
        <v>0</v>
      </c>
    </row>
    <row r="1246" spans="1:8">
      <c r="A1246" t="str">
        <f>IF('Women Field input'!A215="","",'Women Field input'!A215)</f>
        <v/>
      </c>
      <c r="B1246" s="38">
        <f>IF('Women Field input'!B215="","",'Women Field input'!B215)</f>
        <v>8</v>
      </c>
      <c r="C1246" s="38" t="str">
        <f>IF('Women Field input'!C215="","",'Women Field input'!C215)</f>
        <v/>
      </c>
      <c r="D1246" s="38" t="str">
        <f>IF('Women Field input'!D215="","",'Women Field input'!D215)</f>
        <v/>
      </c>
      <c r="E1246" s="38" t="str">
        <f>IF('Women Field input'!E215="","",'Women Field input'!E215)</f>
        <v/>
      </c>
      <c r="F1246" s="50" t="str">
        <f>IF('Women Field input'!T215="","",'Women Field input'!T215)</f>
        <v/>
      </c>
      <c r="G1246" s="46">
        <f>IF('Women Field input'!K215="","",'Women Field input'!K215)</f>
        <v>0</v>
      </c>
      <c r="H1246" s="46">
        <f>IF('Women Field input'!L215="","",'Women Field input'!L215)</f>
        <v>0</v>
      </c>
    </row>
    <row r="1247" spans="1:8">
      <c r="A1247" t="str">
        <f>IF('Women Field input'!A216="","",'Women Field input'!A216)</f>
        <v/>
      </c>
      <c r="B1247" s="38">
        <f>IF('Women Field input'!B216="","",'Women Field input'!B216)</f>
        <v>9</v>
      </c>
      <c r="C1247" s="38" t="str">
        <f>IF('Women Field input'!C216="","",'Women Field input'!C216)</f>
        <v/>
      </c>
      <c r="D1247" s="38" t="str">
        <f>IF('Women Field input'!D216="","",'Women Field input'!D216)</f>
        <v/>
      </c>
      <c r="E1247" s="38" t="str">
        <f>IF('Women Field input'!E216="","",'Women Field input'!E216)</f>
        <v/>
      </c>
      <c r="F1247" s="50" t="str">
        <f>IF('Women Field input'!T216="","",'Women Field input'!T216)</f>
        <v/>
      </c>
      <c r="G1247" s="46">
        <f>IF('Women Field input'!K216="","",'Women Field input'!K216)</f>
        <v>0</v>
      </c>
      <c r="H1247" s="46">
        <f>IF('Women Field input'!L216="","",'Women Field input'!L216)</f>
        <v>0</v>
      </c>
    </row>
    <row r="1248" spans="1:8">
      <c r="A1248" t="str">
        <f>IF('Women Field input'!A217="","",'Women Field input'!A217)</f>
        <v/>
      </c>
      <c r="B1248" s="38">
        <f>IF('Women Field input'!B217="","",'Women Field input'!B217)</f>
        <v>10</v>
      </c>
      <c r="C1248" s="38" t="str">
        <f>IF('Women Field input'!C217="","",'Women Field input'!C217)</f>
        <v/>
      </c>
      <c r="D1248" s="38" t="str">
        <f>IF('Women Field input'!D217="","",'Women Field input'!D217)</f>
        <v/>
      </c>
      <c r="E1248" s="38" t="str">
        <f>IF('Women Field input'!E217="","",'Women Field input'!E217)</f>
        <v/>
      </c>
      <c r="F1248" s="50" t="str">
        <f>IF('Women Field input'!T217="","",'Women Field input'!T217)</f>
        <v/>
      </c>
      <c r="G1248" s="46">
        <f>IF('Women Field input'!K217="","",'Women Field input'!K217)</f>
        <v>0</v>
      </c>
      <c r="H1248" s="46">
        <f>IF('Women Field input'!L217="","",'Women Field input'!L217)</f>
        <v>0</v>
      </c>
    </row>
    <row r="1249" spans="1:8">
      <c r="A1249" t="str">
        <f>IF('Women Field input'!A218="","",'Women Field input'!A218)</f>
        <v/>
      </c>
      <c r="B1249" s="38">
        <f>IF('Women Field input'!B218="","",'Women Field input'!B218)</f>
        <v>11</v>
      </c>
      <c r="C1249" s="38" t="str">
        <f>IF('Women Field input'!C218="","",'Women Field input'!C218)</f>
        <v/>
      </c>
      <c r="D1249" s="38" t="str">
        <f>IF('Women Field input'!D218="","",'Women Field input'!D218)</f>
        <v/>
      </c>
      <c r="E1249" s="38" t="str">
        <f>IF('Women Field input'!E218="","",'Women Field input'!E218)</f>
        <v/>
      </c>
      <c r="F1249" s="50" t="str">
        <f>IF('Women Field input'!T218="","",'Women Field input'!T218)</f>
        <v/>
      </c>
      <c r="G1249" s="46">
        <f>IF('Women Field input'!K218="","",'Women Field input'!K218)</f>
        <v>0</v>
      </c>
      <c r="H1249" s="46">
        <f>IF('Women Field input'!L218="","",'Women Field input'!L218)</f>
        <v>0</v>
      </c>
    </row>
    <row r="1250" spans="1:8">
      <c r="A1250" t="str">
        <f>IF('Women Field input'!A219="","",'Women Field input'!A219)</f>
        <v/>
      </c>
      <c r="B1250" s="38">
        <f>IF('Women Field input'!B219="","",'Women Field input'!B219)</f>
        <v>12</v>
      </c>
      <c r="C1250" s="38" t="str">
        <f>IF('Women Field input'!C219="","",'Women Field input'!C219)</f>
        <v/>
      </c>
      <c r="D1250" s="38" t="str">
        <f>IF('Women Field input'!D219="","",'Women Field input'!D219)</f>
        <v/>
      </c>
      <c r="E1250" s="38" t="str">
        <f>IF('Women Field input'!E219="","",'Women Field input'!E219)</f>
        <v/>
      </c>
      <c r="F1250" s="50" t="str">
        <f>IF('Women Field input'!T219="","",'Women Field input'!T219)</f>
        <v/>
      </c>
      <c r="G1250" s="46">
        <f>IF('Women Field input'!K219="","",'Women Field input'!K219)</f>
        <v>0</v>
      </c>
      <c r="H1250" s="46">
        <f>IF('Women Field input'!L219="","",'Women Field input'!L219)</f>
        <v>0</v>
      </c>
    </row>
    <row r="1251" spans="1:8">
      <c r="A1251" t="str">
        <f>IF('Women Field input'!A220="","",'Women Field input'!A220)</f>
        <v/>
      </c>
      <c r="B1251" s="38">
        <f>IF('Women Field input'!B220="","",'Women Field input'!B220)</f>
        <v>13</v>
      </c>
      <c r="C1251" s="38" t="str">
        <f>IF('Women Field input'!C220="","",'Women Field input'!C220)</f>
        <v/>
      </c>
      <c r="D1251" s="38" t="str">
        <f>IF('Women Field input'!D220="","",'Women Field input'!D220)</f>
        <v/>
      </c>
      <c r="E1251" s="38" t="str">
        <f>IF('Women Field input'!E220="","",'Women Field input'!E220)</f>
        <v/>
      </c>
      <c r="F1251" s="50" t="str">
        <f>IF('Women Field input'!T220="","",'Women Field input'!T220)</f>
        <v/>
      </c>
      <c r="G1251" s="46">
        <f>IF('Women Field input'!K220="","",'Women Field input'!K220)</f>
        <v>0</v>
      </c>
      <c r="H1251" s="46">
        <f>IF('Women Field input'!L220="","",'Women Field input'!L220)</f>
        <v>0</v>
      </c>
    </row>
    <row r="1252" spans="1:8">
      <c r="A1252" t="str">
        <f>IF('Women Field input'!A221="","",'Women Field input'!A221)</f>
        <v/>
      </c>
      <c r="B1252" s="38">
        <f>IF('Women Field input'!B221="","",'Women Field input'!B221)</f>
        <v>14</v>
      </c>
      <c r="C1252" s="38" t="str">
        <f>IF('Women Field input'!C221="","",'Women Field input'!C221)</f>
        <v/>
      </c>
      <c r="D1252" s="38" t="str">
        <f>IF('Women Field input'!D221="","",'Women Field input'!D221)</f>
        <v/>
      </c>
      <c r="E1252" s="38" t="str">
        <f>IF('Women Field input'!E221="","",'Women Field input'!E221)</f>
        <v/>
      </c>
      <c r="F1252" s="50" t="str">
        <f>IF('Women Field input'!T221="","",'Women Field input'!T221)</f>
        <v/>
      </c>
      <c r="G1252" s="46">
        <f>IF('Women Field input'!K221="","",'Women Field input'!K221)</f>
        <v>0</v>
      </c>
      <c r="H1252" s="46">
        <f>IF('Women Field input'!L221="","",'Women Field input'!L221)</f>
        <v>0</v>
      </c>
    </row>
    <row r="1253" spans="1:8">
      <c r="A1253" t="str">
        <f>IF('Women Field input'!A222="","",'Women Field input'!A222)</f>
        <v/>
      </c>
      <c r="B1253" s="38">
        <f>IF('Women Field input'!B222="","",'Women Field input'!B222)</f>
        <v>15</v>
      </c>
      <c r="C1253" s="38" t="str">
        <f>IF('Women Field input'!C222="","",'Women Field input'!C222)</f>
        <v/>
      </c>
      <c r="D1253" s="38" t="str">
        <f>IF('Women Field input'!D222="","",'Women Field input'!D222)</f>
        <v/>
      </c>
      <c r="E1253" s="38" t="str">
        <f>IF('Women Field input'!E222="","",'Women Field input'!E222)</f>
        <v/>
      </c>
      <c r="F1253" s="50" t="str">
        <f>IF('Women Field input'!T222="","",'Women Field input'!T222)</f>
        <v/>
      </c>
      <c r="G1253" s="46">
        <f>IF('Women Field input'!K222="","",'Women Field input'!K222)</f>
        <v>0</v>
      </c>
      <c r="H1253" s="46">
        <f>IF('Women Field input'!L222="","",'Women Field input'!L222)</f>
        <v>0</v>
      </c>
    </row>
    <row r="1254" spans="1:8">
      <c r="A1254" t="str">
        <f>IF('Women Field input'!A223="","",'Women Field input'!A223)</f>
        <v/>
      </c>
      <c r="B1254" s="38">
        <f>IF('Women Field input'!B223="","",'Women Field input'!B223)</f>
        <v>16</v>
      </c>
      <c r="C1254" s="38" t="str">
        <f>IF('Women Field input'!C223="","",'Women Field input'!C223)</f>
        <v/>
      </c>
      <c r="D1254" s="38" t="str">
        <f>IF('Women Field input'!D223="","",'Women Field input'!D223)</f>
        <v/>
      </c>
      <c r="E1254" s="38" t="str">
        <f>IF('Women Field input'!E223="","",'Women Field input'!E223)</f>
        <v/>
      </c>
      <c r="F1254" s="50" t="str">
        <f>IF('Women Field input'!T223="","",'Women Field input'!T223)</f>
        <v/>
      </c>
      <c r="G1254" s="46">
        <f>IF('Women Field input'!K223="","",'Women Field input'!K223)</f>
        <v>0</v>
      </c>
      <c r="H1254" s="46">
        <f>IF('Women Field input'!L223="","",'Women Field input'!L223)</f>
        <v>0</v>
      </c>
    </row>
    <row r="1255" spans="1:8">
      <c r="A1255" t="str">
        <f>IF('Women Field input'!A224="","",'Women Field input'!A224)</f>
        <v/>
      </c>
      <c r="B1255" t="str">
        <f>IF('Women Field input'!B224="","",'Women Field input'!B224)</f>
        <v/>
      </c>
      <c r="C1255" t="str">
        <f>IF('Women Field input'!C224="","",'Women Field input'!C224)</f>
        <v/>
      </c>
      <c r="D1255" t="str">
        <f>IF('Women Field input'!D224="","",'Women Field input'!D224)</f>
        <v/>
      </c>
      <c r="E1255" t="str">
        <f>IF('Women Field input'!E224="","",'Women Field input'!E224)</f>
        <v/>
      </c>
      <c r="F1255" s="51" t="str">
        <f>IF('Women Field input'!T224="","",'Women Field input'!T224)</f>
        <v/>
      </c>
      <c r="G1255" t="str">
        <f>IF('Women Field input'!K224="","",'Women Field input'!K224)</f>
        <v/>
      </c>
      <c r="H1255" t="str">
        <f>IF('Women Field input'!L224="","",'Women Field input'!L224)</f>
        <v/>
      </c>
    </row>
    <row r="1256" spans="1:8">
      <c r="A1256" t="str">
        <f>IF('Women Field input'!A225="","",'Women Field input'!A225)</f>
        <v/>
      </c>
      <c r="B1256" t="str">
        <f>IF('Women Field input'!B225="","",'Women Field input'!B225)</f>
        <v/>
      </c>
      <c r="C1256" t="str">
        <f>IF('Women Field input'!C225="","",'Women Field input'!C225)</f>
        <v/>
      </c>
      <c r="D1256" t="str">
        <f>IF('Women Field input'!D225="","",'Women Field input'!D225)</f>
        <v/>
      </c>
      <c r="E1256" t="str">
        <f>IF('Women Field input'!E225="","",'Women Field input'!E225)</f>
        <v/>
      </c>
      <c r="F1256" s="51" t="str">
        <f>IF('Women Field input'!T225="","",'Women Field input'!T225)</f>
        <v/>
      </c>
      <c r="G1256" t="str">
        <f>IF('Women Field input'!K225="","",'Women Field input'!K225)</f>
        <v/>
      </c>
      <c r="H1256" t="str">
        <f>IF('Women Field input'!L225="","",'Women Field input'!L225)</f>
        <v/>
      </c>
    </row>
    <row r="1257" spans="1:8">
      <c r="A1257" s="39" t="str">
        <f>IF('Women Field input'!A226="","",'Women Field input'!A226)</f>
        <v>Event</v>
      </c>
      <c r="B1257" s="39" t="str">
        <f>IF('Women Field input'!B226="","",'Women Field input'!B226)</f>
        <v>Event</v>
      </c>
      <c r="C1257" s="39" t="str">
        <f>IF('Women Field input'!C226="","",'Women Field input'!C226)</f>
        <v>JT</v>
      </c>
      <c r="D1257" s="39" t="str">
        <f>IF('Women Field input'!D226="","",'Women Field input'!D226)</f>
        <v>metres</v>
      </c>
      <c r="E1257" s="40" t="str">
        <f>IF('Women Field input'!E226="","",'Women Field input'!E226)</f>
        <v/>
      </c>
      <c r="F1257" s="51" t="str">
        <f>IF('Women Field input'!T226="","",'Women Field input'!T226)</f>
        <v/>
      </c>
      <c r="G1257" s="2" t="str">
        <f>IF('Women Field input'!K226="","",'Women Field input'!K226)</f>
        <v/>
      </c>
      <c r="H1257" s="2" t="str">
        <f>IF('Women Field input'!L226="","",'Women Field input'!L226)</f>
        <v/>
      </c>
    </row>
    <row r="1258" spans="1:8">
      <c r="A1258" s="39" t="str">
        <f>IF('Women Field input'!A227="","",'Women Field input'!A227)</f>
        <v>JT</v>
      </c>
      <c r="B1258" s="41" t="str">
        <f>IF('Women Field input'!B227="","",'Women Field input'!B227)</f>
        <v>A string</v>
      </c>
      <c r="C1258" s="42" t="str">
        <f>IF('Women Field input'!C227="","",'Women Field input'!C227)</f>
        <v/>
      </c>
      <c r="D1258" s="42" t="str">
        <f>IF('Women Field input'!D227="","",'Women Field input'!D227)</f>
        <v/>
      </c>
      <c r="E1258" s="42" t="str">
        <f>IF('Women Field input'!E227="","",'Women Field input'!E227)</f>
        <v/>
      </c>
      <c r="F1258" s="48" t="str">
        <f>IF('Women Field input'!T227="","",'Women Field input'!T227)</f>
        <v>Formatted</v>
      </c>
      <c r="G1258" s="43" t="str">
        <f>IF('Women Field input'!K227="","",'Women Field input'!K227)</f>
        <v>Position</v>
      </c>
      <c r="H1258" s="43" t="str">
        <f>IF('Women Field input'!L227="","",'Women Field input'!L227)</f>
        <v>Bonus</v>
      </c>
    </row>
    <row r="1259" spans="1:8">
      <c r="A1259" s="40" t="str">
        <f>IF('Women Field input'!A228="","",'Women Field input'!A228)</f>
        <v>WOMEN</v>
      </c>
      <c r="B1259" s="44" t="str">
        <f>IF('Women Field input'!B228="","",'Women Field input'!B228)</f>
        <v>Position</v>
      </c>
      <c r="C1259" s="37" t="str">
        <f>IF('Women Field input'!C228="","",'Women Field input'!C228)</f>
        <v>Competitor</v>
      </c>
      <c r="D1259" s="37" t="str">
        <f>IF('Women Field input'!D228="","",'Women Field input'!D228)</f>
        <v>Club</v>
      </c>
      <c r="E1259" s="37" t="str">
        <f>IF('Women Field input'!E228="","",'Women Field input'!E228)</f>
        <v>Bib Number</v>
      </c>
      <c r="F1259" s="49" t="str">
        <f>IF('Women Field input'!T228="","",'Women Field input'!T228)</f>
        <v>Performance</v>
      </c>
      <c r="G1259" s="45" t="str">
        <f>IF('Women Field input'!K228="","",'Women Field input'!K228)</f>
        <v>Points</v>
      </c>
      <c r="H1259" s="45" t="str">
        <f>IF('Women Field input'!L228="","",'Women Field input'!L228)</f>
        <v>Points</v>
      </c>
    </row>
    <row r="1260" spans="1:8">
      <c r="A1260" t="str">
        <f>IF('Women Field input'!A229="","",'Women Field input'!A229)</f>
        <v/>
      </c>
      <c r="B1260" s="38">
        <f>IF('Women Field input'!B229="","",'Women Field input'!B229)</f>
        <v>1</v>
      </c>
      <c r="C1260" s="38" t="str">
        <f>IF('Women Field input'!C229="","",'Women Field input'!C229)</f>
        <v/>
      </c>
      <c r="D1260" s="38" t="str">
        <f>IF('Women Field input'!D229="","",'Women Field input'!D229)</f>
        <v/>
      </c>
      <c r="E1260" s="38" t="str">
        <f>IF('Women Field input'!E229="","",'Women Field input'!E229)</f>
        <v/>
      </c>
      <c r="F1260" s="50" t="str">
        <f>IF('Women Field input'!T229="","",'Women Field input'!T229)</f>
        <v/>
      </c>
      <c r="G1260" s="46">
        <f>IF('Women Field input'!K229="","",'Women Field input'!K229)</f>
        <v>0</v>
      </c>
      <c r="H1260" s="46">
        <f>IF('Women Field input'!L229="","",'Women Field input'!L229)</f>
        <v>0</v>
      </c>
    </row>
    <row r="1261" spans="1:8">
      <c r="A1261" t="str">
        <f>IF('Women Field input'!A230="","",'Women Field input'!A230)</f>
        <v/>
      </c>
      <c r="B1261" s="38">
        <f>IF('Women Field input'!B230="","",'Women Field input'!B230)</f>
        <v>2</v>
      </c>
      <c r="C1261" s="38" t="str">
        <f>IF('Women Field input'!C230="","",'Women Field input'!C230)</f>
        <v/>
      </c>
      <c r="D1261" s="38" t="str">
        <f>IF('Women Field input'!D230="","",'Women Field input'!D230)</f>
        <v/>
      </c>
      <c r="E1261" s="38" t="str">
        <f>IF('Women Field input'!E230="","",'Women Field input'!E230)</f>
        <v/>
      </c>
      <c r="F1261" s="50" t="str">
        <f>IF('Women Field input'!T230="","",'Women Field input'!T230)</f>
        <v/>
      </c>
      <c r="G1261" s="46">
        <f>IF('Women Field input'!K230="","",'Women Field input'!K230)</f>
        <v>0</v>
      </c>
      <c r="H1261" s="46">
        <f>IF('Women Field input'!L230="","",'Women Field input'!L230)</f>
        <v>0</v>
      </c>
    </row>
    <row r="1262" spans="1:8">
      <c r="A1262" t="str">
        <f>IF('Women Field input'!A231="","",'Women Field input'!A231)</f>
        <v/>
      </c>
      <c r="B1262" s="38">
        <f>IF('Women Field input'!B231="","",'Women Field input'!B231)</f>
        <v>3</v>
      </c>
      <c r="C1262" s="38" t="str">
        <f>IF('Women Field input'!C231="","",'Women Field input'!C231)</f>
        <v/>
      </c>
      <c r="D1262" s="38" t="str">
        <f>IF('Women Field input'!D231="","",'Women Field input'!D231)</f>
        <v/>
      </c>
      <c r="E1262" s="38" t="str">
        <f>IF('Women Field input'!E231="","",'Women Field input'!E231)</f>
        <v/>
      </c>
      <c r="F1262" s="50" t="str">
        <f>IF('Women Field input'!T231="","",'Women Field input'!T231)</f>
        <v/>
      </c>
      <c r="G1262" s="46">
        <f>IF('Women Field input'!K231="","",'Women Field input'!K231)</f>
        <v>0</v>
      </c>
      <c r="H1262" s="46">
        <f>IF('Women Field input'!L231="","",'Women Field input'!L231)</f>
        <v>0</v>
      </c>
    </row>
    <row r="1263" spans="1:8">
      <c r="A1263" t="str">
        <f>IF('Women Field input'!A232="","",'Women Field input'!A232)</f>
        <v/>
      </c>
      <c r="B1263" s="38">
        <f>IF('Women Field input'!B232="","",'Women Field input'!B232)</f>
        <v>4</v>
      </c>
      <c r="C1263" s="38" t="str">
        <f>IF('Women Field input'!C232="","",'Women Field input'!C232)</f>
        <v/>
      </c>
      <c r="D1263" s="38" t="str">
        <f>IF('Women Field input'!D232="","",'Women Field input'!D232)</f>
        <v/>
      </c>
      <c r="E1263" s="38" t="str">
        <f>IF('Women Field input'!E232="","",'Women Field input'!E232)</f>
        <v/>
      </c>
      <c r="F1263" s="50" t="str">
        <f>IF('Women Field input'!T232="","",'Women Field input'!T232)</f>
        <v/>
      </c>
      <c r="G1263" s="46">
        <f>IF('Women Field input'!K232="","",'Women Field input'!K232)</f>
        <v>0</v>
      </c>
      <c r="H1263" s="46">
        <f>IF('Women Field input'!L232="","",'Women Field input'!L232)</f>
        <v>0</v>
      </c>
    </row>
    <row r="1264" spans="1:8">
      <c r="A1264" t="str">
        <f>IF('Women Field input'!A233="","",'Women Field input'!A233)</f>
        <v/>
      </c>
      <c r="B1264" s="38">
        <f>IF('Women Field input'!B233="","",'Women Field input'!B233)</f>
        <v>5</v>
      </c>
      <c r="C1264" s="38" t="str">
        <f>IF('Women Field input'!C233="","",'Women Field input'!C233)</f>
        <v/>
      </c>
      <c r="D1264" s="38" t="str">
        <f>IF('Women Field input'!D233="","",'Women Field input'!D233)</f>
        <v/>
      </c>
      <c r="E1264" s="38" t="str">
        <f>IF('Women Field input'!E233="","",'Women Field input'!E233)</f>
        <v/>
      </c>
      <c r="F1264" s="50" t="str">
        <f>IF('Women Field input'!T233="","",'Women Field input'!T233)</f>
        <v/>
      </c>
      <c r="G1264" s="46">
        <f>IF('Women Field input'!K233="","",'Women Field input'!K233)</f>
        <v>0</v>
      </c>
      <c r="H1264" s="46">
        <f>IF('Women Field input'!L233="","",'Women Field input'!L233)</f>
        <v>0</v>
      </c>
    </row>
    <row r="1265" spans="1:8">
      <c r="A1265" t="str">
        <f>IF('Women Field input'!A234="","",'Women Field input'!A234)</f>
        <v/>
      </c>
      <c r="B1265" s="38">
        <f>IF('Women Field input'!B234="","",'Women Field input'!B234)</f>
        <v>6</v>
      </c>
      <c r="C1265" s="38" t="str">
        <f>IF('Women Field input'!C234="","",'Women Field input'!C234)</f>
        <v/>
      </c>
      <c r="D1265" s="38" t="str">
        <f>IF('Women Field input'!D234="","",'Women Field input'!D234)</f>
        <v/>
      </c>
      <c r="E1265" s="38" t="str">
        <f>IF('Women Field input'!E234="","",'Women Field input'!E234)</f>
        <v/>
      </c>
      <c r="F1265" s="50" t="str">
        <f>IF('Women Field input'!T234="","",'Women Field input'!T234)</f>
        <v/>
      </c>
      <c r="G1265" s="46">
        <f>IF('Women Field input'!K234="","",'Women Field input'!K234)</f>
        <v>0</v>
      </c>
      <c r="H1265" s="46">
        <f>IF('Women Field input'!L234="","",'Women Field input'!L234)</f>
        <v>0</v>
      </c>
    </row>
    <row r="1266" spans="1:8">
      <c r="A1266" t="str">
        <f>IF('Women Field input'!A235="","",'Women Field input'!A235)</f>
        <v/>
      </c>
      <c r="B1266" s="38">
        <f>IF('Women Field input'!B235="","",'Women Field input'!B235)</f>
        <v>7</v>
      </c>
      <c r="C1266" s="38" t="str">
        <f>IF('Women Field input'!C235="","",'Women Field input'!C235)</f>
        <v/>
      </c>
      <c r="D1266" s="38" t="str">
        <f>IF('Women Field input'!D235="","",'Women Field input'!D235)</f>
        <v/>
      </c>
      <c r="E1266" s="38" t="str">
        <f>IF('Women Field input'!E235="","",'Women Field input'!E235)</f>
        <v/>
      </c>
      <c r="F1266" s="50" t="str">
        <f>IF('Women Field input'!T235="","",'Women Field input'!T235)</f>
        <v/>
      </c>
      <c r="G1266" s="46">
        <f>IF('Women Field input'!K235="","",'Women Field input'!K235)</f>
        <v>0</v>
      </c>
      <c r="H1266" s="46">
        <f>IF('Women Field input'!L235="","",'Women Field input'!L235)</f>
        <v>0</v>
      </c>
    </row>
    <row r="1267" spans="1:8">
      <c r="A1267" t="str">
        <f>IF('Women Field input'!A236="","",'Women Field input'!A236)</f>
        <v/>
      </c>
      <c r="B1267" s="38">
        <f>IF('Women Field input'!B236="","",'Women Field input'!B236)</f>
        <v>8</v>
      </c>
      <c r="C1267" s="38" t="str">
        <f>IF('Women Field input'!C236="","",'Women Field input'!C236)</f>
        <v/>
      </c>
      <c r="D1267" s="38" t="str">
        <f>IF('Women Field input'!D236="","",'Women Field input'!D236)</f>
        <v/>
      </c>
      <c r="E1267" s="38" t="str">
        <f>IF('Women Field input'!E236="","",'Women Field input'!E236)</f>
        <v/>
      </c>
      <c r="F1267" s="50" t="str">
        <f>IF('Women Field input'!T236="","",'Women Field input'!T236)</f>
        <v/>
      </c>
      <c r="G1267" s="46">
        <f>IF('Women Field input'!K236="","",'Women Field input'!K236)</f>
        <v>0</v>
      </c>
      <c r="H1267" s="46">
        <f>IF('Women Field input'!L236="","",'Women Field input'!L236)</f>
        <v>0</v>
      </c>
    </row>
    <row r="1268" spans="1:8">
      <c r="A1268" s="16" t="str">
        <f>IF('Women Field input'!A237="","",'Women Field input'!A237)</f>
        <v>Event</v>
      </c>
      <c r="B1268" t="str">
        <f>IF('Women Field input'!B237="","",'Women Field input'!B237)</f>
        <v/>
      </c>
      <c r="C1268" t="str">
        <f>IF('Women Field input'!C237="","",'Women Field input'!C237)</f>
        <v/>
      </c>
      <c r="D1268" t="str">
        <f>IF('Women Field input'!D237="","",'Women Field input'!D237)</f>
        <v/>
      </c>
      <c r="E1268" t="str">
        <f>IF('Women Field input'!E237="","",'Women Field input'!E237)</f>
        <v/>
      </c>
      <c r="F1268" s="51" t="str">
        <f>IF('Women Field input'!T237="","",'Women Field input'!T237)</f>
        <v/>
      </c>
      <c r="G1268" s="2" t="str">
        <f>IF('Women Field input'!K237="","",'Women Field input'!K237)</f>
        <v/>
      </c>
      <c r="H1268" s="2" t="str">
        <f>IF('Women Field input'!L237="","",'Women Field input'!L237)</f>
        <v/>
      </c>
    </row>
    <row r="1269" spans="1:8">
      <c r="A1269" s="39" t="str">
        <f>IF('Women Field input'!A238="","",'Women Field input'!A238)</f>
        <v>JT</v>
      </c>
      <c r="B1269" s="47" t="str">
        <f>IF('Women Field input'!B238="","",'Women Field input'!B238)</f>
        <v>B+C string</v>
      </c>
      <c r="C1269" s="42" t="str">
        <f>IF('Women Field input'!C238="","",'Women Field input'!C238)</f>
        <v/>
      </c>
      <c r="D1269" s="42" t="str">
        <f>IF('Women Field input'!D238="","",'Women Field input'!D238)</f>
        <v/>
      </c>
      <c r="E1269" s="42" t="str">
        <f>IF('Women Field input'!E238="","",'Women Field input'!E238)</f>
        <v/>
      </c>
      <c r="F1269" s="48" t="str">
        <f>IF('Women Field input'!T238="","",'Women Field input'!T238)</f>
        <v>Formatted</v>
      </c>
      <c r="G1269" s="43" t="str">
        <f>IF('Women Field input'!K238="","",'Women Field input'!K238)</f>
        <v>Position</v>
      </c>
      <c r="H1269" s="43" t="str">
        <f>IF('Women Field input'!L238="","",'Women Field input'!L238)</f>
        <v>Bonus</v>
      </c>
    </row>
    <row r="1270" spans="1:8">
      <c r="A1270" s="40" t="str">
        <f>IF('Women Field input'!A239="","",'Women Field input'!A239)</f>
        <v>WOMEN</v>
      </c>
      <c r="B1270" s="37" t="str">
        <f>IF('Women Field input'!B239="","",'Women Field input'!B239)</f>
        <v>Position</v>
      </c>
      <c r="C1270" s="37" t="str">
        <f>IF('Women Field input'!C239="","",'Women Field input'!C239)</f>
        <v>Competitor</v>
      </c>
      <c r="D1270" s="37" t="str">
        <f>IF('Women Field input'!D239="","",'Women Field input'!D239)</f>
        <v>Club</v>
      </c>
      <c r="E1270" s="37" t="str">
        <f>IF('Women Field input'!E239="","",'Women Field input'!E239)</f>
        <v>Bib Number</v>
      </c>
      <c r="F1270" s="49" t="str">
        <f>IF('Women Field input'!T239="","",'Women Field input'!T239)</f>
        <v>Performance</v>
      </c>
      <c r="G1270" s="45" t="str">
        <f>IF('Women Field input'!K239="","",'Women Field input'!K239)</f>
        <v>Points</v>
      </c>
      <c r="H1270" s="45" t="str">
        <f>IF('Women Field input'!L239="","",'Women Field input'!L239)</f>
        <v>Points</v>
      </c>
    </row>
    <row r="1271" spans="1:8">
      <c r="A1271" t="str">
        <f>IF('Women Field input'!A240="","",'Women Field input'!A240)</f>
        <v/>
      </c>
      <c r="B1271" s="38">
        <f>IF('Women Field input'!B240="","",'Women Field input'!B240)</f>
        <v>1</v>
      </c>
      <c r="C1271" s="38" t="str">
        <f>IF('Women Field input'!C240="","",'Women Field input'!C240)</f>
        <v/>
      </c>
      <c r="D1271" s="38" t="str">
        <f>IF('Women Field input'!D240="","",'Women Field input'!D240)</f>
        <v/>
      </c>
      <c r="E1271" s="38" t="str">
        <f>IF('Women Field input'!E240="","",'Women Field input'!E240)</f>
        <v/>
      </c>
      <c r="F1271" s="50" t="str">
        <f>IF('Women Field input'!T240="","",'Women Field input'!T240)</f>
        <v/>
      </c>
      <c r="G1271" s="46">
        <f>IF('Women Field input'!K240="","",'Women Field input'!K240)</f>
        <v>0</v>
      </c>
      <c r="H1271" s="46">
        <f>IF('Women Field input'!L240="","",'Women Field input'!L240)</f>
        <v>0</v>
      </c>
    </row>
    <row r="1272" spans="1:8">
      <c r="A1272" t="str">
        <f>IF('Women Field input'!A241="","",'Women Field input'!A241)</f>
        <v/>
      </c>
      <c r="B1272" s="38">
        <f>IF('Women Field input'!B241="","",'Women Field input'!B241)</f>
        <v>2</v>
      </c>
      <c r="C1272" s="38" t="str">
        <f>IF('Women Field input'!C241="","",'Women Field input'!C241)</f>
        <v/>
      </c>
      <c r="D1272" s="38" t="str">
        <f>IF('Women Field input'!D241="","",'Women Field input'!D241)</f>
        <v/>
      </c>
      <c r="E1272" s="38" t="str">
        <f>IF('Women Field input'!E241="","",'Women Field input'!E241)</f>
        <v/>
      </c>
      <c r="F1272" s="50" t="str">
        <f>IF('Women Field input'!T241="","",'Women Field input'!T241)</f>
        <v/>
      </c>
      <c r="G1272" s="46">
        <f>IF('Women Field input'!K241="","",'Women Field input'!K241)</f>
        <v>0</v>
      </c>
      <c r="H1272" s="46">
        <f>IF('Women Field input'!L241="","",'Women Field input'!L241)</f>
        <v>0</v>
      </c>
    </row>
    <row r="1273" spans="1:8">
      <c r="A1273" t="str">
        <f>IF('Women Field input'!A242="","",'Women Field input'!A242)</f>
        <v/>
      </c>
      <c r="B1273" s="38">
        <f>IF('Women Field input'!B242="","",'Women Field input'!B242)</f>
        <v>3</v>
      </c>
      <c r="C1273" s="38" t="str">
        <f>IF('Women Field input'!C242="","",'Women Field input'!C242)</f>
        <v/>
      </c>
      <c r="D1273" s="38" t="str">
        <f>IF('Women Field input'!D242="","",'Women Field input'!D242)</f>
        <v/>
      </c>
      <c r="E1273" s="38" t="str">
        <f>IF('Women Field input'!E242="","",'Women Field input'!E242)</f>
        <v/>
      </c>
      <c r="F1273" s="50" t="str">
        <f>IF('Women Field input'!T242="","",'Women Field input'!T242)</f>
        <v/>
      </c>
      <c r="G1273" s="46">
        <f>IF('Women Field input'!K242="","",'Women Field input'!K242)</f>
        <v>0</v>
      </c>
      <c r="H1273" s="46">
        <f>IF('Women Field input'!L242="","",'Women Field input'!L242)</f>
        <v>0</v>
      </c>
    </row>
    <row r="1274" spans="1:8">
      <c r="A1274" t="str">
        <f>IF('Women Field input'!A243="","",'Women Field input'!A243)</f>
        <v/>
      </c>
      <c r="B1274" s="38">
        <f>IF('Women Field input'!B243="","",'Women Field input'!B243)</f>
        <v>4</v>
      </c>
      <c r="C1274" s="38" t="str">
        <f>IF('Women Field input'!C243="","",'Women Field input'!C243)</f>
        <v/>
      </c>
      <c r="D1274" s="38" t="str">
        <f>IF('Women Field input'!D243="","",'Women Field input'!D243)</f>
        <v/>
      </c>
      <c r="E1274" s="38" t="str">
        <f>IF('Women Field input'!E243="","",'Women Field input'!E243)</f>
        <v/>
      </c>
      <c r="F1274" s="50" t="str">
        <f>IF('Women Field input'!T243="","",'Women Field input'!T243)</f>
        <v/>
      </c>
      <c r="G1274" s="46">
        <f>IF('Women Field input'!K243="","",'Women Field input'!K243)</f>
        <v>0</v>
      </c>
      <c r="H1274" s="46">
        <f>IF('Women Field input'!L243="","",'Women Field input'!L243)</f>
        <v>0</v>
      </c>
    </row>
    <row r="1275" spans="1:8">
      <c r="A1275" t="str">
        <f>IF('Women Field input'!A244="","",'Women Field input'!A244)</f>
        <v/>
      </c>
      <c r="B1275" s="38">
        <f>IF('Women Field input'!B244="","",'Women Field input'!B244)</f>
        <v>5</v>
      </c>
      <c r="C1275" s="38" t="str">
        <f>IF('Women Field input'!C244="","",'Women Field input'!C244)</f>
        <v/>
      </c>
      <c r="D1275" s="38" t="str">
        <f>IF('Women Field input'!D244="","",'Women Field input'!D244)</f>
        <v/>
      </c>
      <c r="E1275" s="38" t="str">
        <f>IF('Women Field input'!E244="","",'Women Field input'!E244)</f>
        <v/>
      </c>
      <c r="F1275" s="50" t="str">
        <f>IF('Women Field input'!T244="","",'Women Field input'!T244)</f>
        <v/>
      </c>
      <c r="G1275" s="46">
        <f>IF('Women Field input'!K244="","",'Women Field input'!K244)</f>
        <v>0</v>
      </c>
      <c r="H1275" s="46">
        <f>IF('Women Field input'!L244="","",'Women Field input'!L244)</f>
        <v>0</v>
      </c>
    </row>
    <row r="1276" spans="1:8">
      <c r="A1276" t="str">
        <f>IF('Women Field input'!A245="","",'Women Field input'!A245)</f>
        <v/>
      </c>
      <c r="B1276" s="38">
        <f>IF('Women Field input'!B245="","",'Women Field input'!B245)</f>
        <v>6</v>
      </c>
      <c r="C1276" s="38" t="str">
        <f>IF('Women Field input'!C245="","",'Women Field input'!C245)</f>
        <v/>
      </c>
      <c r="D1276" s="38" t="str">
        <f>IF('Women Field input'!D245="","",'Women Field input'!D245)</f>
        <v/>
      </c>
      <c r="E1276" s="38" t="str">
        <f>IF('Women Field input'!E245="","",'Women Field input'!E245)</f>
        <v/>
      </c>
      <c r="F1276" s="50" t="str">
        <f>IF('Women Field input'!T245="","",'Women Field input'!T245)</f>
        <v/>
      </c>
      <c r="G1276" s="46">
        <f>IF('Women Field input'!K245="","",'Women Field input'!K245)</f>
        <v>0</v>
      </c>
      <c r="H1276" s="46">
        <f>IF('Women Field input'!L245="","",'Women Field input'!L245)</f>
        <v>0</v>
      </c>
    </row>
    <row r="1277" spans="1:8">
      <c r="A1277" t="str">
        <f>IF('Women Field input'!A246="","",'Women Field input'!A246)</f>
        <v/>
      </c>
      <c r="B1277" s="38">
        <f>IF('Women Field input'!B246="","",'Women Field input'!B246)</f>
        <v>7</v>
      </c>
      <c r="C1277" s="38" t="str">
        <f>IF('Women Field input'!C246="","",'Women Field input'!C246)</f>
        <v/>
      </c>
      <c r="D1277" s="38" t="str">
        <f>IF('Women Field input'!D246="","",'Women Field input'!D246)</f>
        <v/>
      </c>
      <c r="E1277" s="38" t="str">
        <f>IF('Women Field input'!E246="","",'Women Field input'!E246)</f>
        <v/>
      </c>
      <c r="F1277" s="50" t="str">
        <f>IF('Women Field input'!T246="","",'Women Field input'!T246)</f>
        <v/>
      </c>
      <c r="G1277" s="46">
        <f>IF('Women Field input'!K246="","",'Women Field input'!K246)</f>
        <v>0</v>
      </c>
      <c r="H1277" s="46">
        <f>IF('Women Field input'!L246="","",'Women Field input'!L246)</f>
        <v>0</v>
      </c>
    </row>
    <row r="1278" spans="1:8">
      <c r="A1278" t="str">
        <f>IF('Women Field input'!A247="","",'Women Field input'!A247)</f>
        <v/>
      </c>
      <c r="B1278" s="38">
        <f>IF('Women Field input'!B247="","",'Women Field input'!B247)</f>
        <v>8</v>
      </c>
      <c r="C1278" s="38" t="str">
        <f>IF('Women Field input'!C247="","",'Women Field input'!C247)</f>
        <v/>
      </c>
      <c r="D1278" s="38" t="str">
        <f>IF('Women Field input'!D247="","",'Women Field input'!D247)</f>
        <v/>
      </c>
      <c r="E1278" s="38" t="str">
        <f>IF('Women Field input'!E247="","",'Women Field input'!E247)</f>
        <v/>
      </c>
      <c r="F1278" s="50" t="str">
        <f>IF('Women Field input'!T247="","",'Women Field input'!T247)</f>
        <v/>
      </c>
      <c r="G1278" s="46">
        <f>IF('Women Field input'!K247="","",'Women Field input'!K247)</f>
        <v>0</v>
      </c>
      <c r="H1278" s="46">
        <f>IF('Women Field input'!L247="","",'Women Field input'!L247)</f>
        <v>0</v>
      </c>
    </row>
    <row r="1279" spans="1:8">
      <c r="A1279" t="str">
        <f>IF('Women Field input'!A248="","",'Women Field input'!A248)</f>
        <v/>
      </c>
      <c r="B1279" s="38">
        <f>IF('Women Field input'!B248="","",'Women Field input'!B248)</f>
        <v>9</v>
      </c>
      <c r="C1279" s="38" t="str">
        <f>IF('Women Field input'!C248="","",'Women Field input'!C248)</f>
        <v/>
      </c>
      <c r="D1279" s="38" t="str">
        <f>IF('Women Field input'!D248="","",'Women Field input'!D248)</f>
        <v/>
      </c>
      <c r="E1279" s="38" t="str">
        <f>IF('Women Field input'!E248="","",'Women Field input'!E248)</f>
        <v/>
      </c>
      <c r="F1279" s="50" t="str">
        <f>IF('Women Field input'!T248="","",'Women Field input'!T248)</f>
        <v/>
      </c>
      <c r="G1279" s="46">
        <f>IF('Women Field input'!K248="","",'Women Field input'!K248)</f>
        <v>0</v>
      </c>
      <c r="H1279" s="46">
        <f>IF('Women Field input'!L248="","",'Women Field input'!L248)</f>
        <v>0</v>
      </c>
    </row>
    <row r="1280" spans="1:8">
      <c r="A1280" t="str">
        <f>IF('Women Field input'!A249="","",'Women Field input'!A249)</f>
        <v/>
      </c>
      <c r="B1280" s="38">
        <f>IF('Women Field input'!B249="","",'Women Field input'!B249)</f>
        <v>10</v>
      </c>
      <c r="C1280" s="38" t="str">
        <f>IF('Women Field input'!C249="","",'Women Field input'!C249)</f>
        <v/>
      </c>
      <c r="D1280" s="38" t="str">
        <f>IF('Women Field input'!D249="","",'Women Field input'!D249)</f>
        <v/>
      </c>
      <c r="E1280" s="38" t="str">
        <f>IF('Women Field input'!E249="","",'Women Field input'!E249)</f>
        <v/>
      </c>
      <c r="F1280" s="50" t="str">
        <f>IF('Women Field input'!T249="","",'Women Field input'!T249)</f>
        <v/>
      </c>
      <c r="G1280" s="46">
        <f>IF('Women Field input'!K249="","",'Women Field input'!K249)</f>
        <v>0</v>
      </c>
      <c r="H1280" s="46">
        <f>IF('Women Field input'!L249="","",'Women Field input'!L249)</f>
        <v>0</v>
      </c>
    </row>
    <row r="1281" spans="1:9">
      <c r="A1281" t="str">
        <f>IF('Women Field input'!A250="","",'Women Field input'!A250)</f>
        <v/>
      </c>
      <c r="B1281" s="38">
        <f>IF('Women Field input'!B250="","",'Women Field input'!B250)</f>
        <v>11</v>
      </c>
      <c r="C1281" s="38" t="str">
        <f>IF('Women Field input'!C250="","",'Women Field input'!C250)</f>
        <v/>
      </c>
      <c r="D1281" s="38" t="str">
        <f>IF('Women Field input'!D250="","",'Women Field input'!D250)</f>
        <v/>
      </c>
      <c r="E1281" s="38" t="str">
        <f>IF('Women Field input'!E250="","",'Women Field input'!E250)</f>
        <v/>
      </c>
      <c r="F1281" s="50" t="str">
        <f>IF('Women Field input'!T250="","",'Women Field input'!T250)</f>
        <v/>
      </c>
      <c r="G1281" s="46">
        <f>IF('Women Field input'!K250="","",'Women Field input'!K250)</f>
        <v>0</v>
      </c>
      <c r="H1281" s="46">
        <f>IF('Women Field input'!L250="","",'Women Field input'!L250)</f>
        <v>0</v>
      </c>
    </row>
    <row r="1282" spans="1:9">
      <c r="A1282" t="str">
        <f>IF('Women Field input'!A251="","",'Women Field input'!A251)</f>
        <v/>
      </c>
      <c r="B1282" s="38">
        <f>IF('Women Field input'!B251="","",'Women Field input'!B251)</f>
        <v>12</v>
      </c>
      <c r="C1282" s="38" t="str">
        <f>IF('Women Field input'!C251="","",'Women Field input'!C251)</f>
        <v/>
      </c>
      <c r="D1282" s="38" t="str">
        <f>IF('Women Field input'!D251="","",'Women Field input'!D251)</f>
        <v/>
      </c>
      <c r="E1282" s="38" t="str">
        <f>IF('Women Field input'!E251="","",'Women Field input'!E251)</f>
        <v/>
      </c>
      <c r="F1282" s="50" t="str">
        <f>IF('Women Field input'!T251="","",'Women Field input'!T251)</f>
        <v/>
      </c>
      <c r="G1282" s="46">
        <f>IF('Women Field input'!K251="","",'Women Field input'!K251)</f>
        <v>0</v>
      </c>
      <c r="H1282" s="46">
        <f>IF('Women Field input'!L251="","",'Women Field input'!L251)</f>
        <v>0</v>
      </c>
    </row>
    <row r="1283" spans="1:9">
      <c r="A1283" t="str">
        <f>IF('Women Field input'!A252="","",'Women Field input'!A252)</f>
        <v/>
      </c>
      <c r="B1283" s="38">
        <f>IF('Women Field input'!B252="","",'Women Field input'!B252)</f>
        <v>13</v>
      </c>
      <c r="C1283" s="38" t="str">
        <f>IF('Women Field input'!C252="","",'Women Field input'!C252)</f>
        <v/>
      </c>
      <c r="D1283" s="38" t="str">
        <f>IF('Women Field input'!D252="","",'Women Field input'!D252)</f>
        <v/>
      </c>
      <c r="E1283" s="38" t="str">
        <f>IF('Women Field input'!E252="","",'Women Field input'!E252)</f>
        <v/>
      </c>
      <c r="F1283" s="50" t="str">
        <f>IF('Women Field input'!T252="","",'Women Field input'!T252)</f>
        <v/>
      </c>
      <c r="G1283" s="46">
        <f>IF('Women Field input'!K252="","",'Women Field input'!K252)</f>
        <v>0</v>
      </c>
      <c r="H1283" s="46">
        <f>IF('Women Field input'!L252="","",'Women Field input'!L252)</f>
        <v>0</v>
      </c>
    </row>
    <row r="1284" spans="1:9">
      <c r="A1284" t="str">
        <f>IF('Women Field input'!A253="","",'Women Field input'!A253)</f>
        <v/>
      </c>
      <c r="B1284" s="38">
        <f>IF('Women Field input'!B253="","",'Women Field input'!B253)</f>
        <v>14</v>
      </c>
      <c r="C1284" s="38" t="str">
        <f>IF('Women Field input'!C253="","",'Women Field input'!C253)</f>
        <v/>
      </c>
      <c r="D1284" s="38" t="str">
        <f>IF('Women Field input'!D253="","",'Women Field input'!D253)</f>
        <v/>
      </c>
      <c r="E1284" s="38" t="str">
        <f>IF('Women Field input'!E253="","",'Women Field input'!E253)</f>
        <v/>
      </c>
      <c r="F1284" s="50" t="str">
        <f>IF('Women Field input'!T253="","",'Women Field input'!T253)</f>
        <v/>
      </c>
      <c r="G1284" s="46">
        <f>IF('Women Field input'!K253="","",'Women Field input'!K253)</f>
        <v>0</v>
      </c>
      <c r="H1284" s="46">
        <f>IF('Women Field input'!L253="","",'Women Field input'!L253)</f>
        <v>0</v>
      </c>
    </row>
    <row r="1285" spans="1:9">
      <c r="A1285" t="str">
        <f>IF('Women Field input'!A254="","",'Women Field input'!A254)</f>
        <v/>
      </c>
      <c r="B1285" s="38">
        <f>IF('Women Field input'!B254="","",'Women Field input'!B254)</f>
        <v>15</v>
      </c>
      <c r="C1285" s="38" t="str">
        <f>IF('Women Field input'!C254="","",'Women Field input'!C254)</f>
        <v/>
      </c>
      <c r="D1285" s="38" t="str">
        <f>IF('Women Field input'!D254="","",'Women Field input'!D254)</f>
        <v/>
      </c>
      <c r="E1285" s="38" t="str">
        <f>IF('Women Field input'!E254="","",'Women Field input'!E254)</f>
        <v/>
      </c>
      <c r="F1285" s="50" t="str">
        <f>IF('Women Field input'!T254="","",'Women Field input'!T254)</f>
        <v/>
      </c>
      <c r="G1285" s="46">
        <f>IF('Women Field input'!K254="","",'Women Field input'!K254)</f>
        <v>0</v>
      </c>
      <c r="H1285" s="46">
        <f>IF('Women Field input'!L254="","",'Women Field input'!L254)</f>
        <v>0</v>
      </c>
    </row>
    <row r="1286" spans="1:9">
      <c r="A1286" t="str">
        <f>IF('Women Field input'!A255="","",'Women Field input'!A255)</f>
        <v/>
      </c>
      <c r="B1286" s="38">
        <f>IF('Women Field input'!B255="","",'Women Field input'!B255)</f>
        <v>16</v>
      </c>
      <c r="C1286" s="38" t="str">
        <f>IF('Women Field input'!C255="","",'Women Field input'!C255)</f>
        <v/>
      </c>
      <c r="D1286" s="38" t="str">
        <f>IF('Women Field input'!D255="","",'Women Field input'!D255)</f>
        <v/>
      </c>
      <c r="E1286" s="38" t="str">
        <f>IF('Women Field input'!E255="","",'Women Field input'!E255)</f>
        <v/>
      </c>
      <c r="F1286" s="50" t="str">
        <f>IF('Women Field input'!T255="","",'Women Field input'!T255)</f>
        <v/>
      </c>
      <c r="G1286" s="46">
        <f>IF('Women Field input'!K255="","",'Women Field input'!K255)</f>
        <v>0</v>
      </c>
      <c r="H1286" s="46">
        <f>IF('Women Field input'!L255="","",'Women Field input'!L255)</f>
        <v>0</v>
      </c>
    </row>
    <row r="1288" spans="1:9">
      <c r="A1288" s="3" t="s">
        <v>414</v>
      </c>
    </row>
    <row r="1290" spans="1:9">
      <c r="A1290" t="str">
        <f>IF('Men D string input'!A1="","",'Men D string input'!A1)</f>
        <v>MEN input - D string (para-athletes) ALL events</v>
      </c>
    </row>
    <row r="1291" spans="1:9">
      <c r="A1291" s="39" t="str">
        <f>IF('Men D string input'!A2="","",'Men D string input'!A2)</f>
        <v>Event</v>
      </c>
      <c r="B1291" s="39" t="str">
        <f>IF('Men D string input'!B2="","",'Men D string input'!B2)</f>
        <v>Event</v>
      </c>
      <c r="C1291" s="39">
        <f>IF('Men D string input'!C2="","",'Men D string input'!C2)</f>
        <v>100</v>
      </c>
      <c r="D1291" s="39" t="str">
        <f>IF('Men D string input'!D2="","",'Men D string input'!D2)</f>
        <v>metres</v>
      </c>
      <c r="E1291" s="40" t="str">
        <f>IF('Men D string input'!E2="","",'Men D string input'!E2)</f>
        <v/>
      </c>
      <c r="F1291" s="2" t="str">
        <f>IF('Men D string input'!X2="","",'Men D string input'!X2)</f>
        <v/>
      </c>
      <c r="G1291" s="2" t="str">
        <f>IF('Men D string input'!K2="","",'Men D string input'!K2)</f>
        <v/>
      </c>
      <c r="H1291" s="2" t="str">
        <f>IF('Men D string input'!L2="","",'Men D string input'!L2)</f>
        <v/>
      </c>
      <c r="I1291" t="str">
        <f>IF('Men D string input'!H2="","",'Men D string input'!H2)</f>
        <v/>
      </c>
    </row>
    <row r="1292" spans="1:9">
      <c r="A1292" s="16">
        <f>IF('Men D string input'!A3="","",'Men D string input'!A3)</f>
        <v>100</v>
      </c>
      <c r="B1292" s="41" t="str">
        <f>IF('Men D string input'!B3="","",'Men D string input'!B3)</f>
        <v>D string</v>
      </c>
      <c r="C1292" s="42" t="str">
        <f>IF('Men D string input'!C3="","",'Men D string input'!C3)</f>
        <v>Wind reading if applic</v>
      </c>
      <c r="D1292" s="42" t="str">
        <f>IF('Men D string input'!D3="","",'Men D string input'!D3)</f>
        <v/>
      </c>
      <c r="E1292" s="141" t="str">
        <f>IF('Men D string input'!E3="","",'Men D string input'!E3)</f>
        <v>m/s</v>
      </c>
      <c r="F1292" s="43" t="str">
        <f>IF('Men D string input'!X3="","",'Men D string input'!X3)</f>
        <v>Formatted</v>
      </c>
      <c r="G1292" s="143" t="str">
        <f>IF('Men D string input'!K3="","",'Men D string input'!K3)</f>
        <v>Position</v>
      </c>
      <c r="H1292" s="146" t="str">
        <f>IF('Men D string input'!L3="","",'Men D string input'!L3)</f>
        <v>RAZA</v>
      </c>
      <c r="I1292" s="98" t="str">
        <f>IF('Men D string input'!H3="","",'Men D string input'!H3)</f>
        <v>Para</v>
      </c>
    </row>
    <row r="1293" spans="1:9">
      <c r="A1293" s="40" t="str">
        <f>IF('Men D string input'!A4="","",'Men D string input'!A4)</f>
        <v>MEN</v>
      </c>
      <c r="B1293" s="44" t="str">
        <f>IF('Men D string input'!B4="","",'Men D string input'!B4)</f>
        <v>Position</v>
      </c>
      <c r="C1293" s="37" t="str">
        <f>IF('Men D string input'!C4="","",'Men D string input'!C4)</f>
        <v>Competitor</v>
      </c>
      <c r="D1293" s="37" t="str">
        <f>IF('Men D string input'!D4="","",'Men D string input'!D4)</f>
        <v>Club</v>
      </c>
      <c r="E1293" s="142" t="str">
        <f>IF('Men D string input'!E4="","",'Men D string input'!E4)</f>
        <v>Bib Number</v>
      </c>
      <c r="F1293" s="45" t="str">
        <f>IF('Men D string input'!X4="","",'Men D string input'!X4)</f>
        <v>Performance</v>
      </c>
      <c r="G1293" s="144" t="str">
        <f>IF('Men D string input'!K4="","",'Men D string input'!K4)</f>
        <v>Points</v>
      </c>
      <c r="H1293" s="147" t="str">
        <f>IF('Men D string input'!L4="","",'Men D string input'!L4)</f>
        <v>Points</v>
      </c>
      <c r="I1293" s="44" t="str">
        <f>IF('Men D string input'!H4="","",'Men D string input'!H4)</f>
        <v>Category</v>
      </c>
    </row>
    <row r="1294" spans="1:9">
      <c r="A1294" t="str">
        <f>IF('Men D string input'!A5="","",'Men D string input'!A5)</f>
        <v/>
      </c>
      <c r="B1294" s="38">
        <f>IF('Men D string input'!B5="","",'Men D string input'!B5)</f>
        <v>1</v>
      </c>
      <c r="C1294" s="38" t="str">
        <f>IF('Men D string input'!C5="","",'Men D string input'!C5)</f>
        <v/>
      </c>
      <c r="D1294" s="38" t="str">
        <f>IF('Men D string input'!D5="","",'Men D string input'!D5)</f>
        <v/>
      </c>
      <c r="E1294" s="38" t="str">
        <f>IF('Men D string input'!E5="","",'Men D string input'!E5)</f>
        <v/>
      </c>
      <c r="F1294" s="145" t="str">
        <f>IF('Men D string input'!X5="","",'Men D string input'!X5)</f>
        <v/>
      </c>
      <c r="G1294" s="46">
        <f>IF('Men D string input'!K5="","",'Men D string input'!K5)</f>
        <v>0</v>
      </c>
      <c r="H1294" s="46" t="str">
        <f>IF('Men D string input'!L5="","",'Men D string input'!L5)</f>
        <v/>
      </c>
      <c r="I1294" s="99" t="str">
        <f>IF('Men D string input'!H5="","",'Men D string input'!H5)</f>
        <v/>
      </c>
    </row>
    <row r="1295" spans="1:9">
      <c r="A1295" t="str">
        <f>IF('Men D string input'!A6="","",'Men D string input'!A6)</f>
        <v/>
      </c>
      <c r="B1295" s="38">
        <f>IF('Men D string input'!B6="","",'Men D string input'!B6)</f>
        <v>2</v>
      </c>
      <c r="C1295" s="38" t="str">
        <f>IF('Men D string input'!C6="","",'Men D string input'!C6)</f>
        <v/>
      </c>
      <c r="D1295" s="38" t="str">
        <f>IF('Men D string input'!D6="","",'Men D string input'!D6)</f>
        <v/>
      </c>
      <c r="E1295" s="38" t="str">
        <f>IF('Men D string input'!E6="","",'Men D string input'!E6)</f>
        <v/>
      </c>
      <c r="F1295" s="46" t="str">
        <f>IF('Men D string input'!X6="","",'Men D string input'!X6)</f>
        <v/>
      </c>
      <c r="G1295" s="46">
        <f>IF('Men D string input'!K6="","",'Men D string input'!K6)</f>
        <v>0</v>
      </c>
      <c r="H1295" s="46" t="str">
        <f>IF('Men D string input'!L6="","",'Men D string input'!L6)</f>
        <v/>
      </c>
      <c r="I1295" s="38" t="str">
        <f>IF('Men D string input'!H6="","",'Men D string input'!H6)</f>
        <v/>
      </c>
    </row>
    <row r="1296" spans="1:9">
      <c r="A1296" t="str">
        <f>IF('Men D string input'!A7="","",'Men D string input'!A7)</f>
        <v/>
      </c>
      <c r="B1296" s="38">
        <f>IF('Men D string input'!B7="","",'Men D string input'!B7)</f>
        <v>3</v>
      </c>
      <c r="C1296" s="38" t="str">
        <f>IF('Men D string input'!C7="","",'Men D string input'!C7)</f>
        <v/>
      </c>
      <c r="D1296" s="38" t="str">
        <f>IF('Men D string input'!D7="","",'Men D string input'!D7)</f>
        <v/>
      </c>
      <c r="E1296" s="38" t="str">
        <f>IF('Men D string input'!E7="","",'Men D string input'!E7)</f>
        <v/>
      </c>
      <c r="F1296" s="46" t="str">
        <f>IF('Men D string input'!X7="","",'Men D string input'!X7)</f>
        <v/>
      </c>
      <c r="G1296" s="46">
        <f>IF('Men D string input'!K7="","",'Men D string input'!K7)</f>
        <v>0</v>
      </c>
      <c r="H1296" s="46" t="str">
        <f>IF('Men D string input'!L7="","",'Men D string input'!L7)</f>
        <v/>
      </c>
      <c r="I1296" s="38" t="str">
        <f>IF('Men D string input'!H7="","",'Men D string input'!H7)</f>
        <v/>
      </c>
    </row>
    <row r="1297" spans="1:9">
      <c r="A1297" t="str">
        <f>IF('Men D string input'!A8="","",'Men D string input'!A8)</f>
        <v/>
      </c>
      <c r="B1297" s="38">
        <f>IF('Men D string input'!B8="","",'Men D string input'!B8)</f>
        <v>4</v>
      </c>
      <c r="C1297" s="38" t="str">
        <f>IF('Men D string input'!C8="","",'Men D string input'!C8)</f>
        <v/>
      </c>
      <c r="D1297" s="38" t="str">
        <f>IF('Men D string input'!D8="","",'Men D string input'!D8)</f>
        <v/>
      </c>
      <c r="E1297" s="38" t="str">
        <f>IF('Men D string input'!E8="","",'Men D string input'!E8)</f>
        <v/>
      </c>
      <c r="F1297" s="46" t="str">
        <f>IF('Men D string input'!X8="","",'Men D string input'!X8)</f>
        <v/>
      </c>
      <c r="G1297" s="46">
        <f>IF('Men D string input'!K8="","",'Men D string input'!K8)</f>
        <v>0</v>
      </c>
      <c r="H1297" s="46" t="str">
        <f>IF('Men D string input'!L8="","",'Men D string input'!L8)</f>
        <v/>
      </c>
      <c r="I1297" s="38" t="str">
        <f>IF('Men D string input'!H8="","",'Men D string input'!H8)</f>
        <v/>
      </c>
    </row>
    <row r="1298" spans="1:9">
      <c r="A1298" t="str">
        <f>IF('Men D string input'!A9="","",'Men D string input'!A9)</f>
        <v/>
      </c>
      <c r="B1298" s="38">
        <f>IF('Men D string input'!B9="","",'Men D string input'!B9)</f>
        <v>5</v>
      </c>
      <c r="C1298" s="38" t="str">
        <f>IF('Men D string input'!C9="","",'Men D string input'!C9)</f>
        <v/>
      </c>
      <c r="D1298" s="38" t="str">
        <f>IF('Men D string input'!D9="","",'Men D string input'!D9)</f>
        <v/>
      </c>
      <c r="E1298" s="38" t="str">
        <f>IF('Men D string input'!E9="","",'Men D string input'!E9)</f>
        <v/>
      </c>
      <c r="F1298" s="46" t="str">
        <f>IF('Men D string input'!X9="","",'Men D string input'!X9)</f>
        <v/>
      </c>
      <c r="G1298" s="46">
        <f>IF('Men D string input'!K9="","",'Men D string input'!K9)</f>
        <v>0</v>
      </c>
      <c r="H1298" s="46" t="str">
        <f>IF('Men D string input'!L9="","",'Men D string input'!L9)</f>
        <v/>
      </c>
      <c r="I1298" s="38" t="str">
        <f>IF('Men D string input'!H9="","",'Men D string input'!H9)</f>
        <v/>
      </c>
    </row>
    <row r="1299" spans="1:9">
      <c r="A1299" t="str">
        <f>IF('Men D string input'!A10="","",'Men D string input'!A10)</f>
        <v/>
      </c>
      <c r="B1299" s="38">
        <f>IF('Men D string input'!B10="","",'Men D string input'!B10)</f>
        <v>6</v>
      </c>
      <c r="C1299" s="38" t="str">
        <f>IF('Men D string input'!C10="","",'Men D string input'!C10)</f>
        <v/>
      </c>
      <c r="D1299" s="38" t="str">
        <f>IF('Men D string input'!D10="","",'Men D string input'!D10)</f>
        <v/>
      </c>
      <c r="E1299" s="38" t="str">
        <f>IF('Men D string input'!E10="","",'Men D string input'!E10)</f>
        <v/>
      </c>
      <c r="F1299" s="46" t="str">
        <f>IF('Men D string input'!X10="","",'Men D string input'!X10)</f>
        <v/>
      </c>
      <c r="G1299" s="46">
        <f>IF('Men D string input'!K10="","",'Men D string input'!K10)</f>
        <v>0</v>
      </c>
      <c r="H1299" s="46" t="str">
        <f>IF('Men D string input'!L10="","",'Men D string input'!L10)</f>
        <v/>
      </c>
      <c r="I1299" s="38" t="str">
        <f>IF('Men D string input'!H10="","",'Men D string input'!H10)</f>
        <v/>
      </c>
    </row>
    <row r="1300" spans="1:9">
      <c r="A1300" t="str">
        <f>IF('Men D string input'!A11="","",'Men D string input'!A11)</f>
        <v/>
      </c>
      <c r="B1300" s="38">
        <f>IF('Men D string input'!B11="","",'Men D string input'!B11)</f>
        <v>7</v>
      </c>
      <c r="C1300" s="38" t="str">
        <f>IF('Men D string input'!C11="","",'Men D string input'!C11)</f>
        <v/>
      </c>
      <c r="D1300" s="38" t="str">
        <f>IF('Men D string input'!D11="","",'Men D string input'!D11)</f>
        <v/>
      </c>
      <c r="E1300" s="38" t="str">
        <f>IF('Men D string input'!E11="","",'Men D string input'!E11)</f>
        <v/>
      </c>
      <c r="F1300" s="46" t="str">
        <f>IF('Men D string input'!X11="","",'Men D string input'!X11)</f>
        <v/>
      </c>
      <c r="G1300" s="46">
        <f>IF('Men D string input'!K11="","",'Men D string input'!K11)</f>
        <v>0</v>
      </c>
      <c r="H1300" s="46" t="str">
        <f>IF('Men D string input'!L11="","",'Men D string input'!L11)</f>
        <v/>
      </c>
      <c r="I1300" s="38" t="str">
        <f>IF('Men D string input'!H11="","",'Men D string input'!H11)</f>
        <v/>
      </c>
    </row>
    <row r="1301" spans="1:9">
      <c r="A1301" t="str">
        <f>IF('Men D string input'!A12="","",'Men D string input'!A12)</f>
        <v/>
      </c>
      <c r="B1301" s="38">
        <f>IF('Men D string input'!B12="","",'Men D string input'!B12)</f>
        <v>8</v>
      </c>
      <c r="C1301" s="38" t="str">
        <f>IF('Men D string input'!C12="","",'Men D string input'!C12)</f>
        <v/>
      </c>
      <c r="D1301" s="38" t="str">
        <f>IF('Men D string input'!D12="","",'Men D string input'!D12)</f>
        <v/>
      </c>
      <c r="E1301" s="38" t="str">
        <f>IF('Men D string input'!E12="","",'Men D string input'!E12)</f>
        <v/>
      </c>
      <c r="F1301" s="46" t="str">
        <f>IF('Men D string input'!X12="","",'Men D string input'!X12)</f>
        <v/>
      </c>
      <c r="G1301" s="46">
        <f>IF('Men D string input'!K12="","",'Men D string input'!K12)</f>
        <v>0</v>
      </c>
      <c r="H1301" s="46" t="str">
        <f>IF('Men D string input'!L12="","",'Men D string input'!L12)</f>
        <v/>
      </c>
      <c r="I1301" s="38" t="str">
        <f>IF('Men D string input'!H12="","",'Men D string input'!H12)</f>
        <v/>
      </c>
    </row>
    <row r="1302" spans="1:9">
      <c r="A1302" t="str">
        <f>IF('Men D string input'!A13="","",'Men D string input'!A13)</f>
        <v/>
      </c>
      <c r="B1302" s="38">
        <f>IF('Men D string input'!B13="","",'Men D string input'!B13)</f>
        <v>9</v>
      </c>
      <c r="C1302" s="38" t="str">
        <f>IF('Men D string input'!C13="","",'Men D string input'!C13)</f>
        <v/>
      </c>
      <c r="D1302" s="38" t="str">
        <f>IF('Men D string input'!D13="","",'Men D string input'!D13)</f>
        <v/>
      </c>
      <c r="E1302" s="38" t="str">
        <f>IF('Men D string input'!E13="","",'Men D string input'!E13)</f>
        <v/>
      </c>
      <c r="F1302" s="46" t="str">
        <f>IF('Men D string input'!X13="","",'Men D string input'!X13)</f>
        <v/>
      </c>
      <c r="G1302" s="38">
        <f>IF('Men D string input'!K13="","",'Men D string input'!K13)</f>
        <v>0</v>
      </c>
      <c r="H1302" s="38" t="str">
        <f>IF('Men D string input'!L13="","",'Men D string input'!L13)</f>
        <v/>
      </c>
      <c r="I1302" s="38" t="str">
        <f>IF('Men D string input'!H13="","",'Men D string input'!H13)</f>
        <v/>
      </c>
    </row>
    <row r="1303" spans="1:9">
      <c r="A1303" t="str">
        <f>IF('Men D string input'!A14="","",'Men D string input'!A14)</f>
        <v/>
      </c>
      <c r="B1303" s="38">
        <f>IF('Men D string input'!B14="","",'Men D string input'!B14)</f>
        <v>10</v>
      </c>
      <c r="C1303" s="38" t="str">
        <f>IF('Men D string input'!C14="","",'Men D string input'!C14)</f>
        <v/>
      </c>
      <c r="D1303" s="38" t="str">
        <f>IF('Men D string input'!D14="","",'Men D string input'!D14)</f>
        <v/>
      </c>
      <c r="E1303" s="38" t="str">
        <f>IF('Men D string input'!E14="","",'Men D string input'!E14)</f>
        <v/>
      </c>
      <c r="F1303" s="46" t="str">
        <f>IF('Men D string input'!X14="","",'Men D string input'!X14)</f>
        <v/>
      </c>
      <c r="G1303" s="38">
        <f>IF('Men D string input'!K14="","",'Men D string input'!K14)</f>
        <v>0</v>
      </c>
      <c r="H1303" s="38" t="str">
        <f>IF('Men D string input'!L14="","",'Men D string input'!L14)</f>
        <v/>
      </c>
      <c r="I1303" s="38" t="str">
        <f>IF('Men D string input'!H14="","",'Men D string input'!H14)</f>
        <v/>
      </c>
    </row>
    <row r="1304" spans="1:9">
      <c r="A1304" t="str">
        <f>IF('Men D string input'!A15="","",'Men D string input'!A15)</f>
        <v/>
      </c>
      <c r="B1304" s="38">
        <f>IF('Men D string input'!B15="","",'Men D string input'!B15)</f>
        <v>11</v>
      </c>
      <c r="C1304" s="38" t="str">
        <f>IF('Men D string input'!C15="","",'Men D string input'!C15)</f>
        <v/>
      </c>
      <c r="D1304" s="38" t="str">
        <f>IF('Men D string input'!D15="","",'Men D string input'!D15)</f>
        <v/>
      </c>
      <c r="E1304" s="38" t="str">
        <f>IF('Men D string input'!E15="","",'Men D string input'!E15)</f>
        <v/>
      </c>
      <c r="F1304" s="46" t="str">
        <f>IF('Men D string input'!X15="","",'Men D string input'!X15)</f>
        <v/>
      </c>
      <c r="G1304" s="38">
        <f>IF('Men D string input'!K15="","",'Men D string input'!K15)</f>
        <v>0</v>
      </c>
      <c r="H1304" s="38" t="str">
        <f>IF('Men D string input'!L15="","",'Men D string input'!L15)</f>
        <v/>
      </c>
      <c r="I1304" s="38" t="str">
        <f>IF('Men D string input'!H15="","",'Men D string input'!H15)</f>
        <v/>
      </c>
    </row>
    <row r="1305" spans="1:9">
      <c r="A1305" t="str">
        <f>IF('Men D string input'!A16="","",'Men D string input'!A16)</f>
        <v/>
      </c>
      <c r="B1305" s="38">
        <f>IF('Men D string input'!B16="","",'Men D string input'!B16)</f>
        <v>12</v>
      </c>
      <c r="C1305" s="38" t="str">
        <f>IF('Men D string input'!C16="","",'Men D string input'!C16)</f>
        <v/>
      </c>
      <c r="D1305" s="38" t="str">
        <f>IF('Men D string input'!D16="","",'Men D string input'!D16)</f>
        <v/>
      </c>
      <c r="E1305" s="38" t="str">
        <f>IF('Men D string input'!E16="","",'Men D string input'!E16)</f>
        <v/>
      </c>
      <c r="F1305" s="46" t="str">
        <f>IF('Men D string input'!X16="","",'Men D string input'!X16)</f>
        <v/>
      </c>
      <c r="G1305" s="38">
        <f>IF('Men D string input'!K16="","",'Men D string input'!K16)</f>
        <v>0</v>
      </c>
      <c r="H1305" s="38" t="str">
        <f>IF('Men D string input'!L16="","",'Men D string input'!L16)</f>
        <v/>
      </c>
      <c r="I1305" s="38" t="str">
        <f>IF('Men D string input'!H16="","",'Men D string input'!H16)</f>
        <v/>
      </c>
    </row>
    <row r="1306" spans="1:9">
      <c r="A1306" t="str">
        <f>IF('Men D string input'!A17="","",'Men D string input'!A17)</f>
        <v/>
      </c>
      <c r="B1306" t="str">
        <f>IF('Men D string input'!B17="","",'Men D string input'!B17)</f>
        <v/>
      </c>
      <c r="C1306" t="str">
        <f>IF('Men D string input'!C17="","",'Men D string input'!C17)</f>
        <v/>
      </c>
      <c r="D1306" t="str">
        <f>IF('Men D string input'!D17="","",'Men D string input'!D17)</f>
        <v/>
      </c>
      <c r="E1306" t="str">
        <f>IF('Men D string input'!E17="","",'Men D string input'!E17)</f>
        <v/>
      </c>
      <c r="F1306" s="2" t="str">
        <f>IF('Men D string input'!X17="","",'Men D string input'!X17)</f>
        <v/>
      </c>
      <c r="G1306" t="str">
        <f>IF('Men D string input'!K17="","",'Men D string input'!K17)</f>
        <v/>
      </c>
      <c r="H1306" t="str">
        <f>IF('Men D string input'!L17="","",'Men D string input'!L17)</f>
        <v/>
      </c>
      <c r="I1306" t="str">
        <f>IF('Men D string input'!H17="","",'Men D string input'!H17)</f>
        <v/>
      </c>
    </row>
    <row r="1307" spans="1:9">
      <c r="A1307" t="str">
        <f>IF('Men D string input'!A18="","",'Men D string input'!A18)</f>
        <v/>
      </c>
      <c r="B1307" t="str">
        <f>IF('Men D string input'!B18="","",'Men D string input'!B18)</f>
        <v/>
      </c>
      <c r="C1307" t="str">
        <f>IF('Men D string input'!C18="","",'Men D string input'!C18)</f>
        <v/>
      </c>
      <c r="D1307" t="str">
        <f>IF('Men D string input'!D18="","",'Men D string input'!D18)</f>
        <v/>
      </c>
      <c r="E1307" t="str">
        <f>IF('Men D string input'!E18="","",'Men D string input'!E18)</f>
        <v/>
      </c>
      <c r="F1307" s="2" t="str">
        <f>IF('Men D string input'!X18="","",'Men D string input'!X18)</f>
        <v/>
      </c>
      <c r="G1307" t="str">
        <f>IF('Men D string input'!K18="","",'Men D string input'!K18)</f>
        <v/>
      </c>
      <c r="H1307" t="str">
        <f>IF('Men D string input'!L18="","",'Men D string input'!L18)</f>
        <v/>
      </c>
      <c r="I1307" t="str">
        <f>IF('Men D string input'!H18="","",'Men D string input'!H18)</f>
        <v/>
      </c>
    </row>
    <row r="1308" spans="1:9">
      <c r="A1308" s="39" t="str">
        <f>IF('Men D string input'!A19="","",'Men D string input'!A19)</f>
        <v>Event</v>
      </c>
      <c r="B1308" s="39" t="str">
        <f>IF('Men D string input'!B19="","",'Men D string input'!B19)</f>
        <v>Event</v>
      </c>
      <c r="C1308" s="39">
        <f>IF('Men D string input'!C19="","",'Men D string input'!C19)</f>
        <v>200</v>
      </c>
      <c r="D1308" s="39" t="str">
        <f>IF('Men D string input'!D19="","",'Men D string input'!D19)</f>
        <v>metres</v>
      </c>
      <c r="E1308" s="40" t="str">
        <f>IF('Men D string input'!E19="","",'Men D string input'!E19)</f>
        <v/>
      </c>
      <c r="F1308" s="2" t="str">
        <f>IF('Men D string input'!X19="","",'Men D string input'!X19)</f>
        <v/>
      </c>
      <c r="G1308" s="2" t="str">
        <f>IF('Men D string input'!K19="","",'Men D string input'!K19)</f>
        <v/>
      </c>
      <c r="H1308" s="2" t="str">
        <f>IF('Men D string input'!L19="","",'Men D string input'!L19)</f>
        <v/>
      </c>
      <c r="I1308" t="str">
        <f>IF('Men D string input'!H19="","",'Men D string input'!H19)</f>
        <v/>
      </c>
    </row>
    <row r="1309" spans="1:9">
      <c r="A1309" s="16">
        <f>IF('Men D string input'!A20="","",'Men D string input'!A20)</f>
        <v>200</v>
      </c>
      <c r="B1309" s="41" t="str">
        <f>IF('Men D string input'!B20="","",'Men D string input'!B20)</f>
        <v>D string</v>
      </c>
      <c r="C1309" s="42" t="str">
        <f>IF('Men D string input'!C20="","",'Men D string input'!C20)</f>
        <v>Wind reading if applic</v>
      </c>
      <c r="D1309" s="42" t="str">
        <f>IF('Men D string input'!D20="","",'Men D string input'!D20)</f>
        <v/>
      </c>
      <c r="E1309" s="141" t="str">
        <f>IF('Men D string input'!E20="","",'Men D string input'!E20)</f>
        <v>m/s</v>
      </c>
      <c r="F1309" s="43" t="str">
        <f>IF('Men D string input'!X20="","",'Men D string input'!X20)</f>
        <v>Formatted</v>
      </c>
      <c r="G1309" s="143" t="str">
        <f>IF('Men D string input'!K20="","",'Men D string input'!K20)</f>
        <v>Position</v>
      </c>
      <c r="H1309" s="146" t="str">
        <f>IF('Men D string input'!L20="","",'Men D string input'!L20)</f>
        <v>RAZA</v>
      </c>
      <c r="I1309" s="98" t="str">
        <f>IF('Men D string input'!H20="","",'Men D string input'!H20)</f>
        <v>Para</v>
      </c>
    </row>
    <row r="1310" spans="1:9">
      <c r="A1310" s="40" t="str">
        <f>IF('Men D string input'!A21="","",'Men D string input'!A21)</f>
        <v>MEN</v>
      </c>
      <c r="B1310" s="44" t="str">
        <f>IF('Men D string input'!B21="","",'Men D string input'!B21)</f>
        <v>Position</v>
      </c>
      <c r="C1310" s="37" t="str">
        <f>IF('Men D string input'!C21="","",'Men D string input'!C21)</f>
        <v>Competitor</v>
      </c>
      <c r="D1310" s="37" t="str">
        <f>IF('Men D string input'!D21="","",'Men D string input'!D21)</f>
        <v>Club</v>
      </c>
      <c r="E1310" s="142" t="str">
        <f>IF('Men D string input'!E21="","",'Men D string input'!E21)</f>
        <v>Bib Number</v>
      </c>
      <c r="F1310" s="45" t="str">
        <f>IF('Men D string input'!X21="","",'Men D string input'!X21)</f>
        <v>Performance</v>
      </c>
      <c r="G1310" s="144" t="str">
        <f>IF('Men D string input'!K21="","",'Men D string input'!K21)</f>
        <v>Points</v>
      </c>
      <c r="H1310" s="147" t="str">
        <f>IF('Men D string input'!L21="","",'Men D string input'!L21)</f>
        <v>Points</v>
      </c>
      <c r="I1310" s="44" t="str">
        <f>IF('Men D string input'!H21="","",'Men D string input'!H21)</f>
        <v>Category</v>
      </c>
    </row>
    <row r="1311" spans="1:9">
      <c r="A1311" t="str">
        <f>IF('Men D string input'!A22="","",'Men D string input'!A22)</f>
        <v/>
      </c>
      <c r="B1311" s="38">
        <f>IF('Men D string input'!B22="","",'Men D string input'!B22)</f>
        <v>1</v>
      </c>
      <c r="C1311" s="38" t="str">
        <f>IF('Men D string input'!C22="","",'Men D string input'!C22)</f>
        <v/>
      </c>
      <c r="D1311" s="38" t="str">
        <f>IF('Men D string input'!D22="","",'Men D string input'!D22)</f>
        <v/>
      </c>
      <c r="E1311" s="38" t="str">
        <f>IF('Men D string input'!E22="","",'Men D string input'!E22)</f>
        <v/>
      </c>
      <c r="F1311" s="145" t="str">
        <f>IF('Men D string input'!X22="","",'Men D string input'!X22)</f>
        <v/>
      </c>
      <c r="G1311" s="46">
        <f>IF('Men D string input'!K22="","",'Men D string input'!K22)</f>
        <v>0</v>
      </c>
      <c r="H1311" s="46" t="str">
        <f>IF('Men D string input'!L22="","",'Men D string input'!L22)</f>
        <v/>
      </c>
      <c r="I1311" s="99" t="str">
        <f>IF('Men D string input'!H22="","",'Men D string input'!H22)</f>
        <v/>
      </c>
    </row>
    <row r="1312" spans="1:9">
      <c r="A1312" t="str">
        <f>IF('Men D string input'!A23="","",'Men D string input'!A23)</f>
        <v/>
      </c>
      <c r="B1312" s="38">
        <f>IF('Men D string input'!B23="","",'Men D string input'!B23)</f>
        <v>2</v>
      </c>
      <c r="C1312" s="38" t="str">
        <f>IF('Men D string input'!C23="","",'Men D string input'!C23)</f>
        <v/>
      </c>
      <c r="D1312" s="38" t="str">
        <f>IF('Men D string input'!D23="","",'Men D string input'!D23)</f>
        <v/>
      </c>
      <c r="E1312" s="38" t="str">
        <f>IF('Men D string input'!E23="","",'Men D string input'!E23)</f>
        <v/>
      </c>
      <c r="F1312" s="46" t="str">
        <f>IF('Men D string input'!X23="","",'Men D string input'!X23)</f>
        <v/>
      </c>
      <c r="G1312" s="46">
        <f>IF('Men D string input'!K23="","",'Men D string input'!K23)</f>
        <v>0</v>
      </c>
      <c r="H1312" s="46" t="str">
        <f>IF('Men D string input'!L23="","",'Men D string input'!L23)</f>
        <v/>
      </c>
      <c r="I1312" s="38" t="str">
        <f>IF('Men D string input'!H23="","",'Men D string input'!H23)</f>
        <v/>
      </c>
    </row>
    <row r="1313" spans="1:9">
      <c r="A1313" t="str">
        <f>IF('Men D string input'!A24="","",'Men D string input'!A24)</f>
        <v/>
      </c>
      <c r="B1313" s="38">
        <f>IF('Men D string input'!B24="","",'Men D string input'!B24)</f>
        <v>3</v>
      </c>
      <c r="C1313" s="38" t="str">
        <f>IF('Men D string input'!C24="","",'Men D string input'!C24)</f>
        <v/>
      </c>
      <c r="D1313" s="38" t="str">
        <f>IF('Men D string input'!D24="","",'Men D string input'!D24)</f>
        <v/>
      </c>
      <c r="E1313" s="38" t="str">
        <f>IF('Men D string input'!E24="","",'Men D string input'!E24)</f>
        <v/>
      </c>
      <c r="F1313" s="46" t="str">
        <f>IF('Men D string input'!X24="","",'Men D string input'!X24)</f>
        <v/>
      </c>
      <c r="G1313" s="46">
        <f>IF('Men D string input'!K24="","",'Men D string input'!K24)</f>
        <v>0</v>
      </c>
      <c r="H1313" s="46" t="str">
        <f>IF('Men D string input'!L24="","",'Men D string input'!L24)</f>
        <v/>
      </c>
      <c r="I1313" s="38" t="str">
        <f>IF('Men D string input'!H24="","",'Men D string input'!H24)</f>
        <v/>
      </c>
    </row>
    <row r="1314" spans="1:9">
      <c r="A1314" t="str">
        <f>IF('Men D string input'!A25="","",'Men D string input'!A25)</f>
        <v/>
      </c>
      <c r="B1314" s="38">
        <f>IF('Men D string input'!B25="","",'Men D string input'!B25)</f>
        <v>4</v>
      </c>
      <c r="C1314" s="38" t="str">
        <f>IF('Men D string input'!C25="","",'Men D string input'!C25)</f>
        <v/>
      </c>
      <c r="D1314" s="38" t="str">
        <f>IF('Men D string input'!D25="","",'Men D string input'!D25)</f>
        <v/>
      </c>
      <c r="E1314" s="38" t="str">
        <f>IF('Men D string input'!E25="","",'Men D string input'!E25)</f>
        <v/>
      </c>
      <c r="F1314" s="46" t="str">
        <f>IF('Men D string input'!X25="","",'Men D string input'!X25)</f>
        <v/>
      </c>
      <c r="G1314" s="46">
        <f>IF('Men D string input'!K25="","",'Men D string input'!K25)</f>
        <v>0</v>
      </c>
      <c r="H1314" s="46" t="str">
        <f>IF('Men D string input'!L25="","",'Men D string input'!L25)</f>
        <v/>
      </c>
      <c r="I1314" s="38" t="str">
        <f>IF('Men D string input'!H25="","",'Men D string input'!H25)</f>
        <v/>
      </c>
    </row>
    <row r="1315" spans="1:9">
      <c r="A1315" t="str">
        <f>IF('Men D string input'!A26="","",'Men D string input'!A26)</f>
        <v/>
      </c>
      <c r="B1315" s="38">
        <f>IF('Men D string input'!B26="","",'Men D string input'!B26)</f>
        <v>5</v>
      </c>
      <c r="C1315" s="38" t="str">
        <f>IF('Men D string input'!C26="","",'Men D string input'!C26)</f>
        <v/>
      </c>
      <c r="D1315" s="38" t="str">
        <f>IF('Men D string input'!D26="","",'Men D string input'!D26)</f>
        <v/>
      </c>
      <c r="E1315" s="38" t="str">
        <f>IF('Men D string input'!E26="","",'Men D string input'!E26)</f>
        <v/>
      </c>
      <c r="F1315" s="46" t="str">
        <f>IF('Men D string input'!X26="","",'Men D string input'!X26)</f>
        <v/>
      </c>
      <c r="G1315" s="46">
        <f>IF('Men D string input'!K26="","",'Men D string input'!K26)</f>
        <v>0</v>
      </c>
      <c r="H1315" s="46" t="str">
        <f>IF('Men D string input'!L26="","",'Men D string input'!L26)</f>
        <v/>
      </c>
      <c r="I1315" s="38" t="str">
        <f>IF('Men D string input'!H26="","",'Men D string input'!H26)</f>
        <v/>
      </c>
    </row>
    <row r="1316" spans="1:9">
      <c r="A1316" t="str">
        <f>IF('Men D string input'!A27="","",'Men D string input'!A27)</f>
        <v/>
      </c>
      <c r="B1316" s="38">
        <f>IF('Men D string input'!B27="","",'Men D string input'!B27)</f>
        <v>6</v>
      </c>
      <c r="C1316" s="38" t="str">
        <f>IF('Men D string input'!C27="","",'Men D string input'!C27)</f>
        <v/>
      </c>
      <c r="D1316" s="38" t="str">
        <f>IF('Men D string input'!D27="","",'Men D string input'!D27)</f>
        <v/>
      </c>
      <c r="E1316" s="38" t="str">
        <f>IF('Men D string input'!E27="","",'Men D string input'!E27)</f>
        <v/>
      </c>
      <c r="F1316" s="46" t="str">
        <f>IF('Men D string input'!X27="","",'Men D string input'!X27)</f>
        <v/>
      </c>
      <c r="G1316" s="46">
        <f>IF('Men D string input'!K27="","",'Men D string input'!K27)</f>
        <v>0</v>
      </c>
      <c r="H1316" s="46" t="str">
        <f>IF('Men D string input'!L27="","",'Men D string input'!L27)</f>
        <v/>
      </c>
      <c r="I1316" s="38" t="str">
        <f>IF('Men D string input'!H27="","",'Men D string input'!H27)</f>
        <v/>
      </c>
    </row>
    <row r="1317" spans="1:9">
      <c r="A1317" t="str">
        <f>IF('Men D string input'!A28="","",'Men D string input'!A28)</f>
        <v/>
      </c>
      <c r="B1317" s="38">
        <f>IF('Men D string input'!B28="","",'Men D string input'!B28)</f>
        <v>7</v>
      </c>
      <c r="C1317" s="38" t="str">
        <f>IF('Men D string input'!C28="","",'Men D string input'!C28)</f>
        <v/>
      </c>
      <c r="D1317" s="38" t="str">
        <f>IF('Men D string input'!D28="","",'Men D string input'!D28)</f>
        <v/>
      </c>
      <c r="E1317" s="38" t="str">
        <f>IF('Men D string input'!E28="","",'Men D string input'!E28)</f>
        <v/>
      </c>
      <c r="F1317" s="46" t="str">
        <f>IF('Men D string input'!X28="","",'Men D string input'!X28)</f>
        <v/>
      </c>
      <c r="G1317" s="46">
        <f>IF('Men D string input'!K28="","",'Men D string input'!K28)</f>
        <v>0</v>
      </c>
      <c r="H1317" s="46" t="str">
        <f>IF('Men D string input'!L28="","",'Men D string input'!L28)</f>
        <v/>
      </c>
      <c r="I1317" s="38" t="str">
        <f>IF('Men D string input'!H28="","",'Men D string input'!H28)</f>
        <v/>
      </c>
    </row>
    <row r="1318" spans="1:9">
      <c r="A1318" t="str">
        <f>IF('Men D string input'!A29="","",'Men D string input'!A29)</f>
        <v/>
      </c>
      <c r="B1318" s="38">
        <f>IF('Men D string input'!B29="","",'Men D string input'!B29)</f>
        <v>8</v>
      </c>
      <c r="C1318" s="38" t="str">
        <f>IF('Men D string input'!C29="","",'Men D string input'!C29)</f>
        <v/>
      </c>
      <c r="D1318" s="38" t="str">
        <f>IF('Men D string input'!D29="","",'Men D string input'!D29)</f>
        <v/>
      </c>
      <c r="E1318" s="38" t="str">
        <f>IF('Men D string input'!E29="","",'Men D string input'!E29)</f>
        <v/>
      </c>
      <c r="F1318" s="46" t="str">
        <f>IF('Men D string input'!X29="","",'Men D string input'!X29)</f>
        <v/>
      </c>
      <c r="G1318" s="46">
        <f>IF('Men D string input'!K29="","",'Men D string input'!K29)</f>
        <v>0</v>
      </c>
      <c r="H1318" s="46" t="str">
        <f>IF('Men D string input'!L29="","",'Men D string input'!L29)</f>
        <v/>
      </c>
      <c r="I1318" s="38" t="str">
        <f>IF('Men D string input'!H29="","",'Men D string input'!H29)</f>
        <v/>
      </c>
    </row>
    <row r="1319" spans="1:9">
      <c r="A1319" t="str">
        <f>IF('Men D string input'!A30="","",'Men D string input'!A30)</f>
        <v/>
      </c>
      <c r="B1319" s="38">
        <f>IF('Men D string input'!B30="","",'Men D string input'!B30)</f>
        <v>9</v>
      </c>
      <c r="C1319" s="38" t="str">
        <f>IF('Men D string input'!C30="","",'Men D string input'!C30)</f>
        <v/>
      </c>
      <c r="D1319" s="38" t="str">
        <f>IF('Men D string input'!D30="","",'Men D string input'!D30)</f>
        <v/>
      </c>
      <c r="E1319" s="38" t="str">
        <f>IF('Men D string input'!E30="","",'Men D string input'!E30)</f>
        <v/>
      </c>
      <c r="F1319" s="46" t="str">
        <f>IF('Men D string input'!X30="","",'Men D string input'!X30)</f>
        <v/>
      </c>
      <c r="G1319" s="38">
        <f>IF('Men D string input'!K30="","",'Men D string input'!K30)</f>
        <v>0</v>
      </c>
      <c r="H1319" s="38" t="str">
        <f>IF('Men D string input'!L30="","",'Men D string input'!L30)</f>
        <v/>
      </c>
      <c r="I1319" s="38" t="str">
        <f>IF('Men D string input'!H30="","",'Men D string input'!H30)</f>
        <v/>
      </c>
    </row>
    <row r="1320" spans="1:9">
      <c r="A1320" t="str">
        <f>IF('Men D string input'!A31="","",'Men D string input'!A31)</f>
        <v/>
      </c>
      <c r="B1320" s="38">
        <f>IF('Men D string input'!B31="","",'Men D string input'!B31)</f>
        <v>10</v>
      </c>
      <c r="C1320" s="38" t="str">
        <f>IF('Men D string input'!C31="","",'Men D string input'!C31)</f>
        <v/>
      </c>
      <c r="D1320" s="38" t="str">
        <f>IF('Men D string input'!D31="","",'Men D string input'!D31)</f>
        <v/>
      </c>
      <c r="E1320" s="38" t="str">
        <f>IF('Men D string input'!E31="","",'Men D string input'!E31)</f>
        <v/>
      </c>
      <c r="F1320" s="46" t="str">
        <f>IF('Men D string input'!X31="","",'Men D string input'!X31)</f>
        <v/>
      </c>
      <c r="G1320" s="38">
        <f>IF('Men D string input'!K31="","",'Men D string input'!K31)</f>
        <v>0</v>
      </c>
      <c r="H1320" s="38" t="str">
        <f>IF('Men D string input'!L31="","",'Men D string input'!L31)</f>
        <v/>
      </c>
      <c r="I1320" s="38" t="str">
        <f>IF('Men D string input'!H31="","",'Men D string input'!H31)</f>
        <v/>
      </c>
    </row>
    <row r="1321" spans="1:9">
      <c r="A1321" t="str">
        <f>IF('Men D string input'!A32="","",'Men D string input'!A32)</f>
        <v/>
      </c>
      <c r="B1321" s="38">
        <f>IF('Men D string input'!B32="","",'Men D string input'!B32)</f>
        <v>11</v>
      </c>
      <c r="C1321" s="38" t="str">
        <f>IF('Men D string input'!C32="","",'Men D string input'!C32)</f>
        <v/>
      </c>
      <c r="D1321" s="38" t="str">
        <f>IF('Men D string input'!D32="","",'Men D string input'!D32)</f>
        <v/>
      </c>
      <c r="E1321" s="38" t="str">
        <f>IF('Men D string input'!E32="","",'Men D string input'!E32)</f>
        <v/>
      </c>
      <c r="F1321" s="46" t="str">
        <f>IF('Men D string input'!X32="","",'Men D string input'!X32)</f>
        <v/>
      </c>
      <c r="G1321" s="38">
        <f>IF('Men D string input'!K32="","",'Men D string input'!K32)</f>
        <v>0</v>
      </c>
      <c r="H1321" s="38" t="str">
        <f>IF('Men D string input'!L32="","",'Men D string input'!L32)</f>
        <v/>
      </c>
      <c r="I1321" s="38" t="str">
        <f>IF('Men D string input'!H32="","",'Men D string input'!H32)</f>
        <v/>
      </c>
    </row>
    <row r="1322" spans="1:9">
      <c r="A1322" t="str">
        <f>IF('Men D string input'!A33="","",'Men D string input'!A33)</f>
        <v/>
      </c>
      <c r="B1322" s="38">
        <f>IF('Men D string input'!B33="","",'Men D string input'!B33)</f>
        <v>12</v>
      </c>
      <c r="C1322" s="38" t="str">
        <f>IF('Men D string input'!C33="","",'Men D string input'!C33)</f>
        <v/>
      </c>
      <c r="D1322" s="38" t="str">
        <f>IF('Men D string input'!D33="","",'Men D string input'!D33)</f>
        <v/>
      </c>
      <c r="E1322" s="38" t="str">
        <f>IF('Men D string input'!E33="","",'Men D string input'!E33)</f>
        <v/>
      </c>
      <c r="F1322" s="46" t="str">
        <f>IF('Men D string input'!X33="","",'Men D string input'!X33)</f>
        <v/>
      </c>
      <c r="G1322" s="38">
        <f>IF('Men D string input'!K33="","",'Men D string input'!K33)</f>
        <v>0</v>
      </c>
      <c r="H1322" s="38" t="str">
        <f>IF('Men D string input'!L33="","",'Men D string input'!L33)</f>
        <v/>
      </c>
      <c r="I1322" s="38" t="str">
        <f>IF('Men D string input'!H33="","",'Men D string input'!H33)</f>
        <v/>
      </c>
    </row>
    <row r="1323" spans="1:9">
      <c r="A1323" t="str">
        <f>IF('Men D string input'!A34="","",'Men D string input'!A34)</f>
        <v/>
      </c>
      <c r="B1323" t="str">
        <f>IF('Men D string input'!B34="","",'Men D string input'!B34)</f>
        <v/>
      </c>
      <c r="C1323" t="str">
        <f>IF('Men D string input'!C34="","",'Men D string input'!C34)</f>
        <v/>
      </c>
      <c r="D1323" t="str">
        <f>IF('Men D string input'!D34="","",'Men D string input'!D34)</f>
        <v/>
      </c>
      <c r="E1323" t="str">
        <f>IF('Men D string input'!E34="","",'Men D string input'!E34)</f>
        <v/>
      </c>
      <c r="F1323" s="2" t="str">
        <f>IF('Men D string input'!X34="","",'Men D string input'!X34)</f>
        <v/>
      </c>
      <c r="G1323" t="str">
        <f>IF('Men D string input'!K34="","",'Men D string input'!K34)</f>
        <v/>
      </c>
      <c r="H1323" t="str">
        <f>IF('Men D string input'!L34="","",'Men D string input'!L34)</f>
        <v/>
      </c>
      <c r="I1323" t="str">
        <f>IF('Men D string input'!H34="","",'Men D string input'!H34)</f>
        <v/>
      </c>
    </row>
    <row r="1324" spans="1:9">
      <c r="A1324" t="str">
        <f>IF('Men D string input'!A35="","",'Men D string input'!A35)</f>
        <v/>
      </c>
      <c r="B1324" t="str">
        <f>IF('Men D string input'!B35="","",'Men D string input'!B35)</f>
        <v/>
      </c>
      <c r="C1324" t="str">
        <f>IF('Men D string input'!C35="","",'Men D string input'!C35)</f>
        <v/>
      </c>
      <c r="D1324" t="str">
        <f>IF('Men D string input'!D35="","",'Men D string input'!D35)</f>
        <v/>
      </c>
      <c r="E1324" t="str">
        <f>IF('Men D string input'!E35="","",'Men D string input'!E35)</f>
        <v/>
      </c>
      <c r="F1324" s="2" t="str">
        <f>IF('Men D string input'!X35="","",'Men D string input'!X35)</f>
        <v/>
      </c>
      <c r="G1324" t="str">
        <f>IF('Men D string input'!K35="","",'Men D string input'!K35)</f>
        <v/>
      </c>
      <c r="H1324" t="str">
        <f>IF('Men D string input'!L35="","",'Men D string input'!L35)</f>
        <v/>
      </c>
      <c r="I1324" t="str">
        <f>IF('Men D string input'!H35="","",'Men D string input'!H35)</f>
        <v/>
      </c>
    </row>
    <row r="1325" spans="1:9">
      <c r="A1325" s="39" t="str">
        <f>IF('Men D string input'!A36="","",'Men D string input'!A36)</f>
        <v>Event</v>
      </c>
      <c r="B1325" s="39" t="str">
        <f>IF('Men D string input'!B36="","",'Men D string input'!B36)</f>
        <v>Event</v>
      </c>
      <c r="C1325" s="39">
        <f>IF('Men D string input'!C36="","",'Men D string input'!C36)</f>
        <v>400</v>
      </c>
      <c r="D1325" s="39" t="str">
        <f>IF('Men D string input'!D36="","",'Men D string input'!D36)</f>
        <v>metres</v>
      </c>
      <c r="E1325" s="40" t="str">
        <f>IF('Men D string input'!E36="","",'Men D string input'!E36)</f>
        <v/>
      </c>
      <c r="F1325" s="2" t="str">
        <f>IF('Men D string input'!X36="","",'Men D string input'!X36)</f>
        <v/>
      </c>
      <c r="G1325" s="2" t="str">
        <f>IF('Men D string input'!K36="","",'Men D string input'!K36)</f>
        <v/>
      </c>
      <c r="H1325" s="2" t="str">
        <f>IF('Men D string input'!L36="","",'Men D string input'!L36)</f>
        <v/>
      </c>
      <c r="I1325" t="str">
        <f>IF('Men D string input'!H36="","",'Men D string input'!H36)</f>
        <v/>
      </c>
    </row>
    <row r="1326" spans="1:9">
      <c r="A1326" s="16">
        <f>IF('Men D string input'!A37="","",'Men D string input'!A37)</f>
        <v>400</v>
      </c>
      <c r="B1326" s="41" t="str">
        <f>IF('Men D string input'!B37="","",'Men D string input'!B37)</f>
        <v>D string</v>
      </c>
      <c r="C1326" s="42" t="str">
        <f>IF('Men D string input'!C37="","",'Men D string input'!C37)</f>
        <v/>
      </c>
      <c r="D1326" s="42" t="str">
        <f>IF('Men D string input'!D37="","",'Men D string input'!D37)</f>
        <v/>
      </c>
      <c r="E1326" s="141" t="str">
        <f>IF('Men D string input'!E37="","",'Men D string input'!E37)</f>
        <v/>
      </c>
      <c r="F1326" s="43" t="str">
        <f>IF('Men D string input'!X37="","",'Men D string input'!X37)</f>
        <v>Formatted</v>
      </c>
      <c r="G1326" s="143" t="str">
        <f>IF('Men D string input'!K37="","",'Men D string input'!K37)</f>
        <v>Position</v>
      </c>
      <c r="H1326" s="146" t="str">
        <f>IF('Men D string input'!L37="","",'Men D string input'!L37)</f>
        <v>RAZA</v>
      </c>
      <c r="I1326" s="98" t="str">
        <f>IF('Men D string input'!H37="","",'Men D string input'!H37)</f>
        <v>Para</v>
      </c>
    </row>
    <row r="1327" spans="1:9">
      <c r="A1327" s="40" t="str">
        <f>IF('Men D string input'!A38="","",'Men D string input'!A38)</f>
        <v>MEN</v>
      </c>
      <c r="B1327" s="44" t="str">
        <f>IF('Men D string input'!B38="","",'Men D string input'!B38)</f>
        <v>Position</v>
      </c>
      <c r="C1327" s="37" t="str">
        <f>IF('Men D string input'!C38="","",'Men D string input'!C38)</f>
        <v>Competitor</v>
      </c>
      <c r="D1327" s="37" t="str">
        <f>IF('Men D string input'!D38="","",'Men D string input'!D38)</f>
        <v>Club</v>
      </c>
      <c r="E1327" s="142" t="str">
        <f>IF('Men D string input'!E38="","",'Men D string input'!E38)</f>
        <v>Bib Number</v>
      </c>
      <c r="F1327" s="45" t="str">
        <f>IF('Men D string input'!X38="","",'Men D string input'!X38)</f>
        <v>Performance</v>
      </c>
      <c r="G1327" s="144" t="str">
        <f>IF('Men D string input'!K38="","",'Men D string input'!K38)</f>
        <v>Points</v>
      </c>
      <c r="H1327" s="147" t="str">
        <f>IF('Men D string input'!L38="","",'Men D string input'!L38)</f>
        <v>Points</v>
      </c>
      <c r="I1327" s="44" t="str">
        <f>IF('Men D string input'!H38="","",'Men D string input'!H38)</f>
        <v>Category</v>
      </c>
    </row>
    <row r="1328" spans="1:9">
      <c r="A1328" t="str">
        <f>IF('Men D string input'!A39="","",'Men D string input'!A39)</f>
        <v/>
      </c>
      <c r="B1328" s="38">
        <f>IF('Men D string input'!B39="","",'Men D string input'!B39)</f>
        <v>1</v>
      </c>
      <c r="C1328" s="38" t="str">
        <f>IF('Men D string input'!C39="","",'Men D string input'!C39)</f>
        <v/>
      </c>
      <c r="D1328" s="38" t="str">
        <f>IF('Men D string input'!D39="","",'Men D string input'!D39)</f>
        <v/>
      </c>
      <c r="E1328" s="38" t="str">
        <f>IF('Men D string input'!E39="","",'Men D string input'!E39)</f>
        <v/>
      </c>
      <c r="F1328" s="145" t="str">
        <f>IF('Men D string input'!X39="","",'Men D string input'!X39)</f>
        <v/>
      </c>
      <c r="G1328" s="46">
        <f>IF('Men D string input'!K39="","",'Men D string input'!K39)</f>
        <v>0</v>
      </c>
      <c r="H1328" s="46" t="str">
        <f>IF('Men D string input'!L39="","",'Men D string input'!L39)</f>
        <v/>
      </c>
      <c r="I1328" s="99" t="str">
        <f>IF('Men D string input'!H39="","",'Men D string input'!H39)</f>
        <v/>
      </c>
    </row>
    <row r="1329" spans="1:9">
      <c r="A1329" t="str">
        <f>IF('Men D string input'!A40="","",'Men D string input'!A40)</f>
        <v/>
      </c>
      <c r="B1329" s="38">
        <f>IF('Men D string input'!B40="","",'Men D string input'!B40)</f>
        <v>2</v>
      </c>
      <c r="C1329" s="38" t="str">
        <f>IF('Men D string input'!C40="","",'Men D string input'!C40)</f>
        <v/>
      </c>
      <c r="D1329" s="38" t="str">
        <f>IF('Men D string input'!D40="","",'Men D string input'!D40)</f>
        <v/>
      </c>
      <c r="E1329" s="38" t="str">
        <f>IF('Men D string input'!E40="","",'Men D string input'!E40)</f>
        <v/>
      </c>
      <c r="F1329" s="46" t="str">
        <f>IF('Men D string input'!X40="","",'Men D string input'!X40)</f>
        <v/>
      </c>
      <c r="G1329" s="46">
        <f>IF('Men D string input'!K40="","",'Men D string input'!K40)</f>
        <v>0</v>
      </c>
      <c r="H1329" s="46" t="str">
        <f>IF('Men D string input'!L40="","",'Men D string input'!L40)</f>
        <v/>
      </c>
      <c r="I1329" s="38" t="str">
        <f>IF('Men D string input'!H40="","",'Men D string input'!H40)</f>
        <v/>
      </c>
    </row>
    <row r="1330" spans="1:9">
      <c r="A1330" t="str">
        <f>IF('Men D string input'!A41="","",'Men D string input'!A41)</f>
        <v/>
      </c>
      <c r="B1330" s="38">
        <f>IF('Men D string input'!B41="","",'Men D string input'!B41)</f>
        <v>3</v>
      </c>
      <c r="C1330" s="38" t="str">
        <f>IF('Men D string input'!C41="","",'Men D string input'!C41)</f>
        <v/>
      </c>
      <c r="D1330" s="38" t="str">
        <f>IF('Men D string input'!D41="","",'Men D string input'!D41)</f>
        <v/>
      </c>
      <c r="E1330" s="38" t="str">
        <f>IF('Men D string input'!E41="","",'Men D string input'!E41)</f>
        <v/>
      </c>
      <c r="F1330" s="46" t="str">
        <f>IF('Men D string input'!X41="","",'Men D string input'!X41)</f>
        <v/>
      </c>
      <c r="G1330" s="46">
        <f>IF('Men D string input'!K41="","",'Men D string input'!K41)</f>
        <v>0</v>
      </c>
      <c r="H1330" s="46" t="str">
        <f>IF('Men D string input'!L41="","",'Men D string input'!L41)</f>
        <v/>
      </c>
      <c r="I1330" s="38" t="str">
        <f>IF('Men D string input'!H41="","",'Men D string input'!H41)</f>
        <v/>
      </c>
    </row>
    <row r="1331" spans="1:9">
      <c r="A1331" t="str">
        <f>IF('Men D string input'!A42="","",'Men D string input'!A42)</f>
        <v/>
      </c>
      <c r="B1331" s="38">
        <f>IF('Men D string input'!B42="","",'Men D string input'!B42)</f>
        <v>4</v>
      </c>
      <c r="C1331" s="38" t="str">
        <f>IF('Men D string input'!C42="","",'Men D string input'!C42)</f>
        <v/>
      </c>
      <c r="D1331" s="38" t="str">
        <f>IF('Men D string input'!D42="","",'Men D string input'!D42)</f>
        <v/>
      </c>
      <c r="E1331" s="38" t="str">
        <f>IF('Men D string input'!E42="","",'Men D string input'!E42)</f>
        <v/>
      </c>
      <c r="F1331" s="46" t="str">
        <f>IF('Men D string input'!X42="","",'Men D string input'!X42)</f>
        <v/>
      </c>
      <c r="G1331" s="46">
        <f>IF('Men D string input'!K42="","",'Men D string input'!K42)</f>
        <v>0</v>
      </c>
      <c r="H1331" s="46" t="str">
        <f>IF('Men D string input'!L42="","",'Men D string input'!L42)</f>
        <v/>
      </c>
      <c r="I1331" s="38" t="str">
        <f>IF('Men D string input'!H42="","",'Men D string input'!H42)</f>
        <v/>
      </c>
    </row>
    <row r="1332" spans="1:9">
      <c r="A1332" t="str">
        <f>IF('Men D string input'!A43="","",'Men D string input'!A43)</f>
        <v/>
      </c>
      <c r="B1332" s="38">
        <f>IF('Men D string input'!B43="","",'Men D string input'!B43)</f>
        <v>5</v>
      </c>
      <c r="C1332" s="38" t="str">
        <f>IF('Men D string input'!C43="","",'Men D string input'!C43)</f>
        <v/>
      </c>
      <c r="D1332" s="38" t="str">
        <f>IF('Men D string input'!D43="","",'Men D string input'!D43)</f>
        <v/>
      </c>
      <c r="E1332" s="38" t="str">
        <f>IF('Men D string input'!E43="","",'Men D string input'!E43)</f>
        <v/>
      </c>
      <c r="F1332" s="46" t="str">
        <f>IF('Men D string input'!X43="","",'Men D string input'!X43)</f>
        <v/>
      </c>
      <c r="G1332" s="46">
        <f>IF('Men D string input'!K43="","",'Men D string input'!K43)</f>
        <v>0</v>
      </c>
      <c r="H1332" s="46" t="str">
        <f>IF('Men D string input'!L43="","",'Men D string input'!L43)</f>
        <v/>
      </c>
      <c r="I1332" s="38" t="str">
        <f>IF('Men D string input'!H43="","",'Men D string input'!H43)</f>
        <v/>
      </c>
    </row>
    <row r="1333" spans="1:9">
      <c r="A1333" t="str">
        <f>IF('Men D string input'!A44="","",'Men D string input'!A44)</f>
        <v/>
      </c>
      <c r="B1333" s="38">
        <f>IF('Men D string input'!B44="","",'Men D string input'!B44)</f>
        <v>6</v>
      </c>
      <c r="C1333" s="38" t="str">
        <f>IF('Men D string input'!C44="","",'Men D string input'!C44)</f>
        <v/>
      </c>
      <c r="D1333" s="38" t="str">
        <f>IF('Men D string input'!D44="","",'Men D string input'!D44)</f>
        <v/>
      </c>
      <c r="E1333" s="38" t="str">
        <f>IF('Men D string input'!E44="","",'Men D string input'!E44)</f>
        <v/>
      </c>
      <c r="F1333" s="46" t="str">
        <f>IF('Men D string input'!X44="","",'Men D string input'!X44)</f>
        <v/>
      </c>
      <c r="G1333" s="46">
        <f>IF('Men D string input'!K44="","",'Men D string input'!K44)</f>
        <v>0</v>
      </c>
      <c r="H1333" s="46" t="str">
        <f>IF('Men D string input'!L44="","",'Men D string input'!L44)</f>
        <v/>
      </c>
      <c r="I1333" s="38" t="str">
        <f>IF('Men D string input'!H44="","",'Men D string input'!H44)</f>
        <v/>
      </c>
    </row>
    <row r="1334" spans="1:9">
      <c r="A1334" t="str">
        <f>IF('Men D string input'!A45="","",'Men D string input'!A45)</f>
        <v/>
      </c>
      <c r="B1334" s="38">
        <f>IF('Men D string input'!B45="","",'Men D string input'!B45)</f>
        <v>7</v>
      </c>
      <c r="C1334" s="38" t="str">
        <f>IF('Men D string input'!C45="","",'Men D string input'!C45)</f>
        <v/>
      </c>
      <c r="D1334" s="38" t="str">
        <f>IF('Men D string input'!D45="","",'Men D string input'!D45)</f>
        <v/>
      </c>
      <c r="E1334" s="38" t="str">
        <f>IF('Men D string input'!E45="","",'Men D string input'!E45)</f>
        <v/>
      </c>
      <c r="F1334" s="46" t="str">
        <f>IF('Men D string input'!X45="","",'Men D string input'!X45)</f>
        <v/>
      </c>
      <c r="G1334" s="46">
        <f>IF('Men D string input'!K45="","",'Men D string input'!K45)</f>
        <v>0</v>
      </c>
      <c r="H1334" s="46" t="str">
        <f>IF('Men D string input'!L45="","",'Men D string input'!L45)</f>
        <v/>
      </c>
      <c r="I1334" s="38" t="str">
        <f>IF('Men D string input'!H45="","",'Men D string input'!H45)</f>
        <v/>
      </c>
    </row>
    <row r="1335" spans="1:9">
      <c r="A1335" t="str">
        <f>IF('Men D string input'!A46="","",'Men D string input'!A46)</f>
        <v/>
      </c>
      <c r="B1335" s="38">
        <f>IF('Men D string input'!B46="","",'Men D string input'!B46)</f>
        <v>8</v>
      </c>
      <c r="C1335" s="38" t="str">
        <f>IF('Men D string input'!C46="","",'Men D string input'!C46)</f>
        <v/>
      </c>
      <c r="D1335" s="38" t="str">
        <f>IF('Men D string input'!D46="","",'Men D string input'!D46)</f>
        <v/>
      </c>
      <c r="E1335" s="38" t="str">
        <f>IF('Men D string input'!E46="","",'Men D string input'!E46)</f>
        <v/>
      </c>
      <c r="F1335" s="46" t="str">
        <f>IF('Men D string input'!X46="","",'Men D string input'!X46)</f>
        <v/>
      </c>
      <c r="G1335" s="46">
        <f>IF('Men D string input'!K46="","",'Men D string input'!K46)</f>
        <v>0</v>
      </c>
      <c r="H1335" s="46" t="str">
        <f>IF('Men D string input'!L46="","",'Men D string input'!L46)</f>
        <v/>
      </c>
      <c r="I1335" s="38" t="str">
        <f>IF('Men D string input'!H46="","",'Men D string input'!H46)</f>
        <v/>
      </c>
    </row>
    <row r="1336" spans="1:9">
      <c r="A1336" t="str">
        <f>IF('Men D string input'!A47="","",'Men D string input'!A47)</f>
        <v/>
      </c>
      <c r="B1336" s="38">
        <f>IF('Men D string input'!B47="","",'Men D string input'!B47)</f>
        <v>9</v>
      </c>
      <c r="C1336" s="38" t="str">
        <f>IF('Men D string input'!C47="","",'Men D string input'!C47)</f>
        <v/>
      </c>
      <c r="D1336" s="38" t="str">
        <f>IF('Men D string input'!D47="","",'Men D string input'!D47)</f>
        <v/>
      </c>
      <c r="E1336" s="38" t="str">
        <f>IF('Men D string input'!E47="","",'Men D string input'!E47)</f>
        <v/>
      </c>
      <c r="F1336" s="46" t="str">
        <f>IF('Men D string input'!X47="","",'Men D string input'!X47)</f>
        <v/>
      </c>
      <c r="G1336" s="38">
        <f>IF('Men D string input'!K47="","",'Men D string input'!K47)</f>
        <v>0</v>
      </c>
      <c r="H1336" s="38" t="str">
        <f>IF('Men D string input'!L47="","",'Men D string input'!L47)</f>
        <v/>
      </c>
      <c r="I1336" s="38" t="str">
        <f>IF('Men D string input'!H47="","",'Men D string input'!H47)</f>
        <v/>
      </c>
    </row>
    <row r="1337" spans="1:9">
      <c r="A1337" t="str">
        <f>IF('Men D string input'!A48="","",'Men D string input'!A48)</f>
        <v/>
      </c>
      <c r="B1337" s="38">
        <f>IF('Men D string input'!B48="","",'Men D string input'!B48)</f>
        <v>10</v>
      </c>
      <c r="C1337" s="38" t="str">
        <f>IF('Men D string input'!C48="","",'Men D string input'!C48)</f>
        <v/>
      </c>
      <c r="D1337" s="38" t="str">
        <f>IF('Men D string input'!D48="","",'Men D string input'!D48)</f>
        <v/>
      </c>
      <c r="E1337" s="38" t="str">
        <f>IF('Men D string input'!E48="","",'Men D string input'!E48)</f>
        <v/>
      </c>
      <c r="F1337" s="46" t="str">
        <f>IF('Men D string input'!X48="","",'Men D string input'!X48)</f>
        <v/>
      </c>
      <c r="G1337" s="38">
        <f>IF('Men D string input'!K48="","",'Men D string input'!K48)</f>
        <v>0</v>
      </c>
      <c r="H1337" s="38" t="str">
        <f>IF('Men D string input'!L48="","",'Men D string input'!L48)</f>
        <v/>
      </c>
      <c r="I1337" s="38" t="str">
        <f>IF('Men D string input'!H48="","",'Men D string input'!H48)</f>
        <v/>
      </c>
    </row>
    <row r="1338" spans="1:9">
      <c r="A1338" t="str">
        <f>IF('Men D string input'!A49="","",'Men D string input'!A49)</f>
        <v/>
      </c>
      <c r="B1338" s="38">
        <f>IF('Men D string input'!B49="","",'Men D string input'!B49)</f>
        <v>11</v>
      </c>
      <c r="C1338" s="38" t="str">
        <f>IF('Men D string input'!C49="","",'Men D string input'!C49)</f>
        <v/>
      </c>
      <c r="D1338" s="38" t="str">
        <f>IF('Men D string input'!D49="","",'Men D string input'!D49)</f>
        <v/>
      </c>
      <c r="E1338" s="38" t="str">
        <f>IF('Men D string input'!E49="","",'Men D string input'!E49)</f>
        <v/>
      </c>
      <c r="F1338" s="46" t="str">
        <f>IF('Men D string input'!X49="","",'Men D string input'!X49)</f>
        <v/>
      </c>
      <c r="G1338" s="38">
        <f>IF('Men D string input'!K49="","",'Men D string input'!K49)</f>
        <v>0</v>
      </c>
      <c r="H1338" s="38" t="str">
        <f>IF('Men D string input'!L49="","",'Men D string input'!L49)</f>
        <v/>
      </c>
      <c r="I1338" s="38" t="str">
        <f>IF('Men D string input'!H49="","",'Men D string input'!H49)</f>
        <v/>
      </c>
    </row>
    <row r="1339" spans="1:9">
      <c r="A1339" t="str">
        <f>IF('Men D string input'!A50="","",'Men D string input'!A50)</f>
        <v/>
      </c>
      <c r="B1339" s="38">
        <f>IF('Men D string input'!B50="","",'Men D string input'!B50)</f>
        <v>12</v>
      </c>
      <c r="C1339" s="38" t="str">
        <f>IF('Men D string input'!C50="","",'Men D string input'!C50)</f>
        <v/>
      </c>
      <c r="D1339" s="38" t="str">
        <f>IF('Men D string input'!D50="","",'Men D string input'!D50)</f>
        <v/>
      </c>
      <c r="E1339" s="38" t="str">
        <f>IF('Men D string input'!E50="","",'Men D string input'!E50)</f>
        <v/>
      </c>
      <c r="F1339" s="46" t="str">
        <f>IF('Men D string input'!X50="","",'Men D string input'!X50)</f>
        <v/>
      </c>
      <c r="G1339" s="38">
        <f>IF('Men D string input'!K50="","",'Men D string input'!K50)</f>
        <v>0</v>
      </c>
      <c r="H1339" s="38" t="str">
        <f>IF('Men D string input'!L50="","",'Men D string input'!L50)</f>
        <v/>
      </c>
      <c r="I1339" s="38" t="str">
        <f>IF('Men D string input'!H50="","",'Men D string input'!H50)</f>
        <v/>
      </c>
    </row>
    <row r="1340" spans="1:9">
      <c r="A1340" t="str">
        <f>IF('Men D string input'!A51="","",'Men D string input'!A51)</f>
        <v/>
      </c>
      <c r="B1340" t="str">
        <f>IF('Men D string input'!B51="","",'Men D string input'!B51)</f>
        <v/>
      </c>
      <c r="C1340" t="str">
        <f>IF('Men D string input'!C51="","",'Men D string input'!C51)</f>
        <v/>
      </c>
      <c r="D1340" t="str">
        <f>IF('Men D string input'!D51="","",'Men D string input'!D51)</f>
        <v/>
      </c>
      <c r="E1340" t="str">
        <f>IF('Men D string input'!E51="","",'Men D string input'!E51)</f>
        <v/>
      </c>
      <c r="F1340" s="2" t="str">
        <f>IF('Men D string input'!X51="","",'Men D string input'!X51)</f>
        <v/>
      </c>
      <c r="G1340" t="str">
        <f>IF('Men D string input'!K51="","",'Men D string input'!K51)</f>
        <v/>
      </c>
      <c r="H1340" t="str">
        <f>IF('Men D string input'!L51="","",'Men D string input'!L51)</f>
        <v/>
      </c>
      <c r="I1340" t="str">
        <f>IF('Men D string input'!H51="","",'Men D string input'!H51)</f>
        <v/>
      </c>
    </row>
    <row r="1341" spans="1:9">
      <c r="A1341" t="str">
        <f>IF('Men D string input'!A52="","",'Men D string input'!A52)</f>
        <v/>
      </c>
      <c r="B1341" t="str">
        <f>IF('Men D string input'!B52="","",'Men D string input'!B52)</f>
        <v/>
      </c>
      <c r="C1341" t="str">
        <f>IF('Men D string input'!C52="","",'Men D string input'!C52)</f>
        <v/>
      </c>
      <c r="D1341" t="str">
        <f>IF('Men D string input'!D52="","",'Men D string input'!D52)</f>
        <v/>
      </c>
      <c r="E1341" t="str">
        <f>IF('Men D string input'!E52="","",'Men D string input'!E52)</f>
        <v/>
      </c>
      <c r="F1341" s="2" t="str">
        <f>IF('Men D string input'!X52="","",'Men D string input'!X52)</f>
        <v/>
      </c>
      <c r="G1341" t="str">
        <f>IF('Men D string input'!K52="","",'Men D string input'!K52)</f>
        <v/>
      </c>
      <c r="H1341" t="str">
        <f>IF('Men D string input'!L52="","",'Men D string input'!L52)</f>
        <v/>
      </c>
      <c r="I1341" t="str">
        <f>IF('Men D string input'!H52="","",'Men D string input'!H52)</f>
        <v/>
      </c>
    </row>
    <row r="1342" spans="1:9">
      <c r="A1342" s="39" t="str">
        <f>IF('Men D string input'!A53="","",'Men D string input'!A53)</f>
        <v>Event</v>
      </c>
      <c r="B1342" s="39" t="str">
        <f>IF('Men D string input'!B53="","",'Men D string input'!B53)</f>
        <v>Event</v>
      </c>
      <c r="C1342" s="39">
        <f>IF('Men D string input'!C53="","",'Men D string input'!C53)</f>
        <v>800</v>
      </c>
      <c r="D1342" s="39" t="str">
        <f>IF('Men D string input'!D53="","",'Men D string input'!D53)</f>
        <v>metres</v>
      </c>
      <c r="E1342" s="40" t="str">
        <f>IF('Men D string input'!E53="","",'Men D string input'!E53)</f>
        <v/>
      </c>
      <c r="F1342" s="2" t="str">
        <f>IF('Men D string input'!X53="","",'Men D string input'!X53)</f>
        <v/>
      </c>
      <c r="G1342" s="2" t="str">
        <f>IF('Men D string input'!K53="","",'Men D string input'!K53)</f>
        <v/>
      </c>
      <c r="H1342" s="2" t="str">
        <f>IF('Men D string input'!L53="","",'Men D string input'!L53)</f>
        <v/>
      </c>
      <c r="I1342" t="str">
        <f>IF('Men D string input'!H53="","",'Men D string input'!H53)</f>
        <v/>
      </c>
    </row>
    <row r="1343" spans="1:9">
      <c r="A1343" s="16">
        <f>IF('Men D string input'!A54="","",'Men D string input'!A54)</f>
        <v>800</v>
      </c>
      <c r="B1343" s="41" t="str">
        <f>IF('Men D string input'!B54="","",'Men D string input'!B54)</f>
        <v>D string</v>
      </c>
      <c r="C1343" s="42" t="str">
        <f>IF('Men D string input'!C54="","",'Men D string input'!C54)</f>
        <v/>
      </c>
      <c r="D1343" s="42" t="str">
        <f>IF('Men D string input'!D54="","",'Men D string input'!D54)</f>
        <v/>
      </c>
      <c r="E1343" s="141" t="str">
        <f>IF('Men D string input'!E54="","",'Men D string input'!E54)</f>
        <v/>
      </c>
      <c r="F1343" s="43" t="str">
        <f>IF('Men D string input'!X54="","",'Men D string input'!X54)</f>
        <v>Formatted</v>
      </c>
      <c r="G1343" s="143" t="str">
        <f>IF('Men D string input'!K54="","",'Men D string input'!K54)</f>
        <v>Position</v>
      </c>
      <c r="H1343" s="146" t="str">
        <f>IF('Men D string input'!L54="","",'Men D string input'!L54)</f>
        <v>RAZA</v>
      </c>
      <c r="I1343" s="98" t="str">
        <f>IF('Men D string input'!H54="","",'Men D string input'!H54)</f>
        <v>Para</v>
      </c>
    </row>
    <row r="1344" spans="1:9">
      <c r="A1344" s="40" t="str">
        <f>IF('Men D string input'!A55="","",'Men D string input'!A55)</f>
        <v>MEN</v>
      </c>
      <c r="B1344" s="44" t="str">
        <f>IF('Men D string input'!B55="","",'Men D string input'!B55)</f>
        <v>Position</v>
      </c>
      <c r="C1344" s="37" t="str">
        <f>IF('Men D string input'!C55="","",'Men D string input'!C55)</f>
        <v>Competitor</v>
      </c>
      <c r="D1344" s="37" t="str">
        <f>IF('Men D string input'!D55="","",'Men D string input'!D55)</f>
        <v>Club</v>
      </c>
      <c r="E1344" s="142" t="str">
        <f>IF('Men D string input'!E55="","",'Men D string input'!E55)</f>
        <v>Bib Number</v>
      </c>
      <c r="F1344" s="45" t="str">
        <f>IF('Men D string input'!X55="","",'Men D string input'!X55)</f>
        <v>Performance</v>
      </c>
      <c r="G1344" s="144" t="str">
        <f>IF('Men D string input'!K55="","",'Men D string input'!K55)</f>
        <v>Points</v>
      </c>
      <c r="H1344" s="147" t="str">
        <f>IF('Men D string input'!L55="","",'Men D string input'!L55)</f>
        <v>Points</v>
      </c>
      <c r="I1344" s="44" t="str">
        <f>IF('Men D string input'!H55="","",'Men D string input'!H55)</f>
        <v>Category</v>
      </c>
    </row>
    <row r="1345" spans="1:9">
      <c r="A1345" t="str">
        <f>IF('Men D string input'!A56="","",'Men D string input'!A56)</f>
        <v/>
      </c>
      <c r="B1345" s="38">
        <f>IF('Men D string input'!B56="","",'Men D string input'!B56)</f>
        <v>1</v>
      </c>
      <c r="C1345" s="38" t="str">
        <f>IF('Men D string input'!C56="","",'Men D string input'!C56)</f>
        <v/>
      </c>
      <c r="D1345" s="38" t="str">
        <f>IF('Men D string input'!D56="","",'Men D string input'!D56)</f>
        <v/>
      </c>
      <c r="E1345" s="38" t="str">
        <f>IF('Men D string input'!E56="","",'Men D string input'!E56)</f>
        <v/>
      </c>
      <c r="F1345" s="145" t="str">
        <f>IF('Men D string input'!X56="","",'Men D string input'!X56)</f>
        <v/>
      </c>
      <c r="G1345" s="46">
        <f>IF('Men D string input'!K56="","",'Men D string input'!K56)</f>
        <v>0</v>
      </c>
      <c r="H1345" s="46" t="str">
        <f>IF('Men D string input'!L56="","",'Men D string input'!L56)</f>
        <v/>
      </c>
      <c r="I1345" s="99" t="str">
        <f>IF('Men D string input'!H56="","",'Men D string input'!H56)</f>
        <v/>
      </c>
    </row>
    <row r="1346" spans="1:9">
      <c r="A1346" t="str">
        <f>IF('Men D string input'!A57="","",'Men D string input'!A57)</f>
        <v/>
      </c>
      <c r="B1346" s="38">
        <f>IF('Men D string input'!B57="","",'Men D string input'!B57)</f>
        <v>2</v>
      </c>
      <c r="C1346" s="38" t="str">
        <f>IF('Men D string input'!C57="","",'Men D string input'!C57)</f>
        <v/>
      </c>
      <c r="D1346" s="38" t="str">
        <f>IF('Men D string input'!D57="","",'Men D string input'!D57)</f>
        <v/>
      </c>
      <c r="E1346" s="38" t="str">
        <f>IF('Men D string input'!E57="","",'Men D string input'!E57)</f>
        <v/>
      </c>
      <c r="F1346" s="46" t="str">
        <f>IF('Men D string input'!X57="","",'Men D string input'!X57)</f>
        <v/>
      </c>
      <c r="G1346" s="46">
        <f>IF('Men D string input'!K57="","",'Men D string input'!K57)</f>
        <v>0</v>
      </c>
      <c r="H1346" s="46" t="str">
        <f>IF('Men D string input'!L57="","",'Men D string input'!L57)</f>
        <v/>
      </c>
      <c r="I1346" s="38" t="str">
        <f>IF('Men D string input'!H57="","",'Men D string input'!H57)</f>
        <v/>
      </c>
    </row>
    <row r="1347" spans="1:9">
      <c r="A1347" t="str">
        <f>IF('Men D string input'!A58="","",'Men D string input'!A58)</f>
        <v/>
      </c>
      <c r="B1347" s="38">
        <f>IF('Men D string input'!B58="","",'Men D string input'!B58)</f>
        <v>3</v>
      </c>
      <c r="C1347" s="38" t="str">
        <f>IF('Men D string input'!C58="","",'Men D string input'!C58)</f>
        <v/>
      </c>
      <c r="D1347" s="38" t="str">
        <f>IF('Men D string input'!D58="","",'Men D string input'!D58)</f>
        <v/>
      </c>
      <c r="E1347" s="38" t="str">
        <f>IF('Men D string input'!E58="","",'Men D string input'!E58)</f>
        <v/>
      </c>
      <c r="F1347" s="46" t="str">
        <f>IF('Men D string input'!X58="","",'Men D string input'!X58)</f>
        <v/>
      </c>
      <c r="G1347" s="46">
        <f>IF('Men D string input'!K58="","",'Men D string input'!K58)</f>
        <v>0</v>
      </c>
      <c r="H1347" s="46" t="str">
        <f>IF('Men D string input'!L58="","",'Men D string input'!L58)</f>
        <v/>
      </c>
      <c r="I1347" s="38" t="str">
        <f>IF('Men D string input'!H58="","",'Men D string input'!H58)</f>
        <v/>
      </c>
    </row>
    <row r="1348" spans="1:9">
      <c r="A1348" t="str">
        <f>IF('Men D string input'!A59="","",'Men D string input'!A59)</f>
        <v/>
      </c>
      <c r="B1348" s="38">
        <f>IF('Men D string input'!B59="","",'Men D string input'!B59)</f>
        <v>4</v>
      </c>
      <c r="C1348" s="38" t="str">
        <f>IF('Men D string input'!C59="","",'Men D string input'!C59)</f>
        <v/>
      </c>
      <c r="D1348" s="38" t="str">
        <f>IF('Men D string input'!D59="","",'Men D string input'!D59)</f>
        <v/>
      </c>
      <c r="E1348" s="38" t="str">
        <f>IF('Men D string input'!E59="","",'Men D string input'!E59)</f>
        <v/>
      </c>
      <c r="F1348" s="46" t="str">
        <f>IF('Men D string input'!X59="","",'Men D string input'!X59)</f>
        <v/>
      </c>
      <c r="G1348" s="46">
        <f>IF('Men D string input'!K59="","",'Men D string input'!K59)</f>
        <v>0</v>
      </c>
      <c r="H1348" s="46" t="str">
        <f>IF('Men D string input'!L59="","",'Men D string input'!L59)</f>
        <v/>
      </c>
      <c r="I1348" s="38" t="str">
        <f>IF('Men D string input'!H59="","",'Men D string input'!H59)</f>
        <v/>
      </c>
    </row>
    <row r="1349" spans="1:9">
      <c r="A1349" t="str">
        <f>IF('Men D string input'!A60="","",'Men D string input'!A60)</f>
        <v/>
      </c>
      <c r="B1349" s="38">
        <f>IF('Men D string input'!B60="","",'Men D string input'!B60)</f>
        <v>5</v>
      </c>
      <c r="C1349" s="38" t="str">
        <f>IF('Men D string input'!C60="","",'Men D string input'!C60)</f>
        <v/>
      </c>
      <c r="D1349" s="38" t="str">
        <f>IF('Men D string input'!D60="","",'Men D string input'!D60)</f>
        <v/>
      </c>
      <c r="E1349" s="38" t="str">
        <f>IF('Men D string input'!E60="","",'Men D string input'!E60)</f>
        <v/>
      </c>
      <c r="F1349" s="46" t="str">
        <f>IF('Men D string input'!X60="","",'Men D string input'!X60)</f>
        <v/>
      </c>
      <c r="G1349" s="46">
        <f>IF('Men D string input'!K60="","",'Men D string input'!K60)</f>
        <v>0</v>
      </c>
      <c r="H1349" s="46" t="str">
        <f>IF('Men D string input'!L60="","",'Men D string input'!L60)</f>
        <v/>
      </c>
      <c r="I1349" s="38" t="str">
        <f>IF('Men D string input'!H60="","",'Men D string input'!H60)</f>
        <v/>
      </c>
    </row>
    <row r="1350" spans="1:9">
      <c r="A1350" t="str">
        <f>IF('Men D string input'!A61="","",'Men D string input'!A61)</f>
        <v/>
      </c>
      <c r="B1350" s="38">
        <f>IF('Men D string input'!B61="","",'Men D string input'!B61)</f>
        <v>6</v>
      </c>
      <c r="C1350" s="38" t="str">
        <f>IF('Men D string input'!C61="","",'Men D string input'!C61)</f>
        <v/>
      </c>
      <c r="D1350" s="38" t="str">
        <f>IF('Men D string input'!D61="","",'Men D string input'!D61)</f>
        <v/>
      </c>
      <c r="E1350" s="38" t="str">
        <f>IF('Men D string input'!E61="","",'Men D string input'!E61)</f>
        <v/>
      </c>
      <c r="F1350" s="46" t="str">
        <f>IF('Men D string input'!X61="","",'Men D string input'!X61)</f>
        <v/>
      </c>
      <c r="G1350" s="46">
        <f>IF('Men D string input'!K61="","",'Men D string input'!K61)</f>
        <v>0</v>
      </c>
      <c r="H1350" s="46" t="str">
        <f>IF('Men D string input'!L61="","",'Men D string input'!L61)</f>
        <v/>
      </c>
      <c r="I1350" s="38" t="str">
        <f>IF('Men D string input'!H61="","",'Men D string input'!H61)</f>
        <v/>
      </c>
    </row>
    <row r="1351" spans="1:9">
      <c r="A1351" t="str">
        <f>IF('Men D string input'!A62="","",'Men D string input'!A62)</f>
        <v/>
      </c>
      <c r="B1351" s="38">
        <f>IF('Men D string input'!B62="","",'Men D string input'!B62)</f>
        <v>7</v>
      </c>
      <c r="C1351" s="38" t="str">
        <f>IF('Men D string input'!C62="","",'Men D string input'!C62)</f>
        <v/>
      </c>
      <c r="D1351" s="38" t="str">
        <f>IF('Men D string input'!D62="","",'Men D string input'!D62)</f>
        <v/>
      </c>
      <c r="E1351" s="38" t="str">
        <f>IF('Men D string input'!E62="","",'Men D string input'!E62)</f>
        <v/>
      </c>
      <c r="F1351" s="46" t="str">
        <f>IF('Men D string input'!X62="","",'Men D string input'!X62)</f>
        <v/>
      </c>
      <c r="G1351" s="46">
        <f>IF('Men D string input'!K62="","",'Men D string input'!K62)</f>
        <v>0</v>
      </c>
      <c r="H1351" s="46" t="str">
        <f>IF('Men D string input'!L62="","",'Men D string input'!L62)</f>
        <v/>
      </c>
      <c r="I1351" s="38" t="str">
        <f>IF('Men D string input'!H62="","",'Men D string input'!H62)</f>
        <v/>
      </c>
    </row>
    <row r="1352" spans="1:9">
      <c r="A1352" t="str">
        <f>IF('Men D string input'!A63="","",'Men D string input'!A63)</f>
        <v/>
      </c>
      <c r="B1352" s="38">
        <f>IF('Men D string input'!B63="","",'Men D string input'!B63)</f>
        <v>8</v>
      </c>
      <c r="C1352" s="38" t="str">
        <f>IF('Men D string input'!C63="","",'Men D string input'!C63)</f>
        <v/>
      </c>
      <c r="D1352" s="38" t="str">
        <f>IF('Men D string input'!D63="","",'Men D string input'!D63)</f>
        <v/>
      </c>
      <c r="E1352" s="38" t="str">
        <f>IF('Men D string input'!E63="","",'Men D string input'!E63)</f>
        <v/>
      </c>
      <c r="F1352" s="46" t="str">
        <f>IF('Men D string input'!X63="","",'Men D string input'!X63)</f>
        <v/>
      </c>
      <c r="G1352" s="46">
        <f>IF('Men D string input'!K63="","",'Men D string input'!K63)</f>
        <v>0</v>
      </c>
      <c r="H1352" s="46" t="str">
        <f>IF('Men D string input'!L63="","",'Men D string input'!L63)</f>
        <v/>
      </c>
      <c r="I1352" s="38" t="str">
        <f>IF('Men D string input'!H63="","",'Men D string input'!H63)</f>
        <v/>
      </c>
    </row>
    <row r="1353" spans="1:9">
      <c r="A1353" t="str">
        <f>IF('Men D string input'!A64="","",'Men D string input'!A64)</f>
        <v/>
      </c>
      <c r="B1353" s="38">
        <f>IF('Men D string input'!B64="","",'Men D string input'!B64)</f>
        <v>9</v>
      </c>
      <c r="C1353" s="38" t="str">
        <f>IF('Men D string input'!C64="","",'Men D string input'!C64)</f>
        <v/>
      </c>
      <c r="D1353" s="38" t="str">
        <f>IF('Men D string input'!D64="","",'Men D string input'!D64)</f>
        <v/>
      </c>
      <c r="E1353" s="38" t="str">
        <f>IF('Men D string input'!E64="","",'Men D string input'!E64)</f>
        <v/>
      </c>
      <c r="F1353" s="46" t="str">
        <f>IF('Men D string input'!X64="","",'Men D string input'!X64)</f>
        <v/>
      </c>
      <c r="G1353" s="38">
        <f>IF('Men D string input'!K64="","",'Men D string input'!K64)</f>
        <v>0</v>
      </c>
      <c r="H1353" s="38" t="str">
        <f>IF('Men D string input'!L64="","",'Men D string input'!L64)</f>
        <v/>
      </c>
      <c r="I1353" s="38" t="str">
        <f>IF('Men D string input'!H64="","",'Men D string input'!H64)</f>
        <v/>
      </c>
    </row>
    <row r="1354" spans="1:9">
      <c r="A1354" t="str">
        <f>IF('Men D string input'!A65="","",'Men D string input'!A65)</f>
        <v/>
      </c>
      <c r="B1354" s="38">
        <f>IF('Men D string input'!B65="","",'Men D string input'!B65)</f>
        <v>10</v>
      </c>
      <c r="C1354" s="38" t="str">
        <f>IF('Men D string input'!C65="","",'Men D string input'!C65)</f>
        <v/>
      </c>
      <c r="D1354" s="38" t="str">
        <f>IF('Men D string input'!D65="","",'Men D string input'!D65)</f>
        <v/>
      </c>
      <c r="E1354" s="38" t="str">
        <f>IF('Men D string input'!E65="","",'Men D string input'!E65)</f>
        <v/>
      </c>
      <c r="F1354" s="46" t="str">
        <f>IF('Men D string input'!X65="","",'Men D string input'!X65)</f>
        <v/>
      </c>
      <c r="G1354" s="38">
        <f>IF('Men D string input'!K65="","",'Men D string input'!K65)</f>
        <v>0</v>
      </c>
      <c r="H1354" s="38" t="str">
        <f>IF('Men D string input'!L65="","",'Men D string input'!L65)</f>
        <v/>
      </c>
      <c r="I1354" s="38" t="str">
        <f>IF('Men D string input'!H65="","",'Men D string input'!H65)</f>
        <v/>
      </c>
    </row>
    <row r="1355" spans="1:9">
      <c r="A1355" t="str">
        <f>IF('Men D string input'!A66="","",'Men D string input'!A66)</f>
        <v/>
      </c>
      <c r="B1355" s="38">
        <f>IF('Men D string input'!B66="","",'Men D string input'!B66)</f>
        <v>11</v>
      </c>
      <c r="C1355" s="38" t="str">
        <f>IF('Men D string input'!C66="","",'Men D string input'!C66)</f>
        <v/>
      </c>
      <c r="D1355" s="38" t="str">
        <f>IF('Men D string input'!D66="","",'Men D string input'!D66)</f>
        <v/>
      </c>
      <c r="E1355" s="38" t="str">
        <f>IF('Men D string input'!E66="","",'Men D string input'!E66)</f>
        <v/>
      </c>
      <c r="F1355" s="46" t="str">
        <f>IF('Men D string input'!X66="","",'Men D string input'!X66)</f>
        <v/>
      </c>
      <c r="G1355" s="38">
        <f>IF('Men D string input'!K66="","",'Men D string input'!K66)</f>
        <v>0</v>
      </c>
      <c r="H1355" s="38" t="str">
        <f>IF('Men D string input'!L66="","",'Men D string input'!L66)</f>
        <v/>
      </c>
      <c r="I1355" s="38" t="str">
        <f>IF('Men D string input'!H66="","",'Men D string input'!H66)</f>
        <v/>
      </c>
    </row>
    <row r="1356" spans="1:9">
      <c r="A1356" t="str">
        <f>IF('Men D string input'!A67="","",'Men D string input'!A67)</f>
        <v/>
      </c>
      <c r="B1356" s="38">
        <f>IF('Men D string input'!B67="","",'Men D string input'!B67)</f>
        <v>12</v>
      </c>
      <c r="C1356" s="38" t="str">
        <f>IF('Men D string input'!C67="","",'Men D string input'!C67)</f>
        <v/>
      </c>
      <c r="D1356" s="38" t="str">
        <f>IF('Men D string input'!D67="","",'Men D string input'!D67)</f>
        <v/>
      </c>
      <c r="E1356" s="38" t="str">
        <f>IF('Men D string input'!E67="","",'Men D string input'!E67)</f>
        <v/>
      </c>
      <c r="F1356" s="46" t="str">
        <f>IF('Men D string input'!X67="","",'Men D string input'!X67)</f>
        <v/>
      </c>
      <c r="G1356" s="38">
        <f>IF('Men D string input'!K67="","",'Men D string input'!K67)</f>
        <v>0</v>
      </c>
      <c r="H1356" s="38" t="str">
        <f>IF('Men D string input'!L67="","",'Men D string input'!L67)</f>
        <v/>
      </c>
      <c r="I1356" s="38" t="str">
        <f>IF('Men D string input'!H67="","",'Men D string input'!H67)</f>
        <v/>
      </c>
    </row>
    <row r="1357" spans="1:9">
      <c r="A1357" t="str">
        <f>IF('Men D string input'!A68="","",'Men D string input'!A68)</f>
        <v/>
      </c>
      <c r="B1357" t="str">
        <f>IF('Men D string input'!B68="","",'Men D string input'!B68)</f>
        <v/>
      </c>
      <c r="C1357" t="str">
        <f>IF('Men D string input'!C68="","",'Men D string input'!C68)</f>
        <v/>
      </c>
      <c r="D1357" t="str">
        <f>IF('Men D string input'!D68="","",'Men D string input'!D68)</f>
        <v/>
      </c>
      <c r="E1357" t="str">
        <f>IF('Men D string input'!E68="","",'Men D string input'!E68)</f>
        <v/>
      </c>
      <c r="F1357" s="2" t="str">
        <f>IF('Men D string input'!X68="","",'Men D string input'!X68)</f>
        <v/>
      </c>
      <c r="G1357" t="str">
        <f>IF('Men D string input'!K68="","",'Men D string input'!K68)</f>
        <v/>
      </c>
      <c r="H1357" t="str">
        <f>IF('Men D string input'!L68="","",'Men D string input'!L68)</f>
        <v/>
      </c>
      <c r="I1357" t="str">
        <f>IF('Men D string input'!H68="","",'Men D string input'!H68)</f>
        <v/>
      </c>
    </row>
    <row r="1358" spans="1:9">
      <c r="A1358" t="str">
        <f>IF('Men D string input'!A69="","",'Men D string input'!A69)</f>
        <v/>
      </c>
      <c r="B1358" t="str">
        <f>IF('Men D string input'!B69="","",'Men D string input'!B69)</f>
        <v/>
      </c>
      <c r="C1358" t="str">
        <f>IF('Men D string input'!C69="","",'Men D string input'!C69)</f>
        <v/>
      </c>
      <c r="D1358" t="str">
        <f>IF('Men D string input'!D69="","",'Men D string input'!D69)</f>
        <v/>
      </c>
      <c r="E1358" t="str">
        <f>IF('Men D string input'!E69="","",'Men D string input'!E69)</f>
        <v/>
      </c>
      <c r="F1358" s="2" t="str">
        <f>IF('Men D string input'!X69="","",'Men D string input'!X69)</f>
        <v/>
      </c>
      <c r="G1358" t="str">
        <f>IF('Men D string input'!K69="","",'Men D string input'!K69)</f>
        <v/>
      </c>
      <c r="H1358" t="str">
        <f>IF('Men D string input'!L69="","",'Men D string input'!L69)</f>
        <v/>
      </c>
      <c r="I1358" t="str">
        <f>IF('Men D string input'!H69="","",'Men D string input'!H69)</f>
        <v/>
      </c>
    </row>
    <row r="1359" spans="1:9">
      <c r="A1359" s="39" t="str">
        <f>IF('Men D string input'!A70="","",'Men D string input'!A70)</f>
        <v>Event</v>
      </c>
      <c r="B1359" s="39" t="str">
        <f>IF('Men D string input'!B70="","",'Men D string input'!B70)</f>
        <v>Event</v>
      </c>
      <c r="C1359" s="39">
        <f>IF('Men D string input'!C70="","",'Men D string input'!C70)</f>
        <v>1500</v>
      </c>
      <c r="D1359" s="39" t="str">
        <f>IF('Men D string input'!D70="","",'Men D string input'!D70)</f>
        <v>metres</v>
      </c>
      <c r="E1359" s="40" t="str">
        <f>IF('Men D string input'!E70="","",'Men D string input'!E70)</f>
        <v/>
      </c>
      <c r="F1359" s="2" t="str">
        <f>IF('Men D string input'!X70="","",'Men D string input'!X70)</f>
        <v/>
      </c>
      <c r="G1359" s="2" t="str">
        <f>IF('Men D string input'!K70="","",'Men D string input'!K70)</f>
        <v/>
      </c>
      <c r="H1359" s="2" t="str">
        <f>IF('Men D string input'!L70="","",'Men D string input'!L70)</f>
        <v/>
      </c>
      <c r="I1359" t="str">
        <f>IF('Men D string input'!H70="","",'Men D string input'!H70)</f>
        <v/>
      </c>
    </row>
    <row r="1360" spans="1:9">
      <c r="A1360" s="16">
        <f>IF('Men D string input'!A71="","",'Men D string input'!A71)</f>
        <v>1500</v>
      </c>
      <c r="B1360" s="41" t="str">
        <f>IF('Men D string input'!B71="","",'Men D string input'!B71)</f>
        <v>D string</v>
      </c>
      <c r="C1360" s="42" t="str">
        <f>IF('Men D string input'!C71="","",'Men D string input'!C71)</f>
        <v/>
      </c>
      <c r="D1360" s="42" t="str">
        <f>IF('Men D string input'!D71="","",'Men D string input'!D71)</f>
        <v/>
      </c>
      <c r="E1360" s="141" t="str">
        <f>IF('Men D string input'!E71="","",'Men D string input'!E71)</f>
        <v/>
      </c>
      <c r="F1360" s="43" t="str">
        <f>IF('Men D string input'!X71="","",'Men D string input'!X71)</f>
        <v>Formatted</v>
      </c>
      <c r="G1360" s="143" t="str">
        <f>IF('Men D string input'!K71="","",'Men D string input'!K71)</f>
        <v>Position</v>
      </c>
      <c r="H1360" s="146" t="str">
        <f>IF('Men D string input'!L71="","",'Men D string input'!L71)</f>
        <v>RAZA</v>
      </c>
      <c r="I1360" s="98" t="str">
        <f>IF('Men D string input'!H71="","",'Men D string input'!H71)</f>
        <v>Para</v>
      </c>
    </row>
    <row r="1361" spans="1:9">
      <c r="A1361" s="40" t="str">
        <f>IF('Men D string input'!A72="","",'Men D string input'!A72)</f>
        <v>MEN</v>
      </c>
      <c r="B1361" s="44" t="str">
        <f>IF('Men D string input'!B72="","",'Men D string input'!B72)</f>
        <v>Position</v>
      </c>
      <c r="C1361" s="37" t="str">
        <f>IF('Men D string input'!C72="","",'Men D string input'!C72)</f>
        <v>Competitor</v>
      </c>
      <c r="D1361" s="37" t="str">
        <f>IF('Men D string input'!D72="","",'Men D string input'!D72)</f>
        <v>Club</v>
      </c>
      <c r="E1361" s="142" t="str">
        <f>IF('Men D string input'!E72="","",'Men D string input'!E72)</f>
        <v>Bib Number</v>
      </c>
      <c r="F1361" s="45" t="str">
        <f>IF('Men D string input'!X72="","",'Men D string input'!X72)</f>
        <v>Performance</v>
      </c>
      <c r="G1361" s="144" t="str">
        <f>IF('Men D string input'!K72="","",'Men D string input'!K72)</f>
        <v>Points</v>
      </c>
      <c r="H1361" s="147" t="str">
        <f>IF('Men D string input'!L72="","",'Men D string input'!L72)</f>
        <v>Points</v>
      </c>
      <c r="I1361" s="44" t="str">
        <f>IF('Men D string input'!H72="","",'Men D string input'!H72)</f>
        <v>Category</v>
      </c>
    </row>
    <row r="1362" spans="1:9">
      <c r="A1362" t="str">
        <f>IF('Men D string input'!A73="","",'Men D string input'!A73)</f>
        <v/>
      </c>
      <c r="B1362" s="38">
        <f>IF('Men D string input'!B73="","",'Men D string input'!B73)</f>
        <v>1</v>
      </c>
      <c r="C1362" s="38" t="str">
        <f>IF('Men D string input'!C73="","",'Men D string input'!C73)</f>
        <v/>
      </c>
      <c r="D1362" s="38" t="str">
        <f>IF('Men D string input'!D73="","",'Men D string input'!D73)</f>
        <v/>
      </c>
      <c r="E1362" s="38" t="str">
        <f>IF('Men D string input'!E73="","",'Men D string input'!E73)</f>
        <v/>
      </c>
      <c r="F1362" s="145" t="str">
        <f>IF('Men D string input'!X73="","",'Men D string input'!X73)</f>
        <v/>
      </c>
      <c r="G1362" s="46">
        <f>IF('Men D string input'!K73="","",'Men D string input'!K73)</f>
        <v>0</v>
      </c>
      <c r="H1362" s="46" t="str">
        <f>IF('Men D string input'!L73="","",'Men D string input'!L73)</f>
        <v/>
      </c>
      <c r="I1362" s="99" t="str">
        <f>IF('Men D string input'!H73="","",'Men D string input'!H73)</f>
        <v/>
      </c>
    </row>
    <row r="1363" spans="1:9">
      <c r="A1363" t="str">
        <f>IF('Men D string input'!A74="","",'Men D string input'!A74)</f>
        <v/>
      </c>
      <c r="B1363" s="38">
        <f>IF('Men D string input'!B74="","",'Men D string input'!B74)</f>
        <v>2</v>
      </c>
      <c r="C1363" s="38" t="str">
        <f>IF('Men D string input'!C74="","",'Men D string input'!C74)</f>
        <v/>
      </c>
      <c r="D1363" s="38" t="str">
        <f>IF('Men D string input'!D74="","",'Men D string input'!D74)</f>
        <v/>
      </c>
      <c r="E1363" s="38" t="str">
        <f>IF('Men D string input'!E74="","",'Men D string input'!E74)</f>
        <v/>
      </c>
      <c r="F1363" s="46" t="str">
        <f>IF('Men D string input'!X74="","",'Men D string input'!X74)</f>
        <v/>
      </c>
      <c r="G1363" s="46">
        <f>IF('Men D string input'!K74="","",'Men D string input'!K74)</f>
        <v>0</v>
      </c>
      <c r="H1363" s="46" t="str">
        <f>IF('Men D string input'!L74="","",'Men D string input'!L74)</f>
        <v/>
      </c>
      <c r="I1363" s="38" t="str">
        <f>IF('Men D string input'!H74="","",'Men D string input'!H74)</f>
        <v/>
      </c>
    </row>
    <row r="1364" spans="1:9">
      <c r="A1364" t="str">
        <f>IF('Men D string input'!A75="","",'Men D string input'!A75)</f>
        <v/>
      </c>
      <c r="B1364" s="38">
        <f>IF('Men D string input'!B75="","",'Men D string input'!B75)</f>
        <v>3</v>
      </c>
      <c r="C1364" s="38" t="str">
        <f>IF('Men D string input'!C75="","",'Men D string input'!C75)</f>
        <v/>
      </c>
      <c r="D1364" s="38" t="str">
        <f>IF('Men D string input'!D75="","",'Men D string input'!D75)</f>
        <v/>
      </c>
      <c r="E1364" s="38" t="str">
        <f>IF('Men D string input'!E75="","",'Men D string input'!E75)</f>
        <v/>
      </c>
      <c r="F1364" s="46" t="str">
        <f>IF('Men D string input'!X75="","",'Men D string input'!X75)</f>
        <v/>
      </c>
      <c r="G1364" s="46">
        <f>IF('Men D string input'!K75="","",'Men D string input'!K75)</f>
        <v>0</v>
      </c>
      <c r="H1364" s="46" t="str">
        <f>IF('Men D string input'!L75="","",'Men D string input'!L75)</f>
        <v/>
      </c>
      <c r="I1364" s="38" t="str">
        <f>IF('Men D string input'!H75="","",'Men D string input'!H75)</f>
        <v/>
      </c>
    </row>
    <row r="1365" spans="1:9">
      <c r="A1365" t="str">
        <f>IF('Men D string input'!A76="","",'Men D string input'!A76)</f>
        <v/>
      </c>
      <c r="B1365" s="38">
        <f>IF('Men D string input'!B76="","",'Men D string input'!B76)</f>
        <v>4</v>
      </c>
      <c r="C1365" s="38" t="str">
        <f>IF('Men D string input'!C76="","",'Men D string input'!C76)</f>
        <v/>
      </c>
      <c r="D1365" s="38" t="str">
        <f>IF('Men D string input'!D76="","",'Men D string input'!D76)</f>
        <v/>
      </c>
      <c r="E1365" s="38" t="str">
        <f>IF('Men D string input'!E76="","",'Men D string input'!E76)</f>
        <v/>
      </c>
      <c r="F1365" s="46" t="str">
        <f>IF('Men D string input'!X76="","",'Men D string input'!X76)</f>
        <v/>
      </c>
      <c r="G1365" s="46">
        <f>IF('Men D string input'!K76="","",'Men D string input'!K76)</f>
        <v>0</v>
      </c>
      <c r="H1365" s="46" t="str">
        <f>IF('Men D string input'!L76="","",'Men D string input'!L76)</f>
        <v/>
      </c>
      <c r="I1365" s="38" t="str">
        <f>IF('Men D string input'!H76="","",'Men D string input'!H76)</f>
        <v/>
      </c>
    </row>
    <row r="1366" spans="1:9">
      <c r="A1366" t="str">
        <f>IF('Men D string input'!A77="","",'Men D string input'!A77)</f>
        <v/>
      </c>
      <c r="B1366" s="38">
        <f>IF('Men D string input'!B77="","",'Men D string input'!B77)</f>
        <v>5</v>
      </c>
      <c r="C1366" s="38" t="str">
        <f>IF('Men D string input'!C77="","",'Men D string input'!C77)</f>
        <v/>
      </c>
      <c r="D1366" s="38" t="str">
        <f>IF('Men D string input'!D77="","",'Men D string input'!D77)</f>
        <v/>
      </c>
      <c r="E1366" s="38" t="str">
        <f>IF('Men D string input'!E77="","",'Men D string input'!E77)</f>
        <v/>
      </c>
      <c r="F1366" s="46" t="str">
        <f>IF('Men D string input'!X77="","",'Men D string input'!X77)</f>
        <v/>
      </c>
      <c r="G1366" s="46">
        <f>IF('Men D string input'!K77="","",'Men D string input'!K77)</f>
        <v>0</v>
      </c>
      <c r="H1366" s="46" t="str">
        <f>IF('Men D string input'!L77="","",'Men D string input'!L77)</f>
        <v/>
      </c>
      <c r="I1366" s="38" t="str">
        <f>IF('Men D string input'!H77="","",'Men D string input'!H77)</f>
        <v/>
      </c>
    </row>
    <row r="1367" spans="1:9">
      <c r="A1367" t="str">
        <f>IF('Men D string input'!A78="","",'Men D string input'!A78)</f>
        <v/>
      </c>
      <c r="B1367" s="38">
        <f>IF('Men D string input'!B78="","",'Men D string input'!B78)</f>
        <v>6</v>
      </c>
      <c r="C1367" s="38" t="str">
        <f>IF('Men D string input'!C78="","",'Men D string input'!C78)</f>
        <v/>
      </c>
      <c r="D1367" s="38" t="str">
        <f>IF('Men D string input'!D78="","",'Men D string input'!D78)</f>
        <v/>
      </c>
      <c r="E1367" s="38" t="str">
        <f>IF('Men D string input'!E78="","",'Men D string input'!E78)</f>
        <v/>
      </c>
      <c r="F1367" s="46" t="str">
        <f>IF('Men D string input'!X78="","",'Men D string input'!X78)</f>
        <v/>
      </c>
      <c r="G1367" s="46">
        <f>IF('Men D string input'!K78="","",'Men D string input'!K78)</f>
        <v>0</v>
      </c>
      <c r="H1367" s="46" t="str">
        <f>IF('Men D string input'!L78="","",'Men D string input'!L78)</f>
        <v/>
      </c>
      <c r="I1367" s="38" t="str">
        <f>IF('Men D string input'!H78="","",'Men D string input'!H78)</f>
        <v/>
      </c>
    </row>
    <row r="1368" spans="1:9">
      <c r="A1368" t="str">
        <f>IF('Men D string input'!A79="","",'Men D string input'!A79)</f>
        <v/>
      </c>
      <c r="B1368" s="38">
        <f>IF('Men D string input'!B79="","",'Men D string input'!B79)</f>
        <v>7</v>
      </c>
      <c r="C1368" s="38" t="str">
        <f>IF('Men D string input'!C79="","",'Men D string input'!C79)</f>
        <v/>
      </c>
      <c r="D1368" s="38" t="str">
        <f>IF('Men D string input'!D79="","",'Men D string input'!D79)</f>
        <v/>
      </c>
      <c r="E1368" s="38" t="str">
        <f>IF('Men D string input'!E79="","",'Men D string input'!E79)</f>
        <v/>
      </c>
      <c r="F1368" s="46" t="str">
        <f>IF('Men D string input'!X79="","",'Men D string input'!X79)</f>
        <v/>
      </c>
      <c r="G1368" s="46">
        <f>IF('Men D string input'!K79="","",'Men D string input'!K79)</f>
        <v>0</v>
      </c>
      <c r="H1368" s="46" t="str">
        <f>IF('Men D string input'!L79="","",'Men D string input'!L79)</f>
        <v/>
      </c>
      <c r="I1368" s="38" t="str">
        <f>IF('Men D string input'!H79="","",'Men D string input'!H79)</f>
        <v/>
      </c>
    </row>
    <row r="1369" spans="1:9">
      <c r="A1369" t="str">
        <f>IF('Men D string input'!A80="","",'Men D string input'!A80)</f>
        <v/>
      </c>
      <c r="B1369" s="38">
        <f>IF('Men D string input'!B80="","",'Men D string input'!B80)</f>
        <v>8</v>
      </c>
      <c r="C1369" s="38" t="str">
        <f>IF('Men D string input'!C80="","",'Men D string input'!C80)</f>
        <v/>
      </c>
      <c r="D1369" s="38" t="str">
        <f>IF('Men D string input'!D80="","",'Men D string input'!D80)</f>
        <v/>
      </c>
      <c r="E1369" s="38" t="str">
        <f>IF('Men D string input'!E80="","",'Men D string input'!E80)</f>
        <v/>
      </c>
      <c r="F1369" s="46" t="str">
        <f>IF('Men D string input'!X80="","",'Men D string input'!X80)</f>
        <v/>
      </c>
      <c r="G1369" s="46">
        <f>IF('Men D string input'!K80="","",'Men D string input'!K80)</f>
        <v>0</v>
      </c>
      <c r="H1369" s="46" t="str">
        <f>IF('Men D string input'!L80="","",'Men D string input'!L80)</f>
        <v/>
      </c>
      <c r="I1369" s="38" t="str">
        <f>IF('Men D string input'!H80="","",'Men D string input'!H80)</f>
        <v/>
      </c>
    </row>
    <row r="1370" spans="1:9">
      <c r="A1370" t="str">
        <f>IF('Men D string input'!A81="","",'Men D string input'!A81)</f>
        <v/>
      </c>
      <c r="B1370" s="38">
        <f>IF('Men D string input'!B81="","",'Men D string input'!B81)</f>
        <v>9</v>
      </c>
      <c r="C1370" s="38" t="str">
        <f>IF('Men D string input'!C81="","",'Men D string input'!C81)</f>
        <v/>
      </c>
      <c r="D1370" s="38" t="str">
        <f>IF('Men D string input'!D81="","",'Men D string input'!D81)</f>
        <v/>
      </c>
      <c r="E1370" s="38" t="str">
        <f>IF('Men D string input'!E81="","",'Men D string input'!E81)</f>
        <v/>
      </c>
      <c r="F1370" s="46" t="str">
        <f>IF('Men D string input'!X81="","",'Men D string input'!X81)</f>
        <v/>
      </c>
      <c r="G1370" s="38">
        <f>IF('Men D string input'!K81="","",'Men D string input'!K81)</f>
        <v>0</v>
      </c>
      <c r="H1370" s="38" t="str">
        <f>IF('Men D string input'!L81="","",'Men D string input'!L81)</f>
        <v/>
      </c>
      <c r="I1370" s="38" t="str">
        <f>IF('Men D string input'!H81="","",'Men D string input'!H81)</f>
        <v/>
      </c>
    </row>
    <row r="1371" spans="1:9">
      <c r="A1371" t="str">
        <f>IF('Men D string input'!A82="","",'Men D string input'!A82)</f>
        <v/>
      </c>
      <c r="B1371" s="38">
        <f>IF('Men D string input'!B82="","",'Men D string input'!B82)</f>
        <v>10</v>
      </c>
      <c r="C1371" s="38" t="str">
        <f>IF('Men D string input'!C82="","",'Men D string input'!C82)</f>
        <v/>
      </c>
      <c r="D1371" s="38" t="str">
        <f>IF('Men D string input'!D82="","",'Men D string input'!D82)</f>
        <v/>
      </c>
      <c r="E1371" s="38" t="str">
        <f>IF('Men D string input'!E82="","",'Men D string input'!E82)</f>
        <v/>
      </c>
      <c r="F1371" s="46" t="str">
        <f>IF('Men D string input'!X82="","",'Men D string input'!X82)</f>
        <v/>
      </c>
      <c r="G1371" s="38">
        <f>IF('Men D string input'!K82="","",'Men D string input'!K82)</f>
        <v>0</v>
      </c>
      <c r="H1371" s="38" t="str">
        <f>IF('Men D string input'!L82="","",'Men D string input'!L82)</f>
        <v/>
      </c>
      <c r="I1371" s="38" t="str">
        <f>IF('Men D string input'!H82="","",'Men D string input'!H82)</f>
        <v/>
      </c>
    </row>
    <row r="1372" spans="1:9">
      <c r="A1372" t="str">
        <f>IF('Men D string input'!A83="","",'Men D string input'!A83)</f>
        <v/>
      </c>
      <c r="B1372" s="38">
        <f>IF('Men D string input'!B83="","",'Men D string input'!B83)</f>
        <v>11</v>
      </c>
      <c r="C1372" s="38" t="str">
        <f>IF('Men D string input'!C83="","",'Men D string input'!C83)</f>
        <v/>
      </c>
      <c r="D1372" s="38" t="str">
        <f>IF('Men D string input'!D83="","",'Men D string input'!D83)</f>
        <v/>
      </c>
      <c r="E1372" s="38" t="str">
        <f>IF('Men D string input'!E83="","",'Men D string input'!E83)</f>
        <v/>
      </c>
      <c r="F1372" s="46" t="str">
        <f>IF('Men D string input'!X83="","",'Men D string input'!X83)</f>
        <v/>
      </c>
      <c r="G1372" s="38">
        <f>IF('Men D string input'!K83="","",'Men D string input'!K83)</f>
        <v>0</v>
      </c>
      <c r="H1372" s="38" t="str">
        <f>IF('Men D string input'!L83="","",'Men D string input'!L83)</f>
        <v/>
      </c>
      <c r="I1372" s="38" t="str">
        <f>IF('Men D string input'!H83="","",'Men D string input'!H83)</f>
        <v/>
      </c>
    </row>
    <row r="1373" spans="1:9">
      <c r="A1373" t="str">
        <f>IF('Men D string input'!A84="","",'Men D string input'!A84)</f>
        <v/>
      </c>
      <c r="B1373" s="38">
        <f>IF('Men D string input'!B84="","",'Men D string input'!B84)</f>
        <v>12</v>
      </c>
      <c r="C1373" s="38" t="str">
        <f>IF('Men D string input'!C84="","",'Men D string input'!C84)</f>
        <v/>
      </c>
      <c r="D1373" s="38" t="str">
        <f>IF('Men D string input'!D84="","",'Men D string input'!D84)</f>
        <v/>
      </c>
      <c r="E1373" s="38" t="str">
        <f>IF('Men D string input'!E84="","",'Men D string input'!E84)</f>
        <v/>
      </c>
      <c r="F1373" s="46" t="str">
        <f>IF('Men D string input'!X84="","",'Men D string input'!X84)</f>
        <v/>
      </c>
      <c r="G1373" s="38">
        <f>IF('Men D string input'!K84="","",'Men D string input'!K84)</f>
        <v>0</v>
      </c>
      <c r="H1373" s="38" t="str">
        <f>IF('Men D string input'!L84="","",'Men D string input'!L84)</f>
        <v/>
      </c>
      <c r="I1373" s="38" t="str">
        <f>IF('Men D string input'!H84="","",'Men D string input'!H84)</f>
        <v/>
      </c>
    </row>
    <row r="1374" spans="1:9">
      <c r="A1374" t="str">
        <f>IF('Men D string input'!A85="","",'Men D string input'!A85)</f>
        <v/>
      </c>
      <c r="B1374" t="str">
        <f>IF('Men D string input'!B85="","",'Men D string input'!B85)</f>
        <v/>
      </c>
      <c r="C1374" t="str">
        <f>IF('Men D string input'!C85="","",'Men D string input'!C85)</f>
        <v/>
      </c>
      <c r="D1374" t="str">
        <f>IF('Men D string input'!D85="","",'Men D string input'!D85)</f>
        <v/>
      </c>
      <c r="E1374" t="str">
        <f>IF('Men D string input'!E85="","",'Men D string input'!E85)</f>
        <v/>
      </c>
      <c r="F1374" s="2" t="str">
        <f>IF('Men D string input'!X85="","",'Men D string input'!X85)</f>
        <v/>
      </c>
      <c r="G1374" t="str">
        <f>IF('Men D string input'!K85="","",'Men D string input'!K85)</f>
        <v/>
      </c>
      <c r="H1374" t="str">
        <f>IF('Men D string input'!L85="","",'Men D string input'!L85)</f>
        <v/>
      </c>
      <c r="I1374" t="str">
        <f>IF('Men D string input'!H85="","",'Men D string input'!H85)</f>
        <v/>
      </c>
    </row>
    <row r="1375" spans="1:9">
      <c r="A1375" t="str">
        <f>IF('Men D string input'!A86="","",'Men D string input'!A86)</f>
        <v/>
      </c>
      <c r="B1375" t="str">
        <f>IF('Men D string input'!B86="","",'Men D string input'!B86)</f>
        <v/>
      </c>
      <c r="C1375" t="str">
        <f>IF('Men D string input'!C86="","",'Men D string input'!C86)</f>
        <v/>
      </c>
      <c r="D1375" t="str">
        <f>IF('Men D string input'!D86="","",'Men D string input'!D86)</f>
        <v/>
      </c>
      <c r="E1375" t="str">
        <f>IF('Men D string input'!E86="","",'Men D string input'!E86)</f>
        <v/>
      </c>
      <c r="F1375" s="2" t="str">
        <f>IF('Men D string input'!X86="","",'Men D string input'!X86)</f>
        <v/>
      </c>
      <c r="G1375" t="str">
        <f>IF('Men D string input'!K86="","",'Men D string input'!K86)</f>
        <v/>
      </c>
      <c r="H1375" t="str">
        <f>IF('Men D string input'!L86="","",'Men D string input'!L86)</f>
        <v/>
      </c>
      <c r="I1375" t="str">
        <f>IF('Men D string input'!H86="","",'Men D string input'!H86)</f>
        <v/>
      </c>
    </row>
    <row r="1376" spans="1:9">
      <c r="A1376" s="39" t="str">
        <f>IF('Men D string input'!A87="","",'Men D string input'!A87)</f>
        <v>Event</v>
      </c>
      <c r="B1376" s="39" t="str">
        <f>IF('Men D string input'!B87="","",'Men D string input'!B87)</f>
        <v>Event</v>
      </c>
      <c r="C1376" s="39">
        <f>IF('Men D string input'!C87="","",'Men D string input'!C87)</f>
        <v>5000</v>
      </c>
      <c r="D1376" s="39" t="str">
        <f>IF('Men D string input'!D87="","",'Men D string input'!D87)</f>
        <v>metres</v>
      </c>
      <c r="E1376" s="40" t="str">
        <f>IF('Men D string input'!E87="","",'Men D string input'!E87)</f>
        <v/>
      </c>
      <c r="F1376" s="2" t="str">
        <f>IF('Men D string input'!X87="","",'Men D string input'!X87)</f>
        <v/>
      </c>
      <c r="G1376" s="2" t="str">
        <f>IF('Men D string input'!K87="","",'Men D string input'!K87)</f>
        <v/>
      </c>
      <c r="H1376" s="2" t="str">
        <f>IF('Men D string input'!L87="","",'Men D string input'!L87)</f>
        <v/>
      </c>
      <c r="I1376" t="str">
        <f>IF('Men D string input'!H87="","",'Men D string input'!H87)</f>
        <v/>
      </c>
    </row>
    <row r="1377" spans="1:9">
      <c r="A1377" s="16">
        <f>IF('Men D string input'!A88="","",'Men D string input'!A88)</f>
        <v>5000</v>
      </c>
      <c r="B1377" s="41" t="str">
        <f>IF('Men D string input'!B88="","",'Men D string input'!B88)</f>
        <v>D string</v>
      </c>
      <c r="C1377" s="42" t="str">
        <f>IF('Men D string input'!C88="","",'Men D string input'!C88)</f>
        <v/>
      </c>
      <c r="D1377" s="42" t="str">
        <f>IF('Men D string input'!D88="","",'Men D string input'!D88)</f>
        <v/>
      </c>
      <c r="E1377" s="141" t="str">
        <f>IF('Men D string input'!E88="","",'Men D string input'!E88)</f>
        <v/>
      </c>
      <c r="F1377" s="43" t="str">
        <f>IF('Men D string input'!X88="","",'Men D string input'!X88)</f>
        <v>Formatted</v>
      </c>
      <c r="G1377" s="143" t="str">
        <f>IF('Men D string input'!K88="","",'Men D string input'!K88)</f>
        <v>Position</v>
      </c>
      <c r="H1377" s="146" t="str">
        <f>IF('Men D string input'!L88="","",'Men D string input'!L88)</f>
        <v>RAZA</v>
      </c>
      <c r="I1377" s="98" t="str">
        <f>IF('Men D string input'!H88="","",'Men D string input'!H88)</f>
        <v>Para</v>
      </c>
    </row>
    <row r="1378" spans="1:9">
      <c r="A1378" s="40" t="str">
        <f>IF('Men D string input'!A89="","",'Men D string input'!A89)</f>
        <v>MEN</v>
      </c>
      <c r="B1378" s="44" t="str">
        <f>IF('Men D string input'!B89="","",'Men D string input'!B89)</f>
        <v>Position</v>
      </c>
      <c r="C1378" s="37" t="str">
        <f>IF('Men D string input'!C89="","",'Men D string input'!C89)</f>
        <v>Competitor</v>
      </c>
      <c r="D1378" s="37" t="str">
        <f>IF('Men D string input'!D89="","",'Men D string input'!D89)</f>
        <v>Club</v>
      </c>
      <c r="E1378" s="142" t="str">
        <f>IF('Men D string input'!E89="","",'Men D string input'!E89)</f>
        <v>Bib Number</v>
      </c>
      <c r="F1378" s="45" t="str">
        <f>IF('Men D string input'!X89="","",'Men D string input'!X89)</f>
        <v>Performance</v>
      </c>
      <c r="G1378" s="144" t="str">
        <f>IF('Men D string input'!K89="","",'Men D string input'!K89)</f>
        <v>Points</v>
      </c>
      <c r="H1378" s="147" t="str">
        <f>IF('Men D string input'!L89="","",'Men D string input'!L89)</f>
        <v>Points</v>
      </c>
      <c r="I1378" s="44" t="str">
        <f>IF('Men D string input'!H89="","",'Men D string input'!H89)</f>
        <v>Category</v>
      </c>
    </row>
    <row r="1379" spans="1:9">
      <c r="A1379" t="str">
        <f>IF('Men D string input'!A90="","",'Men D string input'!A90)</f>
        <v/>
      </c>
      <c r="B1379" s="38">
        <f>IF('Men D string input'!B90="","",'Men D string input'!B90)</f>
        <v>1</v>
      </c>
      <c r="C1379" s="38" t="str">
        <f>IF('Men D string input'!C90="","",'Men D string input'!C90)</f>
        <v/>
      </c>
      <c r="D1379" s="38" t="str">
        <f>IF('Men D string input'!D90="","",'Men D string input'!D90)</f>
        <v/>
      </c>
      <c r="E1379" s="38" t="str">
        <f>IF('Men D string input'!E90="","",'Men D string input'!E90)</f>
        <v/>
      </c>
      <c r="F1379" s="145" t="str">
        <f>IF('Men D string input'!X90="","",'Men D string input'!X90)</f>
        <v/>
      </c>
      <c r="G1379" s="46">
        <f>IF('Men D string input'!K90="","",'Men D string input'!K90)</f>
        <v>0</v>
      </c>
      <c r="H1379" s="46" t="str">
        <f>IF('Men D string input'!L90="","",'Men D string input'!L90)</f>
        <v/>
      </c>
      <c r="I1379" s="99" t="str">
        <f>IF('Men D string input'!H90="","",'Men D string input'!H90)</f>
        <v/>
      </c>
    </row>
    <row r="1380" spans="1:9">
      <c r="A1380" t="str">
        <f>IF('Men D string input'!A91="","",'Men D string input'!A91)</f>
        <v/>
      </c>
      <c r="B1380" s="38">
        <f>IF('Men D string input'!B91="","",'Men D string input'!B91)</f>
        <v>2</v>
      </c>
      <c r="C1380" s="38" t="str">
        <f>IF('Men D string input'!C91="","",'Men D string input'!C91)</f>
        <v/>
      </c>
      <c r="D1380" s="38" t="str">
        <f>IF('Men D string input'!D91="","",'Men D string input'!D91)</f>
        <v/>
      </c>
      <c r="E1380" s="38" t="str">
        <f>IF('Men D string input'!E91="","",'Men D string input'!E91)</f>
        <v/>
      </c>
      <c r="F1380" s="46" t="str">
        <f>IF('Men D string input'!X91="","",'Men D string input'!X91)</f>
        <v/>
      </c>
      <c r="G1380" s="46">
        <f>IF('Men D string input'!K91="","",'Men D string input'!K91)</f>
        <v>0</v>
      </c>
      <c r="H1380" s="46" t="str">
        <f>IF('Men D string input'!L91="","",'Men D string input'!L91)</f>
        <v/>
      </c>
      <c r="I1380" s="38" t="str">
        <f>IF('Men D string input'!H91="","",'Men D string input'!H91)</f>
        <v/>
      </c>
    </row>
    <row r="1381" spans="1:9">
      <c r="A1381" t="str">
        <f>IF('Men D string input'!A92="","",'Men D string input'!A92)</f>
        <v/>
      </c>
      <c r="B1381" s="38">
        <f>IF('Men D string input'!B92="","",'Men D string input'!B92)</f>
        <v>3</v>
      </c>
      <c r="C1381" s="38" t="str">
        <f>IF('Men D string input'!C92="","",'Men D string input'!C92)</f>
        <v/>
      </c>
      <c r="D1381" s="38" t="str">
        <f>IF('Men D string input'!D92="","",'Men D string input'!D92)</f>
        <v/>
      </c>
      <c r="E1381" s="38" t="str">
        <f>IF('Men D string input'!E92="","",'Men D string input'!E92)</f>
        <v/>
      </c>
      <c r="F1381" s="46" t="str">
        <f>IF('Men D string input'!X92="","",'Men D string input'!X92)</f>
        <v/>
      </c>
      <c r="G1381" s="46">
        <f>IF('Men D string input'!K92="","",'Men D string input'!K92)</f>
        <v>0</v>
      </c>
      <c r="H1381" s="46" t="str">
        <f>IF('Men D string input'!L92="","",'Men D string input'!L92)</f>
        <v/>
      </c>
      <c r="I1381" s="38" t="str">
        <f>IF('Men D string input'!H92="","",'Men D string input'!H92)</f>
        <v/>
      </c>
    </row>
    <row r="1382" spans="1:9">
      <c r="A1382" t="str">
        <f>IF('Men D string input'!A93="","",'Men D string input'!A93)</f>
        <v/>
      </c>
      <c r="B1382" s="38">
        <f>IF('Men D string input'!B93="","",'Men D string input'!B93)</f>
        <v>4</v>
      </c>
      <c r="C1382" s="38" t="str">
        <f>IF('Men D string input'!C93="","",'Men D string input'!C93)</f>
        <v/>
      </c>
      <c r="D1382" s="38" t="str">
        <f>IF('Men D string input'!D93="","",'Men D string input'!D93)</f>
        <v/>
      </c>
      <c r="E1382" s="38" t="str">
        <f>IF('Men D string input'!E93="","",'Men D string input'!E93)</f>
        <v/>
      </c>
      <c r="F1382" s="46" t="str">
        <f>IF('Men D string input'!X93="","",'Men D string input'!X93)</f>
        <v/>
      </c>
      <c r="G1382" s="46">
        <f>IF('Men D string input'!K93="","",'Men D string input'!K93)</f>
        <v>0</v>
      </c>
      <c r="H1382" s="46" t="str">
        <f>IF('Men D string input'!L93="","",'Men D string input'!L93)</f>
        <v/>
      </c>
      <c r="I1382" s="38" t="str">
        <f>IF('Men D string input'!H93="","",'Men D string input'!H93)</f>
        <v/>
      </c>
    </row>
    <row r="1383" spans="1:9">
      <c r="A1383" t="str">
        <f>IF('Men D string input'!A94="","",'Men D string input'!A94)</f>
        <v/>
      </c>
      <c r="B1383" s="38">
        <f>IF('Men D string input'!B94="","",'Men D string input'!B94)</f>
        <v>5</v>
      </c>
      <c r="C1383" s="38" t="str">
        <f>IF('Men D string input'!C94="","",'Men D string input'!C94)</f>
        <v/>
      </c>
      <c r="D1383" s="38" t="str">
        <f>IF('Men D string input'!D94="","",'Men D string input'!D94)</f>
        <v/>
      </c>
      <c r="E1383" s="38" t="str">
        <f>IF('Men D string input'!E94="","",'Men D string input'!E94)</f>
        <v/>
      </c>
      <c r="F1383" s="46" t="str">
        <f>IF('Men D string input'!X94="","",'Men D string input'!X94)</f>
        <v/>
      </c>
      <c r="G1383" s="46">
        <f>IF('Men D string input'!K94="","",'Men D string input'!K94)</f>
        <v>0</v>
      </c>
      <c r="H1383" s="46" t="str">
        <f>IF('Men D string input'!L94="","",'Men D string input'!L94)</f>
        <v/>
      </c>
      <c r="I1383" s="38" t="str">
        <f>IF('Men D string input'!H94="","",'Men D string input'!H94)</f>
        <v/>
      </c>
    </row>
    <row r="1384" spans="1:9">
      <c r="A1384" t="str">
        <f>IF('Men D string input'!A95="","",'Men D string input'!A95)</f>
        <v/>
      </c>
      <c r="B1384" s="38">
        <f>IF('Men D string input'!B95="","",'Men D string input'!B95)</f>
        <v>6</v>
      </c>
      <c r="C1384" s="38" t="str">
        <f>IF('Men D string input'!C95="","",'Men D string input'!C95)</f>
        <v/>
      </c>
      <c r="D1384" s="38" t="str">
        <f>IF('Men D string input'!D95="","",'Men D string input'!D95)</f>
        <v/>
      </c>
      <c r="E1384" s="38" t="str">
        <f>IF('Men D string input'!E95="","",'Men D string input'!E95)</f>
        <v/>
      </c>
      <c r="F1384" s="46" t="str">
        <f>IF('Men D string input'!X95="","",'Men D string input'!X95)</f>
        <v/>
      </c>
      <c r="G1384" s="46">
        <f>IF('Men D string input'!K95="","",'Men D string input'!K95)</f>
        <v>0</v>
      </c>
      <c r="H1384" s="46" t="str">
        <f>IF('Men D string input'!L95="","",'Men D string input'!L95)</f>
        <v/>
      </c>
      <c r="I1384" s="38" t="str">
        <f>IF('Men D string input'!H95="","",'Men D string input'!H95)</f>
        <v/>
      </c>
    </row>
    <row r="1385" spans="1:9">
      <c r="A1385" t="str">
        <f>IF('Men D string input'!A96="","",'Men D string input'!A96)</f>
        <v/>
      </c>
      <c r="B1385" s="38">
        <f>IF('Men D string input'!B96="","",'Men D string input'!B96)</f>
        <v>7</v>
      </c>
      <c r="C1385" s="38" t="str">
        <f>IF('Men D string input'!C96="","",'Men D string input'!C96)</f>
        <v/>
      </c>
      <c r="D1385" s="38" t="str">
        <f>IF('Men D string input'!D96="","",'Men D string input'!D96)</f>
        <v/>
      </c>
      <c r="E1385" s="38" t="str">
        <f>IF('Men D string input'!E96="","",'Men D string input'!E96)</f>
        <v/>
      </c>
      <c r="F1385" s="46" t="str">
        <f>IF('Men D string input'!X96="","",'Men D string input'!X96)</f>
        <v/>
      </c>
      <c r="G1385" s="46">
        <f>IF('Men D string input'!K96="","",'Men D string input'!K96)</f>
        <v>0</v>
      </c>
      <c r="H1385" s="46" t="str">
        <f>IF('Men D string input'!L96="","",'Men D string input'!L96)</f>
        <v/>
      </c>
      <c r="I1385" s="38" t="str">
        <f>IF('Men D string input'!H96="","",'Men D string input'!H96)</f>
        <v/>
      </c>
    </row>
    <row r="1386" spans="1:9">
      <c r="A1386" t="str">
        <f>IF('Men D string input'!A97="","",'Men D string input'!A97)</f>
        <v/>
      </c>
      <c r="B1386" s="38">
        <f>IF('Men D string input'!B97="","",'Men D string input'!B97)</f>
        <v>8</v>
      </c>
      <c r="C1386" s="38" t="str">
        <f>IF('Men D string input'!C97="","",'Men D string input'!C97)</f>
        <v/>
      </c>
      <c r="D1386" s="38" t="str">
        <f>IF('Men D string input'!D97="","",'Men D string input'!D97)</f>
        <v/>
      </c>
      <c r="E1386" s="38" t="str">
        <f>IF('Men D string input'!E97="","",'Men D string input'!E97)</f>
        <v/>
      </c>
      <c r="F1386" s="46" t="str">
        <f>IF('Men D string input'!X97="","",'Men D string input'!X97)</f>
        <v/>
      </c>
      <c r="G1386" s="46">
        <f>IF('Men D string input'!K97="","",'Men D string input'!K97)</f>
        <v>0</v>
      </c>
      <c r="H1386" s="46" t="str">
        <f>IF('Men D string input'!L97="","",'Men D string input'!L97)</f>
        <v/>
      </c>
      <c r="I1386" s="38" t="str">
        <f>IF('Men D string input'!H97="","",'Men D string input'!H97)</f>
        <v/>
      </c>
    </row>
    <row r="1387" spans="1:9">
      <c r="A1387" t="str">
        <f>IF('Men D string input'!A98="","",'Men D string input'!A98)</f>
        <v/>
      </c>
      <c r="B1387" s="38">
        <f>IF('Men D string input'!B98="","",'Men D string input'!B98)</f>
        <v>9</v>
      </c>
      <c r="C1387" s="38" t="str">
        <f>IF('Men D string input'!C98="","",'Men D string input'!C98)</f>
        <v/>
      </c>
      <c r="D1387" s="38" t="str">
        <f>IF('Men D string input'!D98="","",'Men D string input'!D98)</f>
        <v/>
      </c>
      <c r="E1387" s="38" t="str">
        <f>IF('Men D string input'!E98="","",'Men D string input'!E98)</f>
        <v/>
      </c>
      <c r="F1387" s="46" t="str">
        <f>IF('Men D string input'!X98="","",'Men D string input'!X98)</f>
        <v/>
      </c>
      <c r="G1387" s="38">
        <f>IF('Men D string input'!K98="","",'Men D string input'!K98)</f>
        <v>0</v>
      </c>
      <c r="H1387" s="38" t="str">
        <f>IF('Men D string input'!L98="","",'Men D string input'!L98)</f>
        <v/>
      </c>
      <c r="I1387" s="38" t="str">
        <f>IF('Men D string input'!H98="","",'Men D string input'!H98)</f>
        <v/>
      </c>
    </row>
    <row r="1388" spans="1:9">
      <c r="A1388" t="str">
        <f>IF('Men D string input'!A99="","",'Men D string input'!A99)</f>
        <v/>
      </c>
      <c r="B1388" s="38">
        <f>IF('Men D string input'!B99="","",'Men D string input'!B99)</f>
        <v>10</v>
      </c>
      <c r="C1388" s="38" t="str">
        <f>IF('Men D string input'!C99="","",'Men D string input'!C99)</f>
        <v/>
      </c>
      <c r="D1388" s="38" t="str">
        <f>IF('Men D string input'!D99="","",'Men D string input'!D99)</f>
        <v/>
      </c>
      <c r="E1388" s="38" t="str">
        <f>IF('Men D string input'!E99="","",'Men D string input'!E99)</f>
        <v/>
      </c>
      <c r="F1388" s="46" t="str">
        <f>IF('Men D string input'!X99="","",'Men D string input'!X99)</f>
        <v/>
      </c>
      <c r="G1388" s="38">
        <f>IF('Men D string input'!K99="","",'Men D string input'!K99)</f>
        <v>0</v>
      </c>
      <c r="H1388" s="38" t="str">
        <f>IF('Men D string input'!L99="","",'Men D string input'!L99)</f>
        <v/>
      </c>
      <c r="I1388" s="38" t="str">
        <f>IF('Men D string input'!H99="","",'Men D string input'!H99)</f>
        <v/>
      </c>
    </row>
    <row r="1389" spans="1:9">
      <c r="A1389" t="str">
        <f>IF('Men D string input'!A100="","",'Men D string input'!A100)</f>
        <v/>
      </c>
      <c r="B1389" s="38">
        <f>IF('Men D string input'!B100="","",'Men D string input'!B100)</f>
        <v>11</v>
      </c>
      <c r="C1389" s="38" t="str">
        <f>IF('Men D string input'!C100="","",'Men D string input'!C100)</f>
        <v/>
      </c>
      <c r="D1389" s="38" t="str">
        <f>IF('Men D string input'!D100="","",'Men D string input'!D100)</f>
        <v/>
      </c>
      <c r="E1389" s="38" t="str">
        <f>IF('Men D string input'!E100="","",'Men D string input'!E100)</f>
        <v/>
      </c>
      <c r="F1389" s="46" t="str">
        <f>IF('Men D string input'!X100="","",'Men D string input'!X100)</f>
        <v/>
      </c>
      <c r="G1389" s="38">
        <f>IF('Men D string input'!K100="","",'Men D string input'!K100)</f>
        <v>0</v>
      </c>
      <c r="H1389" s="38" t="str">
        <f>IF('Men D string input'!L100="","",'Men D string input'!L100)</f>
        <v/>
      </c>
      <c r="I1389" s="38" t="str">
        <f>IF('Men D string input'!H100="","",'Men D string input'!H100)</f>
        <v/>
      </c>
    </row>
    <row r="1390" spans="1:9">
      <c r="A1390" t="str">
        <f>IF('Men D string input'!A101="","",'Men D string input'!A101)</f>
        <v/>
      </c>
      <c r="B1390" s="38">
        <f>IF('Men D string input'!B101="","",'Men D string input'!B101)</f>
        <v>12</v>
      </c>
      <c r="C1390" s="38" t="str">
        <f>IF('Men D string input'!C101="","",'Men D string input'!C101)</f>
        <v/>
      </c>
      <c r="D1390" s="38" t="str">
        <f>IF('Men D string input'!D101="","",'Men D string input'!D101)</f>
        <v/>
      </c>
      <c r="E1390" s="38" t="str">
        <f>IF('Men D string input'!E101="","",'Men D string input'!E101)</f>
        <v/>
      </c>
      <c r="F1390" s="46" t="str">
        <f>IF('Men D string input'!X101="","",'Men D string input'!X101)</f>
        <v/>
      </c>
      <c r="G1390" s="38">
        <f>IF('Men D string input'!K101="","",'Men D string input'!K101)</f>
        <v>0</v>
      </c>
      <c r="H1390" s="38" t="str">
        <f>IF('Men D string input'!L101="","",'Men D string input'!L101)</f>
        <v/>
      </c>
      <c r="I1390" s="38" t="str">
        <f>IF('Men D string input'!H101="","",'Men D string input'!H101)</f>
        <v/>
      </c>
    </row>
    <row r="1391" spans="1:9">
      <c r="A1391" t="str">
        <f>IF('Men D string input'!A102="","",'Men D string input'!A102)</f>
        <v/>
      </c>
      <c r="B1391" t="str">
        <f>IF('Men D string input'!B102="","",'Men D string input'!B102)</f>
        <v/>
      </c>
      <c r="C1391" t="str">
        <f>IF('Men D string input'!C102="","",'Men D string input'!C102)</f>
        <v/>
      </c>
      <c r="D1391" t="str">
        <f>IF('Men D string input'!D102="","",'Men D string input'!D102)</f>
        <v/>
      </c>
      <c r="E1391" t="str">
        <f>IF('Men D string input'!E102="","",'Men D string input'!E102)</f>
        <v/>
      </c>
      <c r="F1391" s="2" t="str">
        <f>IF('Men D string input'!X102="","",'Men D string input'!X102)</f>
        <v/>
      </c>
      <c r="G1391" t="str">
        <f>IF('Men D string input'!K102="","",'Men D string input'!K102)</f>
        <v/>
      </c>
      <c r="H1391" t="str">
        <f>IF('Men D string input'!L102="","",'Men D string input'!L102)</f>
        <v/>
      </c>
      <c r="I1391" t="str">
        <f>IF('Men D string input'!H102="","",'Men D string input'!H102)</f>
        <v/>
      </c>
    </row>
    <row r="1392" spans="1:9">
      <c r="A1392" t="str">
        <f>IF('Men D string input'!A103="","",'Men D string input'!A103)</f>
        <v/>
      </c>
      <c r="B1392" t="str">
        <f>IF('Men D string input'!B103="","",'Men D string input'!B103)</f>
        <v/>
      </c>
      <c r="C1392" t="str">
        <f>IF('Men D string input'!C103="","",'Men D string input'!C103)</f>
        <v/>
      </c>
      <c r="D1392" t="str">
        <f>IF('Men D string input'!D103="","",'Men D string input'!D103)</f>
        <v/>
      </c>
      <c r="E1392" t="str">
        <f>IF('Men D string input'!E103="","",'Men D string input'!E103)</f>
        <v/>
      </c>
      <c r="F1392" s="2" t="str">
        <f>IF('Men D string input'!X103="","",'Men D string input'!X103)</f>
        <v/>
      </c>
      <c r="G1392" t="str">
        <f>IF('Men D string input'!K103="","",'Men D string input'!K103)</f>
        <v/>
      </c>
      <c r="H1392" t="str">
        <f>IF('Men D string input'!L103="","",'Men D string input'!L103)</f>
        <v/>
      </c>
      <c r="I1392" t="str">
        <f>IF('Men D string input'!H103="","",'Men D string input'!H103)</f>
        <v/>
      </c>
    </row>
    <row r="1393" spans="1:9">
      <c r="A1393" s="39" t="str">
        <f>IF('Men D string input'!A104="","",'Men D string input'!A104)</f>
        <v>Event</v>
      </c>
      <c r="B1393" s="39" t="str">
        <f>IF('Men D string input'!B104="","",'Men D string input'!B104)</f>
        <v>Event</v>
      </c>
      <c r="C1393" s="39" t="str">
        <f>IF('Men D string input'!C104="","",'Men D string input'!C104)</f>
        <v>HJ</v>
      </c>
      <c r="D1393" s="39" t="str">
        <f>IF('Men D string input'!D104="","",'Men D string input'!D104)</f>
        <v>metres</v>
      </c>
      <c r="E1393" s="40" t="str">
        <f>IF('Men D string input'!E104="","",'Men D string input'!E104)</f>
        <v/>
      </c>
      <c r="F1393" s="2" t="str">
        <f>IF('Men D string input'!X104="","",'Men D string input'!X104)</f>
        <v/>
      </c>
      <c r="G1393" s="2" t="str">
        <f>IF('Men D string input'!K104="","",'Men D string input'!K104)</f>
        <v/>
      </c>
      <c r="H1393" s="2" t="str">
        <f>IF('Men D string input'!L104="","",'Men D string input'!L104)</f>
        <v/>
      </c>
      <c r="I1393" t="str">
        <f>IF('Men D string input'!H104="","",'Men D string input'!H104)</f>
        <v/>
      </c>
    </row>
    <row r="1394" spans="1:9">
      <c r="A1394" s="16" t="str">
        <f>IF('Men D string input'!A105="","",'Men D string input'!A105)</f>
        <v>HJ</v>
      </c>
      <c r="B1394" s="41" t="str">
        <f>IF('Men D string input'!B105="","",'Men D string input'!B105)</f>
        <v>D string</v>
      </c>
      <c r="C1394" s="42" t="str">
        <f>IF('Men D string input'!C105="","",'Men D string input'!C105)</f>
        <v/>
      </c>
      <c r="D1394" s="42" t="str">
        <f>IF('Men D string input'!D105="","",'Men D string input'!D105)</f>
        <v/>
      </c>
      <c r="E1394" s="141" t="str">
        <f>IF('Men D string input'!E105="","",'Men D string input'!E105)</f>
        <v/>
      </c>
      <c r="F1394" s="43" t="str">
        <f>IF('Men D string input'!X105="","",'Men D string input'!X105)</f>
        <v>Formatted</v>
      </c>
      <c r="G1394" s="143" t="str">
        <f>IF('Men D string input'!K105="","",'Men D string input'!K105)</f>
        <v>Position</v>
      </c>
      <c r="H1394" s="146" t="str">
        <f>IF('Men D string input'!L105="","",'Men D string input'!L105)</f>
        <v>RAZA</v>
      </c>
      <c r="I1394" s="98" t="str">
        <f>IF('Men D string input'!H105="","",'Men D string input'!H105)</f>
        <v>Para</v>
      </c>
    </row>
    <row r="1395" spans="1:9">
      <c r="A1395" s="40" t="str">
        <f>IF('Men D string input'!A106="","",'Men D string input'!A106)</f>
        <v>MEN</v>
      </c>
      <c r="B1395" s="44" t="str">
        <f>IF('Men D string input'!B106="","",'Men D string input'!B106)</f>
        <v>Position</v>
      </c>
      <c r="C1395" s="37" t="str">
        <f>IF('Men D string input'!C106="","",'Men D string input'!C106)</f>
        <v>Competitor</v>
      </c>
      <c r="D1395" s="37" t="str">
        <f>IF('Men D string input'!D106="","",'Men D string input'!D106)</f>
        <v>Club</v>
      </c>
      <c r="E1395" s="142" t="str">
        <f>IF('Men D string input'!E106="","",'Men D string input'!E106)</f>
        <v>Bib Number</v>
      </c>
      <c r="F1395" s="45" t="str">
        <f>IF('Men D string input'!X106="","",'Men D string input'!X106)</f>
        <v>Performance</v>
      </c>
      <c r="G1395" s="144" t="str">
        <f>IF('Men D string input'!K106="","",'Men D string input'!K106)</f>
        <v>Points</v>
      </c>
      <c r="H1395" s="147" t="str">
        <f>IF('Men D string input'!L106="","",'Men D string input'!L106)</f>
        <v>Points</v>
      </c>
      <c r="I1395" s="44" t="str">
        <f>IF('Men D string input'!H106="","",'Men D string input'!H106)</f>
        <v>Category</v>
      </c>
    </row>
    <row r="1396" spans="1:9">
      <c r="A1396" t="str">
        <f>IF('Men D string input'!A107="","",'Men D string input'!A107)</f>
        <v/>
      </c>
      <c r="B1396" s="38">
        <f>IF('Men D string input'!B107="","",'Men D string input'!B107)</f>
        <v>1</v>
      </c>
      <c r="C1396" s="38" t="str">
        <f>IF('Men D string input'!C107="","",'Men D string input'!C107)</f>
        <v/>
      </c>
      <c r="D1396" s="38" t="str">
        <f>IF('Men D string input'!D107="","",'Men D string input'!D107)</f>
        <v/>
      </c>
      <c r="E1396" s="38" t="str">
        <f>IF('Men D string input'!E107="","",'Men D string input'!E107)</f>
        <v/>
      </c>
      <c r="F1396" s="145" t="str">
        <f>IF('Men D string input'!X107="","",'Men D string input'!X107)</f>
        <v/>
      </c>
      <c r="G1396" s="46">
        <f>IF('Men D string input'!K107="","",'Men D string input'!K107)</f>
        <v>0</v>
      </c>
      <c r="H1396" s="46" t="str">
        <f>IF('Men D string input'!L107="","",'Men D string input'!L107)</f>
        <v/>
      </c>
      <c r="I1396" s="99" t="str">
        <f>IF('Men D string input'!H107="","",'Men D string input'!H107)</f>
        <v/>
      </c>
    </row>
    <row r="1397" spans="1:9">
      <c r="A1397" t="str">
        <f>IF('Men D string input'!A108="","",'Men D string input'!A108)</f>
        <v/>
      </c>
      <c r="B1397" s="38">
        <f>IF('Men D string input'!B108="","",'Men D string input'!B108)</f>
        <v>2</v>
      </c>
      <c r="C1397" s="38" t="str">
        <f>IF('Men D string input'!C108="","",'Men D string input'!C108)</f>
        <v/>
      </c>
      <c r="D1397" s="38" t="str">
        <f>IF('Men D string input'!D108="","",'Men D string input'!D108)</f>
        <v/>
      </c>
      <c r="E1397" s="38" t="str">
        <f>IF('Men D string input'!E108="","",'Men D string input'!E108)</f>
        <v/>
      </c>
      <c r="F1397" s="46" t="str">
        <f>IF('Men D string input'!X108="","",'Men D string input'!X108)</f>
        <v/>
      </c>
      <c r="G1397" s="46">
        <f>IF('Men D string input'!K108="","",'Men D string input'!K108)</f>
        <v>0</v>
      </c>
      <c r="H1397" s="46" t="str">
        <f>IF('Men D string input'!L108="","",'Men D string input'!L108)</f>
        <v/>
      </c>
      <c r="I1397" s="38" t="str">
        <f>IF('Men D string input'!H108="","",'Men D string input'!H108)</f>
        <v/>
      </c>
    </row>
    <row r="1398" spans="1:9">
      <c r="A1398" t="str">
        <f>IF('Men D string input'!A109="","",'Men D string input'!A109)</f>
        <v/>
      </c>
      <c r="B1398" s="38">
        <f>IF('Men D string input'!B109="","",'Men D string input'!B109)</f>
        <v>3</v>
      </c>
      <c r="C1398" s="38" t="str">
        <f>IF('Men D string input'!C109="","",'Men D string input'!C109)</f>
        <v/>
      </c>
      <c r="D1398" s="38" t="str">
        <f>IF('Men D string input'!D109="","",'Men D string input'!D109)</f>
        <v/>
      </c>
      <c r="E1398" s="38" t="str">
        <f>IF('Men D string input'!E109="","",'Men D string input'!E109)</f>
        <v/>
      </c>
      <c r="F1398" s="46" t="str">
        <f>IF('Men D string input'!X109="","",'Men D string input'!X109)</f>
        <v/>
      </c>
      <c r="G1398" s="46">
        <f>IF('Men D string input'!K109="","",'Men D string input'!K109)</f>
        <v>0</v>
      </c>
      <c r="H1398" s="46" t="str">
        <f>IF('Men D string input'!L109="","",'Men D string input'!L109)</f>
        <v/>
      </c>
      <c r="I1398" s="38" t="str">
        <f>IF('Men D string input'!H109="","",'Men D string input'!H109)</f>
        <v/>
      </c>
    </row>
    <row r="1399" spans="1:9">
      <c r="A1399" t="str">
        <f>IF('Men D string input'!A110="","",'Men D string input'!A110)</f>
        <v/>
      </c>
      <c r="B1399" s="38">
        <f>IF('Men D string input'!B110="","",'Men D string input'!B110)</f>
        <v>4</v>
      </c>
      <c r="C1399" s="38" t="str">
        <f>IF('Men D string input'!C110="","",'Men D string input'!C110)</f>
        <v/>
      </c>
      <c r="D1399" s="38" t="str">
        <f>IF('Men D string input'!D110="","",'Men D string input'!D110)</f>
        <v/>
      </c>
      <c r="E1399" s="38" t="str">
        <f>IF('Men D string input'!E110="","",'Men D string input'!E110)</f>
        <v/>
      </c>
      <c r="F1399" s="46" t="str">
        <f>IF('Men D string input'!X110="","",'Men D string input'!X110)</f>
        <v/>
      </c>
      <c r="G1399" s="46">
        <f>IF('Men D string input'!K110="","",'Men D string input'!K110)</f>
        <v>0</v>
      </c>
      <c r="H1399" s="46" t="str">
        <f>IF('Men D string input'!L110="","",'Men D string input'!L110)</f>
        <v/>
      </c>
      <c r="I1399" s="38" t="str">
        <f>IF('Men D string input'!H110="","",'Men D string input'!H110)</f>
        <v/>
      </c>
    </row>
    <row r="1400" spans="1:9">
      <c r="A1400" t="str">
        <f>IF('Men D string input'!A111="","",'Men D string input'!A111)</f>
        <v/>
      </c>
      <c r="B1400" s="38">
        <f>IF('Men D string input'!B111="","",'Men D string input'!B111)</f>
        <v>5</v>
      </c>
      <c r="C1400" s="38" t="str">
        <f>IF('Men D string input'!C111="","",'Men D string input'!C111)</f>
        <v/>
      </c>
      <c r="D1400" s="38" t="str">
        <f>IF('Men D string input'!D111="","",'Men D string input'!D111)</f>
        <v/>
      </c>
      <c r="E1400" s="38" t="str">
        <f>IF('Men D string input'!E111="","",'Men D string input'!E111)</f>
        <v/>
      </c>
      <c r="F1400" s="46" t="str">
        <f>IF('Men D string input'!X111="","",'Men D string input'!X111)</f>
        <v/>
      </c>
      <c r="G1400" s="46">
        <f>IF('Men D string input'!K111="","",'Men D string input'!K111)</f>
        <v>0</v>
      </c>
      <c r="H1400" s="46" t="str">
        <f>IF('Men D string input'!L111="","",'Men D string input'!L111)</f>
        <v/>
      </c>
      <c r="I1400" s="38" t="str">
        <f>IF('Men D string input'!H111="","",'Men D string input'!H111)</f>
        <v/>
      </c>
    </row>
    <row r="1401" spans="1:9">
      <c r="A1401" t="str">
        <f>IF('Men D string input'!A112="","",'Men D string input'!A112)</f>
        <v/>
      </c>
      <c r="B1401" s="38">
        <f>IF('Men D string input'!B112="","",'Men D string input'!B112)</f>
        <v>6</v>
      </c>
      <c r="C1401" s="38" t="str">
        <f>IF('Men D string input'!C112="","",'Men D string input'!C112)</f>
        <v/>
      </c>
      <c r="D1401" s="38" t="str">
        <f>IF('Men D string input'!D112="","",'Men D string input'!D112)</f>
        <v/>
      </c>
      <c r="E1401" s="38" t="str">
        <f>IF('Men D string input'!E112="","",'Men D string input'!E112)</f>
        <v/>
      </c>
      <c r="F1401" s="46" t="str">
        <f>IF('Men D string input'!X112="","",'Men D string input'!X112)</f>
        <v/>
      </c>
      <c r="G1401" s="46">
        <f>IF('Men D string input'!K112="","",'Men D string input'!K112)</f>
        <v>0</v>
      </c>
      <c r="H1401" s="46" t="str">
        <f>IF('Men D string input'!L112="","",'Men D string input'!L112)</f>
        <v/>
      </c>
      <c r="I1401" s="38" t="str">
        <f>IF('Men D string input'!H112="","",'Men D string input'!H112)</f>
        <v/>
      </c>
    </row>
    <row r="1402" spans="1:9">
      <c r="A1402" t="str">
        <f>IF('Men D string input'!A113="","",'Men D string input'!A113)</f>
        <v/>
      </c>
      <c r="B1402" s="38">
        <f>IF('Men D string input'!B113="","",'Men D string input'!B113)</f>
        <v>7</v>
      </c>
      <c r="C1402" s="38" t="str">
        <f>IF('Men D string input'!C113="","",'Men D string input'!C113)</f>
        <v/>
      </c>
      <c r="D1402" s="38" t="str">
        <f>IF('Men D string input'!D113="","",'Men D string input'!D113)</f>
        <v/>
      </c>
      <c r="E1402" s="38" t="str">
        <f>IF('Men D string input'!E113="","",'Men D string input'!E113)</f>
        <v/>
      </c>
      <c r="F1402" s="46" t="str">
        <f>IF('Men D string input'!X113="","",'Men D string input'!X113)</f>
        <v/>
      </c>
      <c r="G1402" s="46">
        <f>IF('Men D string input'!K113="","",'Men D string input'!K113)</f>
        <v>0</v>
      </c>
      <c r="H1402" s="46" t="str">
        <f>IF('Men D string input'!L113="","",'Men D string input'!L113)</f>
        <v/>
      </c>
      <c r="I1402" s="38" t="str">
        <f>IF('Men D string input'!H113="","",'Men D string input'!H113)</f>
        <v/>
      </c>
    </row>
    <row r="1403" spans="1:9">
      <c r="A1403" t="str">
        <f>IF('Men D string input'!A114="","",'Men D string input'!A114)</f>
        <v/>
      </c>
      <c r="B1403" s="38">
        <f>IF('Men D string input'!B114="","",'Men D string input'!B114)</f>
        <v>8</v>
      </c>
      <c r="C1403" s="38" t="str">
        <f>IF('Men D string input'!C114="","",'Men D string input'!C114)</f>
        <v/>
      </c>
      <c r="D1403" s="38" t="str">
        <f>IF('Men D string input'!D114="","",'Men D string input'!D114)</f>
        <v/>
      </c>
      <c r="E1403" s="38" t="str">
        <f>IF('Men D string input'!E114="","",'Men D string input'!E114)</f>
        <v/>
      </c>
      <c r="F1403" s="46" t="str">
        <f>IF('Men D string input'!X114="","",'Men D string input'!X114)</f>
        <v/>
      </c>
      <c r="G1403" s="46">
        <f>IF('Men D string input'!K114="","",'Men D string input'!K114)</f>
        <v>0</v>
      </c>
      <c r="H1403" s="46" t="str">
        <f>IF('Men D string input'!L114="","",'Men D string input'!L114)</f>
        <v/>
      </c>
      <c r="I1403" s="38" t="str">
        <f>IF('Men D string input'!H114="","",'Men D string input'!H114)</f>
        <v/>
      </c>
    </row>
    <row r="1404" spans="1:9">
      <c r="A1404" t="str">
        <f>IF('Men D string input'!A115="","",'Men D string input'!A115)</f>
        <v/>
      </c>
      <c r="B1404" s="38">
        <f>IF('Men D string input'!B115="","",'Men D string input'!B115)</f>
        <v>9</v>
      </c>
      <c r="C1404" s="38" t="str">
        <f>IF('Men D string input'!C115="","",'Men D string input'!C115)</f>
        <v/>
      </c>
      <c r="D1404" s="38" t="str">
        <f>IF('Men D string input'!D115="","",'Men D string input'!D115)</f>
        <v/>
      </c>
      <c r="E1404" s="38" t="str">
        <f>IF('Men D string input'!E115="","",'Men D string input'!E115)</f>
        <v/>
      </c>
      <c r="F1404" s="46" t="str">
        <f>IF('Men D string input'!X115="","",'Men D string input'!X115)</f>
        <v/>
      </c>
      <c r="G1404" s="38">
        <f>IF('Men D string input'!K115="","",'Men D string input'!K115)</f>
        <v>0</v>
      </c>
      <c r="H1404" s="38" t="str">
        <f>IF('Men D string input'!L115="","",'Men D string input'!L115)</f>
        <v/>
      </c>
      <c r="I1404" s="38" t="str">
        <f>IF('Men D string input'!H115="","",'Men D string input'!H115)</f>
        <v/>
      </c>
    </row>
    <row r="1405" spans="1:9">
      <c r="A1405" t="str">
        <f>IF('Men D string input'!A116="","",'Men D string input'!A116)</f>
        <v/>
      </c>
      <c r="B1405" s="38">
        <f>IF('Men D string input'!B116="","",'Men D string input'!B116)</f>
        <v>10</v>
      </c>
      <c r="C1405" s="38" t="str">
        <f>IF('Men D string input'!C116="","",'Men D string input'!C116)</f>
        <v/>
      </c>
      <c r="D1405" s="38" t="str">
        <f>IF('Men D string input'!D116="","",'Men D string input'!D116)</f>
        <v/>
      </c>
      <c r="E1405" s="38" t="str">
        <f>IF('Men D string input'!E116="","",'Men D string input'!E116)</f>
        <v/>
      </c>
      <c r="F1405" s="46" t="str">
        <f>IF('Men D string input'!X116="","",'Men D string input'!X116)</f>
        <v/>
      </c>
      <c r="G1405" s="38">
        <f>IF('Men D string input'!K116="","",'Men D string input'!K116)</f>
        <v>0</v>
      </c>
      <c r="H1405" s="38" t="str">
        <f>IF('Men D string input'!L116="","",'Men D string input'!L116)</f>
        <v/>
      </c>
      <c r="I1405" s="38" t="str">
        <f>IF('Men D string input'!H116="","",'Men D string input'!H116)</f>
        <v/>
      </c>
    </row>
    <row r="1406" spans="1:9">
      <c r="A1406" t="str">
        <f>IF('Men D string input'!A117="","",'Men D string input'!A117)</f>
        <v/>
      </c>
      <c r="B1406" s="38">
        <f>IF('Men D string input'!B117="","",'Men D string input'!B117)</f>
        <v>11</v>
      </c>
      <c r="C1406" s="38" t="str">
        <f>IF('Men D string input'!C117="","",'Men D string input'!C117)</f>
        <v/>
      </c>
      <c r="D1406" s="38" t="str">
        <f>IF('Men D string input'!D117="","",'Men D string input'!D117)</f>
        <v/>
      </c>
      <c r="E1406" s="38" t="str">
        <f>IF('Men D string input'!E117="","",'Men D string input'!E117)</f>
        <v/>
      </c>
      <c r="F1406" s="46" t="str">
        <f>IF('Men D string input'!X117="","",'Men D string input'!X117)</f>
        <v/>
      </c>
      <c r="G1406" s="38">
        <f>IF('Men D string input'!K117="","",'Men D string input'!K117)</f>
        <v>0</v>
      </c>
      <c r="H1406" s="38" t="str">
        <f>IF('Men D string input'!L117="","",'Men D string input'!L117)</f>
        <v/>
      </c>
      <c r="I1406" s="38" t="str">
        <f>IF('Men D string input'!H117="","",'Men D string input'!H117)</f>
        <v/>
      </c>
    </row>
    <row r="1407" spans="1:9">
      <c r="A1407" t="str">
        <f>IF('Men D string input'!A118="","",'Men D string input'!A118)</f>
        <v/>
      </c>
      <c r="B1407" s="38">
        <f>IF('Men D string input'!B118="","",'Men D string input'!B118)</f>
        <v>12</v>
      </c>
      <c r="C1407" s="38" t="str">
        <f>IF('Men D string input'!C118="","",'Men D string input'!C118)</f>
        <v/>
      </c>
      <c r="D1407" s="38" t="str">
        <f>IF('Men D string input'!D118="","",'Men D string input'!D118)</f>
        <v/>
      </c>
      <c r="E1407" s="38" t="str">
        <f>IF('Men D string input'!E118="","",'Men D string input'!E118)</f>
        <v/>
      </c>
      <c r="F1407" s="46" t="str">
        <f>IF('Men D string input'!X118="","",'Men D string input'!X118)</f>
        <v/>
      </c>
      <c r="G1407" s="38">
        <f>IF('Men D string input'!K118="","",'Men D string input'!K118)</f>
        <v>0</v>
      </c>
      <c r="H1407" s="38" t="str">
        <f>IF('Men D string input'!L118="","",'Men D string input'!L118)</f>
        <v/>
      </c>
      <c r="I1407" s="38" t="str">
        <f>IF('Men D string input'!H118="","",'Men D string input'!H118)</f>
        <v/>
      </c>
    </row>
    <row r="1408" spans="1:9">
      <c r="A1408" t="str">
        <f>IF('Men D string input'!A119="","",'Men D string input'!A119)</f>
        <v/>
      </c>
      <c r="B1408" t="str">
        <f>IF('Men D string input'!B119="","",'Men D string input'!B119)</f>
        <v/>
      </c>
      <c r="C1408" t="str">
        <f>IF('Men D string input'!C119="","",'Men D string input'!C119)</f>
        <v/>
      </c>
      <c r="D1408" t="str">
        <f>IF('Men D string input'!D119="","",'Men D string input'!D119)</f>
        <v/>
      </c>
      <c r="E1408" t="str">
        <f>IF('Men D string input'!E119="","",'Men D string input'!E119)</f>
        <v/>
      </c>
      <c r="F1408" s="2" t="str">
        <f>IF('Men D string input'!X119="","",'Men D string input'!X119)</f>
        <v/>
      </c>
      <c r="G1408" t="str">
        <f>IF('Men D string input'!K119="","",'Men D string input'!K119)</f>
        <v/>
      </c>
      <c r="H1408" t="str">
        <f>IF('Men D string input'!L119="","",'Men D string input'!L119)</f>
        <v/>
      </c>
      <c r="I1408" t="str">
        <f>IF('Men D string input'!H119="","",'Men D string input'!H119)</f>
        <v/>
      </c>
    </row>
    <row r="1409" spans="1:10">
      <c r="A1409" t="str">
        <f>IF('Men D string input'!A120="","",'Men D string input'!A120)</f>
        <v/>
      </c>
      <c r="B1409" t="str">
        <f>IF('Men D string input'!B120="","",'Men D string input'!B120)</f>
        <v/>
      </c>
      <c r="C1409" t="str">
        <f>IF('Men D string input'!C120="","",'Men D string input'!C120)</f>
        <v/>
      </c>
      <c r="D1409" t="str">
        <f>IF('Men D string input'!D120="","",'Men D string input'!D120)</f>
        <v/>
      </c>
      <c r="E1409" t="str">
        <f>IF('Men D string input'!E120="","",'Men D string input'!E120)</f>
        <v/>
      </c>
      <c r="F1409" s="2" t="str">
        <f>IF('Men D string input'!X120="","",'Men D string input'!X120)</f>
        <v/>
      </c>
      <c r="G1409" t="str">
        <f>IF('Men D string input'!K120="","",'Men D string input'!K120)</f>
        <v/>
      </c>
      <c r="H1409" t="str">
        <f>IF('Men D string input'!L120="","",'Men D string input'!L120)</f>
        <v/>
      </c>
      <c r="I1409" t="str">
        <f>IF('Men D string input'!H120="","",'Men D string input'!H120)</f>
        <v/>
      </c>
    </row>
    <row r="1410" spans="1:10">
      <c r="A1410" s="39" t="str">
        <f>IF('Men D string input'!A121="","",'Men D string input'!A121)</f>
        <v>Event</v>
      </c>
      <c r="B1410" s="39" t="str">
        <f>IF('Men D string input'!B121="","",'Men D string input'!B121)</f>
        <v>Event</v>
      </c>
      <c r="C1410" s="39" t="str">
        <f>IF('Men D string input'!C121="","",'Men D string input'!C121)</f>
        <v>LJ</v>
      </c>
      <c r="D1410" s="39" t="str">
        <f>IF('Men D string input'!D121="","",'Men D string input'!D121)</f>
        <v>metres</v>
      </c>
      <c r="E1410" s="40" t="str">
        <f>IF('Men D string input'!E121="","",'Men D string input'!E121)</f>
        <v/>
      </c>
      <c r="F1410" s="2" t="str">
        <f>IF('Men D string input'!X121="","",'Men D string input'!X121)</f>
        <v/>
      </c>
      <c r="G1410" s="2" t="str">
        <f>IF('Men D string input'!K121="","",'Men D string input'!K121)</f>
        <v/>
      </c>
      <c r="H1410" s="2" t="str">
        <f>IF('Men D string input'!L121="","",'Men D string input'!L121)</f>
        <v/>
      </c>
      <c r="I1410" t="str">
        <f>IF('Men D string input'!H121="","",'Men D string input'!H121)</f>
        <v/>
      </c>
    </row>
    <row r="1411" spans="1:10">
      <c r="A1411" s="16" t="str">
        <f>IF('Men D string input'!A122="","",'Men D string input'!A122)</f>
        <v>LJ</v>
      </c>
      <c r="B1411" s="41" t="str">
        <f>IF('Men D string input'!B122="","",'Men D string input'!B122)</f>
        <v>D string</v>
      </c>
      <c r="C1411" s="42" t="str">
        <f>IF('Men D string input'!C122="","",'Men D string input'!C122)</f>
        <v/>
      </c>
      <c r="D1411" s="42" t="str">
        <f>IF('Men D string input'!D122="","",'Men D string input'!D122)</f>
        <v/>
      </c>
      <c r="E1411" s="141" t="str">
        <f>IF('Men D string input'!E122="","",'Men D string input'!E122)</f>
        <v/>
      </c>
      <c r="F1411" s="43" t="str">
        <f>IF('Men D string input'!X122="","",'Men D string input'!X122)</f>
        <v>Formatted</v>
      </c>
      <c r="G1411" s="143" t="str">
        <f>IF('Men D string input'!K122="","",'Men D string input'!K122)</f>
        <v>Position</v>
      </c>
      <c r="H1411" s="146" t="str">
        <f>IF('Men D string input'!L122="","",'Men D string input'!L122)</f>
        <v>RAZA</v>
      </c>
      <c r="I1411" s="98" t="str">
        <f>IF('Men D string input'!H122="","",'Men D string input'!H122)</f>
        <v>Para</v>
      </c>
      <c r="J1411" s="98" t="str">
        <f>IF('Men D string input'!F122="","",'Men D string input'!F122)</f>
        <v>Wind if</v>
      </c>
    </row>
    <row r="1412" spans="1:10">
      <c r="A1412" s="40" t="str">
        <f>IF('Men D string input'!A123="","",'Men D string input'!A123)</f>
        <v>MEN</v>
      </c>
      <c r="B1412" s="44" t="str">
        <f>IF('Men D string input'!B123="","",'Men D string input'!B123)</f>
        <v>Position</v>
      </c>
      <c r="C1412" s="37" t="str">
        <f>IF('Men D string input'!C123="","",'Men D string input'!C123)</f>
        <v>Competitor</v>
      </c>
      <c r="D1412" s="37" t="str">
        <f>IF('Men D string input'!D123="","",'Men D string input'!D123)</f>
        <v>Club</v>
      </c>
      <c r="E1412" s="142" t="str">
        <f>IF('Men D string input'!E123="","",'Men D string input'!E123)</f>
        <v>Bib Number</v>
      </c>
      <c r="F1412" s="45" t="str">
        <f>IF('Men D string input'!X123="","",'Men D string input'!X123)</f>
        <v>Performance</v>
      </c>
      <c r="G1412" s="144" t="str">
        <f>IF('Men D string input'!K123="","",'Men D string input'!K123)</f>
        <v>Points</v>
      </c>
      <c r="H1412" s="147" t="str">
        <f>IF('Men D string input'!L123="","",'Men D string input'!L123)</f>
        <v>Points</v>
      </c>
      <c r="I1412" s="44" t="str">
        <f>IF('Men D string input'!H123="","",'Men D string input'!H123)</f>
        <v>Category</v>
      </c>
      <c r="J1412" s="44" t="str">
        <f>IF('Men D string input'!F123="","",'Men D string input'!F123)</f>
        <v>applicable</v>
      </c>
    </row>
    <row r="1413" spans="1:10">
      <c r="A1413" t="str">
        <f>IF('Men D string input'!A124="","",'Men D string input'!A124)</f>
        <v/>
      </c>
      <c r="B1413" s="38">
        <f>IF('Men D string input'!B124="","",'Men D string input'!B124)</f>
        <v>1</v>
      </c>
      <c r="C1413" s="38" t="str">
        <f>IF('Men D string input'!C124="","",'Men D string input'!C124)</f>
        <v/>
      </c>
      <c r="D1413" s="38" t="str">
        <f>IF('Men D string input'!D124="","",'Men D string input'!D124)</f>
        <v/>
      </c>
      <c r="E1413" s="38" t="str">
        <f>IF('Men D string input'!E124="","",'Men D string input'!E124)</f>
        <v/>
      </c>
      <c r="F1413" s="145" t="str">
        <f>IF('Men D string input'!X124="","",'Men D string input'!X124)</f>
        <v/>
      </c>
      <c r="G1413" s="46">
        <f>IF('Men D string input'!K124="","",'Men D string input'!K124)</f>
        <v>0</v>
      </c>
      <c r="H1413" s="46" t="str">
        <f>IF('Men D string input'!L124="","",'Men D string input'!L124)</f>
        <v/>
      </c>
      <c r="I1413" s="99" t="str">
        <f>IF('Men D string input'!H124="","",'Men D string input'!H124)</f>
        <v/>
      </c>
      <c r="J1413" s="148" t="str">
        <f>IF('Men D string input'!F124="","",'Men D string input'!F124)</f>
        <v/>
      </c>
    </row>
    <row r="1414" spans="1:10">
      <c r="A1414" t="str">
        <f>IF('Men D string input'!A125="","",'Men D string input'!A125)</f>
        <v/>
      </c>
      <c r="B1414" s="38">
        <f>IF('Men D string input'!B125="","",'Men D string input'!B125)</f>
        <v>2</v>
      </c>
      <c r="C1414" s="38" t="str">
        <f>IF('Men D string input'!C125="","",'Men D string input'!C125)</f>
        <v/>
      </c>
      <c r="D1414" s="38" t="str">
        <f>IF('Men D string input'!D125="","",'Men D string input'!D125)</f>
        <v/>
      </c>
      <c r="E1414" s="38" t="str">
        <f>IF('Men D string input'!E125="","",'Men D string input'!E125)</f>
        <v/>
      </c>
      <c r="F1414" s="46" t="str">
        <f>IF('Men D string input'!X125="","",'Men D string input'!X125)</f>
        <v/>
      </c>
      <c r="G1414" s="46">
        <f>IF('Men D string input'!K125="","",'Men D string input'!K125)</f>
        <v>0</v>
      </c>
      <c r="H1414" s="46" t="str">
        <f>IF('Men D string input'!L125="","",'Men D string input'!L125)</f>
        <v/>
      </c>
      <c r="I1414" s="38" t="str">
        <f>IF('Men D string input'!H125="","",'Men D string input'!H125)</f>
        <v/>
      </c>
      <c r="J1414" s="148" t="str">
        <f>IF('Men D string input'!F125="","",'Men D string input'!F125)</f>
        <v/>
      </c>
    </row>
    <row r="1415" spans="1:10">
      <c r="A1415" t="str">
        <f>IF('Men D string input'!A126="","",'Men D string input'!A126)</f>
        <v/>
      </c>
      <c r="B1415" s="38">
        <f>IF('Men D string input'!B126="","",'Men D string input'!B126)</f>
        <v>3</v>
      </c>
      <c r="C1415" s="38" t="str">
        <f>IF('Men D string input'!C126="","",'Men D string input'!C126)</f>
        <v/>
      </c>
      <c r="D1415" s="38" t="str">
        <f>IF('Men D string input'!D126="","",'Men D string input'!D126)</f>
        <v/>
      </c>
      <c r="E1415" s="38" t="str">
        <f>IF('Men D string input'!E126="","",'Men D string input'!E126)</f>
        <v/>
      </c>
      <c r="F1415" s="46" t="str">
        <f>IF('Men D string input'!X126="","",'Men D string input'!X126)</f>
        <v/>
      </c>
      <c r="G1415" s="46">
        <f>IF('Men D string input'!K126="","",'Men D string input'!K126)</f>
        <v>0</v>
      </c>
      <c r="H1415" s="46" t="str">
        <f>IF('Men D string input'!L126="","",'Men D string input'!L126)</f>
        <v/>
      </c>
      <c r="I1415" s="38" t="str">
        <f>IF('Men D string input'!H126="","",'Men D string input'!H126)</f>
        <v/>
      </c>
      <c r="J1415" s="148" t="str">
        <f>IF('Men D string input'!F126="","",'Men D string input'!F126)</f>
        <v/>
      </c>
    </row>
    <row r="1416" spans="1:10">
      <c r="A1416" t="str">
        <f>IF('Men D string input'!A127="","",'Men D string input'!A127)</f>
        <v/>
      </c>
      <c r="B1416" s="38">
        <f>IF('Men D string input'!B127="","",'Men D string input'!B127)</f>
        <v>4</v>
      </c>
      <c r="C1416" s="38" t="str">
        <f>IF('Men D string input'!C127="","",'Men D string input'!C127)</f>
        <v/>
      </c>
      <c r="D1416" s="38" t="str">
        <f>IF('Men D string input'!D127="","",'Men D string input'!D127)</f>
        <v/>
      </c>
      <c r="E1416" s="38" t="str">
        <f>IF('Men D string input'!E127="","",'Men D string input'!E127)</f>
        <v/>
      </c>
      <c r="F1416" s="46" t="str">
        <f>IF('Men D string input'!X127="","",'Men D string input'!X127)</f>
        <v/>
      </c>
      <c r="G1416" s="46">
        <f>IF('Men D string input'!K127="","",'Men D string input'!K127)</f>
        <v>0</v>
      </c>
      <c r="H1416" s="46" t="str">
        <f>IF('Men D string input'!L127="","",'Men D string input'!L127)</f>
        <v/>
      </c>
      <c r="I1416" s="38" t="str">
        <f>IF('Men D string input'!H127="","",'Men D string input'!H127)</f>
        <v/>
      </c>
      <c r="J1416" s="148" t="str">
        <f>IF('Men D string input'!F127="","",'Men D string input'!F127)</f>
        <v/>
      </c>
    </row>
    <row r="1417" spans="1:10">
      <c r="A1417" t="str">
        <f>IF('Men D string input'!A128="","",'Men D string input'!A128)</f>
        <v/>
      </c>
      <c r="B1417" s="38">
        <f>IF('Men D string input'!B128="","",'Men D string input'!B128)</f>
        <v>5</v>
      </c>
      <c r="C1417" s="38" t="str">
        <f>IF('Men D string input'!C128="","",'Men D string input'!C128)</f>
        <v/>
      </c>
      <c r="D1417" s="38" t="str">
        <f>IF('Men D string input'!D128="","",'Men D string input'!D128)</f>
        <v/>
      </c>
      <c r="E1417" s="38" t="str">
        <f>IF('Men D string input'!E128="","",'Men D string input'!E128)</f>
        <v/>
      </c>
      <c r="F1417" s="46" t="str">
        <f>IF('Men D string input'!X128="","",'Men D string input'!X128)</f>
        <v/>
      </c>
      <c r="G1417" s="46">
        <f>IF('Men D string input'!K128="","",'Men D string input'!K128)</f>
        <v>0</v>
      </c>
      <c r="H1417" s="46" t="str">
        <f>IF('Men D string input'!L128="","",'Men D string input'!L128)</f>
        <v/>
      </c>
      <c r="I1417" s="38" t="str">
        <f>IF('Men D string input'!H128="","",'Men D string input'!H128)</f>
        <v/>
      </c>
      <c r="J1417" s="148" t="str">
        <f>IF('Men D string input'!F128="","",'Men D string input'!F128)</f>
        <v/>
      </c>
    </row>
    <row r="1418" spans="1:10">
      <c r="A1418" t="str">
        <f>IF('Men D string input'!A129="","",'Men D string input'!A129)</f>
        <v/>
      </c>
      <c r="B1418" s="38">
        <f>IF('Men D string input'!B129="","",'Men D string input'!B129)</f>
        <v>6</v>
      </c>
      <c r="C1418" s="38" t="str">
        <f>IF('Men D string input'!C129="","",'Men D string input'!C129)</f>
        <v/>
      </c>
      <c r="D1418" s="38" t="str">
        <f>IF('Men D string input'!D129="","",'Men D string input'!D129)</f>
        <v/>
      </c>
      <c r="E1418" s="38" t="str">
        <f>IF('Men D string input'!E129="","",'Men D string input'!E129)</f>
        <v/>
      </c>
      <c r="F1418" s="46" t="str">
        <f>IF('Men D string input'!X129="","",'Men D string input'!X129)</f>
        <v/>
      </c>
      <c r="G1418" s="46">
        <f>IF('Men D string input'!K129="","",'Men D string input'!K129)</f>
        <v>0</v>
      </c>
      <c r="H1418" s="46" t="str">
        <f>IF('Men D string input'!L129="","",'Men D string input'!L129)</f>
        <v/>
      </c>
      <c r="I1418" s="38" t="str">
        <f>IF('Men D string input'!H129="","",'Men D string input'!H129)</f>
        <v/>
      </c>
      <c r="J1418" s="148" t="str">
        <f>IF('Men D string input'!F129="","",'Men D string input'!F129)</f>
        <v/>
      </c>
    </row>
    <row r="1419" spans="1:10">
      <c r="A1419" t="str">
        <f>IF('Men D string input'!A130="","",'Men D string input'!A130)</f>
        <v/>
      </c>
      <c r="B1419" s="38">
        <f>IF('Men D string input'!B130="","",'Men D string input'!B130)</f>
        <v>7</v>
      </c>
      <c r="C1419" s="38" t="str">
        <f>IF('Men D string input'!C130="","",'Men D string input'!C130)</f>
        <v/>
      </c>
      <c r="D1419" s="38" t="str">
        <f>IF('Men D string input'!D130="","",'Men D string input'!D130)</f>
        <v/>
      </c>
      <c r="E1419" s="38" t="str">
        <f>IF('Men D string input'!E130="","",'Men D string input'!E130)</f>
        <v/>
      </c>
      <c r="F1419" s="46" t="str">
        <f>IF('Men D string input'!X130="","",'Men D string input'!X130)</f>
        <v/>
      </c>
      <c r="G1419" s="46">
        <f>IF('Men D string input'!K130="","",'Men D string input'!K130)</f>
        <v>0</v>
      </c>
      <c r="H1419" s="46" t="str">
        <f>IF('Men D string input'!L130="","",'Men D string input'!L130)</f>
        <v/>
      </c>
      <c r="I1419" s="38" t="str">
        <f>IF('Men D string input'!H130="","",'Men D string input'!H130)</f>
        <v/>
      </c>
      <c r="J1419" s="148" t="str">
        <f>IF('Men D string input'!F130="","",'Men D string input'!F130)</f>
        <v/>
      </c>
    </row>
    <row r="1420" spans="1:10">
      <c r="A1420" t="str">
        <f>IF('Men D string input'!A131="","",'Men D string input'!A131)</f>
        <v/>
      </c>
      <c r="B1420" s="38">
        <f>IF('Men D string input'!B131="","",'Men D string input'!B131)</f>
        <v>8</v>
      </c>
      <c r="C1420" s="38" t="str">
        <f>IF('Men D string input'!C131="","",'Men D string input'!C131)</f>
        <v/>
      </c>
      <c r="D1420" s="38" t="str">
        <f>IF('Men D string input'!D131="","",'Men D string input'!D131)</f>
        <v/>
      </c>
      <c r="E1420" s="38" t="str">
        <f>IF('Men D string input'!E131="","",'Men D string input'!E131)</f>
        <v/>
      </c>
      <c r="F1420" s="46" t="str">
        <f>IF('Men D string input'!X131="","",'Men D string input'!X131)</f>
        <v/>
      </c>
      <c r="G1420" s="46">
        <f>IF('Men D string input'!K131="","",'Men D string input'!K131)</f>
        <v>0</v>
      </c>
      <c r="H1420" s="46" t="str">
        <f>IF('Men D string input'!L131="","",'Men D string input'!L131)</f>
        <v/>
      </c>
      <c r="I1420" s="38" t="str">
        <f>IF('Men D string input'!H131="","",'Men D string input'!H131)</f>
        <v/>
      </c>
      <c r="J1420" s="148" t="str">
        <f>IF('Men D string input'!F131="","",'Men D string input'!F131)</f>
        <v/>
      </c>
    </row>
    <row r="1421" spans="1:10">
      <c r="A1421" t="str">
        <f>IF('Men D string input'!A132="","",'Men D string input'!A132)</f>
        <v/>
      </c>
      <c r="B1421" s="38">
        <f>IF('Men D string input'!B132="","",'Men D string input'!B132)</f>
        <v>9</v>
      </c>
      <c r="C1421" s="38" t="str">
        <f>IF('Men D string input'!C132="","",'Men D string input'!C132)</f>
        <v/>
      </c>
      <c r="D1421" s="38" t="str">
        <f>IF('Men D string input'!D132="","",'Men D string input'!D132)</f>
        <v/>
      </c>
      <c r="E1421" s="38" t="str">
        <f>IF('Men D string input'!E132="","",'Men D string input'!E132)</f>
        <v/>
      </c>
      <c r="F1421" s="46" t="str">
        <f>IF('Men D string input'!X132="","",'Men D string input'!X132)</f>
        <v/>
      </c>
      <c r="G1421" s="38">
        <f>IF('Men D string input'!K132="","",'Men D string input'!K132)</f>
        <v>0</v>
      </c>
      <c r="H1421" s="38" t="str">
        <f>IF('Men D string input'!L132="","",'Men D string input'!L132)</f>
        <v/>
      </c>
      <c r="I1421" s="38" t="str">
        <f>IF('Men D string input'!H132="","",'Men D string input'!H132)</f>
        <v/>
      </c>
      <c r="J1421" s="148" t="str">
        <f>IF('Men D string input'!F132="","",'Men D string input'!F132)</f>
        <v/>
      </c>
    </row>
    <row r="1422" spans="1:10">
      <c r="A1422" t="str">
        <f>IF('Men D string input'!A133="","",'Men D string input'!A133)</f>
        <v/>
      </c>
      <c r="B1422" s="38">
        <f>IF('Men D string input'!B133="","",'Men D string input'!B133)</f>
        <v>10</v>
      </c>
      <c r="C1422" s="38" t="str">
        <f>IF('Men D string input'!C133="","",'Men D string input'!C133)</f>
        <v/>
      </c>
      <c r="D1422" s="38" t="str">
        <f>IF('Men D string input'!D133="","",'Men D string input'!D133)</f>
        <v/>
      </c>
      <c r="E1422" s="38" t="str">
        <f>IF('Men D string input'!E133="","",'Men D string input'!E133)</f>
        <v/>
      </c>
      <c r="F1422" s="46" t="str">
        <f>IF('Men D string input'!X133="","",'Men D string input'!X133)</f>
        <v/>
      </c>
      <c r="G1422" s="38">
        <f>IF('Men D string input'!K133="","",'Men D string input'!K133)</f>
        <v>0</v>
      </c>
      <c r="H1422" s="38" t="str">
        <f>IF('Men D string input'!L133="","",'Men D string input'!L133)</f>
        <v/>
      </c>
      <c r="I1422" s="38" t="str">
        <f>IF('Men D string input'!H133="","",'Men D string input'!H133)</f>
        <v/>
      </c>
      <c r="J1422" s="148" t="str">
        <f>IF('Men D string input'!F133="","",'Men D string input'!F133)</f>
        <v/>
      </c>
    </row>
    <row r="1423" spans="1:10">
      <c r="A1423" t="str">
        <f>IF('Men D string input'!A134="","",'Men D string input'!A134)</f>
        <v/>
      </c>
      <c r="B1423" s="38">
        <f>IF('Men D string input'!B134="","",'Men D string input'!B134)</f>
        <v>11</v>
      </c>
      <c r="C1423" s="38" t="str">
        <f>IF('Men D string input'!C134="","",'Men D string input'!C134)</f>
        <v/>
      </c>
      <c r="D1423" s="38" t="str">
        <f>IF('Men D string input'!D134="","",'Men D string input'!D134)</f>
        <v/>
      </c>
      <c r="E1423" s="38" t="str">
        <f>IF('Men D string input'!E134="","",'Men D string input'!E134)</f>
        <v/>
      </c>
      <c r="F1423" s="46" t="str">
        <f>IF('Men D string input'!X134="","",'Men D string input'!X134)</f>
        <v/>
      </c>
      <c r="G1423" s="38">
        <f>IF('Men D string input'!K134="","",'Men D string input'!K134)</f>
        <v>0</v>
      </c>
      <c r="H1423" s="38" t="str">
        <f>IF('Men D string input'!L134="","",'Men D string input'!L134)</f>
        <v/>
      </c>
      <c r="I1423" s="38" t="str">
        <f>IF('Men D string input'!H134="","",'Men D string input'!H134)</f>
        <v/>
      </c>
      <c r="J1423" s="148" t="str">
        <f>IF('Men D string input'!F134="","",'Men D string input'!F134)</f>
        <v/>
      </c>
    </row>
    <row r="1424" spans="1:10">
      <c r="A1424" t="str">
        <f>IF('Men D string input'!A135="","",'Men D string input'!A135)</f>
        <v/>
      </c>
      <c r="B1424" s="38">
        <f>IF('Men D string input'!B135="","",'Men D string input'!B135)</f>
        <v>12</v>
      </c>
      <c r="C1424" s="38" t="str">
        <f>IF('Men D string input'!C135="","",'Men D string input'!C135)</f>
        <v/>
      </c>
      <c r="D1424" s="38" t="str">
        <f>IF('Men D string input'!D135="","",'Men D string input'!D135)</f>
        <v/>
      </c>
      <c r="E1424" s="38" t="str">
        <f>IF('Men D string input'!E135="","",'Men D string input'!E135)</f>
        <v/>
      </c>
      <c r="F1424" s="46" t="str">
        <f>IF('Men D string input'!X135="","",'Men D string input'!X135)</f>
        <v/>
      </c>
      <c r="G1424" s="38">
        <f>IF('Men D string input'!K135="","",'Men D string input'!K135)</f>
        <v>0</v>
      </c>
      <c r="H1424" s="38" t="str">
        <f>IF('Men D string input'!L135="","",'Men D string input'!L135)</f>
        <v/>
      </c>
      <c r="I1424" s="38" t="str">
        <f>IF('Men D string input'!H135="","",'Men D string input'!H135)</f>
        <v/>
      </c>
      <c r="J1424" s="148" t="str">
        <f>IF('Men D string input'!F135="","",'Men D string input'!F135)</f>
        <v/>
      </c>
    </row>
    <row r="1425" spans="1:10">
      <c r="A1425" t="str">
        <f>IF('Men D string input'!A136="","",'Men D string input'!A136)</f>
        <v/>
      </c>
      <c r="B1425" t="str">
        <f>IF('Men D string input'!B136="","",'Men D string input'!B136)</f>
        <v/>
      </c>
      <c r="C1425" t="str">
        <f>IF('Men D string input'!C136="","",'Men D string input'!C136)</f>
        <v/>
      </c>
      <c r="D1425" t="str">
        <f>IF('Men D string input'!D136="","",'Men D string input'!D136)</f>
        <v/>
      </c>
      <c r="E1425" t="str">
        <f>IF('Men D string input'!E136="","",'Men D string input'!E136)</f>
        <v/>
      </c>
      <c r="F1425" s="2" t="str">
        <f>IF('Men D string input'!X136="","",'Men D string input'!X136)</f>
        <v/>
      </c>
      <c r="G1425" t="str">
        <f>IF('Men D string input'!K136="","",'Men D string input'!K136)</f>
        <v/>
      </c>
      <c r="H1425" t="str">
        <f>IF('Men D string input'!L136="","",'Men D string input'!L136)</f>
        <v/>
      </c>
      <c r="I1425" t="str">
        <f>IF('Men D string input'!H136="","",'Men D string input'!H136)</f>
        <v/>
      </c>
    </row>
    <row r="1426" spans="1:10">
      <c r="A1426" t="str">
        <f>IF('Men D string input'!A137="","",'Men D string input'!A137)</f>
        <v/>
      </c>
      <c r="B1426" t="str">
        <f>IF('Men D string input'!B137="","",'Men D string input'!B137)</f>
        <v/>
      </c>
      <c r="C1426" t="str">
        <f>IF('Men D string input'!C137="","",'Men D string input'!C137)</f>
        <v/>
      </c>
      <c r="D1426" t="str">
        <f>IF('Men D string input'!D137="","",'Men D string input'!D137)</f>
        <v/>
      </c>
      <c r="E1426" t="str">
        <f>IF('Men D string input'!E137="","",'Men D string input'!E137)</f>
        <v/>
      </c>
      <c r="F1426" s="2" t="str">
        <f>IF('Men D string input'!X137="","",'Men D string input'!X137)</f>
        <v/>
      </c>
      <c r="G1426" t="str">
        <f>IF('Men D string input'!K137="","",'Men D string input'!K137)</f>
        <v/>
      </c>
      <c r="H1426" t="str">
        <f>IF('Men D string input'!L137="","",'Men D string input'!L137)</f>
        <v/>
      </c>
      <c r="I1426" t="str">
        <f>IF('Men D string input'!H137="","",'Men D string input'!H137)</f>
        <v/>
      </c>
    </row>
    <row r="1427" spans="1:10">
      <c r="A1427" s="39" t="str">
        <f>IF('Men D string input'!A138="","",'Men D string input'!A138)</f>
        <v>Event</v>
      </c>
      <c r="B1427" s="39" t="str">
        <f>IF('Men D string input'!B138="","",'Men D string input'!B138)</f>
        <v>Event</v>
      </c>
      <c r="C1427" s="39" t="str">
        <f>IF('Men D string input'!C138="","",'Men D string input'!C138)</f>
        <v>TJ</v>
      </c>
      <c r="D1427" s="39" t="str">
        <f>IF('Men D string input'!D138="","",'Men D string input'!D138)</f>
        <v>metres</v>
      </c>
      <c r="E1427" s="40" t="str">
        <f>IF('Men D string input'!E138="","",'Men D string input'!E138)</f>
        <v/>
      </c>
      <c r="F1427" s="2" t="str">
        <f>IF('Men D string input'!X138="","",'Men D string input'!X138)</f>
        <v/>
      </c>
      <c r="G1427" s="2" t="str">
        <f>IF('Men D string input'!K138="","",'Men D string input'!K138)</f>
        <v/>
      </c>
      <c r="H1427" s="2" t="str">
        <f>IF('Men D string input'!L138="","",'Men D string input'!L138)</f>
        <v/>
      </c>
      <c r="I1427" t="str">
        <f>IF('Men D string input'!H138="","",'Men D string input'!H138)</f>
        <v/>
      </c>
    </row>
    <row r="1428" spans="1:10">
      <c r="A1428" s="16" t="str">
        <f>IF('Men D string input'!A139="","",'Men D string input'!A139)</f>
        <v>TJ</v>
      </c>
      <c r="B1428" s="41" t="str">
        <f>IF('Men D string input'!B139="","",'Men D string input'!B139)</f>
        <v>D string</v>
      </c>
      <c r="C1428" s="42" t="str">
        <f>IF('Men D string input'!C139="","",'Men D string input'!C139)</f>
        <v/>
      </c>
      <c r="D1428" s="42" t="str">
        <f>IF('Men D string input'!D139="","",'Men D string input'!D139)</f>
        <v/>
      </c>
      <c r="E1428" s="141" t="str">
        <f>IF('Men D string input'!E139="","",'Men D string input'!E139)</f>
        <v/>
      </c>
      <c r="F1428" s="43" t="str">
        <f>IF('Men D string input'!X139="","",'Men D string input'!X139)</f>
        <v>Formatted</v>
      </c>
      <c r="G1428" s="143" t="str">
        <f>IF('Men D string input'!K139="","",'Men D string input'!K139)</f>
        <v>Position</v>
      </c>
      <c r="H1428" s="146" t="str">
        <f>IF('Men D string input'!L139="","",'Men D string input'!L139)</f>
        <v>RAZA</v>
      </c>
      <c r="I1428" s="98" t="str">
        <f>IF('Men D string input'!H139="","",'Men D string input'!H139)</f>
        <v>Para</v>
      </c>
      <c r="J1428" s="98" t="str">
        <f>IF('Men D string input'!F139="","",'Men D string input'!F139)</f>
        <v>Wind if</v>
      </c>
    </row>
    <row r="1429" spans="1:10">
      <c r="A1429" s="40" t="str">
        <f>IF('Men D string input'!A140="","",'Men D string input'!A140)</f>
        <v>MEN</v>
      </c>
      <c r="B1429" s="44" t="str">
        <f>IF('Men D string input'!B140="","",'Men D string input'!B140)</f>
        <v>Position</v>
      </c>
      <c r="C1429" s="37" t="str">
        <f>IF('Men D string input'!C140="","",'Men D string input'!C140)</f>
        <v>Competitor</v>
      </c>
      <c r="D1429" s="37" t="str">
        <f>IF('Men D string input'!D140="","",'Men D string input'!D140)</f>
        <v>Club</v>
      </c>
      <c r="E1429" s="142" t="str">
        <f>IF('Men D string input'!E140="","",'Men D string input'!E140)</f>
        <v>Bib Number</v>
      </c>
      <c r="F1429" s="45" t="str">
        <f>IF('Men D string input'!X140="","",'Men D string input'!X140)</f>
        <v>Performance</v>
      </c>
      <c r="G1429" s="144" t="str">
        <f>IF('Men D string input'!K140="","",'Men D string input'!K140)</f>
        <v>Points</v>
      </c>
      <c r="H1429" s="147" t="str">
        <f>IF('Men D string input'!L140="","",'Men D string input'!L140)</f>
        <v>Points</v>
      </c>
      <c r="I1429" s="44" t="str">
        <f>IF('Men D string input'!H140="","",'Men D string input'!H140)</f>
        <v>Category</v>
      </c>
      <c r="J1429" s="44" t="str">
        <f>IF('Men D string input'!F140="","",'Men D string input'!F140)</f>
        <v>applicable</v>
      </c>
    </row>
    <row r="1430" spans="1:10">
      <c r="A1430" t="str">
        <f>IF('Men D string input'!A141="","",'Men D string input'!A141)</f>
        <v/>
      </c>
      <c r="B1430" s="38">
        <f>IF('Men D string input'!B141="","",'Men D string input'!B141)</f>
        <v>1</v>
      </c>
      <c r="C1430" s="38" t="str">
        <f>IF('Men D string input'!C141="","",'Men D string input'!C141)</f>
        <v/>
      </c>
      <c r="D1430" s="38" t="str">
        <f>IF('Men D string input'!D141="","",'Men D string input'!D141)</f>
        <v/>
      </c>
      <c r="E1430" s="38" t="str">
        <f>IF('Men D string input'!E141="","",'Men D string input'!E141)</f>
        <v/>
      </c>
      <c r="F1430" s="145" t="str">
        <f>IF('Men D string input'!X141="","",'Men D string input'!X141)</f>
        <v/>
      </c>
      <c r="G1430" s="46">
        <f>IF('Men D string input'!K141="","",'Men D string input'!K141)</f>
        <v>0</v>
      </c>
      <c r="H1430" s="46" t="str">
        <f>IF('Men D string input'!L141="","",'Men D string input'!L141)</f>
        <v/>
      </c>
      <c r="I1430" s="99" t="str">
        <f>IF('Men D string input'!H141="","",'Men D string input'!H141)</f>
        <v/>
      </c>
      <c r="J1430" s="148" t="str">
        <f>IF('Men D string input'!F141="","",'Men D string input'!F141)</f>
        <v/>
      </c>
    </row>
    <row r="1431" spans="1:10">
      <c r="A1431" t="str">
        <f>IF('Men D string input'!A142="","",'Men D string input'!A142)</f>
        <v/>
      </c>
      <c r="B1431" s="38">
        <f>IF('Men D string input'!B142="","",'Men D string input'!B142)</f>
        <v>2</v>
      </c>
      <c r="C1431" s="38" t="str">
        <f>IF('Men D string input'!C142="","",'Men D string input'!C142)</f>
        <v/>
      </c>
      <c r="D1431" s="38" t="str">
        <f>IF('Men D string input'!D142="","",'Men D string input'!D142)</f>
        <v/>
      </c>
      <c r="E1431" s="38" t="str">
        <f>IF('Men D string input'!E142="","",'Men D string input'!E142)</f>
        <v/>
      </c>
      <c r="F1431" s="46" t="str">
        <f>IF('Men D string input'!X142="","",'Men D string input'!X142)</f>
        <v/>
      </c>
      <c r="G1431" s="46">
        <f>IF('Men D string input'!K142="","",'Men D string input'!K142)</f>
        <v>0</v>
      </c>
      <c r="H1431" s="46" t="str">
        <f>IF('Men D string input'!L142="","",'Men D string input'!L142)</f>
        <v/>
      </c>
      <c r="I1431" s="38" t="str">
        <f>IF('Men D string input'!H142="","",'Men D string input'!H142)</f>
        <v/>
      </c>
      <c r="J1431" s="148" t="str">
        <f>IF('Men D string input'!F142="","",'Men D string input'!F142)</f>
        <v/>
      </c>
    </row>
    <row r="1432" spans="1:10">
      <c r="A1432" t="str">
        <f>IF('Men D string input'!A143="","",'Men D string input'!A143)</f>
        <v/>
      </c>
      <c r="B1432" s="38">
        <f>IF('Men D string input'!B143="","",'Men D string input'!B143)</f>
        <v>3</v>
      </c>
      <c r="C1432" s="38" t="str">
        <f>IF('Men D string input'!C143="","",'Men D string input'!C143)</f>
        <v/>
      </c>
      <c r="D1432" s="38" t="str">
        <f>IF('Men D string input'!D143="","",'Men D string input'!D143)</f>
        <v/>
      </c>
      <c r="E1432" s="38" t="str">
        <f>IF('Men D string input'!E143="","",'Men D string input'!E143)</f>
        <v/>
      </c>
      <c r="F1432" s="46" t="str">
        <f>IF('Men D string input'!X143="","",'Men D string input'!X143)</f>
        <v/>
      </c>
      <c r="G1432" s="46">
        <f>IF('Men D string input'!K143="","",'Men D string input'!K143)</f>
        <v>0</v>
      </c>
      <c r="H1432" s="46" t="str">
        <f>IF('Men D string input'!L143="","",'Men D string input'!L143)</f>
        <v/>
      </c>
      <c r="I1432" s="38" t="str">
        <f>IF('Men D string input'!H143="","",'Men D string input'!H143)</f>
        <v/>
      </c>
      <c r="J1432" s="148" t="str">
        <f>IF('Men D string input'!F143="","",'Men D string input'!F143)</f>
        <v/>
      </c>
    </row>
    <row r="1433" spans="1:10">
      <c r="A1433" t="str">
        <f>IF('Men D string input'!A144="","",'Men D string input'!A144)</f>
        <v/>
      </c>
      <c r="B1433" s="38">
        <f>IF('Men D string input'!B144="","",'Men D string input'!B144)</f>
        <v>4</v>
      </c>
      <c r="C1433" s="38" t="str">
        <f>IF('Men D string input'!C144="","",'Men D string input'!C144)</f>
        <v/>
      </c>
      <c r="D1433" s="38" t="str">
        <f>IF('Men D string input'!D144="","",'Men D string input'!D144)</f>
        <v/>
      </c>
      <c r="E1433" s="38" t="str">
        <f>IF('Men D string input'!E144="","",'Men D string input'!E144)</f>
        <v/>
      </c>
      <c r="F1433" s="46" t="str">
        <f>IF('Men D string input'!X144="","",'Men D string input'!X144)</f>
        <v/>
      </c>
      <c r="G1433" s="46">
        <f>IF('Men D string input'!K144="","",'Men D string input'!K144)</f>
        <v>0</v>
      </c>
      <c r="H1433" s="46" t="str">
        <f>IF('Men D string input'!L144="","",'Men D string input'!L144)</f>
        <v/>
      </c>
      <c r="I1433" s="38" t="str">
        <f>IF('Men D string input'!H144="","",'Men D string input'!H144)</f>
        <v/>
      </c>
      <c r="J1433" s="148" t="str">
        <f>IF('Men D string input'!F144="","",'Men D string input'!F144)</f>
        <v/>
      </c>
    </row>
    <row r="1434" spans="1:10">
      <c r="A1434" t="str">
        <f>IF('Men D string input'!A145="","",'Men D string input'!A145)</f>
        <v/>
      </c>
      <c r="B1434" s="38">
        <f>IF('Men D string input'!B145="","",'Men D string input'!B145)</f>
        <v>5</v>
      </c>
      <c r="C1434" s="38" t="str">
        <f>IF('Men D string input'!C145="","",'Men D string input'!C145)</f>
        <v/>
      </c>
      <c r="D1434" s="38" t="str">
        <f>IF('Men D string input'!D145="","",'Men D string input'!D145)</f>
        <v/>
      </c>
      <c r="E1434" s="38" t="str">
        <f>IF('Men D string input'!E145="","",'Men D string input'!E145)</f>
        <v/>
      </c>
      <c r="F1434" s="46" t="str">
        <f>IF('Men D string input'!X145="","",'Men D string input'!X145)</f>
        <v/>
      </c>
      <c r="G1434" s="46">
        <f>IF('Men D string input'!K145="","",'Men D string input'!K145)</f>
        <v>0</v>
      </c>
      <c r="H1434" s="46" t="str">
        <f>IF('Men D string input'!L145="","",'Men D string input'!L145)</f>
        <v/>
      </c>
      <c r="I1434" s="38" t="str">
        <f>IF('Men D string input'!H145="","",'Men D string input'!H145)</f>
        <v/>
      </c>
      <c r="J1434" s="148" t="str">
        <f>IF('Men D string input'!F145="","",'Men D string input'!F145)</f>
        <v/>
      </c>
    </row>
    <row r="1435" spans="1:10">
      <c r="A1435" t="str">
        <f>IF('Men D string input'!A146="","",'Men D string input'!A146)</f>
        <v/>
      </c>
      <c r="B1435" s="38">
        <f>IF('Men D string input'!B146="","",'Men D string input'!B146)</f>
        <v>6</v>
      </c>
      <c r="C1435" s="38" t="str">
        <f>IF('Men D string input'!C146="","",'Men D string input'!C146)</f>
        <v/>
      </c>
      <c r="D1435" s="38" t="str">
        <f>IF('Men D string input'!D146="","",'Men D string input'!D146)</f>
        <v/>
      </c>
      <c r="E1435" s="38" t="str">
        <f>IF('Men D string input'!E146="","",'Men D string input'!E146)</f>
        <v/>
      </c>
      <c r="F1435" s="46" t="str">
        <f>IF('Men D string input'!X146="","",'Men D string input'!X146)</f>
        <v/>
      </c>
      <c r="G1435" s="46">
        <f>IF('Men D string input'!K146="","",'Men D string input'!K146)</f>
        <v>0</v>
      </c>
      <c r="H1435" s="46" t="str">
        <f>IF('Men D string input'!L146="","",'Men D string input'!L146)</f>
        <v/>
      </c>
      <c r="I1435" s="38" t="str">
        <f>IF('Men D string input'!H146="","",'Men D string input'!H146)</f>
        <v/>
      </c>
      <c r="J1435" s="148" t="str">
        <f>IF('Men D string input'!F146="","",'Men D string input'!F146)</f>
        <v/>
      </c>
    </row>
    <row r="1436" spans="1:10">
      <c r="A1436" t="str">
        <f>IF('Men D string input'!A147="","",'Men D string input'!A147)</f>
        <v/>
      </c>
      <c r="B1436" s="38">
        <f>IF('Men D string input'!B147="","",'Men D string input'!B147)</f>
        <v>7</v>
      </c>
      <c r="C1436" s="38" t="str">
        <f>IF('Men D string input'!C147="","",'Men D string input'!C147)</f>
        <v/>
      </c>
      <c r="D1436" s="38" t="str">
        <f>IF('Men D string input'!D147="","",'Men D string input'!D147)</f>
        <v/>
      </c>
      <c r="E1436" s="38" t="str">
        <f>IF('Men D string input'!E147="","",'Men D string input'!E147)</f>
        <v/>
      </c>
      <c r="F1436" s="46" t="str">
        <f>IF('Men D string input'!X147="","",'Men D string input'!X147)</f>
        <v/>
      </c>
      <c r="G1436" s="46">
        <f>IF('Men D string input'!K147="","",'Men D string input'!K147)</f>
        <v>0</v>
      </c>
      <c r="H1436" s="46" t="str">
        <f>IF('Men D string input'!L147="","",'Men D string input'!L147)</f>
        <v/>
      </c>
      <c r="I1436" s="38" t="str">
        <f>IF('Men D string input'!H147="","",'Men D string input'!H147)</f>
        <v/>
      </c>
      <c r="J1436" s="148" t="str">
        <f>IF('Men D string input'!F147="","",'Men D string input'!F147)</f>
        <v/>
      </c>
    </row>
    <row r="1437" spans="1:10">
      <c r="A1437" t="str">
        <f>IF('Men D string input'!A148="","",'Men D string input'!A148)</f>
        <v/>
      </c>
      <c r="B1437" s="38">
        <f>IF('Men D string input'!B148="","",'Men D string input'!B148)</f>
        <v>8</v>
      </c>
      <c r="C1437" s="38" t="str">
        <f>IF('Men D string input'!C148="","",'Men D string input'!C148)</f>
        <v/>
      </c>
      <c r="D1437" s="38" t="str">
        <f>IF('Men D string input'!D148="","",'Men D string input'!D148)</f>
        <v/>
      </c>
      <c r="E1437" s="38" t="str">
        <f>IF('Men D string input'!E148="","",'Men D string input'!E148)</f>
        <v/>
      </c>
      <c r="F1437" s="46" t="str">
        <f>IF('Men D string input'!X148="","",'Men D string input'!X148)</f>
        <v/>
      </c>
      <c r="G1437" s="46">
        <f>IF('Men D string input'!K148="","",'Men D string input'!K148)</f>
        <v>0</v>
      </c>
      <c r="H1437" s="46" t="str">
        <f>IF('Men D string input'!L148="","",'Men D string input'!L148)</f>
        <v/>
      </c>
      <c r="I1437" s="38" t="str">
        <f>IF('Men D string input'!H148="","",'Men D string input'!H148)</f>
        <v/>
      </c>
      <c r="J1437" s="148" t="str">
        <f>IF('Men D string input'!F148="","",'Men D string input'!F148)</f>
        <v/>
      </c>
    </row>
    <row r="1438" spans="1:10">
      <c r="A1438" t="str">
        <f>IF('Men D string input'!A149="","",'Men D string input'!A149)</f>
        <v/>
      </c>
      <c r="B1438" s="38">
        <f>IF('Men D string input'!B149="","",'Men D string input'!B149)</f>
        <v>9</v>
      </c>
      <c r="C1438" s="38" t="str">
        <f>IF('Men D string input'!C149="","",'Men D string input'!C149)</f>
        <v/>
      </c>
      <c r="D1438" s="38" t="str">
        <f>IF('Men D string input'!D149="","",'Men D string input'!D149)</f>
        <v/>
      </c>
      <c r="E1438" s="38" t="str">
        <f>IF('Men D string input'!E149="","",'Men D string input'!E149)</f>
        <v/>
      </c>
      <c r="F1438" s="46" t="str">
        <f>IF('Men D string input'!X149="","",'Men D string input'!X149)</f>
        <v/>
      </c>
      <c r="G1438" s="38">
        <f>IF('Men D string input'!K149="","",'Men D string input'!K149)</f>
        <v>0</v>
      </c>
      <c r="H1438" s="38" t="str">
        <f>IF('Men D string input'!L149="","",'Men D string input'!L149)</f>
        <v/>
      </c>
      <c r="I1438" s="38" t="str">
        <f>IF('Men D string input'!H149="","",'Men D string input'!H149)</f>
        <v/>
      </c>
      <c r="J1438" s="148" t="str">
        <f>IF('Men D string input'!F149="","",'Men D string input'!F149)</f>
        <v/>
      </c>
    </row>
    <row r="1439" spans="1:10">
      <c r="A1439" t="str">
        <f>IF('Men D string input'!A150="","",'Men D string input'!A150)</f>
        <v/>
      </c>
      <c r="B1439" s="38">
        <f>IF('Men D string input'!B150="","",'Men D string input'!B150)</f>
        <v>10</v>
      </c>
      <c r="C1439" s="38" t="str">
        <f>IF('Men D string input'!C150="","",'Men D string input'!C150)</f>
        <v/>
      </c>
      <c r="D1439" s="38" t="str">
        <f>IF('Men D string input'!D150="","",'Men D string input'!D150)</f>
        <v/>
      </c>
      <c r="E1439" s="38" t="str">
        <f>IF('Men D string input'!E150="","",'Men D string input'!E150)</f>
        <v/>
      </c>
      <c r="F1439" s="46" t="str">
        <f>IF('Men D string input'!X150="","",'Men D string input'!X150)</f>
        <v/>
      </c>
      <c r="G1439" s="38">
        <f>IF('Men D string input'!K150="","",'Men D string input'!K150)</f>
        <v>0</v>
      </c>
      <c r="H1439" s="38" t="str">
        <f>IF('Men D string input'!L150="","",'Men D string input'!L150)</f>
        <v/>
      </c>
      <c r="I1439" s="38" t="str">
        <f>IF('Men D string input'!H150="","",'Men D string input'!H150)</f>
        <v/>
      </c>
      <c r="J1439" s="148" t="str">
        <f>IF('Men D string input'!F150="","",'Men D string input'!F150)</f>
        <v/>
      </c>
    </row>
    <row r="1440" spans="1:10">
      <c r="A1440" t="str">
        <f>IF('Men D string input'!A151="","",'Men D string input'!A151)</f>
        <v/>
      </c>
      <c r="B1440" s="38">
        <f>IF('Men D string input'!B151="","",'Men D string input'!B151)</f>
        <v>11</v>
      </c>
      <c r="C1440" s="38" t="str">
        <f>IF('Men D string input'!C151="","",'Men D string input'!C151)</f>
        <v/>
      </c>
      <c r="D1440" s="38" t="str">
        <f>IF('Men D string input'!D151="","",'Men D string input'!D151)</f>
        <v/>
      </c>
      <c r="E1440" s="38" t="str">
        <f>IF('Men D string input'!E151="","",'Men D string input'!E151)</f>
        <v/>
      </c>
      <c r="F1440" s="46" t="str">
        <f>IF('Men D string input'!X151="","",'Men D string input'!X151)</f>
        <v/>
      </c>
      <c r="G1440" s="38">
        <f>IF('Men D string input'!K151="","",'Men D string input'!K151)</f>
        <v>0</v>
      </c>
      <c r="H1440" s="38" t="str">
        <f>IF('Men D string input'!L151="","",'Men D string input'!L151)</f>
        <v/>
      </c>
      <c r="I1440" s="38" t="str">
        <f>IF('Men D string input'!H151="","",'Men D string input'!H151)</f>
        <v/>
      </c>
      <c r="J1440" s="148" t="str">
        <f>IF('Men D string input'!F151="","",'Men D string input'!F151)</f>
        <v/>
      </c>
    </row>
    <row r="1441" spans="1:10">
      <c r="A1441" t="str">
        <f>IF('Men D string input'!A152="","",'Men D string input'!A152)</f>
        <v/>
      </c>
      <c r="B1441" s="38">
        <f>IF('Men D string input'!B152="","",'Men D string input'!B152)</f>
        <v>12</v>
      </c>
      <c r="C1441" s="38" t="str">
        <f>IF('Men D string input'!C152="","",'Men D string input'!C152)</f>
        <v/>
      </c>
      <c r="D1441" s="38" t="str">
        <f>IF('Men D string input'!D152="","",'Men D string input'!D152)</f>
        <v/>
      </c>
      <c r="E1441" s="38" t="str">
        <f>IF('Men D string input'!E152="","",'Men D string input'!E152)</f>
        <v/>
      </c>
      <c r="F1441" s="46" t="str">
        <f>IF('Men D string input'!X152="","",'Men D string input'!X152)</f>
        <v/>
      </c>
      <c r="G1441" s="38">
        <f>IF('Men D string input'!K152="","",'Men D string input'!K152)</f>
        <v>0</v>
      </c>
      <c r="H1441" s="38" t="str">
        <f>IF('Men D string input'!L152="","",'Men D string input'!L152)</f>
        <v/>
      </c>
      <c r="I1441" s="38" t="str">
        <f>IF('Men D string input'!H152="","",'Men D string input'!H152)</f>
        <v/>
      </c>
      <c r="J1441" s="148" t="str">
        <f>IF('Men D string input'!F152="","",'Men D string input'!F152)</f>
        <v/>
      </c>
    </row>
    <row r="1442" spans="1:10">
      <c r="A1442" t="str">
        <f>IF('Men D string input'!A153="","",'Men D string input'!A153)</f>
        <v/>
      </c>
      <c r="B1442" t="str">
        <f>IF('Men D string input'!B153="","",'Men D string input'!B153)</f>
        <v/>
      </c>
      <c r="C1442" t="str">
        <f>IF('Men D string input'!C153="","",'Men D string input'!C153)</f>
        <v/>
      </c>
      <c r="D1442" t="str">
        <f>IF('Men D string input'!D153="","",'Men D string input'!D153)</f>
        <v/>
      </c>
      <c r="E1442" t="str">
        <f>IF('Men D string input'!E153="","",'Men D string input'!E153)</f>
        <v/>
      </c>
      <c r="F1442" s="2" t="str">
        <f>IF('Men D string input'!X153="","",'Men D string input'!X153)</f>
        <v/>
      </c>
      <c r="G1442" t="str">
        <f>IF('Men D string input'!K153="","",'Men D string input'!K153)</f>
        <v/>
      </c>
      <c r="H1442" t="str">
        <f>IF('Men D string input'!L153="","",'Men D string input'!L153)</f>
        <v/>
      </c>
      <c r="I1442" t="str">
        <f>IF('Men D string input'!H153="","",'Men D string input'!H153)</f>
        <v/>
      </c>
    </row>
    <row r="1443" spans="1:10">
      <c r="A1443" t="str">
        <f>IF('Men D string input'!A154="","",'Men D string input'!A154)</f>
        <v/>
      </c>
      <c r="B1443" t="str">
        <f>IF('Men D string input'!B154="","",'Men D string input'!B154)</f>
        <v/>
      </c>
      <c r="C1443" t="str">
        <f>IF('Men D string input'!C154="","",'Men D string input'!C154)</f>
        <v/>
      </c>
      <c r="D1443" t="str">
        <f>IF('Men D string input'!D154="","",'Men D string input'!D154)</f>
        <v/>
      </c>
      <c r="E1443" t="str">
        <f>IF('Men D string input'!E154="","",'Men D string input'!E154)</f>
        <v/>
      </c>
      <c r="F1443" s="2" t="str">
        <f>IF('Men D string input'!X154="","",'Men D string input'!X154)</f>
        <v/>
      </c>
      <c r="G1443" t="str">
        <f>IF('Men D string input'!K154="","",'Men D string input'!K154)</f>
        <v/>
      </c>
      <c r="H1443" t="str">
        <f>IF('Men D string input'!L154="","",'Men D string input'!L154)</f>
        <v/>
      </c>
      <c r="I1443" t="str">
        <f>IF('Men D string input'!H154="","",'Men D string input'!H154)</f>
        <v/>
      </c>
    </row>
    <row r="1444" spans="1:10">
      <c r="A1444" s="39" t="str">
        <f>IF('Men D string input'!A155="","",'Men D string input'!A155)</f>
        <v>Event</v>
      </c>
      <c r="B1444" s="39" t="str">
        <f>IF('Men D string input'!B155="","",'Men D string input'!B155)</f>
        <v>Event</v>
      </c>
      <c r="C1444" s="39" t="str">
        <f>IF('Men D string input'!C155="","",'Men D string input'!C155)</f>
        <v>SP</v>
      </c>
      <c r="D1444" s="39" t="str">
        <f>IF('Men D string input'!D155="","",'Men D string input'!D155)</f>
        <v>metres</v>
      </c>
      <c r="E1444" s="40" t="str">
        <f>IF('Men D string input'!E155="","",'Men D string input'!E155)</f>
        <v/>
      </c>
      <c r="F1444" s="2" t="str">
        <f>IF('Men D string input'!X155="","",'Men D string input'!X155)</f>
        <v/>
      </c>
      <c r="G1444" s="2" t="str">
        <f>IF('Men D string input'!K155="","",'Men D string input'!K155)</f>
        <v/>
      </c>
      <c r="H1444" s="2" t="str">
        <f>IF('Men D string input'!L155="","",'Men D string input'!L155)</f>
        <v/>
      </c>
      <c r="I1444" t="str">
        <f>IF('Men D string input'!H155="","",'Men D string input'!H155)</f>
        <v/>
      </c>
    </row>
    <row r="1445" spans="1:10">
      <c r="A1445" s="16" t="str">
        <f>IF('Men D string input'!A156="","",'Men D string input'!A156)</f>
        <v>SP</v>
      </c>
      <c r="B1445" s="41" t="str">
        <f>IF('Men D string input'!B156="","",'Men D string input'!B156)</f>
        <v>D string</v>
      </c>
      <c r="C1445" s="42" t="str">
        <f>IF('Men D string input'!C156="","",'Men D string input'!C156)</f>
        <v/>
      </c>
      <c r="D1445" s="42" t="str">
        <f>IF('Men D string input'!D156="","",'Men D string input'!D156)</f>
        <v/>
      </c>
      <c r="E1445" s="141" t="str">
        <f>IF('Men D string input'!E156="","",'Men D string input'!E156)</f>
        <v/>
      </c>
      <c r="F1445" s="43" t="str">
        <f>IF('Men D string input'!X156="","",'Men D string input'!X156)</f>
        <v>Formatted</v>
      </c>
      <c r="G1445" s="143" t="str">
        <f>IF('Men D string input'!K156="","",'Men D string input'!K156)</f>
        <v>Position</v>
      </c>
      <c r="H1445" s="146" t="str">
        <f>IF('Men D string input'!L156="","",'Men D string input'!L156)</f>
        <v>RAZA</v>
      </c>
      <c r="I1445" s="98" t="str">
        <f>IF('Men D string input'!H156="","",'Men D string input'!H156)</f>
        <v>Para</v>
      </c>
    </row>
    <row r="1446" spans="1:10">
      <c r="A1446" s="40" t="str">
        <f>IF('Men D string input'!A157="","",'Men D string input'!A157)</f>
        <v>MEN</v>
      </c>
      <c r="B1446" s="44" t="str">
        <f>IF('Men D string input'!B157="","",'Men D string input'!B157)</f>
        <v>Position</v>
      </c>
      <c r="C1446" s="37" t="str">
        <f>IF('Men D string input'!C157="","",'Men D string input'!C157)</f>
        <v>Competitor</v>
      </c>
      <c r="D1446" s="37" t="str">
        <f>IF('Men D string input'!D157="","",'Men D string input'!D157)</f>
        <v>Club</v>
      </c>
      <c r="E1446" s="142" t="str">
        <f>IF('Men D string input'!E157="","",'Men D string input'!E157)</f>
        <v>Bib Number</v>
      </c>
      <c r="F1446" s="45" t="str">
        <f>IF('Men D string input'!X157="","",'Men D string input'!X157)</f>
        <v>Performance</v>
      </c>
      <c r="G1446" s="144" t="str">
        <f>IF('Men D string input'!K157="","",'Men D string input'!K157)</f>
        <v>Points</v>
      </c>
      <c r="H1446" s="147" t="str">
        <f>IF('Men D string input'!L157="","",'Men D string input'!L157)</f>
        <v>Points</v>
      </c>
      <c r="I1446" s="44" t="str">
        <f>IF('Men D string input'!H157="","",'Men D string input'!H157)</f>
        <v>Category</v>
      </c>
    </row>
    <row r="1447" spans="1:10">
      <c r="A1447" t="str">
        <f>IF('Men D string input'!A158="","",'Men D string input'!A158)</f>
        <v/>
      </c>
      <c r="B1447" s="38">
        <f>IF('Men D string input'!B158="","",'Men D string input'!B158)</f>
        <v>1</v>
      </c>
      <c r="C1447" s="38" t="str">
        <f>IF('Men D string input'!C158="","",'Men D string input'!C158)</f>
        <v/>
      </c>
      <c r="D1447" s="38" t="str">
        <f>IF('Men D string input'!D158="","",'Men D string input'!D158)</f>
        <v/>
      </c>
      <c r="E1447" s="38" t="str">
        <f>IF('Men D string input'!E158="","",'Men D string input'!E158)</f>
        <v/>
      </c>
      <c r="F1447" s="145" t="str">
        <f>IF('Men D string input'!X158="","",'Men D string input'!X158)</f>
        <v/>
      </c>
      <c r="G1447" s="46">
        <f>IF('Men D string input'!K158="","",'Men D string input'!K158)</f>
        <v>0</v>
      </c>
      <c r="H1447" s="46" t="str">
        <f>IF('Men D string input'!L158="","",'Men D string input'!L158)</f>
        <v/>
      </c>
      <c r="I1447" s="99" t="str">
        <f>IF('Men D string input'!H158="","",'Men D string input'!H158)</f>
        <v/>
      </c>
    </row>
    <row r="1448" spans="1:10">
      <c r="A1448" t="str">
        <f>IF('Men D string input'!A159="","",'Men D string input'!A159)</f>
        <v/>
      </c>
      <c r="B1448" s="38">
        <f>IF('Men D string input'!B159="","",'Men D string input'!B159)</f>
        <v>2</v>
      </c>
      <c r="C1448" s="38" t="str">
        <f>IF('Men D string input'!C159="","",'Men D string input'!C159)</f>
        <v/>
      </c>
      <c r="D1448" s="38" t="str">
        <f>IF('Men D string input'!D159="","",'Men D string input'!D159)</f>
        <v/>
      </c>
      <c r="E1448" s="38" t="str">
        <f>IF('Men D string input'!E159="","",'Men D string input'!E159)</f>
        <v/>
      </c>
      <c r="F1448" s="46" t="str">
        <f>IF('Men D string input'!X159="","",'Men D string input'!X159)</f>
        <v/>
      </c>
      <c r="G1448" s="46">
        <f>IF('Men D string input'!K159="","",'Men D string input'!K159)</f>
        <v>0</v>
      </c>
      <c r="H1448" s="46" t="str">
        <f>IF('Men D string input'!L159="","",'Men D string input'!L159)</f>
        <v/>
      </c>
      <c r="I1448" s="38" t="str">
        <f>IF('Men D string input'!H159="","",'Men D string input'!H159)</f>
        <v/>
      </c>
    </row>
    <row r="1449" spans="1:10">
      <c r="A1449" t="str">
        <f>IF('Men D string input'!A160="","",'Men D string input'!A160)</f>
        <v/>
      </c>
      <c r="B1449" s="38">
        <f>IF('Men D string input'!B160="","",'Men D string input'!B160)</f>
        <v>3</v>
      </c>
      <c r="C1449" s="38" t="str">
        <f>IF('Men D string input'!C160="","",'Men D string input'!C160)</f>
        <v/>
      </c>
      <c r="D1449" s="38" t="str">
        <f>IF('Men D string input'!D160="","",'Men D string input'!D160)</f>
        <v/>
      </c>
      <c r="E1449" s="38" t="str">
        <f>IF('Men D string input'!E160="","",'Men D string input'!E160)</f>
        <v/>
      </c>
      <c r="F1449" s="46" t="str">
        <f>IF('Men D string input'!X160="","",'Men D string input'!X160)</f>
        <v/>
      </c>
      <c r="G1449" s="46">
        <f>IF('Men D string input'!K160="","",'Men D string input'!K160)</f>
        <v>0</v>
      </c>
      <c r="H1449" s="46" t="str">
        <f>IF('Men D string input'!L160="","",'Men D string input'!L160)</f>
        <v/>
      </c>
      <c r="I1449" s="38" t="str">
        <f>IF('Men D string input'!H160="","",'Men D string input'!H160)</f>
        <v/>
      </c>
    </row>
    <row r="1450" spans="1:10">
      <c r="A1450" t="str">
        <f>IF('Men D string input'!A161="","",'Men D string input'!A161)</f>
        <v/>
      </c>
      <c r="B1450" s="38">
        <f>IF('Men D string input'!B161="","",'Men D string input'!B161)</f>
        <v>4</v>
      </c>
      <c r="C1450" s="38" t="str">
        <f>IF('Men D string input'!C161="","",'Men D string input'!C161)</f>
        <v/>
      </c>
      <c r="D1450" s="38" t="str">
        <f>IF('Men D string input'!D161="","",'Men D string input'!D161)</f>
        <v/>
      </c>
      <c r="E1450" s="38" t="str">
        <f>IF('Men D string input'!E161="","",'Men D string input'!E161)</f>
        <v/>
      </c>
      <c r="F1450" s="46" t="str">
        <f>IF('Men D string input'!X161="","",'Men D string input'!X161)</f>
        <v/>
      </c>
      <c r="G1450" s="46">
        <f>IF('Men D string input'!K161="","",'Men D string input'!K161)</f>
        <v>0</v>
      </c>
      <c r="H1450" s="46" t="str">
        <f>IF('Men D string input'!L161="","",'Men D string input'!L161)</f>
        <v/>
      </c>
      <c r="I1450" s="38" t="str">
        <f>IF('Men D string input'!H161="","",'Men D string input'!H161)</f>
        <v/>
      </c>
    </row>
    <row r="1451" spans="1:10">
      <c r="A1451" t="str">
        <f>IF('Men D string input'!A162="","",'Men D string input'!A162)</f>
        <v/>
      </c>
      <c r="B1451" s="38">
        <f>IF('Men D string input'!B162="","",'Men D string input'!B162)</f>
        <v>5</v>
      </c>
      <c r="C1451" s="38" t="str">
        <f>IF('Men D string input'!C162="","",'Men D string input'!C162)</f>
        <v/>
      </c>
      <c r="D1451" s="38" t="str">
        <f>IF('Men D string input'!D162="","",'Men D string input'!D162)</f>
        <v/>
      </c>
      <c r="E1451" s="38" t="str">
        <f>IF('Men D string input'!E162="","",'Men D string input'!E162)</f>
        <v/>
      </c>
      <c r="F1451" s="46" t="str">
        <f>IF('Men D string input'!X162="","",'Men D string input'!X162)</f>
        <v/>
      </c>
      <c r="G1451" s="46">
        <f>IF('Men D string input'!K162="","",'Men D string input'!K162)</f>
        <v>0</v>
      </c>
      <c r="H1451" s="46" t="str">
        <f>IF('Men D string input'!L162="","",'Men D string input'!L162)</f>
        <v/>
      </c>
      <c r="I1451" s="38" t="str">
        <f>IF('Men D string input'!H162="","",'Men D string input'!H162)</f>
        <v/>
      </c>
    </row>
    <row r="1452" spans="1:10">
      <c r="A1452" t="str">
        <f>IF('Men D string input'!A163="","",'Men D string input'!A163)</f>
        <v/>
      </c>
      <c r="B1452" s="38">
        <f>IF('Men D string input'!B163="","",'Men D string input'!B163)</f>
        <v>6</v>
      </c>
      <c r="C1452" s="38" t="str">
        <f>IF('Men D string input'!C163="","",'Men D string input'!C163)</f>
        <v/>
      </c>
      <c r="D1452" s="38" t="str">
        <f>IF('Men D string input'!D163="","",'Men D string input'!D163)</f>
        <v/>
      </c>
      <c r="E1452" s="38" t="str">
        <f>IF('Men D string input'!E163="","",'Men D string input'!E163)</f>
        <v/>
      </c>
      <c r="F1452" s="46" t="str">
        <f>IF('Men D string input'!X163="","",'Men D string input'!X163)</f>
        <v/>
      </c>
      <c r="G1452" s="46">
        <f>IF('Men D string input'!K163="","",'Men D string input'!K163)</f>
        <v>0</v>
      </c>
      <c r="H1452" s="46" t="str">
        <f>IF('Men D string input'!L163="","",'Men D string input'!L163)</f>
        <v/>
      </c>
      <c r="I1452" s="38" t="str">
        <f>IF('Men D string input'!H163="","",'Men D string input'!H163)</f>
        <v/>
      </c>
    </row>
    <row r="1453" spans="1:10">
      <c r="A1453" t="str">
        <f>IF('Men D string input'!A164="","",'Men D string input'!A164)</f>
        <v/>
      </c>
      <c r="B1453" s="38">
        <f>IF('Men D string input'!B164="","",'Men D string input'!B164)</f>
        <v>7</v>
      </c>
      <c r="C1453" s="38" t="str">
        <f>IF('Men D string input'!C164="","",'Men D string input'!C164)</f>
        <v/>
      </c>
      <c r="D1453" s="38" t="str">
        <f>IF('Men D string input'!D164="","",'Men D string input'!D164)</f>
        <v/>
      </c>
      <c r="E1453" s="38" t="str">
        <f>IF('Men D string input'!E164="","",'Men D string input'!E164)</f>
        <v/>
      </c>
      <c r="F1453" s="46" t="str">
        <f>IF('Men D string input'!X164="","",'Men D string input'!X164)</f>
        <v/>
      </c>
      <c r="G1453" s="46">
        <f>IF('Men D string input'!K164="","",'Men D string input'!K164)</f>
        <v>0</v>
      </c>
      <c r="H1453" s="46" t="str">
        <f>IF('Men D string input'!L164="","",'Men D string input'!L164)</f>
        <v/>
      </c>
      <c r="I1453" s="38" t="str">
        <f>IF('Men D string input'!H164="","",'Men D string input'!H164)</f>
        <v/>
      </c>
    </row>
    <row r="1454" spans="1:10">
      <c r="A1454" t="str">
        <f>IF('Men D string input'!A165="","",'Men D string input'!A165)</f>
        <v/>
      </c>
      <c r="B1454" s="38">
        <f>IF('Men D string input'!B165="","",'Men D string input'!B165)</f>
        <v>8</v>
      </c>
      <c r="C1454" s="38" t="str">
        <f>IF('Men D string input'!C165="","",'Men D string input'!C165)</f>
        <v/>
      </c>
      <c r="D1454" s="38" t="str">
        <f>IF('Men D string input'!D165="","",'Men D string input'!D165)</f>
        <v/>
      </c>
      <c r="E1454" s="38" t="str">
        <f>IF('Men D string input'!E165="","",'Men D string input'!E165)</f>
        <v/>
      </c>
      <c r="F1454" s="46" t="str">
        <f>IF('Men D string input'!X165="","",'Men D string input'!X165)</f>
        <v/>
      </c>
      <c r="G1454" s="46">
        <f>IF('Men D string input'!K165="","",'Men D string input'!K165)</f>
        <v>0</v>
      </c>
      <c r="H1454" s="46" t="str">
        <f>IF('Men D string input'!L165="","",'Men D string input'!L165)</f>
        <v/>
      </c>
      <c r="I1454" s="38" t="str">
        <f>IF('Men D string input'!H165="","",'Men D string input'!H165)</f>
        <v/>
      </c>
    </row>
    <row r="1455" spans="1:10">
      <c r="A1455" t="str">
        <f>IF('Men D string input'!A166="","",'Men D string input'!A166)</f>
        <v/>
      </c>
      <c r="B1455" s="38">
        <f>IF('Men D string input'!B166="","",'Men D string input'!B166)</f>
        <v>9</v>
      </c>
      <c r="C1455" s="38" t="str">
        <f>IF('Men D string input'!C166="","",'Men D string input'!C166)</f>
        <v/>
      </c>
      <c r="D1455" s="38" t="str">
        <f>IF('Men D string input'!D166="","",'Men D string input'!D166)</f>
        <v/>
      </c>
      <c r="E1455" s="38" t="str">
        <f>IF('Men D string input'!E166="","",'Men D string input'!E166)</f>
        <v/>
      </c>
      <c r="F1455" s="46" t="str">
        <f>IF('Men D string input'!X166="","",'Men D string input'!X166)</f>
        <v/>
      </c>
      <c r="G1455" s="38">
        <f>IF('Men D string input'!K166="","",'Men D string input'!K166)</f>
        <v>0</v>
      </c>
      <c r="H1455" s="38" t="str">
        <f>IF('Men D string input'!L166="","",'Men D string input'!L166)</f>
        <v/>
      </c>
      <c r="I1455" s="38" t="str">
        <f>IF('Men D string input'!H166="","",'Men D string input'!H166)</f>
        <v/>
      </c>
    </row>
    <row r="1456" spans="1:10">
      <c r="A1456" t="str">
        <f>IF('Men D string input'!A167="","",'Men D string input'!A167)</f>
        <v/>
      </c>
      <c r="B1456" s="38">
        <f>IF('Men D string input'!B167="","",'Men D string input'!B167)</f>
        <v>10</v>
      </c>
      <c r="C1456" s="38" t="str">
        <f>IF('Men D string input'!C167="","",'Men D string input'!C167)</f>
        <v/>
      </c>
      <c r="D1456" s="38" t="str">
        <f>IF('Men D string input'!D167="","",'Men D string input'!D167)</f>
        <v/>
      </c>
      <c r="E1456" s="38" t="str">
        <f>IF('Men D string input'!E167="","",'Men D string input'!E167)</f>
        <v/>
      </c>
      <c r="F1456" s="46" t="str">
        <f>IF('Men D string input'!X167="","",'Men D string input'!X167)</f>
        <v/>
      </c>
      <c r="G1456" s="38">
        <f>IF('Men D string input'!K167="","",'Men D string input'!K167)</f>
        <v>0</v>
      </c>
      <c r="H1456" s="38" t="str">
        <f>IF('Men D string input'!L167="","",'Men D string input'!L167)</f>
        <v/>
      </c>
      <c r="I1456" s="38" t="str">
        <f>IF('Men D string input'!H167="","",'Men D string input'!H167)</f>
        <v/>
      </c>
    </row>
    <row r="1457" spans="1:9">
      <c r="A1457" t="str">
        <f>IF('Men D string input'!A168="","",'Men D string input'!A168)</f>
        <v/>
      </c>
      <c r="B1457" s="38">
        <f>IF('Men D string input'!B168="","",'Men D string input'!B168)</f>
        <v>11</v>
      </c>
      <c r="C1457" s="38" t="str">
        <f>IF('Men D string input'!C168="","",'Men D string input'!C168)</f>
        <v/>
      </c>
      <c r="D1457" s="38" t="str">
        <f>IF('Men D string input'!D168="","",'Men D string input'!D168)</f>
        <v/>
      </c>
      <c r="E1457" s="38" t="str">
        <f>IF('Men D string input'!E168="","",'Men D string input'!E168)</f>
        <v/>
      </c>
      <c r="F1457" s="46" t="str">
        <f>IF('Men D string input'!X168="","",'Men D string input'!X168)</f>
        <v/>
      </c>
      <c r="G1457" s="38">
        <f>IF('Men D string input'!K168="","",'Men D string input'!K168)</f>
        <v>0</v>
      </c>
      <c r="H1457" s="38" t="str">
        <f>IF('Men D string input'!L168="","",'Men D string input'!L168)</f>
        <v/>
      </c>
      <c r="I1457" s="38" t="str">
        <f>IF('Men D string input'!H168="","",'Men D string input'!H168)</f>
        <v/>
      </c>
    </row>
    <row r="1458" spans="1:9">
      <c r="A1458" t="str">
        <f>IF('Men D string input'!A169="","",'Men D string input'!A169)</f>
        <v/>
      </c>
      <c r="B1458" s="38">
        <f>IF('Men D string input'!B169="","",'Men D string input'!B169)</f>
        <v>12</v>
      </c>
      <c r="C1458" s="38" t="str">
        <f>IF('Men D string input'!C169="","",'Men D string input'!C169)</f>
        <v/>
      </c>
      <c r="D1458" s="38" t="str">
        <f>IF('Men D string input'!D169="","",'Men D string input'!D169)</f>
        <v/>
      </c>
      <c r="E1458" s="38" t="str">
        <f>IF('Men D string input'!E169="","",'Men D string input'!E169)</f>
        <v/>
      </c>
      <c r="F1458" s="46" t="str">
        <f>IF('Men D string input'!X169="","",'Men D string input'!X169)</f>
        <v/>
      </c>
      <c r="G1458" s="38">
        <f>IF('Men D string input'!K169="","",'Men D string input'!K169)</f>
        <v>0</v>
      </c>
      <c r="H1458" s="38" t="str">
        <f>IF('Men D string input'!L169="","",'Men D string input'!L169)</f>
        <v/>
      </c>
      <c r="I1458" s="38" t="str">
        <f>IF('Men D string input'!H169="","",'Men D string input'!H169)</f>
        <v/>
      </c>
    </row>
    <row r="1459" spans="1:9">
      <c r="A1459" t="str">
        <f>IF('Men D string input'!A170="","",'Men D string input'!A170)</f>
        <v/>
      </c>
      <c r="B1459" t="str">
        <f>IF('Men D string input'!B170="","",'Men D string input'!B170)</f>
        <v/>
      </c>
      <c r="C1459" t="str">
        <f>IF('Men D string input'!C170="","",'Men D string input'!C170)</f>
        <v/>
      </c>
      <c r="D1459" t="str">
        <f>IF('Men D string input'!D170="","",'Men D string input'!D170)</f>
        <v/>
      </c>
      <c r="E1459" t="str">
        <f>IF('Men D string input'!E170="","",'Men D string input'!E170)</f>
        <v/>
      </c>
      <c r="F1459" s="2" t="str">
        <f>IF('Men D string input'!X170="","",'Men D string input'!X170)</f>
        <v/>
      </c>
      <c r="G1459" t="str">
        <f>IF('Men D string input'!K170="","",'Men D string input'!K170)</f>
        <v/>
      </c>
      <c r="H1459" t="str">
        <f>IF('Men D string input'!L170="","",'Men D string input'!L170)</f>
        <v/>
      </c>
      <c r="I1459" t="str">
        <f>IF('Men D string input'!H170="","",'Men D string input'!H170)</f>
        <v/>
      </c>
    </row>
    <row r="1460" spans="1:9">
      <c r="A1460" t="str">
        <f>IF('Men D string input'!A171="","",'Men D string input'!A171)</f>
        <v/>
      </c>
      <c r="B1460" t="str">
        <f>IF('Men D string input'!B171="","",'Men D string input'!B171)</f>
        <v/>
      </c>
      <c r="C1460" t="str">
        <f>IF('Men D string input'!C171="","",'Men D string input'!C171)</f>
        <v/>
      </c>
      <c r="D1460" t="str">
        <f>IF('Men D string input'!D171="","",'Men D string input'!D171)</f>
        <v/>
      </c>
      <c r="E1460" t="str">
        <f>IF('Men D string input'!E171="","",'Men D string input'!E171)</f>
        <v/>
      </c>
      <c r="F1460" s="2" t="str">
        <f>IF('Men D string input'!X171="","",'Men D string input'!X171)</f>
        <v/>
      </c>
      <c r="G1460" t="str">
        <f>IF('Men D string input'!K171="","",'Men D string input'!K171)</f>
        <v/>
      </c>
      <c r="H1460" t="str">
        <f>IF('Men D string input'!L171="","",'Men D string input'!L171)</f>
        <v/>
      </c>
      <c r="I1460" t="str">
        <f>IF('Men D string input'!H171="","",'Men D string input'!H171)</f>
        <v/>
      </c>
    </row>
    <row r="1461" spans="1:9">
      <c r="A1461" s="39" t="str">
        <f>IF('Men D string input'!A172="","",'Men D string input'!A172)</f>
        <v>Event</v>
      </c>
      <c r="B1461" s="39" t="str">
        <f>IF('Men D string input'!B172="","",'Men D string input'!B172)</f>
        <v>Event</v>
      </c>
      <c r="C1461" s="39" t="str">
        <f>IF('Men D string input'!C172="","",'Men D string input'!C172)</f>
        <v>DT</v>
      </c>
      <c r="D1461" s="39" t="str">
        <f>IF('Men D string input'!D172="","",'Men D string input'!D172)</f>
        <v>metres</v>
      </c>
      <c r="E1461" s="40" t="str">
        <f>IF('Men D string input'!E172="","",'Men D string input'!E172)</f>
        <v/>
      </c>
      <c r="F1461" s="2" t="str">
        <f>IF('Men D string input'!X172="","",'Men D string input'!X172)</f>
        <v/>
      </c>
      <c r="G1461" s="2" t="str">
        <f>IF('Men D string input'!K172="","",'Men D string input'!K172)</f>
        <v/>
      </c>
      <c r="H1461" s="2" t="str">
        <f>IF('Men D string input'!L172="","",'Men D string input'!L172)</f>
        <v/>
      </c>
      <c r="I1461" t="str">
        <f>IF('Men D string input'!H172="","",'Men D string input'!H172)</f>
        <v/>
      </c>
    </row>
    <row r="1462" spans="1:9">
      <c r="A1462" s="16" t="str">
        <f>IF('Men D string input'!A173="","",'Men D string input'!A173)</f>
        <v>DT</v>
      </c>
      <c r="B1462" s="41" t="str">
        <f>IF('Men D string input'!B173="","",'Men D string input'!B173)</f>
        <v>D string</v>
      </c>
      <c r="C1462" s="42" t="str">
        <f>IF('Men D string input'!C173="","",'Men D string input'!C173)</f>
        <v/>
      </c>
      <c r="D1462" s="42" t="str">
        <f>IF('Men D string input'!D173="","",'Men D string input'!D173)</f>
        <v/>
      </c>
      <c r="E1462" s="141" t="str">
        <f>IF('Men D string input'!E173="","",'Men D string input'!E173)</f>
        <v/>
      </c>
      <c r="F1462" s="43" t="str">
        <f>IF('Men D string input'!X173="","",'Men D string input'!X173)</f>
        <v>Formatted</v>
      </c>
      <c r="G1462" s="143" t="str">
        <f>IF('Men D string input'!K173="","",'Men D string input'!K173)</f>
        <v>Position</v>
      </c>
      <c r="H1462" s="146" t="str">
        <f>IF('Men D string input'!L173="","",'Men D string input'!L173)</f>
        <v>RAZA</v>
      </c>
      <c r="I1462" s="98" t="str">
        <f>IF('Men D string input'!H173="","",'Men D string input'!H173)</f>
        <v>Para</v>
      </c>
    </row>
    <row r="1463" spans="1:9">
      <c r="A1463" s="40" t="str">
        <f>IF('Men D string input'!A174="","",'Men D string input'!A174)</f>
        <v>MEN</v>
      </c>
      <c r="B1463" s="44" t="str">
        <f>IF('Men D string input'!B174="","",'Men D string input'!B174)</f>
        <v>Position</v>
      </c>
      <c r="C1463" s="37" t="str">
        <f>IF('Men D string input'!C174="","",'Men D string input'!C174)</f>
        <v>Competitor</v>
      </c>
      <c r="D1463" s="37" t="str">
        <f>IF('Men D string input'!D174="","",'Men D string input'!D174)</f>
        <v>Club</v>
      </c>
      <c r="E1463" s="142" t="str">
        <f>IF('Men D string input'!E174="","",'Men D string input'!E174)</f>
        <v>Bib Number</v>
      </c>
      <c r="F1463" s="45" t="str">
        <f>IF('Men D string input'!X174="","",'Men D string input'!X174)</f>
        <v>Performance</v>
      </c>
      <c r="G1463" s="144" t="str">
        <f>IF('Men D string input'!K174="","",'Men D string input'!K174)</f>
        <v>Points</v>
      </c>
      <c r="H1463" s="147" t="str">
        <f>IF('Men D string input'!L174="","",'Men D string input'!L174)</f>
        <v>Points</v>
      </c>
      <c r="I1463" s="44" t="str">
        <f>IF('Men D string input'!H174="","",'Men D string input'!H174)</f>
        <v>Category</v>
      </c>
    </row>
    <row r="1464" spans="1:9">
      <c r="A1464" t="str">
        <f>IF('Men D string input'!A175="","",'Men D string input'!A175)</f>
        <v/>
      </c>
      <c r="B1464" s="38">
        <f>IF('Men D string input'!B175="","",'Men D string input'!B175)</f>
        <v>1</v>
      </c>
      <c r="C1464" s="38" t="str">
        <f>IF('Men D string input'!C175="","",'Men D string input'!C175)</f>
        <v/>
      </c>
      <c r="D1464" s="38" t="str">
        <f>IF('Men D string input'!D175="","",'Men D string input'!D175)</f>
        <v/>
      </c>
      <c r="E1464" s="38" t="str">
        <f>IF('Men D string input'!E175="","",'Men D string input'!E175)</f>
        <v/>
      </c>
      <c r="F1464" s="145" t="str">
        <f>IF('Men D string input'!X175="","",'Men D string input'!X175)</f>
        <v/>
      </c>
      <c r="G1464" s="46">
        <f>IF('Men D string input'!K175="","",'Men D string input'!K175)</f>
        <v>0</v>
      </c>
      <c r="H1464" s="46" t="str">
        <f>IF('Men D string input'!L175="","",'Men D string input'!L175)</f>
        <v/>
      </c>
      <c r="I1464" s="99" t="str">
        <f>IF('Men D string input'!H175="","",'Men D string input'!H175)</f>
        <v/>
      </c>
    </row>
    <row r="1465" spans="1:9">
      <c r="A1465" t="str">
        <f>IF('Men D string input'!A176="","",'Men D string input'!A176)</f>
        <v/>
      </c>
      <c r="B1465" s="38">
        <f>IF('Men D string input'!B176="","",'Men D string input'!B176)</f>
        <v>2</v>
      </c>
      <c r="C1465" s="38" t="str">
        <f>IF('Men D string input'!C176="","",'Men D string input'!C176)</f>
        <v/>
      </c>
      <c r="D1465" s="38" t="str">
        <f>IF('Men D string input'!D176="","",'Men D string input'!D176)</f>
        <v/>
      </c>
      <c r="E1465" s="38" t="str">
        <f>IF('Men D string input'!E176="","",'Men D string input'!E176)</f>
        <v/>
      </c>
      <c r="F1465" s="46" t="str">
        <f>IF('Men D string input'!X176="","",'Men D string input'!X176)</f>
        <v/>
      </c>
      <c r="G1465" s="46">
        <f>IF('Men D string input'!K176="","",'Men D string input'!K176)</f>
        <v>0</v>
      </c>
      <c r="H1465" s="46" t="str">
        <f>IF('Men D string input'!L176="","",'Men D string input'!L176)</f>
        <v/>
      </c>
      <c r="I1465" s="38" t="str">
        <f>IF('Men D string input'!H176="","",'Men D string input'!H176)</f>
        <v/>
      </c>
    </row>
    <row r="1466" spans="1:9">
      <c r="A1466" t="str">
        <f>IF('Men D string input'!A177="","",'Men D string input'!A177)</f>
        <v/>
      </c>
      <c r="B1466" s="38">
        <f>IF('Men D string input'!B177="","",'Men D string input'!B177)</f>
        <v>3</v>
      </c>
      <c r="C1466" s="38" t="str">
        <f>IF('Men D string input'!C177="","",'Men D string input'!C177)</f>
        <v/>
      </c>
      <c r="D1466" s="38" t="str">
        <f>IF('Men D string input'!D177="","",'Men D string input'!D177)</f>
        <v/>
      </c>
      <c r="E1466" s="38" t="str">
        <f>IF('Men D string input'!E177="","",'Men D string input'!E177)</f>
        <v/>
      </c>
      <c r="F1466" s="46" t="str">
        <f>IF('Men D string input'!X177="","",'Men D string input'!X177)</f>
        <v/>
      </c>
      <c r="G1466" s="46">
        <f>IF('Men D string input'!K177="","",'Men D string input'!K177)</f>
        <v>0</v>
      </c>
      <c r="H1466" s="46" t="str">
        <f>IF('Men D string input'!L177="","",'Men D string input'!L177)</f>
        <v/>
      </c>
      <c r="I1466" s="38" t="str">
        <f>IF('Men D string input'!H177="","",'Men D string input'!H177)</f>
        <v/>
      </c>
    </row>
    <row r="1467" spans="1:9">
      <c r="A1467" t="str">
        <f>IF('Men D string input'!A178="","",'Men D string input'!A178)</f>
        <v/>
      </c>
      <c r="B1467" s="38">
        <f>IF('Men D string input'!B178="","",'Men D string input'!B178)</f>
        <v>4</v>
      </c>
      <c r="C1467" s="38" t="str">
        <f>IF('Men D string input'!C178="","",'Men D string input'!C178)</f>
        <v/>
      </c>
      <c r="D1467" s="38" t="str">
        <f>IF('Men D string input'!D178="","",'Men D string input'!D178)</f>
        <v/>
      </c>
      <c r="E1467" s="38" t="str">
        <f>IF('Men D string input'!E178="","",'Men D string input'!E178)</f>
        <v/>
      </c>
      <c r="F1467" s="46" t="str">
        <f>IF('Men D string input'!X178="","",'Men D string input'!X178)</f>
        <v/>
      </c>
      <c r="G1467" s="46">
        <f>IF('Men D string input'!K178="","",'Men D string input'!K178)</f>
        <v>0</v>
      </c>
      <c r="H1467" s="46" t="str">
        <f>IF('Men D string input'!L178="","",'Men D string input'!L178)</f>
        <v/>
      </c>
      <c r="I1467" s="38" t="str">
        <f>IF('Men D string input'!H178="","",'Men D string input'!H178)</f>
        <v/>
      </c>
    </row>
    <row r="1468" spans="1:9">
      <c r="A1468" t="str">
        <f>IF('Men D string input'!A179="","",'Men D string input'!A179)</f>
        <v/>
      </c>
      <c r="B1468" s="38">
        <f>IF('Men D string input'!B179="","",'Men D string input'!B179)</f>
        <v>5</v>
      </c>
      <c r="C1468" s="38" t="str">
        <f>IF('Men D string input'!C179="","",'Men D string input'!C179)</f>
        <v/>
      </c>
      <c r="D1468" s="38" t="str">
        <f>IF('Men D string input'!D179="","",'Men D string input'!D179)</f>
        <v/>
      </c>
      <c r="E1468" s="38" t="str">
        <f>IF('Men D string input'!E179="","",'Men D string input'!E179)</f>
        <v/>
      </c>
      <c r="F1468" s="46" t="str">
        <f>IF('Men D string input'!X179="","",'Men D string input'!X179)</f>
        <v/>
      </c>
      <c r="G1468" s="46">
        <f>IF('Men D string input'!K179="","",'Men D string input'!K179)</f>
        <v>0</v>
      </c>
      <c r="H1468" s="46" t="str">
        <f>IF('Men D string input'!L179="","",'Men D string input'!L179)</f>
        <v/>
      </c>
      <c r="I1468" s="38" t="str">
        <f>IF('Men D string input'!H179="","",'Men D string input'!H179)</f>
        <v/>
      </c>
    </row>
    <row r="1469" spans="1:9">
      <c r="A1469" t="str">
        <f>IF('Men D string input'!A180="","",'Men D string input'!A180)</f>
        <v/>
      </c>
      <c r="B1469" s="38">
        <f>IF('Men D string input'!B180="","",'Men D string input'!B180)</f>
        <v>6</v>
      </c>
      <c r="C1469" s="38" t="str">
        <f>IF('Men D string input'!C180="","",'Men D string input'!C180)</f>
        <v/>
      </c>
      <c r="D1469" s="38" t="str">
        <f>IF('Men D string input'!D180="","",'Men D string input'!D180)</f>
        <v/>
      </c>
      <c r="E1469" s="38" t="str">
        <f>IF('Men D string input'!E180="","",'Men D string input'!E180)</f>
        <v/>
      </c>
      <c r="F1469" s="46" t="str">
        <f>IF('Men D string input'!X180="","",'Men D string input'!X180)</f>
        <v/>
      </c>
      <c r="G1469" s="46">
        <f>IF('Men D string input'!K180="","",'Men D string input'!K180)</f>
        <v>0</v>
      </c>
      <c r="H1469" s="46" t="str">
        <f>IF('Men D string input'!L180="","",'Men D string input'!L180)</f>
        <v/>
      </c>
      <c r="I1469" s="38" t="str">
        <f>IF('Men D string input'!H180="","",'Men D string input'!H180)</f>
        <v/>
      </c>
    </row>
    <row r="1470" spans="1:9">
      <c r="A1470" t="str">
        <f>IF('Men D string input'!A181="","",'Men D string input'!A181)</f>
        <v/>
      </c>
      <c r="B1470" s="38">
        <f>IF('Men D string input'!B181="","",'Men D string input'!B181)</f>
        <v>7</v>
      </c>
      <c r="C1470" s="38" t="str">
        <f>IF('Men D string input'!C181="","",'Men D string input'!C181)</f>
        <v/>
      </c>
      <c r="D1470" s="38" t="str">
        <f>IF('Men D string input'!D181="","",'Men D string input'!D181)</f>
        <v/>
      </c>
      <c r="E1470" s="38" t="str">
        <f>IF('Men D string input'!E181="","",'Men D string input'!E181)</f>
        <v/>
      </c>
      <c r="F1470" s="46" t="str">
        <f>IF('Men D string input'!X181="","",'Men D string input'!X181)</f>
        <v/>
      </c>
      <c r="G1470" s="46">
        <f>IF('Men D string input'!K181="","",'Men D string input'!K181)</f>
        <v>0</v>
      </c>
      <c r="H1470" s="46" t="str">
        <f>IF('Men D string input'!L181="","",'Men D string input'!L181)</f>
        <v/>
      </c>
      <c r="I1470" s="38" t="str">
        <f>IF('Men D string input'!H181="","",'Men D string input'!H181)</f>
        <v/>
      </c>
    </row>
    <row r="1471" spans="1:9">
      <c r="A1471" t="str">
        <f>IF('Men D string input'!A182="","",'Men D string input'!A182)</f>
        <v/>
      </c>
      <c r="B1471" s="38">
        <f>IF('Men D string input'!B182="","",'Men D string input'!B182)</f>
        <v>8</v>
      </c>
      <c r="C1471" s="38" t="str">
        <f>IF('Men D string input'!C182="","",'Men D string input'!C182)</f>
        <v/>
      </c>
      <c r="D1471" s="38" t="str">
        <f>IF('Men D string input'!D182="","",'Men D string input'!D182)</f>
        <v/>
      </c>
      <c r="E1471" s="38" t="str">
        <f>IF('Men D string input'!E182="","",'Men D string input'!E182)</f>
        <v/>
      </c>
      <c r="F1471" s="46" t="str">
        <f>IF('Men D string input'!X182="","",'Men D string input'!X182)</f>
        <v/>
      </c>
      <c r="G1471" s="46">
        <f>IF('Men D string input'!K182="","",'Men D string input'!K182)</f>
        <v>0</v>
      </c>
      <c r="H1471" s="46" t="str">
        <f>IF('Men D string input'!L182="","",'Men D string input'!L182)</f>
        <v/>
      </c>
      <c r="I1471" s="38" t="str">
        <f>IF('Men D string input'!H182="","",'Men D string input'!H182)</f>
        <v/>
      </c>
    </row>
    <row r="1472" spans="1:9">
      <c r="A1472" t="str">
        <f>IF('Men D string input'!A183="","",'Men D string input'!A183)</f>
        <v/>
      </c>
      <c r="B1472" s="38">
        <f>IF('Men D string input'!B183="","",'Men D string input'!B183)</f>
        <v>9</v>
      </c>
      <c r="C1472" s="38" t="str">
        <f>IF('Men D string input'!C183="","",'Men D string input'!C183)</f>
        <v/>
      </c>
      <c r="D1472" s="38" t="str">
        <f>IF('Men D string input'!D183="","",'Men D string input'!D183)</f>
        <v/>
      </c>
      <c r="E1472" s="38" t="str">
        <f>IF('Men D string input'!E183="","",'Men D string input'!E183)</f>
        <v/>
      </c>
      <c r="F1472" s="46" t="str">
        <f>IF('Men D string input'!X183="","",'Men D string input'!X183)</f>
        <v/>
      </c>
      <c r="G1472" s="38">
        <f>IF('Men D string input'!K183="","",'Men D string input'!K183)</f>
        <v>0</v>
      </c>
      <c r="H1472" s="38" t="str">
        <f>IF('Men D string input'!L183="","",'Men D string input'!L183)</f>
        <v/>
      </c>
      <c r="I1472" s="38" t="str">
        <f>IF('Men D string input'!H183="","",'Men D string input'!H183)</f>
        <v/>
      </c>
    </row>
    <row r="1473" spans="1:9">
      <c r="A1473" t="str">
        <f>IF('Men D string input'!A184="","",'Men D string input'!A184)</f>
        <v/>
      </c>
      <c r="B1473" s="38">
        <f>IF('Men D string input'!B184="","",'Men D string input'!B184)</f>
        <v>10</v>
      </c>
      <c r="C1473" s="38" t="str">
        <f>IF('Men D string input'!C184="","",'Men D string input'!C184)</f>
        <v/>
      </c>
      <c r="D1473" s="38" t="str">
        <f>IF('Men D string input'!D184="","",'Men D string input'!D184)</f>
        <v/>
      </c>
      <c r="E1473" s="38" t="str">
        <f>IF('Men D string input'!E184="","",'Men D string input'!E184)</f>
        <v/>
      </c>
      <c r="F1473" s="46" t="str">
        <f>IF('Men D string input'!X184="","",'Men D string input'!X184)</f>
        <v/>
      </c>
      <c r="G1473" s="38">
        <f>IF('Men D string input'!K184="","",'Men D string input'!K184)</f>
        <v>0</v>
      </c>
      <c r="H1473" s="38" t="str">
        <f>IF('Men D string input'!L184="","",'Men D string input'!L184)</f>
        <v/>
      </c>
      <c r="I1473" s="38" t="str">
        <f>IF('Men D string input'!H184="","",'Men D string input'!H184)</f>
        <v/>
      </c>
    </row>
    <row r="1474" spans="1:9">
      <c r="A1474" t="str">
        <f>IF('Men D string input'!A185="","",'Men D string input'!A185)</f>
        <v/>
      </c>
      <c r="B1474" s="38">
        <f>IF('Men D string input'!B185="","",'Men D string input'!B185)</f>
        <v>11</v>
      </c>
      <c r="C1474" s="38" t="str">
        <f>IF('Men D string input'!C185="","",'Men D string input'!C185)</f>
        <v/>
      </c>
      <c r="D1474" s="38" t="str">
        <f>IF('Men D string input'!D185="","",'Men D string input'!D185)</f>
        <v/>
      </c>
      <c r="E1474" s="38" t="str">
        <f>IF('Men D string input'!E185="","",'Men D string input'!E185)</f>
        <v/>
      </c>
      <c r="F1474" s="46" t="str">
        <f>IF('Men D string input'!X185="","",'Men D string input'!X185)</f>
        <v/>
      </c>
      <c r="G1474" s="38">
        <f>IF('Men D string input'!K185="","",'Men D string input'!K185)</f>
        <v>0</v>
      </c>
      <c r="H1474" s="38" t="str">
        <f>IF('Men D string input'!L185="","",'Men D string input'!L185)</f>
        <v/>
      </c>
      <c r="I1474" s="38" t="str">
        <f>IF('Men D string input'!H185="","",'Men D string input'!H185)</f>
        <v/>
      </c>
    </row>
    <row r="1475" spans="1:9">
      <c r="A1475" t="str">
        <f>IF('Men D string input'!A186="","",'Men D string input'!A186)</f>
        <v/>
      </c>
      <c r="B1475" s="38">
        <f>IF('Men D string input'!B186="","",'Men D string input'!B186)</f>
        <v>12</v>
      </c>
      <c r="C1475" s="38" t="str">
        <f>IF('Men D string input'!C186="","",'Men D string input'!C186)</f>
        <v/>
      </c>
      <c r="D1475" s="38" t="str">
        <f>IF('Men D string input'!D186="","",'Men D string input'!D186)</f>
        <v/>
      </c>
      <c r="E1475" s="38" t="str">
        <f>IF('Men D string input'!E186="","",'Men D string input'!E186)</f>
        <v/>
      </c>
      <c r="F1475" s="46" t="str">
        <f>IF('Men D string input'!X186="","",'Men D string input'!X186)</f>
        <v/>
      </c>
      <c r="G1475" s="38">
        <f>IF('Men D string input'!K186="","",'Men D string input'!K186)</f>
        <v>0</v>
      </c>
      <c r="H1475" s="38" t="str">
        <f>IF('Men D string input'!L186="","",'Men D string input'!L186)</f>
        <v/>
      </c>
      <c r="I1475" s="38" t="str">
        <f>IF('Men D string input'!H186="","",'Men D string input'!H186)</f>
        <v/>
      </c>
    </row>
    <row r="1476" spans="1:9">
      <c r="A1476" t="str">
        <f>IF('Men D string input'!A187="","",'Men D string input'!A187)</f>
        <v/>
      </c>
      <c r="B1476" t="str">
        <f>IF('Men D string input'!B187="","",'Men D string input'!B187)</f>
        <v/>
      </c>
      <c r="C1476" t="str">
        <f>IF('Men D string input'!C187="","",'Men D string input'!C187)</f>
        <v/>
      </c>
      <c r="D1476" t="str">
        <f>IF('Men D string input'!D187="","",'Men D string input'!D187)</f>
        <v/>
      </c>
      <c r="E1476" t="str">
        <f>IF('Men D string input'!E187="","",'Men D string input'!E187)</f>
        <v/>
      </c>
      <c r="F1476" s="2" t="str">
        <f>IF('Men D string input'!X187="","",'Men D string input'!X187)</f>
        <v/>
      </c>
      <c r="G1476" t="str">
        <f>IF('Men D string input'!K187="","",'Men D string input'!K187)</f>
        <v/>
      </c>
      <c r="H1476" t="str">
        <f>IF('Men D string input'!L187="","",'Men D string input'!L187)</f>
        <v/>
      </c>
      <c r="I1476" t="str">
        <f>IF('Men D string input'!H187="","",'Men D string input'!H187)</f>
        <v/>
      </c>
    </row>
    <row r="1477" spans="1:9">
      <c r="A1477" t="str">
        <f>IF('Men D string input'!A188="","",'Men D string input'!A188)</f>
        <v/>
      </c>
      <c r="B1477" t="str">
        <f>IF('Men D string input'!B188="","",'Men D string input'!B188)</f>
        <v/>
      </c>
      <c r="C1477" t="str">
        <f>IF('Men D string input'!C188="","",'Men D string input'!C188)</f>
        <v/>
      </c>
      <c r="D1477" t="str">
        <f>IF('Men D string input'!D188="","",'Men D string input'!D188)</f>
        <v/>
      </c>
      <c r="E1477" t="str">
        <f>IF('Men D string input'!E188="","",'Men D string input'!E188)</f>
        <v/>
      </c>
      <c r="F1477" s="2" t="str">
        <f>IF('Men D string input'!X188="","",'Men D string input'!X188)</f>
        <v/>
      </c>
      <c r="G1477" t="str">
        <f>IF('Men D string input'!K188="","",'Men D string input'!K188)</f>
        <v/>
      </c>
      <c r="H1477" t="str">
        <f>IF('Men D string input'!L188="","",'Men D string input'!L188)</f>
        <v/>
      </c>
      <c r="I1477" t="str">
        <f>IF('Men D string input'!H188="","",'Men D string input'!H188)</f>
        <v/>
      </c>
    </row>
    <row r="1478" spans="1:9">
      <c r="A1478" s="39" t="str">
        <f>IF('Men D string input'!A189="","",'Men D string input'!A189)</f>
        <v>Event</v>
      </c>
      <c r="B1478" s="39" t="str">
        <f>IF('Men D string input'!B189="","",'Men D string input'!B189)</f>
        <v>Event</v>
      </c>
      <c r="C1478" s="39" t="str">
        <f>IF('Men D string input'!C189="","",'Men D string input'!C189)</f>
        <v>JT</v>
      </c>
      <c r="D1478" s="39" t="str">
        <f>IF('Men D string input'!D189="","",'Men D string input'!D189)</f>
        <v>metres</v>
      </c>
      <c r="E1478" s="40" t="str">
        <f>IF('Men D string input'!E189="","",'Men D string input'!E189)</f>
        <v/>
      </c>
      <c r="F1478" s="2" t="str">
        <f>IF('Men D string input'!X189="","",'Men D string input'!X189)</f>
        <v/>
      </c>
      <c r="G1478" s="2" t="str">
        <f>IF('Men D string input'!K189="","",'Men D string input'!K189)</f>
        <v/>
      </c>
      <c r="H1478" s="2" t="str">
        <f>IF('Men D string input'!L189="","",'Men D string input'!L189)</f>
        <v/>
      </c>
      <c r="I1478" t="str">
        <f>IF('Men D string input'!H189="","",'Men D string input'!H189)</f>
        <v/>
      </c>
    </row>
    <row r="1479" spans="1:9">
      <c r="A1479" s="16" t="str">
        <f>IF('Men D string input'!A190="","",'Men D string input'!A190)</f>
        <v>JT</v>
      </c>
      <c r="B1479" s="41" t="str">
        <f>IF('Men D string input'!B190="","",'Men D string input'!B190)</f>
        <v>D string</v>
      </c>
      <c r="C1479" s="42" t="str">
        <f>IF('Men D string input'!C190="","",'Men D string input'!C190)</f>
        <v/>
      </c>
      <c r="D1479" s="42" t="str">
        <f>IF('Men D string input'!D190="","",'Men D string input'!D190)</f>
        <v/>
      </c>
      <c r="E1479" s="141" t="str">
        <f>IF('Men D string input'!E190="","",'Men D string input'!E190)</f>
        <v/>
      </c>
      <c r="F1479" s="43" t="str">
        <f>IF('Men D string input'!X190="","",'Men D string input'!X190)</f>
        <v>Formatted</v>
      </c>
      <c r="G1479" s="143" t="str">
        <f>IF('Men D string input'!K190="","",'Men D string input'!K190)</f>
        <v>Position</v>
      </c>
      <c r="H1479" s="146" t="str">
        <f>IF('Men D string input'!L190="","",'Men D string input'!L190)</f>
        <v>RAZA</v>
      </c>
      <c r="I1479" s="98" t="str">
        <f>IF('Men D string input'!H190="","",'Men D string input'!H190)</f>
        <v>Para</v>
      </c>
    </row>
    <row r="1480" spans="1:9">
      <c r="A1480" s="40" t="str">
        <f>IF('Men D string input'!A191="","",'Men D string input'!A191)</f>
        <v>MEN</v>
      </c>
      <c r="B1480" s="44" t="str">
        <f>IF('Men D string input'!B191="","",'Men D string input'!B191)</f>
        <v>Position</v>
      </c>
      <c r="C1480" s="37" t="str">
        <f>IF('Men D string input'!C191="","",'Men D string input'!C191)</f>
        <v>Competitor</v>
      </c>
      <c r="D1480" s="37" t="str">
        <f>IF('Men D string input'!D191="","",'Men D string input'!D191)</f>
        <v>Club</v>
      </c>
      <c r="E1480" s="142" t="str">
        <f>IF('Men D string input'!E191="","",'Men D string input'!E191)</f>
        <v>Bib Number</v>
      </c>
      <c r="F1480" s="45" t="str">
        <f>IF('Men D string input'!X191="","",'Men D string input'!X191)</f>
        <v>Performance</v>
      </c>
      <c r="G1480" s="144" t="str">
        <f>IF('Men D string input'!K191="","",'Men D string input'!K191)</f>
        <v>Points</v>
      </c>
      <c r="H1480" s="147" t="str">
        <f>IF('Men D string input'!L191="","",'Men D string input'!L191)</f>
        <v>Points</v>
      </c>
      <c r="I1480" s="44" t="str">
        <f>IF('Men D string input'!H191="","",'Men D string input'!H191)</f>
        <v>Category</v>
      </c>
    </row>
    <row r="1481" spans="1:9">
      <c r="A1481" t="str">
        <f>IF('Men D string input'!A192="","",'Men D string input'!A192)</f>
        <v/>
      </c>
      <c r="B1481" s="38">
        <f>IF('Men D string input'!B192="","",'Men D string input'!B192)</f>
        <v>1</v>
      </c>
      <c r="C1481" s="38" t="str">
        <f>IF('Men D string input'!C192="","",'Men D string input'!C192)</f>
        <v/>
      </c>
      <c r="D1481" s="38" t="str">
        <f>IF('Men D string input'!D192="","",'Men D string input'!D192)</f>
        <v/>
      </c>
      <c r="E1481" s="38" t="str">
        <f>IF('Men D string input'!E192="","",'Men D string input'!E192)</f>
        <v/>
      </c>
      <c r="F1481" s="145" t="str">
        <f>IF('Men D string input'!X192="","",'Men D string input'!X192)</f>
        <v/>
      </c>
      <c r="G1481" s="46">
        <f>IF('Men D string input'!K192="","",'Men D string input'!K192)</f>
        <v>0</v>
      </c>
      <c r="H1481" s="46" t="str">
        <f>IF('Men D string input'!L192="","",'Men D string input'!L192)</f>
        <v/>
      </c>
      <c r="I1481" s="99" t="str">
        <f>IF('Men D string input'!H192="","",'Men D string input'!H192)</f>
        <v/>
      </c>
    </row>
    <row r="1482" spans="1:9">
      <c r="A1482" t="str">
        <f>IF('Men D string input'!A193="","",'Men D string input'!A193)</f>
        <v/>
      </c>
      <c r="B1482" s="38">
        <f>IF('Men D string input'!B193="","",'Men D string input'!B193)</f>
        <v>2</v>
      </c>
      <c r="C1482" s="38" t="str">
        <f>IF('Men D string input'!C193="","",'Men D string input'!C193)</f>
        <v/>
      </c>
      <c r="D1482" s="38" t="str">
        <f>IF('Men D string input'!D193="","",'Men D string input'!D193)</f>
        <v/>
      </c>
      <c r="E1482" s="38" t="str">
        <f>IF('Men D string input'!E193="","",'Men D string input'!E193)</f>
        <v/>
      </c>
      <c r="F1482" s="46" t="str">
        <f>IF('Men D string input'!X193="","",'Men D string input'!X193)</f>
        <v/>
      </c>
      <c r="G1482" s="46">
        <f>IF('Men D string input'!K193="","",'Men D string input'!K193)</f>
        <v>0</v>
      </c>
      <c r="H1482" s="46" t="str">
        <f>IF('Men D string input'!L193="","",'Men D string input'!L193)</f>
        <v/>
      </c>
      <c r="I1482" s="38" t="str">
        <f>IF('Men D string input'!H193="","",'Men D string input'!H193)</f>
        <v/>
      </c>
    </row>
    <row r="1483" spans="1:9">
      <c r="A1483" t="str">
        <f>IF('Men D string input'!A194="","",'Men D string input'!A194)</f>
        <v/>
      </c>
      <c r="B1483" s="38">
        <f>IF('Men D string input'!B194="","",'Men D string input'!B194)</f>
        <v>3</v>
      </c>
      <c r="C1483" s="38" t="str">
        <f>IF('Men D string input'!C194="","",'Men D string input'!C194)</f>
        <v/>
      </c>
      <c r="D1483" s="38" t="str">
        <f>IF('Men D string input'!D194="","",'Men D string input'!D194)</f>
        <v/>
      </c>
      <c r="E1483" s="38" t="str">
        <f>IF('Men D string input'!E194="","",'Men D string input'!E194)</f>
        <v/>
      </c>
      <c r="F1483" s="46" t="str">
        <f>IF('Men D string input'!X194="","",'Men D string input'!X194)</f>
        <v/>
      </c>
      <c r="G1483" s="46">
        <f>IF('Men D string input'!K194="","",'Men D string input'!K194)</f>
        <v>0</v>
      </c>
      <c r="H1483" s="46" t="str">
        <f>IF('Men D string input'!L194="","",'Men D string input'!L194)</f>
        <v/>
      </c>
      <c r="I1483" s="38" t="str">
        <f>IF('Men D string input'!H194="","",'Men D string input'!H194)</f>
        <v/>
      </c>
    </row>
    <row r="1484" spans="1:9">
      <c r="A1484" t="str">
        <f>IF('Men D string input'!A195="","",'Men D string input'!A195)</f>
        <v/>
      </c>
      <c r="B1484" s="38">
        <f>IF('Men D string input'!B195="","",'Men D string input'!B195)</f>
        <v>4</v>
      </c>
      <c r="C1484" s="38" t="str">
        <f>IF('Men D string input'!C195="","",'Men D string input'!C195)</f>
        <v/>
      </c>
      <c r="D1484" s="38" t="str">
        <f>IF('Men D string input'!D195="","",'Men D string input'!D195)</f>
        <v/>
      </c>
      <c r="E1484" s="38" t="str">
        <f>IF('Men D string input'!E195="","",'Men D string input'!E195)</f>
        <v/>
      </c>
      <c r="F1484" s="46" t="str">
        <f>IF('Men D string input'!X195="","",'Men D string input'!X195)</f>
        <v/>
      </c>
      <c r="G1484" s="46">
        <f>IF('Men D string input'!K195="","",'Men D string input'!K195)</f>
        <v>0</v>
      </c>
      <c r="H1484" s="46" t="str">
        <f>IF('Men D string input'!L195="","",'Men D string input'!L195)</f>
        <v/>
      </c>
      <c r="I1484" s="38" t="str">
        <f>IF('Men D string input'!H195="","",'Men D string input'!H195)</f>
        <v/>
      </c>
    </row>
    <row r="1485" spans="1:9">
      <c r="A1485" t="str">
        <f>IF('Men D string input'!A196="","",'Men D string input'!A196)</f>
        <v/>
      </c>
      <c r="B1485" s="38">
        <f>IF('Men D string input'!B196="","",'Men D string input'!B196)</f>
        <v>5</v>
      </c>
      <c r="C1485" s="38" t="str">
        <f>IF('Men D string input'!C196="","",'Men D string input'!C196)</f>
        <v/>
      </c>
      <c r="D1485" s="38" t="str">
        <f>IF('Men D string input'!D196="","",'Men D string input'!D196)</f>
        <v/>
      </c>
      <c r="E1485" s="38" t="str">
        <f>IF('Men D string input'!E196="","",'Men D string input'!E196)</f>
        <v/>
      </c>
      <c r="F1485" s="46" t="str">
        <f>IF('Men D string input'!X196="","",'Men D string input'!X196)</f>
        <v/>
      </c>
      <c r="G1485" s="46">
        <f>IF('Men D string input'!K196="","",'Men D string input'!K196)</f>
        <v>0</v>
      </c>
      <c r="H1485" s="46" t="str">
        <f>IF('Men D string input'!L196="","",'Men D string input'!L196)</f>
        <v/>
      </c>
      <c r="I1485" s="38" t="str">
        <f>IF('Men D string input'!H196="","",'Men D string input'!H196)</f>
        <v/>
      </c>
    </row>
    <row r="1486" spans="1:9">
      <c r="A1486" t="str">
        <f>IF('Men D string input'!A197="","",'Men D string input'!A197)</f>
        <v/>
      </c>
      <c r="B1486" s="38">
        <f>IF('Men D string input'!B197="","",'Men D string input'!B197)</f>
        <v>6</v>
      </c>
      <c r="C1486" s="38" t="str">
        <f>IF('Men D string input'!C197="","",'Men D string input'!C197)</f>
        <v/>
      </c>
      <c r="D1486" s="38" t="str">
        <f>IF('Men D string input'!D197="","",'Men D string input'!D197)</f>
        <v/>
      </c>
      <c r="E1486" s="38" t="str">
        <f>IF('Men D string input'!E197="","",'Men D string input'!E197)</f>
        <v/>
      </c>
      <c r="F1486" s="46" t="str">
        <f>IF('Men D string input'!X197="","",'Men D string input'!X197)</f>
        <v/>
      </c>
      <c r="G1486" s="46">
        <f>IF('Men D string input'!K197="","",'Men D string input'!K197)</f>
        <v>0</v>
      </c>
      <c r="H1486" s="46" t="str">
        <f>IF('Men D string input'!L197="","",'Men D string input'!L197)</f>
        <v/>
      </c>
      <c r="I1486" s="38" t="str">
        <f>IF('Men D string input'!H197="","",'Men D string input'!H197)</f>
        <v/>
      </c>
    </row>
    <row r="1487" spans="1:9">
      <c r="A1487" t="str">
        <f>IF('Men D string input'!A198="","",'Men D string input'!A198)</f>
        <v/>
      </c>
      <c r="B1487" s="38">
        <f>IF('Men D string input'!B198="","",'Men D string input'!B198)</f>
        <v>7</v>
      </c>
      <c r="C1487" s="38" t="str">
        <f>IF('Men D string input'!C198="","",'Men D string input'!C198)</f>
        <v/>
      </c>
      <c r="D1487" s="38" t="str">
        <f>IF('Men D string input'!D198="","",'Men D string input'!D198)</f>
        <v/>
      </c>
      <c r="E1487" s="38" t="str">
        <f>IF('Men D string input'!E198="","",'Men D string input'!E198)</f>
        <v/>
      </c>
      <c r="F1487" s="46" t="str">
        <f>IF('Men D string input'!X198="","",'Men D string input'!X198)</f>
        <v/>
      </c>
      <c r="G1487" s="46">
        <f>IF('Men D string input'!K198="","",'Men D string input'!K198)</f>
        <v>0</v>
      </c>
      <c r="H1487" s="46" t="str">
        <f>IF('Men D string input'!L198="","",'Men D string input'!L198)</f>
        <v/>
      </c>
      <c r="I1487" s="38" t="str">
        <f>IF('Men D string input'!H198="","",'Men D string input'!H198)</f>
        <v/>
      </c>
    </row>
    <row r="1488" spans="1:9">
      <c r="A1488" t="str">
        <f>IF('Men D string input'!A199="","",'Men D string input'!A199)</f>
        <v/>
      </c>
      <c r="B1488" s="38">
        <f>IF('Men D string input'!B199="","",'Men D string input'!B199)</f>
        <v>8</v>
      </c>
      <c r="C1488" s="38" t="str">
        <f>IF('Men D string input'!C199="","",'Men D string input'!C199)</f>
        <v/>
      </c>
      <c r="D1488" s="38" t="str">
        <f>IF('Men D string input'!D199="","",'Men D string input'!D199)</f>
        <v/>
      </c>
      <c r="E1488" s="38" t="str">
        <f>IF('Men D string input'!E199="","",'Men D string input'!E199)</f>
        <v/>
      </c>
      <c r="F1488" s="46" t="str">
        <f>IF('Men D string input'!X199="","",'Men D string input'!X199)</f>
        <v/>
      </c>
      <c r="G1488" s="46">
        <f>IF('Men D string input'!K199="","",'Men D string input'!K199)</f>
        <v>0</v>
      </c>
      <c r="H1488" s="46" t="str">
        <f>IF('Men D string input'!L199="","",'Men D string input'!L199)</f>
        <v/>
      </c>
      <c r="I1488" s="38" t="str">
        <f>IF('Men D string input'!H199="","",'Men D string input'!H199)</f>
        <v/>
      </c>
    </row>
    <row r="1489" spans="1:9">
      <c r="A1489" t="str">
        <f>IF('Men D string input'!A200="","",'Men D string input'!A200)</f>
        <v/>
      </c>
      <c r="B1489" s="38">
        <f>IF('Men D string input'!B200="","",'Men D string input'!B200)</f>
        <v>9</v>
      </c>
      <c r="C1489" s="38" t="str">
        <f>IF('Men D string input'!C200="","",'Men D string input'!C200)</f>
        <v/>
      </c>
      <c r="D1489" s="38" t="str">
        <f>IF('Men D string input'!D200="","",'Men D string input'!D200)</f>
        <v/>
      </c>
      <c r="E1489" s="38" t="str">
        <f>IF('Men D string input'!E200="","",'Men D string input'!E200)</f>
        <v/>
      </c>
      <c r="F1489" s="46" t="str">
        <f>IF('Men D string input'!X200="","",'Men D string input'!X200)</f>
        <v/>
      </c>
      <c r="G1489" s="38">
        <f>IF('Men D string input'!K200="","",'Men D string input'!K200)</f>
        <v>0</v>
      </c>
      <c r="H1489" s="38" t="str">
        <f>IF('Men D string input'!L200="","",'Men D string input'!L200)</f>
        <v/>
      </c>
      <c r="I1489" s="38" t="str">
        <f>IF('Men D string input'!H200="","",'Men D string input'!H200)</f>
        <v/>
      </c>
    </row>
    <row r="1490" spans="1:9">
      <c r="A1490" t="str">
        <f>IF('Men D string input'!A201="","",'Men D string input'!A201)</f>
        <v/>
      </c>
      <c r="B1490" s="38">
        <f>IF('Men D string input'!B201="","",'Men D string input'!B201)</f>
        <v>10</v>
      </c>
      <c r="C1490" s="38" t="str">
        <f>IF('Men D string input'!C201="","",'Men D string input'!C201)</f>
        <v/>
      </c>
      <c r="D1490" s="38" t="str">
        <f>IF('Men D string input'!D201="","",'Men D string input'!D201)</f>
        <v/>
      </c>
      <c r="E1490" s="38" t="str">
        <f>IF('Men D string input'!E201="","",'Men D string input'!E201)</f>
        <v/>
      </c>
      <c r="F1490" s="46" t="str">
        <f>IF('Men D string input'!X201="","",'Men D string input'!X201)</f>
        <v/>
      </c>
      <c r="G1490" s="38">
        <f>IF('Men D string input'!K201="","",'Men D string input'!K201)</f>
        <v>0</v>
      </c>
      <c r="H1490" s="38" t="str">
        <f>IF('Men D string input'!L201="","",'Men D string input'!L201)</f>
        <v/>
      </c>
      <c r="I1490" s="38" t="str">
        <f>IF('Men D string input'!H201="","",'Men D string input'!H201)</f>
        <v/>
      </c>
    </row>
    <row r="1491" spans="1:9">
      <c r="A1491" t="str">
        <f>IF('Men D string input'!A202="","",'Men D string input'!A202)</f>
        <v/>
      </c>
      <c r="B1491" s="38">
        <f>IF('Men D string input'!B202="","",'Men D string input'!B202)</f>
        <v>11</v>
      </c>
      <c r="C1491" s="38" t="str">
        <f>IF('Men D string input'!C202="","",'Men D string input'!C202)</f>
        <v/>
      </c>
      <c r="D1491" s="38" t="str">
        <f>IF('Men D string input'!D202="","",'Men D string input'!D202)</f>
        <v/>
      </c>
      <c r="E1491" s="38" t="str">
        <f>IF('Men D string input'!E202="","",'Men D string input'!E202)</f>
        <v/>
      </c>
      <c r="F1491" s="46" t="str">
        <f>IF('Men D string input'!X202="","",'Men D string input'!X202)</f>
        <v/>
      </c>
      <c r="G1491" s="38">
        <f>IF('Men D string input'!K202="","",'Men D string input'!K202)</f>
        <v>0</v>
      </c>
      <c r="H1491" s="38" t="str">
        <f>IF('Men D string input'!L202="","",'Men D string input'!L202)</f>
        <v/>
      </c>
      <c r="I1491" s="38" t="str">
        <f>IF('Men D string input'!H202="","",'Men D string input'!H202)</f>
        <v/>
      </c>
    </row>
    <row r="1492" spans="1:9">
      <c r="A1492" t="str">
        <f>IF('Men D string input'!A203="","",'Men D string input'!A203)</f>
        <v/>
      </c>
      <c r="B1492" s="38">
        <f>IF('Men D string input'!B203="","",'Men D string input'!B203)</f>
        <v>12</v>
      </c>
      <c r="C1492" s="38" t="str">
        <f>IF('Men D string input'!C203="","",'Men D string input'!C203)</f>
        <v/>
      </c>
      <c r="D1492" s="38" t="str">
        <f>IF('Men D string input'!D203="","",'Men D string input'!D203)</f>
        <v/>
      </c>
      <c r="E1492" s="38" t="str">
        <f>IF('Men D string input'!E203="","",'Men D string input'!E203)</f>
        <v/>
      </c>
      <c r="F1492" s="46" t="str">
        <f>IF('Men D string input'!X203="","",'Men D string input'!X203)</f>
        <v/>
      </c>
      <c r="G1492" s="38">
        <f>IF('Men D string input'!K203="","",'Men D string input'!K203)</f>
        <v>0</v>
      </c>
      <c r="H1492" s="38" t="str">
        <f>IF('Men D string input'!L203="","",'Men D string input'!L203)</f>
        <v/>
      </c>
      <c r="I1492" s="38" t="str">
        <f>IF('Men D string input'!H203="","",'Men D string input'!H203)</f>
        <v/>
      </c>
    </row>
    <row r="1494" spans="1:9">
      <c r="A1494" t="str">
        <f>IF('Women D string input'!A1="","",'Women D string input'!A1)</f>
        <v>WOMEN input - D string (para-athletes) ALL events</v>
      </c>
    </row>
    <row r="1495" spans="1:9">
      <c r="A1495" s="39" t="str">
        <f>IF('Women D string input'!A2="","",'Women D string input'!A2)</f>
        <v>Event</v>
      </c>
      <c r="B1495" s="39" t="str">
        <f>IF('Women D string input'!B2="","",'Women D string input'!B2)</f>
        <v>Event</v>
      </c>
      <c r="C1495" s="39">
        <f>IF('Women D string input'!C2="","",'Women D string input'!C2)</f>
        <v>100</v>
      </c>
      <c r="D1495" s="39" t="str">
        <f>IF('Women D string input'!D2="","",'Women D string input'!D2)</f>
        <v>metres</v>
      </c>
      <c r="E1495" s="40" t="str">
        <f>IF('Women D string input'!E2="","",'Women D string input'!E2)</f>
        <v/>
      </c>
      <c r="F1495" s="2" t="str">
        <f>IF('Women D string input'!X2="","",'Women D string input'!X2)</f>
        <v/>
      </c>
      <c r="G1495" s="2" t="str">
        <f>IF('Women D string input'!K2="","",'Women D string input'!K2)</f>
        <v/>
      </c>
      <c r="H1495" s="2" t="str">
        <f>IF('Women D string input'!L2="","",'Women D string input'!L2)</f>
        <v/>
      </c>
      <c r="I1495" t="str">
        <f>IF('Women D string input'!H2="","",'Women D string input'!H2)</f>
        <v/>
      </c>
    </row>
    <row r="1496" spans="1:9">
      <c r="A1496" s="16">
        <f>IF('Women D string input'!A3="","",'Women D string input'!A3)</f>
        <v>100</v>
      </c>
      <c r="B1496" s="41" t="str">
        <f>IF('Women D string input'!B3="","",'Women D string input'!B3)</f>
        <v>D string</v>
      </c>
      <c r="C1496" s="42" t="str">
        <f>IF('Women D string input'!C3="","",'Women D string input'!C3)</f>
        <v>Wind reading if applic</v>
      </c>
      <c r="D1496" s="42" t="str">
        <f>IF('Women D string input'!D3="","",'Women D string input'!D3)</f>
        <v/>
      </c>
      <c r="E1496" s="141" t="str">
        <f>IF('Women D string input'!E3="","",'Women D string input'!E3)</f>
        <v>m/s</v>
      </c>
      <c r="F1496" s="43" t="str">
        <f>IF('Women D string input'!X3="","",'Women D string input'!X3)</f>
        <v>Formatted</v>
      </c>
      <c r="G1496" s="143" t="str">
        <f>IF('Women D string input'!K3="","",'Women D string input'!K3)</f>
        <v>Position</v>
      </c>
      <c r="H1496" s="146" t="str">
        <f>IF('Women D string input'!L3="","",'Women D string input'!L3)</f>
        <v>RAZA</v>
      </c>
      <c r="I1496" s="98" t="str">
        <f>IF('Women D string input'!H3="","",'Women D string input'!H3)</f>
        <v>Para</v>
      </c>
    </row>
    <row r="1497" spans="1:9">
      <c r="A1497" s="40" t="str">
        <f>IF('Women D string input'!A4="","",'Women D string input'!A4)</f>
        <v>WOMEN</v>
      </c>
      <c r="B1497" s="44" t="str">
        <f>IF('Women D string input'!B4="","",'Women D string input'!B4)</f>
        <v>Position</v>
      </c>
      <c r="C1497" s="37" t="str">
        <f>IF('Women D string input'!C4="","",'Women D string input'!C4)</f>
        <v>Competitor</v>
      </c>
      <c r="D1497" s="37" t="str">
        <f>IF('Women D string input'!D4="","",'Women D string input'!D4)</f>
        <v>Club</v>
      </c>
      <c r="E1497" s="142" t="str">
        <f>IF('Women D string input'!E4="","",'Women D string input'!E4)</f>
        <v>Bib Number</v>
      </c>
      <c r="F1497" s="45" t="str">
        <f>IF('Women D string input'!X4="","",'Women D string input'!X4)</f>
        <v>Performance</v>
      </c>
      <c r="G1497" s="144" t="str">
        <f>IF('Women D string input'!K4="","",'Women D string input'!K4)</f>
        <v>Points</v>
      </c>
      <c r="H1497" s="147" t="str">
        <f>IF('Women D string input'!L4="","",'Women D string input'!L4)</f>
        <v>Points</v>
      </c>
      <c r="I1497" s="44" t="str">
        <f>IF('Women D string input'!H4="","",'Women D string input'!H4)</f>
        <v>Category</v>
      </c>
    </row>
    <row r="1498" spans="1:9">
      <c r="A1498" t="str">
        <f>IF('Women D string input'!A5="","",'Women D string input'!A5)</f>
        <v/>
      </c>
      <c r="B1498" s="38">
        <f>IF('Women D string input'!B5="","",'Women D string input'!B5)</f>
        <v>1</v>
      </c>
      <c r="C1498" s="38" t="str">
        <f>IF('Women D string input'!C5="","",'Women D string input'!C5)</f>
        <v/>
      </c>
      <c r="D1498" s="38" t="str">
        <f>IF('Women D string input'!D5="","",'Women D string input'!D5)</f>
        <v/>
      </c>
      <c r="E1498" s="38" t="str">
        <f>IF('Women D string input'!E5="","",'Women D string input'!E5)</f>
        <v/>
      </c>
      <c r="F1498" s="145" t="str">
        <f>IF('Women D string input'!X5="","",'Women D string input'!X5)</f>
        <v/>
      </c>
      <c r="G1498" s="46">
        <f>IF('Women D string input'!K5="","",'Women D string input'!K5)</f>
        <v>0</v>
      </c>
      <c r="H1498" s="46" t="str">
        <f>IF('Women D string input'!L5="","",'Women D string input'!L5)</f>
        <v/>
      </c>
      <c r="I1498" s="99" t="str">
        <f>IF('Women D string input'!H5="","",'Women D string input'!H5)</f>
        <v/>
      </c>
    </row>
    <row r="1499" spans="1:9">
      <c r="A1499" t="str">
        <f>IF('Women D string input'!A6="","",'Women D string input'!A6)</f>
        <v/>
      </c>
      <c r="B1499" s="38">
        <f>IF('Women D string input'!B6="","",'Women D string input'!B6)</f>
        <v>2</v>
      </c>
      <c r="C1499" s="38" t="str">
        <f>IF('Women D string input'!C6="","",'Women D string input'!C6)</f>
        <v/>
      </c>
      <c r="D1499" s="38" t="str">
        <f>IF('Women D string input'!D6="","",'Women D string input'!D6)</f>
        <v/>
      </c>
      <c r="E1499" s="38" t="str">
        <f>IF('Women D string input'!E6="","",'Women D string input'!E6)</f>
        <v/>
      </c>
      <c r="F1499" s="46" t="str">
        <f>IF('Women D string input'!X6="","",'Women D string input'!X6)</f>
        <v/>
      </c>
      <c r="G1499" s="46">
        <f>IF('Women D string input'!K6="","",'Women D string input'!K6)</f>
        <v>0</v>
      </c>
      <c r="H1499" s="46" t="str">
        <f>IF('Women D string input'!L6="","",'Women D string input'!L6)</f>
        <v/>
      </c>
      <c r="I1499" s="38" t="str">
        <f>IF('Women D string input'!H6="","",'Women D string input'!H6)</f>
        <v/>
      </c>
    </row>
    <row r="1500" spans="1:9">
      <c r="A1500" t="str">
        <f>IF('Women D string input'!A7="","",'Women D string input'!A7)</f>
        <v/>
      </c>
      <c r="B1500" s="38">
        <f>IF('Women D string input'!B7="","",'Women D string input'!B7)</f>
        <v>3</v>
      </c>
      <c r="C1500" s="38" t="str">
        <f>IF('Women D string input'!C7="","",'Women D string input'!C7)</f>
        <v/>
      </c>
      <c r="D1500" s="38" t="str">
        <f>IF('Women D string input'!D7="","",'Women D string input'!D7)</f>
        <v/>
      </c>
      <c r="E1500" s="38" t="str">
        <f>IF('Women D string input'!E7="","",'Women D string input'!E7)</f>
        <v/>
      </c>
      <c r="F1500" s="46" t="str">
        <f>IF('Women D string input'!X7="","",'Women D string input'!X7)</f>
        <v/>
      </c>
      <c r="G1500" s="46">
        <f>IF('Women D string input'!K7="","",'Women D string input'!K7)</f>
        <v>0</v>
      </c>
      <c r="H1500" s="46" t="str">
        <f>IF('Women D string input'!L7="","",'Women D string input'!L7)</f>
        <v/>
      </c>
      <c r="I1500" s="38" t="str">
        <f>IF('Women D string input'!H7="","",'Women D string input'!H7)</f>
        <v/>
      </c>
    </row>
    <row r="1501" spans="1:9">
      <c r="A1501" t="str">
        <f>IF('Women D string input'!A8="","",'Women D string input'!A8)</f>
        <v/>
      </c>
      <c r="B1501" s="38">
        <f>IF('Women D string input'!B8="","",'Women D string input'!B8)</f>
        <v>4</v>
      </c>
      <c r="C1501" s="38" t="str">
        <f>IF('Women D string input'!C8="","",'Women D string input'!C8)</f>
        <v/>
      </c>
      <c r="D1501" s="38" t="str">
        <f>IF('Women D string input'!D8="","",'Women D string input'!D8)</f>
        <v/>
      </c>
      <c r="E1501" s="38" t="str">
        <f>IF('Women D string input'!E8="","",'Women D string input'!E8)</f>
        <v/>
      </c>
      <c r="F1501" s="46" t="str">
        <f>IF('Women D string input'!X8="","",'Women D string input'!X8)</f>
        <v/>
      </c>
      <c r="G1501" s="46">
        <f>IF('Women D string input'!K8="","",'Women D string input'!K8)</f>
        <v>0</v>
      </c>
      <c r="H1501" s="46" t="str">
        <f>IF('Women D string input'!L8="","",'Women D string input'!L8)</f>
        <v/>
      </c>
      <c r="I1501" s="38" t="str">
        <f>IF('Women D string input'!H8="","",'Women D string input'!H8)</f>
        <v/>
      </c>
    </row>
    <row r="1502" spans="1:9">
      <c r="A1502" t="str">
        <f>IF('Women D string input'!A9="","",'Women D string input'!A9)</f>
        <v/>
      </c>
      <c r="B1502" s="38">
        <f>IF('Women D string input'!B9="","",'Women D string input'!B9)</f>
        <v>5</v>
      </c>
      <c r="C1502" s="38" t="str">
        <f>IF('Women D string input'!C9="","",'Women D string input'!C9)</f>
        <v/>
      </c>
      <c r="D1502" s="38" t="str">
        <f>IF('Women D string input'!D9="","",'Women D string input'!D9)</f>
        <v/>
      </c>
      <c r="E1502" s="38" t="str">
        <f>IF('Women D string input'!E9="","",'Women D string input'!E9)</f>
        <v/>
      </c>
      <c r="F1502" s="46" t="str">
        <f>IF('Women D string input'!X9="","",'Women D string input'!X9)</f>
        <v/>
      </c>
      <c r="G1502" s="46">
        <f>IF('Women D string input'!K9="","",'Women D string input'!K9)</f>
        <v>0</v>
      </c>
      <c r="H1502" s="46" t="str">
        <f>IF('Women D string input'!L9="","",'Women D string input'!L9)</f>
        <v/>
      </c>
      <c r="I1502" s="38" t="str">
        <f>IF('Women D string input'!H9="","",'Women D string input'!H9)</f>
        <v/>
      </c>
    </row>
    <row r="1503" spans="1:9">
      <c r="A1503" t="str">
        <f>IF('Women D string input'!A10="","",'Women D string input'!A10)</f>
        <v/>
      </c>
      <c r="B1503" s="38">
        <f>IF('Women D string input'!B10="","",'Women D string input'!B10)</f>
        <v>6</v>
      </c>
      <c r="C1503" s="38" t="str">
        <f>IF('Women D string input'!C10="","",'Women D string input'!C10)</f>
        <v/>
      </c>
      <c r="D1503" s="38" t="str">
        <f>IF('Women D string input'!D10="","",'Women D string input'!D10)</f>
        <v/>
      </c>
      <c r="E1503" s="38" t="str">
        <f>IF('Women D string input'!E10="","",'Women D string input'!E10)</f>
        <v/>
      </c>
      <c r="F1503" s="46" t="str">
        <f>IF('Women D string input'!X10="","",'Women D string input'!X10)</f>
        <v/>
      </c>
      <c r="G1503" s="46">
        <f>IF('Women D string input'!K10="","",'Women D string input'!K10)</f>
        <v>0</v>
      </c>
      <c r="H1503" s="46" t="str">
        <f>IF('Women D string input'!L10="","",'Women D string input'!L10)</f>
        <v/>
      </c>
      <c r="I1503" s="38" t="str">
        <f>IF('Women D string input'!H10="","",'Women D string input'!H10)</f>
        <v/>
      </c>
    </row>
    <row r="1504" spans="1:9">
      <c r="A1504" t="str">
        <f>IF('Women D string input'!A11="","",'Women D string input'!A11)</f>
        <v/>
      </c>
      <c r="B1504" s="38">
        <f>IF('Women D string input'!B11="","",'Women D string input'!B11)</f>
        <v>7</v>
      </c>
      <c r="C1504" s="38" t="str">
        <f>IF('Women D string input'!C11="","",'Women D string input'!C11)</f>
        <v/>
      </c>
      <c r="D1504" s="38" t="str">
        <f>IF('Women D string input'!D11="","",'Women D string input'!D11)</f>
        <v/>
      </c>
      <c r="E1504" s="38" t="str">
        <f>IF('Women D string input'!E11="","",'Women D string input'!E11)</f>
        <v/>
      </c>
      <c r="F1504" s="46" t="str">
        <f>IF('Women D string input'!X11="","",'Women D string input'!X11)</f>
        <v/>
      </c>
      <c r="G1504" s="46">
        <f>IF('Women D string input'!K11="","",'Women D string input'!K11)</f>
        <v>0</v>
      </c>
      <c r="H1504" s="46" t="str">
        <f>IF('Women D string input'!L11="","",'Women D string input'!L11)</f>
        <v/>
      </c>
      <c r="I1504" s="38" t="str">
        <f>IF('Women D string input'!H11="","",'Women D string input'!H11)</f>
        <v/>
      </c>
    </row>
    <row r="1505" spans="1:9">
      <c r="A1505" t="str">
        <f>IF('Women D string input'!A12="","",'Women D string input'!A12)</f>
        <v/>
      </c>
      <c r="B1505" s="38">
        <f>IF('Women D string input'!B12="","",'Women D string input'!B12)</f>
        <v>8</v>
      </c>
      <c r="C1505" s="38" t="str">
        <f>IF('Women D string input'!C12="","",'Women D string input'!C12)</f>
        <v/>
      </c>
      <c r="D1505" s="38" t="str">
        <f>IF('Women D string input'!D12="","",'Women D string input'!D12)</f>
        <v/>
      </c>
      <c r="E1505" s="38" t="str">
        <f>IF('Women D string input'!E12="","",'Women D string input'!E12)</f>
        <v/>
      </c>
      <c r="F1505" s="46" t="str">
        <f>IF('Women D string input'!X12="","",'Women D string input'!X12)</f>
        <v/>
      </c>
      <c r="G1505" s="46">
        <f>IF('Women D string input'!K12="","",'Women D string input'!K12)</f>
        <v>0</v>
      </c>
      <c r="H1505" s="46" t="str">
        <f>IF('Women D string input'!L12="","",'Women D string input'!L12)</f>
        <v/>
      </c>
      <c r="I1505" s="38" t="str">
        <f>IF('Women D string input'!H12="","",'Women D string input'!H12)</f>
        <v/>
      </c>
    </row>
    <row r="1506" spans="1:9">
      <c r="A1506" t="str">
        <f>IF('Women D string input'!A13="","",'Women D string input'!A13)</f>
        <v/>
      </c>
      <c r="B1506" s="38">
        <f>IF('Women D string input'!B13="","",'Women D string input'!B13)</f>
        <v>9</v>
      </c>
      <c r="C1506" s="38" t="str">
        <f>IF('Women D string input'!C13="","",'Women D string input'!C13)</f>
        <v/>
      </c>
      <c r="D1506" s="38" t="str">
        <f>IF('Women D string input'!D13="","",'Women D string input'!D13)</f>
        <v/>
      </c>
      <c r="E1506" s="38" t="str">
        <f>IF('Women D string input'!E13="","",'Women D string input'!E13)</f>
        <v/>
      </c>
      <c r="F1506" s="46" t="str">
        <f>IF('Women D string input'!X13="","",'Women D string input'!X13)</f>
        <v/>
      </c>
      <c r="G1506" s="38">
        <f>IF('Women D string input'!K13="","",'Women D string input'!K13)</f>
        <v>0</v>
      </c>
      <c r="H1506" s="38" t="str">
        <f>IF('Women D string input'!L13="","",'Women D string input'!L13)</f>
        <v/>
      </c>
      <c r="I1506" s="38" t="str">
        <f>IF('Women D string input'!H13="","",'Women D string input'!H13)</f>
        <v/>
      </c>
    </row>
    <row r="1507" spans="1:9">
      <c r="A1507" t="str">
        <f>IF('Women D string input'!A14="","",'Women D string input'!A14)</f>
        <v/>
      </c>
      <c r="B1507" s="38">
        <f>IF('Women D string input'!B14="","",'Women D string input'!B14)</f>
        <v>10</v>
      </c>
      <c r="C1507" s="38" t="str">
        <f>IF('Women D string input'!C14="","",'Women D string input'!C14)</f>
        <v/>
      </c>
      <c r="D1507" s="38" t="str">
        <f>IF('Women D string input'!D14="","",'Women D string input'!D14)</f>
        <v/>
      </c>
      <c r="E1507" s="38" t="str">
        <f>IF('Women D string input'!E14="","",'Women D string input'!E14)</f>
        <v/>
      </c>
      <c r="F1507" s="46" t="str">
        <f>IF('Women D string input'!X14="","",'Women D string input'!X14)</f>
        <v/>
      </c>
      <c r="G1507" s="38">
        <f>IF('Women D string input'!K14="","",'Women D string input'!K14)</f>
        <v>0</v>
      </c>
      <c r="H1507" s="38" t="str">
        <f>IF('Women D string input'!L14="","",'Women D string input'!L14)</f>
        <v/>
      </c>
      <c r="I1507" s="38" t="str">
        <f>IF('Women D string input'!H14="","",'Women D string input'!H14)</f>
        <v/>
      </c>
    </row>
    <row r="1508" spans="1:9">
      <c r="A1508" t="str">
        <f>IF('Women D string input'!A15="","",'Women D string input'!A15)</f>
        <v/>
      </c>
      <c r="B1508" s="38">
        <f>IF('Women D string input'!B15="","",'Women D string input'!B15)</f>
        <v>11</v>
      </c>
      <c r="C1508" s="38" t="str">
        <f>IF('Women D string input'!C15="","",'Women D string input'!C15)</f>
        <v/>
      </c>
      <c r="D1508" s="38" t="str">
        <f>IF('Women D string input'!D15="","",'Women D string input'!D15)</f>
        <v/>
      </c>
      <c r="E1508" s="38" t="str">
        <f>IF('Women D string input'!E15="","",'Women D string input'!E15)</f>
        <v/>
      </c>
      <c r="F1508" s="46" t="str">
        <f>IF('Women D string input'!X15="","",'Women D string input'!X15)</f>
        <v/>
      </c>
      <c r="G1508" s="38">
        <f>IF('Women D string input'!K15="","",'Women D string input'!K15)</f>
        <v>0</v>
      </c>
      <c r="H1508" s="38" t="str">
        <f>IF('Women D string input'!L15="","",'Women D string input'!L15)</f>
        <v/>
      </c>
      <c r="I1508" s="38" t="str">
        <f>IF('Women D string input'!H15="","",'Women D string input'!H15)</f>
        <v/>
      </c>
    </row>
    <row r="1509" spans="1:9">
      <c r="A1509" t="str">
        <f>IF('Women D string input'!A16="","",'Women D string input'!A16)</f>
        <v/>
      </c>
      <c r="B1509" s="38">
        <f>IF('Women D string input'!B16="","",'Women D string input'!B16)</f>
        <v>12</v>
      </c>
      <c r="C1509" s="38" t="str">
        <f>IF('Women D string input'!C16="","",'Women D string input'!C16)</f>
        <v/>
      </c>
      <c r="D1509" s="38" t="str">
        <f>IF('Women D string input'!D16="","",'Women D string input'!D16)</f>
        <v/>
      </c>
      <c r="E1509" s="38" t="str">
        <f>IF('Women D string input'!E16="","",'Women D string input'!E16)</f>
        <v/>
      </c>
      <c r="F1509" s="46" t="str">
        <f>IF('Women D string input'!X16="","",'Women D string input'!X16)</f>
        <v/>
      </c>
      <c r="G1509" s="38">
        <f>IF('Women D string input'!K16="","",'Women D string input'!K16)</f>
        <v>0</v>
      </c>
      <c r="H1509" s="38" t="str">
        <f>IF('Women D string input'!L16="","",'Women D string input'!L16)</f>
        <v/>
      </c>
      <c r="I1509" s="38" t="str">
        <f>IF('Women D string input'!H16="","",'Women D string input'!H16)</f>
        <v/>
      </c>
    </row>
    <row r="1510" spans="1:9">
      <c r="A1510" t="str">
        <f>IF('Women D string input'!A17="","",'Women D string input'!A17)</f>
        <v/>
      </c>
      <c r="B1510" t="str">
        <f>IF('Women D string input'!B17="","",'Women D string input'!B17)</f>
        <v/>
      </c>
      <c r="C1510" t="str">
        <f>IF('Women D string input'!C17="","",'Women D string input'!C17)</f>
        <v/>
      </c>
      <c r="D1510" t="str">
        <f>IF('Women D string input'!D17="","",'Women D string input'!D17)</f>
        <v/>
      </c>
      <c r="E1510" t="str">
        <f>IF('Women D string input'!E17="","",'Women D string input'!E17)</f>
        <v/>
      </c>
      <c r="F1510" s="2" t="str">
        <f>IF('Women D string input'!X17="","",'Women D string input'!X17)</f>
        <v/>
      </c>
      <c r="G1510" t="str">
        <f>IF('Women D string input'!K17="","",'Women D string input'!K17)</f>
        <v/>
      </c>
      <c r="H1510" t="str">
        <f>IF('Women D string input'!L17="","",'Women D string input'!L17)</f>
        <v/>
      </c>
      <c r="I1510" t="str">
        <f>IF('Women D string input'!H17="","",'Women D string input'!H17)</f>
        <v/>
      </c>
    </row>
    <row r="1511" spans="1:9">
      <c r="A1511" t="str">
        <f>IF('Women D string input'!A18="","",'Women D string input'!A18)</f>
        <v/>
      </c>
      <c r="B1511" t="str">
        <f>IF('Women D string input'!B18="","",'Women D string input'!B18)</f>
        <v/>
      </c>
      <c r="C1511" t="str">
        <f>IF('Women D string input'!C18="","",'Women D string input'!C18)</f>
        <v/>
      </c>
      <c r="D1511" t="str">
        <f>IF('Women D string input'!D18="","",'Women D string input'!D18)</f>
        <v/>
      </c>
      <c r="E1511" t="str">
        <f>IF('Women D string input'!E18="","",'Women D string input'!E18)</f>
        <v/>
      </c>
      <c r="F1511" s="2" t="str">
        <f>IF('Women D string input'!X18="","",'Women D string input'!X18)</f>
        <v/>
      </c>
      <c r="G1511" t="str">
        <f>IF('Women D string input'!K18="","",'Women D string input'!K18)</f>
        <v/>
      </c>
      <c r="H1511" t="str">
        <f>IF('Women D string input'!L18="","",'Women D string input'!L18)</f>
        <v/>
      </c>
      <c r="I1511" t="str">
        <f>IF('Women D string input'!H18="","",'Women D string input'!H18)</f>
        <v/>
      </c>
    </row>
    <row r="1512" spans="1:9">
      <c r="A1512" s="39" t="str">
        <f>IF('Women D string input'!A19="","",'Women D string input'!A19)</f>
        <v>Event</v>
      </c>
      <c r="B1512" s="39" t="str">
        <f>IF('Women D string input'!B19="","",'Women D string input'!B19)</f>
        <v>Event</v>
      </c>
      <c r="C1512" s="39">
        <f>IF('Women D string input'!C19="","",'Women D string input'!C19)</f>
        <v>200</v>
      </c>
      <c r="D1512" s="39" t="str">
        <f>IF('Women D string input'!D19="","",'Women D string input'!D19)</f>
        <v>metres</v>
      </c>
      <c r="E1512" s="40" t="str">
        <f>IF('Women D string input'!E19="","",'Women D string input'!E19)</f>
        <v/>
      </c>
      <c r="F1512" s="2" t="str">
        <f>IF('Women D string input'!X19="","",'Women D string input'!X19)</f>
        <v/>
      </c>
      <c r="G1512" s="2" t="str">
        <f>IF('Women D string input'!K19="","",'Women D string input'!K19)</f>
        <v/>
      </c>
      <c r="H1512" s="2" t="str">
        <f>IF('Women D string input'!L19="","",'Women D string input'!L19)</f>
        <v/>
      </c>
      <c r="I1512" t="str">
        <f>IF('Women D string input'!H19="","",'Women D string input'!H19)</f>
        <v/>
      </c>
    </row>
    <row r="1513" spans="1:9">
      <c r="A1513" s="16">
        <f>IF('Women D string input'!A20="","",'Women D string input'!A20)</f>
        <v>200</v>
      </c>
      <c r="B1513" s="41" t="str">
        <f>IF('Women D string input'!B20="","",'Women D string input'!B20)</f>
        <v>D string</v>
      </c>
      <c r="C1513" s="42" t="str">
        <f>IF('Women D string input'!C20="","",'Women D string input'!C20)</f>
        <v>Wind reading if applic</v>
      </c>
      <c r="D1513" s="42" t="str">
        <f>IF('Women D string input'!D20="","",'Women D string input'!D20)</f>
        <v/>
      </c>
      <c r="E1513" s="141" t="str">
        <f>IF('Women D string input'!E20="","",'Women D string input'!E20)</f>
        <v>m/s</v>
      </c>
      <c r="F1513" s="43" t="str">
        <f>IF('Women D string input'!X20="","",'Women D string input'!X20)</f>
        <v>Formatted</v>
      </c>
      <c r="G1513" s="143" t="str">
        <f>IF('Women D string input'!K20="","",'Women D string input'!K20)</f>
        <v>Position</v>
      </c>
      <c r="H1513" s="146" t="str">
        <f>IF('Women D string input'!L20="","",'Women D string input'!L20)</f>
        <v>RAZA</v>
      </c>
      <c r="I1513" s="98" t="str">
        <f>IF('Women D string input'!H20="","",'Women D string input'!H20)</f>
        <v>Para</v>
      </c>
    </row>
    <row r="1514" spans="1:9">
      <c r="A1514" s="40" t="str">
        <f>IF('Women D string input'!A21="","",'Women D string input'!A21)</f>
        <v>WOMEN</v>
      </c>
      <c r="B1514" s="44" t="str">
        <f>IF('Women D string input'!B21="","",'Women D string input'!B21)</f>
        <v>Position</v>
      </c>
      <c r="C1514" s="37" t="str">
        <f>IF('Women D string input'!C21="","",'Women D string input'!C21)</f>
        <v>Competitor</v>
      </c>
      <c r="D1514" s="37" t="str">
        <f>IF('Women D string input'!D21="","",'Women D string input'!D21)</f>
        <v>Club</v>
      </c>
      <c r="E1514" s="142" t="str">
        <f>IF('Women D string input'!E21="","",'Women D string input'!E21)</f>
        <v>Bib Number</v>
      </c>
      <c r="F1514" s="45" t="str">
        <f>IF('Women D string input'!X21="","",'Women D string input'!X21)</f>
        <v>Performance</v>
      </c>
      <c r="G1514" s="144" t="str">
        <f>IF('Women D string input'!K21="","",'Women D string input'!K21)</f>
        <v>Points</v>
      </c>
      <c r="H1514" s="147" t="str">
        <f>IF('Women D string input'!L21="","",'Women D string input'!L21)</f>
        <v>Points</v>
      </c>
      <c r="I1514" s="44" t="str">
        <f>IF('Women D string input'!H21="","",'Women D string input'!H21)</f>
        <v>Category</v>
      </c>
    </row>
    <row r="1515" spans="1:9">
      <c r="A1515" t="str">
        <f>IF('Women D string input'!A22="","",'Women D string input'!A22)</f>
        <v/>
      </c>
      <c r="B1515" s="38">
        <f>IF('Women D string input'!B22="","",'Women D string input'!B22)</f>
        <v>1</v>
      </c>
      <c r="C1515" s="38" t="str">
        <f>IF('Women D string input'!C22="","",'Women D string input'!C22)</f>
        <v/>
      </c>
      <c r="D1515" s="38" t="str">
        <f>IF('Women D string input'!D22="","",'Women D string input'!D22)</f>
        <v/>
      </c>
      <c r="E1515" s="38" t="str">
        <f>IF('Women D string input'!E22="","",'Women D string input'!E22)</f>
        <v/>
      </c>
      <c r="F1515" s="145" t="str">
        <f>IF('Women D string input'!X22="","",'Women D string input'!X22)</f>
        <v/>
      </c>
      <c r="G1515" s="46">
        <f>IF('Women D string input'!K22="","",'Women D string input'!K22)</f>
        <v>0</v>
      </c>
      <c r="H1515" s="46" t="str">
        <f>IF('Women D string input'!L22="","",'Women D string input'!L22)</f>
        <v/>
      </c>
      <c r="I1515" s="99" t="str">
        <f>IF('Women D string input'!H22="","",'Women D string input'!H22)</f>
        <v/>
      </c>
    </row>
    <row r="1516" spans="1:9">
      <c r="A1516" t="str">
        <f>IF('Women D string input'!A23="","",'Women D string input'!A23)</f>
        <v/>
      </c>
      <c r="B1516" s="38">
        <f>IF('Women D string input'!B23="","",'Women D string input'!B23)</f>
        <v>2</v>
      </c>
      <c r="C1516" s="38" t="str">
        <f>IF('Women D string input'!C23="","",'Women D string input'!C23)</f>
        <v/>
      </c>
      <c r="D1516" s="38" t="str">
        <f>IF('Women D string input'!D23="","",'Women D string input'!D23)</f>
        <v/>
      </c>
      <c r="E1516" s="38" t="str">
        <f>IF('Women D string input'!E23="","",'Women D string input'!E23)</f>
        <v/>
      </c>
      <c r="F1516" s="46" t="str">
        <f>IF('Women D string input'!X23="","",'Women D string input'!X23)</f>
        <v/>
      </c>
      <c r="G1516" s="46">
        <f>IF('Women D string input'!K23="","",'Women D string input'!K23)</f>
        <v>0</v>
      </c>
      <c r="H1516" s="46" t="str">
        <f>IF('Women D string input'!L23="","",'Women D string input'!L23)</f>
        <v/>
      </c>
      <c r="I1516" s="38" t="str">
        <f>IF('Women D string input'!H23="","",'Women D string input'!H23)</f>
        <v/>
      </c>
    </row>
    <row r="1517" spans="1:9">
      <c r="A1517" t="str">
        <f>IF('Women D string input'!A24="","",'Women D string input'!A24)</f>
        <v/>
      </c>
      <c r="B1517" s="38">
        <f>IF('Women D string input'!B24="","",'Women D string input'!B24)</f>
        <v>3</v>
      </c>
      <c r="C1517" s="38" t="str">
        <f>IF('Women D string input'!C24="","",'Women D string input'!C24)</f>
        <v/>
      </c>
      <c r="D1517" s="38" t="str">
        <f>IF('Women D string input'!D24="","",'Women D string input'!D24)</f>
        <v/>
      </c>
      <c r="E1517" s="38" t="str">
        <f>IF('Women D string input'!E24="","",'Women D string input'!E24)</f>
        <v/>
      </c>
      <c r="F1517" s="46" t="str">
        <f>IF('Women D string input'!X24="","",'Women D string input'!X24)</f>
        <v/>
      </c>
      <c r="G1517" s="46">
        <f>IF('Women D string input'!K24="","",'Women D string input'!K24)</f>
        <v>0</v>
      </c>
      <c r="H1517" s="46" t="str">
        <f>IF('Women D string input'!L24="","",'Women D string input'!L24)</f>
        <v/>
      </c>
      <c r="I1517" s="38" t="str">
        <f>IF('Women D string input'!H24="","",'Women D string input'!H24)</f>
        <v/>
      </c>
    </row>
    <row r="1518" spans="1:9">
      <c r="A1518" t="str">
        <f>IF('Women D string input'!A25="","",'Women D string input'!A25)</f>
        <v/>
      </c>
      <c r="B1518" s="38">
        <f>IF('Women D string input'!B25="","",'Women D string input'!B25)</f>
        <v>4</v>
      </c>
      <c r="C1518" s="38" t="str">
        <f>IF('Women D string input'!C25="","",'Women D string input'!C25)</f>
        <v/>
      </c>
      <c r="D1518" s="38" t="str">
        <f>IF('Women D string input'!D25="","",'Women D string input'!D25)</f>
        <v/>
      </c>
      <c r="E1518" s="38" t="str">
        <f>IF('Women D string input'!E25="","",'Women D string input'!E25)</f>
        <v/>
      </c>
      <c r="F1518" s="46" t="str">
        <f>IF('Women D string input'!X25="","",'Women D string input'!X25)</f>
        <v/>
      </c>
      <c r="G1518" s="46">
        <f>IF('Women D string input'!K25="","",'Women D string input'!K25)</f>
        <v>0</v>
      </c>
      <c r="H1518" s="46" t="str">
        <f>IF('Women D string input'!L25="","",'Women D string input'!L25)</f>
        <v/>
      </c>
      <c r="I1518" s="38" t="str">
        <f>IF('Women D string input'!H25="","",'Women D string input'!H25)</f>
        <v/>
      </c>
    </row>
    <row r="1519" spans="1:9">
      <c r="A1519" t="str">
        <f>IF('Women D string input'!A26="","",'Women D string input'!A26)</f>
        <v/>
      </c>
      <c r="B1519" s="38">
        <f>IF('Women D string input'!B26="","",'Women D string input'!B26)</f>
        <v>5</v>
      </c>
      <c r="C1519" s="38" t="str">
        <f>IF('Women D string input'!C26="","",'Women D string input'!C26)</f>
        <v/>
      </c>
      <c r="D1519" s="38" t="str">
        <f>IF('Women D string input'!D26="","",'Women D string input'!D26)</f>
        <v/>
      </c>
      <c r="E1519" s="38" t="str">
        <f>IF('Women D string input'!E26="","",'Women D string input'!E26)</f>
        <v/>
      </c>
      <c r="F1519" s="46" t="str">
        <f>IF('Women D string input'!X26="","",'Women D string input'!X26)</f>
        <v/>
      </c>
      <c r="G1519" s="46">
        <f>IF('Women D string input'!K26="","",'Women D string input'!K26)</f>
        <v>0</v>
      </c>
      <c r="H1519" s="46" t="str">
        <f>IF('Women D string input'!L26="","",'Women D string input'!L26)</f>
        <v/>
      </c>
      <c r="I1519" s="38" t="str">
        <f>IF('Women D string input'!H26="","",'Women D string input'!H26)</f>
        <v/>
      </c>
    </row>
    <row r="1520" spans="1:9">
      <c r="A1520" t="str">
        <f>IF('Women D string input'!A27="","",'Women D string input'!A27)</f>
        <v/>
      </c>
      <c r="B1520" s="38">
        <f>IF('Women D string input'!B27="","",'Women D string input'!B27)</f>
        <v>6</v>
      </c>
      <c r="C1520" s="38" t="str">
        <f>IF('Women D string input'!C27="","",'Women D string input'!C27)</f>
        <v/>
      </c>
      <c r="D1520" s="38" t="str">
        <f>IF('Women D string input'!D27="","",'Women D string input'!D27)</f>
        <v/>
      </c>
      <c r="E1520" s="38" t="str">
        <f>IF('Women D string input'!E27="","",'Women D string input'!E27)</f>
        <v/>
      </c>
      <c r="F1520" s="46" t="str">
        <f>IF('Women D string input'!X27="","",'Women D string input'!X27)</f>
        <v/>
      </c>
      <c r="G1520" s="46">
        <f>IF('Women D string input'!K27="","",'Women D string input'!K27)</f>
        <v>0</v>
      </c>
      <c r="H1520" s="46" t="str">
        <f>IF('Women D string input'!L27="","",'Women D string input'!L27)</f>
        <v/>
      </c>
      <c r="I1520" s="38" t="str">
        <f>IF('Women D string input'!H27="","",'Women D string input'!H27)</f>
        <v/>
      </c>
    </row>
    <row r="1521" spans="1:9">
      <c r="A1521" t="str">
        <f>IF('Women D string input'!A28="","",'Women D string input'!A28)</f>
        <v/>
      </c>
      <c r="B1521" s="38">
        <f>IF('Women D string input'!B28="","",'Women D string input'!B28)</f>
        <v>7</v>
      </c>
      <c r="C1521" s="38" t="str">
        <f>IF('Women D string input'!C28="","",'Women D string input'!C28)</f>
        <v/>
      </c>
      <c r="D1521" s="38" t="str">
        <f>IF('Women D string input'!D28="","",'Women D string input'!D28)</f>
        <v/>
      </c>
      <c r="E1521" s="38" t="str">
        <f>IF('Women D string input'!E28="","",'Women D string input'!E28)</f>
        <v/>
      </c>
      <c r="F1521" s="46" t="str">
        <f>IF('Women D string input'!X28="","",'Women D string input'!X28)</f>
        <v/>
      </c>
      <c r="G1521" s="46">
        <f>IF('Women D string input'!K28="","",'Women D string input'!K28)</f>
        <v>0</v>
      </c>
      <c r="H1521" s="46" t="str">
        <f>IF('Women D string input'!L28="","",'Women D string input'!L28)</f>
        <v/>
      </c>
      <c r="I1521" s="38" t="str">
        <f>IF('Women D string input'!H28="","",'Women D string input'!H28)</f>
        <v/>
      </c>
    </row>
    <row r="1522" spans="1:9">
      <c r="A1522" t="str">
        <f>IF('Women D string input'!A29="","",'Women D string input'!A29)</f>
        <v/>
      </c>
      <c r="B1522" s="38">
        <f>IF('Women D string input'!B29="","",'Women D string input'!B29)</f>
        <v>8</v>
      </c>
      <c r="C1522" s="38" t="str">
        <f>IF('Women D string input'!C29="","",'Women D string input'!C29)</f>
        <v/>
      </c>
      <c r="D1522" s="38" t="str">
        <f>IF('Women D string input'!D29="","",'Women D string input'!D29)</f>
        <v/>
      </c>
      <c r="E1522" s="38" t="str">
        <f>IF('Women D string input'!E29="","",'Women D string input'!E29)</f>
        <v/>
      </c>
      <c r="F1522" s="46" t="str">
        <f>IF('Women D string input'!X29="","",'Women D string input'!X29)</f>
        <v/>
      </c>
      <c r="G1522" s="46">
        <f>IF('Women D string input'!K29="","",'Women D string input'!K29)</f>
        <v>0</v>
      </c>
      <c r="H1522" s="46" t="str">
        <f>IF('Women D string input'!L29="","",'Women D string input'!L29)</f>
        <v/>
      </c>
      <c r="I1522" s="38" t="str">
        <f>IF('Women D string input'!H29="","",'Women D string input'!H29)</f>
        <v/>
      </c>
    </row>
    <row r="1523" spans="1:9">
      <c r="A1523" t="str">
        <f>IF('Women D string input'!A30="","",'Women D string input'!A30)</f>
        <v/>
      </c>
      <c r="B1523" s="38">
        <f>IF('Women D string input'!B30="","",'Women D string input'!B30)</f>
        <v>9</v>
      </c>
      <c r="C1523" s="38" t="str">
        <f>IF('Women D string input'!C30="","",'Women D string input'!C30)</f>
        <v/>
      </c>
      <c r="D1523" s="38" t="str">
        <f>IF('Women D string input'!D30="","",'Women D string input'!D30)</f>
        <v/>
      </c>
      <c r="E1523" s="38" t="str">
        <f>IF('Women D string input'!E30="","",'Women D string input'!E30)</f>
        <v/>
      </c>
      <c r="F1523" s="46" t="str">
        <f>IF('Women D string input'!X30="","",'Women D string input'!X30)</f>
        <v/>
      </c>
      <c r="G1523" s="38">
        <f>IF('Women D string input'!K30="","",'Women D string input'!K30)</f>
        <v>0</v>
      </c>
      <c r="H1523" s="38" t="str">
        <f>IF('Women D string input'!L30="","",'Women D string input'!L30)</f>
        <v/>
      </c>
      <c r="I1523" s="38" t="str">
        <f>IF('Women D string input'!H30="","",'Women D string input'!H30)</f>
        <v/>
      </c>
    </row>
    <row r="1524" spans="1:9">
      <c r="A1524" t="str">
        <f>IF('Women D string input'!A31="","",'Women D string input'!A31)</f>
        <v/>
      </c>
      <c r="B1524" s="38">
        <f>IF('Women D string input'!B31="","",'Women D string input'!B31)</f>
        <v>10</v>
      </c>
      <c r="C1524" s="38" t="str">
        <f>IF('Women D string input'!C31="","",'Women D string input'!C31)</f>
        <v/>
      </c>
      <c r="D1524" s="38" t="str">
        <f>IF('Women D string input'!D31="","",'Women D string input'!D31)</f>
        <v/>
      </c>
      <c r="E1524" s="38" t="str">
        <f>IF('Women D string input'!E31="","",'Women D string input'!E31)</f>
        <v/>
      </c>
      <c r="F1524" s="46" t="str">
        <f>IF('Women D string input'!X31="","",'Women D string input'!X31)</f>
        <v/>
      </c>
      <c r="G1524" s="38">
        <f>IF('Women D string input'!K31="","",'Women D string input'!K31)</f>
        <v>0</v>
      </c>
      <c r="H1524" s="38" t="str">
        <f>IF('Women D string input'!L31="","",'Women D string input'!L31)</f>
        <v/>
      </c>
      <c r="I1524" s="38" t="str">
        <f>IF('Women D string input'!H31="","",'Women D string input'!H31)</f>
        <v/>
      </c>
    </row>
    <row r="1525" spans="1:9">
      <c r="A1525" t="str">
        <f>IF('Women D string input'!A32="","",'Women D string input'!A32)</f>
        <v/>
      </c>
      <c r="B1525" s="38">
        <f>IF('Women D string input'!B32="","",'Women D string input'!B32)</f>
        <v>11</v>
      </c>
      <c r="C1525" s="38" t="str">
        <f>IF('Women D string input'!C32="","",'Women D string input'!C32)</f>
        <v/>
      </c>
      <c r="D1525" s="38" t="str">
        <f>IF('Women D string input'!D32="","",'Women D string input'!D32)</f>
        <v/>
      </c>
      <c r="E1525" s="38" t="str">
        <f>IF('Women D string input'!E32="","",'Women D string input'!E32)</f>
        <v/>
      </c>
      <c r="F1525" s="46" t="str">
        <f>IF('Women D string input'!X32="","",'Women D string input'!X32)</f>
        <v/>
      </c>
      <c r="G1525" s="38">
        <f>IF('Women D string input'!K32="","",'Women D string input'!K32)</f>
        <v>0</v>
      </c>
      <c r="H1525" s="38" t="str">
        <f>IF('Women D string input'!L32="","",'Women D string input'!L32)</f>
        <v/>
      </c>
      <c r="I1525" s="38" t="str">
        <f>IF('Women D string input'!H32="","",'Women D string input'!H32)</f>
        <v/>
      </c>
    </row>
    <row r="1526" spans="1:9">
      <c r="A1526" t="str">
        <f>IF('Women D string input'!A33="","",'Women D string input'!A33)</f>
        <v/>
      </c>
      <c r="B1526" s="38">
        <f>IF('Women D string input'!B33="","",'Women D string input'!B33)</f>
        <v>12</v>
      </c>
      <c r="C1526" s="38" t="str">
        <f>IF('Women D string input'!C33="","",'Women D string input'!C33)</f>
        <v/>
      </c>
      <c r="D1526" s="38" t="str">
        <f>IF('Women D string input'!D33="","",'Women D string input'!D33)</f>
        <v/>
      </c>
      <c r="E1526" s="38" t="str">
        <f>IF('Women D string input'!E33="","",'Women D string input'!E33)</f>
        <v/>
      </c>
      <c r="F1526" s="46" t="str">
        <f>IF('Women D string input'!X33="","",'Women D string input'!X33)</f>
        <v/>
      </c>
      <c r="G1526" s="38">
        <f>IF('Women D string input'!K33="","",'Women D string input'!K33)</f>
        <v>0</v>
      </c>
      <c r="H1526" s="38" t="str">
        <f>IF('Women D string input'!L33="","",'Women D string input'!L33)</f>
        <v/>
      </c>
      <c r="I1526" s="38" t="str">
        <f>IF('Women D string input'!H33="","",'Women D string input'!H33)</f>
        <v/>
      </c>
    </row>
    <row r="1527" spans="1:9">
      <c r="A1527" t="str">
        <f>IF('Women D string input'!A34="","",'Women D string input'!A34)</f>
        <v/>
      </c>
      <c r="B1527" t="str">
        <f>IF('Women D string input'!B34="","",'Women D string input'!B34)</f>
        <v/>
      </c>
      <c r="C1527" t="str">
        <f>IF('Women D string input'!C34="","",'Women D string input'!C34)</f>
        <v/>
      </c>
      <c r="D1527" t="str">
        <f>IF('Women D string input'!D34="","",'Women D string input'!D34)</f>
        <v/>
      </c>
      <c r="E1527" t="str">
        <f>IF('Women D string input'!E34="","",'Women D string input'!E34)</f>
        <v/>
      </c>
      <c r="F1527" s="2" t="str">
        <f>IF('Women D string input'!X34="","",'Women D string input'!X34)</f>
        <v/>
      </c>
      <c r="G1527" t="str">
        <f>IF('Women D string input'!K34="","",'Women D string input'!K34)</f>
        <v/>
      </c>
      <c r="H1527" t="str">
        <f>IF('Women D string input'!L34="","",'Women D string input'!L34)</f>
        <v/>
      </c>
      <c r="I1527" t="str">
        <f>IF('Women D string input'!H34="","",'Women D string input'!H34)</f>
        <v/>
      </c>
    </row>
    <row r="1528" spans="1:9">
      <c r="A1528" t="str">
        <f>IF('Women D string input'!A35="","",'Women D string input'!A35)</f>
        <v/>
      </c>
      <c r="B1528" t="str">
        <f>IF('Women D string input'!B35="","",'Women D string input'!B35)</f>
        <v/>
      </c>
      <c r="C1528" t="str">
        <f>IF('Women D string input'!C35="","",'Women D string input'!C35)</f>
        <v/>
      </c>
      <c r="D1528" t="str">
        <f>IF('Women D string input'!D35="","",'Women D string input'!D35)</f>
        <v/>
      </c>
      <c r="E1528" t="str">
        <f>IF('Women D string input'!E35="","",'Women D string input'!E35)</f>
        <v/>
      </c>
      <c r="F1528" s="2" t="str">
        <f>IF('Women D string input'!X35="","",'Women D string input'!X35)</f>
        <v/>
      </c>
      <c r="G1528" t="str">
        <f>IF('Women D string input'!K35="","",'Women D string input'!K35)</f>
        <v/>
      </c>
      <c r="H1528" t="str">
        <f>IF('Women D string input'!L35="","",'Women D string input'!L35)</f>
        <v/>
      </c>
      <c r="I1528" t="str">
        <f>IF('Women D string input'!H35="","",'Women D string input'!H35)</f>
        <v/>
      </c>
    </row>
    <row r="1529" spans="1:9">
      <c r="A1529" s="39" t="str">
        <f>IF('Women D string input'!A36="","",'Women D string input'!A36)</f>
        <v>Event</v>
      </c>
      <c r="B1529" s="39" t="str">
        <f>IF('Women D string input'!B36="","",'Women D string input'!B36)</f>
        <v>Event</v>
      </c>
      <c r="C1529" s="39">
        <f>IF('Women D string input'!C36="","",'Women D string input'!C36)</f>
        <v>400</v>
      </c>
      <c r="D1529" s="39" t="str">
        <f>IF('Women D string input'!D36="","",'Women D string input'!D36)</f>
        <v>metres</v>
      </c>
      <c r="E1529" s="40" t="str">
        <f>IF('Women D string input'!E36="","",'Women D string input'!E36)</f>
        <v/>
      </c>
      <c r="F1529" s="2" t="str">
        <f>IF('Women D string input'!X36="","",'Women D string input'!X36)</f>
        <v/>
      </c>
      <c r="G1529" s="2" t="str">
        <f>IF('Women D string input'!K36="","",'Women D string input'!K36)</f>
        <v/>
      </c>
      <c r="H1529" s="2" t="str">
        <f>IF('Women D string input'!L36="","",'Women D string input'!L36)</f>
        <v/>
      </c>
      <c r="I1529" t="str">
        <f>IF('Women D string input'!H36="","",'Women D string input'!H36)</f>
        <v/>
      </c>
    </row>
    <row r="1530" spans="1:9">
      <c r="A1530" s="16">
        <f>IF('Women D string input'!A37="","",'Women D string input'!A37)</f>
        <v>400</v>
      </c>
      <c r="B1530" s="41" t="str">
        <f>IF('Women D string input'!B37="","",'Women D string input'!B37)</f>
        <v>D string</v>
      </c>
      <c r="C1530" s="42" t="str">
        <f>IF('Women D string input'!C37="","",'Women D string input'!C37)</f>
        <v/>
      </c>
      <c r="D1530" s="42" t="str">
        <f>IF('Women D string input'!D37="","",'Women D string input'!D37)</f>
        <v/>
      </c>
      <c r="E1530" s="141" t="str">
        <f>IF('Women D string input'!E37="","",'Women D string input'!E37)</f>
        <v/>
      </c>
      <c r="F1530" s="43" t="str">
        <f>IF('Women D string input'!X37="","",'Women D string input'!X37)</f>
        <v>Formatted</v>
      </c>
      <c r="G1530" s="143" t="str">
        <f>IF('Women D string input'!K37="","",'Women D string input'!K37)</f>
        <v>Position</v>
      </c>
      <c r="H1530" s="146" t="str">
        <f>IF('Women D string input'!L37="","",'Women D string input'!L37)</f>
        <v>RAZA</v>
      </c>
      <c r="I1530" s="98" t="str">
        <f>IF('Women D string input'!H37="","",'Women D string input'!H37)</f>
        <v>Para</v>
      </c>
    </row>
    <row r="1531" spans="1:9">
      <c r="A1531" s="40" t="str">
        <f>IF('Women D string input'!A38="","",'Women D string input'!A38)</f>
        <v>WOMEN</v>
      </c>
      <c r="B1531" s="44" t="str">
        <f>IF('Women D string input'!B38="","",'Women D string input'!B38)</f>
        <v>Position</v>
      </c>
      <c r="C1531" s="37" t="str">
        <f>IF('Women D string input'!C38="","",'Women D string input'!C38)</f>
        <v>Competitor</v>
      </c>
      <c r="D1531" s="37" t="str">
        <f>IF('Women D string input'!D38="","",'Women D string input'!D38)</f>
        <v>Club</v>
      </c>
      <c r="E1531" s="142" t="str">
        <f>IF('Women D string input'!E38="","",'Women D string input'!E38)</f>
        <v>Bib Number</v>
      </c>
      <c r="F1531" s="45" t="str">
        <f>IF('Women D string input'!X38="","",'Women D string input'!X38)</f>
        <v>Performance</v>
      </c>
      <c r="G1531" s="144" t="str">
        <f>IF('Women D string input'!K38="","",'Women D string input'!K38)</f>
        <v>Points</v>
      </c>
      <c r="H1531" s="147" t="str">
        <f>IF('Women D string input'!L38="","",'Women D string input'!L38)</f>
        <v>Points</v>
      </c>
      <c r="I1531" s="44" t="str">
        <f>IF('Women D string input'!H38="","",'Women D string input'!H38)</f>
        <v>Category</v>
      </c>
    </row>
    <row r="1532" spans="1:9">
      <c r="A1532" t="str">
        <f>IF('Women D string input'!A39="","",'Women D string input'!A39)</f>
        <v/>
      </c>
      <c r="B1532" s="38">
        <f>IF('Women D string input'!B39="","",'Women D string input'!B39)</f>
        <v>1</v>
      </c>
      <c r="C1532" s="38" t="str">
        <f>IF('Women D string input'!C39="","",'Women D string input'!C39)</f>
        <v/>
      </c>
      <c r="D1532" s="38" t="str">
        <f>IF('Women D string input'!D39="","",'Women D string input'!D39)</f>
        <v/>
      </c>
      <c r="E1532" s="38" t="str">
        <f>IF('Women D string input'!E39="","",'Women D string input'!E39)</f>
        <v/>
      </c>
      <c r="F1532" s="145" t="str">
        <f>IF('Women D string input'!X39="","",'Women D string input'!X39)</f>
        <v/>
      </c>
      <c r="G1532" s="46">
        <f>IF('Women D string input'!K39="","",'Women D string input'!K39)</f>
        <v>0</v>
      </c>
      <c r="H1532" s="46" t="str">
        <f>IF('Women D string input'!L39="","",'Women D string input'!L39)</f>
        <v/>
      </c>
      <c r="I1532" s="99" t="str">
        <f>IF('Women D string input'!H39="","",'Women D string input'!H39)</f>
        <v/>
      </c>
    </row>
    <row r="1533" spans="1:9">
      <c r="A1533" t="str">
        <f>IF('Women D string input'!A40="","",'Women D string input'!A40)</f>
        <v/>
      </c>
      <c r="B1533" s="38">
        <f>IF('Women D string input'!B40="","",'Women D string input'!B40)</f>
        <v>2</v>
      </c>
      <c r="C1533" s="38" t="str">
        <f>IF('Women D string input'!C40="","",'Women D string input'!C40)</f>
        <v/>
      </c>
      <c r="D1533" s="38" t="str">
        <f>IF('Women D string input'!D40="","",'Women D string input'!D40)</f>
        <v/>
      </c>
      <c r="E1533" s="38" t="str">
        <f>IF('Women D string input'!E40="","",'Women D string input'!E40)</f>
        <v/>
      </c>
      <c r="F1533" s="46" t="str">
        <f>IF('Women D string input'!X40="","",'Women D string input'!X40)</f>
        <v/>
      </c>
      <c r="G1533" s="46">
        <f>IF('Women D string input'!K40="","",'Women D string input'!K40)</f>
        <v>0</v>
      </c>
      <c r="H1533" s="46" t="str">
        <f>IF('Women D string input'!L40="","",'Women D string input'!L40)</f>
        <v/>
      </c>
      <c r="I1533" s="38" t="str">
        <f>IF('Women D string input'!H40="","",'Women D string input'!H40)</f>
        <v/>
      </c>
    </row>
    <row r="1534" spans="1:9">
      <c r="A1534" t="str">
        <f>IF('Women D string input'!A41="","",'Women D string input'!A41)</f>
        <v/>
      </c>
      <c r="B1534" s="38">
        <f>IF('Women D string input'!B41="","",'Women D string input'!B41)</f>
        <v>3</v>
      </c>
      <c r="C1534" s="38" t="str">
        <f>IF('Women D string input'!C41="","",'Women D string input'!C41)</f>
        <v/>
      </c>
      <c r="D1534" s="38" t="str">
        <f>IF('Women D string input'!D41="","",'Women D string input'!D41)</f>
        <v/>
      </c>
      <c r="E1534" s="38" t="str">
        <f>IF('Women D string input'!E41="","",'Women D string input'!E41)</f>
        <v/>
      </c>
      <c r="F1534" s="46" t="str">
        <f>IF('Women D string input'!X41="","",'Women D string input'!X41)</f>
        <v/>
      </c>
      <c r="G1534" s="46">
        <f>IF('Women D string input'!K41="","",'Women D string input'!K41)</f>
        <v>0</v>
      </c>
      <c r="H1534" s="46" t="str">
        <f>IF('Women D string input'!L41="","",'Women D string input'!L41)</f>
        <v/>
      </c>
      <c r="I1534" s="38" t="str">
        <f>IF('Women D string input'!H41="","",'Women D string input'!H41)</f>
        <v/>
      </c>
    </row>
    <row r="1535" spans="1:9">
      <c r="A1535" t="str">
        <f>IF('Women D string input'!A42="","",'Women D string input'!A42)</f>
        <v/>
      </c>
      <c r="B1535" s="38">
        <f>IF('Women D string input'!B42="","",'Women D string input'!B42)</f>
        <v>4</v>
      </c>
      <c r="C1535" s="38" t="str">
        <f>IF('Women D string input'!C42="","",'Women D string input'!C42)</f>
        <v/>
      </c>
      <c r="D1535" s="38" t="str">
        <f>IF('Women D string input'!D42="","",'Women D string input'!D42)</f>
        <v/>
      </c>
      <c r="E1535" s="38" t="str">
        <f>IF('Women D string input'!E42="","",'Women D string input'!E42)</f>
        <v/>
      </c>
      <c r="F1535" s="46" t="str">
        <f>IF('Women D string input'!X42="","",'Women D string input'!X42)</f>
        <v/>
      </c>
      <c r="G1535" s="46">
        <f>IF('Women D string input'!K42="","",'Women D string input'!K42)</f>
        <v>0</v>
      </c>
      <c r="H1535" s="46" t="str">
        <f>IF('Women D string input'!L42="","",'Women D string input'!L42)</f>
        <v/>
      </c>
      <c r="I1535" s="38" t="str">
        <f>IF('Women D string input'!H42="","",'Women D string input'!H42)</f>
        <v/>
      </c>
    </row>
    <row r="1536" spans="1:9">
      <c r="A1536" t="str">
        <f>IF('Women D string input'!A43="","",'Women D string input'!A43)</f>
        <v/>
      </c>
      <c r="B1536" s="38">
        <f>IF('Women D string input'!B43="","",'Women D string input'!B43)</f>
        <v>5</v>
      </c>
      <c r="C1536" s="38" t="str">
        <f>IF('Women D string input'!C43="","",'Women D string input'!C43)</f>
        <v/>
      </c>
      <c r="D1536" s="38" t="str">
        <f>IF('Women D string input'!D43="","",'Women D string input'!D43)</f>
        <v/>
      </c>
      <c r="E1536" s="38" t="str">
        <f>IF('Women D string input'!E43="","",'Women D string input'!E43)</f>
        <v/>
      </c>
      <c r="F1536" s="46" t="str">
        <f>IF('Women D string input'!X43="","",'Women D string input'!X43)</f>
        <v/>
      </c>
      <c r="G1536" s="46">
        <f>IF('Women D string input'!K43="","",'Women D string input'!K43)</f>
        <v>0</v>
      </c>
      <c r="H1536" s="46" t="str">
        <f>IF('Women D string input'!L43="","",'Women D string input'!L43)</f>
        <v/>
      </c>
      <c r="I1536" s="38" t="str">
        <f>IF('Women D string input'!H43="","",'Women D string input'!H43)</f>
        <v/>
      </c>
    </row>
    <row r="1537" spans="1:9">
      <c r="A1537" t="str">
        <f>IF('Women D string input'!A44="","",'Women D string input'!A44)</f>
        <v/>
      </c>
      <c r="B1537" s="38">
        <f>IF('Women D string input'!B44="","",'Women D string input'!B44)</f>
        <v>6</v>
      </c>
      <c r="C1537" s="38" t="str">
        <f>IF('Women D string input'!C44="","",'Women D string input'!C44)</f>
        <v/>
      </c>
      <c r="D1537" s="38" t="str">
        <f>IF('Women D string input'!D44="","",'Women D string input'!D44)</f>
        <v/>
      </c>
      <c r="E1537" s="38" t="str">
        <f>IF('Women D string input'!E44="","",'Women D string input'!E44)</f>
        <v/>
      </c>
      <c r="F1537" s="46" t="str">
        <f>IF('Women D string input'!X44="","",'Women D string input'!X44)</f>
        <v/>
      </c>
      <c r="G1537" s="46">
        <f>IF('Women D string input'!K44="","",'Women D string input'!K44)</f>
        <v>0</v>
      </c>
      <c r="H1537" s="46" t="str">
        <f>IF('Women D string input'!L44="","",'Women D string input'!L44)</f>
        <v/>
      </c>
      <c r="I1537" s="38" t="str">
        <f>IF('Women D string input'!H44="","",'Women D string input'!H44)</f>
        <v/>
      </c>
    </row>
    <row r="1538" spans="1:9">
      <c r="A1538" t="str">
        <f>IF('Women D string input'!A45="","",'Women D string input'!A45)</f>
        <v/>
      </c>
      <c r="B1538" s="38">
        <f>IF('Women D string input'!B45="","",'Women D string input'!B45)</f>
        <v>7</v>
      </c>
      <c r="C1538" s="38" t="str">
        <f>IF('Women D string input'!C45="","",'Women D string input'!C45)</f>
        <v/>
      </c>
      <c r="D1538" s="38" t="str">
        <f>IF('Women D string input'!D45="","",'Women D string input'!D45)</f>
        <v/>
      </c>
      <c r="E1538" s="38" t="str">
        <f>IF('Women D string input'!E45="","",'Women D string input'!E45)</f>
        <v/>
      </c>
      <c r="F1538" s="46" t="str">
        <f>IF('Women D string input'!X45="","",'Women D string input'!X45)</f>
        <v/>
      </c>
      <c r="G1538" s="46">
        <f>IF('Women D string input'!K45="","",'Women D string input'!K45)</f>
        <v>0</v>
      </c>
      <c r="H1538" s="46" t="str">
        <f>IF('Women D string input'!L45="","",'Women D string input'!L45)</f>
        <v/>
      </c>
      <c r="I1538" s="38" t="str">
        <f>IF('Women D string input'!H45="","",'Women D string input'!H45)</f>
        <v/>
      </c>
    </row>
    <row r="1539" spans="1:9">
      <c r="A1539" t="str">
        <f>IF('Women D string input'!A46="","",'Women D string input'!A46)</f>
        <v/>
      </c>
      <c r="B1539" s="38">
        <f>IF('Women D string input'!B46="","",'Women D string input'!B46)</f>
        <v>8</v>
      </c>
      <c r="C1539" s="38" t="str">
        <f>IF('Women D string input'!C46="","",'Women D string input'!C46)</f>
        <v/>
      </c>
      <c r="D1539" s="38" t="str">
        <f>IF('Women D string input'!D46="","",'Women D string input'!D46)</f>
        <v/>
      </c>
      <c r="E1539" s="38" t="str">
        <f>IF('Women D string input'!E46="","",'Women D string input'!E46)</f>
        <v/>
      </c>
      <c r="F1539" s="46" t="str">
        <f>IF('Women D string input'!X46="","",'Women D string input'!X46)</f>
        <v/>
      </c>
      <c r="G1539" s="46">
        <f>IF('Women D string input'!K46="","",'Women D string input'!K46)</f>
        <v>0</v>
      </c>
      <c r="H1539" s="46" t="str">
        <f>IF('Women D string input'!L46="","",'Women D string input'!L46)</f>
        <v/>
      </c>
      <c r="I1539" s="38" t="str">
        <f>IF('Women D string input'!H46="","",'Women D string input'!H46)</f>
        <v/>
      </c>
    </row>
    <row r="1540" spans="1:9">
      <c r="A1540" t="str">
        <f>IF('Women D string input'!A47="","",'Women D string input'!A47)</f>
        <v/>
      </c>
      <c r="B1540" s="38">
        <f>IF('Women D string input'!B47="","",'Women D string input'!B47)</f>
        <v>9</v>
      </c>
      <c r="C1540" s="38" t="str">
        <f>IF('Women D string input'!C47="","",'Women D string input'!C47)</f>
        <v/>
      </c>
      <c r="D1540" s="38" t="str">
        <f>IF('Women D string input'!D47="","",'Women D string input'!D47)</f>
        <v/>
      </c>
      <c r="E1540" s="38" t="str">
        <f>IF('Women D string input'!E47="","",'Women D string input'!E47)</f>
        <v/>
      </c>
      <c r="F1540" s="46" t="str">
        <f>IF('Women D string input'!X47="","",'Women D string input'!X47)</f>
        <v/>
      </c>
      <c r="G1540" s="38">
        <f>IF('Women D string input'!K47="","",'Women D string input'!K47)</f>
        <v>0</v>
      </c>
      <c r="H1540" s="38" t="str">
        <f>IF('Women D string input'!L47="","",'Women D string input'!L47)</f>
        <v/>
      </c>
      <c r="I1540" s="38" t="str">
        <f>IF('Women D string input'!H47="","",'Women D string input'!H47)</f>
        <v/>
      </c>
    </row>
    <row r="1541" spans="1:9">
      <c r="A1541" t="str">
        <f>IF('Women D string input'!A48="","",'Women D string input'!A48)</f>
        <v/>
      </c>
      <c r="B1541" s="38">
        <f>IF('Women D string input'!B48="","",'Women D string input'!B48)</f>
        <v>10</v>
      </c>
      <c r="C1541" s="38" t="str">
        <f>IF('Women D string input'!C48="","",'Women D string input'!C48)</f>
        <v/>
      </c>
      <c r="D1541" s="38" t="str">
        <f>IF('Women D string input'!D48="","",'Women D string input'!D48)</f>
        <v/>
      </c>
      <c r="E1541" s="38" t="str">
        <f>IF('Women D string input'!E48="","",'Women D string input'!E48)</f>
        <v/>
      </c>
      <c r="F1541" s="46" t="str">
        <f>IF('Women D string input'!X48="","",'Women D string input'!X48)</f>
        <v/>
      </c>
      <c r="G1541" s="38">
        <f>IF('Women D string input'!K48="","",'Women D string input'!K48)</f>
        <v>0</v>
      </c>
      <c r="H1541" s="38" t="str">
        <f>IF('Women D string input'!L48="","",'Women D string input'!L48)</f>
        <v/>
      </c>
      <c r="I1541" s="38" t="str">
        <f>IF('Women D string input'!H48="","",'Women D string input'!H48)</f>
        <v/>
      </c>
    </row>
    <row r="1542" spans="1:9">
      <c r="A1542" t="str">
        <f>IF('Women D string input'!A49="","",'Women D string input'!A49)</f>
        <v/>
      </c>
      <c r="B1542" s="38">
        <f>IF('Women D string input'!B49="","",'Women D string input'!B49)</f>
        <v>11</v>
      </c>
      <c r="C1542" s="38" t="str">
        <f>IF('Women D string input'!C49="","",'Women D string input'!C49)</f>
        <v/>
      </c>
      <c r="D1542" s="38" t="str">
        <f>IF('Women D string input'!D49="","",'Women D string input'!D49)</f>
        <v/>
      </c>
      <c r="E1542" s="38" t="str">
        <f>IF('Women D string input'!E49="","",'Women D string input'!E49)</f>
        <v/>
      </c>
      <c r="F1542" s="46" t="str">
        <f>IF('Women D string input'!X49="","",'Women D string input'!X49)</f>
        <v/>
      </c>
      <c r="G1542" s="38">
        <f>IF('Women D string input'!K49="","",'Women D string input'!K49)</f>
        <v>0</v>
      </c>
      <c r="H1542" s="38" t="str">
        <f>IF('Women D string input'!L49="","",'Women D string input'!L49)</f>
        <v/>
      </c>
      <c r="I1542" s="38" t="str">
        <f>IF('Women D string input'!H49="","",'Women D string input'!H49)</f>
        <v/>
      </c>
    </row>
    <row r="1543" spans="1:9">
      <c r="A1543" t="str">
        <f>IF('Women D string input'!A50="","",'Women D string input'!A50)</f>
        <v/>
      </c>
      <c r="B1543" s="38">
        <f>IF('Women D string input'!B50="","",'Women D string input'!B50)</f>
        <v>12</v>
      </c>
      <c r="C1543" s="38" t="str">
        <f>IF('Women D string input'!C50="","",'Women D string input'!C50)</f>
        <v/>
      </c>
      <c r="D1543" s="38" t="str">
        <f>IF('Women D string input'!D50="","",'Women D string input'!D50)</f>
        <v/>
      </c>
      <c r="E1543" s="38" t="str">
        <f>IF('Women D string input'!E50="","",'Women D string input'!E50)</f>
        <v/>
      </c>
      <c r="F1543" s="46" t="str">
        <f>IF('Women D string input'!X50="","",'Women D string input'!X50)</f>
        <v/>
      </c>
      <c r="G1543" s="38">
        <f>IF('Women D string input'!K50="","",'Women D string input'!K50)</f>
        <v>0</v>
      </c>
      <c r="H1543" s="38" t="str">
        <f>IF('Women D string input'!L50="","",'Women D string input'!L50)</f>
        <v/>
      </c>
      <c r="I1543" s="38" t="str">
        <f>IF('Women D string input'!H50="","",'Women D string input'!H50)</f>
        <v/>
      </c>
    </row>
    <row r="1544" spans="1:9">
      <c r="A1544" t="str">
        <f>IF('Women D string input'!A51="","",'Women D string input'!A51)</f>
        <v/>
      </c>
      <c r="B1544" t="str">
        <f>IF('Women D string input'!B51="","",'Women D string input'!B51)</f>
        <v/>
      </c>
      <c r="C1544" t="str">
        <f>IF('Women D string input'!C51="","",'Women D string input'!C51)</f>
        <v/>
      </c>
      <c r="D1544" t="str">
        <f>IF('Women D string input'!D51="","",'Women D string input'!D51)</f>
        <v/>
      </c>
      <c r="E1544" t="str">
        <f>IF('Women D string input'!E51="","",'Women D string input'!E51)</f>
        <v/>
      </c>
      <c r="F1544" s="2" t="str">
        <f>IF('Women D string input'!X51="","",'Women D string input'!X51)</f>
        <v/>
      </c>
      <c r="G1544" t="str">
        <f>IF('Women D string input'!K51="","",'Women D string input'!K51)</f>
        <v/>
      </c>
      <c r="H1544" t="str">
        <f>IF('Women D string input'!L51="","",'Women D string input'!L51)</f>
        <v/>
      </c>
      <c r="I1544" t="str">
        <f>IF('Women D string input'!H51="","",'Women D string input'!H51)</f>
        <v/>
      </c>
    </row>
    <row r="1545" spans="1:9">
      <c r="A1545" t="str">
        <f>IF('Women D string input'!A52="","",'Women D string input'!A52)</f>
        <v/>
      </c>
      <c r="B1545" t="str">
        <f>IF('Women D string input'!B52="","",'Women D string input'!B52)</f>
        <v/>
      </c>
      <c r="C1545" t="str">
        <f>IF('Women D string input'!C52="","",'Women D string input'!C52)</f>
        <v/>
      </c>
      <c r="D1545" t="str">
        <f>IF('Women D string input'!D52="","",'Women D string input'!D52)</f>
        <v/>
      </c>
      <c r="E1545" t="str">
        <f>IF('Women D string input'!E52="","",'Women D string input'!E52)</f>
        <v/>
      </c>
      <c r="F1545" s="2" t="str">
        <f>IF('Women D string input'!X52="","",'Women D string input'!X52)</f>
        <v/>
      </c>
      <c r="G1545" t="str">
        <f>IF('Women D string input'!K52="","",'Women D string input'!K52)</f>
        <v/>
      </c>
      <c r="H1545" t="str">
        <f>IF('Women D string input'!L52="","",'Women D string input'!L52)</f>
        <v/>
      </c>
      <c r="I1545" t="str">
        <f>IF('Women D string input'!H52="","",'Women D string input'!H52)</f>
        <v/>
      </c>
    </row>
    <row r="1546" spans="1:9">
      <c r="A1546" s="39" t="str">
        <f>IF('Women D string input'!A53="","",'Women D string input'!A53)</f>
        <v>Event</v>
      </c>
      <c r="B1546" s="39" t="str">
        <f>IF('Women D string input'!B53="","",'Women D string input'!B53)</f>
        <v>Event</v>
      </c>
      <c r="C1546" s="39">
        <f>IF('Women D string input'!C53="","",'Women D string input'!C53)</f>
        <v>800</v>
      </c>
      <c r="D1546" s="39" t="str">
        <f>IF('Women D string input'!D53="","",'Women D string input'!D53)</f>
        <v>metres</v>
      </c>
      <c r="E1546" s="40" t="str">
        <f>IF('Women D string input'!E53="","",'Women D string input'!E53)</f>
        <v/>
      </c>
      <c r="F1546" s="2" t="str">
        <f>IF('Women D string input'!X53="","",'Women D string input'!X53)</f>
        <v/>
      </c>
      <c r="G1546" s="2" t="str">
        <f>IF('Women D string input'!K53="","",'Women D string input'!K53)</f>
        <v/>
      </c>
      <c r="H1546" s="2" t="str">
        <f>IF('Women D string input'!L53="","",'Women D string input'!L53)</f>
        <v/>
      </c>
      <c r="I1546" t="str">
        <f>IF('Women D string input'!H53="","",'Women D string input'!H53)</f>
        <v/>
      </c>
    </row>
    <row r="1547" spans="1:9">
      <c r="A1547" s="16">
        <f>IF('Women D string input'!A54="","",'Women D string input'!A54)</f>
        <v>800</v>
      </c>
      <c r="B1547" s="41" t="str">
        <f>IF('Women D string input'!B54="","",'Women D string input'!B54)</f>
        <v>D string</v>
      </c>
      <c r="C1547" s="42" t="str">
        <f>IF('Women D string input'!C54="","",'Women D string input'!C54)</f>
        <v/>
      </c>
      <c r="D1547" s="42" t="str">
        <f>IF('Women D string input'!D54="","",'Women D string input'!D54)</f>
        <v/>
      </c>
      <c r="E1547" s="141" t="str">
        <f>IF('Women D string input'!E54="","",'Women D string input'!E54)</f>
        <v/>
      </c>
      <c r="F1547" s="43" t="str">
        <f>IF('Women D string input'!X54="","",'Women D string input'!X54)</f>
        <v>Formatted</v>
      </c>
      <c r="G1547" s="143" t="str">
        <f>IF('Women D string input'!K54="","",'Women D string input'!K54)</f>
        <v>Position</v>
      </c>
      <c r="H1547" s="146" t="str">
        <f>IF('Women D string input'!L54="","",'Women D string input'!L54)</f>
        <v>RAZA</v>
      </c>
      <c r="I1547" s="98" t="str">
        <f>IF('Women D string input'!H54="","",'Women D string input'!H54)</f>
        <v>Para</v>
      </c>
    </row>
    <row r="1548" spans="1:9">
      <c r="A1548" s="40" t="str">
        <f>IF('Women D string input'!A55="","",'Women D string input'!A55)</f>
        <v>WOMEN</v>
      </c>
      <c r="B1548" s="44" t="str">
        <f>IF('Women D string input'!B55="","",'Women D string input'!B55)</f>
        <v>Position</v>
      </c>
      <c r="C1548" s="37" t="str">
        <f>IF('Women D string input'!C55="","",'Women D string input'!C55)</f>
        <v>Competitor</v>
      </c>
      <c r="D1548" s="37" t="str">
        <f>IF('Women D string input'!D55="","",'Women D string input'!D55)</f>
        <v>Club</v>
      </c>
      <c r="E1548" s="142" t="str">
        <f>IF('Women D string input'!E55="","",'Women D string input'!E55)</f>
        <v>Bib Number</v>
      </c>
      <c r="F1548" s="45" t="str">
        <f>IF('Women D string input'!X55="","",'Women D string input'!X55)</f>
        <v>Performance</v>
      </c>
      <c r="G1548" s="144" t="str">
        <f>IF('Women D string input'!K55="","",'Women D string input'!K55)</f>
        <v>Points</v>
      </c>
      <c r="H1548" s="147" t="str">
        <f>IF('Women D string input'!L55="","",'Women D string input'!L55)</f>
        <v>Points</v>
      </c>
      <c r="I1548" s="44" t="str">
        <f>IF('Women D string input'!H55="","",'Women D string input'!H55)</f>
        <v>Category</v>
      </c>
    </row>
    <row r="1549" spans="1:9">
      <c r="A1549" t="str">
        <f>IF('Women D string input'!A56="","",'Women D string input'!A56)</f>
        <v/>
      </c>
      <c r="B1549" s="38">
        <f>IF('Women D string input'!B56="","",'Women D string input'!B56)</f>
        <v>1</v>
      </c>
      <c r="C1549" s="38" t="str">
        <f>IF('Women D string input'!C56="","",'Women D string input'!C56)</f>
        <v/>
      </c>
      <c r="D1549" s="38" t="str">
        <f>IF('Women D string input'!D56="","",'Women D string input'!D56)</f>
        <v/>
      </c>
      <c r="E1549" s="38" t="str">
        <f>IF('Women D string input'!E56="","",'Women D string input'!E56)</f>
        <v/>
      </c>
      <c r="F1549" s="145" t="str">
        <f>IF('Women D string input'!X56="","",'Women D string input'!X56)</f>
        <v/>
      </c>
      <c r="G1549" s="46">
        <f>IF('Women D string input'!K56="","",'Women D string input'!K56)</f>
        <v>0</v>
      </c>
      <c r="H1549" s="46" t="str">
        <f>IF('Women D string input'!L56="","",'Women D string input'!L56)</f>
        <v/>
      </c>
      <c r="I1549" s="99" t="str">
        <f>IF('Women D string input'!H56="","",'Women D string input'!H56)</f>
        <v/>
      </c>
    </row>
    <row r="1550" spans="1:9">
      <c r="A1550" t="str">
        <f>IF('Women D string input'!A57="","",'Women D string input'!A57)</f>
        <v/>
      </c>
      <c r="B1550" s="38">
        <f>IF('Women D string input'!B57="","",'Women D string input'!B57)</f>
        <v>2</v>
      </c>
      <c r="C1550" s="38" t="str">
        <f>IF('Women D string input'!C57="","",'Women D string input'!C57)</f>
        <v/>
      </c>
      <c r="D1550" s="38" t="str">
        <f>IF('Women D string input'!D57="","",'Women D string input'!D57)</f>
        <v/>
      </c>
      <c r="E1550" s="38" t="str">
        <f>IF('Women D string input'!E57="","",'Women D string input'!E57)</f>
        <v/>
      </c>
      <c r="F1550" s="46" t="str">
        <f>IF('Women D string input'!X57="","",'Women D string input'!X57)</f>
        <v/>
      </c>
      <c r="G1550" s="46">
        <f>IF('Women D string input'!K57="","",'Women D string input'!K57)</f>
        <v>0</v>
      </c>
      <c r="H1550" s="46" t="str">
        <f>IF('Women D string input'!L57="","",'Women D string input'!L57)</f>
        <v/>
      </c>
      <c r="I1550" s="38" t="str">
        <f>IF('Women D string input'!H57="","",'Women D string input'!H57)</f>
        <v/>
      </c>
    </row>
    <row r="1551" spans="1:9">
      <c r="A1551" t="str">
        <f>IF('Women D string input'!A58="","",'Women D string input'!A58)</f>
        <v/>
      </c>
      <c r="B1551" s="38">
        <f>IF('Women D string input'!B58="","",'Women D string input'!B58)</f>
        <v>3</v>
      </c>
      <c r="C1551" s="38" t="str">
        <f>IF('Women D string input'!C58="","",'Women D string input'!C58)</f>
        <v/>
      </c>
      <c r="D1551" s="38" t="str">
        <f>IF('Women D string input'!D58="","",'Women D string input'!D58)</f>
        <v/>
      </c>
      <c r="E1551" s="38" t="str">
        <f>IF('Women D string input'!E58="","",'Women D string input'!E58)</f>
        <v/>
      </c>
      <c r="F1551" s="46" t="str">
        <f>IF('Women D string input'!X58="","",'Women D string input'!X58)</f>
        <v/>
      </c>
      <c r="G1551" s="46">
        <f>IF('Women D string input'!K58="","",'Women D string input'!K58)</f>
        <v>0</v>
      </c>
      <c r="H1551" s="46" t="str">
        <f>IF('Women D string input'!L58="","",'Women D string input'!L58)</f>
        <v/>
      </c>
      <c r="I1551" s="38" t="str">
        <f>IF('Women D string input'!H58="","",'Women D string input'!H58)</f>
        <v/>
      </c>
    </row>
    <row r="1552" spans="1:9">
      <c r="A1552" t="str">
        <f>IF('Women D string input'!A59="","",'Women D string input'!A59)</f>
        <v/>
      </c>
      <c r="B1552" s="38">
        <f>IF('Women D string input'!B59="","",'Women D string input'!B59)</f>
        <v>4</v>
      </c>
      <c r="C1552" s="38" t="str">
        <f>IF('Women D string input'!C59="","",'Women D string input'!C59)</f>
        <v/>
      </c>
      <c r="D1552" s="38" t="str">
        <f>IF('Women D string input'!D59="","",'Women D string input'!D59)</f>
        <v/>
      </c>
      <c r="E1552" s="38" t="str">
        <f>IF('Women D string input'!E59="","",'Women D string input'!E59)</f>
        <v/>
      </c>
      <c r="F1552" s="46" t="str">
        <f>IF('Women D string input'!X59="","",'Women D string input'!X59)</f>
        <v/>
      </c>
      <c r="G1552" s="46">
        <f>IF('Women D string input'!K59="","",'Women D string input'!K59)</f>
        <v>0</v>
      </c>
      <c r="H1552" s="46" t="str">
        <f>IF('Women D string input'!L59="","",'Women D string input'!L59)</f>
        <v/>
      </c>
      <c r="I1552" s="38" t="str">
        <f>IF('Women D string input'!H59="","",'Women D string input'!H59)</f>
        <v/>
      </c>
    </row>
    <row r="1553" spans="1:9">
      <c r="A1553" t="str">
        <f>IF('Women D string input'!A60="","",'Women D string input'!A60)</f>
        <v/>
      </c>
      <c r="B1553" s="38">
        <f>IF('Women D string input'!B60="","",'Women D string input'!B60)</f>
        <v>5</v>
      </c>
      <c r="C1553" s="38" t="str">
        <f>IF('Women D string input'!C60="","",'Women D string input'!C60)</f>
        <v/>
      </c>
      <c r="D1553" s="38" t="str">
        <f>IF('Women D string input'!D60="","",'Women D string input'!D60)</f>
        <v/>
      </c>
      <c r="E1553" s="38" t="str">
        <f>IF('Women D string input'!E60="","",'Women D string input'!E60)</f>
        <v/>
      </c>
      <c r="F1553" s="46" t="str">
        <f>IF('Women D string input'!X60="","",'Women D string input'!X60)</f>
        <v/>
      </c>
      <c r="G1553" s="46">
        <f>IF('Women D string input'!K60="","",'Women D string input'!K60)</f>
        <v>0</v>
      </c>
      <c r="H1553" s="46" t="str">
        <f>IF('Women D string input'!L60="","",'Women D string input'!L60)</f>
        <v/>
      </c>
      <c r="I1553" s="38" t="str">
        <f>IF('Women D string input'!H60="","",'Women D string input'!H60)</f>
        <v/>
      </c>
    </row>
    <row r="1554" spans="1:9">
      <c r="A1554" t="str">
        <f>IF('Women D string input'!A61="","",'Women D string input'!A61)</f>
        <v/>
      </c>
      <c r="B1554" s="38">
        <f>IF('Women D string input'!B61="","",'Women D string input'!B61)</f>
        <v>6</v>
      </c>
      <c r="C1554" s="38" t="str">
        <f>IF('Women D string input'!C61="","",'Women D string input'!C61)</f>
        <v/>
      </c>
      <c r="D1554" s="38" t="str">
        <f>IF('Women D string input'!D61="","",'Women D string input'!D61)</f>
        <v/>
      </c>
      <c r="E1554" s="38" t="str">
        <f>IF('Women D string input'!E61="","",'Women D string input'!E61)</f>
        <v/>
      </c>
      <c r="F1554" s="46" t="str">
        <f>IF('Women D string input'!X61="","",'Women D string input'!X61)</f>
        <v/>
      </c>
      <c r="G1554" s="46">
        <f>IF('Women D string input'!K61="","",'Women D string input'!K61)</f>
        <v>0</v>
      </c>
      <c r="H1554" s="46" t="str">
        <f>IF('Women D string input'!L61="","",'Women D string input'!L61)</f>
        <v/>
      </c>
      <c r="I1554" s="38" t="str">
        <f>IF('Women D string input'!H61="","",'Women D string input'!H61)</f>
        <v/>
      </c>
    </row>
    <row r="1555" spans="1:9">
      <c r="A1555" t="str">
        <f>IF('Women D string input'!A62="","",'Women D string input'!A62)</f>
        <v/>
      </c>
      <c r="B1555" s="38">
        <f>IF('Women D string input'!B62="","",'Women D string input'!B62)</f>
        <v>7</v>
      </c>
      <c r="C1555" s="38" t="str">
        <f>IF('Women D string input'!C62="","",'Women D string input'!C62)</f>
        <v/>
      </c>
      <c r="D1555" s="38" t="str">
        <f>IF('Women D string input'!D62="","",'Women D string input'!D62)</f>
        <v/>
      </c>
      <c r="E1555" s="38" t="str">
        <f>IF('Women D string input'!E62="","",'Women D string input'!E62)</f>
        <v/>
      </c>
      <c r="F1555" s="46" t="str">
        <f>IF('Women D string input'!X62="","",'Women D string input'!X62)</f>
        <v/>
      </c>
      <c r="G1555" s="46">
        <f>IF('Women D string input'!K62="","",'Women D string input'!K62)</f>
        <v>0</v>
      </c>
      <c r="H1555" s="46" t="str">
        <f>IF('Women D string input'!L62="","",'Women D string input'!L62)</f>
        <v/>
      </c>
      <c r="I1555" s="38" t="str">
        <f>IF('Women D string input'!H62="","",'Women D string input'!H62)</f>
        <v/>
      </c>
    </row>
    <row r="1556" spans="1:9">
      <c r="A1556" t="str">
        <f>IF('Women D string input'!A63="","",'Women D string input'!A63)</f>
        <v/>
      </c>
      <c r="B1556" s="38">
        <f>IF('Women D string input'!B63="","",'Women D string input'!B63)</f>
        <v>8</v>
      </c>
      <c r="C1556" s="38" t="str">
        <f>IF('Women D string input'!C63="","",'Women D string input'!C63)</f>
        <v/>
      </c>
      <c r="D1556" s="38" t="str">
        <f>IF('Women D string input'!D63="","",'Women D string input'!D63)</f>
        <v/>
      </c>
      <c r="E1556" s="38" t="str">
        <f>IF('Women D string input'!E63="","",'Women D string input'!E63)</f>
        <v/>
      </c>
      <c r="F1556" s="46" t="str">
        <f>IF('Women D string input'!X63="","",'Women D string input'!X63)</f>
        <v/>
      </c>
      <c r="G1556" s="46">
        <f>IF('Women D string input'!K63="","",'Women D string input'!K63)</f>
        <v>0</v>
      </c>
      <c r="H1556" s="46" t="str">
        <f>IF('Women D string input'!L63="","",'Women D string input'!L63)</f>
        <v/>
      </c>
      <c r="I1556" s="38" t="str">
        <f>IF('Women D string input'!H63="","",'Women D string input'!H63)</f>
        <v/>
      </c>
    </row>
    <row r="1557" spans="1:9">
      <c r="A1557" t="str">
        <f>IF('Women D string input'!A64="","",'Women D string input'!A64)</f>
        <v/>
      </c>
      <c r="B1557" s="38">
        <f>IF('Women D string input'!B64="","",'Women D string input'!B64)</f>
        <v>9</v>
      </c>
      <c r="C1557" s="38" t="str">
        <f>IF('Women D string input'!C64="","",'Women D string input'!C64)</f>
        <v/>
      </c>
      <c r="D1557" s="38" t="str">
        <f>IF('Women D string input'!D64="","",'Women D string input'!D64)</f>
        <v/>
      </c>
      <c r="E1557" s="38" t="str">
        <f>IF('Women D string input'!E64="","",'Women D string input'!E64)</f>
        <v/>
      </c>
      <c r="F1557" s="46" t="str">
        <f>IF('Women D string input'!X64="","",'Women D string input'!X64)</f>
        <v/>
      </c>
      <c r="G1557" s="38">
        <f>IF('Women D string input'!K64="","",'Women D string input'!K64)</f>
        <v>0</v>
      </c>
      <c r="H1557" s="38" t="str">
        <f>IF('Women D string input'!L64="","",'Women D string input'!L64)</f>
        <v/>
      </c>
      <c r="I1557" s="38" t="str">
        <f>IF('Women D string input'!H64="","",'Women D string input'!H64)</f>
        <v/>
      </c>
    </row>
    <row r="1558" spans="1:9">
      <c r="A1558" t="str">
        <f>IF('Women D string input'!A65="","",'Women D string input'!A65)</f>
        <v/>
      </c>
      <c r="B1558" s="38">
        <f>IF('Women D string input'!B65="","",'Women D string input'!B65)</f>
        <v>10</v>
      </c>
      <c r="C1558" s="38" t="str">
        <f>IF('Women D string input'!C65="","",'Women D string input'!C65)</f>
        <v/>
      </c>
      <c r="D1558" s="38" t="str">
        <f>IF('Women D string input'!D65="","",'Women D string input'!D65)</f>
        <v/>
      </c>
      <c r="E1558" s="38" t="str">
        <f>IF('Women D string input'!E65="","",'Women D string input'!E65)</f>
        <v/>
      </c>
      <c r="F1558" s="46" t="str">
        <f>IF('Women D string input'!X65="","",'Women D string input'!X65)</f>
        <v/>
      </c>
      <c r="G1558" s="38">
        <f>IF('Women D string input'!K65="","",'Women D string input'!K65)</f>
        <v>0</v>
      </c>
      <c r="H1558" s="38" t="str">
        <f>IF('Women D string input'!L65="","",'Women D string input'!L65)</f>
        <v/>
      </c>
      <c r="I1558" s="38" t="str">
        <f>IF('Women D string input'!H65="","",'Women D string input'!H65)</f>
        <v/>
      </c>
    </row>
    <row r="1559" spans="1:9">
      <c r="A1559" t="str">
        <f>IF('Women D string input'!A66="","",'Women D string input'!A66)</f>
        <v/>
      </c>
      <c r="B1559" s="38">
        <f>IF('Women D string input'!B66="","",'Women D string input'!B66)</f>
        <v>11</v>
      </c>
      <c r="C1559" s="38" t="str">
        <f>IF('Women D string input'!C66="","",'Women D string input'!C66)</f>
        <v/>
      </c>
      <c r="D1559" s="38" t="str">
        <f>IF('Women D string input'!D66="","",'Women D string input'!D66)</f>
        <v/>
      </c>
      <c r="E1559" s="38" t="str">
        <f>IF('Women D string input'!E66="","",'Women D string input'!E66)</f>
        <v/>
      </c>
      <c r="F1559" s="46" t="str">
        <f>IF('Women D string input'!X66="","",'Women D string input'!X66)</f>
        <v/>
      </c>
      <c r="G1559" s="38">
        <f>IF('Women D string input'!K66="","",'Women D string input'!K66)</f>
        <v>0</v>
      </c>
      <c r="H1559" s="38" t="str">
        <f>IF('Women D string input'!L66="","",'Women D string input'!L66)</f>
        <v/>
      </c>
      <c r="I1559" s="38" t="str">
        <f>IF('Women D string input'!H66="","",'Women D string input'!H66)</f>
        <v/>
      </c>
    </row>
    <row r="1560" spans="1:9">
      <c r="A1560" t="str">
        <f>IF('Women D string input'!A67="","",'Women D string input'!A67)</f>
        <v/>
      </c>
      <c r="B1560" s="38">
        <f>IF('Women D string input'!B67="","",'Women D string input'!B67)</f>
        <v>12</v>
      </c>
      <c r="C1560" s="38" t="str">
        <f>IF('Women D string input'!C67="","",'Women D string input'!C67)</f>
        <v/>
      </c>
      <c r="D1560" s="38" t="str">
        <f>IF('Women D string input'!D67="","",'Women D string input'!D67)</f>
        <v/>
      </c>
      <c r="E1560" s="38" t="str">
        <f>IF('Women D string input'!E67="","",'Women D string input'!E67)</f>
        <v/>
      </c>
      <c r="F1560" s="46" t="str">
        <f>IF('Women D string input'!X67="","",'Women D string input'!X67)</f>
        <v/>
      </c>
      <c r="G1560" s="38">
        <f>IF('Women D string input'!K67="","",'Women D string input'!K67)</f>
        <v>0</v>
      </c>
      <c r="H1560" s="38" t="str">
        <f>IF('Women D string input'!L67="","",'Women D string input'!L67)</f>
        <v/>
      </c>
      <c r="I1560" s="38" t="str">
        <f>IF('Women D string input'!H67="","",'Women D string input'!H67)</f>
        <v/>
      </c>
    </row>
    <row r="1561" spans="1:9">
      <c r="A1561" t="str">
        <f>IF('Women D string input'!A68="","",'Women D string input'!A68)</f>
        <v/>
      </c>
      <c r="B1561" t="str">
        <f>IF('Women D string input'!B68="","",'Women D string input'!B68)</f>
        <v/>
      </c>
      <c r="C1561" t="str">
        <f>IF('Women D string input'!C68="","",'Women D string input'!C68)</f>
        <v/>
      </c>
      <c r="D1561" t="str">
        <f>IF('Women D string input'!D68="","",'Women D string input'!D68)</f>
        <v/>
      </c>
      <c r="E1561" t="str">
        <f>IF('Women D string input'!E68="","",'Women D string input'!E68)</f>
        <v/>
      </c>
      <c r="F1561" s="2" t="str">
        <f>IF('Women D string input'!X68="","",'Women D string input'!X68)</f>
        <v/>
      </c>
      <c r="G1561" t="str">
        <f>IF('Women D string input'!K68="","",'Women D string input'!K68)</f>
        <v/>
      </c>
      <c r="H1561" t="str">
        <f>IF('Women D string input'!L68="","",'Women D string input'!L68)</f>
        <v/>
      </c>
      <c r="I1561" t="str">
        <f>IF('Women D string input'!H68="","",'Women D string input'!H68)</f>
        <v/>
      </c>
    </row>
    <row r="1562" spans="1:9">
      <c r="A1562" t="str">
        <f>IF('Women D string input'!A69="","",'Women D string input'!A69)</f>
        <v/>
      </c>
      <c r="B1562" t="str">
        <f>IF('Women D string input'!B69="","",'Women D string input'!B69)</f>
        <v/>
      </c>
      <c r="C1562" t="str">
        <f>IF('Women D string input'!C69="","",'Women D string input'!C69)</f>
        <v/>
      </c>
      <c r="D1562" t="str">
        <f>IF('Women D string input'!D69="","",'Women D string input'!D69)</f>
        <v/>
      </c>
      <c r="E1562" t="str">
        <f>IF('Women D string input'!E69="","",'Women D string input'!E69)</f>
        <v/>
      </c>
      <c r="F1562" s="2" t="str">
        <f>IF('Women D string input'!X69="","",'Women D string input'!X69)</f>
        <v/>
      </c>
      <c r="G1562" t="str">
        <f>IF('Women D string input'!K69="","",'Women D string input'!K69)</f>
        <v/>
      </c>
      <c r="H1562" t="str">
        <f>IF('Women D string input'!L69="","",'Women D string input'!L69)</f>
        <v/>
      </c>
      <c r="I1562" t="str">
        <f>IF('Women D string input'!H69="","",'Women D string input'!H69)</f>
        <v/>
      </c>
    </row>
    <row r="1563" spans="1:9">
      <c r="A1563" s="39" t="str">
        <f>IF('Women D string input'!A70="","",'Women D string input'!A70)</f>
        <v>Event</v>
      </c>
      <c r="B1563" s="39" t="str">
        <f>IF('Women D string input'!B70="","",'Women D string input'!B70)</f>
        <v>Event</v>
      </c>
      <c r="C1563" s="39">
        <f>IF('Women D string input'!C70="","",'Women D string input'!C70)</f>
        <v>1500</v>
      </c>
      <c r="D1563" s="39" t="str">
        <f>IF('Women D string input'!D70="","",'Women D string input'!D70)</f>
        <v>metres</v>
      </c>
      <c r="E1563" s="40" t="str">
        <f>IF('Women D string input'!E70="","",'Women D string input'!E70)</f>
        <v/>
      </c>
      <c r="F1563" s="2" t="str">
        <f>IF('Women D string input'!X70="","",'Women D string input'!X70)</f>
        <v/>
      </c>
      <c r="G1563" s="2" t="str">
        <f>IF('Women D string input'!K70="","",'Women D string input'!K70)</f>
        <v/>
      </c>
      <c r="H1563" s="2" t="str">
        <f>IF('Women D string input'!L70="","",'Women D string input'!L70)</f>
        <v/>
      </c>
      <c r="I1563" t="str">
        <f>IF('Women D string input'!H70="","",'Women D string input'!H70)</f>
        <v/>
      </c>
    </row>
    <row r="1564" spans="1:9">
      <c r="A1564" s="16">
        <f>IF('Women D string input'!A71="","",'Women D string input'!A71)</f>
        <v>1500</v>
      </c>
      <c r="B1564" s="41" t="str">
        <f>IF('Women D string input'!B71="","",'Women D string input'!B71)</f>
        <v>D string</v>
      </c>
      <c r="C1564" s="42" t="str">
        <f>IF('Women D string input'!C71="","",'Women D string input'!C71)</f>
        <v/>
      </c>
      <c r="D1564" s="42" t="str">
        <f>IF('Women D string input'!D71="","",'Women D string input'!D71)</f>
        <v/>
      </c>
      <c r="E1564" s="141" t="str">
        <f>IF('Women D string input'!E71="","",'Women D string input'!E71)</f>
        <v/>
      </c>
      <c r="F1564" s="43" t="str">
        <f>IF('Women D string input'!X71="","",'Women D string input'!X71)</f>
        <v>Formatted</v>
      </c>
      <c r="G1564" s="143" t="str">
        <f>IF('Women D string input'!K71="","",'Women D string input'!K71)</f>
        <v>Position</v>
      </c>
      <c r="H1564" s="146" t="str">
        <f>IF('Women D string input'!L71="","",'Women D string input'!L71)</f>
        <v>RAZA</v>
      </c>
      <c r="I1564" s="98" t="str">
        <f>IF('Women D string input'!H71="","",'Women D string input'!H71)</f>
        <v>Para</v>
      </c>
    </row>
    <row r="1565" spans="1:9">
      <c r="A1565" s="40" t="str">
        <f>IF('Women D string input'!A72="","",'Women D string input'!A72)</f>
        <v>WOMEN</v>
      </c>
      <c r="B1565" s="44" t="str">
        <f>IF('Women D string input'!B72="","",'Women D string input'!B72)</f>
        <v>Position</v>
      </c>
      <c r="C1565" s="37" t="str">
        <f>IF('Women D string input'!C72="","",'Women D string input'!C72)</f>
        <v>Competitor</v>
      </c>
      <c r="D1565" s="37" t="str">
        <f>IF('Women D string input'!D72="","",'Women D string input'!D72)</f>
        <v>Club</v>
      </c>
      <c r="E1565" s="142" t="str">
        <f>IF('Women D string input'!E72="","",'Women D string input'!E72)</f>
        <v>Bib Number</v>
      </c>
      <c r="F1565" s="45" t="str">
        <f>IF('Women D string input'!X72="","",'Women D string input'!X72)</f>
        <v>Performance</v>
      </c>
      <c r="G1565" s="144" t="str">
        <f>IF('Women D string input'!K72="","",'Women D string input'!K72)</f>
        <v>Points</v>
      </c>
      <c r="H1565" s="147" t="str">
        <f>IF('Women D string input'!L72="","",'Women D string input'!L72)</f>
        <v>Points</v>
      </c>
      <c r="I1565" s="44" t="str">
        <f>IF('Women D string input'!H72="","",'Women D string input'!H72)</f>
        <v>Category</v>
      </c>
    </row>
    <row r="1566" spans="1:9">
      <c r="A1566" t="str">
        <f>IF('Women D string input'!A73="","",'Women D string input'!A73)</f>
        <v/>
      </c>
      <c r="B1566" s="38">
        <f>IF('Women D string input'!B73="","",'Women D string input'!B73)</f>
        <v>1</v>
      </c>
      <c r="C1566" s="38" t="str">
        <f>IF('Women D string input'!C73="","",'Women D string input'!C73)</f>
        <v/>
      </c>
      <c r="D1566" s="38" t="str">
        <f>IF('Women D string input'!D73="","",'Women D string input'!D73)</f>
        <v/>
      </c>
      <c r="E1566" s="38" t="str">
        <f>IF('Women D string input'!E73="","",'Women D string input'!E73)</f>
        <v/>
      </c>
      <c r="F1566" s="145" t="str">
        <f>IF('Women D string input'!X73="","",'Women D string input'!X73)</f>
        <v/>
      </c>
      <c r="G1566" s="46">
        <f>IF('Women D string input'!K73="","",'Women D string input'!K73)</f>
        <v>0</v>
      </c>
      <c r="H1566" s="46" t="str">
        <f>IF('Women D string input'!L73="","",'Women D string input'!L73)</f>
        <v/>
      </c>
      <c r="I1566" s="99" t="str">
        <f>IF('Women D string input'!H73="","",'Women D string input'!H73)</f>
        <v/>
      </c>
    </row>
    <row r="1567" spans="1:9">
      <c r="A1567" t="str">
        <f>IF('Women D string input'!A74="","",'Women D string input'!A74)</f>
        <v/>
      </c>
      <c r="B1567" s="38">
        <f>IF('Women D string input'!B74="","",'Women D string input'!B74)</f>
        <v>2</v>
      </c>
      <c r="C1567" s="38" t="str">
        <f>IF('Women D string input'!C74="","",'Women D string input'!C74)</f>
        <v/>
      </c>
      <c r="D1567" s="38" t="str">
        <f>IF('Women D string input'!D74="","",'Women D string input'!D74)</f>
        <v/>
      </c>
      <c r="E1567" s="38" t="str">
        <f>IF('Women D string input'!E74="","",'Women D string input'!E74)</f>
        <v/>
      </c>
      <c r="F1567" s="46" t="str">
        <f>IF('Women D string input'!X74="","",'Women D string input'!X74)</f>
        <v/>
      </c>
      <c r="G1567" s="46">
        <f>IF('Women D string input'!K74="","",'Women D string input'!K74)</f>
        <v>0</v>
      </c>
      <c r="H1567" s="46" t="str">
        <f>IF('Women D string input'!L74="","",'Women D string input'!L74)</f>
        <v/>
      </c>
      <c r="I1567" s="38" t="str">
        <f>IF('Women D string input'!H74="","",'Women D string input'!H74)</f>
        <v/>
      </c>
    </row>
    <row r="1568" spans="1:9">
      <c r="A1568" t="str">
        <f>IF('Women D string input'!A75="","",'Women D string input'!A75)</f>
        <v/>
      </c>
      <c r="B1568" s="38">
        <f>IF('Women D string input'!B75="","",'Women D string input'!B75)</f>
        <v>3</v>
      </c>
      <c r="C1568" s="38" t="str">
        <f>IF('Women D string input'!C75="","",'Women D string input'!C75)</f>
        <v/>
      </c>
      <c r="D1568" s="38" t="str">
        <f>IF('Women D string input'!D75="","",'Women D string input'!D75)</f>
        <v/>
      </c>
      <c r="E1568" s="38" t="str">
        <f>IF('Women D string input'!E75="","",'Women D string input'!E75)</f>
        <v/>
      </c>
      <c r="F1568" s="46" t="str">
        <f>IF('Women D string input'!X75="","",'Women D string input'!X75)</f>
        <v/>
      </c>
      <c r="G1568" s="46">
        <f>IF('Women D string input'!K75="","",'Women D string input'!K75)</f>
        <v>0</v>
      </c>
      <c r="H1568" s="46" t="str">
        <f>IF('Women D string input'!L75="","",'Women D string input'!L75)</f>
        <v/>
      </c>
      <c r="I1568" s="38" t="str">
        <f>IF('Women D string input'!H75="","",'Women D string input'!H75)</f>
        <v/>
      </c>
    </row>
    <row r="1569" spans="1:9">
      <c r="A1569" t="str">
        <f>IF('Women D string input'!A76="","",'Women D string input'!A76)</f>
        <v/>
      </c>
      <c r="B1569" s="38">
        <f>IF('Women D string input'!B76="","",'Women D string input'!B76)</f>
        <v>4</v>
      </c>
      <c r="C1569" s="38" t="str">
        <f>IF('Women D string input'!C76="","",'Women D string input'!C76)</f>
        <v/>
      </c>
      <c r="D1569" s="38" t="str">
        <f>IF('Women D string input'!D76="","",'Women D string input'!D76)</f>
        <v/>
      </c>
      <c r="E1569" s="38" t="str">
        <f>IF('Women D string input'!E76="","",'Women D string input'!E76)</f>
        <v/>
      </c>
      <c r="F1569" s="46" t="str">
        <f>IF('Women D string input'!X76="","",'Women D string input'!X76)</f>
        <v/>
      </c>
      <c r="G1569" s="46">
        <f>IF('Women D string input'!K76="","",'Women D string input'!K76)</f>
        <v>0</v>
      </c>
      <c r="H1569" s="46" t="str">
        <f>IF('Women D string input'!L76="","",'Women D string input'!L76)</f>
        <v/>
      </c>
      <c r="I1569" s="38" t="str">
        <f>IF('Women D string input'!H76="","",'Women D string input'!H76)</f>
        <v/>
      </c>
    </row>
    <row r="1570" spans="1:9">
      <c r="A1570" t="str">
        <f>IF('Women D string input'!A77="","",'Women D string input'!A77)</f>
        <v/>
      </c>
      <c r="B1570" s="38">
        <f>IF('Women D string input'!B77="","",'Women D string input'!B77)</f>
        <v>5</v>
      </c>
      <c r="C1570" s="38" t="str">
        <f>IF('Women D string input'!C77="","",'Women D string input'!C77)</f>
        <v/>
      </c>
      <c r="D1570" s="38" t="str">
        <f>IF('Women D string input'!D77="","",'Women D string input'!D77)</f>
        <v/>
      </c>
      <c r="E1570" s="38" t="str">
        <f>IF('Women D string input'!E77="","",'Women D string input'!E77)</f>
        <v/>
      </c>
      <c r="F1570" s="46" t="str">
        <f>IF('Women D string input'!X77="","",'Women D string input'!X77)</f>
        <v/>
      </c>
      <c r="G1570" s="46">
        <f>IF('Women D string input'!K77="","",'Women D string input'!K77)</f>
        <v>0</v>
      </c>
      <c r="H1570" s="46" t="str">
        <f>IF('Women D string input'!L77="","",'Women D string input'!L77)</f>
        <v/>
      </c>
      <c r="I1570" s="38" t="str">
        <f>IF('Women D string input'!H77="","",'Women D string input'!H77)</f>
        <v/>
      </c>
    </row>
    <row r="1571" spans="1:9">
      <c r="A1571" t="str">
        <f>IF('Women D string input'!A78="","",'Women D string input'!A78)</f>
        <v/>
      </c>
      <c r="B1571" s="38">
        <f>IF('Women D string input'!B78="","",'Women D string input'!B78)</f>
        <v>6</v>
      </c>
      <c r="C1571" s="38" t="str">
        <f>IF('Women D string input'!C78="","",'Women D string input'!C78)</f>
        <v/>
      </c>
      <c r="D1571" s="38" t="str">
        <f>IF('Women D string input'!D78="","",'Women D string input'!D78)</f>
        <v/>
      </c>
      <c r="E1571" s="38" t="str">
        <f>IF('Women D string input'!E78="","",'Women D string input'!E78)</f>
        <v/>
      </c>
      <c r="F1571" s="46" t="str">
        <f>IF('Women D string input'!X78="","",'Women D string input'!X78)</f>
        <v/>
      </c>
      <c r="G1571" s="46">
        <f>IF('Women D string input'!K78="","",'Women D string input'!K78)</f>
        <v>0</v>
      </c>
      <c r="H1571" s="46" t="str">
        <f>IF('Women D string input'!L78="","",'Women D string input'!L78)</f>
        <v/>
      </c>
      <c r="I1571" s="38" t="str">
        <f>IF('Women D string input'!H78="","",'Women D string input'!H78)</f>
        <v/>
      </c>
    </row>
    <row r="1572" spans="1:9">
      <c r="A1572" t="str">
        <f>IF('Women D string input'!A79="","",'Women D string input'!A79)</f>
        <v/>
      </c>
      <c r="B1572" s="38">
        <f>IF('Women D string input'!B79="","",'Women D string input'!B79)</f>
        <v>7</v>
      </c>
      <c r="C1572" s="38" t="str">
        <f>IF('Women D string input'!C79="","",'Women D string input'!C79)</f>
        <v/>
      </c>
      <c r="D1572" s="38" t="str">
        <f>IF('Women D string input'!D79="","",'Women D string input'!D79)</f>
        <v/>
      </c>
      <c r="E1572" s="38" t="str">
        <f>IF('Women D string input'!E79="","",'Women D string input'!E79)</f>
        <v/>
      </c>
      <c r="F1572" s="46" t="str">
        <f>IF('Women D string input'!X79="","",'Women D string input'!X79)</f>
        <v/>
      </c>
      <c r="G1572" s="46">
        <f>IF('Women D string input'!K79="","",'Women D string input'!K79)</f>
        <v>0</v>
      </c>
      <c r="H1572" s="46" t="str">
        <f>IF('Women D string input'!L79="","",'Women D string input'!L79)</f>
        <v/>
      </c>
      <c r="I1572" s="38" t="str">
        <f>IF('Women D string input'!H79="","",'Women D string input'!H79)</f>
        <v/>
      </c>
    </row>
    <row r="1573" spans="1:9">
      <c r="A1573" t="str">
        <f>IF('Women D string input'!A80="","",'Women D string input'!A80)</f>
        <v/>
      </c>
      <c r="B1573" s="38">
        <f>IF('Women D string input'!B80="","",'Women D string input'!B80)</f>
        <v>8</v>
      </c>
      <c r="C1573" s="38" t="str">
        <f>IF('Women D string input'!C80="","",'Women D string input'!C80)</f>
        <v/>
      </c>
      <c r="D1573" s="38" t="str">
        <f>IF('Women D string input'!D80="","",'Women D string input'!D80)</f>
        <v/>
      </c>
      <c r="E1573" s="38" t="str">
        <f>IF('Women D string input'!E80="","",'Women D string input'!E80)</f>
        <v/>
      </c>
      <c r="F1573" s="46" t="str">
        <f>IF('Women D string input'!X80="","",'Women D string input'!X80)</f>
        <v/>
      </c>
      <c r="G1573" s="46">
        <f>IF('Women D string input'!K80="","",'Women D string input'!K80)</f>
        <v>0</v>
      </c>
      <c r="H1573" s="46" t="str">
        <f>IF('Women D string input'!L80="","",'Women D string input'!L80)</f>
        <v/>
      </c>
      <c r="I1573" s="38" t="str">
        <f>IF('Women D string input'!H80="","",'Women D string input'!H80)</f>
        <v/>
      </c>
    </row>
    <row r="1574" spans="1:9">
      <c r="A1574" t="str">
        <f>IF('Women D string input'!A81="","",'Women D string input'!A81)</f>
        <v/>
      </c>
      <c r="B1574" s="38">
        <f>IF('Women D string input'!B81="","",'Women D string input'!B81)</f>
        <v>9</v>
      </c>
      <c r="C1574" s="38" t="str">
        <f>IF('Women D string input'!C81="","",'Women D string input'!C81)</f>
        <v/>
      </c>
      <c r="D1574" s="38" t="str">
        <f>IF('Women D string input'!D81="","",'Women D string input'!D81)</f>
        <v/>
      </c>
      <c r="E1574" s="38" t="str">
        <f>IF('Women D string input'!E81="","",'Women D string input'!E81)</f>
        <v/>
      </c>
      <c r="F1574" s="46" t="str">
        <f>IF('Women D string input'!X81="","",'Women D string input'!X81)</f>
        <v/>
      </c>
      <c r="G1574" s="38">
        <f>IF('Women D string input'!K81="","",'Women D string input'!K81)</f>
        <v>0</v>
      </c>
      <c r="H1574" s="38" t="str">
        <f>IF('Women D string input'!L81="","",'Women D string input'!L81)</f>
        <v/>
      </c>
      <c r="I1574" s="38" t="str">
        <f>IF('Women D string input'!H81="","",'Women D string input'!H81)</f>
        <v/>
      </c>
    </row>
    <row r="1575" spans="1:9">
      <c r="A1575" t="str">
        <f>IF('Women D string input'!A82="","",'Women D string input'!A82)</f>
        <v/>
      </c>
      <c r="B1575" s="38">
        <f>IF('Women D string input'!B82="","",'Women D string input'!B82)</f>
        <v>10</v>
      </c>
      <c r="C1575" s="38" t="str">
        <f>IF('Women D string input'!C82="","",'Women D string input'!C82)</f>
        <v/>
      </c>
      <c r="D1575" s="38" t="str">
        <f>IF('Women D string input'!D82="","",'Women D string input'!D82)</f>
        <v/>
      </c>
      <c r="E1575" s="38" t="str">
        <f>IF('Women D string input'!E82="","",'Women D string input'!E82)</f>
        <v/>
      </c>
      <c r="F1575" s="46" t="str">
        <f>IF('Women D string input'!X82="","",'Women D string input'!X82)</f>
        <v/>
      </c>
      <c r="G1575" s="38">
        <f>IF('Women D string input'!K82="","",'Women D string input'!K82)</f>
        <v>0</v>
      </c>
      <c r="H1575" s="38" t="str">
        <f>IF('Women D string input'!L82="","",'Women D string input'!L82)</f>
        <v/>
      </c>
      <c r="I1575" s="38" t="str">
        <f>IF('Women D string input'!H82="","",'Women D string input'!H82)</f>
        <v/>
      </c>
    </row>
    <row r="1576" spans="1:9">
      <c r="A1576" t="str">
        <f>IF('Women D string input'!A83="","",'Women D string input'!A83)</f>
        <v/>
      </c>
      <c r="B1576" s="38">
        <f>IF('Women D string input'!B83="","",'Women D string input'!B83)</f>
        <v>11</v>
      </c>
      <c r="C1576" s="38" t="str">
        <f>IF('Women D string input'!C83="","",'Women D string input'!C83)</f>
        <v/>
      </c>
      <c r="D1576" s="38" t="str">
        <f>IF('Women D string input'!D83="","",'Women D string input'!D83)</f>
        <v/>
      </c>
      <c r="E1576" s="38" t="str">
        <f>IF('Women D string input'!E83="","",'Women D string input'!E83)</f>
        <v/>
      </c>
      <c r="F1576" s="46" t="str">
        <f>IF('Women D string input'!X83="","",'Women D string input'!X83)</f>
        <v/>
      </c>
      <c r="G1576" s="38">
        <f>IF('Women D string input'!K83="","",'Women D string input'!K83)</f>
        <v>0</v>
      </c>
      <c r="H1576" s="38" t="str">
        <f>IF('Women D string input'!L83="","",'Women D string input'!L83)</f>
        <v/>
      </c>
      <c r="I1576" s="38" t="str">
        <f>IF('Women D string input'!H83="","",'Women D string input'!H83)</f>
        <v/>
      </c>
    </row>
    <row r="1577" spans="1:9">
      <c r="A1577" t="str">
        <f>IF('Women D string input'!A84="","",'Women D string input'!A84)</f>
        <v/>
      </c>
      <c r="B1577" s="38">
        <f>IF('Women D string input'!B84="","",'Women D string input'!B84)</f>
        <v>12</v>
      </c>
      <c r="C1577" s="38" t="str">
        <f>IF('Women D string input'!C84="","",'Women D string input'!C84)</f>
        <v/>
      </c>
      <c r="D1577" s="38" t="str">
        <f>IF('Women D string input'!D84="","",'Women D string input'!D84)</f>
        <v/>
      </c>
      <c r="E1577" s="38" t="str">
        <f>IF('Women D string input'!E84="","",'Women D string input'!E84)</f>
        <v/>
      </c>
      <c r="F1577" s="46" t="str">
        <f>IF('Women D string input'!X84="","",'Women D string input'!X84)</f>
        <v/>
      </c>
      <c r="G1577" s="38">
        <f>IF('Women D string input'!K84="","",'Women D string input'!K84)</f>
        <v>0</v>
      </c>
      <c r="H1577" s="38" t="str">
        <f>IF('Women D string input'!L84="","",'Women D string input'!L84)</f>
        <v/>
      </c>
      <c r="I1577" s="38" t="str">
        <f>IF('Women D string input'!H84="","",'Women D string input'!H84)</f>
        <v/>
      </c>
    </row>
    <row r="1578" spans="1:9">
      <c r="A1578" t="str">
        <f>IF('Women D string input'!A85="","",'Women D string input'!A85)</f>
        <v/>
      </c>
      <c r="B1578" t="str">
        <f>IF('Women D string input'!B85="","",'Women D string input'!B85)</f>
        <v/>
      </c>
      <c r="C1578" t="str">
        <f>IF('Women D string input'!C85="","",'Women D string input'!C85)</f>
        <v/>
      </c>
      <c r="D1578" t="str">
        <f>IF('Women D string input'!D85="","",'Women D string input'!D85)</f>
        <v/>
      </c>
      <c r="E1578" t="str">
        <f>IF('Women D string input'!E85="","",'Women D string input'!E85)</f>
        <v/>
      </c>
      <c r="F1578" s="2" t="str">
        <f>IF('Women D string input'!X85="","",'Women D string input'!X85)</f>
        <v/>
      </c>
      <c r="G1578" t="str">
        <f>IF('Women D string input'!K85="","",'Women D string input'!K85)</f>
        <v/>
      </c>
      <c r="H1578" t="str">
        <f>IF('Women D string input'!L85="","",'Women D string input'!L85)</f>
        <v/>
      </c>
      <c r="I1578" t="str">
        <f>IF('Women D string input'!H85="","",'Women D string input'!H85)</f>
        <v/>
      </c>
    </row>
    <row r="1579" spans="1:9">
      <c r="A1579" t="str">
        <f>IF('Women D string input'!A86="","",'Women D string input'!A86)</f>
        <v/>
      </c>
      <c r="B1579" t="str">
        <f>IF('Women D string input'!B86="","",'Women D string input'!B86)</f>
        <v/>
      </c>
      <c r="C1579" t="str">
        <f>IF('Women D string input'!C86="","",'Women D string input'!C86)</f>
        <v/>
      </c>
      <c r="D1579" t="str">
        <f>IF('Women D string input'!D86="","",'Women D string input'!D86)</f>
        <v/>
      </c>
      <c r="E1579" t="str">
        <f>IF('Women D string input'!E86="","",'Women D string input'!E86)</f>
        <v/>
      </c>
      <c r="F1579" s="2" t="str">
        <f>IF('Women D string input'!X86="","",'Women D string input'!X86)</f>
        <v/>
      </c>
      <c r="G1579" t="str">
        <f>IF('Women D string input'!K86="","",'Women D string input'!K86)</f>
        <v/>
      </c>
      <c r="H1579" t="str">
        <f>IF('Women D string input'!L86="","",'Women D string input'!L86)</f>
        <v/>
      </c>
      <c r="I1579" t="str">
        <f>IF('Women D string input'!H86="","",'Women D string input'!H86)</f>
        <v/>
      </c>
    </row>
    <row r="1580" spans="1:9">
      <c r="A1580" s="39" t="str">
        <f>IF('Women D string input'!A87="","",'Women D string input'!A87)</f>
        <v>Event</v>
      </c>
      <c r="B1580" s="39" t="str">
        <f>IF('Women D string input'!B87="","",'Women D string input'!B87)</f>
        <v>Event</v>
      </c>
      <c r="C1580" s="39">
        <f>IF('Women D string input'!C87="","",'Women D string input'!C87)</f>
        <v>5000</v>
      </c>
      <c r="D1580" s="39" t="str">
        <f>IF('Women D string input'!D87="","",'Women D string input'!D87)</f>
        <v>metres</v>
      </c>
      <c r="E1580" s="40" t="str">
        <f>IF('Women D string input'!E87="","",'Women D string input'!E87)</f>
        <v/>
      </c>
      <c r="F1580" s="2" t="str">
        <f>IF('Women D string input'!X87="","",'Women D string input'!X87)</f>
        <v/>
      </c>
      <c r="G1580" s="2" t="str">
        <f>IF('Women D string input'!K87="","",'Women D string input'!K87)</f>
        <v/>
      </c>
      <c r="H1580" s="2" t="str">
        <f>IF('Women D string input'!L87="","",'Women D string input'!L87)</f>
        <v/>
      </c>
      <c r="I1580" t="str">
        <f>IF('Women D string input'!H87="","",'Women D string input'!H87)</f>
        <v/>
      </c>
    </row>
    <row r="1581" spans="1:9">
      <c r="A1581" s="16">
        <f>IF('Women D string input'!A88="","",'Women D string input'!A88)</f>
        <v>5000</v>
      </c>
      <c r="B1581" s="41" t="str">
        <f>IF('Women D string input'!B88="","",'Women D string input'!B88)</f>
        <v>D string</v>
      </c>
      <c r="C1581" s="42" t="str">
        <f>IF('Women D string input'!C88="","",'Women D string input'!C88)</f>
        <v/>
      </c>
      <c r="D1581" s="42" t="str">
        <f>IF('Women D string input'!D88="","",'Women D string input'!D88)</f>
        <v/>
      </c>
      <c r="E1581" s="141" t="str">
        <f>IF('Women D string input'!E88="","",'Women D string input'!E88)</f>
        <v/>
      </c>
      <c r="F1581" s="43" t="str">
        <f>IF('Women D string input'!X88="","",'Women D string input'!X88)</f>
        <v>Formatted</v>
      </c>
      <c r="G1581" s="143" t="str">
        <f>IF('Women D string input'!K88="","",'Women D string input'!K88)</f>
        <v>Position</v>
      </c>
      <c r="H1581" s="146" t="str">
        <f>IF('Women D string input'!L88="","",'Women D string input'!L88)</f>
        <v>RAZA</v>
      </c>
      <c r="I1581" s="98" t="str">
        <f>IF('Women D string input'!H88="","",'Women D string input'!H88)</f>
        <v>Para</v>
      </c>
    </row>
    <row r="1582" spans="1:9">
      <c r="A1582" s="40" t="str">
        <f>IF('Women D string input'!A89="","",'Women D string input'!A89)</f>
        <v>WOMEN</v>
      </c>
      <c r="B1582" s="44" t="str">
        <f>IF('Women D string input'!B89="","",'Women D string input'!B89)</f>
        <v>Position</v>
      </c>
      <c r="C1582" s="37" t="str">
        <f>IF('Women D string input'!C89="","",'Women D string input'!C89)</f>
        <v>Competitor</v>
      </c>
      <c r="D1582" s="37" t="str">
        <f>IF('Women D string input'!D89="","",'Women D string input'!D89)</f>
        <v>Club</v>
      </c>
      <c r="E1582" s="142" t="str">
        <f>IF('Women D string input'!E89="","",'Women D string input'!E89)</f>
        <v>Bib Number</v>
      </c>
      <c r="F1582" s="45" t="str">
        <f>IF('Women D string input'!X89="","",'Women D string input'!X89)</f>
        <v>Performance</v>
      </c>
      <c r="G1582" s="144" t="str">
        <f>IF('Women D string input'!K89="","",'Women D string input'!K89)</f>
        <v>Points</v>
      </c>
      <c r="H1582" s="147" t="str">
        <f>IF('Women D string input'!L89="","",'Women D string input'!L89)</f>
        <v>Points</v>
      </c>
      <c r="I1582" s="44" t="str">
        <f>IF('Women D string input'!H89="","",'Women D string input'!H89)</f>
        <v>Category</v>
      </c>
    </row>
    <row r="1583" spans="1:9">
      <c r="A1583" t="str">
        <f>IF('Women D string input'!A90="","",'Women D string input'!A90)</f>
        <v/>
      </c>
      <c r="B1583" s="38">
        <f>IF('Women D string input'!B90="","",'Women D string input'!B90)</f>
        <v>1</v>
      </c>
      <c r="C1583" s="38" t="str">
        <f>IF('Women D string input'!C90="","",'Women D string input'!C90)</f>
        <v/>
      </c>
      <c r="D1583" s="38" t="str">
        <f>IF('Women D string input'!D90="","",'Women D string input'!D90)</f>
        <v/>
      </c>
      <c r="E1583" s="38" t="str">
        <f>IF('Women D string input'!E90="","",'Women D string input'!E90)</f>
        <v/>
      </c>
      <c r="F1583" s="145" t="str">
        <f>IF('Women D string input'!X90="","",'Women D string input'!X90)</f>
        <v/>
      </c>
      <c r="G1583" s="46">
        <f>IF('Women D string input'!K90="","",'Women D string input'!K90)</f>
        <v>0</v>
      </c>
      <c r="H1583" s="46" t="str">
        <f>IF('Women D string input'!L90="","",'Women D string input'!L90)</f>
        <v/>
      </c>
      <c r="I1583" s="99" t="str">
        <f>IF('Women D string input'!H90="","",'Women D string input'!H90)</f>
        <v/>
      </c>
    </row>
    <row r="1584" spans="1:9">
      <c r="A1584" t="str">
        <f>IF('Women D string input'!A91="","",'Women D string input'!A91)</f>
        <v/>
      </c>
      <c r="B1584" s="38">
        <f>IF('Women D string input'!B91="","",'Women D string input'!B91)</f>
        <v>2</v>
      </c>
      <c r="C1584" s="38" t="str">
        <f>IF('Women D string input'!C91="","",'Women D string input'!C91)</f>
        <v/>
      </c>
      <c r="D1584" s="38" t="str">
        <f>IF('Women D string input'!D91="","",'Women D string input'!D91)</f>
        <v/>
      </c>
      <c r="E1584" s="38" t="str">
        <f>IF('Women D string input'!E91="","",'Women D string input'!E91)</f>
        <v/>
      </c>
      <c r="F1584" s="46" t="str">
        <f>IF('Women D string input'!X91="","",'Women D string input'!X91)</f>
        <v/>
      </c>
      <c r="G1584" s="46">
        <f>IF('Women D string input'!K91="","",'Women D string input'!K91)</f>
        <v>0</v>
      </c>
      <c r="H1584" s="46" t="str">
        <f>IF('Women D string input'!L91="","",'Women D string input'!L91)</f>
        <v/>
      </c>
      <c r="I1584" s="38" t="str">
        <f>IF('Women D string input'!H91="","",'Women D string input'!H91)</f>
        <v/>
      </c>
    </row>
    <row r="1585" spans="1:9">
      <c r="A1585" t="str">
        <f>IF('Women D string input'!A92="","",'Women D string input'!A92)</f>
        <v/>
      </c>
      <c r="B1585" s="38">
        <f>IF('Women D string input'!B92="","",'Women D string input'!B92)</f>
        <v>3</v>
      </c>
      <c r="C1585" s="38" t="str">
        <f>IF('Women D string input'!C92="","",'Women D string input'!C92)</f>
        <v/>
      </c>
      <c r="D1585" s="38" t="str">
        <f>IF('Women D string input'!D92="","",'Women D string input'!D92)</f>
        <v/>
      </c>
      <c r="E1585" s="38" t="str">
        <f>IF('Women D string input'!E92="","",'Women D string input'!E92)</f>
        <v/>
      </c>
      <c r="F1585" s="46" t="str">
        <f>IF('Women D string input'!X92="","",'Women D string input'!X92)</f>
        <v/>
      </c>
      <c r="G1585" s="46">
        <f>IF('Women D string input'!K92="","",'Women D string input'!K92)</f>
        <v>0</v>
      </c>
      <c r="H1585" s="46" t="str">
        <f>IF('Women D string input'!L92="","",'Women D string input'!L92)</f>
        <v/>
      </c>
      <c r="I1585" s="38" t="str">
        <f>IF('Women D string input'!H92="","",'Women D string input'!H92)</f>
        <v/>
      </c>
    </row>
    <row r="1586" spans="1:9">
      <c r="A1586" t="str">
        <f>IF('Women D string input'!A93="","",'Women D string input'!A93)</f>
        <v/>
      </c>
      <c r="B1586" s="38">
        <f>IF('Women D string input'!B93="","",'Women D string input'!B93)</f>
        <v>4</v>
      </c>
      <c r="C1586" s="38" t="str">
        <f>IF('Women D string input'!C93="","",'Women D string input'!C93)</f>
        <v/>
      </c>
      <c r="D1586" s="38" t="str">
        <f>IF('Women D string input'!D93="","",'Women D string input'!D93)</f>
        <v/>
      </c>
      <c r="E1586" s="38" t="str">
        <f>IF('Women D string input'!E93="","",'Women D string input'!E93)</f>
        <v/>
      </c>
      <c r="F1586" s="46" t="str">
        <f>IF('Women D string input'!X93="","",'Women D string input'!X93)</f>
        <v/>
      </c>
      <c r="G1586" s="46">
        <f>IF('Women D string input'!K93="","",'Women D string input'!K93)</f>
        <v>0</v>
      </c>
      <c r="H1586" s="46" t="str">
        <f>IF('Women D string input'!L93="","",'Women D string input'!L93)</f>
        <v/>
      </c>
      <c r="I1586" s="38" t="str">
        <f>IF('Women D string input'!H93="","",'Women D string input'!H93)</f>
        <v/>
      </c>
    </row>
    <row r="1587" spans="1:9">
      <c r="A1587" t="str">
        <f>IF('Women D string input'!A94="","",'Women D string input'!A94)</f>
        <v/>
      </c>
      <c r="B1587" s="38">
        <f>IF('Women D string input'!B94="","",'Women D string input'!B94)</f>
        <v>5</v>
      </c>
      <c r="C1587" s="38" t="str">
        <f>IF('Women D string input'!C94="","",'Women D string input'!C94)</f>
        <v/>
      </c>
      <c r="D1587" s="38" t="str">
        <f>IF('Women D string input'!D94="","",'Women D string input'!D94)</f>
        <v/>
      </c>
      <c r="E1587" s="38" t="str">
        <f>IF('Women D string input'!E94="","",'Women D string input'!E94)</f>
        <v/>
      </c>
      <c r="F1587" s="46" t="str">
        <f>IF('Women D string input'!X94="","",'Women D string input'!X94)</f>
        <v/>
      </c>
      <c r="G1587" s="46">
        <f>IF('Women D string input'!K94="","",'Women D string input'!K94)</f>
        <v>0</v>
      </c>
      <c r="H1587" s="46" t="str">
        <f>IF('Women D string input'!L94="","",'Women D string input'!L94)</f>
        <v/>
      </c>
      <c r="I1587" s="38" t="str">
        <f>IF('Women D string input'!H94="","",'Women D string input'!H94)</f>
        <v/>
      </c>
    </row>
    <row r="1588" spans="1:9">
      <c r="A1588" t="str">
        <f>IF('Women D string input'!A95="","",'Women D string input'!A95)</f>
        <v/>
      </c>
      <c r="B1588" s="38">
        <f>IF('Women D string input'!B95="","",'Women D string input'!B95)</f>
        <v>6</v>
      </c>
      <c r="C1588" s="38" t="str">
        <f>IF('Women D string input'!C95="","",'Women D string input'!C95)</f>
        <v/>
      </c>
      <c r="D1588" s="38" t="str">
        <f>IF('Women D string input'!D95="","",'Women D string input'!D95)</f>
        <v/>
      </c>
      <c r="E1588" s="38" t="str">
        <f>IF('Women D string input'!E95="","",'Women D string input'!E95)</f>
        <v/>
      </c>
      <c r="F1588" s="46" t="str">
        <f>IF('Women D string input'!X95="","",'Women D string input'!X95)</f>
        <v/>
      </c>
      <c r="G1588" s="46">
        <f>IF('Women D string input'!K95="","",'Women D string input'!K95)</f>
        <v>0</v>
      </c>
      <c r="H1588" s="46" t="str">
        <f>IF('Women D string input'!L95="","",'Women D string input'!L95)</f>
        <v/>
      </c>
      <c r="I1588" s="38" t="str">
        <f>IF('Women D string input'!H95="","",'Women D string input'!H95)</f>
        <v/>
      </c>
    </row>
    <row r="1589" spans="1:9">
      <c r="A1589" t="str">
        <f>IF('Women D string input'!A96="","",'Women D string input'!A96)</f>
        <v/>
      </c>
      <c r="B1589" s="38">
        <f>IF('Women D string input'!B96="","",'Women D string input'!B96)</f>
        <v>7</v>
      </c>
      <c r="C1589" s="38" t="str">
        <f>IF('Women D string input'!C96="","",'Women D string input'!C96)</f>
        <v/>
      </c>
      <c r="D1589" s="38" t="str">
        <f>IF('Women D string input'!D96="","",'Women D string input'!D96)</f>
        <v/>
      </c>
      <c r="E1589" s="38" t="str">
        <f>IF('Women D string input'!E96="","",'Women D string input'!E96)</f>
        <v/>
      </c>
      <c r="F1589" s="46" t="str">
        <f>IF('Women D string input'!X96="","",'Women D string input'!X96)</f>
        <v/>
      </c>
      <c r="G1589" s="46">
        <f>IF('Women D string input'!K96="","",'Women D string input'!K96)</f>
        <v>0</v>
      </c>
      <c r="H1589" s="46" t="str">
        <f>IF('Women D string input'!L96="","",'Women D string input'!L96)</f>
        <v/>
      </c>
      <c r="I1589" s="38" t="str">
        <f>IF('Women D string input'!H96="","",'Women D string input'!H96)</f>
        <v/>
      </c>
    </row>
    <row r="1590" spans="1:9">
      <c r="A1590" t="str">
        <f>IF('Women D string input'!A97="","",'Women D string input'!A97)</f>
        <v/>
      </c>
      <c r="B1590" s="38">
        <f>IF('Women D string input'!B97="","",'Women D string input'!B97)</f>
        <v>8</v>
      </c>
      <c r="C1590" s="38" t="str">
        <f>IF('Women D string input'!C97="","",'Women D string input'!C97)</f>
        <v/>
      </c>
      <c r="D1590" s="38" t="str">
        <f>IF('Women D string input'!D97="","",'Women D string input'!D97)</f>
        <v/>
      </c>
      <c r="E1590" s="38" t="str">
        <f>IF('Women D string input'!E97="","",'Women D string input'!E97)</f>
        <v/>
      </c>
      <c r="F1590" s="46" t="str">
        <f>IF('Women D string input'!X97="","",'Women D string input'!X97)</f>
        <v/>
      </c>
      <c r="G1590" s="46">
        <f>IF('Women D string input'!K97="","",'Women D string input'!K97)</f>
        <v>0</v>
      </c>
      <c r="H1590" s="46" t="str">
        <f>IF('Women D string input'!L97="","",'Women D string input'!L97)</f>
        <v/>
      </c>
      <c r="I1590" s="38" t="str">
        <f>IF('Women D string input'!H97="","",'Women D string input'!H97)</f>
        <v/>
      </c>
    </row>
    <row r="1591" spans="1:9">
      <c r="A1591" t="str">
        <f>IF('Women D string input'!A98="","",'Women D string input'!A98)</f>
        <v/>
      </c>
      <c r="B1591" s="38">
        <f>IF('Women D string input'!B98="","",'Women D string input'!B98)</f>
        <v>9</v>
      </c>
      <c r="C1591" s="38" t="str">
        <f>IF('Women D string input'!C98="","",'Women D string input'!C98)</f>
        <v/>
      </c>
      <c r="D1591" s="38" t="str">
        <f>IF('Women D string input'!D98="","",'Women D string input'!D98)</f>
        <v/>
      </c>
      <c r="E1591" s="38" t="str">
        <f>IF('Women D string input'!E98="","",'Women D string input'!E98)</f>
        <v/>
      </c>
      <c r="F1591" s="46" t="str">
        <f>IF('Women D string input'!X98="","",'Women D string input'!X98)</f>
        <v/>
      </c>
      <c r="G1591" s="38">
        <f>IF('Women D string input'!K98="","",'Women D string input'!K98)</f>
        <v>0</v>
      </c>
      <c r="H1591" s="38" t="str">
        <f>IF('Women D string input'!L98="","",'Women D string input'!L98)</f>
        <v/>
      </c>
      <c r="I1591" s="38" t="str">
        <f>IF('Women D string input'!H98="","",'Women D string input'!H98)</f>
        <v/>
      </c>
    </row>
    <row r="1592" spans="1:9">
      <c r="A1592" t="str">
        <f>IF('Women D string input'!A99="","",'Women D string input'!A99)</f>
        <v/>
      </c>
      <c r="B1592" s="38">
        <f>IF('Women D string input'!B99="","",'Women D string input'!B99)</f>
        <v>10</v>
      </c>
      <c r="C1592" s="38" t="str">
        <f>IF('Women D string input'!C99="","",'Women D string input'!C99)</f>
        <v/>
      </c>
      <c r="D1592" s="38" t="str">
        <f>IF('Women D string input'!D99="","",'Women D string input'!D99)</f>
        <v/>
      </c>
      <c r="E1592" s="38" t="str">
        <f>IF('Women D string input'!E99="","",'Women D string input'!E99)</f>
        <v/>
      </c>
      <c r="F1592" s="46" t="str">
        <f>IF('Women D string input'!X99="","",'Women D string input'!X99)</f>
        <v/>
      </c>
      <c r="G1592" s="38">
        <f>IF('Women D string input'!K99="","",'Women D string input'!K99)</f>
        <v>0</v>
      </c>
      <c r="H1592" s="38" t="str">
        <f>IF('Women D string input'!L99="","",'Women D string input'!L99)</f>
        <v/>
      </c>
      <c r="I1592" s="38" t="str">
        <f>IF('Women D string input'!H99="","",'Women D string input'!H99)</f>
        <v/>
      </c>
    </row>
    <row r="1593" spans="1:9">
      <c r="A1593" t="str">
        <f>IF('Women D string input'!A100="","",'Women D string input'!A100)</f>
        <v/>
      </c>
      <c r="B1593" s="38">
        <f>IF('Women D string input'!B100="","",'Women D string input'!B100)</f>
        <v>11</v>
      </c>
      <c r="C1593" s="38" t="str">
        <f>IF('Women D string input'!C100="","",'Women D string input'!C100)</f>
        <v/>
      </c>
      <c r="D1593" s="38" t="str">
        <f>IF('Women D string input'!D100="","",'Women D string input'!D100)</f>
        <v/>
      </c>
      <c r="E1593" s="38" t="str">
        <f>IF('Women D string input'!E100="","",'Women D string input'!E100)</f>
        <v/>
      </c>
      <c r="F1593" s="46" t="str">
        <f>IF('Women D string input'!X100="","",'Women D string input'!X100)</f>
        <v/>
      </c>
      <c r="G1593" s="38">
        <f>IF('Women D string input'!K100="","",'Women D string input'!K100)</f>
        <v>0</v>
      </c>
      <c r="H1593" s="38" t="str">
        <f>IF('Women D string input'!L100="","",'Women D string input'!L100)</f>
        <v/>
      </c>
      <c r="I1593" s="38" t="str">
        <f>IF('Women D string input'!H100="","",'Women D string input'!H100)</f>
        <v/>
      </c>
    </row>
    <row r="1594" spans="1:9">
      <c r="A1594" t="str">
        <f>IF('Women D string input'!A101="","",'Women D string input'!A101)</f>
        <v/>
      </c>
      <c r="B1594" s="38">
        <f>IF('Women D string input'!B101="","",'Women D string input'!B101)</f>
        <v>12</v>
      </c>
      <c r="C1594" s="38" t="str">
        <f>IF('Women D string input'!C101="","",'Women D string input'!C101)</f>
        <v/>
      </c>
      <c r="D1594" s="38" t="str">
        <f>IF('Women D string input'!D101="","",'Women D string input'!D101)</f>
        <v/>
      </c>
      <c r="E1594" s="38" t="str">
        <f>IF('Women D string input'!E101="","",'Women D string input'!E101)</f>
        <v/>
      </c>
      <c r="F1594" s="46" t="str">
        <f>IF('Women D string input'!X101="","",'Women D string input'!X101)</f>
        <v/>
      </c>
      <c r="G1594" s="38">
        <f>IF('Women D string input'!K101="","",'Women D string input'!K101)</f>
        <v>0</v>
      </c>
      <c r="H1594" s="38" t="str">
        <f>IF('Women D string input'!L101="","",'Women D string input'!L101)</f>
        <v/>
      </c>
      <c r="I1594" s="38" t="str">
        <f>IF('Women D string input'!H101="","",'Women D string input'!H101)</f>
        <v/>
      </c>
    </row>
    <row r="1595" spans="1:9">
      <c r="A1595" t="str">
        <f>IF('Women D string input'!A102="","",'Women D string input'!A102)</f>
        <v/>
      </c>
      <c r="B1595" t="str">
        <f>IF('Women D string input'!B102="","",'Women D string input'!B102)</f>
        <v/>
      </c>
      <c r="C1595" t="str">
        <f>IF('Women D string input'!C102="","",'Women D string input'!C102)</f>
        <v/>
      </c>
      <c r="D1595" t="str">
        <f>IF('Women D string input'!D102="","",'Women D string input'!D102)</f>
        <v/>
      </c>
      <c r="E1595" t="str">
        <f>IF('Women D string input'!E102="","",'Women D string input'!E102)</f>
        <v/>
      </c>
      <c r="F1595" s="2" t="str">
        <f>IF('Women D string input'!X102="","",'Women D string input'!X102)</f>
        <v/>
      </c>
      <c r="G1595" t="str">
        <f>IF('Women D string input'!K102="","",'Women D string input'!K102)</f>
        <v/>
      </c>
      <c r="H1595" t="str">
        <f>IF('Women D string input'!L102="","",'Women D string input'!L102)</f>
        <v/>
      </c>
      <c r="I1595" t="str">
        <f>IF('Women D string input'!H102="","",'Women D string input'!H102)</f>
        <v/>
      </c>
    </row>
    <row r="1596" spans="1:9">
      <c r="A1596" t="str">
        <f>IF('Women D string input'!A103="","",'Women D string input'!A103)</f>
        <v/>
      </c>
      <c r="B1596" t="str">
        <f>IF('Women D string input'!B103="","",'Women D string input'!B103)</f>
        <v/>
      </c>
      <c r="C1596" t="str">
        <f>IF('Women D string input'!C103="","",'Women D string input'!C103)</f>
        <v/>
      </c>
      <c r="D1596" t="str">
        <f>IF('Women D string input'!D103="","",'Women D string input'!D103)</f>
        <v/>
      </c>
      <c r="E1596" t="str">
        <f>IF('Women D string input'!E103="","",'Women D string input'!E103)</f>
        <v/>
      </c>
      <c r="F1596" s="2" t="str">
        <f>IF('Women D string input'!X103="","",'Women D string input'!X103)</f>
        <v/>
      </c>
      <c r="G1596" t="str">
        <f>IF('Women D string input'!K103="","",'Women D string input'!K103)</f>
        <v/>
      </c>
      <c r="H1596" t="str">
        <f>IF('Women D string input'!L103="","",'Women D string input'!L103)</f>
        <v/>
      </c>
      <c r="I1596" t="str">
        <f>IF('Women D string input'!H103="","",'Women D string input'!H103)</f>
        <v/>
      </c>
    </row>
    <row r="1597" spans="1:9">
      <c r="A1597" s="39" t="str">
        <f>IF('Women D string input'!A104="","",'Women D string input'!A104)</f>
        <v>Event</v>
      </c>
      <c r="B1597" s="39" t="str">
        <f>IF('Women D string input'!B104="","",'Women D string input'!B104)</f>
        <v>Event</v>
      </c>
      <c r="C1597" s="39" t="str">
        <f>IF('Women D string input'!C104="","",'Women D string input'!C104)</f>
        <v>HJ</v>
      </c>
      <c r="D1597" s="39" t="str">
        <f>IF('Women D string input'!D104="","",'Women D string input'!D104)</f>
        <v>metres</v>
      </c>
      <c r="E1597" s="40" t="str">
        <f>IF('Women D string input'!E104="","",'Women D string input'!E104)</f>
        <v/>
      </c>
      <c r="F1597" s="2" t="str">
        <f>IF('Women D string input'!X104="","",'Women D string input'!X104)</f>
        <v/>
      </c>
      <c r="G1597" s="2" t="str">
        <f>IF('Women D string input'!K104="","",'Women D string input'!K104)</f>
        <v/>
      </c>
      <c r="H1597" s="2" t="str">
        <f>IF('Women D string input'!L104="","",'Women D string input'!L104)</f>
        <v/>
      </c>
      <c r="I1597" t="str">
        <f>IF('Women D string input'!H104="","",'Women D string input'!H104)</f>
        <v/>
      </c>
    </row>
    <row r="1598" spans="1:9">
      <c r="A1598" s="16" t="str">
        <f>IF('Women D string input'!A105="","",'Women D string input'!A105)</f>
        <v>HJ</v>
      </c>
      <c r="B1598" s="41" t="str">
        <f>IF('Women D string input'!B105="","",'Women D string input'!B105)</f>
        <v>D string</v>
      </c>
      <c r="C1598" s="42" t="str">
        <f>IF('Women D string input'!C105="","",'Women D string input'!C105)</f>
        <v/>
      </c>
      <c r="D1598" s="42" t="str">
        <f>IF('Women D string input'!D105="","",'Women D string input'!D105)</f>
        <v/>
      </c>
      <c r="E1598" s="141" t="str">
        <f>IF('Women D string input'!E105="","",'Women D string input'!E105)</f>
        <v/>
      </c>
      <c r="F1598" s="43" t="str">
        <f>IF('Women D string input'!X105="","",'Women D string input'!X105)</f>
        <v>Formatted</v>
      </c>
      <c r="G1598" s="143" t="str">
        <f>IF('Women D string input'!K105="","",'Women D string input'!K105)</f>
        <v>Position</v>
      </c>
      <c r="H1598" s="146" t="str">
        <f>IF('Women D string input'!L105="","",'Women D string input'!L105)</f>
        <v>RAZA</v>
      </c>
      <c r="I1598" s="98" t="str">
        <f>IF('Women D string input'!H105="","",'Women D string input'!H105)</f>
        <v>Para</v>
      </c>
    </row>
    <row r="1599" spans="1:9">
      <c r="A1599" s="40" t="str">
        <f>IF('Women D string input'!A106="","",'Women D string input'!A106)</f>
        <v>WOMEN</v>
      </c>
      <c r="B1599" s="44" t="str">
        <f>IF('Women D string input'!B106="","",'Women D string input'!B106)</f>
        <v>Position</v>
      </c>
      <c r="C1599" s="37" t="str">
        <f>IF('Women D string input'!C106="","",'Women D string input'!C106)</f>
        <v>Competitor</v>
      </c>
      <c r="D1599" s="37" t="str">
        <f>IF('Women D string input'!D106="","",'Women D string input'!D106)</f>
        <v>Club</v>
      </c>
      <c r="E1599" s="142" t="str">
        <f>IF('Women D string input'!E106="","",'Women D string input'!E106)</f>
        <v>Bib Number</v>
      </c>
      <c r="F1599" s="45" t="str">
        <f>IF('Women D string input'!X106="","",'Women D string input'!X106)</f>
        <v>Performance</v>
      </c>
      <c r="G1599" s="144" t="str">
        <f>IF('Women D string input'!K106="","",'Women D string input'!K106)</f>
        <v>Points</v>
      </c>
      <c r="H1599" s="147" t="str">
        <f>IF('Women D string input'!L106="","",'Women D string input'!L106)</f>
        <v>Points</v>
      </c>
      <c r="I1599" s="44" t="str">
        <f>IF('Women D string input'!H106="","",'Women D string input'!H106)</f>
        <v>Category</v>
      </c>
    </row>
    <row r="1600" spans="1:9">
      <c r="A1600" t="str">
        <f>IF('Women D string input'!A107="","",'Women D string input'!A107)</f>
        <v/>
      </c>
      <c r="B1600" s="38">
        <f>IF('Women D string input'!B107="","",'Women D string input'!B107)</f>
        <v>1</v>
      </c>
      <c r="C1600" s="38" t="str">
        <f>IF('Women D string input'!C107="","",'Women D string input'!C107)</f>
        <v/>
      </c>
      <c r="D1600" s="38" t="str">
        <f>IF('Women D string input'!D107="","",'Women D string input'!D107)</f>
        <v/>
      </c>
      <c r="E1600" s="38" t="str">
        <f>IF('Women D string input'!E107="","",'Women D string input'!E107)</f>
        <v/>
      </c>
      <c r="F1600" s="145" t="str">
        <f>IF('Women D string input'!X107="","",'Women D string input'!X107)</f>
        <v/>
      </c>
      <c r="G1600" s="46">
        <f>IF('Women D string input'!K107="","",'Women D string input'!K107)</f>
        <v>0</v>
      </c>
      <c r="H1600" s="46" t="str">
        <f>IF('Women D string input'!L107="","",'Women D string input'!L107)</f>
        <v/>
      </c>
      <c r="I1600" s="99" t="str">
        <f>IF('Women D string input'!H107="","",'Women D string input'!H107)</f>
        <v/>
      </c>
    </row>
    <row r="1601" spans="1:10">
      <c r="A1601" t="str">
        <f>IF('Women D string input'!A108="","",'Women D string input'!A108)</f>
        <v/>
      </c>
      <c r="B1601" s="38">
        <f>IF('Women D string input'!B108="","",'Women D string input'!B108)</f>
        <v>2</v>
      </c>
      <c r="C1601" s="38" t="str">
        <f>IF('Women D string input'!C108="","",'Women D string input'!C108)</f>
        <v/>
      </c>
      <c r="D1601" s="38" t="str">
        <f>IF('Women D string input'!D108="","",'Women D string input'!D108)</f>
        <v/>
      </c>
      <c r="E1601" s="38" t="str">
        <f>IF('Women D string input'!E108="","",'Women D string input'!E108)</f>
        <v/>
      </c>
      <c r="F1601" s="46" t="str">
        <f>IF('Women D string input'!X108="","",'Women D string input'!X108)</f>
        <v/>
      </c>
      <c r="G1601" s="46">
        <f>IF('Women D string input'!K108="","",'Women D string input'!K108)</f>
        <v>0</v>
      </c>
      <c r="H1601" s="46" t="str">
        <f>IF('Women D string input'!L108="","",'Women D string input'!L108)</f>
        <v/>
      </c>
      <c r="I1601" s="38" t="str">
        <f>IF('Women D string input'!H108="","",'Women D string input'!H108)</f>
        <v/>
      </c>
    </row>
    <row r="1602" spans="1:10">
      <c r="A1602" t="str">
        <f>IF('Women D string input'!A109="","",'Women D string input'!A109)</f>
        <v/>
      </c>
      <c r="B1602" s="38">
        <f>IF('Women D string input'!B109="","",'Women D string input'!B109)</f>
        <v>3</v>
      </c>
      <c r="C1602" s="38" t="str">
        <f>IF('Women D string input'!C109="","",'Women D string input'!C109)</f>
        <v/>
      </c>
      <c r="D1602" s="38" t="str">
        <f>IF('Women D string input'!D109="","",'Women D string input'!D109)</f>
        <v/>
      </c>
      <c r="E1602" s="38" t="str">
        <f>IF('Women D string input'!E109="","",'Women D string input'!E109)</f>
        <v/>
      </c>
      <c r="F1602" s="46" t="str">
        <f>IF('Women D string input'!X109="","",'Women D string input'!X109)</f>
        <v/>
      </c>
      <c r="G1602" s="46">
        <f>IF('Women D string input'!K109="","",'Women D string input'!K109)</f>
        <v>0</v>
      </c>
      <c r="H1602" s="46" t="str">
        <f>IF('Women D string input'!L109="","",'Women D string input'!L109)</f>
        <v/>
      </c>
      <c r="I1602" s="38" t="str">
        <f>IF('Women D string input'!H109="","",'Women D string input'!H109)</f>
        <v/>
      </c>
    </row>
    <row r="1603" spans="1:10">
      <c r="A1603" t="str">
        <f>IF('Women D string input'!A110="","",'Women D string input'!A110)</f>
        <v/>
      </c>
      <c r="B1603" s="38">
        <f>IF('Women D string input'!B110="","",'Women D string input'!B110)</f>
        <v>4</v>
      </c>
      <c r="C1603" s="38" t="str">
        <f>IF('Women D string input'!C110="","",'Women D string input'!C110)</f>
        <v/>
      </c>
      <c r="D1603" s="38" t="str">
        <f>IF('Women D string input'!D110="","",'Women D string input'!D110)</f>
        <v/>
      </c>
      <c r="E1603" s="38" t="str">
        <f>IF('Women D string input'!E110="","",'Women D string input'!E110)</f>
        <v/>
      </c>
      <c r="F1603" s="46" t="str">
        <f>IF('Women D string input'!X110="","",'Women D string input'!X110)</f>
        <v/>
      </c>
      <c r="G1603" s="46">
        <f>IF('Women D string input'!K110="","",'Women D string input'!K110)</f>
        <v>0</v>
      </c>
      <c r="H1603" s="46" t="str">
        <f>IF('Women D string input'!L110="","",'Women D string input'!L110)</f>
        <v/>
      </c>
      <c r="I1603" s="38" t="str">
        <f>IF('Women D string input'!H110="","",'Women D string input'!H110)</f>
        <v/>
      </c>
    </row>
    <row r="1604" spans="1:10">
      <c r="A1604" t="str">
        <f>IF('Women D string input'!A111="","",'Women D string input'!A111)</f>
        <v/>
      </c>
      <c r="B1604" s="38">
        <f>IF('Women D string input'!B111="","",'Women D string input'!B111)</f>
        <v>5</v>
      </c>
      <c r="C1604" s="38" t="str">
        <f>IF('Women D string input'!C111="","",'Women D string input'!C111)</f>
        <v/>
      </c>
      <c r="D1604" s="38" t="str">
        <f>IF('Women D string input'!D111="","",'Women D string input'!D111)</f>
        <v/>
      </c>
      <c r="E1604" s="38" t="str">
        <f>IF('Women D string input'!E111="","",'Women D string input'!E111)</f>
        <v/>
      </c>
      <c r="F1604" s="46" t="str">
        <f>IF('Women D string input'!X111="","",'Women D string input'!X111)</f>
        <v/>
      </c>
      <c r="G1604" s="46">
        <f>IF('Women D string input'!K111="","",'Women D string input'!K111)</f>
        <v>0</v>
      </c>
      <c r="H1604" s="46" t="str">
        <f>IF('Women D string input'!L111="","",'Women D string input'!L111)</f>
        <v/>
      </c>
      <c r="I1604" s="38" t="str">
        <f>IF('Women D string input'!H111="","",'Women D string input'!H111)</f>
        <v/>
      </c>
    </row>
    <row r="1605" spans="1:10">
      <c r="A1605" t="str">
        <f>IF('Women D string input'!A112="","",'Women D string input'!A112)</f>
        <v/>
      </c>
      <c r="B1605" s="38">
        <f>IF('Women D string input'!B112="","",'Women D string input'!B112)</f>
        <v>6</v>
      </c>
      <c r="C1605" s="38" t="str">
        <f>IF('Women D string input'!C112="","",'Women D string input'!C112)</f>
        <v/>
      </c>
      <c r="D1605" s="38" t="str">
        <f>IF('Women D string input'!D112="","",'Women D string input'!D112)</f>
        <v/>
      </c>
      <c r="E1605" s="38" t="str">
        <f>IF('Women D string input'!E112="","",'Women D string input'!E112)</f>
        <v/>
      </c>
      <c r="F1605" s="46" t="str">
        <f>IF('Women D string input'!X112="","",'Women D string input'!X112)</f>
        <v/>
      </c>
      <c r="G1605" s="46">
        <f>IF('Women D string input'!K112="","",'Women D string input'!K112)</f>
        <v>0</v>
      </c>
      <c r="H1605" s="46" t="str">
        <f>IF('Women D string input'!L112="","",'Women D string input'!L112)</f>
        <v/>
      </c>
      <c r="I1605" s="38" t="str">
        <f>IF('Women D string input'!H112="","",'Women D string input'!H112)</f>
        <v/>
      </c>
    </row>
    <row r="1606" spans="1:10">
      <c r="A1606" t="str">
        <f>IF('Women D string input'!A113="","",'Women D string input'!A113)</f>
        <v/>
      </c>
      <c r="B1606" s="38">
        <f>IF('Women D string input'!B113="","",'Women D string input'!B113)</f>
        <v>7</v>
      </c>
      <c r="C1606" s="38" t="str">
        <f>IF('Women D string input'!C113="","",'Women D string input'!C113)</f>
        <v/>
      </c>
      <c r="D1606" s="38" t="str">
        <f>IF('Women D string input'!D113="","",'Women D string input'!D113)</f>
        <v/>
      </c>
      <c r="E1606" s="38" t="str">
        <f>IF('Women D string input'!E113="","",'Women D string input'!E113)</f>
        <v/>
      </c>
      <c r="F1606" s="46" t="str">
        <f>IF('Women D string input'!X113="","",'Women D string input'!X113)</f>
        <v/>
      </c>
      <c r="G1606" s="46">
        <f>IF('Women D string input'!K113="","",'Women D string input'!K113)</f>
        <v>0</v>
      </c>
      <c r="H1606" s="46" t="str">
        <f>IF('Women D string input'!L113="","",'Women D string input'!L113)</f>
        <v/>
      </c>
      <c r="I1606" s="38" t="str">
        <f>IF('Women D string input'!H113="","",'Women D string input'!H113)</f>
        <v/>
      </c>
    </row>
    <row r="1607" spans="1:10">
      <c r="A1607" t="str">
        <f>IF('Women D string input'!A114="","",'Women D string input'!A114)</f>
        <v/>
      </c>
      <c r="B1607" s="38">
        <f>IF('Women D string input'!B114="","",'Women D string input'!B114)</f>
        <v>8</v>
      </c>
      <c r="C1607" s="38" t="str">
        <f>IF('Women D string input'!C114="","",'Women D string input'!C114)</f>
        <v/>
      </c>
      <c r="D1607" s="38" t="str">
        <f>IF('Women D string input'!D114="","",'Women D string input'!D114)</f>
        <v/>
      </c>
      <c r="E1607" s="38" t="str">
        <f>IF('Women D string input'!E114="","",'Women D string input'!E114)</f>
        <v/>
      </c>
      <c r="F1607" s="46" t="str">
        <f>IF('Women D string input'!X114="","",'Women D string input'!X114)</f>
        <v/>
      </c>
      <c r="G1607" s="46">
        <f>IF('Women D string input'!K114="","",'Women D string input'!K114)</f>
        <v>0</v>
      </c>
      <c r="H1607" s="46" t="str">
        <f>IF('Women D string input'!L114="","",'Women D string input'!L114)</f>
        <v/>
      </c>
      <c r="I1607" s="38" t="str">
        <f>IF('Women D string input'!H114="","",'Women D string input'!H114)</f>
        <v/>
      </c>
    </row>
    <row r="1608" spans="1:10">
      <c r="A1608" t="str">
        <f>IF('Women D string input'!A115="","",'Women D string input'!A115)</f>
        <v/>
      </c>
      <c r="B1608" s="38">
        <f>IF('Women D string input'!B115="","",'Women D string input'!B115)</f>
        <v>9</v>
      </c>
      <c r="C1608" s="38" t="str">
        <f>IF('Women D string input'!C115="","",'Women D string input'!C115)</f>
        <v/>
      </c>
      <c r="D1608" s="38" t="str">
        <f>IF('Women D string input'!D115="","",'Women D string input'!D115)</f>
        <v/>
      </c>
      <c r="E1608" s="38" t="str">
        <f>IF('Women D string input'!E115="","",'Women D string input'!E115)</f>
        <v/>
      </c>
      <c r="F1608" s="46" t="str">
        <f>IF('Women D string input'!X115="","",'Women D string input'!X115)</f>
        <v/>
      </c>
      <c r="G1608" s="38">
        <f>IF('Women D string input'!K115="","",'Women D string input'!K115)</f>
        <v>0</v>
      </c>
      <c r="H1608" s="38" t="str">
        <f>IF('Women D string input'!L115="","",'Women D string input'!L115)</f>
        <v/>
      </c>
      <c r="I1608" s="38" t="str">
        <f>IF('Women D string input'!H115="","",'Women D string input'!H115)</f>
        <v/>
      </c>
    </row>
    <row r="1609" spans="1:10">
      <c r="A1609" t="str">
        <f>IF('Women D string input'!A116="","",'Women D string input'!A116)</f>
        <v/>
      </c>
      <c r="B1609" s="38">
        <f>IF('Women D string input'!B116="","",'Women D string input'!B116)</f>
        <v>10</v>
      </c>
      <c r="C1609" s="38" t="str">
        <f>IF('Women D string input'!C116="","",'Women D string input'!C116)</f>
        <v/>
      </c>
      <c r="D1609" s="38" t="str">
        <f>IF('Women D string input'!D116="","",'Women D string input'!D116)</f>
        <v/>
      </c>
      <c r="E1609" s="38" t="str">
        <f>IF('Women D string input'!E116="","",'Women D string input'!E116)</f>
        <v/>
      </c>
      <c r="F1609" s="46" t="str">
        <f>IF('Women D string input'!X116="","",'Women D string input'!X116)</f>
        <v/>
      </c>
      <c r="G1609" s="38">
        <f>IF('Women D string input'!K116="","",'Women D string input'!K116)</f>
        <v>0</v>
      </c>
      <c r="H1609" s="38" t="str">
        <f>IF('Women D string input'!L116="","",'Women D string input'!L116)</f>
        <v/>
      </c>
      <c r="I1609" s="38" t="str">
        <f>IF('Women D string input'!H116="","",'Women D string input'!H116)</f>
        <v/>
      </c>
    </row>
    <row r="1610" spans="1:10">
      <c r="A1610" t="str">
        <f>IF('Women D string input'!A117="","",'Women D string input'!A117)</f>
        <v/>
      </c>
      <c r="B1610" s="38">
        <f>IF('Women D string input'!B117="","",'Women D string input'!B117)</f>
        <v>11</v>
      </c>
      <c r="C1610" s="38" t="str">
        <f>IF('Women D string input'!C117="","",'Women D string input'!C117)</f>
        <v/>
      </c>
      <c r="D1610" s="38" t="str">
        <f>IF('Women D string input'!D117="","",'Women D string input'!D117)</f>
        <v/>
      </c>
      <c r="E1610" s="38" t="str">
        <f>IF('Women D string input'!E117="","",'Women D string input'!E117)</f>
        <v/>
      </c>
      <c r="F1610" s="46" t="str">
        <f>IF('Women D string input'!X117="","",'Women D string input'!X117)</f>
        <v/>
      </c>
      <c r="G1610" s="38">
        <f>IF('Women D string input'!K117="","",'Women D string input'!K117)</f>
        <v>0</v>
      </c>
      <c r="H1610" s="38" t="str">
        <f>IF('Women D string input'!L117="","",'Women D string input'!L117)</f>
        <v/>
      </c>
      <c r="I1610" s="38" t="str">
        <f>IF('Women D string input'!H117="","",'Women D string input'!H117)</f>
        <v/>
      </c>
    </row>
    <row r="1611" spans="1:10">
      <c r="A1611" t="str">
        <f>IF('Women D string input'!A118="","",'Women D string input'!A118)</f>
        <v/>
      </c>
      <c r="B1611" s="38">
        <f>IF('Women D string input'!B118="","",'Women D string input'!B118)</f>
        <v>12</v>
      </c>
      <c r="C1611" s="38" t="str">
        <f>IF('Women D string input'!C118="","",'Women D string input'!C118)</f>
        <v/>
      </c>
      <c r="D1611" s="38" t="str">
        <f>IF('Women D string input'!D118="","",'Women D string input'!D118)</f>
        <v/>
      </c>
      <c r="E1611" s="38" t="str">
        <f>IF('Women D string input'!E118="","",'Women D string input'!E118)</f>
        <v/>
      </c>
      <c r="F1611" s="46" t="str">
        <f>IF('Women D string input'!X118="","",'Women D string input'!X118)</f>
        <v/>
      </c>
      <c r="G1611" s="38">
        <f>IF('Women D string input'!K118="","",'Women D string input'!K118)</f>
        <v>0</v>
      </c>
      <c r="H1611" s="38" t="str">
        <f>IF('Women D string input'!L118="","",'Women D string input'!L118)</f>
        <v/>
      </c>
      <c r="I1611" s="38" t="str">
        <f>IF('Women D string input'!H118="","",'Women D string input'!H118)</f>
        <v/>
      </c>
    </row>
    <row r="1612" spans="1:10">
      <c r="A1612" t="str">
        <f>IF('Women D string input'!A119="","",'Women D string input'!A119)</f>
        <v/>
      </c>
      <c r="B1612" t="str">
        <f>IF('Women D string input'!B119="","",'Women D string input'!B119)</f>
        <v/>
      </c>
      <c r="C1612" t="str">
        <f>IF('Women D string input'!C119="","",'Women D string input'!C119)</f>
        <v/>
      </c>
      <c r="D1612" t="str">
        <f>IF('Women D string input'!D119="","",'Women D string input'!D119)</f>
        <v/>
      </c>
      <c r="E1612" t="str">
        <f>IF('Women D string input'!E119="","",'Women D string input'!E119)</f>
        <v/>
      </c>
      <c r="F1612" s="2" t="str">
        <f>IF('Women D string input'!X119="","",'Women D string input'!X119)</f>
        <v/>
      </c>
      <c r="G1612" t="str">
        <f>IF('Women D string input'!K119="","",'Women D string input'!K119)</f>
        <v/>
      </c>
      <c r="H1612" t="str">
        <f>IF('Women D string input'!L119="","",'Women D string input'!L119)</f>
        <v/>
      </c>
      <c r="I1612" t="str">
        <f>IF('Women D string input'!H119="","",'Women D string input'!H119)</f>
        <v/>
      </c>
    </row>
    <row r="1613" spans="1:10">
      <c r="A1613" t="str">
        <f>IF('Women D string input'!A120="","",'Women D string input'!A120)</f>
        <v/>
      </c>
      <c r="B1613" t="str">
        <f>IF('Women D string input'!B120="","",'Women D string input'!B120)</f>
        <v/>
      </c>
      <c r="C1613" t="str">
        <f>IF('Women D string input'!C120="","",'Women D string input'!C120)</f>
        <v/>
      </c>
      <c r="D1613" t="str">
        <f>IF('Women D string input'!D120="","",'Women D string input'!D120)</f>
        <v/>
      </c>
      <c r="E1613" t="str">
        <f>IF('Women D string input'!E120="","",'Women D string input'!E120)</f>
        <v/>
      </c>
      <c r="F1613" s="2" t="str">
        <f>IF('Women D string input'!X120="","",'Women D string input'!X120)</f>
        <v/>
      </c>
      <c r="G1613" t="str">
        <f>IF('Women D string input'!K120="","",'Women D string input'!K120)</f>
        <v/>
      </c>
      <c r="H1613" t="str">
        <f>IF('Women D string input'!L120="","",'Women D string input'!L120)</f>
        <v/>
      </c>
      <c r="I1613" t="str">
        <f>IF('Women D string input'!H120="","",'Women D string input'!H120)</f>
        <v/>
      </c>
    </row>
    <row r="1614" spans="1:10">
      <c r="A1614" s="39" t="str">
        <f>IF('Women D string input'!A121="","",'Women D string input'!A121)</f>
        <v>Event</v>
      </c>
      <c r="B1614" s="39" t="str">
        <f>IF('Women D string input'!B121="","",'Women D string input'!B121)</f>
        <v>Event</v>
      </c>
      <c r="C1614" s="39" t="str">
        <f>IF('Women D string input'!C121="","",'Women D string input'!C121)</f>
        <v>LJ</v>
      </c>
      <c r="D1614" s="39" t="str">
        <f>IF('Women D string input'!D121="","",'Women D string input'!D121)</f>
        <v>metres</v>
      </c>
      <c r="E1614" s="40" t="str">
        <f>IF('Women D string input'!E121="","",'Women D string input'!E121)</f>
        <v/>
      </c>
      <c r="F1614" s="2" t="str">
        <f>IF('Women D string input'!X121="","",'Women D string input'!X121)</f>
        <v/>
      </c>
      <c r="G1614" s="2" t="str">
        <f>IF('Women D string input'!K121="","",'Women D string input'!K121)</f>
        <v/>
      </c>
      <c r="H1614" s="2" t="str">
        <f>IF('Women D string input'!L121="","",'Women D string input'!L121)</f>
        <v/>
      </c>
      <c r="I1614" t="str">
        <f>IF('Women D string input'!H121="","",'Women D string input'!H121)</f>
        <v/>
      </c>
    </row>
    <row r="1615" spans="1:10">
      <c r="A1615" s="16" t="str">
        <f>IF('Women D string input'!A122="","",'Women D string input'!A122)</f>
        <v>LJ</v>
      </c>
      <c r="B1615" s="41" t="str">
        <f>IF('Women D string input'!B122="","",'Women D string input'!B122)</f>
        <v>D string</v>
      </c>
      <c r="C1615" s="42" t="str">
        <f>IF('Women D string input'!C122="","",'Women D string input'!C122)</f>
        <v/>
      </c>
      <c r="D1615" s="42" t="str">
        <f>IF('Women D string input'!D122="","",'Women D string input'!D122)</f>
        <v/>
      </c>
      <c r="E1615" s="141" t="str">
        <f>IF('Women D string input'!E122="","",'Women D string input'!E122)</f>
        <v/>
      </c>
      <c r="F1615" s="43" t="str">
        <f>IF('Women D string input'!X122="","",'Women D string input'!X122)</f>
        <v>Formatted</v>
      </c>
      <c r="G1615" s="143" t="str">
        <f>IF('Women D string input'!K122="","",'Women D string input'!K122)</f>
        <v>Position</v>
      </c>
      <c r="H1615" s="146" t="str">
        <f>IF('Women D string input'!L122="","",'Women D string input'!L122)</f>
        <v>RAZA</v>
      </c>
      <c r="I1615" s="98" t="str">
        <f>IF('Women D string input'!H122="","",'Women D string input'!H122)</f>
        <v>Para</v>
      </c>
      <c r="J1615" s="98" t="str">
        <f>IF('Women D string input'!F122="","",'Women D string input'!F122)</f>
        <v>Wind if</v>
      </c>
    </row>
    <row r="1616" spans="1:10">
      <c r="A1616" s="40" t="str">
        <f>IF('Women D string input'!A123="","",'Women D string input'!A123)</f>
        <v>WOMEN</v>
      </c>
      <c r="B1616" s="44" t="str">
        <f>IF('Women D string input'!B123="","",'Women D string input'!B123)</f>
        <v>Position</v>
      </c>
      <c r="C1616" s="37" t="str">
        <f>IF('Women D string input'!C123="","",'Women D string input'!C123)</f>
        <v>Competitor</v>
      </c>
      <c r="D1616" s="37" t="str">
        <f>IF('Women D string input'!D123="","",'Women D string input'!D123)</f>
        <v>Club</v>
      </c>
      <c r="E1616" s="142" t="str">
        <f>IF('Women D string input'!E123="","",'Women D string input'!E123)</f>
        <v>Bib Number</v>
      </c>
      <c r="F1616" s="45" t="str">
        <f>IF('Women D string input'!X123="","",'Women D string input'!X123)</f>
        <v>Performance</v>
      </c>
      <c r="G1616" s="144" t="str">
        <f>IF('Women D string input'!K123="","",'Women D string input'!K123)</f>
        <v>Points</v>
      </c>
      <c r="H1616" s="147" t="str">
        <f>IF('Women D string input'!L123="","",'Women D string input'!L123)</f>
        <v>Points</v>
      </c>
      <c r="I1616" s="44" t="str">
        <f>IF('Women D string input'!H123="","",'Women D string input'!H123)</f>
        <v>Category</v>
      </c>
      <c r="J1616" s="44" t="str">
        <f>IF('Women D string input'!F123="","",'Women D string input'!F123)</f>
        <v>applicable</v>
      </c>
    </row>
    <row r="1617" spans="1:10">
      <c r="A1617" t="str">
        <f>IF('Women D string input'!A124="","",'Women D string input'!A124)</f>
        <v/>
      </c>
      <c r="B1617" s="38">
        <f>IF('Women D string input'!B124="","",'Women D string input'!B124)</f>
        <v>1</v>
      </c>
      <c r="C1617" s="38" t="str">
        <f>IF('Women D string input'!C124="","",'Women D string input'!C124)</f>
        <v/>
      </c>
      <c r="D1617" s="38" t="str">
        <f>IF('Women D string input'!D124="","",'Women D string input'!D124)</f>
        <v/>
      </c>
      <c r="E1617" s="38" t="str">
        <f>IF('Women D string input'!E124="","",'Women D string input'!E124)</f>
        <v/>
      </c>
      <c r="F1617" s="145" t="str">
        <f>IF('Women D string input'!X124="","",'Women D string input'!X124)</f>
        <v/>
      </c>
      <c r="G1617" s="46">
        <f>IF('Women D string input'!K124="","",'Women D string input'!K124)</f>
        <v>0</v>
      </c>
      <c r="H1617" s="46" t="str">
        <f>IF('Women D string input'!L124="","",'Women D string input'!L124)</f>
        <v/>
      </c>
      <c r="I1617" s="99" t="str">
        <f>IF('Women D string input'!H124="","",'Women D string input'!H124)</f>
        <v/>
      </c>
      <c r="J1617" s="148" t="str">
        <f>IF('Women D string input'!F124="","",'Women D string input'!F124)</f>
        <v/>
      </c>
    </row>
    <row r="1618" spans="1:10">
      <c r="A1618" t="str">
        <f>IF('Women D string input'!A125="","",'Women D string input'!A125)</f>
        <v/>
      </c>
      <c r="B1618" s="38">
        <f>IF('Women D string input'!B125="","",'Women D string input'!B125)</f>
        <v>2</v>
      </c>
      <c r="C1618" s="38" t="str">
        <f>IF('Women D string input'!C125="","",'Women D string input'!C125)</f>
        <v/>
      </c>
      <c r="D1618" s="38" t="str">
        <f>IF('Women D string input'!D125="","",'Women D string input'!D125)</f>
        <v/>
      </c>
      <c r="E1618" s="38" t="str">
        <f>IF('Women D string input'!E125="","",'Women D string input'!E125)</f>
        <v/>
      </c>
      <c r="F1618" s="46" t="str">
        <f>IF('Women D string input'!X125="","",'Women D string input'!X125)</f>
        <v/>
      </c>
      <c r="G1618" s="46">
        <f>IF('Women D string input'!K125="","",'Women D string input'!K125)</f>
        <v>0</v>
      </c>
      <c r="H1618" s="46" t="str">
        <f>IF('Women D string input'!L125="","",'Women D string input'!L125)</f>
        <v/>
      </c>
      <c r="I1618" s="38" t="str">
        <f>IF('Women D string input'!H125="","",'Women D string input'!H125)</f>
        <v/>
      </c>
      <c r="J1618" s="148" t="str">
        <f>IF('Women D string input'!F125="","",'Women D string input'!F125)</f>
        <v/>
      </c>
    </row>
    <row r="1619" spans="1:10">
      <c r="A1619" t="str">
        <f>IF('Women D string input'!A126="","",'Women D string input'!A126)</f>
        <v/>
      </c>
      <c r="B1619" s="38">
        <f>IF('Women D string input'!B126="","",'Women D string input'!B126)</f>
        <v>3</v>
      </c>
      <c r="C1619" s="38" t="str">
        <f>IF('Women D string input'!C126="","",'Women D string input'!C126)</f>
        <v/>
      </c>
      <c r="D1619" s="38" t="str">
        <f>IF('Women D string input'!D126="","",'Women D string input'!D126)</f>
        <v/>
      </c>
      <c r="E1619" s="38" t="str">
        <f>IF('Women D string input'!E126="","",'Women D string input'!E126)</f>
        <v/>
      </c>
      <c r="F1619" s="46" t="str">
        <f>IF('Women D string input'!X126="","",'Women D string input'!X126)</f>
        <v/>
      </c>
      <c r="G1619" s="46">
        <f>IF('Women D string input'!K126="","",'Women D string input'!K126)</f>
        <v>0</v>
      </c>
      <c r="H1619" s="46" t="str">
        <f>IF('Women D string input'!L126="","",'Women D string input'!L126)</f>
        <v/>
      </c>
      <c r="I1619" s="38" t="str">
        <f>IF('Women D string input'!H126="","",'Women D string input'!H126)</f>
        <v/>
      </c>
      <c r="J1619" s="148" t="str">
        <f>IF('Women D string input'!F126="","",'Women D string input'!F126)</f>
        <v/>
      </c>
    </row>
    <row r="1620" spans="1:10">
      <c r="A1620" t="str">
        <f>IF('Women D string input'!A127="","",'Women D string input'!A127)</f>
        <v/>
      </c>
      <c r="B1620" s="38">
        <f>IF('Women D string input'!B127="","",'Women D string input'!B127)</f>
        <v>4</v>
      </c>
      <c r="C1620" s="38" t="str">
        <f>IF('Women D string input'!C127="","",'Women D string input'!C127)</f>
        <v/>
      </c>
      <c r="D1620" s="38" t="str">
        <f>IF('Women D string input'!D127="","",'Women D string input'!D127)</f>
        <v/>
      </c>
      <c r="E1620" s="38" t="str">
        <f>IF('Women D string input'!E127="","",'Women D string input'!E127)</f>
        <v/>
      </c>
      <c r="F1620" s="46" t="str">
        <f>IF('Women D string input'!X127="","",'Women D string input'!X127)</f>
        <v/>
      </c>
      <c r="G1620" s="46">
        <f>IF('Women D string input'!K127="","",'Women D string input'!K127)</f>
        <v>0</v>
      </c>
      <c r="H1620" s="46" t="str">
        <f>IF('Women D string input'!L127="","",'Women D string input'!L127)</f>
        <v/>
      </c>
      <c r="I1620" s="38" t="str">
        <f>IF('Women D string input'!H127="","",'Women D string input'!H127)</f>
        <v/>
      </c>
      <c r="J1620" s="148" t="str">
        <f>IF('Women D string input'!F127="","",'Women D string input'!F127)</f>
        <v/>
      </c>
    </row>
    <row r="1621" spans="1:10">
      <c r="A1621" t="str">
        <f>IF('Women D string input'!A128="","",'Women D string input'!A128)</f>
        <v/>
      </c>
      <c r="B1621" s="38">
        <f>IF('Women D string input'!B128="","",'Women D string input'!B128)</f>
        <v>5</v>
      </c>
      <c r="C1621" s="38" t="str">
        <f>IF('Women D string input'!C128="","",'Women D string input'!C128)</f>
        <v/>
      </c>
      <c r="D1621" s="38" t="str">
        <f>IF('Women D string input'!D128="","",'Women D string input'!D128)</f>
        <v/>
      </c>
      <c r="E1621" s="38" t="str">
        <f>IF('Women D string input'!E128="","",'Women D string input'!E128)</f>
        <v/>
      </c>
      <c r="F1621" s="46" t="str">
        <f>IF('Women D string input'!X128="","",'Women D string input'!X128)</f>
        <v/>
      </c>
      <c r="G1621" s="46">
        <f>IF('Women D string input'!K128="","",'Women D string input'!K128)</f>
        <v>0</v>
      </c>
      <c r="H1621" s="46" t="str">
        <f>IF('Women D string input'!L128="","",'Women D string input'!L128)</f>
        <v/>
      </c>
      <c r="I1621" s="38" t="str">
        <f>IF('Women D string input'!H128="","",'Women D string input'!H128)</f>
        <v/>
      </c>
      <c r="J1621" s="148" t="str">
        <f>IF('Women D string input'!F128="","",'Women D string input'!F128)</f>
        <v/>
      </c>
    </row>
    <row r="1622" spans="1:10">
      <c r="A1622" t="str">
        <f>IF('Women D string input'!A129="","",'Women D string input'!A129)</f>
        <v/>
      </c>
      <c r="B1622" s="38">
        <f>IF('Women D string input'!B129="","",'Women D string input'!B129)</f>
        <v>6</v>
      </c>
      <c r="C1622" s="38" t="str">
        <f>IF('Women D string input'!C129="","",'Women D string input'!C129)</f>
        <v/>
      </c>
      <c r="D1622" s="38" t="str">
        <f>IF('Women D string input'!D129="","",'Women D string input'!D129)</f>
        <v/>
      </c>
      <c r="E1622" s="38" t="str">
        <f>IF('Women D string input'!E129="","",'Women D string input'!E129)</f>
        <v/>
      </c>
      <c r="F1622" s="46" t="str">
        <f>IF('Women D string input'!X129="","",'Women D string input'!X129)</f>
        <v/>
      </c>
      <c r="G1622" s="46">
        <f>IF('Women D string input'!K129="","",'Women D string input'!K129)</f>
        <v>0</v>
      </c>
      <c r="H1622" s="46" t="str">
        <f>IF('Women D string input'!L129="","",'Women D string input'!L129)</f>
        <v/>
      </c>
      <c r="I1622" s="38" t="str">
        <f>IF('Women D string input'!H129="","",'Women D string input'!H129)</f>
        <v/>
      </c>
      <c r="J1622" s="148" t="str">
        <f>IF('Women D string input'!F129="","",'Women D string input'!F129)</f>
        <v/>
      </c>
    </row>
    <row r="1623" spans="1:10">
      <c r="A1623" t="str">
        <f>IF('Women D string input'!A130="","",'Women D string input'!A130)</f>
        <v/>
      </c>
      <c r="B1623" s="38">
        <f>IF('Women D string input'!B130="","",'Women D string input'!B130)</f>
        <v>7</v>
      </c>
      <c r="C1623" s="38" t="str">
        <f>IF('Women D string input'!C130="","",'Women D string input'!C130)</f>
        <v/>
      </c>
      <c r="D1623" s="38" t="str">
        <f>IF('Women D string input'!D130="","",'Women D string input'!D130)</f>
        <v/>
      </c>
      <c r="E1623" s="38" t="str">
        <f>IF('Women D string input'!E130="","",'Women D string input'!E130)</f>
        <v/>
      </c>
      <c r="F1623" s="46" t="str">
        <f>IF('Women D string input'!X130="","",'Women D string input'!X130)</f>
        <v/>
      </c>
      <c r="G1623" s="46">
        <f>IF('Women D string input'!K130="","",'Women D string input'!K130)</f>
        <v>0</v>
      </c>
      <c r="H1623" s="46" t="str">
        <f>IF('Women D string input'!L130="","",'Women D string input'!L130)</f>
        <v/>
      </c>
      <c r="I1623" s="38" t="str">
        <f>IF('Women D string input'!H130="","",'Women D string input'!H130)</f>
        <v/>
      </c>
      <c r="J1623" s="148" t="str">
        <f>IF('Women D string input'!F130="","",'Women D string input'!F130)</f>
        <v/>
      </c>
    </row>
    <row r="1624" spans="1:10">
      <c r="A1624" t="str">
        <f>IF('Women D string input'!A131="","",'Women D string input'!A131)</f>
        <v/>
      </c>
      <c r="B1624" s="38">
        <f>IF('Women D string input'!B131="","",'Women D string input'!B131)</f>
        <v>8</v>
      </c>
      <c r="C1624" s="38" t="str">
        <f>IF('Women D string input'!C131="","",'Women D string input'!C131)</f>
        <v/>
      </c>
      <c r="D1624" s="38" t="str">
        <f>IF('Women D string input'!D131="","",'Women D string input'!D131)</f>
        <v/>
      </c>
      <c r="E1624" s="38" t="str">
        <f>IF('Women D string input'!E131="","",'Women D string input'!E131)</f>
        <v/>
      </c>
      <c r="F1624" s="46" t="str">
        <f>IF('Women D string input'!X131="","",'Women D string input'!X131)</f>
        <v/>
      </c>
      <c r="G1624" s="46">
        <f>IF('Women D string input'!K131="","",'Women D string input'!K131)</f>
        <v>0</v>
      </c>
      <c r="H1624" s="46" t="str">
        <f>IF('Women D string input'!L131="","",'Women D string input'!L131)</f>
        <v/>
      </c>
      <c r="I1624" s="38" t="str">
        <f>IF('Women D string input'!H131="","",'Women D string input'!H131)</f>
        <v/>
      </c>
      <c r="J1624" s="148" t="str">
        <f>IF('Women D string input'!F131="","",'Women D string input'!F131)</f>
        <v/>
      </c>
    </row>
    <row r="1625" spans="1:10">
      <c r="A1625" t="str">
        <f>IF('Women D string input'!A132="","",'Women D string input'!A132)</f>
        <v/>
      </c>
      <c r="B1625" s="38">
        <f>IF('Women D string input'!B132="","",'Women D string input'!B132)</f>
        <v>9</v>
      </c>
      <c r="C1625" s="38" t="str">
        <f>IF('Women D string input'!C132="","",'Women D string input'!C132)</f>
        <v/>
      </c>
      <c r="D1625" s="38" t="str">
        <f>IF('Women D string input'!D132="","",'Women D string input'!D132)</f>
        <v/>
      </c>
      <c r="E1625" s="38" t="str">
        <f>IF('Women D string input'!E132="","",'Women D string input'!E132)</f>
        <v/>
      </c>
      <c r="F1625" s="46" t="str">
        <f>IF('Women D string input'!X132="","",'Women D string input'!X132)</f>
        <v/>
      </c>
      <c r="G1625" s="38">
        <f>IF('Women D string input'!K132="","",'Women D string input'!K132)</f>
        <v>0</v>
      </c>
      <c r="H1625" s="38" t="str">
        <f>IF('Women D string input'!L132="","",'Women D string input'!L132)</f>
        <v/>
      </c>
      <c r="I1625" s="38" t="str">
        <f>IF('Women D string input'!H132="","",'Women D string input'!H132)</f>
        <v/>
      </c>
      <c r="J1625" s="148" t="str">
        <f>IF('Women D string input'!F132="","",'Women D string input'!F132)</f>
        <v/>
      </c>
    </row>
    <row r="1626" spans="1:10">
      <c r="A1626" t="str">
        <f>IF('Women D string input'!A133="","",'Women D string input'!A133)</f>
        <v/>
      </c>
      <c r="B1626" s="38">
        <f>IF('Women D string input'!B133="","",'Women D string input'!B133)</f>
        <v>10</v>
      </c>
      <c r="C1626" s="38" t="str">
        <f>IF('Women D string input'!C133="","",'Women D string input'!C133)</f>
        <v/>
      </c>
      <c r="D1626" s="38" t="str">
        <f>IF('Women D string input'!D133="","",'Women D string input'!D133)</f>
        <v/>
      </c>
      <c r="E1626" s="38" t="str">
        <f>IF('Women D string input'!E133="","",'Women D string input'!E133)</f>
        <v/>
      </c>
      <c r="F1626" s="46" t="str">
        <f>IF('Women D string input'!X133="","",'Women D string input'!X133)</f>
        <v/>
      </c>
      <c r="G1626" s="38">
        <f>IF('Women D string input'!K133="","",'Women D string input'!K133)</f>
        <v>0</v>
      </c>
      <c r="H1626" s="38" t="str">
        <f>IF('Women D string input'!L133="","",'Women D string input'!L133)</f>
        <v/>
      </c>
      <c r="I1626" s="38" t="str">
        <f>IF('Women D string input'!H133="","",'Women D string input'!H133)</f>
        <v/>
      </c>
      <c r="J1626" s="148" t="str">
        <f>IF('Women D string input'!F133="","",'Women D string input'!F133)</f>
        <v/>
      </c>
    </row>
    <row r="1627" spans="1:10">
      <c r="A1627" t="str">
        <f>IF('Women D string input'!A134="","",'Women D string input'!A134)</f>
        <v/>
      </c>
      <c r="B1627" s="38">
        <f>IF('Women D string input'!B134="","",'Women D string input'!B134)</f>
        <v>11</v>
      </c>
      <c r="C1627" s="38" t="str">
        <f>IF('Women D string input'!C134="","",'Women D string input'!C134)</f>
        <v/>
      </c>
      <c r="D1627" s="38" t="str">
        <f>IF('Women D string input'!D134="","",'Women D string input'!D134)</f>
        <v/>
      </c>
      <c r="E1627" s="38" t="str">
        <f>IF('Women D string input'!E134="","",'Women D string input'!E134)</f>
        <v/>
      </c>
      <c r="F1627" s="46" t="str">
        <f>IF('Women D string input'!X134="","",'Women D string input'!X134)</f>
        <v/>
      </c>
      <c r="G1627" s="38">
        <f>IF('Women D string input'!K134="","",'Women D string input'!K134)</f>
        <v>0</v>
      </c>
      <c r="H1627" s="38" t="str">
        <f>IF('Women D string input'!L134="","",'Women D string input'!L134)</f>
        <v/>
      </c>
      <c r="I1627" s="38" t="str">
        <f>IF('Women D string input'!H134="","",'Women D string input'!H134)</f>
        <v/>
      </c>
      <c r="J1627" s="148" t="str">
        <f>IF('Women D string input'!F134="","",'Women D string input'!F134)</f>
        <v/>
      </c>
    </row>
    <row r="1628" spans="1:10">
      <c r="A1628" t="str">
        <f>IF('Women D string input'!A135="","",'Women D string input'!A135)</f>
        <v/>
      </c>
      <c r="B1628" s="38">
        <f>IF('Women D string input'!B135="","",'Women D string input'!B135)</f>
        <v>12</v>
      </c>
      <c r="C1628" s="38" t="str">
        <f>IF('Women D string input'!C135="","",'Women D string input'!C135)</f>
        <v/>
      </c>
      <c r="D1628" s="38" t="str">
        <f>IF('Women D string input'!D135="","",'Women D string input'!D135)</f>
        <v/>
      </c>
      <c r="E1628" s="38" t="str">
        <f>IF('Women D string input'!E135="","",'Women D string input'!E135)</f>
        <v/>
      </c>
      <c r="F1628" s="46" t="str">
        <f>IF('Women D string input'!X135="","",'Women D string input'!X135)</f>
        <v/>
      </c>
      <c r="G1628" s="38">
        <f>IF('Women D string input'!K135="","",'Women D string input'!K135)</f>
        <v>0</v>
      </c>
      <c r="H1628" s="38" t="str">
        <f>IF('Women D string input'!L135="","",'Women D string input'!L135)</f>
        <v/>
      </c>
      <c r="I1628" s="38" t="str">
        <f>IF('Women D string input'!H135="","",'Women D string input'!H135)</f>
        <v/>
      </c>
      <c r="J1628" s="148" t="str">
        <f>IF('Women D string input'!F135="","",'Women D string input'!F135)</f>
        <v/>
      </c>
    </row>
    <row r="1629" spans="1:10">
      <c r="A1629" t="str">
        <f>IF('Women D string input'!A136="","",'Women D string input'!A136)</f>
        <v/>
      </c>
      <c r="B1629" t="str">
        <f>IF('Women D string input'!B136="","",'Women D string input'!B136)</f>
        <v/>
      </c>
      <c r="C1629" t="str">
        <f>IF('Women D string input'!C136="","",'Women D string input'!C136)</f>
        <v/>
      </c>
      <c r="D1629" t="str">
        <f>IF('Women D string input'!D136="","",'Women D string input'!D136)</f>
        <v/>
      </c>
      <c r="E1629" t="str">
        <f>IF('Women D string input'!E136="","",'Women D string input'!E136)</f>
        <v/>
      </c>
      <c r="F1629" s="2" t="str">
        <f>IF('Women D string input'!X136="","",'Women D string input'!X136)</f>
        <v/>
      </c>
      <c r="G1629" t="str">
        <f>IF('Women D string input'!K136="","",'Women D string input'!K136)</f>
        <v/>
      </c>
      <c r="H1629" t="str">
        <f>IF('Women D string input'!L136="","",'Women D string input'!L136)</f>
        <v/>
      </c>
      <c r="I1629" t="str">
        <f>IF('Women D string input'!H136="","",'Women D string input'!H136)</f>
        <v/>
      </c>
    </row>
    <row r="1630" spans="1:10">
      <c r="A1630" t="str">
        <f>IF('Women D string input'!A137="","",'Women D string input'!A137)</f>
        <v/>
      </c>
      <c r="B1630" t="str">
        <f>IF('Women D string input'!B137="","",'Women D string input'!B137)</f>
        <v/>
      </c>
      <c r="C1630" t="str">
        <f>IF('Women D string input'!C137="","",'Women D string input'!C137)</f>
        <v/>
      </c>
      <c r="D1630" t="str">
        <f>IF('Women D string input'!D137="","",'Women D string input'!D137)</f>
        <v/>
      </c>
      <c r="E1630" t="str">
        <f>IF('Women D string input'!E137="","",'Women D string input'!E137)</f>
        <v/>
      </c>
      <c r="F1630" s="2" t="str">
        <f>IF('Women D string input'!X137="","",'Women D string input'!X137)</f>
        <v/>
      </c>
      <c r="G1630" t="str">
        <f>IF('Women D string input'!K137="","",'Women D string input'!K137)</f>
        <v/>
      </c>
      <c r="H1630" t="str">
        <f>IF('Women D string input'!L137="","",'Women D string input'!L137)</f>
        <v/>
      </c>
      <c r="I1630" t="str">
        <f>IF('Women D string input'!H137="","",'Women D string input'!H137)</f>
        <v/>
      </c>
    </row>
    <row r="1631" spans="1:10">
      <c r="A1631" s="39" t="str">
        <f>IF('Women D string input'!A138="","",'Women D string input'!A138)</f>
        <v>Event</v>
      </c>
      <c r="B1631" s="39" t="str">
        <f>IF('Women D string input'!B138="","",'Women D string input'!B138)</f>
        <v>Event</v>
      </c>
      <c r="C1631" s="39" t="str">
        <f>IF('Women D string input'!C138="","",'Women D string input'!C138)</f>
        <v>TJ</v>
      </c>
      <c r="D1631" s="39" t="str">
        <f>IF('Women D string input'!D138="","",'Women D string input'!D138)</f>
        <v>metres</v>
      </c>
      <c r="E1631" s="40" t="str">
        <f>IF('Women D string input'!E138="","",'Women D string input'!E138)</f>
        <v/>
      </c>
      <c r="F1631" s="2" t="str">
        <f>IF('Women D string input'!X138="","",'Women D string input'!X138)</f>
        <v/>
      </c>
      <c r="G1631" s="2" t="str">
        <f>IF('Women D string input'!K138="","",'Women D string input'!K138)</f>
        <v/>
      </c>
      <c r="H1631" s="2" t="str">
        <f>IF('Women D string input'!L138="","",'Women D string input'!L138)</f>
        <v/>
      </c>
      <c r="I1631" t="str">
        <f>IF('Women D string input'!H138="","",'Women D string input'!H138)</f>
        <v/>
      </c>
    </row>
    <row r="1632" spans="1:10">
      <c r="A1632" s="16" t="str">
        <f>IF('Women D string input'!A139="","",'Women D string input'!A139)</f>
        <v>TJ</v>
      </c>
      <c r="B1632" s="41" t="str">
        <f>IF('Women D string input'!B139="","",'Women D string input'!B139)</f>
        <v>D string</v>
      </c>
      <c r="C1632" s="42" t="str">
        <f>IF('Women D string input'!C139="","",'Women D string input'!C139)</f>
        <v/>
      </c>
      <c r="D1632" s="42" t="str">
        <f>IF('Women D string input'!D139="","",'Women D string input'!D139)</f>
        <v/>
      </c>
      <c r="E1632" s="141" t="str">
        <f>IF('Women D string input'!E139="","",'Women D string input'!E139)</f>
        <v/>
      </c>
      <c r="F1632" s="43" t="str">
        <f>IF('Women D string input'!X139="","",'Women D string input'!X139)</f>
        <v>Formatted</v>
      </c>
      <c r="G1632" s="143" t="str">
        <f>IF('Women D string input'!K139="","",'Women D string input'!K139)</f>
        <v>Position</v>
      </c>
      <c r="H1632" s="146" t="str">
        <f>IF('Women D string input'!L139="","",'Women D string input'!L139)</f>
        <v>RAZA</v>
      </c>
      <c r="I1632" s="98" t="str">
        <f>IF('Women D string input'!H139="","",'Women D string input'!H139)</f>
        <v>Para</v>
      </c>
      <c r="J1632" s="98" t="str">
        <f>IF('Women D string input'!F139="","",'Women D string input'!F139)</f>
        <v>Wind if</v>
      </c>
    </row>
    <row r="1633" spans="1:10">
      <c r="A1633" s="40" t="str">
        <f>IF('Women D string input'!A140="","",'Women D string input'!A140)</f>
        <v>WOMEN</v>
      </c>
      <c r="B1633" s="44" t="str">
        <f>IF('Women D string input'!B140="","",'Women D string input'!B140)</f>
        <v>Position</v>
      </c>
      <c r="C1633" s="37" t="str">
        <f>IF('Women D string input'!C140="","",'Women D string input'!C140)</f>
        <v>Competitor</v>
      </c>
      <c r="D1633" s="37" t="str">
        <f>IF('Women D string input'!D140="","",'Women D string input'!D140)</f>
        <v>Club</v>
      </c>
      <c r="E1633" s="142" t="str">
        <f>IF('Women D string input'!E140="","",'Women D string input'!E140)</f>
        <v>Bib Number</v>
      </c>
      <c r="F1633" s="45" t="str">
        <f>IF('Women D string input'!X140="","",'Women D string input'!X140)</f>
        <v>Performance</v>
      </c>
      <c r="G1633" s="144" t="str">
        <f>IF('Women D string input'!K140="","",'Women D string input'!K140)</f>
        <v>Points</v>
      </c>
      <c r="H1633" s="147" t="str">
        <f>IF('Women D string input'!L140="","",'Women D string input'!L140)</f>
        <v>Points</v>
      </c>
      <c r="I1633" s="44" t="str">
        <f>IF('Women D string input'!H140="","",'Women D string input'!H140)</f>
        <v>Category</v>
      </c>
      <c r="J1633" s="44" t="str">
        <f>IF('Women D string input'!F140="","",'Women D string input'!F140)</f>
        <v>applicable</v>
      </c>
    </row>
    <row r="1634" spans="1:10">
      <c r="A1634" t="str">
        <f>IF('Women D string input'!A141="","",'Women D string input'!A141)</f>
        <v/>
      </c>
      <c r="B1634" s="38">
        <f>IF('Women D string input'!B141="","",'Women D string input'!B141)</f>
        <v>1</v>
      </c>
      <c r="C1634" s="38" t="str">
        <f>IF('Women D string input'!C141="","",'Women D string input'!C141)</f>
        <v/>
      </c>
      <c r="D1634" s="38" t="str">
        <f>IF('Women D string input'!D141="","",'Women D string input'!D141)</f>
        <v/>
      </c>
      <c r="E1634" s="38" t="str">
        <f>IF('Women D string input'!E141="","",'Women D string input'!E141)</f>
        <v/>
      </c>
      <c r="F1634" s="145" t="str">
        <f>IF('Women D string input'!X141="","",'Women D string input'!X141)</f>
        <v/>
      </c>
      <c r="G1634" s="46">
        <f>IF('Women D string input'!K141="","",'Women D string input'!K141)</f>
        <v>0</v>
      </c>
      <c r="H1634" s="46" t="str">
        <f>IF('Women D string input'!L141="","",'Women D string input'!L141)</f>
        <v/>
      </c>
      <c r="I1634" s="99" t="str">
        <f>IF('Women D string input'!H141="","",'Women D string input'!H141)</f>
        <v/>
      </c>
      <c r="J1634" s="148" t="str">
        <f>IF('Women D string input'!F141="","",'Women D string input'!F141)</f>
        <v/>
      </c>
    </row>
    <row r="1635" spans="1:10">
      <c r="A1635" t="str">
        <f>IF('Women D string input'!A142="","",'Women D string input'!A142)</f>
        <v/>
      </c>
      <c r="B1635" s="38">
        <f>IF('Women D string input'!B142="","",'Women D string input'!B142)</f>
        <v>2</v>
      </c>
      <c r="C1635" s="38" t="str">
        <f>IF('Women D string input'!C142="","",'Women D string input'!C142)</f>
        <v/>
      </c>
      <c r="D1635" s="38" t="str">
        <f>IF('Women D string input'!D142="","",'Women D string input'!D142)</f>
        <v/>
      </c>
      <c r="E1635" s="38" t="str">
        <f>IF('Women D string input'!E142="","",'Women D string input'!E142)</f>
        <v/>
      </c>
      <c r="F1635" s="46" t="str">
        <f>IF('Women D string input'!X142="","",'Women D string input'!X142)</f>
        <v/>
      </c>
      <c r="G1635" s="46">
        <f>IF('Women D string input'!K142="","",'Women D string input'!K142)</f>
        <v>0</v>
      </c>
      <c r="H1635" s="46" t="str">
        <f>IF('Women D string input'!L142="","",'Women D string input'!L142)</f>
        <v/>
      </c>
      <c r="I1635" s="38" t="str">
        <f>IF('Women D string input'!H142="","",'Women D string input'!H142)</f>
        <v/>
      </c>
      <c r="J1635" s="148" t="str">
        <f>IF('Women D string input'!F142="","",'Women D string input'!F142)</f>
        <v/>
      </c>
    </row>
    <row r="1636" spans="1:10">
      <c r="A1636" t="str">
        <f>IF('Women D string input'!A143="","",'Women D string input'!A143)</f>
        <v/>
      </c>
      <c r="B1636" s="38">
        <f>IF('Women D string input'!B143="","",'Women D string input'!B143)</f>
        <v>3</v>
      </c>
      <c r="C1636" s="38" t="str">
        <f>IF('Women D string input'!C143="","",'Women D string input'!C143)</f>
        <v/>
      </c>
      <c r="D1636" s="38" t="str">
        <f>IF('Women D string input'!D143="","",'Women D string input'!D143)</f>
        <v/>
      </c>
      <c r="E1636" s="38" t="str">
        <f>IF('Women D string input'!E143="","",'Women D string input'!E143)</f>
        <v/>
      </c>
      <c r="F1636" s="46" t="str">
        <f>IF('Women D string input'!X143="","",'Women D string input'!X143)</f>
        <v/>
      </c>
      <c r="G1636" s="46">
        <f>IF('Women D string input'!K143="","",'Women D string input'!K143)</f>
        <v>0</v>
      </c>
      <c r="H1636" s="46" t="str">
        <f>IF('Women D string input'!L143="","",'Women D string input'!L143)</f>
        <v/>
      </c>
      <c r="I1636" s="38" t="str">
        <f>IF('Women D string input'!H143="","",'Women D string input'!H143)</f>
        <v/>
      </c>
      <c r="J1636" s="148" t="str">
        <f>IF('Women D string input'!F143="","",'Women D string input'!F143)</f>
        <v/>
      </c>
    </row>
    <row r="1637" spans="1:10">
      <c r="A1637" t="str">
        <f>IF('Women D string input'!A144="","",'Women D string input'!A144)</f>
        <v/>
      </c>
      <c r="B1637" s="38">
        <f>IF('Women D string input'!B144="","",'Women D string input'!B144)</f>
        <v>4</v>
      </c>
      <c r="C1637" s="38" t="str">
        <f>IF('Women D string input'!C144="","",'Women D string input'!C144)</f>
        <v/>
      </c>
      <c r="D1637" s="38" t="str">
        <f>IF('Women D string input'!D144="","",'Women D string input'!D144)</f>
        <v/>
      </c>
      <c r="E1637" s="38" t="str">
        <f>IF('Women D string input'!E144="","",'Women D string input'!E144)</f>
        <v/>
      </c>
      <c r="F1637" s="46" t="str">
        <f>IF('Women D string input'!X144="","",'Women D string input'!X144)</f>
        <v/>
      </c>
      <c r="G1637" s="46">
        <f>IF('Women D string input'!K144="","",'Women D string input'!K144)</f>
        <v>0</v>
      </c>
      <c r="H1637" s="46" t="str">
        <f>IF('Women D string input'!L144="","",'Women D string input'!L144)</f>
        <v/>
      </c>
      <c r="I1637" s="38" t="str">
        <f>IF('Women D string input'!H144="","",'Women D string input'!H144)</f>
        <v/>
      </c>
      <c r="J1637" s="148" t="str">
        <f>IF('Women D string input'!F144="","",'Women D string input'!F144)</f>
        <v/>
      </c>
    </row>
    <row r="1638" spans="1:10">
      <c r="A1638" t="str">
        <f>IF('Women D string input'!A145="","",'Women D string input'!A145)</f>
        <v/>
      </c>
      <c r="B1638" s="38">
        <f>IF('Women D string input'!B145="","",'Women D string input'!B145)</f>
        <v>5</v>
      </c>
      <c r="C1638" s="38" t="str">
        <f>IF('Women D string input'!C145="","",'Women D string input'!C145)</f>
        <v/>
      </c>
      <c r="D1638" s="38" t="str">
        <f>IF('Women D string input'!D145="","",'Women D string input'!D145)</f>
        <v/>
      </c>
      <c r="E1638" s="38" t="str">
        <f>IF('Women D string input'!E145="","",'Women D string input'!E145)</f>
        <v/>
      </c>
      <c r="F1638" s="46" t="str">
        <f>IF('Women D string input'!X145="","",'Women D string input'!X145)</f>
        <v/>
      </c>
      <c r="G1638" s="46">
        <f>IF('Women D string input'!K145="","",'Women D string input'!K145)</f>
        <v>0</v>
      </c>
      <c r="H1638" s="46" t="str">
        <f>IF('Women D string input'!L145="","",'Women D string input'!L145)</f>
        <v/>
      </c>
      <c r="I1638" s="38" t="str">
        <f>IF('Women D string input'!H145="","",'Women D string input'!H145)</f>
        <v/>
      </c>
      <c r="J1638" s="148" t="str">
        <f>IF('Women D string input'!F145="","",'Women D string input'!F145)</f>
        <v/>
      </c>
    </row>
    <row r="1639" spans="1:10">
      <c r="A1639" t="str">
        <f>IF('Women D string input'!A146="","",'Women D string input'!A146)</f>
        <v/>
      </c>
      <c r="B1639" s="38">
        <f>IF('Women D string input'!B146="","",'Women D string input'!B146)</f>
        <v>6</v>
      </c>
      <c r="C1639" s="38" t="str">
        <f>IF('Women D string input'!C146="","",'Women D string input'!C146)</f>
        <v/>
      </c>
      <c r="D1639" s="38" t="str">
        <f>IF('Women D string input'!D146="","",'Women D string input'!D146)</f>
        <v/>
      </c>
      <c r="E1639" s="38" t="str">
        <f>IF('Women D string input'!E146="","",'Women D string input'!E146)</f>
        <v/>
      </c>
      <c r="F1639" s="46" t="str">
        <f>IF('Women D string input'!X146="","",'Women D string input'!X146)</f>
        <v/>
      </c>
      <c r="G1639" s="46">
        <f>IF('Women D string input'!K146="","",'Women D string input'!K146)</f>
        <v>0</v>
      </c>
      <c r="H1639" s="46" t="str">
        <f>IF('Women D string input'!L146="","",'Women D string input'!L146)</f>
        <v/>
      </c>
      <c r="I1639" s="38" t="str">
        <f>IF('Women D string input'!H146="","",'Women D string input'!H146)</f>
        <v/>
      </c>
      <c r="J1639" s="148" t="str">
        <f>IF('Women D string input'!F146="","",'Women D string input'!F146)</f>
        <v/>
      </c>
    </row>
    <row r="1640" spans="1:10">
      <c r="A1640" t="str">
        <f>IF('Women D string input'!A147="","",'Women D string input'!A147)</f>
        <v/>
      </c>
      <c r="B1640" s="38">
        <f>IF('Women D string input'!B147="","",'Women D string input'!B147)</f>
        <v>7</v>
      </c>
      <c r="C1640" s="38" t="str">
        <f>IF('Women D string input'!C147="","",'Women D string input'!C147)</f>
        <v/>
      </c>
      <c r="D1640" s="38" t="str">
        <f>IF('Women D string input'!D147="","",'Women D string input'!D147)</f>
        <v/>
      </c>
      <c r="E1640" s="38" t="str">
        <f>IF('Women D string input'!E147="","",'Women D string input'!E147)</f>
        <v/>
      </c>
      <c r="F1640" s="46" t="str">
        <f>IF('Women D string input'!X147="","",'Women D string input'!X147)</f>
        <v/>
      </c>
      <c r="G1640" s="46">
        <f>IF('Women D string input'!K147="","",'Women D string input'!K147)</f>
        <v>0</v>
      </c>
      <c r="H1640" s="46" t="str">
        <f>IF('Women D string input'!L147="","",'Women D string input'!L147)</f>
        <v/>
      </c>
      <c r="I1640" s="38" t="str">
        <f>IF('Women D string input'!H147="","",'Women D string input'!H147)</f>
        <v/>
      </c>
      <c r="J1640" s="148" t="str">
        <f>IF('Women D string input'!F147="","",'Women D string input'!F147)</f>
        <v/>
      </c>
    </row>
    <row r="1641" spans="1:10">
      <c r="A1641" t="str">
        <f>IF('Women D string input'!A148="","",'Women D string input'!A148)</f>
        <v/>
      </c>
      <c r="B1641" s="38">
        <f>IF('Women D string input'!B148="","",'Women D string input'!B148)</f>
        <v>8</v>
      </c>
      <c r="C1641" s="38" t="str">
        <f>IF('Women D string input'!C148="","",'Women D string input'!C148)</f>
        <v/>
      </c>
      <c r="D1641" s="38" t="str">
        <f>IF('Women D string input'!D148="","",'Women D string input'!D148)</f>
        <v/>
      </c>
      <c r="E1641" s="38" t="str">
        <f>IF('Women D string input'!E148="","",'Women D string input'!E148)</f>
        <v/>
      </c>
      <c r="F1641" s="46" t="str">
        <f>IF('Women D string input'!X148="","",'Women D string input'!X148)</f>
        <v/>
      </c>
      <c r="G1641" s="46">
        <f>IF('Women D string input'!K148="","",'Women D string input'!K148)</f>
        <v>0</v>
      </c>
      <c r="H1641" s="46" t="str">
        <f>IF('Women D string input'!L148="","",'Women D string input'!L148)</f>
        <v/>
      </c>
      <c r="I1641" s="38" t="str">
        <f>IF('Women D string input'!H148="","",'Women D string input'!H148)</f>
        <v/>
      </c>
      <c r="J1641" s="148" t="str">
        <f>IF('Women D string input'!F148="","",'Women D string input'!F148)</f>
        <v/>
      </c>
    </row>
    <row r="1642" spans="1:10">
      <c r="A1642" t="str">
        <f>IF('Women D string input'!A149="","",'Women D string input'!A149)</f>
        <v/>
      </c>
      <c r="B1642" s="38">
        <f>IF('Women D string input'!B149="","",'Women D string input'!B149)</f>
        <v>9</v>
      </c>
      <c r="C1642" s="38" t="str">
        <f>IF('Women D string input'!C149="","",'Women D string input'!C149)</f>
        <v/>
      </c>
      <c r="D1642" s="38" t="str">
        <f>IF('Women D string input'!D149="","",'Women D string input'!D149)</f>
        <v/>
      </c>
      <c r="E1642" s="38" t="str">
        <f>IF('Women D string input'!E149="","",'Women D string input'!E149)</f>
        <v/>
      </c>
      <c r="F1642" s="46" t="str">
        <f>IF('Women D string input'!X149="","",'Women D string input'!X149)</f>
        <v/>
      </c>
      <c r="G1642" s="38">
        <f>IF('Women D string input'!K149="","",'Women D string input'!K149)</f>
        <v>0</v>
      </c>
      <c r="H1642" s="38" t="str">
        <f>IF('Women D string input'!L149="","",'Women D string input'!L149)</f>
        <v/>
      </c>
      <c r="I1642" s="38" t="str">
        <f>IF('Women D string input'!H149="","",'Women D string input'!H149)</f>
        <v/>
      </c>
      <c r="J1642" s="148" t="str">
        <f>IF('Women D string input'!F149="","",'Women D string input'!F149)</f>
        <v/>
      </c>
    </row>
    <row r="1643" spans="1:10">
      <c r="A1643" t="str">
        <f>IF('Women D string input'!A150="","",'Women D string input'!A150)</f>
        <v/>
      </c>
      <c r="B1643" s="38">
        <f>IF('Women D string input'!B150="","",'Women D string input'!B150)</f>
        <v>10</v>
      </c>
      <c r="C1643" s="38" t="str">
        <f>IF('Women D string input'!C150="","",'Women D string input'!C150)</f>
        <v/>
      </c>
      <c r="D1643" s="38" t="str">
        <f>IF('Women D string input'!D150="","",'Women D string input'!D150)</f>
        <v/>
      </c>
      <c r="E1643" s="38" t="str">
        <f>IF('Women D string input'!E150="","",'Women D string input'!E150)</f>
        <v/>
      </c>
      <c r="F1643" s="46" t="str">
        <f>IF('Women D string input'!X150="","",'Women D string input'!X150)</f>
        <v/>
      </c>
      <c r="G1643" s="38">
        <f>IF('Women D string input'!K150="","",'Women D string input'!K150)</f>
        <v>0</v>
      </c>
      <c r="H1643" s="38" t="str">
        <f>IF('Women D string input'!L150="","",'Women D string input'!L150)</f>
        <v/>
      </c>
      <c r="I1643" s="38" t="str">
        <f>IF('Women D string input'!H150="","",'Women D string input'!H150)</f>
        <v/>
      </c>
      <c r="J1643" s="148" t="str">
        <f>IF('Women D string input'!F150="","",'Women D string input'!F150)</f>
        <v/>
      </c>
    </row>
    <row r="1644" spans="1:10">
      <c r="A1644" t="str">
        <f>IF('Women D string input'!A151="","",'Women D string input'!A151)</f>
        <v/>
      </c>
      <c r="B1644" s="38">
        <f>IF('Women D string input'!B151="","",'Women D string input'!B151)</f>
        <v>11</v>
      </c>
      <c r="C1644" s="38" t="str">
        <f>IF('Women D string input'!C151="","",'Women D string input'!C151)</f>
        <v/>
      </c>
      <c r="D1644" s="38" t="str">
        <f>IF('Women D string input'!D151="","",'Women D string input'!D151)</f>
        <v/>
      </c>
      <c r="E1644" s="38" t="str">
        <f>IF('Women D string input'!E151="","",'Women D string input'!E151)</f>
        <v/>
      </c>
      <c r="F1644" s="46" t="str">
        <f>IF('Women D string input'!X151="","",'Women D string input'!X151)</f>
        <v/>
      </c>
      <c r="G1644" s="38">
        <f>IF('Women D string input'!K151="","",'Women D string input'!K151)</f>
        <v>0</v>
      </c>
      <c r="H1644" s="38" t="str">
        <f>IF('Women D string input'!L151="","",'Women D string input'!L151)</f>
        <v/>
      </c>
      <c r="I1644" s="38" t="str">
        <f>IF('Women D string input'!H151="","",'Women D string input'!H151)</f>
        <v/>
      </c>
      <c r="J1644" s="148" t="str">
        <f>IF('Women D string input'!F151="","",'Women D string input'!F151)</f>
        <v/>
      </c>
    </row>
    <row r="1645" spans="1:10">
      <c r="A1645" t="str">
        <f>IF('Women D string input'!A152="","",'Women D string input'!A152)</f>
        <v/>
      </c>
      <c r="B1645" s="38">
        <f>IF('Women D string input'!B152="","",'Women D string input'!B152)</f>
        <v>12</v>
      </c>
      <c r="C1645" s="38" t="str">
        <f>IF('Women D string input'!C152="","",'Women D string input'!C152)</f>
        <v/>
      </c>
      <c r="D1645" s="38" t="str">
        <f>IF('Women D string input'!D152="","",'Women D string input'!D152)</f>
        <v/>
      </c>
      <c r="E1645" s="38" t="str">
        <f>IF('Women D string input'!E152="","",'Women D string input'!E152)</f>
        <v/>
      </c>
      <c r="F1645" s="46" t="str">
        <f>IF('Women D string input'!X152="","",'Women D string input'!X152)</f>
        <v/>
      </c>
      <c r="G1645" s="38">
        <f>IF('Women D string input'!K152="","",'Women D string input'!K152)</f>
        <v>0</v>
      </c>
      <c r="H1645" s="38" t="str">
        <f>IF('Women D string input'!L152="","",'Women D string input'!L152)</f>
        <v/>
      </c>
      <c r="I1645" s="38" t="str">
        <f>IF('Women D string input'!H152="","",'Women D string input'!H152)</f>
        <v/>
      </c>
      <c r="J1645" s="148" t="str">
        <f>IF('Women D string input'!F152="","",'Women D string input'!F152)</f>
        <v/>
      </c>
    </row>
    <row r="1646" spans="1:10">
      <c r="A1646" t="str">
        <f>IF('Women D string input'!A153="","",'Women D string input'!A153)</f>
        <v/>
      </c>
      <c r="B1646" t="str">
        <f>IF('Women D string input'!B153="","",'Women D string input'!B153)</f>
        <v/>
      </c>
      <c r="C1646" t="str">
        <f>IF('Women D string input'!C153="","",'Women D string input'!C153)</f>
        <v/>
      </c>
      <c r="D1646" t="str">
        <f>IF('Women D string input'!D153="","",'Women D string input'!D153)</f>
        <v/>
      </c>
      <c r="E1646" t="str">
        <f>IF('Women D string input'!E153="","",'Women D string input'!E153)</f>
        <v/>
      </c>
      <c r="F1646" s="2" t="str">
        <f>IF('Women D string input'!X153="","",'Women D string input'!X153)</f>
        <v/>
      </c>
      <c r="G1646" t="str">
        <f>IF('Women D string input'!K153="","",'Women D string input'!K153)</f>
        <v/>
      </c>
      <c r="H1646" t="str">
        <f>IF('Women D string input'!L153="","",'Women D string input'!L153)</f>
        <v/>
      </c>
      <c r="I1646" t="str">
        <f>IF('Women D string input'!H153="","",'Women D string input'!H153)</f>
        <v/>
      </c>
    </row>
    <row r="1647" spans="1:10">
      <c r="A1647" t="str">
        <f>IF('Women D string input'!A154="","",'Women D string input'!A154)</f>
        <v/>
      </c>
      <c r="B1647" t="str">
        <f>IF('Women D string input'!B154="","",'Women D string input'!B154)</f>
        <v/>
      </c>
      <c r="C1647" t="str">
        <f>IF('Women D string input'!C154="","",'Women D string input'!C154)</f>
        <v/>
      </c>
      <c r="D1647" t="str">
        <f>IF('Women D string input'!D154="","",'Women D string input'!D154)</f>
        <v/>
      </c>
      <c r="E1647" t="str">
        <f>IF('Women D string input'!E154="","",'Women D string input'!E154)</f>
        <v/>
      </c>
      <c r="F1647" s="2" t="str">
        <f>IF('Women D string input'!X154="","",'Women D string input'!X154)</f>
        <v/>
      </c>
      <c r="G1647" t="str">
        <f>IF('Women D string input'!K154="","",'Women D string input'!K154)</f>
        <v/>
      </c>
      <c r="H1647" t="str">
        <f>IF('Women D string input'!L154="","",'Women D string input'!L154)</f>
        <v/>
      </c>
      <c r="I1647" t="str">
        <f>IF('Women D string input'!H154="","",'Women D string input'!H154)</f>
        <v/>
      </c>
    </row>
    <row r="1648" spans="1:10">
      <c r="A1648" s="39" t="str">
        <f>IF('Women D string input'!A155="","",'Women D string input'!A155)</f>
        <v>Event</v>
      </c>
      <c r="B1648" s="39" t="str">
        <f>IF('Women D string input'!B155="","",'Women D string input'!B155)</f>
        <v>Event</v>
      </c>
      <c r="C1648" s="39" t="str">
        <f>IF('Women D string input'!C155="","",'Women D string input'!C155)</f>
        <v>SP</v>
      </c>
      <c r="D1648" s="39" t="str">
        <f>IF('Women D string input'!D155="","",'Women D string input'!D155)</f>
        <v>metres</v>
      </c>
      <c r="E1648" s="40" t="str">
        <f>IF('Women D string input'!E155="","",'Women D string input'!E155)</f>
        <v/>
      </c>
      <c r="F1648" s="2" t="str">
        <f>IF('Women D string input'!X155="","",'Women D string input'!X155)</f>
        <v/>
      </c>
      <c r="G1648" s="2" t="str">
        <f>IF('Women D string input'!K155="","",'Women D string input'!K155)</f>
        <v/>
      </c>
      <c r="H1648" s="2" t="str">
        <f>IF('Women D string input'!L155="","",'Women D string input'!L155)</f>
        <v/>
      </c>
      <c r="I1648" t="str">
        <f>IF('Women D string input'!H155="","",'Women D string input'!H155)</f>
        <v/>
      </c>
    </row>
    <row r="1649" spans="1:9">
      <c r="A1649" s="16" t="str">
        <f>IF('Women D string input'!A156="","",'Women D string input'!A156)</f>
        <v>SP</v>
      </c>
      <c r="B1649" s="41" t="str">
        <f>IF('Women D string input'!B156="","",'Women D string input'!B156)</f>
        <v>D string</v>
      </c>
      <c r="C1649" s="42" t="str">
        <f>IF('Women D string input'!C156="","",'Women D string input'!C156)</f>
        <v/>
      </c>
      <c r="D1649" s="42" t="str">
        <f>IF('Women D string input'!D156="","",'Women D string input'!D156)</f>
        <v/>
      </c>
      <c r="E1649" s="141" t="str">
        <f>IF('Women D string input'!E156="","",'Women D string input'!E156)</f>
        <v/>
      </c>
      <c r="F1649" s="43" t="str">
        <f>IF('Women D string input'!X156="","",'Women D string input'!X156)</f>
        <v>Formatted</v>
      </c>
      <c r="G1649" s="143" t="str">
        <f>IF('Women D string input'!K156="","",'Women D string input'!K156)</f>
        <v>Position</v>
      </c>
      <c r="H1649" s="146" t="str">
        <f>IF('Women D string input'!L156="","",'Women D string input'!L156)</f>
        <v>RAZA</v>
      </c>
      <c r="I1649" s="98" t="str">
        <f>IF('Women D string input'!H156="","",'Women D string input'!H156)</f>
        <v>Para</v>
      </c>
    </row>
    <row r="1650" spans="1:9">
      <c r="A1650" s="40" t="str">
        <f>IF('Women D string input'!A157="","",'Women D string input'!A157)</f>
        <v>WOMEN</v>
      </c>
      <c r="B1650" s="44" t="str">
        <f>IF('Women D string input'!B157="","",'Women D string input'!B157)</f>
        <v>Position</v>
      </c>
      <c r="C1650" s="37" t="str">
        <f>IF('Women D string input'!C157="","",'Women D string input'!C157)</f>
        <v>Competitor</v>
      </c>
      <c r="D1650" s="37" t="str">
        <f>IF('Women D string input'!D157="","",'Women D string input'!D157)</f>
        <v>Club</v>
      </c>
      <c r="E1650" s="142" t="str">
        <f>IF('Women D string input'!E157="","",'Women D string input'!E157)</f>
        <v>Bib Number</v>
      </c>
      <c r="F1650" s="45" t="str">
        <f>IF('Women D string input'!X157="","",'Women D string input'!X157)</f>
        <v>Performance</v>
      </c>
      <c r="G1650" s="144" t="str">
        <f>IF('Women D string input'!K157="","",'Women D string input'!K157)</f>
        <v>Points</v>
      </c>
      <c r="H1650" s="147" t="str">
        <f>IF('Women D string input'!L157="","",'Women D string input'!L157)</f>
        <v>Points</v>
      </c>
      <c r="I1650" s="44" t="str">
        <f>IF('Women D string input'!H157="","",'Women D string input'!H157)</f>
        <v>Category</v>
      </c>
    </row>
    <row r="1651" spans="1:9">
      <c r="A1651" t="str">
        <f>IF('Women D string input'!A158="","",'Women D string input'!A158)</f>
        <v/>
      </c>
      <c r="B1651" s="38">
        <f>IF('Women D string input'!B158="","",'Women D string input'!B158)</f>
        <v>1</v>
      </c>
      <c r="C1651" s="38" t="str">
        <f>IF('Women D string input'!C158="","",'Women D string input'!C158)</f>
        <v/>
      </c>
      <c r="D1651" s="38" t="str">
        <f>IF('Women D string input'!D158="","",'Women D string input'!D158)</f>
        <v/>
      </c>
      <c r="E1651" s="38" t="str">
        <f>IF('Women D string input'!E158="","",'Women D string input'!E158)</f>
        <v/>
      </c>
      <c r="F1651" s="145" t="str">
        <f>IF('Women D string input'!X158="","",'Women D string input'!X158)</f>
        <v/>
      </c>
      <c r="G1651" s="46">
        <f>IF('Women D string input'!K158="","",'Women D string input'!K158)</f>
        <v>0</v>
      </c>
      <c r="H1651" s="46" t="str">
        <f>IF('Women D string input'!L158="","",'Women D string input'!L158)</f>
        <v/>
      </c>
      <c r="I1651" s="99" t="str">
        <f>IF('Women D string input'!H158="","",'Women D string input'!H158)</f>
        <v/>
      </c>
    </row>
    <row r="1652" spans="1:9">
      <c r="A1652" t="str">
        <f>IF('Women D string input'!A159="","",'Women D string input'!A159)</f>
        <v/>
      </c>
      <c r="B1652" s="38">
        <f>IF('Women D string input'!B159="","",'Women D string input'!B159)</f>
        <v>2</v>
      </c>
      <c r="C1652" s="38" t="str">
        <f>IF('Women D string input'!C159="","",'Women D string input'!C159)</f>
        <v/>
      </c>
      <c r="D1652" s="38" t="str">
        <f>IF('Women D string input'!D159="","",'Women D string input'!D159)</f>
        <v/>
      </c>
      <c r="E1652" s="38" t="str">
        <f>IF('Women D string input'!E159="","",'Women D string input'!E159)</f>
        <v/>
      </c>
      <c r="F1652" s="46" t="str">
        <f>IF('Women D string input'!X159="","",'Women D string input'!X159)</f>
        <v/>
      </c>
      <c r="G1652" s="46">
        <f>IF('Women D string input'!K159="","",'Women D string input'!K159)</f>
        <v>0</v>
      </c>
      <c r="H1652" s="46" t="str">
        <f>IF('Women D string input'!L159="","",'Women D string input'!L159)</f>
        <v/>
      </c>
      <c r="I1652" s="38" t="str">
        <f>IF('Women D string input'!H159="","",'Women D string input'!H159)</f>
        <v/>
      </c>
    </row>
    <row r="1653" spans="1:9">
      <c r="A1653" t="str">
        <f>IF('Women D string input'!A160="","",'Women D string input'!A160)</f>
        <v/>
      </c>
      <c r="B1653" s="38">
        <f>IF('Women D string input'!B160="","",'Women D string input'!B160)</f>
        <v>3</v>
      </c>
      <c r="C1653" s="38" t="str">
        <f>IF('Women D string input'!C160="","",'Women D string input'!C160)</f>
        <v/>
      </c>
      <c r="D1653" s="38" t="str">
        <f>IF('Women D string input'!D160="","",'Women D string input'!D160)</f>
        <v/>
      </c>
      <c r="E1653" s="38" t="str">
        <f>IF('Women D string input'!E160="","",'Women D string input'!E160)</f>
        <v/>
      </c>
      <c r="F1653" s="46" t="str">
        <f>IF('Women D string input'!X160="","",'Women D string input'!X160)</f>
        <v/>
      </c>
      <c r="G1653" s="46">
        <f>IF('Women D string input'!K160="","",'Women D string input'!K160)</f>
        <v>0</v>
      </c>
      <c r="H1653" s="46" t="str">
        <f>IF('Women D string input'!L160="","",'Women D string input'!L160)</f>
        <v/>
      </c>
      <c r="I1653" s="38" t="str">
        <f>IF('Women D string input'!H160="","",'Women D string input'!H160)</f>
        <v/>
      </c>
    </row>
    <row r="1654" spans="1:9">
      <c r="A1654" t="str">
        <f>IF('Women D string input'!A161="","",'Women D string input'!A161)</f>
        <v/>
      </c>
      <c r="B1654" s="38">
        <f>IF('Women D string input'!B161="","",'Women D string input'!B161)</f>
        <v>4</v>
      </c>
      <c r="C1654" s="38" t="str">
        <f>IF('Women D string input'!C161="","",'Women D string input'!C161)</f>
        <v/>
      </c>
      <c r="D1654" s="38" t="str">
        <f>IF('Women D string input'!D161="","",'Women D string input'!D161)</f>
        <v/>
      </c>
      <c r="E1654" s="38" t="str">
        <f>IF('Women D string input'!E161="","",'Women D string input'!E161)</f>
        <v/>
      </c>
      <c r="F1654" s="46" t="str">
        <f>IF('Women D string input'!X161="","",'Women D string input'!X161)</f>
        <v/>
      </c>
      <c r="G1654" s="46">
        <f>IF('Women D string input'!K161="","",'Women D string input'!K161)</f>
        <v>0</v>
      </c>
      <c r="H1654" s="46" t="str">
        <f>IF('Women D string input'!L161="","",'Women D string input'!L161)</f>
        <v/>
      </c>
      <c r="I1654" s="38" t="str">
        <f>IF('Women D string input'!H161="","",'Women D string input'!H161)</f>
        <v/>
      </c>
    </row>
    <row r="1655" spans="1:9">
      <c r="A1655" t="str">
        <f>IF('Women D string input'!A162="","",'Women D string input'!A162)</f>
        <v/>
      </c>
      <c r="B1655" s="38">
        <f>IF('Women D string input'!B162="","",'Women D string input'!B162)</f>
        <v>5</v>
      </c>
      <c r="C1655" s="38" t="str">
        <f>IF('Women D string input'!C162="","",'Women D string input'!C162)</f>
        <v/>
      </c>
      <c r="D1655" s="38" t="str">
        <f>IF('Women D string input'!D162="","",'Women D string input'!D162)</f>
        <v/>
      </c>
      <c r="E1655" s="38" t="str">
        <f>IF('Women D string input'!E162="","",'Women D string input'!E162)</f>
        <v/>
      </c>
      <c r="F1655" s="46" t="str">
        <f>IF('Women D string input'!X162="","",'Women D string input'!X162)</f>
        <v/>
      </c>
      <c r="G1655" s="46">
        <f>IF('Women D string input'!K162="","",'Women D string input'!K162)</f>
        <v>0</v>
      </c>
      <c r="H1655" s="46" t="str">
        <f>IF('Women D string input'!L162="","",'Women D string input'!L162)</f>
        <v/>
      </c>
      <c r="I1655" s="38" t="str">
        <f>IF('Women D string input'!H162="","",'Women D string input'!H162)</f>
        <v/>
      </c>
    </row>
    <row r="1656" spans="1:9">
      <c r="A1656" t="str">
        <f>IF('Women D string input'!A163="","",'Women D string input'!A163)</f>
        <v/>
      </c>
      <c r="B1656" s="38">
        <f>IF('Women D string input'!B163="","",'Women D string input'!B163)</f>
        <v>6</v>
      </c>
      <c r="C1656" s="38" t="str">
        <f>IF('Women D string input'!C163="","",'Women D string input'!C163)</f>
        <v/>
      </c>
      <c r="D1656" s="38" t="str">
        <f>IF('Women D string input'!D163="","",'Women D string input'!D163)</f>
        <v/>
      </c>
      <c r="E1656" s="38" t="str">
        <f>IF('Women D string input'!E163="","",'Women D string input'!E163)</f>
        <v/>
      </c>
      <c r="F1656" s="46" t="str">
        <f>IF('Women D string input'!X163="","",'Women D string input'!X163)</f>
        <v/>
      </c>
      <c r="G1656" s="46">
        <f>IF('Women D string input'!K163="","",'Women D string input'!K163)</f>
        <v>0</v>
      </c>
      <c r="H1656" s="46" t="str">
        <f>IF('Women D string input'!L163="","",'Women D string input'!L163)</f>
        <v/>
      </c>
      <c r="I1656" s="38" t="str">
        <f>IF('Women D string input'!H163="","",'Women D string input'!H163)</f>
        <v/>
      </c>
    </row>
    <row r="1657" spans="1:9">
      <c r="A1657" t="str">
        <f>IF('Women D string input'!A164="","",'Women D string input'!A164)</f>
        <v/>
      </c>
      <c r="B1657" s="38">
        <f>IF('Women D string input'!B164="","",'Women D string input'!B164)</f>
        <v>7</v>
      </c>
      <c r="C1657" s="38" t="str">
        <f>IF('Women D string input'!C164="","",'Women D string input'!C164)</f>
        <v/>
      </c>
      <c r="D1657" s="38" t="str">
        <f>IF('Women D string input'!D164="","",'Women D string input'!D164)</f>
        <v/>
      </c>
      <c r="E1657" s="38" t="str">
        <f>IF('Women D string input'!E164="","",'Women D string input'!E164)</f>
        <v/>
      </c>
      <c r="F1657" s="46" t="str">
        <f>IF('Women D string input'!X164="","",'Women D string input'!X164)</f>
        <v/>
      </c>
      <c r="G1657" s="46">
        <f>IF('Women D string input'!K164="","",'Women D string input'!K164)</f>
        <v>0</v>
      </c>
      <c r="H1657" s="46" t="str">
        <f>IF('Women D string input'!L164="","",'Women D string input'!L164)</f>
        <v/>
      </c>
      <c r="I1657" s="38" t="str">
        <f>IF('Women D string input'!H164="","",'Women D string input'!H164)</f>
        <v/>
      </c>
    </row>
    <row r="1658" spans="1:9">
      <c r="A1658" t="str">
        <f>IF('Women D string input'!A165="","",'Women D string input'!A165)</f>
        <v/>
      </c>
      <c r="B1658" s="38">
        <f>IF('Women D string input'!B165="","",'Women D string input'!B165)</f>
        <v>8</v>
      </c>
      <c r="C1658" s="38" t="str">
        <f>IF('Women D string input'!C165="","",'Women D string input'!C165)</f>
        <v/>
      </c>
      <c r="D1658" s="38" t="str">
        <f>IF('Women D string input'!D165="","",'Women D string input'!D165)</f>
        <v/>
      </c>
      <c r="E1658" s="38" t="str">
        <f>IF('Women D string input'!E165="","",'Women D string input'!E165)</f>
        <v/>
      </c>
      <c r="F1658" s="46" t="str">
        <f>IF('Women D string input'!X165="","",'Women D string input'!X165)</f>
        <v/>
      </c>
      <c r="G1658" s="46">
        <f>IF('Women D string input'!K165="","",'Women D string input'!K165)</f>
        <v>0</v>
      </c>
      <c r="H1658" s="46" t="str">
        <f>IF('Women D string input'!L165="","",'Women D string input'!L165)</f>
        <v/>
      </c>
      <c r="I1658" s="38" t="str">
        <f>IF('Women D string input'!H165="","",'Women D string input'!H165)</f>
        <v/>
      </c>
    </row>
    <row r="1659" spans="1:9">
      <c r="A1659" t="str">
        <f>IF('Women D string input'!A166="","",'Women D string input'!A166)</f>
        <v/>
      </c>
      <c r="B1659" s="38">
        <f>IF('Women D string input'!B166="","",'Women D string input'!B166)</f>
        <v>9</v>
      </c>
      <c r="C1659" s="38" t="str">
        <f>IF('Women D string input'!C166="","",'Women D string input'!C166)</f>
        <v/>
      </c>
      <c r="D1659" s="38" t="str">
        <f>IF('Women D string input'!D166="","",'Women D string input'!D166)</f>
        <v/>
      </c>
      <c r="E1659" s="38" t="str">
        <f>IF('Women D string input'!E166="","",'Women D string input'!E166)</f>
        <v/>
      </c>
      <c r="F1659" s="46" t="str">
        <f>IF('Women D string input'!X166="","",'Women D string input'!X166)</f>
        <v/>
      </c>
      <c r="G1659" s="38">
        <f>IF('Women D string input'!K166="","",'Women D string input'!K166)</f>
        <v>0</v>
      </c>
      <c r="H1659" s="38" t="str">
        <f>IF('Women D string input'!L166="","",'Women D string input'!L166)</f>
        <v/>
      </c>
      <c r="I1659" s="38" t="str">
        <f>IF('Women D string input'!H166="","",'Women D string input'!H166)</f>
        <v/>
      </c>
    </row>
    <row r="1660" spans="1:9">
      <c r="A1660" t="str">
        <f>IF('Women D string input'!A167="","",'Women D string input'!A167)</f>
        <v/>
      </c>
      <c r="B1660" s="38">
        <f>IF('Women D string input'!B167="","",'Women D string input'!B167)</f>
        <v>10</v>
      </c>
      <c r="C1660" s="38" t="str">
        <f>IF('Women D string input'!C167="","",'Women D string input'!C167)</f>
        <v/>
      </c>
      <c r="D1660" s="38" t="str">
        <f>IF('Women D string input'!D167="","",'Women D string input'!D167)</f>
        <v/>
      </c>
      <c r="E1660" s="38" t="str">
        <f>IF('Women D string input'!E167="","",'Women D string input'!E167)</f>
        <v/>
      </c>
      <c r="F1660" s="46" t="str">
        <f>IF('Women D string input'!X167="","",'Women D string input'!X167)</f>
        <v/>
      </c>
      <c r="G1660" s="38">
        <f>IF('Women D string input'!K167="","",'Women D string input'!K167)</f>
        <v>0</v>
      </c>
      <c r="H1660" s="38" t="str">
        <f>IF('Women D string input'!L167="","",'Women D string input'!L167)</f>
        <v/>
      </c>
      <c r="I1660" s="38" t="str">
        <f>IF('Women D string input'!H167="","",'Women D string input'!H167)</f>
        <v/>
      </c>
    </row>
    <row r="1661" spans="1:9">
      <c r="A1661" t="str">
        <f>IF('Women D string input'!A168="","",'Women D string input'!A168)</f>
        <v/>
      </c>
      <c r="B1661" s="38">
        <f>IF('Women D string input'!B168="","",'Women D string input'!B168)</f>
        <v>11</v>
      </c>
      <c r="C1661" s="38" t="str">
        <f>IF('Women D string input'!C168="","",'Women D string input'!C168)</f>
        <v/>
      </c>
      <c r="D1661" s="38" t="str">
        <f>IF('Women D string input'!D168="","",'Women D string input'!D168)</f>
        <v/>
      </c>
      <c r="E1661" s="38" t="str">
        <f>IF('Women D string input'!E168="","",'Women D string input'!E168)</f>
        <v/>
      </c>
      <c r="F1661" s="46" t="str">
        <f>IF('Women D string input'!X168="","",'Women D string input'!X168)</f>
        <v/>
      </c>
      <c r="G1661" s="38">
        <f>IF('Women D string input'!K168="","",'Women D string input'!K168)</f>
        <v>0</v>
      </c>
      <c r="H1661" s="38" t="str">
        <f>IF('Women D string input'!L168="","",'Women D string input'!L168)</f>
        <v/>
      </c>
      <c r="I1661" s="38" t="str">
        <f>IF('Women D string input'!H168="","",'Women D string input'!H168)</f>
        <v/>
      </c>
    </row>
    <row r="1662" spans="1:9">
      <c r="A1662" t="str">
        <f>IF('Women D string input'!A169="","",'Women D string input'!A169)</f>
        <v/>
      </c>
      <c r="B1662" s="38">
        <f>IF('Women D string input'!B169="","",'Women D string input'!B169)</f>
        <v>12</v>
      </c>
      <c r="C1662" s="38" t="str">
        <f>IF('Women D string input'!C169="","",'Women D string input'!C169)</f>
        <v/>
      </c>
      <c r="D1662" s="38" t="str">
        <f>IF('Women D string input'!D169="","",'Women D string input'!D169)</f>
        <v/>
      </c>
      <c r="E1662" s="38" t="str">
        <f>IF('Women D string input'!E169="","",'Women D string input'!E169)</f>
        <v/>
      </c>
      <c r="F1662" s="46" t="str">
        <f>IF('Women D string input'!X169="","",'Women D string input'!X169)</f>
        <v/>
      </c>
      <c r="G1662" s="38">
        <f>IF('Women D string input'!K169="","",'Women D string input'!K169)</f>
        <v>0</v>
      </c>
      <c r="H1662" s="38" t="str">
        <f>IF('Women D string input'!L169="","",'Women D string input'!L169)</f>
        <v/>
      </c>
      <c r="I1662" s="38" t="str">
        <f>IF('Women D string input'!H169="","",'Women D string input'!H169)</f>
        <v/>
      </c>
    </row>
    <row r="1663" spans="1:9">
      <c r="A1663" t="str">
        <f>IF('Women D string input'!A170="","",'Women D string input'!A170)</f>
        <v/>
      </c>
      <c r="B1663" t="str">
        <f>IF('Women D string input'!B170="","",'Women D string input'!B170)</f>
        <v/>
      </c>
      <c r="C1663" t="str">
        <f>IF('Women D string input'!C170="","",'Women D string input'!C170)</f>
        <v/>
      </c>
      <c r="D1663" t="str">
        <f>IF('Women D string input'!D170="","",'Women D string input'!D170)</f>
        <v/>
      </c>
      <c r="E1663" t="str">
        <f>IF('Women D string input'!E170="","",'Women D string input'!E170)</f>
        <v/>
      </c>
      <c r="F1663" s="2" t="str">
        <f>IF('Women D string input'!X170="","",'Women D string input'!X170)</f>
        <v/>
      </c>
      <c r="G1663" t="str">
        <f>IF('Women D string input'!K170="","",'Women D string input'!K170)</f>
        <v/>
      </c>
      <c r="H1663" t="str">
        <f>IF('Women D string input'!L170="","",'Women D string input'!L170)</f>
        <v/>
      </c>
      <c r="I1663" t="str">
        <f>IF('Women D string input'!H170="","",'Women D string input'!H170)</f>
        <v/>
      </c>
    </row>
    <row r="1664" spans="1:9">
      <c r="A1664" t="str">
        <f>IF('Women D string input'!A171="","",'Women D string input'!A171)</f>
        <v/>
      </c>
      <c r="B1664" t="str">
        <f>IF('Women D string input'!B171="","",'Women D string input'!B171)</f>
        <v/>
      </c>
      <c r="C1664" t="str">
        <f>IF('Women D string input'!C171="","",'Women D string input'!C171)</f>
        <v/>
      </c>
      <c r="D1664" t="str">
        <f>IF('Women D string input'!D171="","",'Women D string input'!D171)</f>
        <v/>
      </c>
      <c r="E1664" t="str">
        <f>IF('Women D string input'!E171="","",'Women D string input'!E171)</f>
        <v/>
      </c>
      <c r="F1664" s="2" t="str">
        <f>IF('Women D string input'!X171="","",'Women D string input'!X171)</f>
        <v/>
      </c>
      <c r="G1664" t="str">
        <f>IF('Women D string input'!K171="","",'Women D string input'!K171)</f>
        <v/>
      </c>
      <c r="H1664" t="str">
        <f>IF('Women D string input'!L171="","",'Women D string input'!L171)</f>
        <v/>
      </c>
      <c r="I1664" t="str">
        <f>IF('Women D string input'!H171="","",'Women D string input'!H171)</f>
        <v/>
      </c>
    </row>
    <row r="1665" spans="1:9">
      <c r="A1665" s="39" t="str">
        <f>IF('Women D string input'!A172="","",'Women D string input'!A172)</f>
        <v>Event</v>
      </c>
      <c r="B1665" s="39" t="str">
        <f>IF('Women D string input'!B172="","",'Women D string input'!B172)</f>
        <v>Event</v>
      </c>
      <c r="C1665" s="39" t="str">
        <f>IF('Women D string input'!C172="","",'Women D string input'!C172)</f>
        <v>DT</v>
      </c>
      <c r="D1665" s="39" t="str">
        <f>IF('Women D string input'!D172="","",'Women D string input'!D172)</f>
        <v>metres</v>
      </c>
      <c r="E1665" s="40" t="str">
        <f>IF('Women D string input'!E172="","",'Women D string input'!E172)</f>
        <v/>
      </c>
      <c r="F1665" s="2" t="str">
        <f>IF('Women D string input'!X172="","",'Women D string input'!X172)</f>
        <v/>
      </c>
      <c r="G1665" s="2" t="str">
        <f>IF('Women D string input'!K172="","",'Women D string input'!K172)</f>
        <v/>
      </c>
      <c r="H1665" s="2" t="str">
        <f>IF('Women D string input'!L172="","",'Women D string input'!L172)</f>
        <v/>
      </c>
      <c r="I1665" t="str">
        <f>IF('Women D string input'!H172="","",'Women D string input'!H172)</f>
        <v/>
      </c>
    </row>
    <row r="1666" spans="1:9">
      <c r="A1666" s="16" t="str">
        <f>IF('Women D string input'!A173="","",'Women D string input'!A173)</f>
        <v>DT</v>
      </c>
      <c r="B1666" s="41" t="str">
        <f>IF('Women D string input'!B173="","",'Women D string input'!B173)</f>
        <v>D string</v>
      </c>
      <c r="C1666" s="42" t="str">
        <f>IF('Women D string input'!C173="","",'Women D string input'!C173)</f>
        <v/>
      </c>
      <c r="D1666" s="42" t="str">
        <f>IF('Women D string input'!D173="","",'Women D string input'!D173)</f>
        <v/>
      </c>
      <c r="E1666" s="141" t="str">
        <f>IF('Women D string input'!E173="","",'Women D string input'!E173)</f>
        <v/>
      </c>
      <c r="F1666" s="43" t="str">
        <f>IF('Women D string input'!X173="","",'Women D string input'!X173)</f>
        <v>Formatted</v>
      </c>
      <c r="G1666" s="143" t="str">
        <f>IF('Women D string input'!K173="","",'Women D string input'!K173)</f>
        <v>Position</v>
      </c>
      <c r="H1666" s="146" t="str">
        <f>IF('Women D string input'!L173="","",'Women D string input'!L173)</f>
        <v>RAZA</v>
      </c>
      <c r="I1666" s="98" t="str">
        <f>IF('Women D string input'!H173="","",'Women D string input'!H173)</f>
        <v>Para</v>
      </c>
    </row>
    <row r="1667" spans="1:9">
      <c r="A1667" s="40" t="str">
        <f>IF('Women D string input'!A174="","",'Women D string input'!A174)</f>
        <v>WOMEN</v>
      </c>
      <c r="B1667" s="44" t="str">
        <f>IF('Women D string input'!B174="","",'Women D string input'!B174)</f>
        <v>Position</v>
      </c>
      <c r="C1667" s="37" t="str">
        <f>IF('Women D string input'!C174="","",'Women D string input'!C174)</f>
        <v>Competitor</v>
      </c>
      <c r="D1667" s="37" t="str">
        <f>IF('Women D string input'!D174="","",'Women D string input'!D174)</f>
        <v>Club</v>
      </c>
      <c r="E1667" s="142" t="str">
        <f>IF('Women D string input'!E174="","",'Women D string input'!E174)</f>
        <v>Bib Number</v>
      </c>
      <c r="F1667" s="45" t="str">
        <f>IF('Women D string input'!X174="","",'Women D string input'!X174)</f>
        <v>Performance</v>
      </c>
      <c r="G1667" s="144" t="str">
        <f>IF('Women D string input'!K174="","",'Women D string input'!K174)</f>
        <v>Points</v>
      </c>
      <c r="H1667" s="147" t="str">
        <f>IF('Women D string input'!L174="","",'Women D string input'!L174)</f>
        <v>Points</v>
      </c>
      <c r="I1667" s="44" t="str">
        <f>IF('Women D string input'!H174="","",'Women D string input'!H174)</f>
        <v>Category</v>
      </c>
    </row>
    <row r="1668" spans="1:9">
      <c r="A1668" t="str">
        <f>IF('Women D string input'!A175="","",'Women D string input'!A175)</f>
        <v/>
      </c>
      <c r="B1668" s="38">
        <f>IF('Women D string input'!B175="","",'Women D string input'!B175)</f>
        <v>1</v>
      </c>
      <c r="C1668" s="38" t="str">
        <f>IF('Women D string input'!C175="","",'Women D string input'!C175)</f>
        <v/>
      </c>
      <c r="D1668" s="38" t="str">
        <f>IF('Women D string input'!D175="","",'Women D string input'!D175)</f>
        <v/>
      </c>
      <c r="E1668" s="38" t="str">
        <f>IF('Women D string input'!E175="","",'Women D string input'!E175)</f>
        <v/>
      </c>
      <c r="F1668" s="145" t="str">
        <f>IF('Women D string input'!X175="","",'Women D string input'!X175)</f>
        <v/>
      </c>
      <c r="G1668" s="46">
        <f>IF('Women D string input'!K175="","",'Women D string input'!K175)</f>
        <v>0</v>
      </c>
      <c r="H1668" s="46" t="str">
        <f>IF('Women D string input'!L175="","",'Women D string input'!L175)</f>
        <v/>
      </c>
      <c r="I1668" s="99" t="str">
        <f>IF('Women D string input'!H175="","",'Women D string input'!H175)</f>
        <v/>
      </c>
    </row>
    <row r="1669" spans="1:9">
      <c r="A1669" t="str">
        <f>IF('Women D string input'!A176="","",'Women D string input'!A176)</f>
        <v/>
      </c>
      <c r="B1669" s="38">
        <f>IF('Women D string input'!B176="","",'Women D string input'!B176)</f>
        <v>2</v>
      </c>
      <c r="C1669" s="38" t="str">
        <f>IF('Women D string input'!C176="","",'Women D string input'!C176)</f>
        <v/>
      </c>
      <c r="D1669" s="38" t="str">
        <f>IF('Women D string input'!D176="","",'Women D string input'!D176)</f>
        <v/>
      </c>
      <c r="E1669" s="38" t="str">
        <f>IF('Women D string input'!E176="","",'Women D string input'!E176)</f>
        <v/>
      </c>
      <c r="F1669" s="46" t="str">
        <f>IF('Women D string input'!X176="","",'Women D string input'!X176)</f>
        <v/>
      </c>
      <c r="G1669" s="46">
        <f>IF('Women D string input'!K176="","",'Women D string input'!K176)</f>
        <v>0</v>
      </c>
      <c r="H1669" s="46" t="str">
        <f>IF('Women D string input'!L176="","",'Women D string input'!L176)</f>
        <v/>
      </c>
      <c r="I1669" s="38" t="str">
        <f>IF('Women D string input'!H176="","",'Women D string input'!H176)</f>
        <v/>
      </c>
    </row>
    <row r="1670" spans="1:9">
      <c r="A1670" t="str">
        <f>IF('Women D string input'!A177="","",'Women D string input'!A177)</f>
        <v/>
      </c>
      <c r="B1670" s="38">
        <f>IF('Women D string input'!B177="","",'Women D string input'!B177)</f>
        <v>3</v>
      </c>
      <c r="C1670" s="38" t="str">
        <f>IF('Women D string input'!C177="","",'Women D string input'!C177)</f>
        <v/>
      </c>
      <c r="D1670" s="38" t="str">
        <f>IF('Women D string input'!D177="","",'Women D string input'!D177)</f>
        <v/>
      </c>
      <c r="E1670" s="38" t="str">
        <f>IF('Women D string input'!E177="","",'Women D string input'!E177)</f>
        <v/>
      </c>
      <c r="F1670" s="46" t="str">
        <f>IF('Women D string input'!X177="","",'Women D string input'!X177)</f>
        <v/>
      </c>
      <c r="G1670" s="46">
        <f>IF('Women D string input'!K177="","",'Women D string input'!K177)</f>
        <v>0</v>
      </c>
      <c r="H1670" s="46" t="str">
        <f>IF('Women D string input'!L177="","",'Women D string input'!L177)</f>
        <v/>
      </c>
      <c r="I1670" s="38" t="str">
        <f>IF('Women D string input'!H177="","",'Women D string input'!H177)</f>
        <v/>
      </c>
    </row>
    <row r="1671" spans="1:9">
      <c r="A1671" t="str">
        <f>IF('Women D string input'!A178="","",'Women D string input'!A178)</f>
        <v/>
      </c>
      <c r="B1671" s="38">
        <f>IF('Women D string input'!B178="","",'Women D string input'!B178)</f>
        <v>4</v>
      </c>
      <c r="C1671" s="38" t="str">
        <f>IF('Women D string input'!C178="","",'Women D string input'!C178)</f>
        <v/>
      </c>
      <c r="D1671" s="38" t="str">
        <f>IF('Women D string input'!D178="","",'Women D string input'!D178)</f>
        <v/>
      </c>
      <c r="E1671" s="38" t="str">
        <f>IF('Women D string input'!E178="","",'Women D string input'!E178)</f>
        <v/>
      </c>
      <c r="F1671" s="46" t="str">
        <f>IF('Women D string input'!X178="","",'Women D string input'!X178)</f>
        <v/>
      </c>
      <c r="G1671" s="46">
        <f>IF('Women D string input'!K178="","",'Women D string input'!K178)</f>
        <v>0</v>
      </c>
      <c r="H1671" s="46" t="str">
        <f>IF('Women D string input'!L178="","",'Women D string input'!L178)</f>
        <v/>
      </c>
      <c r="I1671" s="38" t="str">
        <f>IF('Women D string input'!H178="","",'Women D string input'!H178)</f>
        <v/>
      </c>
    </row>
    <row r="1672" spans="1:9">
      <c r="A1672" t="str">
        <f>IF('Women D string input'!A179="","",'Women D string input'!A179)</f>
        <v/>
      </c>
      <c r="B1672" s="38">
        <f>IF('Women D string input'!B179="","",'Women D string input'!B179)</f>
        <v>5</v>
      </c>
      <c r="C1672" s="38" t="str">
        <f>IF('Women D string input'!C179="","",'Women D string input'!C179)</f>
        <v/>
      </c>
      <c r="D1672" s="38" t="str">
        <f>IF('Women D string input'!D179="","",'Women D string input'!D179)</f>
        <v/>
      </c>
      <c r="E1672" s="38" t="str">
        <f>IF('Women D string input'!E179="","",'Women D string input'!E179)</f>
        <v/>
      </c>
      <c r="F1672" s="46" t="str">
        <f>IF('Women D string input'!X179="","",'Women D string input'!X179)</f>
        <v/>
      </c>
      <c r="G1672" s="46">
        <f>IF('Women D string input'!K179="","",'Women D string input'!K179)</f>
        <v>0</v>
      </c>
      <c r="H1672" s="46" t="str">
        <f>IF('Women D string input'!L179="","",'Women D string input'!L179)</f>
        <v/>
      </c>
      <c r="I1672" s="38" t="str">
        <f>IF('Women D string input'!H179="","",'Women D string input'!H179)</f>
        <v/>
      </c>
    </row>
    <row r="1673" spans="1:9">
      <c r="A1673" t="str">
        <f>IF('Women D string input'!A180="","",'Women D string input'!A180)</f>
        <v/>
      </c>
      <c r="B1673" s="38">
        <f>IF('Women D string input'!B180="","",'Women D string input'!B180)</f>
        <v>6</v>
      </c>
      <c r="C1673" s="38" t="str">
        <f>IF('Women D string input'!C180="","",'Women D string input'!C180)</f>
        <v/>
      </c>
      <c r="D1673" s="38" t="str">
        <f>IF('Women D string input'!D180="","",'Women D string input'!D180)</f>
        <v/>
      </c>
      <c r="E1673" s="38" t="str">
        <f>IF('Women D string input'!E180="","",'Women D string input'!E180)</f>
        <v/>
      </c>
      <c r="F1673" s="46" t="str">
        <f>IF('Women D string input'!X180="","",'Women D string input'!X180)</f>
        <v/>
      </c>
      <c r="G1673" s="46">
        <f>IF('Women D string input'!K180="","",'Women D string input'!K180)</f>
        <v>0</v>
      </c>
      <c r="H1673" s="46" t="str">
        <f>IF('Women D string input'!L180="","",'Women D string input'!L180)</f>
        <v/>
      </c>
      <c r="I1673" s="38" t="str">
        <f>IF('Women D string input'!H180="","",'Women D string input'!H180)</f>
        <v/>
      </c>
    </row>
    <row r="1674" spans="1:9">
      <c r="A1674" t="str">
        <f>IF('Women D string input'!A181="","",'Women D string input'!A181)</f>
        <v/>
      </c>
      <c r="B1674" s="38">
        <f>IF('Women D string input'!B181="","",'Women D string input'!B181)</f>
        <v>7</v>
      </c>
      <c r="C1674" s="38" t="str">
        <f>IF('Women D string input'!C181="","",'Women D string input'!C181)</f>
        <v/>
      </c>
      <c r="D1674" s="38" t="str">
        <f>IF('Women D string input'!D181="","",'Women D string input'!D181)</f>
        <v/>
      </c>
      <c r="E1674" s="38" t="str">
        <f>IF('Women D string input'!E181="","",'Women D string input'!E181)</f>
        <v/>
      </c>
      <c r="F1674" s="46" t="str">
        <f>IF('Women D string input'!X181="","",'Women D string input'!X181)</f>
        <v/>
      </c>
      <c r="G1674" s="46">
        <f>IF('Women D string input'!K181="","",'Women D string input'!K181)</f>
        <v>0</v>
      </c>
      <c r="H1674" s="46" t="str">
        <f>IF('Women D string input'!L181="","",'Women D string input'!L181)</f>
        <v/>
      </c>
      <c r="I1674" s="38" t="str">
        <f>IF('Women D string input'!H181="","",'Women D string input'!H181)</f>
        <v/>
      </c>
    </row>
    <row r="1675" spans="1:9">
      <c r="A1675" t="str">
        <f>IF('Women D string input'!A182="","",'Women D string input'!A182)</f>
        <v/>
      </c>
      <c r="B1675" s="38">
        <f>IF('Women D string input'!B182="","",'Women D string input'!B182)</f>
        <v>8</v>
      </c>
      <c r="C1675" s="38" t="str">
        <f>IF('Women D string input'!C182="","",'Women D string input'!C182)</f>
        <v/>
      </c>
      <c r="D1675" s="38" t="str">
        <f>IF('Women D string input'!D182="","",'Women D string input'!D182)</f>
        <v/>
      </c>
      <c r="E1675" s="38" t="str">
        <f>IF('Women D string input'!E182="","",'Women D string input'!E182)</f>
        <v/>
      </c>
      <c r="F1675" s="46" t="str">
        <f>IF('Women D string input'!X182="","",'Women D string input'!X182)</f>
        <v/>
      </c>
      <c r="G1675" s="46">
        <f>IF('Women D string input'!K182="","",'Women D string input'!K182)</f>
        <v>0</v>
      </c>
      <c r="H1675" s="46" t="str">
        <f>IF('Women D string input'!L182="","",'Women D string input'!L182)</f>
        <v/>
      </c>
      <c r="I1675" s="38" t="str">
        <f>IF('Women D string input'!H182="","",'Women D string input'!H182)</f>
        <v/>
      </c>
    </row>
    <row r="1676" spans="1:9">
      <c r="A1676" t="str">
        <f>IF('Women D string input'!A183="","",'Women D string input'!A183)</f>
        <v/>
      </c>
      <c r="B1676" s="38">
        <f>IF('Women D string input'!B183="","",'Women D string input'!B183)</f>
        <v>9</v>
      </c>
      <c r="C1676" s="38" t="str">
        <f>IF('Women D string input'!C183="","",'Women D string input'!C183)</f>
        <v/>
      </c>
      <c r="D1676" s="38" t="str">
        <f>IF('Women D string input'!D183="","",'Women D string input'!D183)</f>
        <v/>
      </c>
      <c r="E1676" s="38" t="str">
        <f>IF('Women D string input'!E183="","",'Women D string input'!E183)</f>
        <v/>
      </c>
      <c r="F1676" s="46" t="str">
        <f>IF('Women D string input'!X183="","",'Women D string input'!X183)</f>
        <v/>
      </c>
      <c r="G1676" s="38">
        <f>IF('Women D string input'!K183="","",'Women D string input'!K183)</f>
        <v>0</v>
      </c>
      <c r="H1676" s="38" t="str">
        <f>IF('Women D string input'!L183="","",'Women D string input'!L183)</f>
        <v/>
      </c>
      <c r="I1676" s="38" t="str">
        <f>IF('Women D string input'!H183="","",'Women D string input'!H183)</f>
        <v/>
      </c>
    </row>
    <row r="1677" spans="1:9">
      <c r="A1677" t="str">
        <f>IF('Women D string input'!A184="","",'Women D string input'!A184)</f>
        <v/>
      </c>
      <c r="B1677" s="38">
        <f>IF('Women D string input'!B184="","",'Women D string input'!B184)</f>
        <v>10</v>
      </c>
      <c r="C1677" s="38" t="str">
        <f>IF('Women D string input'!C184="","",'Women D string input'!C184)</f>
        <v/>
      </c>
      <c r="D1677" s="38" t="str">
        <f>IF('Women D string input'!D184="","",'Women D string input'!D184)</f>
        <v/>
      </c>
      <c r="E1677" s="38" t="str">
        <f>IF('Women D string input'!E184="","",'Women D string input'!E184)</f>
        <v/>
      </c>
      <c r="F1677" s="46" t="str">
        <f>IF('Women D string input'!X184="","",'Women D string input'!X184)</f>
        <v/>
      </c>
      <c r="G1677" s="38">
        <f>IF('Women D string input'!K184="","",'Women D string input'!K184)</f>
        <v>0</v>
      </c>
      <c r="H1677" s="38" t="str">
        <f>IF('Women D string input'!L184="","",'Women D string input'!L184)</f>
        <v/>
      </c>
      <c r="I1677" s="38" t="str">
        <f>IF('Women D string input'!H184="","",'Women D string input'!H184)</f>
        <v/>
      </c>
    </row>
    <row r="1678" spans="1:9">
      <c r="A1678" t="str">
        <f>IF('Women D string input'!A185="","",'Women D string input'!A185)</f>
        <v/>
      </c>
      <c r="B1678" s="38">
        <f>IF('Women D string input'!B185="","",'Women D string input'!B185)</f>
        <v>11</v>
      </c>
      <c r="C1678" s="38" t="str">
        <f>IF('Women D string input'!C185="","",'Women D string input'!C185)</f>
        <v/>
      </c>
      <c r="D1678" s="38" t="str">
        <f>IF('Women D string input'!D185="","",'Women D string input'!D185)</f>
        <v/>
      </c>
      <c r="E1678" s="38" t="str">
        <f>IF('Women D string input'!E185="","",'Women D string input'!E185)</f>
        <v/>
      </c>
      <c r="F1678" s="46" t="str">
        <f>IF('Women D string input'!X185="","",'Women D string input'!X185)</f>
        <v/>
      </c>
      <c r="G1678" s="38">
        <f>IF('Women D string input'!K185="","",'Women D string input'!K185)</f>
        <v>0</v>
      </c>
      <c r="H1678" s="38" t="str">
        <f>IF('Women D string input'!L185="","",'Women D string input'!L185)</f>
        <v/>
      </c>
      <c r="I1678" s="38" t="str">
        <f>IF('Women D string input'!H185="","",'Women D string input'!H185)</f>
        <v/>
      </c>
    </row>
    <row r="1679" spans="1:9">
      <c r="A1679" t="str">
        <f>IF('Women D string input'!A186="","",'Women D string input'!A186)</f>
        <v/>
      </c>
      <c r="B1679" s="38">
        <f>IF('Women D string input'!B186="","",'Women D string input'!B186)</f>
        <v>12</v>
      </c>
      <c r="C1679" s="38" t="str">
        <f>IF('Women D string input'!C186="","",'Women D string input'!C186)</f>
        <v/>
      </c>
      <c r="D1679" s="38" t="str">
        <f>IF('Women D string input'!D186="","",'Women D string input'!D186)</f>
        <v/>
      </c>
      <c r="E1679" s="38" t="str">
        <f>IF('Women D string input'!E186="","",'Women D string input'!E186)</f>
        <v/>
      </c>
      <c r="F1679" s="46" t="str">
        <f>IF('Women D string input'!X186="","",'Women D string input'!X186)</f>
        <v/>
      </c>
      <c r="G1679" s="38">
        <f>IF('Women D string input'!K186="","",'Women D string input'!K186)</f>
        <v>0</v>
      </c>
      <c r="H1679" s="38" t="str">
        <f>IF('Women D string input'!L186="","",'Women D string input'!L186)</f>
        <v/>
      </c>
      <c r="I1679" s="38" t="str">
        <f>IF('Women D string input'!H186="","",'Women D string input'!H186)</f>
        <v/>
      </c>
    </row>
    <row r="1680" spans="1:9">
      <c r="A1680" t="str">
        <f>IF('Women D string input'!A187="","",'Women D string input'!A187)</f>
        <v/>
      </c>
      <c r="B1680" t="str">
        <f>IF('Women D string input'!B187="","",'Women D string input'!B187)</f>
        <v/>
      </c>
      <c r="C1680" t="str">
        <f>IF('Women D string input'!C187="","",'Women D string input'!C187)</f>
        <v/>
      </c>
      <c r="D1680" t="str">
        <f>IF('Women D string input'!D187="","",'Women D string input'!D187)</f>
        <v/>
      </c>
      <c r="E1680" t="str">
        <f>IF('Women D string input'!E187="","",'Women D string input'!E187)</f>
        <v/>
      </c>
      <c r="F1680" s="2" t="str">
        <f>IF('Women D string input'!X187="","",'Women D string input'!X187)</f>
        <v/>
      </c>
      <c r="G1680" t="str">
        <f>IF('Women D string input'!K187="","",'Women D string input'!K187)</f>
        <v/>
      </c>
      <c r="H1680" t="str">
        <f>IF('Women D string input'!L187="","",'Women D string input'!L187)</f>
        <v/>
      </c>
      <c r="I1680" t="str">
        <f>IF('Women D string input'!H187="","",'Women D string input'!H187)</f>
        <v/>
      </c>
    </row>
    <row r="1681" spans="1:9">
      <c r="A1681" t="str">
        <f>IF('Women D string input'!A188="","",'Women D string input'!A188)</f>
        <v/>
      </c>
      <c r="B1681" t="str">
        <f>IF('Women D string input'!B188="","",'Women D string input'!B188)</f>
        <v/>
      </c>
      <c r="C1681" t="str">
        <f>IF('Women D string input'!C188="","",'Women D string input'!C188)</f>
        <v/>
      </c>
      <c r="D1681" t="str">
        <f>IF('Women D string input'!D188="","",'Women D string input'!D188)</f>
        <v/>
      </c>
      <c r="E1681" t="str">
        <f>IF('Women D string input'!E188="","",'Women D string input'!E188)</f>
        <v/>
      </c>
      <c r="F1681" s="2" t="str">
        <f>IF('Women D string input'!X188="","",'Women D string input'!X188)</f>
        <v/>
      </c>
      <c r="G1681" t="str">
        <f>IF('Women D string input'!K188="","",'Women D string input'!K188)</f>
        <v/>
      </c>
      <c r="H1681" t="str">
        <f>IF('Women D string input'!L188="","",'Women D string input'!L188)</f>
        <v/>
      </c>
      <c r="I1681" t="str">
        <f>IF('Women D string input'!H188="","",'Women D string input'!H188)</f>
        <v/>
      </c>
    </row>
    <row r="1682" spans="1:9">
      <c r="A1682" s="39" t="str">
        <f>IF('Women D string input'!A189="","",'Women D string input'!A189)</f>
        <v>Event</v>
      </c>
      <c r="B1682" s="39" t="str">
        <f>IF('Women D string input'!B189="","",'Women D string input'!B189)</f>
        <v>Event</v>
      </c>
      <c r="C1682" s="39" t="str">
        <f>IF('Women D string input'!C189="","",'Women D string input'!C189)</f>
        <v>JT</v>
      </c>
      <c r="D1682" s="39" t="str">
        <f>IF('Women D string input'!D189="","",'Women D string input'!D189)</f>
        <v>metres</v>
      </c>
      <c r="E1682" s="40" t="str">
        <f>IF('Women D string input'!E189="","",'Women D string input'!E189)</f>
        <v/>
      </c>
      <c r="F1682" s="2" t="str">
        <f>IF('Women D string input'!X189="","",'Women D string input'!X189)</f>
        <v/>
      </c>
      <c r="G1682" s="2" t="str">
        <f>IF('Women D string input'!K189="","",'Women D string input'!K189)</f>
        <v/>
      </c>
      <c r="H1682" s="2" t="str">
        <f>IF('Women D string input'!L189="","",'Women D string input'!L189)</f>
        <v/>
      </c>
      <c r="I1682" t="str">
        <f>IF('Women D string input'!H189="","",'Women D string input'!H189)</f>
        <v/>
      </c>
    </row>
    <row r="1683" spans="1:9">
      <c r="A1683" s="16" t="str">
        <f>IF('Women D string input'!A190="","",'Women D string input'!A190)</f>
        <v>JT</v>
      </c>
      <c r="B1683" s="41" t="str">
        <f>IF('Women D string input'!B190="","",'Women D string input'!B190)</f>
        <v>D string</v>
      </c>
      <c r="C1683" s="42" t="str">
        <f>IF('Women D string input'!C190="","",'Women D string input'!C190)</f>
        <v/>
      </c>
      <c r="D1683" s="42" t="str">
        <f>IF('Women D string input'!D190="","",'Women D string input'!D190)</f>
        <v/>
      </c>
      <c r="E1683" s="141" t="str">
        <f>IF('Women D string input'!E190="","",'Women D string input'!E190)</f>
        <v/>
      </c>
      <c r="F1683" s="43" t="str">
        <f>IF('Women D string input'!X190="","",'Women D string input'!X190)</f>
        <v>Formatted</v>
      </c>
      <c r="G1683" s="143" t="str">
        <f>IF('Women D string input'!K190="","",'Women D string input'!K190)</f>
        <v>Position</v>
      </c>
      <c r="H1683" s="146" t="str">
        <f>IF('Women D string input'!L190="","",'Women D string input'!L190)</f>
        <v>RAZA</v>
      </c>
      <c r="I1683" s="98" t="str">
        <f>IF('Women D string input'!H190="","",'Women D string input'!H190)</f>
        <v>Para</v>
      </c>
    </row>
    <row r="1684" spans="1:9">
      <c r="A1684" s="40" t="str">
        <f>IF('Women D string input'!A191="","",'Women D string input'!A191)</f>
        <v>WOMEN</v>
      </c>
      <c r="B1684" s="44" t="str">
        <f>IF('Women D string input'!B191="","",'Women D string input'!B191)</f>
        <v>Position</v>
      </c>
      <c r="C1684" s="37" t="str">
        <f>IF('Women D string input'!C191="","",'Women D string input'!C191)</f>
        <v>Competitor</v>
      </c>
      <c r="D1684" s="37" t="str">
        <f>IF('Women D string input'!D191="","",'Women D string input'!D191)</f>
        <v>Club</v>
      </c>
      <c r="E1684" s="142" t="str">
        <f>IF('Women D string input'!E191="","",'Women D string input'!E191)</f>
        <v>Bib Number</v>
      </c>
      <c r="F1684" s="45" t="str">
        <f>IF('Women D string input'!X191="","",'Women D string input'!X191)</f>
        <v>Performance</v>
      </c>
      <c r="G1684" s="144" t="str">
        <f>IF('Women D string input'!K191="","",'Women D string input'!K191)</f>
        <v>Points</v>
      </c>
      <c r="H1684" s="147" t="str">
        <f>IF('Women D string input'!L191="","",'Women D string input'!L191)</f>
        <v>Points</v>
      </c>
      <c r="I1684" s="44" t="str">
        <f>IF('Women D string input'!H191="","",'Women D string input'!H191)</f>
        <v>Category</v>
      </c>
    </row>
    <row r="1685" spans="1:9">
      <c r="A1685" t="str">
        <f>IF('Women D string input'!A192="","",'Women D string input'!A192)</f>
        <v/>
      </c>
      <c r="B1685" s="38">
        <f>IF('Women D string input'!B192="","",'Women D string input'!B192)</f>
        <v>1</v>
      </c>
      <c r="C1685" s="38" t="str">
        <f>IF('Women D string input'!C192="","",'Women D string input'!C192)</f>
        <v/>
      </c>
      <c r="D1685" s="38" t="str">
        <f>IF('Women D string input'!D192="","",'Women D string input'!D192)</f>
        <v/>
      </c>
      <c r="E1685" s="38" t="str">
        <f>IF('Women D string input'!E192="","",'Women D string input'!E192)</f>
        <v/>
      </c>
      <c r="F1685" s="145" t="str">
        <f>IF('Women D string input'!X192="","",'Women D string input'!X192)</f>
        <v/>
      </c>
      <c r="G1685" s="46">
        <f>IF('Women D string input'!K192="","",'Women D string input'!K192)</f>
        <v>0</v>
      </c>
      <c r="H1685" s="46" t="str">
        <f>IF('Women D string input'!L192="","",'Women D string input'!L192)</f>
        <v/>
      </c>
      <c r="I1685" s="99" t="str">
        <f>IF('Women D string input'!H192="","",'Women D string input'!H192)</f>
        <v/>
      </c>
    </row>
    <row r="1686" spans="1:9">
      <c r="A1686" t="str">
        <f>IF('Women D string input'!A193="","",'Women D string input'!A193)</f>
        <v/>
      </c>
      <c r="B1686" s="38">
        <f>IF('Women D string input'!B193="","",'Women D string input'!B193)</f>
        <v>2</v>
      </c>
      <c r="C1686" s="38" t="str">
        <f>IF('Women D string input'!C193="","",'Women D string input'!C193)</f>
        <v/>
      </c>
      <c r="D1686" s="38" t="str">
        <f>IF('Women D string input'!D193="","",'Women D string input'!D193)</f>
        <v/>
      </c>
      <c r="E1686" s="38" t="str">
        <f>IF('Women D string input'!E193="","",'Women D string input'!E193)</f>
        <v/>
      </c>
      <c r="F1686" s="46" t="str">
        <f>IF('Women D string input'!X193="","",'Women D string input'!X193)</f>
        <v/>
      </c>
      <c r="G1686" s="46">
        <f>IF('Women D string input'!K193="","",'Women D string input'!K193)</f>
        <v>0</v>
      </c>
      <c r="H1686" s="46" t="str">
        <f>IF('Women D string input'!L193="","",'Women D string input'!L193)</f>
        <v/>
      </c>
      <c r="I1686" s="38" t="str">
        <f>IF('Women D string input'!H193="","",'Women D string input'!H193)</f>
        <v/>
      </c>
    </row>
    <row r="1687" spans="1:9">
      <c r="A1687" t="str">
        <f>IF('Women D string input'!A194="","",'Women D string input'!A194)</f>
        <v/>
      </c>
      <c r="B1687" s="38">
        <f>IF('Women D string input'!B194="","",'Women D string input'!B194)</f>
        <v>3</v>
      </c>
      <c r="C1687" s="38" t="str">
        <f>IF('Women D string input'!C194="","",'Women D string input'!C194)</f>
        <v/>
      </c>
      <c r="D1687" s="38" t="str">
        <f>IF('Women D string input'!D194="","",'Women D string input'!D194)</f>
        <v/>
      </c>
      <c r="E1687" s="38" t="str">
        <f>IF('Women D string input'!E194="","",'Women D string input'!E194)</f>
        <v/>
      </c>
      <c r="F1687" s="46" t="str">
        <f>IF('Women D string input'!X194="","",'Women D string input'!X194)</f>
        <v/>
      </c>
      <c r="G1687" s="46">
        <f>IF('Women D string input'!K194="","",'Women D string input'!K194)</f>
        <v>0</v>
      </c>
      <c r="H1687" s="46" t="str">
        <f>IF('Women D string input'!L194="","",'Women D string input'!L194)</f>
        <v/>
      </c>
      <c r="I1687" s="38" t="str">
        <f>IF('Women D string input'!H194="","",'Women D string input'!H194)</f>
        <v/>
      </c>
    </row>
    <row r="1688" spans="1:9">
      <c r="A1688" t="str">
        <f>IF('Women D string input'!A195="","",'Women D string input'!A195)</f>
        <v/>
      </c>
      <c r="B1688" s="38">
        <f>IF('Women D string input'!B195="","",'Women D string input'!B195)</f>
        <v>4</v>
      </c>
      <c r="C1688" s="38" t="str">
        <f>IF('Women D string input'!C195="","",'Women D string input'!C195)</f>
        <v/>
      </c>
      <c r="D1688" s="38" t="str">
        <f>IF('Women D string input'!D195="","",'Women D string input'!D195)</f>
        <v/>
      </c>
      <c r="E1688" s="38" t="str">
        <f>IF('Women D string input'!E195="","",'Women D string input'!E195)</f>
        <v/>
      </c>
      <c r="F1688" s="46" t="str">
        <f>IF('Women D string input'!X195="","",'Women D string input'!X195)</f>
        <v/>
      </c>
      <c r="G1688" s="46">
        <f>IF('Women D string input'!K195="","",'Women D string input'!K195)</f>
        <v>0</v>
      </c>
      <c r="H1688" s="46" t="str">
        <f>IF('Women D string input'!L195="","",'Women D string input'!L195)</f>
        <v/>
      </c>
      <c r="I1688" s="38" t="str">
        <f>IF('Women D string input'!H195="","",'Women D string input'!H195)</f>
        <v/>
      </c>
    </row>
    <row r="1689" spans="1:9">
      <c r="A1689" t="str">
        <f>IF('Women D string input'!A196="","",'Women D string input'!A196)</f>
        <v/>
      </c>
      <c r="B1689" s="38">
        <f>IF('Women D string input'!B196="","",'Women D string input'!B196)</f>
        <v>5</v>
      </c>
      <c r="C1689" s="38" t="str">
        <f>IF('Women D string input'!C196="","",'Women D string input'!C196)</f>
        <v/>
      </c>
      <c r="D1689" s="38" t="str">
        <f>IF('Women D string input'!D196="","",'Women D string input'!D196)</f>
        <v/>
      </c>
      <c r="E1689" s="38" t="str">
        <f>IF('Women D string input'!E196="","",'Women D string input'!E196)</f>
        <v/>
      </c>
      <c r="F1689" s="46" t="str">
        <f>IF('Women D string input'!X196="","",'Women D string input'!X196)</f>
        <v/>
      </c>
      <c r="G1689" s="46">
        <f>IF('Women D string input'!K196="","",'Women D string input'!K196)</f>
        <v>0</v>
      </c>
      <c r="H1689" s="46" t="str">
        <f>IF('Women D string input'!L196="","",'Women D string input'!L196)</f>
        <v/>
      </c>
      <c r="I1689" s="38" t="str">
        <f>IF('Women D string input'!H196="","",'Women D string input'!H196)</f>
        <v/>
      </c>
    </row>
    <row r="1690" spans="1:9">
      <c r="A1690" t="str">
        <f>IF('Women D string input'!A197="","",'Women D string input'!A197)</f>
        <v/>
      </c>
      <c r="B1690" s="38">
        <f>IF('Women D string input'!B197="","",'Women D string input'!B197)</f>
        <v>6</v>
      </c>
      <c r="C1690" s="38" t="str">
        <f>IF('Women D string input'!C197="","",'Women D string input'!C197)</f>
        <v/>
      </c>
      <c r="D1690" s="38" t="str">
        <f>IF('Women D string input'!D197="","",'Women D string input'!D197)</f>
        <v/>
      </c>
      <c r="E1690" s="38" t="str">
        <f>IF('Women D string input'!E197="","",'Women D string input'!E197)</f>
        <v/>
      </c>
      <c r="F1690" s="46" t="str">
        <f>IF('Women D string input'!X197="","",'Women D string input'!X197)</f>
        <v/>
      </c>
      <c r="G1690" s="46">
        <f>IF('Women D string input'!K197="","",'Women D string input'!K197)</f>
        <v>0</v>
      </c>
      <c r="H1690" s="46" t="str">
        <f>IF('Women D string input'!L197="","",'Women D string input'!L197)</f>
        <v/>
      </c>
      <c r="I1690" s="38" t="str">
        <f>IF('Women D string input'!H197="","",'Women D string input'!H197)</f>
        <v/>
      </c>
    </row>
    <row r="1691" spans="1:9">
      <c r="A1691" t="str">
        <f>IF('Women D string input'!A198="","",'Women D string input'!A198)</f>
        <v/>
      </c>
      <c r="B1691" s="38">
        <f>IF('Women D string input'!B198="","",'Women D string input'!B198)</f>
        <v>7</v>
      </c>
      <c r="C1691" s="38" t="str">
        <f>IF('Women D string input'!C198="","",'Women D string input'!C198)</f>
        <v/>
      </c>
      <c r="D1691" s="38" t="str">
        <f>IF('Women D string input'!D198="","",'Women D string input'!D198)</f>
        <v/>
      </c>
      <c r="E1691" s="38" t="str">
        <f>IF('Women D string input'!E198="","",'Women D string input'!E198)</f>
        <v/>
      </c>
      <c r="F1691" s="46" t="str">
        <f>IF('Women D string input'!X198="","",'Women D string input'!X198)</f>
        <v/>
      </c>
      <c r="G1691" s="46">
        <f>IF('Women D string input'!K198="","",'Women D string input'!K198)</f>
        <v>0</v>
      </c>
      <c r="H1691" s="46" t="str">
        <f>IF('Women D string input'!L198="","",'Women D string input'!L198)</f>
        <v/>
      </c>
      <c r="I1691" s="38" t="str">
        <f>IF('Women D string input'!H198="","",'Women D string input'!H198)</f>
        <v/>
      </c>
    </row>
    <row r="1692" spans="1:9">
      <c r="A1692" t="str">
        <f>IF('Women D string input'!A199="","",'Women D string input'!A199)</f>
        <v/>
      </c>
      <c r="B1692" s="38">
        <f>IF('Women D string input'!B199="","",'Women D string input'!B199)</f>
        <v>8</v>
      </c>
      <c r="C1692" s="38" t="str">
        <f>IF('Women D string input'!C199="","",'Women D string input'!C199)</f>
        <v/>
      </c>
      <c r="D1692" s="38" t="str">
        <f>IF('Women D string input'!D199="","",'Women D string input'!D199)</f>
        <v/>
      </c>
      <c r="E1692" s="38" t="str">
        <f>IF('Women D string input'!E199="","",'Women D string input'!E199)</f>
        <v/>
      </c>
      <c r="F1692" s="46" t="str">
        <f>IF('Women D string input'!X199="","",'Women D string input'!X199)</f>
        <v/>
      </c>
      <c r="G1692" s="46">
        <f>IF('Women D string input'!K199="","",'Women D string input'!K199)</f>
        <v>0</v>
      </c>
      <c r="H1692" s="46" t="str">
        <f>IF('Women D string input'!L199="","",'Women D string input'!L199)</f>
        <v/>
      </c>
      <c r="I1692" s="38" t="str">
        <f>IF('Women D string input'!H199="","",'Women D string input'!H199)</f>
        <v/>
      </c>
    </row>
    <row r="1693" spans="1:9">
      <c r="A1693" t="str">
        <f>IF('Women D string input'!A200="","",'Women D string input'!A200)</f>
        <v/>
      </c>
      <c r="B1693" s="38">
        <f>IF('Women D string input'!B200="","",'Women D string input'!B200)</f>
        <v>9</v>
      </c>
      <c r="C1693" s="38" t="str">
        <f>IF('Women D string input'!C200="","",'Women D string input'!C200)</f>
        <v/>
      </c>
      <c r="D1693" s="38" t="str">
        <f>IF('Women D string input'!D200="","",'Women D string input'!D200)</f>
        <v/>
      </c>
      <c r="E1693" s="38" t="str">
        <f>IF('Women D string input'!E200="","",'Women D string input'!E200)</f>
        <v/>
      </c>
      <c r="F1693" s="46" t="str">
        <f>IF('Women D string input'!X200="","",'Women D string input'!X200)</f>
        <v/>
      </c>
      <c r="G1693" s="38">
        <f>IF('Women D string input'!K200="","",'Women D string input'!K200)</f>
        <v>0</v>
      </c>
      <c r="H1693" s="38" t="str">
        <f>IF('Women D string input'!L200="","",'Women D string input'!L200)</f>
        <v/>
      </c>
      <c r="I1693" s="38" t="str">
        <f>IF('Women D string input'!H200="","",'Women D string input'!H200)</f>
        <v/>
      </c>
    </row>
    <row r="1694" spans="1:9">
      <c r="A1694" t="str">
        <f>IF('Women D string input'!A201="","",'Women D string input'!A201)</f>
        <v/>
      </c>
      <c r="B1694" s="38">
        <f>IF('Women D string input'!B201="","",'Women D string input'!B201)</f>
        <v>10</v>
      </c>
      <c r="C1694" s="38" t="str">
        <f>IF('Women D string input'!C201="","",'Women D string input'!C201)</f>
        <v/>
      </c>
      <c r="D1694" s="38" t="str">
        <f>IF('Women D string input'!D201="","",'Women D string input'!D201)</f>
        <v/>
      </c>
      <c r="E1694" s="38" t="str">
        <f>IF('Women D string input'!E201="","",'Women D string input'!E201)</f>
        <v/>
      </c>
      <c r="F1694" s="46" t="str">
        <f>IF('Women D string input'!X201="","",'Women D string input'!X201)</f>
        <v/>
      </c>
      <c r="G1694" s="38">
        <f>IF('Women D string input'!K201="","",'Women D string input'!K201)</f>
        <v>0</v>
      </c>
      <c r="H1694" s="38" t="str">
        <f>IF('Women D string input'!L201="","",'Women D string input'!L201)</f>
        <v/>
      </c>
      <c r="I1694" s="38" t="str">
        <f>IF('Women D string input'!H201="","",'Women D string input'!H201)</f>
        <v/>
      </c>
    </row>
    <row r="1695" spans="1:9">
      <c r="A1695" t="str">
        <f>IF('Women D string input'!A202="","",'Women D string input'!A202)</f>
        <v/>
      </c>
      <c r="B1695" s="38">
        <f>IF('Women D string input'!B202="","",'Women D string input'!B202)</f>
        <v>11</v>
      </c>
      <c r="C1695" s="38" t="str">
        <f>IF('Women D string input'!C202="","",'Women D string input'!C202)</f>
        <v/>
      </c>
      <c r="D1695" s="38" t="str">
        <f>IF('Women D string input'!D202="","",'Women D string input'!D202)</f>
        <v/>
      </c>
      <c r="E1695" s="38" t="str">
        <f>IF('Women D string input'!E202="","",'Women D string input'!E202)</f>
        <v/>
      </c>
      <c r="F1695" s="46" t="str">
        <f>IF('Women D string input'!X202="","",'Women D string input'!X202)</f>
        <v/>
      </c>
      <c r="G1695" s="38">
        <f>IF('Women D string input'!K202="","",'Women D string input'!K202)</f>
        <v>0</v>
      </c>
      <c r="H1695" s="38" t="str">
        <f>IF('Women D string input'!L202="","",'Women D string input'!L202)</f>
        <v/>
      </c>
      <c r="I1695" s="38" t="str">
        <f>IF('Women D string input'!H202="","",'Women D string input'!H202)</f>
        <v/>
      </c>
    </row>
    <row r="1696" spans="1:9">
      <c r="A1696" t="str">
        <f>IF('Women D string input'!A203="","",'Women D string input'!A203)</f>
        <v/>
      </c>
      <c r="B1696" s="38">
        <f>IF('Women D string input'!B203="","",'Women D string input'!B203)</f>
        <v>12</v>
      </c>
      <c r="C1696" s="38" t="str">
        <f>IF('Women D string input'!C203="","",'Women D string input'!C203)</f>
        <v/>
      </c>
      <c r="D1696" s="38" t="str">
        <f>IF('Women D string input'!D203="","",'Women D string input'!D203)</f>
        <v/>
      </c>
      <c r="E1696" s="38" t="str">
        <f>IF('Women D string input'!E203="","",'Women D string input'!E203)</f>
        <v/>
      </c>
      <c r="F1696" s="46" t="str">
        <f>IF('Women D string input'!X203="","",'Women D string input'!X203)</f>
        <v/>
      </c>
      <c r="G1696" s="38">
        <f>IF('Women D string input'!K203="","",'Women D string input'!K203)</f>
        <v>0</v>
      </c>
      <c r="H1696" s="38" t="str">
        <f>IF('Women D string input'!L203="","",'Women D string input'!L203)</f>
        <v/>
      </c>
      <c r="I1696" s="38" t="str">
        <f>IF('Women D string input'!H203="","",'Women D string input'!H203)</f>
        <v/>
      </c>
    </row>
    <row r="1699" spans="1:6">
      <c r="A1699" s="58" t="s">
        <v>151</v>
      </c>
    </row>
    <row r="1700" spans="1:6" ht="28.8">
      <c r="B1700" s="37" t="s">
        <v>0</v>
      </c>
      <c r="C1700" s="37" t="s">
        <v>60</v>
      </c>
      <c r="D1700" s="37" t="s">
        <v>61</v>
      </c>
      <c r="E1700" s="37" t="s">
        <v>146</v>
      </c>
      <c r="F1700" s="59" t="str">
        <f>IF('Guests and Para'!H3="","",'Guests and Para'!H3)</f>
        <v>Wind if applic m/s</v>
      </c>
    </row>
    <row r="1701" spans="1:6">
      <c r="B1701" s="38" t="str">
        <f>IF('Guests and Para'!B4="","",'Guests and Para'!B4)</f>
        <v/>
      </c>
      <c r="C1701" s="38" t="str">
        <f>IF('Guests and Para'!D4="","",'Guests and Para'!D4)</f>
        <v/>
      </c>
      <c r="D1701" s="38" t="str">
        <f>IF('Guests and Para'!E4="","",'Guests and Para'!E4)</f>
        <v/>
      </c>
      <c r="E1701" s="38" t="str">
        <f>IF('Guests and Para'!G4="","",'Guests and Para'!G4)</f>
        <v/>
      </c>
      <c r="F1701" s="46" t="str">
        <f>IF('Guests and Para'!H4="","",'Guests and Para'!H4)</f>
        <v/>
      </c>
    </row>
    <row r="1702" spans="1:6">
      <c r="B1702" s="38" t="str">
        <f>IF('Guests and Para'!B5="","",'Guests and Para'!B5)</f>
        <v/>
      </c>
      <c r="C1702" s="38" t="str">
        <f>IF('Guests and Para'!D5="","",'Guests and Para'!D5)</f>
        <v/>
      </c>
      <c r="D1702" s="38" t="str">
        <f>IF('Guests and Para'!E5="","",'Guests and Para'!E5)</f>
        <v/>
      </c>
      <c r="E1702" s="38" t="str">
        <f>IF('Guests and Para'!G5="","",'Guests and Para'!G5)</f>
        <v/>
      </c>
      <c r="F1702" s="46" t="str">
        <f>IF('Guests and Para'!H5="","",'Guests and Para'!H5)</f>
        <v/>
      </c>
    </row>
    <row r="1703" spans="1:6">
      <c r="B1703" s="38" t="str">
        <f>IF('Guests and Para'!B6="","",'Guests and Para'!B6)</f>
        <v/>
      </c>
      <c r="C1703" s="38" t="str">
        <f>IF('Guests and Para'!D6="","",'Guests and Para'!D6)</f>
        <v/>
      </c>
      <c r="D1703" s="38" t="str">
        <f>IF('Guests and Para'!E6="","",'Guests and Para'!E6)</f>
        <v/>
      </c>
      <c r="E1703" s="38" t="str">
        <f>IF('Guests and Para'!G6="","",'Guests and Para'!G6)</f>
        <v/>
      </c>
      <c r="F1703" s="46" t="str">
        <f>IF('Guests and Para'!H6="","",'Guests and Para'!H6)</f>
        <v/>
      </c>
    </row>
    <row r="1704" spans="1:6">
      <c r="B1704" s="38" t="str">
        <f>IF('Guests and Para'!B7="","",'Guests and Para'!B7)</f>
        <v/>
      </c>
      <c r="C1704" s="38" t="str">
        <f>IF('Guests and Para'!D7="","",'Guests and Para'!D7)</f>
        <v/>
      </c>
      <c r="D1704" s="38" t="str">
        <f>IF('Guests and Para'!E7="","",'Guests and Para'!E7)</f>
        <v/>
      </c>
      <c r="E1704" s="38" t="str">
        <f>IF('Guests and Para'!G7="","",'Guests and Para'!G7)</f>
        <v/>
      </c>
      <c r="F1704" s="46" t="str">
        <f>IF('Guests and Para'!H7="","",'Guests and Para'!H7)</f>
        <v/>
      </c>
    </row>
    <row r="1705" spans="1:6">
      <c r="B1705" s="38" t="str">
        <f>IF('Guests and Para'!B8="","",'Guests and Para'!B8)</f>
        <v/>
      </c>
      <c r="C1705" s="38" t="str">
        <f>IF('Guests and Para'!D8="","",'Guests and Para'!D8)</f>
        <v/>
      </c>
      <c r="D1705" s="38" t="str">
        <f>IF('Guests and Para'!E8="","",'Guests and Para'!E8)</f>
        <v/>
      </c>
      <c r="E1705" s="38" t="str">
        <f>IF('Guests and Para'!G8="","",'Guests and Para'!G8)</f>
        <v/>
      </c>
      <c r="F1705" s="46" t="str">
        <f>IF('Guests and Para'!H8="","",'Guests and Para'!H8)</f>
        <v/>
      </c>
    </row>
    <row r="1706" spans="1:6">
      <c r="B1706" s="38" t="str">
        <f>IF('Guests and Para'!B9="","",'Guests and Para'!B9)</f>
        <v/>
      </c>
      <c r="C1706" s="38" t="str">
        <f>IF('Guests and Para'!D9="","",'Guests and Para'!D9)</f>
        <v/>
      </c>
      <c r="D1706" s="38" t="str">
        <f>IF('Guests and Para'!E9="","",'Guests and Para'!E9)</f>
        <v/>
      </c>
      <c r="E1706" s="38" t="str">
        <f>IF('Guests and Para'!G9="","",'Guests and Para'!G9)</f>
        <v/>
      </c>
      <c r="F1706" s="46" t="str">
        <f>IF('Guests and Para'!H9="","",'Guests and Para'!H9)</f>
        <v/>
      </c>
    </row>
    <row r="1707" spans="1:6">
      <c r="B1707" s="38" t="str">
        <f>IF('Guests and Para'!B10="","",'Guests and Para'!B10)</f>
        <v/>
      </c>
      <c r="C1707" s="38" t="str">
        <f>IF('Guests and Para'!D10="","",'Guests and Para'!D10)</f>
        <v/>
      </c>
      <c r="D1707" s="38" t="str">
        <f>IF('Guests and Para'!E10="","",'Guests and Para'!E10)</f>
        <v/>
      </c>
      <c r="E1707" s="38" t="str">
        <f>IF('Guests and Para'!G10="","",'Guests and Para'!G10)</f>
        <v/>
      </c>
      <c r="F1707" s="46" t="str">
        <f>IF('Guests and Para'!H10="","",'Guests and Para'!H10)</f>
        <v/>
      </c>
    </row>
    <row r="1708" spans="1:6">
      <c r="B1708" s="38" t="str">
        <f>IF('Guests and Para'!B11="","",'Guests and Para'!B11)</f>
        <v/>
      </c>
      <c r="C1708" s="38" t="str">
        <f>IF('Guests and Para'!D11="","",'Guests and Para'!D11)</f>
        <v/>
      </c>
      <c r="D1708" s="38" t="str">
        <f>IF('Guests and Para'!E11="","",'Guests and Para'!E11)</f>
        <v/>
      </c>
      <c r="E1708" s="38" t="str">
        <f>IF('Guests and Para'!G11="","",'Guests and Para'!G11)</f>
        <v/>
      </c>
      <c r="F1708" s="46" t="str">
        <f>IF('Guests and Para'!H11="","",'Guests and Para'!H11)</f>
        <v/>
      </c>
    </row>
    <row r="1709" spans="1:6">
      <c r="B1709" s="38" t="str">
        <f>IF('Guests and Para'!B12="","",'Guests and Para'!B12)</f>
        <v/>
      </c>
      <c r="C1709" s="38" t="str">
        <f>IF('Guests and Para'!D12="","",'Guests and Para'!D12)</f>
        <v/>
      </c>
      <c r="D1709" s="38" t="str">
        <f>IF('Guests and Para'!E12="","",'Guests and Para'!E12)</f>
        <v/>
      </c>
      <c r="E1709" s="38" t="str">
        <f>IF('Guests and Para'!G12="","",'Guests and Para'!G12)</f>
        <v/>
      </c>
      <c r="F1709" s="46" t="str">
        <f>IF('Guests and Para'!H12="","",'Guests and Para'!H12)</f>
        <v/>
      </c>
    </row>
    <row r="1710" spans="1:6">
      <c r="B1710" s="38" t="str">
        <f>IF('Guests and Para'!B13="","",'Guests and Para'!B13)</f>
        <v/>
      </c>
      <c r="C1710" s="38" t="str">
        <f>IF('Guests and Para'!D13="","",'Guests and Para'!D13)</f>
        <v/>
      </c>
      <c r="D1710" s="38" t="str">
        <f>IF('Guests and Para'!E13="","",'Guests and Para'!E13)</f>
        <v/>
      </c>
      <c r="E1710" s="38" t="str">
        <f>IF('Guests and Para'!G13="","",'Guests and Para'!G13)</f>
        <v/>
      </c>
      <c r="F1710" s="46" t="str">
        <f>IF('Guests and Para'!H13="","",'Guests and Para'!H13)</f>
        <v/>
      </c>
    </row>
    <row r="1711" spans="1:6">
      <c r="B1711" s="38" t="str">
        <f>IF('Guests and Para'!B14="","",'Guests and Para'!B14)</f>
        <v/>
      </c>
      <c r="C1711" s="38" t="str">
        <f>IF('Guests and Para'!D14="","",'Guests and Para'!D14)</f>
        <v/>
      </c>
      <c r="D1711" s="38" t="str">
        <f>IF('Guests and Para'!E14="","",'Guests and Para'!E14)</f>
        <v/>
      </c>
      <c r="E1711" s="38" t="str">
        <f>IF('Guests and Para'!G14="","",'Guests and Para'!G14)</f>
        <v/>
      </c>
      <c r="F1711" s="46" t="str">
        <f>IF('Guests and Para'!H14="","",'Guests and Para'!H14)</f>
        <v/>
      </c>
    </row>
    <row r="1712" spans="1:6">
      <c r="B1712" s="38" t="str">
        <f>IF('Guests and Para'!B15="","",'Guests and Para'!B15)</f>
        <v/>
      </c>
      <c r="C1712" s="38" t="str">
        <f>IF('Guests and Para'!D15="","",'Guests and Para'!D15)</f>
        <v/>
      </c>
      <c r="D1712" s="38" t="str">
        <f>IF('Guests and Para'!E15="","",'Guests and Para'!E15)</f>
        <v/>
      </c>
      <c r="E1712" s="38" t="str">
        <f>IF('Guests and Para'!G15="","",'Guests and Para'!G15)</f>
        <v/>
      </c>
      <c r="F1712" s="46" t="str">
        <f>IF('Guests and Para'!H15="","",'Guests and Para'!H15)</f>
        <v/>
      </c>
    </row>
    <row r="1713" spans="2:6">
      <c r="B1713" s="38" t="str">
        <f>IF('Guests and Para'!B16="","",'Guests and Para'!B16)</f>
        <v/>
      </c>
      <c r="C1713" s="38" t="str">
        <f>IF('Guests and Para'!D16="","",'Guests and Para'!D16)</f>
        <v/>
      </c>
      <c r="D1713" s="38" t="str">
        <f>IF('Guests and Para'!E16="","",'Guests and Para'!E16)</f>
        <v/>
      </c>
      <c r="E1713" s="38" t="str">
        <f>IF('Guests and Para'!G16="","",'Guests and Para'!G16)</f>
        <v/>
      </c>
      <c r="F1713" s="46" t="str">
        <f>IF('Guests and Para'!H16="","",'Guests and Para'!H16)</f>
        <v/>
      </c>
    </row>
    <row r="1714" spans="2:6">
      <c r="B1714" s="38" t="str">
        <f>IF('Guests and Para'!B17="","",'Guests and Para'!B17)</f>
        <v/>
      </c>
      <c r="C1714" s="38" t="str">
        <f>IF('Guests and Para'!D17="","",'Guests and Para'!D17)</f>
        <v/>
      </c>
      <c r="D1714" s="38" t="str">
        <f>IF('Guests and Para'!E17="","",'Guests and Para'!E17)</f>
        <v/>
      </c>
      <c r="E1714" s="38" t="str">
        <f>IF('Guests and Para'!G17="","",'Guests and Para'!G17)</f>
        <v/>
      </c>
      <c r="F1714" s="46" t="str">
        <f>IF('Guests and Para'!H17="","",'Guests and Para'!H17)</f>
        <v/>
      </c>
    </row>
    <row r="1715" spans="2:6">
      <c r="B1715" s="38" t="str">
        <f>IF('Guests and Para'!B18="","",'Guests and Para'!B18)</f>
        <v/>
      </c>
      <c r="C1715" s="38" t="str">
        <f>IF('Guests and Para'!D18="","",'Guests and Para'!D18)</f>
        <v/>
      </c>
      <c r="D1715" s="38" t="str">
        <f>IF('Guests and Para'!E18="","",'Guests and Para'!E18)</f>
        <v/>
      </c>
      <c r="E1715" s="38" t="str">
        <f>IF('Guests and Para'!G18="","",'Guests and Para'!G18)</f>
        <v/>
      </c>
      <c r="F1715" s="46" t="str">
        <f>IF('Guests and Para'!H18="","",'Guests and Para'!H18)</f>
        <v/>
      </c>
    </row>
    <row r="1716" spans="2:6">
      <c r="B1716" s="38" t="str">
        <f>IF('Guests and Para'!B19="","",'Guests and Para'!B19)</f>
        <v/>
      </c>
      <c r="C1716" s="38" t="str">
        <f>IF('Guests and Para'!D19="","",'Guests and Para'!D19)</f>
        <v/>
      </c>
      <c r="D1716" s="38" t="str">
        <f>IF('Guests and Para'!E19="","",'Guests and Para'!E19)</f>
        <v/>
      </c>
      <c r="E1716" s="38" t="str">
        <f>IF('Guests and Para'!G19="","",'Guests and Para'!G19)</f>
        <v/>
      </c>
      <c r="F1716" s="46" t="str">
        <f>IF('Guests and Para'!H19="","",'Guests and Para'!H19)</f>
        <v/>
      </c>
    </row>
    <row r="1717" spans="2:6">
      <c r="B1717" s="38" t="str">
        <f>IF('Guests and Para'!B20="","",'Guests and Para'!B20)</f>
        <v/>
      </c>
      <c r="C1717" s="38" t="str">
        <f>IF('Guests and Para'!D20="","",'Guests and Para'!D20)</f>
        <v/>
      </c>
      <c r="D1717" s="38" t="str">
        <f>IF('Guests and Para'!E20="","",'Guests and Para'!E20)</f>
        <v/>
      </c>
      <c r="E1717" s="38" t="str">
        <f>IF('Guests and Para'!G20="","",'Guests and Para'!G20)</f>
        <v/>
      </c>
      <c r="F1717" s="46" t="str">
        <f>IF('Guests and Para'!H20="","",'Guests and Para'!H20)</f>
        <v/>
      </c>
    </row>
    <row r="1718" spans="2:6">
      <c r="B1718" s="38" t="str">
        <f>IF('Guests and Para'!B21="","",'Guests and Para'!B21)</f>
        <v/>
      </c>
      <c r="C1718" s="38" t="str">
        <f>IF('Guests and Para'!D21="","",'Guests and Para'!D21)</f>
        <v/>
      </c>
      <c r="D1718" s="38" t="str">
        <f>IF('Guests and Para'!E21="","",'Guests and Para'!E21)</f>
        <v/>
      </c>
      <c r="E1718" s="38" t="str">
        <f>IF('Guests and Para'!G21="","",'Guests and Para'!G21)</f>
        <v/>
      </c>
      <c r="F1718" s="46" t="str">
        <f>IF('Guests and Para'!H21="","",'Guests and Para'!H21)</f>
        <v/>
      </c>
    </row>
    <row r="1719" spans="2:6">
      <c r="B1719" s="38" t="str">
        <f>IF('Guests and Para'!B22="","",'Guests and Para'!B22)</f>
        <v/>
      </c>
      <c r="C1719" s="38" t="str">
        <f>IF('Guests and Para'!D22="","",'Guests and Para'!D22)</f>
        <v/>
      </c>
      <c r="D1719" s="38" t="str">
        <f>IF('Guests and Para'!E22="","",'Guests and Para'!E22)</f>
        <v/>
      </c>
      <c r="E1719" s="38" t="str">
        <f>IF('Guests and Para'!G22="","",'Guests and Para'!G22)</f>
        <v/>
      </c>
      <c r="F1719" s="46" t="str">
        <f>IF('Guests and Para'!H22="","",'Guests and Para'!H22)</f>
        <v/>
      </c>
    </row>
    <row r="1720" spans="2:6">
      <c r="B1720" s="38" t="str">
        <f>IF('Guests and Para'!B23="","",'Guests and Para'!B23)</f>
        <v/>
      </c>
      <c r="C1720" s="38" t="str">
        <f>IF('Guests and Para'!D23="","",'Guests and Para'!D23)</f>
        <v/>
      </c>
      <c r="D1720" s="38" t="str">
        <f>IF('Guests and Para'!E23="","",'Guests and Para'!E23)</f>
        <v/>
      </c>
      <c r="E1720" s="38" t="str">
        <f>IF('Guests and Para'!G23="","",'Guests and Para'!G23)</f>
        <v/>
      </c>
      <c r="F1720" s="46" t="str">
        <f>IF('Guests and Para'!H23="","",'Guests and Para'!H23)</f>
        <v/>
      </c>
    </row>
    <row r="1721" spans="2:6">
      <c r="B1721" s="38" t="str">
        <f>IF('Guests and Para'!B24="","",'Guests and Para'!B24)</f>
        <v/>
      </c>
      <c r="C1721" s="38" t="str">
        <f>IF('Guests and Para'!D24="","",'Guests and Para'!D24)</f>
        <v/>
      </c>
      <c r="D1721" s="38" t="str">
        <f>IF('Guests and Para'!E24="","",'Guests and Para'!E24)</f>
        <v/>
      </c>
      <c r="E1721" s="38" t="str">
        <f>IF('Guests and Para'!G24="","",'Guests and Para'!G24)</f>
        <v/>
      </c>
      <c r="F1721" s="46" t="str">
        <f>IF('Guests and Para'!H24="","",'Guests and Para'!H24)</f>
        <v/>
      </c>
    </row>
    <row r="1722" spans="2:6">
      <c r="B1722" s="38" t="str">
        <f>IF('Guests and Para'!B25="","",'Guests and Para'!B25)</f>
        <v/>
      </c>
      <c r="C1722" s="38" t="str">
        <f>IF('Guests and Para'!D25="","",'Guests and Para'!D25)</f>
        <v/>
      </c>
      <c r="D1722" s="38" t="str">
        <f>IF('Guests and Para'!E25="","",'Guests and Para'!E25)</f>
        <v/>
      </c>
      <c r="E1722" s="38" t="str">
        <f>IF('Guests and Para'!G25="","",'Guests and Para'!G25)</f>
        <v/>
      </c>
      <c r="F1722" s="46" t="str">
        <f>IF('Guests and Para'!H25="","",'Guests and Para'!H25)</f>
        <v/>
      </c>
    </row>
    <row r="1723" spans="2:6">
      <c r="B1723" s="38" t="str">
        <f>IF('Guests and Para'!B26="","",'Guests and Para'!B26)</f>
        <v/>
      </c>
      <c r="C1723" s="38" t="str">
        <f>IF('Guests and Para'!D26="","",'Guests and Para'!D26)</f>
        <v/>
      </c>
      <c r="D1723" s="38" t="str">
        <f>IF('Guests and Para'!E26="","",'Guests and Para'!E26)</f>
        <v/>
      </c>
      <c r="E1723" s="38" t="str">
        <f>IF('Guests and Para'!G26="","",'Guests and Para'!G26)</f>
        <v/>
      </c>
      <c r="F1723" s="46" t="str">
        <f>IF('Guests and Para'!H26="","",'Guests and Para'!H26)</f>
        <v/>
      </c>
    </row>
    <row r="1724" spans="2:6">
      <c r="B1724" s="38" t="str">
        <f>IF('Guests and Para'!B27="","",'Guests and Para'!B27)</f>
        <v/>
      </c>
      <c r="C1724" s="38" t="str">
        <f>IF('Guests and Para'!D27="","",'Guests and Para'!D27)</f>
        <v/>
      </c>
      <c r="D1724" s="38" t="str">
        <f>IF('Guests and Para'!E27="","",'Guests and Para'!E27)</f>
        <v/>
      </c>
      <c r="E1724" s="38" t="str">
        <f>IF('Guests and Para'!G27="","",'Guests and Para'!G27)</f>
        <v/>
      </c>
      <c r="F1724" s="46" t="str">
        <f>IF('Guests and Para'!H27="","",'Guests and Para'!H27)</f>
        <v/>
      </c>
    </row>
    <row r="1725" spans="2:6">
      <c r="B1725" s="38" t="str">
        <f>IF('Guests and Para'!B28="","",'Guests and Para'!B28)</f>
        <v/>
      </c>
      <c r="C1725" s="38" t="str">
        <f>IF('Guests and Para'!D28="","",'Guests and Para'!D28)</f>
        <v/>
      </c>
      <c r="D1725" s="38" t="str">
        <f>IF('Guests and Para'!E28="","",'Guests and Para'!E28)</f>
        <v/>
      </c>
      <c r="E1725" s="38" t="str">
        <f>IF('Guests and Para'!G28="","",'Guests and Para'!G28)</f>
        <v/>
      </c>
      <c r="F1725" s="46" t="str">
        <f>IF('Guests and Para'!H28="","",'Guests and Para'!H28)</f>
        <v/>
      </c>
    </row>
    <row r="1726" spans="2:6">
      <c r="B1726" s="38" t="str">
        <f>IF('Guests and Para'!B29="","",'Guests and Para'!B29)</f>
        <v/>
      </c>
      <c r="C1726" s="38" t="str">
        <f>IF('Guests and Para'!D29="","",'Guests and Para'!D29)</f>
        <v/>
      </c>
      <c r="D1726" s="38" t="str">
        <f>IF('Guests and Para'!E29="","",'Guests and Para'!E29)</f>
        <v/>
      </c>
      <c r="E1726" s="38" t="str">
        <f>IF('Guests and Para'!G29="","",'Guests and Para'!G29)</f>
        <v/>
      </c>
      <c r="F1726" s="46" t="str">
        <f>IF('Guests and Para'!H29="","",'Guests and Para'!H29)</f>
        <v/>
      </c>
    </row>
    <row r="1727" spans="2:6">
      <c r="B1727" s="38" t="str">
        <f>IF('Guests and Para'!B30="","",'Guests and Para'!B30)</f>
        <v/>
      </c>
      <c r="C1727" s="38" t="str">
        <f>IF('Guests and Para'!D30="","",'Guests and Para'!D30)</f>
        <v/>
      </c>
      <c r="D1727" s="38" t="str">
        <f>IF('Guests and Para'!E30="","",'Guests and Para'!E30)</f>
        <v/>
      </c>
      <c r="E1727" s="38" t="str">
        <f>IF('Guests and Para'!G30="","",'Guests and Para'!G30)</f>
        <v/>
      </c>
      <c r="F1727" s="46" t="str">
        <f>IF('Guests and Para'!H30="","",'Guests and Para'!H30)</f>
        <v/>
      </c>
    </row>
    <row r="1728" spans="2:6">
      <c r="B1728" s="38" t="str">
        <f>IF('Guests and Para'!B31="","",'Guests and Para'!B31)</f>
        <v/>
      </c>
      <c r="C1728" s="38" t="str">
        <f>IF('Guests and Para'!D31="","",'Guests and Para'!D31)</f>
        <v/>
      </c>
      <c r="D1728" s="38" t="str">
        <f>IF('Guests and Para'!E31="","",'Guests and Para'!E31)</f>
        <v/>
      </c>
      <c r="E1728" s="38" t="str">
        <f>IF('Guests and Para'!G31="","",'Guests and Para'!G31)</f>
        <v/>
      </c>
      <c r="F1728" s="46" t="str">
        <f>IF('Guests and Para'!H31="","",'Guests and Para'!H31)</f>
        <v/>
      </c>
    </row>
    <row r="1729" spans="2:6">
      <c r="B1729" s="38" t="str">
        <f>IF('Guests and Para'!B32="","",'Guests and Para'!B32)</f>
        <v/>
      </c>
      <c r="C1729" s="38" t="str">
        <f>IF('Guests and Para'!D32="","",'Guests and Para'!D32)</f>
        <v/>
      </c>
      <c r="D1729" s="38" t="str">
        <f>IF('Guests and Para'!E32="","",'Guests and Para'!E32)</f>
        <v/>
      </c>
      <c r="E1729" s="38" t="str">
        <f>IF('Guests and Para'!G32="","",'Guests and Para'!G32)</f>
        <v/>
      </c>
      <c r="F1729" s="46" t="str">
        <f>IF('Guests and Para'!H32="","",'Guests and Para'!H32)</f>
        <v/>
      </c>
    </row>
    <row r="1730" spans="2:6">
      <c r="B1730" s="38" t="str">
        <f>IF('Guests and Para'!B33="","",'Guests and Para'!B33)</f>
        <v/>
      </c>
      <c r="C1730" s="38" t="str">
        <f>IF('Guests and Para'!D33="","",'Guests and Para'!D33)</f>
        <v/>
      </c>
      <c r="D1730" s="38" t="str">
        <f>IF('Guests and Para'!E33="","",'Guests and Para'!E33)</f>
        <v/>
      </c>
      <c r="E1730" s="38" t="str">
        <f>IF('Guests and Para'!G33="","",'Guests and Para'!G33)</f>
        <v/>
      </c>
      <c r="F1730" s="46" t="str">
        <f>IF('Guests and Para'!H33="","",'Guests and Para'!H33)</f>
        <v/>
      </c>
    </row>
    <row r="1731" spans="2:6">
      <c r="B1731" s="38" t="str">
        <f>IF('Guests and Para'!B34="","",'Guests and Para'!B34)</f>
        <v/>
      </c>
      <c r="C1731" s="38" t="str">
        <f>IF('Guests and Para'!D34="","",'Guests and Para'!D34)</f>
        <v/>
      </c>
      <c r="D1731" s="38" t="str">
        <f>IF('Guests and Para'!E34="","",'Guests and Para'!E34)</f>
        <v/>
      </c>
      <c r="E1731" s="38" t="str">
        <f>IF('Guests and Para'!G34="","",'Guests and Para'!G34)</f>
        <v/>
      </c>
      <c r="F1731" s="46" t="str">
        <f>IF('Guests and Para'!H34="","",'Guests and Para'!H34)</f>
        <v/>
      </c>
    </row>
    <row r="1732" spans="2:6">
      <c r="B1732" s="38" t="str">
        <f>IF('Guests and Para'!B35="","",'Guests and Para'!B35)</f>
        <v/>
      </c>
      <c r="C1732" s="38" t="str">
        <f>IF('Guests and Para'!D35="","",'Guests and Para'!D35)</f>
        <v/>
      </c>
      <c r="D1732" s="38" t="str">
        <f>IF('Guests and Para'!E35="","",'Guests and Para'!E35)</f>
        <v/>
      </c>
      <c r="E1732" s="38" t="str">
        <f>IF('Guests and Para'!G35="","",'Guests and Para'!G35)</f>
        <v/>
      </c>
      <c r="F1732" s="46" t="str">
        <f>IF('Guests and Para'!H35="","",'Guests and Para'!H35)</f>
        <v/>
      </c>
    </row>
    <row r="1733" spans="2:6">
      <c r="B1733" s="38" t="str">
        <f>IF('Guests and Para'!B36="","",'Guests and Para'!B36)</f>
        <v/>
      </c>
      <c r="C1733" s="38" t="str">
        <f>IF('Guests and Para'!D36="","",'Guests and Para'!D36)</f>
        <v/>
      </c>
      <c r="D1733" s="38" t="str">
        <f>IF('Guests and Para'!E36="","",'Guests and Para'!E36)</f>
        <v/>
      </c>
      <c r="E1733" s="38" t="str">
        <f>IF('Guests and Para'!G36="","",'Guests and Para'!G36)</f>
        <v/>
      </c>
      <c r="F1733" s="46" t="str">
        <f>IF('Guests and Para'!H36="","",'Guests and Para'!H36)</f>
        <v/>
      </c>
    </row>
    <row r="1734" spans="2:6">
      <c r="B1734" s="38" t="str">
        <f>IF('Guests and Para'!B37="","",'Guests and Para'!B37)</f>
        <v/>
      </c>
      <c r="C1734" s="38" t="str">
        <f>IF('Guests and Para'!D37="","",'Guests and Para'!D37)</f>
        <v/>
      </c>
      <c r="D1734" s="38" t="str">
        <f>IF('Guests and Para'!E37="","",'Guests and Para'!E37)</f>
        <v/>
      </c>
      <c r="E1734" s="38" t="str">
        <f>IF('Guests and Para'!G37="","",'Guests and Para'!G37)</f>
        <v/>
      </c>
      <c r="F1734" s="46" t="str">
        <f>IF('Guests and Para'!H37="","",'Guests and Para'!H37)</f>
        <v/>
      </c>
    </row>
    <row r="1735" spans="2:6">
      <c r="B1735" s="38" t="str">
        <f>IF('Guests and Para'!B38="","",'Guests and Para'!B38)</f>
        <v/>
      </c>
      <c r="C1735" s="38" t="str">
        <f>IF('Guests and Para'!D38="","",'Guests and Para'!D38)</f>
        <v/>
      </c>
      <c r="D1735" s="38" t="str">
        <f>IF('Guests and Para'!E38="","",'Guests and Para'!E38)</f>
        <v/>
      </c>
      <c r="E1735" s="38" t="str">
        <f>IF('Guests and Para'!G38="","",'Guests and Para'!G38)</f>
        <v/>
      </c>
      <c r="F1735" s="46" t="str">
        <f>IF('Guests and Para'!H38="","",'Guests and Para'!H38)</f>
        <v/>
      </c>
    </row>
    <row r="1736" spans="2:6">
      <c r="B1736" s="38" t="str">
        <f>IF('Guests and Para'!B39="","",'Guests and Para'!B39)</f>
        <v/>
      </c>
      <c r="C1736" s="38" t="str">
        <f>IF('Guests and Para'!D39="","",'Guests and Para'!D39)</f>
        <v/>
      </c>
      <c r="D1736" s="38" t="str">
        <f>IF('Guests and Para'!E39="","",'Guests and Para'!E39)</f>
        <v/>
      </c>
      <c r="E1736" s="38" t="str">
        <f>IF('Guests and Para'!G39="","",'Guests and Para'!G39)</f>
        <v/>
      </c>
      <c r="F1736" s="46" t="str">
        <f>IF('Guests and Para'!H39="","",'Guests and Para'!H39)</f>
        <v/>
      </c>
    </row>
    <row r="1737" spans="2:6">
      <c r="B1737" s="38" t="str">
        <f>IF('Guests and Para'!B40="","",'Guests and Para'!B40)</f>
        <v/>
      </c>
      <c r="C1737" s="38" t="str">
        <f>IF('Guests and Para'!D40="","",'Guests and Para'!D40)</f>
        <v/>
      </c>
      <c r="D1737" s="38" t="str">
        <f>IF('Guests and Para'!E40="","",'Guests and Para'!E40)</f>
        <v/>
      </c>
      <c r="E1737" s="38" t="str">
        <f>IF('Guests and Para'!G40="","",'Guests and Para'!G40)</f>
        <v/>
      </c>
      <c r="F1737" s="46" t="str">
        <f>IF('Guests and Para'!H40="","",'Guests and Para'!H40)</f>
        <v/>
      </c>
    </row>
    <row r="1738" spans="2:6">
      <c r="B1738" s="38" t="str">
        <f>IF('Guests and Para'!B41="","",'Guests and Para'!B41)</f>
        <v/>
      </c>
      <c r="C1738" s="38" t="str">
        <f>IF('Guests and Para'!D41="","",'Guests and Para'!D41)</f>
        <v/>
      </c>
      <c r="D1738" s="38" t="str">
        <f>IF('Guests and Para'!E41="","",'Guests and Para'!E41)</f>
        <v/>
      </c>
      <c r="E1738" s="38" t="str">
        <f>IF('Guests and Para'!G41="","",'Guests and Para'!G41)</f>
        <v/>
      </c>
      <c r="F1738" s="46" t="str">
        <f>IF('Guests and Para'!H41="","",'Guests and Para'!H41)</f>
        <v/>
      </c>
    </row>
    <row r="1739" spans="2:6">
      <c r="B1739" s="38" t="str">
        <f>IF('Guests and Para'!B42="","",'Guests and Para'!B42)</f>
        <v/>
      </c>
      <c r="C1739" s="38" t="str">
        <f>IF('Guests and Para'!D42="","",'Guests and Para'!D42)</f>
        <v/>
      </c>
      <c r="D1739" s="38" t="str">
        <f>IF('Guests and Para'!E42="","",'Guests and Para'!E42)</f>
        <v/>
      </c>
      <c r="E1739" s="38" t="str">
        <f>IF('Guests and Para'!G42="","",'Guests and Para'!G42)</f>
        <v/>
      </c>
      <c r="F1739" s="46" t="str">
        <f>IF('Guests and Para'!H42="","",'Guests and Para'!H42)</f>
        <v/>
      </c>
    </row>
    <row r="1740" spans="2:6">
      <c r="B1740" s="38" t="str">
        <f>IF('Guests and Para'!B43="","",'Guests and Para'!B43)</f>
        <v/>
      </c>
      <c r="C1740" s="38" t="str">
        <f>IF('Guests and Para'!D43="","",'Guests and Para'!D43)</f>
        <v/>
      </c>
      <c r="D1740" s="38" t="str">
        <f>IF('Guests and Para'!E43="","",'Guests and Para'!E43)</f>
        <v/>
      </c>
      <c r="E1740" s="38" t="str">
        <f>IF('Guests and Para'!G43="","",'Guests and Para'!G43)</f>
        <v/>
      </c>
      <c r="F1740" s="46" t="str">
        <f>IF('Guests and Para'!H43="","",'Guests and Para'!H43)</f>
        <v/>
      </c>
    </row>
    <row r="1741" spans="2:6">
      <c r="B1741" s="38" t="str">
        <f>IF('Guests and Para'!B44="","",'Guests and Para'!B44)</f>
        <v/>
      </c>
      <c r="C1741" s="38" t="str">
        <f>IF('Guests and Para'!D44="","",'Guests and Para'!D44)</f>
        <v/>
      </c>
      <c r="D1741" s="38" t="str">
        <f>IF('Guests and Para'!E44="","",'Guests and Para'!E44)</f>
        <v/>
      </c>
      <c r="E1741" s="38" t="str">
        <f>IF('Guests and Para'!G44="","",'Guests and Para'!G44)</f>
        <v/>
      </c>
      <c r="F1741" s="46" t="str">
        <f>IF('Guests and Para'!H44="","",'Guests and Para'!H44)</f>
        <v/>
      </c>
    </row>
    <row r="1742" spans="2:6">
      <c r="B1742" s="38" t="str">
        <f>IF('Guests and Para'!B45="","",'Guests and Para'!B45)</f>
        <v/>
      </c>
      <c r="C1742" s="38" t="str">
        <f>IF('Guests and Para'!D45="","",'Guests and Para'!D45)</f>
        <v/>
      </c>
      <c r="D1742" s="38" t="str">
        <f>IF('Guests and Para'!E45="","",'Guests and Para'!E45)</f>
        <v/>
      </c>
      <c r="E1742" s="38" t="str">
        <f>IF('Guests and Para'!G45="","",'Guests and Para'!G45)</f>
        <v/>
      </c>
      <c r="F1742" s="46" t="str">
        <f>IF('Guests and Para'!H45="","",'Guests and Para'!H45)</f>
        <v/>
      </c>
    </row>
    <row r="1743" spans="2:6">
      <c r="B1743" s="38" t="str">
        <f>IF('Guests and Para'!B46="","",'Guests and Para'!B46)</f>
        <v/>
      </c>
      <c r="C1743" s="38" t="str">
        <f>IF('Guests and Para'!D46="","",'Guests and Para'!D46)</f>
        <v/>
      </c>
      <c r="D1743" s="38" t="str">
        <f>IF('Guests and Para'!E46="","",'Guests and Para'!E46)</f>
        <v/>
      </c>
      <c r="E1743" s="38" t="str">
        <f>IF('Guests and Para'!G46="","",'Guests and Para'!G46)</f>
        <v/>
      </c>
      <c r="F1743" s="46" t="str">
        <f>IF('Guests and Para'!H46="","",'Guests and Para'!H46)</f>
        <v/>
      </c>
    </row>
    <row r="1744" spans="2:6">
      <c r="B1744" s="38" t="str">
        <f>IF('Guests and Para'!B47="","",'Guests and Para'!B47)</f>
        <v/>
      </c>
      <c r="C1744" s="38" t="str">
        <f>IF('Guests and Para'!D47="","",'Guests and Para'!D47)</f>
        <v/>
      </c>
      <c r="D1744" s="38" t="str">
        <f>IF('Guests and Para'!E47="","",'Guests and Para'!E47)</f>
        <v/>
      </c>
      <c r="E1744" s="38" t="str">
        <f>IF('Guests and Para'!G47="","",'Guests and Para'!G47)</f>
        <v/>
      </c>
      <c r="F1744" s="46" t="str">
        <f>IF('Guests and Para'!H47="","",'Guests and Para'!H47)</f>
        <v/>
      </c>
    </row>
    <row r="1745" spans="2:6">
      <c r="B1745" s="38" t="str">
        <f>IF('Guests and Para'!B48="","",'Guests and Para'!B48)</f>
        <v/>
      </c>
      <c r="C1745" s="38" t="str">
        <f>IF('Guests and Para'!D48="","",'Guests and Para'!D48)</f>
        <v/>
      </c>
      <c r="D1745" s="38" t="str">
        <f>IF('Guests and Para'!E48="","",'Guests and Para'!E48)</f>
        <v/>
      </c>
      <c r="E1745" s="38" t="str">
        <f>IF('Guests and Para'!G48="","",'Guests and Para'!G48)</f>
        <v/>
      </c>
      <c r="F1745" s="46" t="str">
        <f>IF('Guests and Para'!H48="","",'Guests and Para'!H48)</f>
        <v/>
      </c>
    </row>
    <row r="1746" spans="2:6">
      <c r="B1746" s="38" t="str">
        <f>IF('Guests and Para'!B49="","",'Guests and Para'!B49)</f>
        <v/>
      </c>
      <c r="C1746" s="38" t="str">
        <f>IF('Guests and Para'!D49="","",'Guests and Para'!D49)</f>
        <v/>
      </c>
      <c r="D1746" s="38" t="str">
        <f>IF('Guests and Para'!E49="","",'Guests and Para'!E49)</f>
        <v/>
      </c>
      <c r="E1746" s="38" t="str">
        <f>IF('Guests and Para'!G49="","",'Guests and Para'!G49)</f>
        <v/>
      </c>
      <c r="F1746" s="46" t="str">
        <f>IF('Guests and Para'!H49="","",'Guests and Para'!H49)</f>
        <v/>
      </c>
    </row>
    <row r="1747" spans="2:6">
      <c r="B1747" s="38" t="str">
        <f>IF('Guests and Para'!B50="","",'Guests and Para'!B50)</f>
        <v/>
      </c>
      <c r="C1747" s="38" t="str">
        <f>IF('Guests and Para'!D50="","",'Guests and Para'!D50)</f>
        <v/>
      </c>
      <c r="D1747" s="38" t="str">
        <f>IF('Guests and Para'!E50="","",'Guests and Para'!E50)</f>
        <v/>
      </c>
      <c r="E1747" s="38" t="str">
        <f>IF('Guests and Para'!G50="","",'Guests and Para'!G50)</f>
        <v/>
      </c>
      <c r="F1747" s="46" t="str">
        <f>IF('Guests and Para'!H50="","",'Guests and Para'!H50)</f>
        <v/>
      </c>
    </row>
    <row r="1748" spans="2:6">
      <c r="B1748" s="38" t="str">
        <f>IF('Guests and Para'!B51="","",'Guests and Para'!B51)</f>
        <v/>
      </c>
      <c r="C1748" s="38" t="str">
        <f>IF('Guests and Para'!D51="","",'Guests and Para'!D51)</f>
        <v/>
      </c>
      <c r="D1748" s="38" t="str">
        <f>IF('Guests and Para'!E51="","",'Guests and Para'!E51)</f>
        <v/>
      </c>
      <c r="E1748" s="38" t="str">
        <f>IF('Guests and Para'!G51="","",'Guests and Para'!G51)</f>
        <v/>
      </c>
      <c r="F1748" s="46" t="str">
        <f>IF('Guests and Para'!H51="","",'Guests and Para'!H51)</f>
        <v/>
      </c>
    </row>
    <row r="1749" spans="2:6">
      <c r="B1749" s="38" t="str">
        <f>IF('Guests and Para'!B52="","",'Guests and Para'!B52)</f>
        <v/>
      </c>
      <c r="C1749" s="38" t="str">
        <f>IF('Guests and Para'!D52="","",'Guests and Para'!D52)</f>
        <v/>
      </c>
      <c r="D1749" s="38" t="str">
        <f>IF('Guests and Para'!E52="","",'Guests and Para'!E52)</f>
        <v/>
      </c>
      <c r="E1749" s="38" t="str">
        <f>IF('Guests and Para'!G52="","",'Guests and Para'!G52)</f>
        <v/>
      </c>
      <c r="F1749" s="46" t="str">
        <f>IF('Guests and Para'!H52="","",'Guests and Para'!H52)</f>
        <v/>
      </c>
    </row>
    <row r="1750" spans="2:6">
      <c r="B1750" s="38" t="str">
        <f>IF('Guests and Para'!B53="","",'Guests and Para'!B53)</f>
        <v/>
      </c>
      <c r="C1750" s="38" t="str">
        <f>IF('Guests and Para'!D53="","",'Guests and Para'!D53)</f>
        <v/>
      </c>
      <c r="D1750" s="38" t="str">
        <f>IF('Guests and Para'!E53="","",'Guests and Para'!E53)</f>
        <v/>
      </c>
      <c r="E1750" s="38" t="str">
        <f>IF('Guests and Para'!G53="","",'Guests and Para'!G53)</f>
        <v/>
      </c>
      <c r="F1750" s="46" t="str">
        <f>IF('Guests and Para'!H53="","",'Guests and Para'!H53)</f>
        <v/>
      </c>
    </row>
    <row r="1751" spans="2:6">
      <c r="B1751" s="38" t="str">
        <f>IF('Guests and Para'!B54="","",'Guests and Para'!B54)</f>
        <v/>
      </c>
      <c r="C1751" s="38" t="str">
        <f>IF('Guests and Para'!D54="","",'Guests and Para'!D54)</f>
        <v/>
      </c>
      <c r="D1751" s="38" t="str">
        <f>IF('Guests and Para'!E54="","",'Guests and Para'!E54)</f>
        <v/>
      </c>
      <c r="E1751" s="38" t="str">
        <f>IF('Guests and Para'!G54="","",'Guests and Para'!G54)</f>
        <v/>
      </c>
      <c r="F1751" s="46" t="str">
        <f>IF('Guests and Para'!H54="","",'Guests and Para'!H54)</f>
        <v/>
      </c>
    </row>
    <row r="1752" spans="2:6">
      <c r="B1752" s="38" t="str">
        <f>IF('Guests and Para'!B55="","",'Guests and Para'!B55)</f>
        <v/>
      </c>
      <c r="C1752" s="38" t="str">
        <f>IF('Guests and Para'!D55="","",'Guests and Para'!D55)</f>
        <v/>
      </c>
      <c r="D1752" s="38" t="str">
        <f>IF('Guests and Para'!E55="","",'Guests and Para'!E55)</f>
        <v/>
      </c>
      <c r="E1752" s="38" t="str">
        <f>IF('Guests and Para'!G55="","",'Guests and Para'!G55)</f>
        <v/>
      </c>
      <c r="F1752" s="46" t="str">
        <f>IF('Guests and Para'!H55="","",'Guests and Para'!H55)</f>
        <v/>
      </c>
    </row>
    <row r="1753" spans="2:6">
      <c r="B1753" s="38" t="str">
        <f>IF('Guests and Para'!B56="","",'Guests and Para'!B56)</f>
        <v/>
      </c>
      <c r="C1753" s="38" t="str">
        <f>IF('Guests and Para'!D56="","",'Guests and Para'!D56)</f>
        <v/>
      </c>
      <c r="D1753" s="38" t="str">
        <f>IF('Guests and Para'!E56="","",'Guests and Para'!E56)</f>
        <v/>
      </c>
      <c r="E1753" s="38" t="str">
        <f>IF('Guests and Para'!G56="","",'Guests and Para'!G56)</f>
        <v/>
      </c>
      <c r="F1753" s="46" t="str">
        <f>IF('Guests and Para'!H56="","",'Guests and Para'!H56)</f>
        <v/>
      </c>
    </row>
    <row r="1754" spans="2:6">
      <c r="B1754" s="38" t="str">
        <f>IF('Guests and Para'!B57="","",'Guests and Para'!B57)</f>
        <v/>
      </c>
      <c r="C1754" s="38" t="str">
        <f>IF('Guests and Para'!D57="","",'Guests and Para'!D57)</f>
        <v/>
      </c>
      <c r="D1754" s="38" t="str">
        <f>IF('Guests and Para'!E57="","",'Guests and Para'!E57)</f>
        <v/>
      </c>
      <c r="E1754" s="38" t="str">
        <f>IF('Guests and Para'!G57="","",'Guests and Para'!G57)</f>
        <v/>
      </c>
      <c r="F1754" s="46" t="str">
        <f>IF('Guests and Para'!H57="","",'Guests and Para'!H57)</f>
        <v/>
      </c>
    </row>
    <row r="1755" spans="2:6">
      <c r="B1755" s="38" t="str">
        <f>IF('Guests and Para'!B58="","",'Guests and Para'!B58)</f>
        <v/>
      </c>
      <c r="C1755" s="38" t="str">
        <f>IF('Guests and Para'!D58="","",'Guests and Para'!D58)</f>
        <v/>
      </c>
      <c r="D1755" s="38" t="str">
        <f>IF('Guests and Para'!E58="","",'Guests and Para'!E58)</f>
        <v/>
      </c>
      <c r="E1755" s="38" t="str">
        <f>IF('Guests and Para'!G58="","",'Guests and Para'!G58)</f>
        <v/>
      </c>
      <c r="F1755" s="46" t="str">
        <f>IF('Guests and Para'!H58="","",'Guests and Para'!H58)</f>
        <v/>
      </c>
    </row>
    <row r="1756" spans="2:6">
      <c r="B1756" s="38" t="str">
        <f>IF('Guests and Para'!B59="","",'Guests and Para'!B59)</f>
        <v/>
      </c>
      <c r="C1756" s="38" t="str">
        <f>IF('Guests and Para'!D59="","",'Guests and Para'!D59)</f>
        <v/>
      </c>
      <c r="D1756" s="38" t="str">
        <f>IF('Guests and Para'!E59="","",'Guests and Para'!E59)</f>
        <v/>
      </c>
      <c r="E1756" s="38" t="str">
        <f>IF('Guests and Para'!G59="","",'Guests and Para'!G59)</f>
        <v/>
      </c>
      <c r="F1756" s="46" t="str">
        <f>IF('Guests and Para'!H59="","",'Guests and Para'!H59)</f>
        <v/>
      </c>
    </row>
    <row r="1757" spans="2:6">
      <c r="B1757" s="38" t="str">
        <f>IF('Guests and Para'!B60="","",'Guests and Para'!B60)</f>
        <v/>
      </c>
      <c r="C1757" s="38" t="str">
        <f>IF('Guests and Para'!D60="","",'Guests and Para'!D60)</f>
        <v/>
      </c>
      <c r="D1757" s="38" t="str">
        <f>IF('Guests and Para'!E60="","",'Guests and Para'!E60)</f>
        <v/>
      </c>
      <c r="E1757" s="38" t="str">
        <f>IF('Guests and Para'!G60="","",'Guests and Para'!G60)</f>
        <v/>
      </c>
      <c r="F1757" s="46" t="str">
        <f>IF('Guests and Para'!H60="","",'Guests and Para'!H60)</f>
        <v/>
      </c>
    </row>
    <row r="1758" spans="2:6">
      <c r="B1758" s="38" t="str">
        <f>IF('Guests and Para'!B61="","",'Guests and Para'!B61)</f>
        <v/>
      </c>
      <c r="C1758" s="38" t="str">
        <f>IF('Guests and Para'!D61="","",'Guests and Para'!D61)</f>
        <v/>
      </c>
      <c r="D1758" s="38" t="str">
        <f>IF('Guests and Para'!E61="","",'Guests and Para'!E61)</f>
        <v/>
      </c>
      <c r="E1758" s="38" t="str">
        <f>IF('Guests and Para'!G61="","",'Guests and Para'!G61)</f>
        <v/>
      </c>
      <c r="F1758" s="46" t="str">
        <f>IF('Guests and Para'!H61="","",'Guests and Para'!H61)</f>
        <v/>
      </c>
    </row>
    <row r="1759" spans="2:6">
      <c r="B1759" s="38" t="str">
        <f>IF('Guests and Para'!B62="","",'Guests and Para'!B62)</f>
        <v/>
      </c>
      <c r="C1759" s="38" t="str">
        <f>IF('Guests and Para'!D62="","",'Guests and Para'!D62)</f>
        <v/>
      </c>
      <c r="D1759" s="38" t="str">
        <f>IF('Guests and Para'!E62="","",'Guests and Para'!E62)</f>
        <v/>
      </c>
      <c r="E1759" s="38" t="str">
        <f>IF('Guests and Para'!G62="","",'Guests and Para'!G62)</f>
        <v/>
      </c>
      <c r="F1759" s="46" t="str">
        <f>IF('Guests and Para'!H62="","",'Guests and Para'!H62)</f>
        <v/>
      </c>
    </row>
    <row r="1760" spans="2:6">
      <c r="B1760" s="38" t="str">
        <f>IF('Guests and Para'!B63="","",'Guests and Para'!B63)</f>
        <v/>
      </c>
      <c r="C1760" s="38" t="str">
        <f>IF('Guests and Para'!D63="","",'Guests and Para'!D63)</f>
        <v/>
      </c>
      <c r="D1760" s="38" t="str">
        <f>IF('Guests and Para'!E63="","",'Guests and Para'!E63)</f>
        <v/>
      </c>
      <c r="E1760" s="38" t="str">
        <f>IF('Guests and Para'!G63="","",'Guests and Para'!G63)</f>
        <v/>
      </c>
      <c r="F1760" s="46" t="str">
        <f>IF('Guests and Para'!H63="","",'Guests and Para'!H63)</f>
        <v/>
      </c>
    </row>
    <row r="1761" spans="2:6">
      <c r="B1761" s="38" t="str">
        <f>IF('Guests and Para'!B64="","",'Guests and Para'!B64)</f>
        <v/>
      </c>
      <c r="C1761" s="38" t="str">
        <f>IF('Guests and Para'!D64="","",'Guests and Para'!D64)</f>
        <v/>
      </c>
      <c r="D1761" s="38" t="str">
        <f>IF('Guests and Para'!E64="","",'Guests and Para'!E64)</f>
        <v/>
      </c>
      <c r="E1761" s="38" t="str">
        <f>IF('Guests and Para'!G64="","",'Guests and Para'!G64)</f>
        <v/>
      </c>
      <c r="F1761" s="46" t="str">
        <f>IF('Guests and Para'!H64="","",'Guests and Para'!H64)</f>
        <v/>
      </c>
    </row>
    <row r="1762" spans="2:6">
      <c r="B1762" s="38" t="str">
        <f>IF('Guests and Para'!B65="","",'Guests and Para'!B65)</f>
        <v/>
      </c>
      <c r="C1762" s="38" t="str">
        <f>IF('Guests and Para'!D65="","",'Guests and Para'!D65)</f>
        <v/>
      </c>
      <c r="D1762" s="38" t="str">
        <f>IF('Guests and Para'!E65="","",'Guests and Para'!E65)</f>
        <v/>
      </c>
      <c r="E1762" s="38" t="str">
        <f>IF('Guests and Para'!G65="","",'Guests and Para'!G65)</f>
        <v/>
      </c>
      <c r="F1762" s="46" t="str">
        <f>IF('Guests and Para'!H65="","",'Guests and Para'!H65)</f>
        <v/>
      </c>
    </row>
    <row r="1763" spans="2:6">
      <c r="B1763" s="38" t="str">
        <f>IF('Guests and Para'!B66="","",'Guests and Para'!B66)</f>
        <v/>
      </c>
      <c r="C1763" s="38" t="str">
        <f>IF('Guests and Para'!D66="","",'Guests and Para'!D66)</f>
        <v/>
      </c>
      <c r="D1763" s="38" t="str">
        <f>IF('Guests and Para'!E66="","",'Guests and Para'!E66)</f>
        <v/>
      </c>
      <c r="E1763" s="38" t="str">
        <f>IF('Guests and Para'!G66="","",'Guests and Para'!G66)</f>
        <v/>
      </c>
      <c r="F1763" s="46" t="str">
        <f>IF('Guests and Para'!H66="","",'Guests and Para'!H66)</f>
        <v/>
      </c>
    </row>
    <row r="1764" spans="2:6">
      <c r="B1764" s="38" t="str">
        <f>IF('Guests and Para'!B67="","",'Guests and Para'!B67)</f>
        <v/>
      </c>
      <c r="C1764" s="38" t="str">
        <f>IF('Guests and Para'!D67="","",'Guests and Para'!D67)</f>
        <v/>
      </c>
      <c r="D1764" s="38" t="str">
        <f>IF('Guests and Para'!E67="","",'Guests and Para'!E67)</f>
        <v/>
      </c>
      <c r="E1764" s="38" t="str">
        <f>IF('Guests and Para'!G67="","",'Guests and Para'!G67)</f>
        <v/>
      </c>
      <c r="F1764" s="46" t="str">
        <f>IF('Guests and Para'!H67="","",'Guests and Para'!H67)</f>
        <v/>
      </c>
    </row>
    <row r="1765" spans="2:6">
      <c r="B1765" s="38" t="str">
        <f>IF('Guests and Para'!B68="","",'Guests and Para'!B68)</f>
        <v/>
      </c>
      <c r="C1765" s="38" t="str">
        <f>IF('Guests and Para'!D68="","",'Guests and Para'!D68)</f>
        <v/>
      </c>
      <c r="D1765" s="38" t="str">
        <f>IF('Guests and Para'!E68="","",'Guests and Para'!E68)</f>
        <v/>
      </c>
      <c r="E1765" s="38" t="str">
        <f>IF('Guests and Para'!G68="","",'Guests and Para'!G68)</f>
        <v/>
      </c>
      <c r="F1765" s="46" t="str">
        <f>IF('Guests and Para'!H68="","",'Guests and Para'!H68)</f>
        <v/>
      </c>
    </row>
    <row r="1766" spans="2:6">
      <c r="B1766" s="38" t="str">
        <f>IF('Guests and Para'!B69="","",'Guests and Para'!B69)</f>
        <v/>
      </c>
      <c r="C1766" s="38" t="str">
        <f>IF('Guests and Para'!D69="","",'Guests and Para'!D69)</f>
        <v/>
      </c>
      <c r="D1766" s="38" t="str">
        <f>IF('Guests and Para'!E69="","",'Guests and Para'!E69)</f>
        <v/>
      </c>
      <c r="E1766" s="38" t="str">
        <f>IF('Guests and Para'!G69="","",'Guests and Para'!G69)</f>
        <v/>
      </c>
      <c r="F1766" s="46" t="str">
        <f>IF('Guests and Para'!H69="","",'Guests and Para'!H69)</f>
        <v/>
      </c>
    </row>
    <row r="1767" spans="2:6">
      <c r="B1767" s="38" t="str">
        <f>IF('Guests and Para'!B70="","",'Guests and Para'!B70)</f>
        <v/>
      </c>
      <c r="C1767" s="38" t="str">
        <f>IF('Guests and Para'!D70="","",'Guests and Para'!D70)</f>
        <v/>
      </c>
      <c r="D1767" s="38" t="str">
        <f>IF('Guests and Para'!E70="","",'Guests and Para'!E70)</f>
        <v/>
      </c>
      <c r="E1767" s="38" t="str">
        <f>IF('Guests and Para'!G70="","",'Guests and Para'!G70)</f>
        <v/>
      </c>
      <c r="F1767" s="46" t="str">
        <f>IF('Guests and Para'!H70="","",'Guests and Para'!H70)</f>
        <v/>
      </c>
    </row>
    <row r="1768" spans="2:6">
      <c r="B1768" s="38" t="str">
        <f>IF('Guests and Para'!B71="","",'Guests and Para'!B71)</f>
        <v/>
      </c>
      <c r="C1768" s="38" t="str">
        <f>IF('Guests and Para'!D71="","",'Guests and Para'!D71)</f>
        <v/>
      </c>
      <c r="D1768" s="38" t="str">
        <f>IF('Guests and Para'!E71="","",'Guests and Para'!E71)</f>
        <v/>
      </c>
      <c r="E1768" s="38" t="str">
        <f>IF('Guests and Para'!G71="","",'Guests and Para'!G71)</f>
        <v/>
      </c>
      <c r="F1768" s="46" t="str">
        <f>IF('Guests and Para'!H71="","",'Guests and Para'!H71)</f>
        <v/>
      </c>
    </row>
    <row r="1769" spans="2:6">
      <c r="B1769" s="38" t="str">
        <f>IF('Guests and Para'!B72="","",'Guests and Para'!B72)</f>
        <v/>
      </c>
      <c r="C1769" s="38" t="str">
        <f>IF('Guests and Para'!D72="","",'Guests and Para'!D72)</f>
        <v/>
      </c>
      <c r="D1769" s="38" t="str">
        <f>IF('Guests and Para'!E72="","",'Guests and Para'!E72)</f>
        <v/>
      </c>
      <c r="E1769" s="38" t="str">
        <f>IF('Guests and Para'!G72="","",'Guests and Para'!G72)</f>
        <v/>
      </c>
      <c r="F1769" s="46" t="str">
        <f>IF('Guests and Para'!H72="","",'Guests and Para'!H72)</f>
        <v/>
      </c>
    </row>
    <row r="1770" spans="2:6">
      <c r="B1770" s="38" t="str">
        <f>IF('Guests and Para'!B73="","",'Guests and Para'!B73)</f>
        <v/>
      </c>
      <c r="C1770" s="38" t="str">
        <f>IF('Guests and Para'!D73="","",'Guests and Para'!D73)</f>
        <v/>
      </c>
      <c r="D1770" s="38" t="str">
        <f>IF('Guests and Para'!E73="","",'Guests and Para'!E73)</f>
        <v/>
      </c>
      <c r="E1770" s="38" t="str">
        <f>IF('Guests and Para'!G73="","",'Guests and Para'!G73)</f>
        <v/>
      </c>
      <c r="F1770" s="46" t="str">
        <f>IF('Guests and Para'!H73="","",'Guests and Para'!H73)</f>
        <v/>
      </c>
    </row>
    <row r="1771" spans="2:6">
      <c r="B1771" s="38" t="str">
        <f>IF('Guests and Para'!B74="","",'Guests and Para'!B74)</f>
        <v/>
      </c>
      <c r="C1771" s="38" t="str">
        <f>IF('Guests and Para'!D74="","",'Guests and Para'!D74)</f>
        <v/>
      </c>
      <c r="D1771" s="38" t="str">
        <f>IF('Guests and Para'!E74="","",'Guests and Para'!E74)</f>
        <v/>
      </c>
      <c r="E1771" s="38" t="str">
        <f>IF('Guests and Para'!G74="","",'Guests and Para'!G74)</f>
        <v/>
      </c>
      <c r="F1771" s="46" t="str">
        <f>IF('Guests and Para'!H74="","",'Guests and Para'!H74)</f>
        <v/>
      </c>
    </row>
    <row r="1772" spans="2:6">
      <c r="B1772" s="38" t="str">
        <f>IF('Guests and Para'!B75="","",'Guests and Para'!B75)</f>
        <v/>
      </c>
      <c r="C1772" s="38" t="str">
        <f>IF('Guests and Para'!D75="","",'Guests and Para'!D75)</f>
        <v/>
      </c>
      <c r="D1772" s="38" t="str">
        <f>IF('Guests and Para'!E75="","",'Guests and Para'!E75)</f>
        <v/>
      </c>
      <c r="E1772" s="38" t="str">
        <f>IF('Guests and Para'!G75="","",'Guests and Para'!G75)</f>
        <v/>
      </c>
      <c r="F1772" s="46" t="str">
        <f>IF('Guests and Para'!H75="","",'Guests and Para'!H75)</f>
        <v/>
      </c>
    </row>
    <row r="1773" spans="2:6">
      <c r="B1773" s="38" t="str">
        <f>IF('Guests and Para'!B76="","",'Guests and Para'!B76)</f>
        <v/>
      </c>
      <c r="C1773" s="38" t="str">
        <f>IF('Guests and Para'!D76="","",'Guests and Para'!D76)</f>
        <v/>
      </c>
      <c r="D1773" s="38" t="str">
        <f>IF('Guests and Para'!E76="","",'Guests and Para'!E76)</f>
        <v/>
      </c>
      <c r="E1773" s="38" t="str">
        <f>IF('Guests and Para'!G76="","",'Guests and Para'!G76)</f>
        <v/>
      </c>
      <c r="F1773" s="46" t="str">
        <f>IF('Guests and Para'!H76="","",'Guests and Para'!H76)</f>
        <v/>
      </c>
    </row>
    <row r="1774" spans="2:6">
      <c r="B1774" s="38" t="str">
        <f>IF('Guests and Para'!B77="","",'Guests and Para'!B77)</f>
        <v/>
      </c>
      <c r="C1774" s="38" t="str">
        <f>IF('Guests and Para'!D77="","",'Guests and Para'!D77)</f>
        <v/>
      </c>
      <c r="D1774" s="38" t="str">
        <f>IF('Guests and Para'!E77="","",'Guests and Para'!E77)</f>
        <v/>
      </c>
      <c r="E1774" s="38" t="str">
        <f>IF('Guests and Para'!G77="","",'Guests and Para'!G77)</f>
        <v/>
      </c>
      <c r="F1774" s="46" t="str">
        <f>IF('Guests and Para'!H77="","",'Guests and Para'!H77)</f>
        <v/>
      </c>
    </row>
    <row r="1775" spans="2:6">
      <c r="B1775" s="38" t="str">
        <f>IF('Guests and Para'!B78="","",'Guests and Para'!B78)</f>
        <v/>
      </c>
      <c r="C1775" s="38" t="str">
        <f>IF('Guests and Para'!D78="","",'Guests and Para'!D78)</f>
        <v/>
      </c>
      <c r="D1775" s="38" t="str">
        <f>IF('Guests and Para'!E78="","",'Guests and Para'!E78)</f>
        <v/>
      </c>
      <c r="E1775" s="38" t="str">
        <f>IF('Guests and Para'!G78="","",'Guests and Para'!G78)</f>
        <v/>
      </c>
      <c r="F1775" s="46" t="str">
        <f>IF('Guests and Para'!H78="","",'Guests and Para'!H78)</f>
        <v/>
      </c>
    </row>
    <row r="1776" spans="2:6">
      <c r="B1776" s="38" t="str">
        <f>IF('Guests and Para'!B79="","",'Guests and Para'!B79)</f>
        <v/>
      </c>
      <c r="C1776" s="38" t="str">
        <f>IF('Guests and Para'!D79="","",'Guests and Para'!D79)</f>
        <v/>
      </c>
      <c r="D1776" s="38" t="str">
        <f>IF('Guests and Para'!E79="","",'Guests and Para'!E79)</f>
        <v/>
      </c>
      <c r="E1776" s="38" t="str">
        <f>IF('Guests and Para'!G79="","",'Guests and Para'!G79)</f>
        <v/>
      </c>
      <c r="F1776" s="46" t="str">
        <f>IF('Guests and Para'!H79="","",'Guests and Para'!H79)</f>
        <v/>
      </c>
    </row>
    <row r="1777" spans="2:6">
      <c r="B1777" s="38" t="str">
        <f>IF('Guests and Para'!B80="","",'Guests and Para'!B80)</f>
        <v/>
      </c>
      <c r="C1777" s="38" t="str">
        <f>IF('Guests and Para'!D80="","",'Guests and Para'!D80)</f>
        <v/>
      </c>
      <c r="D1777" s="38" t="str">
        <f>IF('Guests and Para'!E80="","",'Guests and Para'!E80)</f>
        <v/>
      </c>
      <c r="E1777" s="38" t="str">
        <f>IF('Guests and Para'!G80="","",'Guests and Para'!G80)</f>
        <v/>
      </c>
      <c r="F1777" s="46" t="str">
        <f>IF('Guests and Para'!H80="","",'Guests and Para'!H80)</f>
        <v/>
      </c>
    </row>
    <row r="1778" spans="2:6">
      <c r="B1778" s="38" t="str">
        <f>IF('Guests and Para'!B81="","",'Guests and Para'!B81)</f>
        <v/>
      </c>
      <c r="C1778" s="38" t="str">
        <f>IF('Guests and Para'!D81="","",'Guests and Para'!D81)</f>
        <v/>
      </c>
      <c r="D1778" s="38" t="str">
        <f>IF('Guests and Para'!E81="","",'Guests and Para'!E81)</f>
        <v/>
      </c>
      <c r="E1778" s="38" t="str">
        <f>IF('Guests and Para'!G81="","",'Guests and Para'!G81)</f>
        <v/>
      </c>
      <c r="F1778" s="46" t="str">
        <f>IF('Guests and Para'!H81="","",'Guests and Para'!H81)</f>
        <v/>
      </c>
    </row>
    <row r="1779" spans="2:6">
      <c r="B1779" s="38" t="str">
        <f>IF('Guests and Para'!B82="","",'Guests and Para'!B82)</f>
        <v/>
      </c>
      <c r="C1779" s="38" t="str">
        <f>IF('Guests and Para'!D82="","",'Guests and Para'!D82)</f>
        <v/>
      </c>
      <c r="D1779" s="38" t="str">
        <f>IF('Guests and Para'!E82="","",'Guests and Para'!E82)</f>
        <v/>
      </c>
      <c r="E1779" s="38" t="str">
        <f>IF('Guests and Para'!G82="","",'Guests and Para'!G82)</f>
        <v/>
      </c>
      <c r="F1779" s="46" t="str">
        <f>IF('Guests and Para'!H82="","",'Guests and Para'!H82)</f>
        <v/>
      </c>
    </row>
    <row r="1780" spans="2:6">
      <c r="B1780" s="38" t="str">
        <f>IF('Guests and Para'!B83="","",'Guests and Para'!B83)</f>
        <v/>
      </c>
      <c r="C1780" s="38" t="str">
        <f>IF('Guests and Para'!D83="","",'Guests and Para'!D83)</f>
        <v/>
      </c>
      <c r="D1780" s="38" t="str">
        <f>IF('Guests and Para'!E83="","",'Guests and Para'!E83)</f>
        <v/>
      </c>
      <c r="E1780" s="38" t="str">
        <f>IF('Guests and Para'!G83="","",'Guests and Para'!G83)</f>
        <v/>
      </c>
      <c r="F1780" s="46" t="str">
        <f>IF('Guests and Para'!H83="","",'Guests and Para'!H83)</f>
        <v/>
      </c>
    </row>
    <row r="1781" spans="2:6">
      <c r="B1781" s="38" t="str">
        <f>IF('Guests and Para'!B84="","",'Guests and Para'!B84)</f>
        <v/>
      </c>
      <c r="C1781" s="38" t="str">
        <f>IF('Guests and Para'!D84="","",'Guests and Para'!D84)</f>
        <v/>
      </c>
      <c r="D1781" s="38" t="str">
        <f>IF('Guests and Para'!E84="","",'Guests and Para'!E84)</f>
        <v/>
      </c>
      <c r="E1781" s="38" t="str">
        <f>IF('Guests and Para'!G84="","",'Guests and Para'!G84)</f>
        <v/>
      </c>
      <c r="F1781" s="46" t="str">
        <f>IF('Guests and Para'!H84="","",'Guests and Para'!H84)</f>
        <v/>
      </c>
    </row>
    <row r="1782" spans="2:6">
      <c r="B1782" s="38" t="str">
        <f>IF('Guests and Para'!B85="","",'Guests and Para'!B85)</f>
        <v/>
      </c>
      <c r="C1782" s="38" t="str">
        <f>IF('Guests and Para'!D85="","",'Guests and Para'!D85)</f>
        <v/>
      </c>
      <c r="D1782" s="38" t="str">
        <f>IF('Guests and Para'!E85="","",'Guests and Para'!E85)</f>
        <v/>
      </c>
      <c r="E1782" s="38" t="str">
        <f>IF('Guests and Para'!G85="","",'Guests and Para'!G85)</f>
        <v/>
      </c>
      <c r="F1782" s="46" t="str">
        <f>IF('Guests and Para'!H85="","",'Guests and Para'!H85)</f>
        <v/>
      </c>
    </row>
    <row r="1783" spans="2:6">
      <c r="B1783" s="38" t="str">
        <f>IF('Guests and Para'!B86="","",'Guests and Para'!B86)</f>
        <v/>
      </c>
      <c r="C1783" s="38" t="str">
        <f>IF('Guests and Para'!D86="","",'Guests and Para'!D86)</f>
        <v/>
      </c>
      <c r="D1783" s="38" t="str">
        <f>IF('Guests and Para'!E86="","",'Guests and Para'!E86)</f>
        <v/>
      </c>
      <c r="E1783" s="38" t="str">
        <f>IF('Guests and Para'!G86="","",'Guests and Para'!G86)</f>
        <v/>
      </c>
      <c r="F1783" s="46" t="str">
        <f>IF('Guests and Para'!H86="","",'Guests and Para'!H86)</f>
        <v/>
      </c>
    </row>
    <row r="1784" spans="2:6">
      <c r="B1784" s="38" t="str">
        <f>IF('Guests and Para'!B87="","",'Guests and Para'!B87)</f>
        <v/>
      </c>
      <c r="C1784" s="38" t="str">
        <f>IF('Guests and Para'!D87="","",'Guests and Para'!D87)</f>
        <v/>
      </c>
      <c r="D1784" s="38" t="str">
        <f>IF('Guests and Para'!E87="","",'Guests and Para'!E87)</f>
        <v/>
      </c>
      <c r="E1784" s="38" t="str">
        <f>IF('Guests and Para'!G87="","",'Guests and Para'!G87)</f>
        <v/>
      </c>
      <c r="F1784" s="46" t="str">
        <f>IF('Guests and Para'!H87="","",'Guests and Para'!H87)</f>
        <v/>
      </c>
    </row>
    <row r="1785" spans="2:6">
      <c r="B1785" s="38" t="str">
        <f>IF('Guests and Para'!B88="","",'Guests and Para'!B88)</f>
        <v/>
      </c>
      <c r="C1785" s="38" t="str">
        <f>IF('Guests and Para'!D88="","",'Guests and Para'!D88)</f>
        <v/>
      </c>
      <c r="D1785" s="38" t="str">
        <f>IF('Guests and Para'!E88="","",'Guests and Para'!E88)</f>
        <v/>
      </c>
      <c r="E1785" s="38" t="str">
        <f>IF('Guests and Para'!G88="","",'Guests and Para'!G88)</f>
        <v/>
      </c>
      <c r="F1785" s="46" t="str">
        <f>IF('Guests and Para'!H88="","",'Guests and Para'!H88)</f>
        <v/>
      </c>
    </row>
    <row r="1786" spans="2:6">
      <c r="B1786" s="38" t="str">
        <f>IF('Guests and Para'!B89="","",'Guests and Para'!B89)</f>
        <v/>
      </c>
      <c r="C1786" s="38" t="str">
        <f>IF('Guests and Para'!D89="","",'Guests and Para'!D89)</f>
        <v/>
      </c>
      <c r="D1786" s="38" t="str">
        <f>IF('Guests and Para'!E89="","",'Guests and Para'!E89)</f>
        <v/>
      </c>
      <c r="E1786" s="38" t="str">
        <f>IF('Guests and Para'!G89="","",'Guests and Para'!G89)</f>
        <v/>
      </c>
      <c r="F1786" s="46" t="str">
        <f>IF('Guests and Para'!H89="","",'Guests and Para'!H89)</f>
        <v/>
      </c>
    </row>
    <row r="1787" spans="2:6">
      <c r="B1787" s="38" t="str">
        <f>IF('Guests and Para'!B90="","",'Guests and Para'!B90)</f>
        <v/>
      </c>
      <c r="C1787" s="38" t="str">
        <f>IF('Guests and Para'!D90="","",'Guests and Para'!D90)</f>
        <v/>
      </c>
      <c r="D1787" s="38" t="str">
        <f>IF('Guests and Para'!E90="","",'Guests and Para'!E90)</f>
        <v/>
      </c>
      <c r="E1787" s="38" t="str">
        <f>IF('Guests and Para'!G90="","",'Guests and Para'!G90)</f>
        <v/>
      </c>
      <c r="F1787" s="46" t="str">
        <f>IF('Guests and Para'!H90="","",'Guests and Para'!H90)</f>
        <v/>
      </c>
    </row>
    <row r="1788" spans="2:6">
      <c r="B1788" s="38" t="str">
        <f>IF('Guests and Para'!B91="","",'Guests and Para'!B91)</f>
        <v/>
      </c>
      <c r="C1788" s="38" t="str">
        <f>IF('Guests and Para'!D91="","",'Guests and Para'!D91)</f>
        <v/>
      </c>
      <c r="D1788" s="38" t="str">
        <f>IF('Guests and Para'!E91="","",'Guests and Para'!E91)</f>
        <v/>
      </c>
      <c r="E1788" s="38" t="str">
        <f>IF('Guests and Para'!G91="","",'Guests and Para'!G91)</f>
        <v/>
      </c>
      <c r="F1788" s="46" t="str">
        <f>IF('Guests and Para'!H91="","",'Guests and Para'!H91)</f>
        <v/>
      </c>
    </row>
    <row r="1789" spans="2:6">
      <c r="B1789" s="38" t="str">
        <f>IF('Guests and Para'!B92="","",'Guests and Para'!B92)</f>
        <v/>
      </c>
      <c r="C1789" s="38" t="str">
        <f>IF('Guests and Para'!D92="","",'Guests and Para'!D92)</f>
        <v/>
      </c>
      <c r="D1789" s="38" t="str">
        <f>IF('Guests and Para'!E92="","",'Guests and Para'!E92)</f>
        <v/>
      </c>
      <c r="E1789" s="38" t="str">
        <f>IF('Guests and Para'!G92="","",'Guests and Para'!G92)</f>
        <v/>
      </c>
      <c r="F1789" s="46" t="str">
        <f>IF('Guests and Para'!H92="","",'Guests and Para'!H92)</f>
        <v/>
      </c>
    </row>
    <row r="1790" spans="2:6">
      <c r="B1790" s="38" t="str">
        <f>IF('Guests and Para'!B93="","",'Guests and Para'!B93)</f>
        <v/>
      </c>
      <c r="C1790" s="38" t="str">
        <f>IF('Guests and Para'!D93="","",'Guests and Para'!D93)</f>
        <v/>
      </c>
      <c r="D1790" s="38" t="str">
        <f>IF('Guests and Para'!E93="","",'Guests and Para'!E93)</f>
        <v/>
      </c>
      <c r="E1790" s="38" t="str">
        <f>IF('Guests and Para'!G93="","",'Guests and Para'!G93)</f>
        <v/>
      </c>
      <c r="F1790" s="46" t="str">
        <f>IF('Guests and Para'!H93="","",'Guests and Para'!H93)</f>
        <v/>
      </c>
    </row>
    <row r="1791" spans="2:6">
      <c r="B1791" s="38" t="str">
        <f>IF('Guests and Para'!B94="","",'Guests and Para'!B94)</f>
        <v/>
      </c>
      <c r="C1791" s="38" t="str">
        <f>IF('Guests and Para'!D94="","",'Guests and Para'!D94)</f>
        <v/>
      </c>
      <c r="D1791" s="38" t="str">
        <f>IF('Guests and Para'!E94="","",'Guests and Para'!E94)</f>
        <v/>
      </c>
      <c r="E1791" s="38" t="str">
        <f>IF('Guests and Para'!G94="","",'Guests and Para'!G94)</f>
        <v/>
      </c>
      <c r="F1791" s="46" t="str">
        <f>IF('Guests and Para'!H94="","",'Guests and Para'!H94)</f>
        <v/>
      </c>
    </row>
    <row r="1792" spans="2:6">
      <c r="B1792" s="38" t="str">
        <f>IF('Guests and Para'!B95="","",'Guests and Para'!B95)</f>
        <v/>
      </c>
      <c r="C1792" s="38" t="str">
        <f>IF('Guests and Para'!D95="","",'Guests and Para'!D95)</f>
        <v/>
      </c>
      <c r="D1792" s="38" t="str">
        <f>IF('Guests and Para'!E95="","",'Guests and Para'!E95)</f>
        <v/>
      </c>
      <c r="E1792" s="38" t="str">
        <f>IF('Guests and Para'!G95="","",'Guests and Para'!G95)</f>
        <v/>
      </c>
      <c r="F1792" s="46" t="str">
        <f>IF('Guests and Para'!H95="","",'Guests and Para'!H95)</f>
        <v/>
      </c>
    </row>
    <row r="1793" spans="2:6">
      <c r="B1793" s="38" t="str">
        <f>IF('Guests and Para'!B96="","",'Guests and Para'!B96)</f>
        <v/>
      </c>
      <c r="C1793" s="38" t="str">
        <f>IF('Guests and Para'!D96="","",'Guests and Para'!D96)</f>
        <v/>
      </c>
      <c r="D1793" s="38" t="str">
        <f>IF('Guests and Para'!E96="","",'Guests and Para'!E96)</f>
        <v/>
      </c>
      <c r="E1793" s="38" t="str">
        <f>IF('Guests and Para'!G96="","",'Guests and Para'!G96)</f>
        <v/>
      </c>
      <c r="F1793" s="46" t="str">
        <f>IF('Guests and Para'!H96="","",'Guests and Para'!H96)</f>
        <v/>
      </c>
    </row>
    <row r="1794" spans="2:6">
      <c r="B1794" s="38" t="str">
        <f>IF('Guests and Para'!B97="","",'Guests and Para'!B97)</f>
        <v/>
      </c>
      <c r="C1794" s="38" t="str">
        <f>IF('Guests and Para'!D97="","",'Guests and Para'!D97)</f>
        <v/>
      </c>
      <c r="D1794" s="38" t="str">
        <f>IF('Guests and Para'!E97="","",'Guests and Para'!E97)</f>
        <v/>
      </c>
      <c r="E1794" s="38" t="str">
        <f>IF('Guests and Para'!G97="","",'Guests and Para'!G97)</f>
        <v/>
      </c>
      <c r="F1794" s="46" t="str">
        <f>IF('Guests and Para'!H97="","",'Guests and Para'!H97)</f>
        <v/>
      </c>
    </row>
    <row r="1795" spans="2:6">
      <c r="B1795" s="38" t="str">
        <f>IF('Guests and Para'!B98="","",'Guests and Para'!B98)</f>
        <v/>
      </c>
      <c r="C1795" s="38" t="str">
        <f>IF('Guests and Para'!D98="","",'Guests and Para'!D98)</f>
        <v/>
      </c>
      <c r="D1795" s="38" t="str">
        <f>IF('Guests and Para'!E98="","",'Guests and Para'!E98)</f>
        <v/>
      </c>
      <c r="E1795" s="38" t="str">
        <f>IF('Guests and Para'!G98="","",'Guests and Para'!G98)</f>
        <v/>
      </c>
      <c r="F1795" s="46" t="str">
        <f>IF('Guests and Para'!H98="","",'Guests and Para'!H98)</f>
        <v/>
      </c>
    </row>
    <row r="1796" spans="2:6">
      <c r="B1796" s="38" t="str">
        <f>IF('Guests and Para'!B99="","",'Guests and Para'!B99)</f>
        <v/>
      </c>
      <c r="C1796" s="38" t="str">
        <f>IF('Guests and Para'!D99="","",'Guests and Para'!D99)</f>
        <v/>
      </c>
      <c r="D1796" s="38" t="str">
        <f>IF('Guests and Para'!E99="","",'Guests and Para'!E99)</f>
        <v/>
      </c>
      <c r="E1796" s="38" t="str">
        <f>IF('Guests and Para'!G99="","",'Guests and Para'!G99)</f>
        <v/>
      </c>
      <c r="F1796" s="46" t="str">
        <f>IF('Guests and Para'!H99="","",'Guests and Para'!H99)</f>
        <v/>
      </c>
    </row>
    <row r="1797" spans="2:6">
      <c r="B1797" s="38" t="str">
        <f>IF('Guests and Para'!B100="","",'Guests and Para'!B100)</f>
        <v/>
      </c>
      <c r="C1797" s="38" t="str">
        <f>IF('Guests and Para'!D100="","",'Guests and Para'!D100)</f>
        <v/>
      </c>
      <c r="D1797" s="38" t="str">
        <f>IF('Guests and Para'!E100="","",'Guests and Para'!E100)</f>
        <v/>
      </c>
      <c r="E1797" s="38" t="str">
        <f>IF('Guests and Para'!G100="","",'Guests and Para'!G100)</f>
        <v/>
      </c>
      <c r="F1797" s="46" t="str">
        <f>IF('Guests and Para'!H100="","",'Guests and Para'!H100)</f>
        <v/>
      </c>
    </row>
    <row r="1798" spans="2:6">
      <c r="B1798" s="38" t="str">
        <f>IF('Guests and Para'!B101="","",'Guests and Para'!B101)</f>
        <v/>
      </c>
      <c r="C1798" s="38" t="str">
        <f>IF('Guests and Para'!D101="","",'Guests and Para'!D101)</f>
        <v/>
      </c>
      <c r="D1798" s="38" t="str">
        <f>IF('Guests and Para'!E101="","",'Guests and Para'!E101)</f>
        <v/>
      </c>
      <c r="E1798" s="38" t="str">
        <f>IF('Guests and Para'!G101="","",'Guests and Para'!G101)</f>
        <v/>
      </c>
      <c r="F1798" s="46" t="str">
        <f>IF('Guests and Para'!H101="","",'Guests and Para'!H101)</f>
        <v/>
      </c>
    </row>
    <row r="1799" spans="2:6">
      <c r="B1799" s="38" t="str">
        <f>IF('Guests and Para'!B102="","",'Guests and Para'!B102)</f>
        <v/>
      </c>
      <c r="C1799" s="38" t="str">
        <f>IF('Guests and Para'!D102="","",'Guests and Para'!D102)</f>
        <v/>
      </c>
      <c r="D1799" s="38" t="str">
        <f>IF('Guests and Para'!E102="","",'Guests and Para'!E102)</f>
        <v/>
      </c>
      <c r="E1799" s="38" t="str">
        <f>IF('Guests and Para'!G102="","",'Guests and Para'!G102)</f>
        <v/>
      </c>
      <c r="F1799" s="46" t="str">
        <f>IF('Guests and Para'!H102="","",'Guests and Para'!H102)</f>
        <v/>
      </c>
    </row>
    <row r="1800" spans="2:6">
      <c r="B1800" s="38" t="str">
        <f>IF('Guests and Para'!B103="","",'Guests and Para'!B103)</f>
        <v/>
      </c>
      <c r="C1800" s="38" t="str">
        <f>IF('Guests and Para'!D103="","",'Guests and Para'!D103)</f>
        <v/>
      </c>
      <c r="D1800" s="38" t="str">
        <f>IF('Guests and Para'!E103="","",'Guests and Para'!E103)</f>
        <v/>
      </c>
      <c r="E1800" s="38" t="str">
        <f>IF('Guests and Para'!G103="","",'Guests and Para'!G103)</f>
        <v/>
      </c>
      <c r="F1800" s="46" t="str">
        <f>IF('Guests and Para'!H103="","",'Guests and Para'!H103)</f>
        <v/>
      </c>
    </row>
  </sheetData>
  <sheetProtection algorithmName="SHA-512" hashValue="3Z/xpNhrh6NNdTok1s1yW9agcGOZict3qyVcCINMzT4kbarY9dotRTINyNPu8ULDeARBMhWWe0x98O7O5ENcPQ==" saltValue="lSkFoqQ0vDqtz1aLlhCvhg==" spinCount="100000" sheet="1" objects="1" scenarios="1"/>
  <mergeCells count="2">
    <mergeCell ref="A1:B1"/>
    <mergeCell ref="E1:F1"/>
  </mergeCells>
  <pageMargins left="0.70866141732283472" right="0.70866141732283472" top="0.74803149606299213" bottom="0.74803149606299213" header="0.31496062992125984" footer="0.31496062992125984"/>
  <pageSetup paperSize="9" scale="85"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B2699-828C-4A7F-AFE7-8B49B930DBB3}">
  <sheetPr>
    <pageSetUpPr fitToPage="1"/>
  </sheetPr>
  <dimension ref="A1:BJ41"/>
  <sheetViews>
    <sheetView zoomScale="90" zoomScaleNormal="90" workbookViewId="0">
      <selection activeCell="C5" sqref="C5"/>
    </sheetView>
  </sheetViews>
  <sheetFormatPr defaultRowHeight="14.4"/>
  <cols>
    <col min="1" max="2" width="5.33203125" customWidth="1"/>
    <col min="3" max="3" width="24.109375" customWidth="1"/>
    <col min="4" max="4" width="17.109375" customWidth="1"/>
    <col min="5" max="6" width="2.77734375" customWidth="1"/>
    <col min="7" max="48" width="2.109375" customWidth="1"/>
    <col min="49" max="49" width="8.6640625" customWidth="1"/>
    <col min="50" max="50" width="2.33203125" customWidth="1"/>
    <col min="51" max="51" width="3.5546875" customWidth="1"/>
    <col min="52" max="52" width="5.33203125" customWidth="1"/>
    <col min="53" max="53" width="6.77734375" customWidth="1"/>
    <col min="54" max="61" width="0" hidden="1" customWidth="1"/>
  </cols>
  <sheetData>
    <row r="1" spans="1:62" ht="17.25" customHeight="1">
      <c r="A1" s="407" t="s">
        <v>841</v>
      </c>
      <c r="B1" s="407"/>
      <c r="C1" s="407"/>
      <c r="D1" s="282" t="s">
        <v>842</v>
      </c>
      <c r="E1" s="408" t="s">
        <v>849</v>
      </c>
      <c r="F1" s="408"/>
      <c r="G1" s="409"/>
      <c r="H1" s="400" t="s">
        <v>843</v>
      </c>
      <c r="I1" s="401"/>
      <c r="J1" s="401"/>
      <c r="K1" s="401"/>
      <c r="L1" s="401"/>
      <c r="M1" s="401"/>
      <c r="N1" s="401" t="str">
        <f>CONCATENATE("Match ",'Club and ADMIN lookup'!$H$2,"   MCAA LGE.      DIV")</f>
        <v>Match 1   MCAA LGE.      DIV</v>
      </c>
      <c r="O1" s="401"/>
      <c r="P1" s="401"/>
      <c r="Q1" s="401"/>
      <c r="R1" s="401"/>
      <c r="S1" s="401"/>
      <c r="T1" s="401"/>
      <c r="U1" s="401"/>
      <c r="V1" s="401"/>
      <c r="W1" s="401"/>
      <c r="X1" s="401"/>
      <c r="Y1" s="401" t="str">
        <f>'Club and ADMIN lookup'!$H$1</f>
        <v>3SW</v>
      </c>
      <c r="Z1" s="401"/>
      <c r="AA1" s="401"/>
      <c r="AB1" s="401"/>
      <c r="AC1" s="401"/>
      <c r="AD1" s="401"/>
      <c r="AE1" s="347"/>
      <c r="AF1" s="400" t="s">
        <v>844</v>
      </c>
      <c r="AG1" s="401"/>
      <c r="AH1" s="401"/>
      <c r="AI1" s="401" t="str">
        <f>'Club and ADMIN lookup'!$J$1</f>
        <v>Worcester</v>
      </c>
      <c r="AJ1" s="401"/>
      <c r="AK1" s="401"/>
      <c r="AL1" s="401"/>
      <c r="AM1" s="401"/>
      <c r="AN1" s="401"/>
      <c r="AO1" s="401"/>
      <c r="AP1" s="401"/>
      <c r="AQ1" s="401"/>
      <c r="AR1" s="401"/>
      <c r="AS1" s="401"/>
      <c r="AT1" s="401"/>
      <c r="AU1" s="401"/>
      <c r="AV1" s="401"/>
      <c r="AW1" s="347"/>
      <c r="AX1" s="400" t="s">
        <v>845</v>
      </c>
      <c r="AY1" s="401"/>
      <c r="AZ1" s="346">
        <f>'Club and ADMIN lookup'!$J$2</f>
        <v>46158</v>
      </c>
      <c r="BA1" s="347"/>
      <c r="BB1" s="285"/>
      <c r="BC1" s="285"/>
      <c r="BD1" s="285"/>
      <c r="BE1" s="285"/>
      <c r="BF1" s="285"/>
      <c r="BG1" s="285" t="s">
        <v>846</v>
      </c>
      <c r="BH1" s="285" t="s">
        <v>847</v>
      </c>
      <c r="BI1" s="285" t="s">
        <v>848</v>
      </c>
      <c r="BJ1" s="285"/>
    </row>
    <row r="2" spans="1:62" ht="6" customHeight="1">
      <c r="A2" s="404"/>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285"/>
      <c r="BC2" s="285"/>
      <c r="BD2" s="285"/>
      <c r="BE2" s="285"/>
      <c r="BF2" s="285"/>
      <c r="BG2" s="285"/>
      <c r="BH2" s="285"/>
      <c r="BI2" s="285"/>
      <c r="BJ2" s="285"/>
    </row>
    <row r="3" spans="1:62" ht="15" customHeight="1">
      <c r="A3" s="400" t="s">
        <v>778</v>
      </c>
      <c r="B3" s="401"/>
      <c r="C3" s="281">
        <f>VLOOKUP(L3,'Club and ADMIN lookup'!$D$2:$F$18,VLOOKUP('Club and ADMIN lookup'!$H$1,'Club and ADMIN lookup'!$G$5:$H$9,2,FALSE),FALSE)</f>
        <v>0.48958333333333331</v>
      </c>
      <c r="D3" s="282" t="s">
        <v>779</v>
      </c>
      <c r="E3" s="401"/>
      <c r="F3" s="401"/>
      <c r="G3" s="401"/>
      <c r="H3" s="347"/>
      <c r="I3" s="400" t="s">
        <v>780</v>
      </c>
      <c r="J3" s="401"/>
      <c r="K3" s="401"/>
      <c r="L3" s="405" t="s">
        <v>513</v>
      </c>
      <c r="M3" s="405"/>
      <c r="N3" s="405"/>
      <c r="O3" s="406"/>
      <c r="P3" s="450" t="s">
        <v>902</v>
      </c>
      <c r="Q3" s="450"/>
      <c r="R3" s="450"/>
      <c r="S3" s="450"/>
      <c r="T3" s="450"/>
      <c r="U3" s="451">
        <f>VLOOKUP("PV Men",'Club and ADMIN lookup'!$G$13:$H$19,2,FALSE)</f>
        <v>2.1</v>
      </c>
      <c r="V3" s="451"/>
      <c r="W3" s="451"/>
      <c r="X3" s="450" t="s">
        <v>903</v>
      </c>
      <c r="Y3" s="450"/>
      <c r="Z3" s="450"/>
      <c r="AA3" s="451">
        <f>VLOOKUP("PV Women",'Club and ADMIN lookup'!$G$13:$H$19,2,FALSE)</f>
        <v>1.7</v>
      </c>
      <c r="AB3" s="451"/>
      <c r="AC3" s="451"/>
      <c r="AD3" s="400" t="s">
        <v>782</v>
      </c>
      <c r="AE3" s="401"/>
      <c r="AF3" s="401"/>
      <c r="AG3" s="401" t="s">
        <v>783</v>
      </c>
      <c r="AH3" s="401"/>
      <c r="AI3" s="402" t="str">
        <f>IF(BH3="MW","mixed",IF(BH3="M",VLOOKUP(BI3,'League and Div records'!A32:W52,BG3,FALSE),IF(BH3="W",VLOOKUP(BI3,'League and Div records'!A5:W26,BG3,FALSE),"err")))</f>
        <v>mixed</v>
      </c>
      <c r="AJ3" s="402"/>
      <c r="AK3" s="402"/>
      <c r="AL3" s="403"/>
      <c r="AM3" s="400" t="s">
        <v>784</v>
      </c>
      <c r="AN3" s="401"/>
      <c r="AO3" s="401"/>
      <c r="AP3" s="402" t="str">
        <f>IF(BH3="MW","mixed",IF(BH3="M",VLOOKUP(BI3,'League and Div records'!A32:W52,4,FALSE),IF(BH3="W",VLOOKUP(BI3,'League and Div records'!A5:W26,4,FALSE),"err")))</f>
        <v>mixed</v>
      </c>
      <c r="AQ3" s="402"/>
      <c r="AR3" s="402"/>
      <c r="AS3" s="402"/>
      <c r="AT3" s="402"/>
      <c r="AU3" s="402"/>
      <c r="AV3" s="403"/>
      <c r="AW3" s="283"/>
      <c r="AX3" s="400" t="s">
        <v>785</v>
      </c>
      <c r="AY3" s="401"/>
      <c r="AZ3" s="401"/>
      <c r="BA3" s="284" t="str">
        <f>HLOOKUP("PV Men",'Club and ADMIN lookup'!$C$43:$R$44,2,FALSE)</f>
        <v>PV</v>
      </c>
      <c r="BB3" s="285"/>
      <c r="BC3" s="285"/>
      <c r="BD3" s="285"/>
      <c r="BE3" s="285"/>
      <c r="BF3" s="285"/>
      <c r="BG3" s="285">
        <f>VLOOKUP(Y1,'Club and ADMIN lookup'!T1:X5,5,FALSE)</f>
        <v>22</v>
      </c>
      <c r="BH3" s="285" t="str">
        <f>VLOOKUP(L3,'Club and ADMIN lookup'!$S$14:$U$30,2,FALSE)</f>
        <v>MW</v>
      </c>
      <c r="BI3" s="285" t="str">
        <f>VLOOKUP(L3,'Club and ADMIN lookup'!$S$14:$U$30,3,FALSE)</f>
        <v>PV</v>
      </c>
      <c r="BJ3" s="285"/>
    </row>
    <row r="4" spans="1:62" ht="42.75" customHeight="1" thickBot="1">
      <c r="A4" s="286" t="s">
        <v>786</v>
      </c>
      <c r="B4" s="286" t="s">
        <v>787</v>
      </c>
      <c r="C4" s="287" t="s">
        <v>788</v>
      </c>
      <c r="D4" s="288" t="s">
        <v>789</v>
      </c>
      <c r="E4" s="289" t="s">
        <v>790</v>
      </c>
      <c r="F4" s="290" t="s">
        <v>791</v>
      </c>
      <c r="G4" s="410" t="s">
        <v>792</v>
      </c>
      <c r="H4" s="371"/>
      <c r="I4" s="411"/>
      <c r="J4" s="410" t="s">
        <v>792</v>
      </c>
      <c r="K4" s="371"/>
      <c r="L4" s="411"/>
      <c r="M4" s="410" t="s">
        <v>792</v>
      </c>
      <c r="N4" s="371"/>
      <c r="O4" s="411"/>
      <c r="P4" s="410" t="s">
        <v>792</v>
      </c>
      <c r="Q4" s="371"/>
      <c r="R4" s="411"/>
      <c r="S4" s="410" t="s">
        <v>792</v>
      </c>
      <c r="T4" s="371"/>
      <c r="U4" s="411"/>
      <c r="V4" s="410" t="s">
        <v>792</v>
      </c>
      <c r="W4" s="371"/>
      <c r="X4" s="411"/>
      <c r="Y4" s="410" t="s">
        <v>792</v>
      </c>
      <c r="Z4" s="371"/>
      <c r="AA4" s="411"/>
      <c r="AB4" s="410" t="s">
        <v>792</v>
      </c>
      <c r="AC4" s="371"/>
      <c r="AD4" s="411"/>
      <c r="AE4" s="410" t="s">
        <v>792</v>
      </c>
      <c r="AF4" s="371"/>
      <c r="AG4" s="411"/>
      <c r="AH4" s="410" t="s">
        <v>792</v>
      </c>
      <c r="AI4" s="371"/>
      <c r="AJ4" s="411"/>
      <c r="AK4" s="410" t="s">
        <v>792</v>
      </c>
      <c r="AL4" s="371"/>
      <c r="AM4" s="411"/>
      <c r="AN4" s="410" t="s">
        <v>792</v>
      </c>
      <c r="AO4" s="371"/>
      <c r="AP4" s="411"/>
      <c r="AQ4" s="410" t="s">
        <v>792</v>
      </c>
      <c r="AR4" s="371"/>
      <c r="AS4" s="411"/>
      <c r="AT4" s="410" t="s">
        <v>792</v>
      </c>
      <c r="AU4" s="371"/>
      <c r="AV4" s="411"/>
      <c r="AW4" s="291" t="s">
        <v>793</v>
      </c>
      <c r="AX4" s="289" t="s">
        <v>794</v>
      </c>
      <c r="AY4" s="290" t="s">
        <v>795</v>
      </c>
      <c r="AZ4" s="286" t="s">
        <v>796</v>
      </c>
      <c r="BA4" s="286" t="s">
        <v>797</v>
      </c>
      <c r="BB4" s="285"/>
      <c r="BC4" s="292"/>
      <c r="BD4" s="292"/>
      <c r="BE4" s="292"/>
      <c r="BF4" s="285"/>
      <c r="BG4" s="292"/>
      <c r="BH4" s="292"/>
      <c r="BI4" s="292"/>
      <c r="BJ4" s="285"/>
    </row>
    <row r="5" spans="1:62" ht="17.25" customHeight="1">
      <c r="A5" s="293">
        <v>1</v>
      </c>
      <c r="B5" s="294"/>
      <c r="C5" s="295"/>
      <c r="D5" s="294"/>
      <c r="E5" s="412"/>
      <c r="F5" s="413"/>
      <c r="G5" s="297"/>
      <c r="H5" s="298"/>
      <c r="I5" s="299"/>
      <c r="J5" s="297"/>
      <c r="K5" s="298"/>
      <c r="L5" s="299"/>
      <c r="M5" s="297"/>
      <c r="N5" s="298"/>
      <c r="O5" s="299"/>
      <c r="P5" s="297"/>
      <c r="Q5" s="298"/>
      <c r="R5" s="299"/>
      <c r="S5" s="297"/>
      <c r="T5" s="298"/>
      <c r="U5" s="299"/>
      <c r="V5" s="297"/>
      <c r="W5" s="298"/>
      <c r="X5" s="299"/>
      <c r="Y5" s="297"/>
      <c r="Z5" s="298"/>
      <c r="AA5" s="299"/>
      <c r="AB5" s="297"/>
      <c r="AC5" s="298"/>
      <c r="AD5" s="299"/>
      <c r="AE5" s="297"/>
      <c r="AF5" s="298"/>
      <c r="AG5" s="299"/>
      <c r="AH5" s="297"/>
      <c r="AI5" s="298"/>
      <c r="AJ5" s="299"/>
      <c r="AK5" s="297"/>
      <c r="AL5" s="298"/>
      <c r="AM5" s="299"/>
      <c r="AN5" s="297"/>
      <c r="AO5" s="298"/>
      <c r="AP5" s="299"/>
      <c r="AQ5" s="297"/>
      <c r="AR5" s="298"/>
      <c r="AS5" s="299"/>
      <c r="AT5" s="297"/>
      <c r="AU5" s="298"/>
      <c r="AV5" s="299"/>
      <c r="AW5" s="300" t="s">
        <v>801</v>
      </c>
      <c r="AX5" s="412"/>
      <c r="AY5" s="414"/>
      <c r="AZ5" s="295"/>
      <c r="BA5" s="295"/>
      <c r="BB5" s="285"/>
      <c r="BC5" s="285"/>
      <c r="BD5" s="285"/>
      <c r="BE5" s="285"/>
      <c r="BF5" s="285"/>
      <c r="BG5" s="285"/>
      <c r="BH5" s="285"/>
      <c r="BI5" s="285"/>
      <c r="BJ5" s="285"/>
    </row>
    <row r="6" spans="1:62" ht="17.25" customHeight="1">
      <c r="A6" s="293">
        <v>2</v>
      </c>
      <c r="B6" s="294"/>
      <c r="C6" s="295"/>
      <c r="D6" s="294"/>
      <c r="E6" s="412"/>
      <c r="F6" s="413"/>
      <c r="G6" s="301"/>
      <c r="H6" s="295"/>
      <c r="I6" s="302"/>
      <c r="J6" s="301"/>
      <c r="K6" s="295"/>
      <c r="L6" s="302"/>
      <c r="M6" s="301"/>
      <c r="N6" s="295"/>
      <c r="O6" s="302"/>
      <c r="P6" s="301"/>
      <c r="Q6" s="295"/>
      <c r="R6" s="302"/>
      <c r="S6" s="301"/>
      <c r="T6" s="295"/>
      <c r="U6" s="302"/>
      <c r="V6" s="301"/>
      <c r="W6" s="295"/>
      <c r="X6" s="302"/>
      <c r="Y6" s="301"/>
      <c r="Z6" s="295"/>
      <c r="AA6" s="302"/>
      <c r="AB6" s="301"/>
      <c r="AC6" s="295"/>
      <c r="AD6" s="302"/>
      <c r="AE6" s="301"/>
      <c r="AF6" s="295"/>
      <c r="AG6" s="302"/>
      <c r="AH6" s="301"/>
      <c r="AI6" s="295"/>
      <c r="AJ6" s="302"/>
      <c r="AK6" s="301"/>
      <c r="AL6" s="295"/>
      <c r="AM6" s="302"/>
      <c r="AN6" s="301"/>
      <c r="AO6" s="295"/>
      <c r="AP6" s="302"/>
      <c r="AQ6" s="301"/>
      <c r="AR6" s="295"/>
      <c r="AS6" s="302"/>
      <c r="AT6" s="301"/>
      <c r="AU6" s="295"/>
      <c r="AV6" s="302"/>
      <c r="AW6" s="300" t="s">
        <v>801</v>
      </c>
      <c r="AX6" s="412"/>
      <c r="AY6" s="414"/>
      <c r="AZ6" s="295"/>
      <c r="BA6" s="295"/>
      <c r="BB6" s="285"/>
      <c r="BC6" s="285"/>
      <c r="BD6" s="285"/>
      <c r="BE6" s="285"/>
      <c r="BF6" s="285"/>
      <c r="BG6" s="285"/>
      <c r="BH6" s="285"/>
      <c r="BI6" s="285"/>
      <c r="BJ6" s="285"/>
    </row>
    <row r="7" spans="1:62" ht="17.25" customHeight="1">
      <c r="A7" s="293">
        <v>3</v>
      </c>
      <c r="B7" s="294"/>
      <c r="C7" s="295"/>
      <c r="D7" s="294"/>
      <c r="E7" s="412"/>
      <c r="F7" s="413"/>
      <c r="G7" s="301"/>
      <c r="H7" s="295"/>
      <c r="I7" s="302"/>
      <c r="J7" s="301"/>
      <c r="K7" s="295"/>
      <c r="L7" s="302"/>
      <c r="M7" s="301"/>
      <c r="N7" s="295"/>
      <c r="O7" s="302"/>
      <c r="P7" s="301"/>
      <c r="Q7" s="295"/>
      <c r="R7" s="302"/>
      <c r="S7" s="301"/>
      <c r="T7" s="295"/>
      <c r="U7" s="302"/>
      <c r="V7" s="301"/>
      <c r="W7" s="295"/>
      <c r="X7" s="302"/>
      <c r="Y7" s="301"/>
      <c r="Z7" s="295"/>
      <c r="AA7" s="302"/>
      <c r="AB7" s="301"/>
      <c r="AC7" s="295"/>
      <c r="AD7" s="302"/>
      <c r="AE7" s="301"/>
      <c r="AF7" s="295"/>
      <c r="AG7" s="302"/>
      <c r="AH7" s="301"/>
      <c r="AI7" s="295"/>
      <c r="AJ7" s="302"/>
      <c r="AK7" s="301"/>
      <c r="AL7" s="295"/>
      <c r="AM7" s="302"/>
      <c r="AN7" s="301"/>
      <c r="AO7" s="295"/>
      <c r="AP7" s="302"/>
      <c r="AQ7" s="301"/>
      <c r="AR7" s="295"/>
      <c r="AS7" s="302"/>
      <c r="AT7" s="301"/>
      <c r="AU7" s="295"/>
      <c r="AV7" s="302"/>
      <c r="AW7" s="300" t="s">
        <v>801</v>
      </c>
      <c r="AX7" s="412"/>
      <c r="AY7" s="414"/>
      <c r="AZ7" s="295"/>
      <c r="BA7" s="295"/>
      <c r="BB7" s="285"/>
      <c r="BC7" s="285"/>
      <c r="BD7" s="285"/>
      <c r="BE7" s="285"/>
      <c r="BF7" s="285"/>
      <c r="BG7" s="285"/>
      <c r="BH7" s="285"/>
      <c r="BI7" s="285"/>
      <c r="BJ7" s="285"/>
    </row>
    <row r="8" spans="1:62" ht="17.25" customHeight="1">
      <c r="A8" s="293">
        <v>4</v>
      </c>
      <c r="B8" s="294"/>
      <c r="C8" s="295"/>
      <c r="D8" s="294"/>
      <c r="E8" s="412"/>
      <c r="F8" s="413"/>
      <c r="G8" s="301"/>
      <c r="H8" s="295"/>
      <c r="I8" s="302"/>
      <c r="J8" s="301"/>
      <c r="K8" s="295"/>
      <c r="L8" s="302"/>
      <c r="M8" s="301"/>
      <c r="N8" s="295"/>
      <c r="O8" s="302"/>
      <c r="P8" s="301"/>
      <c r="Q8" s="295"/>
      <c r="R8" s="302"/>
      <c r="S8" s="301"/>
      <c r="T8" s="295"/>
      <c r="U8" s="302"/>
      <c r="V8" s="301"/>
      <c r="W8" s="295"/>
      <c r="X8" s="302"/>
      <c r="Y8" s="301"/>
      <c r="Z8" s="295"/>
      <c r="AA8" s="302"/>
      <c r="AB8" s="301"/>
      <c r="AC8" s="295"/>
      <c r="AD8" s="302"/>
      <c r="AE8" s="301"/>
      <c r="AF8" s="295"/>
      <c r="AG8" s="302"/>
      <c r="AH8" s="301"/>
      <c r="AI8" s="295"/>
      <c r="AJ8" s="302"/>
      <c r="AK8" s="301"/>
      <c r="AL8" s="295"/>
      <c r="AM8" s="302"/>
      <c r="AN8" s="301"/>
      <c r="AO8" s="295"/>
      <c r="AP8" s="302"/>
      <c r="AQ8" s="301"/>
      <c r="AR8" s="295"/>
      <c r="AS8" s="302"/>
      <c r="AT8" s="301"/>
      <c r="AU8" s="295"/>
      <c r="AV8" s="302"/>
      <c r="AW8" s="300" t="s">
        <v>801</v>
      </c>
      <c r="AX8" s="412"/>
      <c r="AY8" s="414"/>
      <c r="AZ8" s="295"/>
      <c r="BA8" s="295"/>
      <c r="BB8" s="285"/>
      <c r="BC8" s="285"/>
      <c r="BD8" s="285"/>
      <c r="BE8" s="285"/>
      <c r="BF8" s="285"/>
      <c r="BG8" s="285"/>
      <c r="BH8" s="285"/>
      <c r="BI8" s="285"/>
      <c r="BJ8" s="285"/>
    </row>
    <row r="9" spans="1:62" ht="17.25" customHeight="1">
      <c r="A9" s="293">
        <v>5</v>
      </c>
      <c r="B9" s="294"/>
      <c r="C9" s="295"/>
      <c r="D9" s="294"/>
      <c r="E9" s="412"/>
      <c r="F9" s="413"/>
      <c r="G9" s="301"/>
      <c r="H9" s="295"/>
      <c r="I9" s="302"/>
      <c r="J9" s="301"/>
      <c r="K9" s="295"/>
      <c r="L9" s="302"/>
      <c r="M9" s="301"/>
      <c r="N9" s="295"/>
      <c r="O9" s="302"/>
      <c r="P9" s="301"/>
      <c r="Q9" s="295"/>
      <c r="R9" s="302"/>
      <c r="S9" s="301"/>
      <c r="T9" s="295"/>
      <c r="U9" s="302"/>
      <c r="V9" s="301"/>
      <c r="W9" s="295"/>
      <c r="X9" s="302"/>
      <c r="Y9" s="301"/>
      <c r="Z9" s="295"/>
      <c r="AA9" s="302"/>
      <c r="AB9" s="301"/>
      <c r="AC9" s="295"/>
      <c r="AD9" s="302"/>
      <c r="AE9" s="301"/>
      <c r="AF9" s="295"/>
      <c r="AG9" s="302"/>
      <c r="AH9" s="301"/>
      <c r="AI9" s="295"/>
      <c r="AJ9" s="302"/>
      <c r="AK9" s="301"/>
      <c r="AL9" s="295"/>
      <c r="AM9" s="302"/>
      <c r="AN9" s="301"/>
      <c r="AO9" s="295"/>
      <c r="AP9" s="302"/>
      <c r="AQ9" s="301"/>
      <c r="AR9" s="295"/>
      <c r="AS9" s="302"/>
      <c r="AT9" s="301"/>
      <c r="AU9" s="295"/>
      <c r="AV9" s="302"/>
      <c r="AW9" s="300" t="s">
        <v>801</v>
      </c>
      <c r="AX9" s="412"/>
      <c r="AY9" s="414"/>
      <c r="AZ9" s="295"/>
      <c r="BA9" s="295"/>
      <c r="BB9" s="285"/>
      <c r="BC9" s="285"/>
      <c r="BD9" s="285"/>
      <c r="BE9" s="285"/>
      <c r="BF9" s="285"/>
      <c r="BG9" s="285"/>
      <c r="BH9" s="285"/>
      <c r="BI9" s="285"/>
      <c r="BJ9" s="285"/>
    </row>
    <row r="10" spans="1:62" ht="17.25" customHeight="1">
      <c r="A10" s="293">
        <v>6</v>
      </c>
      <c r="B10" s="294"/>
      <c r="C10" s="295"/>
      <c r="D10" s="294"/>
      <c r="E10" s="412"/>
      <c r="F10" s="413"/>
      <c r="G10" s="301"/>
      <c r="H10" s="295"/>
      <c r="I10" s="302"/>
      <c r="J10" s="301"/>
      <c r="K10" s="295"/>
      <c r="L10" s="302"/>
      <c r="M10" s="301"/>
      <c r="N10" s="295"/>
      <c r="O10" s="302"/>
      <c r="P10" s="301"/>
      <c r="Q10" s="295"/>
      <c r="R10" s="302"/>
      <c r="S10" s="301"/>
      <c r="T10" s="295"/>
      <c r="U10" s="302"/>
      <c r="V10" s="301"/>
      <c r="W10" s="295"/>
      <c r="X10" s="302"/>
      <c r="Y10" s="301"/>
      <c r="Z10" s="295"/>
      <c r="AA10" s="302"/>
      <c r="AB10" s="301"/>
      <c r="AC10" s="295"/>
      <c r="AD10" s="302"/>
      <c r="AE10" s="301"/>
      <c r="AF10" s="295"/>
      <c r="AG10" s="302"/>
      <c r="AH10" s="301"/>
      <c r="AI10" s="295"/>
      <c r="AJ10" s="302"/>
      <c r="AK10" s="301"/>
      <c r="AL10" s="295"/>
      <c r="AM10" s="302"/>
      <c r="AN10" s="301"/>
      <c r="AO10" s="295"/>
      <c r="AP10" s="302"/>
      <c r="AQ10" s="301"/>
      <c r="AR10" s="295"/>
      <c r="AS10" s="302"/>
      <c r="AT10" s="301"/>
      <c r="AU10" s="295"/>
      <c r="AV10" s="302"/>
      <c r="AW10" s="300" t="s">
        <v>801</v>
      </c>
      <c r="AX10" s="412"/>
      <c r="AY10" s="414"/>
      <c r="AZ10" s="295"/>
      <c r="BA10" s="295"/>
      <c r="BB10" s="285"/>
      <c r="BC10" s="285"/>
      <c r="BD10" s="285"/>
      <c r="BE10" s="285"/>
      <c r="BF10" s="285"/>
      <c r="BG10" s="285"/>
      <c r="BH10" s="285"/>
      <c r="BI10" s="285"/>
      <c r="BJ10" s="285"/>
    </row>
    <row r="11" spans="1:62" ht="17.25" customHeight="1">
      <c r="A11" s="293">
        <v>7</v>
      </c>
      <c r="B11" s="294"/>
      <c r="C11" s="295"/>
      <c r="D11" s="294"/>
      <c r="E11" s="412"/>
      <c r="F11" s="413"/>
      <c r="G11" s="301"/>
      <c r="H11" s="295"/>
      <c r="I11" s="302"/>
      <c r="J11" s="301"/>
      <c r="K11" s="295"/>
      <c r="L11" s="302"/>
      <c r="M11" s="301"/>
      <c r="N11" s="295"/>
      <c r="O11" s="302"/>
      <c r="P11" s="301"/>
      <c r="Q11" s="295"/>
      <c r="R11" s="302"/>
      <c r="S11" s="301"/>
      <c r="T11" s="295"/>
      <c r="U11" s="302"/>
      <c r="V11" s="301"/>
      <c r="W11" s="295"/>
      <c r="X11" s="302"/>
      <c r="Y11" s="301"/>
      <c r="Z11" s="295"/>
      <c r="AA11" s="302"/>
      <c r="AB11" s="301"/>
      <c r="AC11" s="295"/>
      <c r="AD11" s="302"/>
      <c r="AE11" s="301"/>
      <c r="AF11" s="295"/>
      <c r="AG11" s="302"/>
      <c r="AH11" s="301"/>
      <c r="AI11" s="295"/>
      <c r="AJ11" s="302"/>
      <c r="AK11" s="301"/>
      <c r="AL11" s="295"/>
      <c r="AM11" s="302"/>
      <c r="AN11" s="301"/>
      <c r="AO11" s="295"/>
      <c r="AP11" s="302"/>
      <c r="AQ11" s="301"/>
      <c r="AR11" s="295"/>
      <c r="AS11" s="302"/>
      <c r="AT11" s="301"/>
      <c r="AU11" s="295"/>
      <c r="AV11" s="302"/>
      <c r="AW11" s="300" t="s">
        <v>801</v>
      </c>
      <c r="AX11" s="412"/>
      <c r="AY11" s="414"/>
      <c r="AZ11" s="295"/>
      <c r="BA11" s="295"/>
      <c r="BB11" s="285"/>
      <c r="BC11" s="285"/>
      <c r="BD11" s="285"/>
      <c r="BE11" s="285"/>
      <c r="BF11" s="285"/>
      <c r="BG11" s="285"/>
      <c r="BH11" s="285"/>
      <c r="BI11" s="285"/>
      <c r="BJ11" s="285"/>
    </row>
    <row r="12" spans="1:62" ht="17.25" customHeight="1">
      <c r="A12" s="293">
        <v>8</v>
      </c>
      <c r="B12" s="294"/>
      <c r="C12" s="295"/>
      <c r="D12" s="294"/>
      <c r="E12" s="412"/>
      <c r="F12" s="413"/>
      <c r="G12" s="301"/>
      <c r="H12" s="295"/>
      <c r="I12" s="302"/>
      <c r="J12" s="301"/>
      <c r="K12" s="295"/>
      <c r="L12" s="302"/>
      <c r="M12" s="301"/>
      <c r="N12" s="295"/>
      <c r="O12" s="302"/>
      <c r="P12" s="301"/>
      <c r="Q12" s="295"/>
      <c r="R12" s="302"/>
      <c r="S12" s="301"/>
      <c r="T12" s="295"/>
      <c r="U12" s="302"/>
      <c r="V12" s="301"/>
      <c r="W12" s="295"/>
      <c r="X12" s="302"/>
      <c r="Y12" s="301"/>
      <c r="Z12" s="295"/>
      <c r="AA12" s="302"/>
      <c r="AB12" s="301"/>
      <c r="AC12" s="295"/>
      <c r="AD12" s="302"/>
      <c r="AE12" s="301"/>
      <c r="AF12" s="295"/>
      <c r="AG12" s="302"/>
      <c r="AH12" s="301"/>
      <c r="AI12" s="295"/>
      <c r="AJ12" s="302"/>
      <c r="AK12" s="301"/>
      <c r="AL12" s="295"/>
      <c r="AM12" s="302"/>
      <c r="AN12" s="301"/>
      <c r="AO12" s="295"/>
      <c r="AP12" s="302"/>
      <c r="AQ12" s="301"/>
      <c r="AR12" s="295"/>
      <c r="AS12" s="302"/>
      <c r="AT12" s="301"/>
      <c r="AU12" s="295"/>
      <c r="AV12" s="302"/>
      <c r="AW12" s="300" t="s">
        <v>801</v>
      </c>
      <c r="AX12" s="412"/>
      <c r="AY12" s="414"/>
      <c r="AZ12" s="295"/>
      <c r="BA12" s="295"/>
      <c r="BB12" s="285"/>
      <c r="BC12" s="285"/>
      <c r="BD12" s="285"/>
      <c r="BE12" s="285"/>
      <c r="BF12" s="285"/>
      <c r="BG12" s="285"/>
      <c r="BH12" s="285"/>
      <c r="BI12" s="285"/>
      <c r="BJ12" s="285"/>
    </row>
    <row r="13" spans="1:62" ht="17.25" customHeight="1">
      <c r="A13" s="293">
        <v>9</v>
      </c>
      <c r="B13" s="294"/>
      <c r="C13" s="295"/>
      <c r="D13" s="294"/>
      <c r="E13" s="412"/>
      <c r="F13" s="413"/>
      <c r="G13" s="301"/>
      <c r="H13" s="295"/>
      <c r="I13" s="302"/>
      <c r="J13" s="301"/>
      <c r="K13" s="295"/>
      <c r="L13" s="302"/>
      <c r="M13" s="301"/>
      <c r="N13" s="295"/>
      <c r="O13" s="302"/>
      <c r="P13" s="301"/>
      <c r="Q13" s="295"/>
      <c r="R13" s="302"/>
      <c r="S13" s="301"/>
      <c r="T13" s="295"/>
      <c r="U13" s="302"/>
      <c r="V13" s="301"/>
      <c r="W13" s="295"/>
      <c r="X13" s="302"/>
      <c r="Y13" s="301"/>
      <c r="Z13" s="295"/>
      <c r="AA13" s="302"/>
      <c r="AB13" s="301"/>
      <c r="AC13" s="295"/>
      <c r="AD13" s="302"/>
      <c r="AE13" s="301"/>
      <c r="AF13" s="295"/>
      <c r="AG13" s="302"/>
      <c r="AH13" s="301"/>
      <c r="AI13" s="295"/>
      <c r="AJ13" s="302"/>
      <c r="AK13" s="301"/>
      <c r="AL13" s="295"/>
      <c r="AM13" s="302"/>
      <c r="AN13" s="301"/>
      <c r="AO13" s="295"/>
      <c r="AP13" s="302"/>
      <c r="AQ13" s="301"/>
      <c r="AR13" s="295"/>
      <c r="AS13" s="302"/>
      <c r="AT13" s="301"/>
      <c r="AU13" s="295"/>
      <c r="AV13" s="302"/>
      <c r="AW13" s="300" t="s">
        <v>801</v>
      </c>
      <c r="AX13" s="412"/>
      <c r="AY13" s="414"/>
      <c r="AZ13" s="295"/>
      <c r="BA13" s="295"/>
      <c r="BB13" s="285"/>
      <c r="BC13" s="285"/>
      <c r="BD13" s="285"/>
      <c r="BE13" s="285"/>
      <c r="BF13" s="285"/>
      <c r="BG13" s="285"/>
      <c r="BH13" s="285"/>
      <c r="BI13" s="285"/>
      <c r="BJ13" s="285"/>
    </row>
    <row r="14" spans="1:62" ht="17.25" customHeight="1">
      <c r="A14" s="293">
        <v>10</v>
      </c>
      <c r="B14" s="294"/>
      <c r="C14" s="295"/>
      <c r="D14" s="294"/>
      <c r="E14" s="412"/>
      <c r="F14" s="413"/>
      <c r="G14" s="301"/>
      <c r="H14" s="295"/>
      <c r="I14" s="302"/>
      <c r="J14" s="301"/>
      <c r="K14" s="295"/>
      <c r="L14" s="302"/>
      <c r="M14" s="301"/>
      <c r="N14" s="295"/>
      <c r="O14" s="302"/>
      <c r="P14" s="301"/>
      <c r="Q14" s="295"/>
      <c r="R14" s="302"/>
      <c r="S14" s="301"/>
      <c r="T14" s="295"/>
      <c r="U14" s="302"/>
      <c r="V14" s="301"/>
      <c r="W14" s="295"/>
      <c r="X14" s="302"/>
      <c r="Y14" s="301"/>
      <c r="Z14" s="295"/>
      <c r="AA14" s="302"/>
      <c r="AB14" s="301"/>
      <c r="AC14" s="295"/>
      <c r="AD14" s="302"/>
      <c r="AE14" s="301"/>
      <c r="AF14" s="295"/>
      <c r="AG14" s="302"/>
      <c r="AH14" s="301"/>
      <c r="AI14" s="295"/>
      <c r="AJ14" s="302"/>
      <c r="AK14" s="301"/>
      <c r="AL14" s="295"/>
      <c r="AM14" s="302"/>
      <c r="AN14" s="301"/>
      <c r="AO14" s="295"/>
      <c r="AP14" s="302"/>
      <c r="AQ14" s="301"/>
      <c r="AR14" s="295"/>
      <c r="AS14" s="302"/>
      <c r="AT14" s="301"/>
      <c r="AU14" s="295"/>
      <c r="AV14" s="302"/>
      <c r="AW14" s="300" t="s">
        <v>801</v>
      </c>
      <c r="AX14" s="412"/>
      <c r="AY14" s="414"/>
      <c r="AZ14" s="295"/>
      <c r="BA14" s="295"/>
      <c r="BB14" s="285"/>
      <c r="BC14" s="285"/>
      <c r="BD14" s="285"/>
      <c r="BE14" s="285"/>
      <c r="BF14" s="285"/>
      <c r="BG14" s="285"/>
      <c r="BH14" s="285"/>
      <c r="BI14" s="285"/>
      <c r="BJ14" s="285"/>
    </row>
    <row r="15" spans="1:62" ht="17.25" customHeight="1">
      <c r="A15" s="293">
        <v>11</v>
      </c>
      <c r="B15" s="294"/>
      <c r="C15" s="295"/>
      <c r="D15" s="294"/>
      <c r="E15" s="412"/>
      <c r="F15" s="413"/>
      <c r="G15" s="301"/>
      <c r="H15" s="295"/>
      <c r="I15" s="302"/>
      <c r="J15" s="301"/>
      <c r="K15" s="295"/>
      <c r="L15" s="302"/>
      <c r="M15" s="301"/>
      <c r="N15" s="295"/>
      <c r="O15" s="302"/>
      <c r="P15" s="301"/>
      <c r="Q15" s="295"/>
      <c r="R15" s="302"/>
      <c r="S15" s="301"/>
      <c r="T15" s="295"/>
      <c r="U15" s="302"/>
      <c r="V15" s="301"/>
      <c r="W15" s="295"/>
      <c r="X15" s="302"/>
      <c r="Y15" s="301"/>
      <c r="Z15" s="295"/>
      <c r="AA15" s="302"/>
      <c r="AB15" s="301"/>
      <c r="AC15" s="295"/>
      <c r="AD15" s="302"/>
      <c r="AE15" s="301"/>
      <c r="AF15" s="295"/>
      <c r="AG15" s="302"/>
      <c r="AH15" s="301"/>
      <c r="AI15" s="295"/>
      <c r="AJ15" s="302"/>
      <c r="AK15" s="301"/>
      <c r="AL15" s="295"/>
      <c r="AM15" s="302"/>
      <c r="AN15" s="301"/>
      <c r="AO15" s="295"/>
      <c r="AP15" s="302"/>
      <c r="AQ15" s="301"/>
      <c r="AR15" s="295"/>
      <c r="AS15" s="302"/>
      <c r="AT15" s="301"/>
      <c r="AU15" s="295"/>
      <c r="AV15" s="302"/>
      <c r="AW15" s="300" t="s">
        <v>801</v>
      </c>
      <c r="AX15" s="412"/>
      <c r="AY15" s="414"/>
      <c r="AZ15" s="295"/>
      <c r="BA15" s="295"/>
      <c r="BB15" s="285"/>
      <c r="BC15" s="285"/>
      <c r="BD15" s="285"/>
      <c r="BE15" s="285"/>
      <c r="BF15" s="285"/>
      <c r="BG15" s="285"/>
      <c r="BH15" s="285"/>
      <c r="BI15" s="285"/>
      <c r="BJ15" s="285"/>
    </row>
    <row r="16" spans="1:62" ht="17.25" customHeight="1">
      <c r="A16" s="293">
        <v>12</v>
      </c>
      <c r="B16" s="294"/>
      <c r="C16" s="295"/>
      <c r="D16" s="294"/>
      <c r="E16" s="412"/>
      <c r="F16" s="413"/>
      <c r="G16" s="301"/>
      <c r="H16" s="295"/>
      <c r="I16" s="302"/>
      <c r="J16" s="301"/>
      <c r="K16" s="295"/>
      <c r="L16" s="302"/>
      <c r="M16" s="301"/>
      <c r="N16" s="295"/>
      <c r="O16" s="302"/>
      <c r="P16" s="301"/>
      <c r="Q16" s="295"/>
      <c r="R16" s="302"/>
      <c r="S16" s="301"/>
      <c r="T16" s="295"/>
      <c r="U16" s="302"/>
      <c r="V16" s="301"/>
      <c r="W16" s="295"/>
      <c r="X16" s="302"/>
      <c r="Y16" s="301"/>
      <c r="Z16" s="295"/>
      <c r="AA16" s="302"/>
      <c r="AB16" s="301"/>
      <c r="AC16" s="295"/>
      <c r="AD16" s="302"/>
      <c r="AE16" s="301"/>
      <c r="AF16" s="295"/>
      <c r="AG16" s="302"/>
      <c r="AH16" s="301"/>
      <c r="AI16" s="295"/>
      <c r="AJ16" s="302"/>
      <c r="AK16" s="301"/>
      <c r="AL16" s="295"/>
      <c r="AM16" s="302"/>
      <c r="AN16" s="301"/>
      <c r="AO16" s="295"/>
      <c r="AP16" s="302"/>
      <c r="AQ16" s="301"/>
      <c r="AR16" s="295"/>
      <c r="AS16" s="302"/>
      <c r="AT16" s="301"/>
      <c r="AU16" s="295"/>
      <c r="AV16" s="302"/>
      <c r="AW16" s="300" t="s">
        <v>801</v>
      </c>
      <c r="AX16" s="412"/>
      <c r="AY16" s="414"/>
      <c r="AZ16" s="295"/>
      <c r="BA16" s="295"/>
      <c r="BB16" s="285"/>
      <c r="BC16" s="285"/>
      <c r="BD16" s="285"/>
      <c r="BE16" s="285"/>
      <c r="BF16" s="285"/>
      <c r="BG16" s="285"/>
      <c r="BH16" s="285"/>
      <c r="BI16" s="285"/>
      <c r="BJ16" s="285"/>
    </row>
    <row r="17" spans="1:62" ht="17.25" customHeight="1">
      <c r="A17" s="293">
        <v>13</v>
      </c>
      <c r="B17" s="294"/>
      <c r="C17" s="295"/>
      <c r="D17" s="294"/>
      <c r="E17" s="412"/>
      <c r="F17" s="413"/>
      <c r="G17" s="301"/>
      <c r="H17" s="295"/>
      <c r="I17" s="302"/>
      <c r="J17" s="301"/>
      <c r="K17" s="295"/>
      <c r="L17" s="302"/>
      <c r="M17" s="301"/>
      <c r="N17" s="295"/>
      <c r="O17" s="302"/>
      <c r="P17" s="301"/>
      <c r="Q17" s="295"/>
      <c r="R17" s="302"/>
      <c r="S17" s="301"/>
      <c r="T17" s="295"/>
      <c r="U17" s="302"/>
      <c r="V17" s="301"/>
      <c r="W17" s="295"/>
      <c r="X17" s="302"/>
      <c r="Y17" s="301"/>
      <c r="Z17" s="295"/>
      <c r="AA17" s="302"/>
      <c r="AB17" s="301"/>
      <c r="AC17" s="295"/>
      <c r="AD17" s="302"/>
      <c r="AE17" s="301"/>
      <c r="AF17" s="295"/>
      <c r="AG17" s="302"/>
      <c r="AH17" s="301"/>
      <c r="AI17" s="295"/>
      <c r="AJ17" s="302"/>
      <c r="AK17" s="301"/>
      <c r="AL17" s="295"/>
      <c r="AM17" s="302"/>
      <c r="AN17" s="301"/>
      <c r="AO17" s="295"/>
      <c r="AP17" s="302"/>
      <c r="AQ17" s="301"/>
      <c r="AR17" s="295"/>
      <c r="AS17" s="302"/>
      <c r="AT17" s="301"/>
      <c r="AU17" s="295"/>
      <c r="AV17" s="302"/>
      <c r="AW17" s="300" t="s">
        <v>801</v>
      </c>
      <c r="AX17" s="412"/>
      <c r="AY17" s="414"/>
      <c r="AZ17" s="295"/>
      <c r="BA17" s="295"/>
      <c r="BB17" s="285"/>
      <c r="BC17" s="285"/>
      <c r="BD17" s="285"/>
      <c r="BE17" s="285"/>
      <c r="BF17" s="285"/>
      <c r="BG17" s="285"/>
      <c r="BH17" s="285"/>
      <c r="BI17" s="285"/>
      <c r="BJ17" s="285"/>
    </row>
    <row r="18" spans="1:62" ht="17.25" customHeight="1">
      <c r="A18" s="293">
        <v>14</v>
      </c>
      <c r="B18" s="294"/>
      <c r="C18" s="295"/>
      <c r="D18" s="294"/>
      <c r="E18" s="412"/>
      <c r="F18" s="413"/>
      <c r="G18" s="301"/>
      <c r="H18" s="295"/>
      <c r="I18" s="302"/>
      <c r="J18" s="301"/>
      <c r="K18" s="295"/>
      <c r="L18" s="302"/>
      <c r="M18" s="301"/>
      <c r="N18" s="295"/>
      <c r="O18" s="302"/>
      <c r="P18" s="301"/>
      <c r="Q18" s="295"/>
      <c r="R18" s="302"/>
      <c r="S18" s="301"/>
      <c r="T18" s="295"/>
      <c r="U18" s="302"/>
      <c r="V18" s="301"/>
      <c r="W18" s="295"/>
      <c r="X18" s="302"/>
      <c r="Y18" s="301"/>
      <c r="Z18" s="295"/>
      <c r="AA18" s="302"/>
      <c r="AB18" s="301"/>
      <c r="AC18" s="295"/>
      <c r="AD18" s="302"/>
      <c r="AE18" s="301"/>
      <c r="AF18" s="295"/>
      <c r="AG18" s="302"/>
      <c r="AH18" s="301"/>
      <c r="AI18" s="295"/>
      <c r="AJ18" s="302"/>
      <c r="AK18" s="301"/>
      <c r="AL18" s="295"/>
      <c r="AM18" s="302"/>
      <c r="AN18" s="301"/>
      <c r="AO18" s="295"/>
      <c r="AP18" s="302"/>
      <c r="AQ18" s="301"/>
      <c r="AR18" s="295"/>
      <c r="AS18" s="302"/>
      <c r="AT18" s="301"/>
      <c r="AU18" s="295"/>
      <c r="AV18" s="302"/>
      <c r="AW18" s="300" t="s">
        <v>801</v>
      </c>
      <c r="AX18" s="412"/>
      <c r="AY18" s="414"/>
      <c r="AZ18" s="295"/>
      <c r="BA18" s="295"/>
      <c r="BB18" s="285"/>
      <c r="BC18" s="285"/>
      <c r="BD18" s="285"/>
      <c r="BE18" s="285"/>
      <c r="BF18" s="285"/>
      <c r="BG18" s="285"/>
      <c r="BH18" s="285"/>
      <c r="BI18" s="285"/>
      <c r="BJ18" s="285"/>
    </row>
    <row r="19" spans="1:62" ht="17.25" customHeight="1">
      <c r="A19" s="293">
        <v>15</v>
      </c>
      <c r="B19" s="294"/>
      <c r="C19" s="295"/>
      <c r="D19" s="294"/>
      <c r="E19" s="412"/>
      <c r="F19" s="413"/>
      <c r="G19" s="301"/>
      <c r="H19" s="295"/>
      <c r="I19" s="302"/>
      <c r="J19" s="301"/>
      <c r="K19" s="295"/>
      <c r="L19" s="302"/>
      <c r="M19" s="301"/>
      <c r="N19" s="295"/>
      <c r="O19" s="302"/>
      <c r="P19" s="301"/>
      <c r="Q19" s="295"/>
      <c r="R19" s="302"/>
      <c r="S19" s="301"/>
      <c r="T19" s="295"/>
      <c r="U19" s="302"/>
      <c r="V19" s="301"/>
      <c r="W19" s="295"/>
      <c r="X19" s="302"/>
      <c r="Y19" s="301"/>
      <c r="Z19" s="295"/>
      <c r="AA19" s="302"/>
      <c r="AB19" s="301"/>
      <c r="AC19" s="295"/>
      <c r="AD19" s="302"/>
      <c r="AE19" s="301"/>
      <c r="AF19" s="295"/>
      <c r="AG19" s="302"/>
      <c r="AH19" s="301"/>
      <c r="AI19" s="295"/>
      <c r="AJ19" s="302"/>
      <c r="AK19" s="301"/>
      <c r="AL19" s="295"/>
      <c r="AM19" s="302"/>
      <c r="AN19" s="301"/>
      <c r="AO19" s="295"/>
      <c r="AP19" s="302"/>
      <c r="AQ19" s="301"/>
      <c r="AR19" s="295"/>
      <c r="AS19" s="302"/>
      <c r="AT19" s="301"/>
      <c r="AU19" s="295"/>
      <c r="AV19" s="302"/>
      <c r="AW19" s="300" t="s">
        <v>801</v>
      </c>
      <c r="AX19" s="412"/>
      <c r="AY19" s="414"/>
      <c r="AZ19" s="295"/>
      <c r="BA19" s="295"/>
      <c r="BB19" s="285"/>
      <c r="BC19" s="285"/>
      <c r="BD19" s="285"/>
      <c r="BE19" s="285"/>
      <c r="BF19" s="285"/>
      <c r="BG19" s="285"/>
      <c r="BH19" s="285"/>
      <c r="BI19" s="285"/>
      <c r="BJ19" s="285"/>
    </row>
    <row r="20" spans="1:62" ht="17.25" customHeight="1">
      <c r="A20" s="293">
        <v>16</v>
      </c>
      <c r="B20" s="294"/>
      <c r="C20" s="295"/>
      <c r="D20" s="294"/>
      <c r="E20" s="412"/>
      <c r="F20" s="413"/>
      <c r="G20" s="301"/>
      <c r="H20" s="295"/>
      <c r="I20" s="302"/>
      <c r="J20" s="301"/>
      <c r="K20" s="295"/>
      <c r="L20" s="302"/>
      <c r="M20" s="301"/>
      <c r="N20" s="295"/>
      <c r="O20" s="302"/>
      <c r="P20" s="301"/>
      <c r="Q20" s="295"/>
      <c r="R20" s="302"/>
      <c r="S20" s="301"/>
      <c r="T20" s="295"/>
      <c r="U20" s="302"/>
      <c r="V20" s="301"/>
      <c r="W20" s="295"/>
      <c r="X20" s="302"/>
      <c r="Y20" s="301"/>
      <c r="Z20" s="295"/>
      <c r="AA20" s="302"/>
      <c r="AB20" s="301"/>
      <c r="AC20" s="295"/>
      <c r="AD20" s="302"/>
      <c r="AE20" s="301"/>
      <c r="AF20" s="295"/>
      <c r="AG20" s="302"/>
      <c r="AH20" s="301"/>
      <c r="AI20" s="295"/>
      <c r="AJ20" s="302"/>
      <c r="AK20" s="301"/>
      <c r="AL20" s="295"/>
      <c r="AM20" s="302"/>
      <c r="AN20" s="301"/>
      <c r="AO20" s="295"/>
      <c r="AP20" s="302"/>
      <c r="AQ20" s="301"/>
      <c r="AR20" s="295"/>
      <c r="AS20" s="302"/>
      <c r="AT20" s="301"/>
      <c r="AU20" s="295"/>
      <c r="AV20" s="302"/>
      <c r="AW20" s="300" t="s">
        <v>801</v>
      </c>
      <c r="AX20" s="412"/>
      <c r="AY20" s="414"/>
      <c r="AZ20" s="295"/>
      <c r="BA20" s="295"/>
      <c r="BB20" s="285"/>
      <c r="BC20" s="285"/>
      <c r="BD20" s="285"/>
      <c r="BE20" s="285"/>
      <c r="BF20" s="285"/>
      <c r="BG20" s="285"/>
      <c r="BH20" s="285"/>
      <c r="BI20" s="285"/>
      <c r="BJ20" s="285"/>
    </row>
    <row r="21" spans="1:62" ht="17.25" customHeight="1">
      <c r="A21" s="293">
        <v>17</v>
      </c>
      <c r="B21" s="294"/>
      <c r="C21" s="295"/>
      <c r="D21" s="294"/>
      <c r="E21" s="412"/>
      <c r="F21" s="413"/>
      <c r="G21" s="301"/>
      <c r="H21" s="295"/>
      <c r="I21" s="302"/>
      <c r="J21" s="301"/>
      <c r="K21" s="295"/>
      <c r="L21" s="302"/>
      <c r="M21" s="301"/>
      <c r="N21" s="295"/>
      <c r="O21" s="302"/>
      <c r="P21" s="301"/>
      <c r="Q21" s="295"/>
      <c r="R21" s="302"/>
      <c r="S21" s="301"/>
      <c r="T21" s="295"/>
      <c r="U21" s="302"/>
      <c r="V21" s="301"/>
      <c r="W21" s="295"/>
      <c r="X21" s="302"/>
      <c r="Y21" s="301"/>
      <c r="Z21" s="295"/>
      <c r="AA21" s="302"/>
      <c r="AB21" s="301"/>
      <c r="AC21" s="295"/>
      <c r="AD21" s="302"/>
      <c r="AE21" s="301"/>
      <c r="AF21" s="295"/>
      <c r="AG21" s="302"/>
      <c r="AH21" s="301"/>
      <c r="AI21" s="295"/>
      <c r="AJ21" s="302"/>
      <c r="AK21" s="301"/>
      <c r="AL21" s="295"/>
      <c r="AM21" s="302"/>
      <c r="AN21" s="301"/>
      <c r="AO21" s="295"/>
      <c r="AP21" s="302"/>
      <c r="AQ21" s="301"/>
      <c r="AR21" s="295"/>
      <c r="AS21" s="302"/>
      <c r="AT21" s="301"/>
      <c r="AU21" s="295"/>
      <c r="AV21" s="302"/>
      <c r="AW21" s="300" t="s">
        <v>801</v>
      </c>
      <c r="AX21" s="412"/>
      <c r="AY21" s="414"/>
      <c r="AZ21" s="295"/>
      <c r="BA21" s="295"/>
      <c r="BB21" s="285"/>
      <c r="BC21" s="285"/>
      <c r="BD21" s="285"/>
      <c r="BE21" s="285"/>
      <c r="BF21" s="285"/>
      <c r="BG21" s="285"/>
      <c r="BH21" s="285"/>
      <c r="BI21" s="285"/>
      <c r="BJ21" s="285"/>
    </row>
    <row r="22" spans="1:62" ht="17.25" customHeight="1">
      <c r="A22" s="293">
        <v>18</v>
      </c>
      <c r="B22" s="294"/>
      <c r="C22" s="295"/>
      <c r="D22" s="294"/>
      <c r="E22" s="412"/>
      <c r="F22" s="413"/>
      <c r="G22" s="301"/>
      <c r="H22" s="295"/>
      <c r="I22" s="302"/>
      <c r="J22" s="301"/>
      <c r="K22" s="295"/>
      <c r="L22" s="302"/>
      <c r="M22" s="301"/>
      <c r="N22" s="295"/>
      <c r="O22" s="302"/>
      <c r="P22" s="301"/>
      <c r="Q22" s="295"/>
      <c r="R22" s="302"/>
      <c r="S22" s="301"/>
      <c r="T22" s="295"/>
      <c r="U22" s="302"/>
      <c r="V22" s="301"/>
      <c r="W22" s="295"/>
      <c r="X22" s="302"/>
      <c r="Y22" s="301"/>
      <c r="Z22" s="295"/>
      <c r="AA22" s="302"/>
      <c r="AB22" s="301"/>
      <c r="AC22" s="295"/>
      <c r="AD22" s="302"/>
      <c r="AE22" s="301"/>
      <c r="AF22" s="295"/>
      <c r="AG22" s="302"/>
      <c r="AH22" s="301"/>
      <c r="AI22" s="295"/>
      <c r="AJ22" s="302"/>
      <c r="AK22" s="301"/>
      <c r="AL22" s="295"/>
      <c r="AM22" s="302"/>
      <c r="AN22" s="301"/>
      <c r="AO22" s="295"/>
      <c r="AP22" s="302"/>
      <c r="AQ22" s="301"/>
      <c r="AR22" s="295"/>
      <c r="AS22" s="302"/>
      <c r="AT22" s="301"/>
      <c r="AU22" s="295"/>
      <c r="AV22" s="302"/>
      <c r="AW22" s="300" t="s">
        <v>801</v>
      </c>
      <c r="AX22" s="412"/>
      <c r="AY22" s="414"/>
      <c r="AZ22" s="295"/>
      <c r="BA22" s="295"/>
      <c r="BB22" s="285"/>
      <c r="BC22" s="285"/>
      <c r="BD22" s="285"/>
      <c r="BE22" s="285"/>
      <c r="BF22" s="285"/>
      <c r="BG22" s="285"/>
      <c r="BH22" s="285"/>
      <c r="BI22" s="285"/>
      <c r="BJ22" s="285"/>
    </row>
    <row r="23" spans="1:62" ht="17.25" customHeight="1">
      <c r="A23" s="293">
        <v>19</v>
      </c>
      <c r="B23" s="294"/>
      <c r="C23" s="295"/>
      <c r="D23" s="294"/>
      <c r="E23" s="412"/>
      <c r="F23" s="413"/>
      <c r="G23" s="301"/>
      <c r="H23" s="295"/>
      <c r="I23" s="302"/>
      <c r="J23" s="301"/>
      <c r="K23" s="295"/>
      <c r="L23" s="302"/>
      <c r="M23" s="301"/>
      <c r="N23" s="295"/>
      <c r="O23" s="302"/>
      <c r="P23" s="301"/>
      <c r="Q23" s="295"/>
      <c r="R23" s="302"/>
      <c r="S23" s="301"/>
      <c r="T23" s="295"/>
      <c r="U23" s="302"/>
      <c r="V23" s="301"/>
      <c r="W23" s="295"/>
      <c r="X23" s="302"/>
      <c r="Y23" s="301"/>
      <c r="Z23" s="295"/>
      <c r="AA23" s="302"/>
      <c r="AB23" s="301"/>
      <c r="AC23" s="295"/>
      <c r="AD23" s="302"/>
      <c r="AE23" s="301"/>
      <c r="AF23" s="295"/>
      <c r="AG23" s="302"/>
      <c r="AH23" s="301"/>
      <c r="AI23" s="295"/>
      <c r="AJ23" s="302"/>
      <c r="AK23" s="301"/>
      <c r="AL23" s="295"/>
      <c r="AM23" s="302"/>
      <c r="AN23" s="301"/>
      <c r="AO23" s="295"/>
      <c r="AP23" s="302"/>
      <c r="AQ23" s="301"/>
      <c r="AR23" s="295"/>
      <c r="AS23" s="302"/>
      <c r="AT23" s="301"/>
      <c r="AU23" s="295"/>
      <c r="AV23" s="302"/>
      <c r="AW23" s="300" t="s">
        <v>801</v>
      </c>
      <c r="AX23" s="412"/>
      <c r="AY23" s="414"/>
      <c r="AZ23" s="295"/>
      <c r="BA23" s="295"/>
      <c r="BB23" s="285"/>
      <c r="BC23" s="285"/>
      <c r="BD23" s="285"/>
      <c r="BE23" s="285"/>
      <c r="BF23" s="285"/>
      <c r="BG23" s="285"/>
      <c r="BH23" s="285"/>
      <c r="BI23" s="285"/>
      <c r="BJ23" s="285"/>
    </row>
    <row r="24" spans="1:62" ht="17.25" customHeight="1" thickBot="1">
      <c r="A24" s="293">
        <v>20</v>
      </c>
      <c r="B24" s="294"/>
      <c r="C24" s="295"/>
      <c r="D24" s="294"/>
      <c r="E24" s="412"/>
      <c r="F24" s="413"/>
      <c r="G24" s="303"/>
      <c r="H24" s="304"/>
      <c r="I24" s="305"/>
      <c r="J24" s="303"/>
      <c r="K24" s="304"/>
      <c r="L24" s="305"/>
      <c r="M24" s="303"/>
      <c r="N24" s="304"/>
      <c r="O24" s="305"/>
      <c r="P24" s="303"/>
      <c r="Q24" s="304"/>
      <c r="R24" s="305"/>
      <c r="S24" s="303"/>
      <c r="T24" s="304"/>
      <c r="U24" s="305"/>
      <c r="V24" s="303"/>
      <c r="W24" s="304"/>
      <c r="X24" s="305"/>
      <c r="Y24" s="303"/>
      <c r="Z24" s="304"/>
      <c r="AA24" s="305"/>
      <c r="AB24" s="303"/>
      <c r="AC24" s="304"/>
      <c r="AD24" s="305"/>
      <c r="AE24" s="303"/>
      <c r="AF24" s="304"/>
      <c r="AG24" s="305"/>
      <c r="AH24" s="303"/>
      <c r="AI24" s="304"/>
      <c r="AJ24" s="305"/>
      <c r="AK24" s="303"/>
      <c r="AL24" s="304"/>
      <c r="AM24" s="305"/>
      <c r="AN24" s="303"/>
      <c r="AO24" s="304"/>
      <c r="AP24" s="305"/>
      <c r="AQ24" s="303"/>
      <c r="AR24" s="304"/>
      <c r="AS24" s="305"/>
      <c r="AT24" s="303"/>
      <c r="AU24" s="304"/>
      <c r="AV24" s="305"/>
      <c r="AW24" s="300" t="s">
        <v>801</v>
      </c>
      <c r="AX24" s="412"/>
      <c r="AY24" s="414"/>
      <c r="AZ24" s="295"/>
      <c r="BA24" s="295"/>
      <c r="BB24" s="285"/>
      <c r="BC24" s="285"/>
      <c r="BD24" s="285"/>
      <c r="BE24" s="285"/>
      <c r="BF24" s="285"/>
      <c r="BG24" s="285"/>
      <c r="BH24" s="285"/>
      <c r="BI24" s="285"/>
      <c r="BJ24" s="285"/>
    </row>
    <row r="25" spans="1:62" ht="15" customHeight="1">
      <c r="A25" s="296"/>
      <c r="B25" s="296"/>
      <c r="C25" s="306" t="s">
        <v>802</v>
      </c>
      <c r="D25" s="296"/>
      <c r="E25" s="296"/>
      <c r="F25" s="296"/>
      <c r="G25" s="307"/>
      <c r="H25" s="307"/>
      <c r="I25" s="308"/>
      <c r="J25" s="308"/>
      <c r="K25" s="415" t="s">
        <v>803</v>
      </c>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307"/>
      <c r="AJ25" s="307"/>
      <c r="AK25" s="307"/>
      <c r="AL25" s="307"/>
      <c r="AM25" s="307"/>
      <c r="AN25" s="308"/>
      <c r="AO25" s="308"/>
      <c r="AP25" s="308"/>
      <c r="AQ25" s="307"/>
      <c r="AR25" s="307"/>
      <c r="AS25" s="307"/>
      <c r="AT25" s="307"/>
      <c r="AU25" s="307"/>
      <c r="AV25" s="307"/>
      <c r="AW25" s="296"/>
      <c r="AX25" s="296"/>
      <c r="AY25" s="296"/>
      <c r="AZ25" s="296"/>
      <c r="BA25" s="296"/>
      <c r="BB25" s="285"/>
      <c r="BC25" s="285"/>
      <c r="BD25" s="285"/>
      <c r="BE25" s="285"/>
      <c r="BF25" s="285"/>
      <c r="BG25" s="285"/>
      <c r="BH25" s="285"/>
      <c r="BI25" s="285"/>
      <c r="BJ25" s="285"/>
    </row>
    <row r="26" spans="1:62" ht="14.1" customHeight="1">
      <c r="A26" s="309" t="s">
        <v>804</v>
      </c>
      <c r="B26" s="309" t="s">
        <v>805</v>
      </c>
      <c r="C26" s="309" t="s">
        <v>806</v>
      </c>
      <c r="D26" s="309" t="s">
        <v>807</v>
      </c>
      <c r="E26" s="416" t="s">
        <v>808</v>
      </c>
      <c r="F26" s="417"/>
      <c r="G26" s="417"/>
      <c r="H26" s="418"/>
      <c r="I26" s="419"/>
      <c r="J26" s="420"/>
      <c r="K26" s="416" t="s">
        <v>804</v>
      </c>
      <c r="L26" s="417"/>
      <c r="M26" s="418"/>
      <c r="N26" s="416" t="s">
        <v>805</v>
      </c>
      <c r="O26" s="417"/>
      <c r="P26" s="418"/>
      <c r="Q26" s="416" t="s">
        <v>806</v>
      </c>
      <c r="R26" s="417"/>
      <c r="S26" s="417"/>
      <c r="T26" s="417"/>
      <c r="U26" s="417"/>
      <c r="V26" s="417"/>
      <c r="W26" s="417"/>
      <c r="X26" s="417"/>
      <c r="Y26" s="417"/>
      <c r="Z26" s="417"/>
      <c r="AA26" s="418"/>
      <c r="AB26" s="416" t="s">
        <v>807</v>
      </c>
      <c r="AC26" s="417"/>
      <c r="AD26" s="417"/>
      <c r="AE26" s="417"/>
      <c r="AF26" s="417"/>
      <c r="AG26" s="417"/>
      <c r="AH26" s="418"/>
      <c r="AI26" s="416" t="s">
        <v>808</v>
      </c>
      <c r="AJ26" s="417"/>
      <c r="AK26" s="417"/>
      <c r="AL26" s="417"/>
      <c r="AM26" s="418"/>
      <c r="AN26" s="419"/>
      <c r="AO26" s="424"/>
      <c r="AP26" s="420"/>
      <c r="AQ26" s="425" t="s">
        <v>809</v>
      </c>
      <c r="AR26" s="426"/>
      <c r="AS26" s="426"/>
      <c r="AT26" s="426"/>
      <c r="AU26" s="426"/>
      <c r="AV26" s="426"/>
      <c r="AW26" s="426"/>
      <c r="AX26" s="426"/>
      <c r="AY26" s="426"/>
      <c r="AZ26" s="426"/>
      <c r="BA26" s="427"/>
      <c r="BB26" s="285"/>
      <c r="BC26" s="285"/>
      <c r="BD26" s="285"/>
      <c r="BE26" s="285"/>
      <c r="BF26" s="285"/>
      <c r="BG26" s="285"/>
      <c r="BH26" s="285"/>
      <c r="BI26" s="285"/>
      <c r="BJ26" s="285"/>
    </row>
    <row r="27" spans="1:62" ht="14.55" customHeight="1">
      <c r="A27" s="309" t="s">
        <v>810</v>
      </c>
      <c r="B27" s="310"/>
      <c r="C27" s="310"/>
      <c r="D27" s="310"/>
      <c r="E27" s="431" t="s">
        <v>811</v>
      </c>
      <c r="F27" s="432"/>
      <c r="G27" s="432"/>
      <c r="H27" s="433"/>
      <c r="I27" s="419"/>
      <c r="J27" s="420"/>
      <c r="K27" s="416" t="s">
        <v>812</v>
      </c>
      <c r="L27" s="417"/>
      <c r="M27" s="418"/>
      <c r="N27" s="421"/>
      <c r="O27" s="422"/>
      <c r="P27" s="423"/>
      <c r="Q27" s="421"/>
      <c r="R27" s="422"/>
      <c r="S27" s="422"/>
      <c r="T27" s="422"/>
      <c r="U27" s="422"/>
      <c r="V27" s="422"/>
      <c r="W27" s="422"/>
      <c r="X27" s="422"/>
      <c r="Y27" s="422"/>
      <c r="Z27" s="422"/>
      <c r="AA27" s="423"/>
      <c r="AB27" s="421"/>
      <c r="AC27" s="422"/>
      <c r="AD27" s="422"/>
      <c r="AE27" s="422"/>
      <c r="AF27" s="422"/>
      <c r="AG27" s="422"/>
      <c r="AH27" s="423"/>
      <c r="AI27" s="431" t="s">
        <v>811</v>
      </c>
      <c r="AJ27" s="432"/>
      <c r="AK27" s="432"/>
      <c r="AL27" s="432"/>
      <c r="AM27" s="433"/>
      <c r="AN27" s="419"/>
      <c r="AO27" s="424"/>
      <c r="AP27" s="420"/>
      <c r="AQ27" s="428"/>
      <c r="AR27" s="429"/>
      <c r="AS27" s="429"/>
      <c r="AT27" s="429"/>
      <c r="AU27" s="429"/>
      <c r="AV27" s="429"/>
      <c r="AW27" s="429"/>
      <c r="AX27" s="429"/>
      <c r="AY27" s="429"/>
      <c r="AZ27" s="429"/>
      <c r="BA27" s="430"/>
      <c r="BB27" s="285"/>
      <c r="BC27" s="285"/>
      <c r="BD27" s="285"/>
      <c r="BE27" s="285"/>
      <c r="BF27" s="285"/>
      <c r="BG27" s="285"/>
      <c r="BH27" s="285"/>
      <c r="BI27" s="285"/>
      <c r="BJ27" s="285"/>
    </row>
    <row r="28" spans="1:62" ht="14.55" customHeight="1">
      <c r="A28" s="309" t="s">
        <v>813</v>
      </c>
      <c r="B28" s="310"/>
      <c r="C28" s="310"/>
      <c r="D28" s="310"/>
      <c r="E28" s="431" t="s">
        <v>811</v>
      </c>
      <c r="F28" s="432"/>
      <c r="G28" s="432"/>
      <c r="H28" s="433"/>
      <c r="I28" s="419"/>
      <c r="J28" s="420"/>
      <c r="K28" s="416" t="s">
        <v>814</v>
      </c>
      <c r="L28" s="417"/>
      <c r="M28" s="418"/>
      <c r="N28" s="421"/>
      <c r="O28" s="422"/>
      <c r="P28" s="423"/>
      <c r="Q28" s="421"/>
      <c r="R28" s="422"/>
      <c r="S28" s="422"/>
      <c r="T28" s="422"/>
      <c r="U28" s="422"/>
      <c r="V28" s="422"/>
      <c r="W28" s="422"/>
      <c r="X28" s="422"/>
      <c r="Y28" s="422"/>
      <c r="Z28" s="422"/>
      <c r="AA28" s="423"/>
      <c r="AB28" s="421"/>
      <c r="AC28" s="422"/>
      <c r="AD28" s="422"/>
      <c r="AE28" s="422"/>
      <c r="AF28" s="422"/>
      <c r="AG28" s="422"/>
      <c r="AH28" s="423"/>
      <c r="AI28" s="431" t="s">
        <v>811</v>
      </c>
      <c r="AJ28" s="432"/>
      <c r="AK28" s="432"/>
      <c r="AL28" s="432"/>
      <c r="AM28" s="433"/>
      <c r="AN28" s="419"/>
      <c r="AO28" s="424"/>
      <c r="AP28" s="420"/>
      <c r="AQ28" s="434"/>
      <c r="AR28" s="435"/>
      <c r="AS28" s="435"/>
      <c r="AT28" s="435"/>
      <c r="AU28" s="435"/>
      <c r="AV28" s="435"/>
      <c r="AW28" s="435"/>
      <c r="AX28" s="435"/>
      <c r="AY28" s="435"/>
      <c r="AZ28" s="435"/>
      <c r="BA28" s="436"/>
      <c r="BB28" s="285"/>
      <c r="BC28" s="285"/>
      <c r="BD28" s="285"/>
      <c r="BE28" s="285"/>
      <c r="BF28" s="285"/>
      <c r="BG28" s="285"/>
      <c r="BH28" s="285"/>
      <c r="BI28" s="285"/>
      <c r="BJ28" s="285"/>
    </row>
    <row r="29" spans="1:62" ht="14.55" customHeight="1">
      <c r="A29" s="309" t="s">
        <v>815</v>
      </c>
      <c r="B29" s="310"/>
      <c r="C29" s="310"/>
      <c r="D29" s="310"/>
      <c r="E29" s="431" t="s">
        <v>811</v>
      </c>
      <c r="F29" s="432"/>
      <c r="G29" s="432"/>
      <c r="H29" s="433"/>
      <c r="I29" s="419"/>
      <c r="J29" s="420"/>
      <c r="K29" s="416" t="s">
        <v>816</v>
      </c>
      <c r="L29" s="417"/>
      <c r="M29" s="418"/>
      <c r="N29" s="421"/>
      <c r="O29" s="422"/>
      <c r="P29" s="423"/>
      <c r="Q29" s="421"/>
      <c r="R29" s="422"/>
      <c r="S29" s="422"/>
      <c r="T29" s="422"/>
      <c r="U29" s="422"/>
      <c r="V29" s="422"/>
      <c r="W29" s="422"/>
      <c r="X29" s="422"/>
      <c r="Y29" s="422"/>
      <c r="Z29" s="422"/>
      <c r="AA29" s="423"/>
      <c r="AB29" s="421"/>
      <c r="AC29" s="422"/>
      <c r="AD29" s="422"/>
      <c r="AE29" s="422"/>
      <c r="AF29" s="422"/>
      <c r="AG29" s="422"/>
      <c r="AH29" s="423"/>
      <c r="AI29" s="431" t="s">
        <v>811</v>
      </c>
      <c r="AJ29" s="432"/>
      <c r="AK29" s="432"/>
      <c r="AL29" s="432"/>
      <c r="AM29" s="433"/>
      <c r="AN29" s="419"/>
      <c r="AO29" s="424"/>
      <c r="AP29" s="420"/>
      <c r="AQ29" s="437"/>
      <c r="AR29" s="438"/>
      <c r="AS29" s="438"/>
      <c r="AT29" s="438"/>
      <c r="AU29" s="438"/>
      <c r="AV29" s="438"/>
      <c r="AW29" s="438"/>
      <c r="AX29" s="438"/>
      <c r="AY29" s="438"/>
      <c r="AZ29" s="438"/>
      <c r="BA29" s="439"/>
      <c r="BB29" s="285"/>
      <c r="BC29" s="285"/>
      <c r="BD29" s="285"/>
      <c r="BE29" s="285"/>
      <c r="BF29" s="285"/>
      <c r="BG29" s="285"/>
      <c r="BH29" s="285"/>
      <c r="BI29" s="285"/>
      <c r="BJ29" s="285"/>
    </row>
    <row r="30" spans="1:62" ht="14.55" customHeight="1">
      <c r="A30" s="309" t="s">
        <v>817</v>
      </c>
      <c r="B30" s="310"/>
      <c r="C30" s="310"/>
      <c r="D30" s="310"/>
      <c r="E30" s="431" t="s">
        <v>811</v>
      </c>
      <c r="F30" s="432"/>
      <c r="G30" s="432"/>
      <c r="H30" s="433"/>
      <c r="I30" s="419"/>
      <c r="J30" s="420"/>
      <c r="K30" s="416" t="s">
        <v>818</v>
      </c>
      <c r="L30" s="417"/>
      <c r="M30" s="418"/>
      <c r="N30" s="421"/>
      <c r="O30" s="422"/>
      <c r="P30" s="423"/>
      <c r="Q30" s="421"/>
      <c r="R30" s="422"/>
      <c r="S30" s="422"/>
      <c r="T30" s="422"/>
      <c r="U30" s="422"/>
      <c r="V30" s="422"/>
      <c r="W30" s="422"/>
      <c r="X30" s="422"/>
      <c r="Y30" s="422"/>
      <c r="Z30" s="422"/>
      <c r="AA30" s="423"/>
      <c r="AB30" s="421"/>
      <c r="AC30" s="422"/>
      <c r="AD30" s="422"/>
      <c r="AE30" s="422"/>
      <c r="AF30" s="422"/>
      <c r="AG30" s="422"/>
      <c r="AH30" s="423"/>
      <c r="AI30" s="431" t="s">
        <v>811</v>
      </c>
      <c r="AJ30" s="432"/>
      <c r="AK30" s="432"/>
      <c r="AL30" s="432"/>
      <c r="AM30" s="433"/>
      <c r="AN30" s="419"/>
      <c r="AO30" s="424"/>
      <c r="AP30" s="420"/>
      <c r="AQ30" s="434"/>
      <c r="AR30" s="435"/>
      <c r="AS30" s="435"/>
      <c r="AT30" s="435"/>
      <c r="AU30" s="435"/>
      <c r="AV30" s="435"/>
      <c r="AW30" s="435"/>
      <c r="AX30" s="435"/>
      <c r="AY30" s="435"/>
      <c r="AZ30" s="435"/>
      <c r="BA30" s="436"/>
      <c r="BB30" s="285"/>
      <c r="BC30" s="285"/>
      <c r="BD30" s="285"/>
      <c r="BE30" s="285"/>
      <c r="BF30" s="285"/>
      <c r="BG30" s="285"/>
      <c r="BH30" s="285"/>
      <c r="BI30" s="285"/>
      <c r="BJ30" s="285"/>
    </row>
    <row r="31" spans="1:62" ht="14.55" customHeight="1">
      <c r="A31" s="309" t="s">
        <v>819</v>
      </c>
      <c r="B31" s="310"/>
      <c r="C31" s="310"/>
      <c r="D31" s="310"/>
      <c r="E31" s="431" t="s">
        <v>811</v>
      </c>
      <c r="F31" s="432"/>
      <c r="G31" s="432"/>
      <c r="H31" s="433"/>
      <c r="I31" s="419"/>
      <c r="J31" s="420"/>
      <c r="K31" s="416" t="s">
        <v>820</v>
      </c>
      <c r="L31" s="417"/>
      <c r="M31" s="418"/>
      <c r="N31" s="421"/>
      <c r="O31" s="422"/>
      <c r="P31" s="423"/>
      <c r="Q31" s="421"/>
      <c r="R31" s="422"/>
      <c r="S31" s="422"/>
      <c r="T31" s="422"/>
      <c r="U31" s="422"/>
      <c r="V31" s="422"/>
      <c r="W31" s="422"/>
      <c r="X31" s="422"/>
      <c r="Y31" s="422"/>
      <c r="Z31" s="422"/>
      <c r="AA31" s="423"/>
      <c r="AB31" s="421"/>
      <c r="AC31" s="422"/>
      <c r="AD31" s="422"/>
      <c r="AE31" s="422"/>
      <c r="AF31" s="422"/>
      <c r="AG31" s="422"/>
      <c r="AH31" s="423"/>
      <c r="AI31" s="431" t="s">
        <v>811</v>
      </c>
      <c r="AJ31" s="432"/>
      <c r="AK31" s="432"/>
      <c r="AL31" s="432"/>
      <c r="AM31" s="433"/>
      <c r="AN31" s="419"/>
      <c r="AO31" s="424"/>
      <c r="AP31" s="420"/>
      <c r="AQ31" s="437"/>
      <c r="AR31" s="438"/>
      <c r="AS31" s="438"/>
      <c r="AT31" s="438"/>
      <c r="AU31" s="438"/>
      <c r="AV31" s="438"/>
      <c r="AW31" s="438"/>
      <c r="AX31" s="438"/>
      <c r="AY31" s="438"/>
      <c r="AZ31" s="438"/>
      <c r="BA31" s="439"/>
      <c r="BB31" s="285"/>
      <c r="BC31" s="285"/>
      <c r="BD31" s="285"/>
      <c r="BE31" s="285"/>
      <c r="BF31" s="285"/>
      <c r="BG31" s="285"/>
      <c r="BH31" s="285"/>
      <c r="BI31" s="285"/>
      <c r="BJ31" s="285"/>
    </row>
    <row r="32" spans="1:62" ht="14.55" customHeight="1">
      <c r="A32" s="309" t="s">
        <v>821</v>
      </c>
      <c r="B32" s="310"/>
      <c r="C32" s="310"/>
      <c r="D32" s="310"/>
      <c r="E32" s="431" t="s">
        <v>811</v>
      </c>
      <c r="F32" s="432"/>
      <c r="G32" s="432"/>
      <c r="H32" s="433"/>
      <c r="I32" s="419"/>
      <c r="J32" s="420"/>
      <c r="K32" s="416" t="s">
        <v>822</v>
      </c>
      <c r="L32" s="417"/>
      <c r="M32" s="418"/>
      <c r="N32" s="421"/>
      <c r="O32" s="422"/>
      <c r="P32" s="423"/>
      <c r="Q32" s="421"/>
      <c r="R32" s="422"/>
      <c r="S32" s="422"/>
      <c r="T32" s="422"/>
      <c r="U32" s="422"/>
      <c r="V32" s="422"/>
      <c r="W32" s="422"/>
      <c r="X32" s="422"/>
      <c r="Y32" s="422"/>
      <c r="Z32" s="422"/>
      <c r="AA32" s="423"/>
      <c r="AB32" s="421"/>
      <c r="AC32" s="422"/>
      <c r="AD32" s="422"/>
      <c r="AE32" s="422"/>
      <c r="AF32" s="422"/>
      <c r="AG32" s="422"/>
      <c r="AH32" s="423"/>
      <c r="AI32" s="431" t="s">
        <v>811</v>
      </c>
      <c r="AJ32" s="432"/>
      <c r="AK32" s="432"/>
      <c r="AL32" s="432"/>
      <c r="AM32" s="433"/>
      <c r="AN32" s="419"/>
      <c r="AO32" s="424"/>
      <c r="AP32" s="420"/>
      <c r="AQ32" s="425" t="s">
        <v>823</v>
      </c>
      <c r="AR32" s="426"/>
      <c r="AS32" s="426"/>
      <c r="AT32" s="426"/>
      <c r="AU32" s="426"/>
      <c r="AV32" s="426"/>
      <c r="AW32" s="426"/>
      <c r="AX32" s="426"/>
      <c r="AY32" s="426"/>
      <c r="AZ32" s="426"/>
      <c r="BA32" s="427"/>
      <c r="BB32" s="285"/>
      <c r="BC32" s="285"/>
      <c r="BD32" s="285"/>
      <c r="BE32" s="285"/>
      <c r="BF32" s="285"/>
      <c r="BG32" s="285"/>
      <c r="BH32" s="285"/>
      <c r="BI32" s="285"/>
      <c r="BJ32" s="285"/>
    </row>
    <row r="33" spans="1:62" ht="14.55" customHeight="1">
      <c r="A33" s="309" t="s">
        <v>824</v>
      </c>
      <c r="B33" s="310"/>
      <c r="C33" s="310"/>
      <c r="D33" s="310"/>
      <c r="E33" s="431" t="s">
        <v>811</v>
      </c>
      <c r="F33" s="432"/>
      <c r="G33" s="432"/>
      <c r="H33" s="433"/>
      <c r="I33" s="419"/>
      <c r="J33" s="420"/>
      <c r="K33" s="416" t="s">
        <v>825</v>
      </c>
      <c r="L33" s="417"/>
      <c r="M33" s="418"/>
      <c r="N33" s="421"/>
      <c r="O33" s="422"/>
      <c r="P33" s="423"/>
      <c r="Q33" s="421"/>
      <c r="R33" s="422"/>
      <c r="S33" s="422"/>
      <c r="T33" s="422"/>
      <c r="U33" s="422"/>
      <c r="V33" s="422"/>
      <c r="W33" s="422"/>
      <c r="X33" s="422"/>
      <c r="Y33" s="422"/>
      <c r="Z33" s="422"/>
      <c r="AA33" s="423"/>
      <c r="AB33" s="421"/>
      <c r="AC33" s="422"/>
      <c r="AD33" s="422"/>
      <c r="AE33" s="422"/>
      <c r="AF33" s="422"/>
      <c r="AG33" s="422"/>
      <c r="AH33" s="423"/>
      <c r="AI33" s="431" t="s">
        <v>811</v>
      </c>
      <c r="AJ33" s="432"/>
      <c r="AK33" s="432"/>
      <c r="AL33" s="432"/>
      <c r="AM33" s="433"/>
      <c r="AN33" s="419"/>
      <c r="AO33" s="424"/>
      <c r="AP33" s="420"/>
      <c r="AQ33" s="428"/>
      <c r="AR33" s="429"/>
      <c r="AS33" s="429"/>
      <c r="AT33" s="429"/>
      <c r="AU33" s="429"/>
      <c r="AV33" s="429"/>
      <c r="AW33" s="429"/>
      <c r="AX33" s="429"/>
      <c r="AY33" s="429"/>
      <c r="AZ33" s="429"/>
      <c r="BA33" s="430"/>
      <c r="BB33" s="285"/>
      <c r="BC33" s="285"/>
      <c r="BD33" s="285"/>
      <c r="BE33" s="285"/>
      <c r="BF33" s="285"/>
      <c r="BG33" s="285"/>
      <c r="BH33" s="285"/>
      <c r="BI33" s="285"/>
      <c r="BJ33" s="285"/>
    </row>
    <row r="34" spans="1:62" ht="14.55" customHeight="1">
      <c r="A34" s="309" t="s">
        <v>826</v>
      </c>
      <c r="B34" s="310"/>
      <c r="C34" s="310"/>
      <c r="D34" s="310"/>
      <c r="E34" s="431" t="s">
        <v>811</v>
      </c>
      <c r="F34" s="432"/>
      <c r="G34" s="432"/>
      <c r="H34" s="433"/>
      <c r="I34" s="419"/>
      <c r="J34" s="420"/>
      <c r="K34" s="416" t="s">
        <v>827</v>
      </c>
      <c r="L34" s="417"/>
      <c r="M34" s="418"/>
      <c r="N34" s="421"/>
      <c r="O34" s="422"/>
      <c r="P34" s="423"/>
      <c r="Q34" s="421"/>
      <c r="R34" s="422"/>
      <c r="S34" s="422"/>
      <c r="T34" s="422"/>
      <c r="U34" s="422"/>
      <c r="V34" s="422"/>
      <c r="W34" s="422"/>
      <c r="X34" s="422"/>
      <c r="Y34" s="422"/>
      <c r="Z34" s="422"/>
      <c r="AA34" s="423"/>
      <c r="AB34" s="421"/>
      <c r="AC34" s="422"/>
      <c r="AD34" s="422"/>
      <c r="AE34" s="422"/>
      <c r="AF34" s="422"/>
      <c r="AG34" s="422"/>
      <c r="AH34" s="423"/>
      <c r="AI34" s="431" t="s">
        <v>811</v>
      </c>
      <c r="AJ34" s="432"/>
      <c r="AK34" s="432"/>
      <c r="AL34" s="432"/>
      <c r="AM34" s="433"/>
      <c r="AN34" s="440" t="s">
        <v>828</v>
      </c>
      <c r="AO34" s="441"/>
      <c r="AP34" s="441"/>
      <c r="AQ34" s="441"/>
      <c r="AR34" s="441"/>
      <c r="AS34" s="441"/>
      <c r="AT34" s="441"/>
      <c r="AU34" s="441"/>
      <c r="AV34" s="441"/>
      <c r="AW34" s="441"/>
      <c r="AX34" s="441"/>
      <c r="AY34" s="441"/>
      <c r="AZ34" s="441"/>
      <c r="BA34" s="441"/>
      <c r="BB34" s="285"/>
      <c r="BC34" s="285"/>
      <c r="BD34" s="285"/>
      <c r="BE34" s="285"/>
      <c r="BF34" s="285"/>
      <c r="BG34" s="285"/>
      <c r="BH34" s="285"/>
      <c r="BI34" s="285"/>
      <c r="BJ34" s="285"/>
    </row>
    <row r="35" spans="1:62" ht="13.2" customHeight="1">
      <c r="A35" s="285"/>
      <c r="B35" s="285"/>
      <c r="C35" s="442" t="s">
        <v>829</v>
      </c>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row>
    <row r="36" spans="1:62">
      <c r="A36" s="309" t="s">
        <v>804</v>
      </c>
      <c r="B36" s="309" t="s">
        <v>805</v>
      </c>
      <c r="C36" s="309" t="s">
        <v>806</v>
      </c>
      <c r="D36" s="309" t="s">
        <v>807</v>
      </c>
      <c r="E36" s="443" t="s">
        <v>830</v>
      </c>
      <c r="F36" s="443"/>
      <c r="G36" s="443"/>
      <c r="H36" s="444"/>
      <c r="I36" s="445" t="s">
        <v>74</v>
      </c>
      <c r="J36" s="443"/>
      <c r="K36" s="443"/>
      <c r="L36" s="443" t="s">
        <v>831</v>
      </c>
      <c r="M36" s="443"/>
      <c r="N36" s="443"/>
      <c r="O36" s="443" t="s">
        <v>153</v>
      </c>
      <c r="P36" s="443"/>
      <c r="Q36" s="443"/>
      <c r="R36" s="443"/>
      <c r="S36" s="443"/>
      <c r="T36" s="443"/>
      <c r="U36" s="443"/>
      <c r="V36" s="443"/>
      <c r="W36" s="443"/>
      <c r="X36" s="443"/>
      <c r="Y36" s="443"/>
      <c r="Z36" s="443" t="s">
        <v>61</v>
      </c>
      <c r="AA36" s="443"/>
      <c r="AB36" s="443"/>
      <c r="AC36" s="443"/>
      <c r="AD36" s="443"/>
      <c r="AE36" s="443"/>
      <c r="AF36" s="443"/>
      <c r="AG36" s="443" t="s">
        <v>830</v>
      </c>
      <c r="AH36" s="443"/>
      <c r="AI36" s="443"/>
      <c r="AJ36" s="443"/>
      <c r="AK36" s="443"/>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row>
    <row r="37" spans="1:62" ht="14.55" customHeight="1">
      <c r="A37" s="309" t="s">
        <v>832</v>
      </c>
      <c r="B37" s="310"/>
      <c r="C37" s="310"/>
      <c r="D37" s="310"/>
      <c r="E37" s="443" t="s">
        <v>833</v>
      </c>
      <c r="F37" s="443"/>
      <c r="G37" s="443"/>
      <c r="H37" s="444"/>
      <c r="I37" s="445" t="s">
        <v>834</v>
      </c>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t="s">
        <v>833</v>
      </c>
      <c r="AH37" s="443"/>
      <c r="AI37" s="443"/>
      <c r="AJ37" s="443"/>
      <c r="AK37" s="443"/>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row>
    <row r="38" spans="1:62" ht="14.55" customHeight="1">
      <c r="A38" s="309" t="s">
        <v>835</v>
      </c>
      <c r="B38" s="310"/>
      <c r="C38" s="310"/>
      <c r="D38" s="310"/>
      <c r="E38" s="443" t="s">
        <v>833</v>
      </c>
      <c r="F38" s="443"/>
      <c r="G38" s="443"/>
      <c r="H38" s="444"/>
      <c r="I38" s="445" t="s">
        <v>836</v>
      </c>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t="s">
        <v>833</v>
      </c>
      <c r="AH38" s="443"/>
      <c r="AI38" s="443"/>
      <c r="AJ38" s="443"/>
      <c r="AK38" s="443"/>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row>
    <row r="39" spans="1:62" ht="14.55" customHeight="1">
      <c r="A39" s="309" t="s">
        <v>837</v>
      </c>
      <c r="B39" s="310"/>
      <c r="C39" s="310"/>
      <c r="D39" s="310"/>
      <c r="E39" s="443" t="s">
        <v>833</v>
      </c>
      <c r="F39" s="443"/>
      <c r="G39" s="443"/>
      <c r="H39" s="444"/>
      <c r="I39" s="445" t="s">
        <v>838</v>
      </c>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t="s">
        <v>833</v>
      </c>
      <c r="AH39" s="443"/>
      <c r="AI39" s="443"/>
      <c r="AJ39" s="443"/>
      <c r="AK39" s="443"/>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row>
    <row r="40" spans="1:62" ht="14.55" customHeight="1">
      <c r="A40" s="309" t="s">
        <v>839</v>
      </c>
      <c r="B40" s="310"/>
      <c r="C40" s="310"/>
      <c r="D40" s="310"/>
      <c r="E40" s="443" t="s">
        <v>833</v>
      </c>
      <c r="F40" s="443"/>
      <c r="G40" s="443"/>
      <c r="H40" s="444"/>
      <c r="I40" s="445" t="s">
        <v>840</v>
      </c>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t="s">
        <v>833</v>
      </c>
      <c r="AH40" s="443"/>
      <c r="AI40" s="443"/>
      <c r="AJ40" s="443"/>
      <c r="AK40" s="443"/>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row>
    <row r="41" spans="1:62">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row>
  </sheetData>
  <sheetProtection algorithmName="SHA-512" hashValue="lQCJxsndVJtgJD5Gylqj7G6Jwt5fr+SJw28JVpWGRlujoW6wLOnu1EEvowfvQahKwJRA4sLg2qFSGGsVoYhUrw==" saltValue="F9AR11DSVTdFyDbCS5Ja0A==" spinCount="100000" sheet="1" objects="1" scenarios="1"/>
  <mergeCells count="171">
    <mergeCell ref="AI3:AL3"/>
    <mergeCell ref="AM3:AO3"/>
    <mergeCell ref="AP3:AV3"/>
    <mergeCell ref="AX3:AZ3"/>
    <mergeCell ref="AI1:AW1"/>
    <mergeCell ref="AX1:AY1"/>
    <mergeCell ref="AZ1:BA1"/>
    <mergeCell ref="A2:BA2"/>
    <mergeCell ref="A3:B3"/>
    <mergeCell ref="E3:H3"/>
    <mergeCell ref="I3:K3"/>
    <mergeCell ref="L3:O3"/>
    <mergeCell ref="A1:C1"/>
    <mergeCell ref="E1:G1"/>
    <mergeCell ref="H1:M1"/>
    <mergeCell ref="N1:X1"/>
    <mergeCell ref="Y1:AE1"/>
    <mergeCell ref="AF1:AH1"/>
    <mergeCell ref="P3:T3"/>
    <mergeCell ref="U3:W3"/>
    <mergeCell ref="X3:Z3"/>
    <mergeCell ref="AD3:AF3"/>
    <mergeCell ref="AA3:AC3"/>
    <mergeCell ref="AQ4:AS4"/>
    <mergeCell ref="AT4:AV4"/>
    <mergeCell ref="E5:F5"/>
    <mergeCell ref="AX5:AY5"/>
    <mergeCell ref="E6:F6"/>
    <mergeCell ref="AX6:AY6"/>
    <mergeCell ref="Y4:AA4"/>
    <mergeCell ref="AB4:AD4"/>
    <mergeCell ref="AE4:AG4"/>
    <mergeCell ref="AH4:AJ4"/>
    <mergeCell ref="AK4:AM4"/>
    <mergeCell ref="AN4:AP4"/>
    <mergeCell ref="G4:I4"/>
    <mergeCell ref="J4:L4"/>
    <mergeCell ref="M4:O4"/>
    <mergeCell ref="P4:R4"/>
    <mergeCell ref="S4:U4"/>
    <mergeCell ref="V4:X4"/>
    <mergeCell ref="AX10:AY10"/>
    <mergeCell ref="E11:F11"/>
    <mergeCell ref="AX11:AY11"/>
    <mergeCell ref="E12:F12"/>
    <mergeCell ref="AX12:AY12"/>
    <mergeCell ref="E7:F7"/>
    <mergeCell ref="AX7:AY7"/>
    <mergeCell ref="E8:F8"/>
    <mergeCell ref="AX8:AY8"/>
    <mergeCell ref="E9:F9"/>
    <mergeCell ref="AX9:AY9"/>
    <mergeCell ref="AX16:AY16"/>
    <mergeCell ref="E17:F17"/>
    <mergeCell ref="AX17:AY17"/>
    <mergeCell ref="E18:F18"/>
    <mergeCell ref="AX18:AY18"/>
    <mergeCell ref="E13:F13"/>
    <mergeCell ref="AX13:AY13"/>
    <mergeCell ref="E14:F14"/>
    <mergeCell ref="AX14:AY14"/>
    <mergeCell ref="E15:F15"/>
    <mergeCell ref="AX15:AY15"/>
    <mergeCell ref="AX22:AY22"/>
    <mergeCell ref="E23:F23"/>
    <mergeCell ref="AX23:AY23"/>
    <mergeCell ref="E24:F24"/>
    <mergeCell ref="AX24:AY24"/>
    <mergeCell ref="E19:F19"/>
    <mergeCell ref="AX19:AY19"/>
    <mergeCell ref="E20:F20"/>
    <mergeCell ref="AX20:AY20"/>
    <mergeCell ref="E21:F21"/>
    <mergeCell ref="AX21:AY21"/>
    <mergeCell ref="AI28:AM28"/>
    <mergeCell ref="AQ28:BA29"/>
    <mergeCell ref="E29:H29"/>
    <mergeCell ref="K29:M29"/>
    <mergeCell ref="N29:P29"/>
    <mergeCell ref="Q29:AA29"/>
    <mergeCell ref="AB29:AH29"/>
    <mergeCell ref="AI29:AM29"/>
    <mergeCell ref="AI26:AM26"/>
    <mergeCell ref="AN26:AP33"/>
    <mergeCell ref="AQ26:BA27"/>
    <mergeCell ref="E27:H27"/>
    <mergeCell ref="K27:M27"/>
    <mergeCell ref="N27:P27"/>
    <mergeCell ref="Q27:AA27"/>
    <mergeCell ref="AB27:AH27"/>
    <mergeCell ref="AI27:AM27"/>
    <mergeCell ref="E28:H28"/>
    <mergeCell ref="E26:H26"/>
    <mergeCell ref="I26:J34"/>
    <mergeCell ref="K26:M26"/>
    <mergeCell ref="N26:P26"/>
    <mergeCell ref="Q26:AA26"/>
    <mergeCell ref="AB26:AH26"/>
    <mergeCell ref="AQ30:BA31"/>
    <mergeCell ref="E31:H31"/>
    <mergeCell ref="K31:M31"/>
    <mergeCell ref="N31:P31"/>
    <mergeCell ref="Q31:AA31"/>
    <mergeCell ref="AB31:AH31"/>
    <mergeCell ref="AI31:AM31"/>
    <mergeCell ref="E30:H30"/>
    <mergeCell ref="K30:M30"/>
    <mergeCell ref="N30:P30"/>
    <mergeCell ref="Q30:AA30"/>
    <mergeCell ref="AB30:AH30"/>
    <mergeCell ref="AI30:AM30"/>
    <mergeCell ref="AQ32:BA33"/>
    <mergeCell ref="E33:H33"/>
    <mergeCell ref="K33:M33"/>
    <mergeCell ref="N33:P33"/>
    <mergeCell ref="Q33:AA33"/>
    <mergeCell ref="AB33:AH33"/>
    <mergeCell ref="AI33:AM33"/>
    <mergeCell ref="E32:H32"/>
    <mergeCell ref="K32:M32"/>
    <mergeCell ref="N32:P32"/>
    <mergeCell ref="Q32:AA32"/>
    <mergeCell ref="AB32:AH32"/>
    <mergeCell ref="AI32:AM32"/>
    <mergeCell ref="AG37:AK37"/>
    <mergeCell ref="AN34:BA34"/>
    <mergeCell ref="C35:AF35"/>
    <mergeCell ref="E36:H36"/>
    <mergeCell ref="I36:K36"/>
    <mergeCell ref="L36:N36"/>
    <mergeCell ref="O36:Y36"/>
    <mergeCell ref="Z36:AF36"/>
    <mergeCell ref="AG36:AK36"/>
    <mergeCell ref="E34:H34"/>
    <mergeCell ref="K34:M34"/>
    <mergeCell ref="N34:P34"/>
    <mergeCell ref="Q34:AA34"/>
    <mergeCell ref="AB34:AH34"/>
    <mergeCell ref="AI34:AM34"/>
    <mergeCell ref="E37:H37"/>
    <mergeCell ref="I37:K37"/>
    <mergeCell ref="L37:N37"/>
    <mergeCell ref="O37:Y37"/>
    <mergeCell ref="Z37:AF37"/>
    <mergeCell ref="AG40:AK40"/>
    <mergeCell ref="E39:H39"/>
    <mergeCell ref="I39:K39"/>
    <mergeCell ref="L39:N39"/>
    <mergeCell ref="O39:Y39"/>
    <mergeCell ref="Z39:AF39"/>
    <mergeCell ref="AG39:AK39"/>
    <mergeCell ref="E38:H38"/>
    <mergeCell ref="I38:K38"/>
    <mergeCell ref="L38:N38"/>
    <mergeCell ref="O38:Y38"/>
    <mergeCell ref="Z38:AF38"/>
    <mergeCell ref="AG38:AK38"/>
    <mergeCell ref="E40:H40"/>
    <mergeCell ref="I40:K40"/>
    <mergeCell ref="L40:N40"/>
    <mergeCell ref="O40:Y40"/>
    <mergeCell ref="Z40:AF40"/>
    <mergeCell ref="AB28:AH28"/>
    <mergeCell ref="K25:AH25"/>
    <mergeCell ref="K28:M28"/>
    <mergeCell ref="N28:P28"/>
    <mergeCell ref="Q28:AA28"/>
    <mergeCell ref="E22:F22"/>
    <mergeCell ref="E16:F16"/>
    <mergeCell ref="E10:F10"/>
    <mergeCell ref="AG3:AH3"/>
  </mergeCells>
  <pageMargins left="0.7" right="0.7" top="0.75" bottom="0.75" header="0.3" footer="0.3"/>
  <pageSetup paperSize="9" scale="73"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FD29-3A76-480F-8F69-CBC7BA07F148}">
  <sheetPr>
    <pageSetUpPr fitToPage="1"/>
  </sheetPr>
  <dimension ref="A1:AG42"/>
  <sheetViews>
    <sheetView zoomScale="80" zoomScaleNormal="80" workbookViewId="0">
      <selection activeCell="AG1" sqref="AG1:AG25"/>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0.54166666666666663</v>
      </c>
      <c r="D3" s="321" t="s">
        <v>885</v>
      </c>
      <c r="E3" s="322" t="s">
        <v>780</v>
      </c>
      <c r="F3" s="351" t="s">
        <v>518</v>
      </c>
      <c r="G3" s="352"/>
      <c r="H3" s="323" t="s">
        <v>886</v>
      </c>
      <c r="I3" s="353">
        <f>VLOOKUP(F3,'Club and ADMIN lookup'!A76:F89,VLOOKUP(L1,'Club and ADMIN lookup'!A93:B97,2,FALSE),FALSE)</f>
        <v>5.6</v>
      </c>
      <c r="J3" s="353"/>
      <c r="K3" s="322" t="s">
        <v>782</v>
      </c>
      <c r="L3" s="324" t="s">
        <v>541</v>
      </c>
      <c r="M3" s="339">
        <f>IF(AC3="MW","mixed",IF(AC3="M",VLOOKUP(AD3,'League and Div records'!A32:W52,AB3,FALSE),IF(AC3="W",VLOOKUP(AD3,'League and Div records'!A5:W26,AB3,FALSE),"err")))</f>
        <v>7.11</v>
      </c>
      <c r="N3" s="354"/>
      <c r="O3" s="322" t="s">
        <v>784</v>
      </c>
      <c r="P3" s="339">
        <f>IF(AC3="MW","mixed",IF(AC3="M",VLOOKUP(AD3,'League and Div records'!A32:W52,4,FALSE),IF(AC3="W",VLOOKUP(AD3,'League and Div records'!A5:W26,4,FALSE),"err")))</f>
        <v>7.41</v>
      </c>
      <c r="Q3" s="354"/>
      <c r="R3" s="323"/>
      <c r="S3" s="323"/>
      <c r="T3" s="338" t="s">
        <v>887</v>
      </c>
      <c r="U3" s="339"/>
      <c r="V3" s="315" t="str">
        <f>HLOOKUP(F3,'Club and ADMIN lookup'!$C$43:$R$44,2,FALSE)</f>
        <v>LJ</v>
      </c>
      <c r="W3" s="168"/>
      <c r="X3" s="168"/>
      <c r="Y3" s="168"/>
      <c r="Z3" s="168"/>
      <c r="AA3" s="168"/>
      <c r="AB3" s="285">
        <f>VLOOKUP(L1,'Club and ADMIN lookup'!T1:X5,5,FALSE)</f>
        <v>22</v>
      </c>
      <c r="AC3" s="285" t="str">
        <f>VLOOKUP(F3,'Club and ADMIN lookup'!$S$14:$U$30,2,FALSE)</f>
        <v>M</v>
      </c>
      <c r="AD3" s="285" t="str">
        <f>VLOOKUP(F3,'Club and ADMIN lookup'!$S$14:$U$30,3,FALSE)</f>
        <v>LJ</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4</v>
      </c>
      <c r="C6" s="295" t="str">
        <f>IF(AG6="","",IF(AG6="unknown","",AG6))</f>
        <v/>
      </c>
      <c r="D6" s="327" t="str">
        <f>IF(B6="","",VLOOKUP(B6,'Club and ADMIN lookup'!$A$2:$B$25,2,FALSE))</f>
        <v>HereF</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LJA</v>
      </c>
      <c r="AC6" s="285">
        <f>IF(AC$3="M",0,IF(AC$3="W",13,"error"))</f>
        <v>0</v>
      </c>
      <c r="AD6" s="285">
        <f>IF(B6&lt;10.5,B6,IF(B6&lt;100.5,B6/11,IF(B6&lt;1000.5,B6/111,"")))</f>
        <v>4</v>
      </c>
      <c r="AG6" s="295" t="str">
        <f>IF(AB6="","",VLOOKUP(AB6,ADMIN2026!$A$159:$Z$214,AD6+2+AC6,FALSE))</f>
        <v>unknown</v>
      </c>
    </row>
    <row r="7" spans="1:33" ht="17.100000000000001" customHeight="1">
      <c r="A7" s="325">
        <v>2</v>
      </c>
      <c r="B7" s="294">
        <f>IF(Y7&lt;0.1,"",VLOOKUP($V$3,'Club and ADMIN lookup'!$B$49:$FU$70,Y7,FALSE)*Z7)</f>
        <v>5</v>
      </c>
      <c r="C7" s="295" t="str">
        <f t="shared" ref="C7:C25" si="0">IF(AG7="","",IF(AG7="unknown","",AG7))</f>
        <v/>
      </c>
      <c r="D7" s="327" t="str">
        <f>IF(B7="","",VLOOKUP(B7,'Club and ADMIN lookup'!$A$2:$B$25,2,FALSE))</f>
        <v>K&amp;S</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LJA</v>
      </c>
      <c r="AC7" s="285">
        <f t="shared" ref="AC7:AC25" si="3">IF(AC$3="M",0,IF(AC$3="W",13,"error"))</f>
        <v>0</v>
      </c>
      <c r="AD7" s="285">
        <f t="shared" ref="AD7:AD25" si="4">IF(B7&lt;10.5,B7,IF(B7&lt;100.5,B7/11,IF(B7&lt;1000.5,B7/111,"")))</f>
        <v>5</v>
      </c>
      <c r="AG7" s="295" t="str">
        <f>IF(AB7="","",VLOOKUP(AB7,ADMIN2026!$A$159:$Z$214,AD7+2+AC7,FALSE))</f>
        <v>unknown</v>
      </c>
    </row>
    <row r="8" spans="1:33" ht="17.100000000000001" customHeight="1">
      <c r="A8" s="325">
        <v>3</v>
      </c>
      <c r="B8" s="294">
        <f>IF(Y8&lt;0.1,"",VLOOKUP($V$3,'Club and ADMIN lookup'!$B$49:$FU$70,Y8,FALSE)*Z8)</f>
        <v>6</v>
      </c>
      <c r="C8" s="295" t="str">
        <f t="shared" si="0"/>
        <v/>
      </c>
      <c r="D8" s="327" t="str">
        <f>IF(B8="","",VLOOKUP(B8,'Club and ADMIN lookup'!$A$2:$B$25,2,FALSE))</f>
        <v>Tipton</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LJA</v>
      </c>
      <c r="AC8" s="285">
        <f t="shared" si="3"/>
        <v>0</v>
      </c>
      <c r="AD8" s="285">
        <f t="shared" si="4"/>
        <v>6</v>
      </c>
      <c r="AG8" s="295" t="str">
        <f>IF(AB8="","",VLOOKUP(AB8,ADMIN2026!$A$159:$Z$214,AD8+2+AC8,FALSE))</f>
        <v>unknown</v>
      </c>
    </row>
    <row r="9" spans="1:33" ht="17.100000000000001" customHeight="1">
      <c r="A9" s="325">
        <v>4</v>
      </c>
      <c r="B9" s="294">
        <f>IF(Y9&lt;0.1,"",VLOOKUP($V$3,'Club and ADMIN lookup'!$B$49:$FU$70,Y9,FALSE)*Z9)</f>
        <v>7</v>
      </c>
      <c r="C9" s="295" t="str">
        <f t="shared" si="0"/>
        <v/>
      </c>
      <c r="D9" s="327" t="str">
        <f>IF(B9="","",VLOOKUP(B9,'Club and ADMIN lookup'!$A$2:$B$25,2,FALSE))</f>
        <v>Worc</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LJA</v>
      </c>
      <c r="AC9" s="285">
        <f t="shared" si="3"/>
        <v>0</v>
      </c>
      <c r="AD9" s="285">
        <f t="shared" si="4"/>
        <v>7</v>
      </c>
      <c r="AG9" s="295" t="str">
        <f>IF(AB9="","",VLOOKUP(AB9,ADMIN2026!$A$159:$Z$214,AD9+2+AC9,FALSE))</f>
        <v>unknown</v>
      </c>
    </row>
    <row r="10" spans="1:33" ht="17.100000000000001" customHeight="1">
      <c r="A10" s="325">
        <v>5</v>
      </c>
      <c r="B10" s="294">
        <f>IF(Y10&lt;0.1,"",VLOOKUP($V$3,'Club and ADMIN lookup'!$B$49:$FU$70,Y10,FALSE)*Z10)</f>
        <v>8</v>
      </c>
      <c r="C10" s="295" t="str">
        <f t="shared" si="0"/>
        <v/>
      </c>
      <c r="D10" s="327" t="str">
        <f>IF(B10="","",VLOOKUP(B10,'Club and ADMIN lookup'!$A$2:$B$25,2,FALSE))</f>
        <v>Yate</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LJA</v>
      </c>
      <c r="AC10" s="285">
        <f t="shared" si="3"/>
        <v>0</v>
      </c>
      <c r="AD10" s="285">
        <f t="shared" si="4"/>
        <v>8</v>
      </c>
      <c r="AG10" s="295" t="str">
        <f>IF(AB10="","",VLOOKUP(AB10,ADMIN2026!$A$159:$Z$214,AD10+2+AC10,FALSE))</f>
        <v>unknown</v>
      </c>
    </row>
    <row r="11" spans="1:33" ht="17.100000000000001" customHeight="1">
      <c r="A11" s="325">
        <v>6</v>
      </c>
      <c r="B11" s="294">
        <f>IF(Y11&lt;0.1,"",VLOOKUP($V$3,'Club and ADMIN lookup'!$B$49:$FU$70,Y11,FALSE)*Z11)</f>
        <v>1</v>
      </c>
      <c r="C11" s="295" t="str">
        <f t="shared" si="0"/>
        <v/>
      </c>
      <c r="D11" s="327" t="str">
        <f>IF(B11="","",VLOOKUP(B11,'Club and ADMIN lookup'!$A$2:$B$25,2,FALSE))</f>
        <v>B&amp;R</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LJA</v>
      </c>
      <c r="AC11" s="285">
        <f t="shared" si="3"/>
        <v>0</v>
      </c>
      <c r="AD11" s="285">
        <f t="shared" si="4"/>
        <v>1</v>
      </c>
      <c r="AG11" s="295" t="str">
        <f>IF(AB11="","",VLOOKUP(AB11,ADMIN2026!$A$159:$Z$214,AD11+2+AC11,FALSE))</f>
        <v>unknown</v>
      </c>
    </row>
    <row r="12" spans="1:33" ht="17.100000000000001" customHeight="1">
      <c r="A12" s="325">
        <v>7</v>
      </c>
      <c r="B12" s="294">
        <f>IF(Y12&lt;0.1,"",VLOOKUP($V$3,'Club and ADMIN lookup'!$B$49:$FU$70,Y12,FALSE)*Z12)</f>
        <v>2</v>
      </c>
      <c r="C12" s="295" t="str">
        <f t="shared" si="0"/>
        <v/>
      </c>
      <c r="D12" s="327" t="str">
        <f>IF(B12="","",VLOOKUP(B12,'Club and ADMIN lookup'!$A$2:$B$25,2,FALSE))</f>
        <v>Chelt</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LJA</v>
      </c>
      <c r="AC12" s="285">
        <f t="shared" si="3"/>
        <v>0</v>
      </c>
      <c r="AD12" s="285">
        <f t="shared" si="4"/>
        <v>2</v>
      </c>
      <c r="AG12" s="295" t="str">
        <f>IF(AB12="","",VLOOKUP(AB12,ADMIN2026!$A$159:$Z$214,AD12+2+AC12,FALSE))</f>
        <v>unknown</v>
      </c>
    </row>
    <row r="13" spans="1:33" ht="17.100000000000001" customHeight="1">
      <c r="A13" s="325">
        <v>8</v>
      </c>
      <c r="B13" s="294">
        <f>IF(Y13&lt;0.1,"",VLOOKUP($V$3,'Club and ADMIN lookup'!$B$49:$FU$70,Y13,FALSE)*Z13)</f>
        <v>3</v>
      </c>
      <c r="C13" s="295" t="str">
        <f t="shared" si="0"/>
        <v/>
      </c>
      <c r="D13" s="327" t="str">
        <f>IF(B13="","",VLOOKUP(B13,'Club and ADMIN lookup'!$A$2:$B$25,2,FALSE))</f>
        <v>D&amp;S</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LJA</v>
      </c>
      <c r="AC13" s="285">
        <f t="shared" si="3"/>
        <v>0</v>
      </c>
      <c r="AD13" s="285">
        <f t="shared" si="4"/>
        <v>3</v>
      </c>
      <c r="AG13" s="295" t="str">
        <f>IF(AB13="","",VLOOKUP(AB13,ADMIN2026!$A$159:$Z$214,AD13+2+AC13,FALSE))</f>
        <v>unknown</v>
      </c>
    </row>
    <row r="14" spans="1:33" ht="17.100000000000001" customHeight="1">
      <c r="A14" s="325">
        <v>9</v>
      </c>
      <c r="B14" s="294">
        <f>IF(Y14&lt;0.1,"",VLOOKUP($V$3,'Club and ADMIN lookup'!$B$49:$FU$70,Y14,FALSE)*Z14)</f>
        <v>44</v>
      </c>
      <c r="C14" s="295" t="str">
        <f t="shared" si="0"/>
        <v/>
      </c>
      <c r="D14" s="327" t="str">
        <f>IF(B14="","",VLOOKUP(B14,'Club and ADMIN lookup'!$A$2:$B$25,2,FALSE))</f>
        <v>HereF</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LJB</v>
      </c>
      <c r="AC14" s="285">
        <f t="shared" si="3"/>
        <v>0</v>
      </c>
      <c r="AD14" s="285">
        <f t="shared" si="4"/>
        <v>4</v>
      </c>
      <c r="AG14" s="295" t="str">
        <f>IF(AB14="","",VLOOKUP(AB14,ADMIN2026!$A$159:$Z$214,AD14+2+AC14,FALSE))</f>
        <v>unknown</v>
      </c>
    </row>
    <row r="15" spans="1:33" ht="17.100000000000001" customHeight="1">
      <c r="A15" s="325">
        <v>10</v>
      </c>
      <c r="B15" s="294">
        <f>IF(Y15&lt;0.1,"",VLOOKUP($V$3,'Club and ADMIN lookup'!$B$49:$FU$70,Y15,FALSE)*Z15)</f>
        <v>55</v>
      </c>
      <c r="C15" s="295" t="str">
        <f t="shared" si="0"/>
        <v/>
      </c>
      <c r="D15" s="327" t="str">
        <f>IF(B15="","",VLOOKUP(B15,'Club and ADMIN lookup'!$A$2:$B$25,2,FALSE))</f>
        <v>K&amp;S</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LJB</v>
      </c>
      <c r="AC15" s="285">
        <f t="shared" si="3"/>
        <v>0</v>
      </c>
      <c r="AD15" s="285">
        <f t="shared" si="4"/>
        <v>5</v>
      </c>
      <c r="AG15" s="295" t="str">
        <f>IF(AB15="","",VLOOKUP(AB15,ADMIN2026!$A$159:$Z$214,AD15+2+AC15,FALSE))</f>
        <v>unknown</v>
      </c>
    </row>
    <row r="16" spans="1:33" ht="17.100000000000001" customHeight="1">
      <c r="A16" s="325">
        <v>11</v>
      </c>
      <c r="B16" s="294">
        <f>IF(Y16&lt;0.1,"",VLOOKUP($V$3,'Club and ADMIN lookup'!$B$49:$FU$70,Y16,FALSE)*Z16)</f>
        <v>66</v>
      </c>
      <c r="C16" s="295" t="str">
        <f t="shared" si="0"/>
        <v/>
      </c>
      <c r="D16" s="327" t="str">
        <f>IF(B16="","",VLOOKUP(B16,'Club and ADMIN lookup'!$A$2:$B$25,2,FALSE))</f>
        <v>Tipton</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LJB</v>
      </c>
      <c r="AC16" s="285">
        <f t="shared" si="3"/>
        <v>0</v>
      </c>
      <c r="AD16" s="285">
        <f t="shared" si="4"/>
        <v>6</v>
      </c>
      <c r="AG16" s="295" t="str">
        <f>IF(AB16="","",VLOOKUP(AB16,ADMIN2026!$A$159:$Z$214,AD16+2+AC16,FALSE))</f>
        <v>unknown</v>
      </c>
    </row>
    <row r="17" spans="1:33" ht="17.100000000000001" customHeight="1">
      <c r="A17" s="325">
        <v>12</v>
      </c>
      <c r="B17" s="294">
        <f>IF(Y17&lt;0.1,"",VLOOKUP($V$3,'Club and ADMIN lookup'!$B$49:$FU$70,Y17,FALSE)*Z17)</f>
        <v>77</v>
      </c>
      <c r="C17" s="295" t="str">
        <f t="shared" si="0"/>
        <v/>
      </c>
      <c r="D17" s="327" t="str">
        <f>IF(B17="","",VLOOKUP(B17,'Club and ADMIN lookup'!$A$2:$B$25,2,FALSE))</f>
        <v>Worc</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LJB</v>
      </c>
      <c r="AC17" s="285">
        <f t="shared" si="3"/>
        <v>0</v>
      </c>
      <c r="AD17" s="285">
        <f t="shared" si="4"/>
        <v>7</v>
      </c>
      <c r="AG17" s="295" t="str">
        <f>IF(AB17="","",VLOOKUP(AB17,ADMIN2026!$A$159:$Z$214,AD17+2+AC17,FALSE))</f>
        <v>unknown</v>
      </c>
    </row>
    <row r="18" spans="1:33" ht="17.100000000000001" customHeight="1">
      <c r="A18" s="325">
        <v>13</v>
      </c>
      <c r="B18" s="294">
        <f>IF(Y18&lt;0.1,"",VLOOKUP($V$3,'Club and ADMIN lookup'!$B$49:$FU$70,Y18,FALSE)*Z18)</f>
        <v>88</v>
      </c>
      <c r="C18" s="295" t="str">
        <f t="shared" si="0"/>
        <v/>
      </c>
      <c r="D18" s="327" t="str">
        <f>IF(B18="","",VLOOKUP(B18,'Club and ADMIN lookup'!$A$2:$B$25,2,FALSE))</f>
        <v>Yate</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LJB</v>
      </c>
      <c r="AC18" s="285">
        <f t="shared" si="3"/>
        <v>0</v>
      </c>
      <c r="AD18" s="285">
        <f t="shared" si="4"/>
        <v>8</v>
      </c>
      <c r="AG18" s="295" t="str">
        <f>IF(AB18="","",VLOOKUP(AB18,ADMIN2026!$A$159:$Z$214,AD18+2+AC18,FALSE))</f>
        <v>unknown</v>
      </c>
    </row>
    <row r="19" spans="1:33" ht="17.100000000000001" customHeight="1">
      <c r="A19" s="325">
        <v>14</v>
      </c>
      <c r="B19" s="294">
        <f>IF(Y19&lt;0.1,"",VLOOKUP($V$3,'Club and ADMIN lookup'!$B$49:$FU$70,Y19,FALSE)*Z19)</f>
        <v>11</v>
      </c>
      <c r="C19" s="295" t="str">
        <f t="shared" si="0"/>
        <v/>
      </c>
      <c r="D19" s="327" t="str">
        <f>IF(B19="","",VLOOKUP(B19,'Club and ADMIN lookup'!$A$2:$B$25,2,FALSE))</f>
        <v>B&amp;R</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LJB</v>
      </c>
      <c r="AC19" s="285">
        <f t="shared" si="3"/>
        <v>0</v>
      </c>
      <c r="AD19" s="285">
        <f t="shared" si="4"/>
        <v>1</v>
      </c>
      <c r="AG19" s="295" t="str">
        <f>IF(AB19="","",VLOOKUP(AB19,ADMIN2026!$A$159:$Z$214,AD19+2+AC19,FALSE))</f>
        <v>unknown</v>
      </c>
    </row>
    <row r="20" spans="1:33" ht="17.100000000000001" customHeight="1">
      <c r="A20" s="325">
        <v>15</v>
      </c>
      <c r="B20" s="294">
        <f>IF(Y20&lt;0.1,"",VLOOKUP($V$3,'Club and ADMIN lookup'!$B$49:$FU$70,Y20,FALSE)*Z20)</f>
        <v>22</v>
      </c>
      <c r="C20" s="295" t="str">
        <f t="shared" si="0"/>
        <v/>
      </c>
      <c r="D20" s="327" t="str">
        <f>IF(B20="","",VLOOKUP(B20,'Club and ADMIN lookup'!$A$2:$B$25,2,FALSE))</f>
        <v>Chelt</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LJB</v>
      </c>
      <c r="AC20" s="285">
        <f t="shared" si="3"/>
        <v>0</v>
      </c>
      <c r="AD20" s="285">
        <f t="shared" si="4"/>
        <v>2</v>
      </c>
      <c r="AG20" s="295" t="str">
        <f>IF(AB20="","",VLOOKUP(AB20,ADMIN2026!$A$159:$Z$214,AD20+2+AC20,FALSE))</f>
        <v>unknown</v>
      </c>
    </row>
    <row r="21" spans="1:33" ht="17.100000000000001" customHeight="1">
      <c r="A21" s="325">
        <v>16</v>
      </c>
      <c r="B21" s="294">
        <f>IF(Y21&lt;0.1,"",VLOOKUP($V$3,'Club and ADMIN lookup'!$B$49:$FU$70,Y21,FALSE)*Z21)</f>
        <v>33</v>
      </c>
      <c r="C21" s="295" t="str">
        <f t="shared" si="0"/>
        <v/>
      </c>
      <c r="D21" s="327" t="str">
        <f>IF(B21="","",VLOOKUP(B21,'Club and ADMIN lookup'!$A$2:$B$25,2,FALSE))</f>
        <v>D&amp;S</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LJB</v>
      </c>
      <c r="AC21" s="285">
        <f t="shared" si="3"/>
        <v>0</v>
      </c>
      <c r="AD21" s="285">
        <f t="shared" si="4"/>
        <v>3</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0</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0</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0</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0</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skElhmVEv/B4GgTu8qt10H4jP+e+2r8RqppD4TO1dunExaaC3LxomEu0ThA0p128vGs6NRF7nL5hcPv7U1dH3A==" saltValue="b+8P2wZMIh9NMqgGlgDk9A==" spinCount="100000" sheet="1" objects="1" scenarios="1"/>
  <mergeCells count="78">
    <mergeCell ref="T3:U3"/>
    <mergeCell ref="A1:C1"/>
    <mergeCell ref="F1:K1"/>
    <mergeCell ref="L1:M1"/>
    <mergeCell ref="O1:S1"/>
    <mergeCell ref="U1:V1"/>
    <mergeCell ref="A2:V2"/>
    <mergeCell ref="A3:B3"/>
    <mergeCell ref="F3:G3"/>
    <mergeCell ref="I3:J3"/>
    <mergeCell ref="M3:N3"/>
    <mergeCell ref="P3:Q3"/>
    <mergeCell ref="R4:S4"/>
    <mergeCell ref="P5:Q5"/>
    <mergeCell ref="R5:S5"/>
    <mergeCell ref="A4:A5"/>
    <mergeCell ref="B4:B5"/>
    <mergeCell ref="C4:C5"/>
    <mergeCell ref="D4:D5"/>
    <mergeCell ref="E4:F4"/>
    <mergeCell ref="G4:H4"/>
    <mergeCell ref="I4:J4"/>
    <mergeCell ref="K4:L4"/>
    <mergeCell ref="M4:M5"/>
    <mergeCell ref="N4:O4"/>
    <mergeCell ref="P4:Q4"/>
    <mergeCell ref="T4:U4"/>
    <mergeCell ref="V4:V5"/>
    <mergeCell ref="X4:X5"/>
    <mergeCell ref="Y4:Y5"/>
    <mergeCell ref="Z4:Z5"/>
    <mergeCell ref="T5:U5"/>
    <mergeCell ref="H26:N26"/>
    <mergeCell ref="E27:F27"/>
    <mergeCell ref="G27:G35"/>
    <mergeCell ref="J27:L27"/>
    <mergeCell ref="M27:N27"/>
    <mergeCell ref="M33:N33"/>
    <mergeCell ref="J35:L35"/>
    <mergeCell ref="M35:N35"/>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R33:V34"/>
    <mergeCell ref="J34:L34"/>
    <mergeCell ref="M34:N34"/>
    <mergeCell ref="J31:L31"/>
    <mergeCell ref="M31:N31"/>
    <mergeCell ref="R31:V32"/>
    <mergeCell ref="J32:L32"/>
    <mergeCell ref="M32:N32"/>
    <mergeCell ref="Q35:V35"/>
    <mergeCell ref="D36:K36"/>
    <mergeCell ref="E37:F37"/>
    <mergeCell ref="I37:K37"/>
    <mergeCell ref="L37:M37"/>
    <mergeCell ref="N37:O37"/>
    <mergeCell ref="I41:K41"/>
    <mergeCell ref="L41:M41"/>
    <mergeCell ref="I38:K38"/>
    <mergeCell ref="L38:M38"/>
    <mergeCell ref="I39:K39"/>
    <mergeCell ref="L39:M39"/>
    <mergeCell ref="I40:K40"/>
    <mergeCell ref="L40:M40"/>
  </mergeCells>
  <pageMargins left="0.7" right="0.7" top="0.75" bottom="0.75" header="0.3" footer="0.3"/>
  <pageSetup paperSize="9" scale="73" orientation="landscape"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88314-84A1-4E36-AD34-44F8FE8CCF61}">
  <sheetPr>
    <pageSetUpPr fitToPage="1"/>
  </sheetPr>
  <dimension ref="A1:AD42"/>
  <sheetViews>
    <sheetView workbookViewId="0">
      <selection activeCell="C6" sqref="C6"/>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0.54166666666666663</v>
      </c>
      <c r="D3" s="321" t="s">
        <v>885</v>
      </c>
      <c r="E3" s="322" t="s">
        <v>780</v>
      </c>
      <c r="F3" s="351" t="s">
        <v>518</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LJ</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l2ZcsYwQg8Sx7+NlsYcklOp3pRZlqUISu3mOZdClIyAFRsD7Z2FoH8iDqKd+7ri6Raedf5cLGbsHS3hANxD4/Q==" saltValue="5OZ/FbzMg7RV/zvI+PymcQ==" spinCount="100000" sheet="1" objects="1" scenarios="1"/>
  <mergeCells count="78">
    <mergeCell ref="T3:U3"/>
    <mergeCell ref="A1:C1"/>
    <mergeCell ref="F1:K1"/>
    <mergeCell ref="L1:M1"/>
    <mergeCell ref="O1:S1"/>
    <mergeCell ref="U1:V1"/>
    <mergeCell ref="A2:V2"/>
    <mergeCell ref="A3:B3"/>
    <mergeCell ref="F3:G3"/>
    <mergeCell ref="I3:J3"/>
    <mergeCell ref="M3:N3"/>
    <mergeCell ref="P3:Q3"/>
    <mergeCell ref="R4:S4"/>
    <mergeCell ref="P5:Q5"/>
    <mergeCell ref="R5:S5"/>
    <mergeCell ref="A4:A5"/>
    <mergeCell ref="B4:B5"/>
    <mergeCell ref="C4:C5"/>
    <mergeCell ref="D4:D5"/>
    <mergeCell ref="E4:F4"/>
    <mergeCell ref="G4:H4"/>
    <mergeCell ref="I4:J4"/>
    <mergeCell ref="K4:L4"/>
    <mergeCell ref="M4:M5"/>
    <mergeCell ref="N4:O4"/>
    <mergeCell ref="P4:Q4"/>
    <mergeCell ref="T4:U4"/>
    <mergeCell ref="V4:V5"/>
    <mergeCell ref="X4:X5"/>
    <mergeCell ref="Y4:Y5"/>
    <mergeCell ref="Z4:Z5"/>
    <mergeCell ref="T5:U5"/>
    <mergeCell ref="H26:N26"/>
    <mergeCell ref="E27:F27"/>
    <mergeCell ref="G27:G35"/>
    <mergeCell ref="J27:L27"/>
    <mergeCell ref="M27:N27"/>
    <mergeCell ref="M33:N33"/>
    <mergeCell ref="J35:L35"/>
    <mergeCell ref="M35:N35"/>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R33:V34"/>
    <mergeCell ref="J34:L34"/>
    <mergeCell ref="M34:N34"/>
    <mergeCell ref="J31:L31"/>
    <mergeCell ref="M31:N31"/>
    <mergeCell ref="R31:V32"/>
    <mergeCell ref="J32:L32"/>
    <mergeCell ref="M32:N32"/>
    <mergeCell ref="Q35:V35"/>
    <mergeCell ref="D36:K36"/>
    <mergeCell ref="E37:F37"/>
    <mergeCell ref="I37:K37"/>
    <mergeCell ref="L37:M37"/>
    <mergeCell ref="N37:O37"/>
    <mergeCell ref="I41:K41"/>
    <mergeCell ref="L41:M41"/>
    <mergeCell ref="I38:K38"/>
    <mergeCell ref="L38:M38"/>
    <mergeCell ref="I39:K39"/>
    <mergeCell ref="L39:M39"/>
    <mergeCell ref="I40:K40"/>
    <mergeCell ref="L40:M40"/>
  </mergeCells>
  <pageMargins left="0.7" right="0.7" top="0.75" bottom="0.75" header="0.3" footer="0.3"/>
  <pageSetup paperSize="9" scale="73" orientation="landscape"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9AD1-3B32-4E5E-A04F-43E103C90CA8}">
  <sheetPr>
    <pageSetUpPr fitToPage="1"/>
  </sheetPr>
  <dimension ref="A1:AG42"/>
  <sheetViews>
    <sheetView zoomScale="80" zoomScaleNormal="80" workbookViewId="0">
      <selection activeCell="AG1" sqref="AG1:AG25"/>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0.48958333333333331</v>
      </c>
      <c r="D3" s="321" t="s">
        <v>885</v>
      </c>
      <c r="E3" s="322" t="s">
        <v>780</v>
      </c>
      <c r="F3" s="351" t="s">
        <v>519</v>
      </c>
      <c r="G3" s="352"/>
      <c r="H3" s="323" t="s">
        <v>886</v>
      </c>
      <c r="I3" s="353">
        <f>VLOOKUP(F3,'Club and ADMIN lookup'!A76:F89,VLOOKUP(L1,'Club and ADMIN lookup'!A93:B97,2,FALSE),FALSE)</f>
        <v>4.6500000000000004</v>
      </c>
      <c r="J3" s="353"/>
      <c r="K3" s="322" t="s">
        <v>782</v>
      </c>
      <c r="L3" s="324" t="s">
        <v>541</v>
      </c>
      <c r="M3" s="339">
        <f>IF(AC3="MW","mixed",IF(AC3="M",VLOOKUP(AD3,'League and Div records'!A32:W52,AB3,FALSE),IF(AC3="W",VLOOKUP(AD3,'League and Div records'!A5:W26,AB3,FALSE),"err")))</f>
        <v>6.26</v>
      </c>
      <c r="N3" s="354"/>
      <c r="O3" s="322" t="s">
        <v>784</v>
      </c>
      <c r="P3" s="339">
        <f>IF(AC3="MW","mixed",IF(AC3="M",VLOOKUP(AD3,'League and Div records'!A32:W52,4,FALSE),IF(AC3="W",VLOOKUP(AD3,'League and Div records'!A5:W26,4,FALSE),"err")))</f>
        <v>6.26</v>
      </c>
      <c r="Q3" s="354"/>
      <c r="R3" s="323"/>
      <c r="S3" s="323"/>
      <c r="T3" s="338" t="s">
        <v>887</v>
      </c>
      <c r="U3" s="339"/>
      <c r="V3" s="315" t="str">
        <f>HLOOKUP(F3,'Club and ADMIN lookup'!$C$43:$R$44,2,FALSE)</f>
        <v>LJ</v>
      </c>
      <c r="W3" s="168"/>
      <c r="X3" s="168"/>
      <c r="Y3" s="168"/>
      <c r="Z3" s="168"/>
      <c r="AA3" s="168"/>
      <c r="AB3" s="285">
        <f>VLOOKUP(L1,'Club and ADMIN lookup'!T1:X5,5,FALSE)</f>
        <v>22</v>
      </c>
      <c r="AC3" s="285" t="str">
        <f>VLOOKUP(F3,'Club and ADMIN lookup'!$S$14:$U$30,2,FALSE)</f>
        <v>W</v>
      </c>
      <c r="AD3" s="285" t="str">
        <f>VLOOKUP(F3,'Club and ADMIN lookup'!$S$14:$U$30,3,FALSE)</f>
        <v>LJ</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4</v>
      </c>
      <c r="C6" s="295" t="str">
        <f>IF(AG6="","",IF(AG6="unknown","",AG6))</f>
        <v/>
      </c>
      <c r="D6" s="327" t="str">
        <f>IF(B6="","",VLOOKUP(B6,'Club and ADMIN lookup'!$A$2:$B$25,2,FALSE))</f>
        <v>HereF</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LJA</v>
      </c>
      <c r="AC6" s="285">
        <f>IF(AC$3="M",0,IF(AC$3="W",13,"error"))</f>
        <v>13</v>
      </c>
      <c r="AD6" s="285">
        <f>IF(B6&lt;10.5,B6,IF(B6&lt;100.5,B6/11,IF(B6&lt;1000.5,B6/111,"")))</f>
        <v>4</v>
      </c>
      <c r="AG6" s="295" t="str">
        <f>IF(AB6="","",VLOOKUP(AB6,ADMIN2026!$A$159:$Z$214,AD6+2+AC6,FALSE))</f>
        <v>unknown</v>
      </c>
    </row>
    <row r="7" spans="1:33" ht="17.100000000000001" customHeight="1">
      <c r="A7" s="325">
        <v>2</v>
      </c>
      <c r="B7" s="294">
        <f>IF(Y7&lt;0.1,"",VLOOKUP($V$3,'Club and ADMIN lookup'!$B$49:$FU$70,Y7,FALSE)*Z7)</f>
        <v>5</v>
      </c>
      <c r="C7" s="295" t="str">
        <f t="shared" ref="C7:C25" si="0">IF(AG7="","",IF(AG7="unknown","",AG7))</f>
        <v/>
      </c>
      <c r="D7" s="327" t="str">
        <f>IF(B7="","",VLOOKUP(B7,'Club and ADMIN lookup'!$A$2:$B$25,2,FALSE))</f>
        <v>K&amp;S</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LJA</v>
      </c>
      <c r="AC7" s="285">
        <f t="shared" ref="AC7:AC25" si="3">IF(AC$3="M",0,IF(AC$3="W",13,"error"))</f>
        <v>13</v>
      </c>
      <c r="AD7" s="285">
        <f t="shared" ref="AD7:AD25" si="4">IF(B7&lt;10.5,B7,IF(B7&lt;100.5,B7/11,IF(B7&lt;1000.5,B7/111,"")))</f>
        <v>5</v>
      </c>
      <c r="AG7" s="295" t="str">
        <f>IF(AB7="","",VLOOKUP(AB7,ADMIN2026!$A$159:$Z$214,AD7+2+AC7,FALSE))</f>
        <v>unknown</v>
      </c>
    </row>
    <row r="8" spans="1:33" ht="17.100000000000001" customHeight="1">
      <c r="A8" s="325">
        <v>3</v>
      </c>
      <c r="B8" s="294">
        <f>IF(Y8&lt;0.1,"",VLOOKUP($V$3,'Club and ADMIN lookup'!$B$49:$FU$70,Y8,FALSE)*Z8)</f>
        <v>6</v>
      </c>
      <c r="C8" s="295" t="str">
        <f t="shared" si="0"/>
        <v/>
      </c>
      <c r="D8" s="327" t="str">
        <f>IF(B8="","",VLOOKUP(B8,'Club and ADMIN lookup'!$A$2:$B$25,2,FALSE))</f>
        <v>Tipton</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LJA</v>
      </c>
      <c r="AC8" s="285">
        <f t="shared" si="3"/>
        <v>13</v>
      </c>
      <c r="AD8" s="285">
        <f t="shared" si="4"/>
        <v>6</v>
      </c>
      <c r="AG8" s="295" t="str">
        <f>IF(AB8="","",VLOOKUP(AB8,ADMIN2026!$A$159:$Z$214,AD8+2+AC8,FALSE))</f>
        <v>unknown</v>
      </c>
    </row>
    <row r="9" spans="1:33" ht="17.100000000000001" customHeight="1">
      <c r="A9" s="325">
        <v>4</v>
      </c>
      <c r="B9" s="294">
        <f>IF(Y9&lt;0.1,"",VLOOKUP($V$3,'Club and ADMIN lookup'!$B$49:$FU$70,Y9,FALSE)*Z9)</f>
        <v>7</v>
      </c>
      <c r="C9" s="295" t="str">
        <f t="shared" si="0"/>
        <v/>
      </c>
      <c r="D9" s="327" t="str">
        <f>IF(B9="","",VLOOKUP(B9,'Club and ADMIN lookup'!$A$2:$B$25,2,FALSE))</f>
        <v>Worc</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LJA</v>
      </c>
      <c r="AC9" s="285">
        <f t="shared" si="3"/>
        <v>13</v>
      </c>
      <c r="AD9" s="285">
        <f t="shared" si="4"/>
        <v>7</v>
      </c>
      <c r="AG9" s="295" t="str">
        <f>IF(AB9="","",VLOOKUP(AB9,ADMIN2026!$A$159:$Z$214,AD9+2+AC9,FALSE))</f>
        <v>unknown</v>
      </c>
    </row>
    <row r="10" spans="1:33" ht="17.100000000000001" customHeight="1">
      <c r="A10" s="325">
        <v>5</v>
      </c>
      <c r="B10" s="294">
        <f>IF(Y10&lt;0.1,"",VLOOKUP($V$3,'Club and ADMIN lookup'!$B$49:$FU$70,Y10,FALSE)*Z10)</f>
        <v>8</v>
      </c>
      <c r="C10" s="295" t="str">
        <f t="shared" si="0"/>
        <v/>
      </c>
      <c r="D10" s="327" t="str">
        <f>IF(B10="","",VLOOKUP(B10,'Club and ADMIN lookup'!$A$2:$B$25,2,FALSE))</f>
        <v>Yate</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LJA</v>
      </c>
      <c r="AC10" s="285">
        <f t="shared" si="3"/>
        <v>13</v>
      </c>
      <c r="AD10" s="285">
        <f t="shared" si="4"/>
        <v>8</v>
      </c>
      <c r="AG10" s="295" t="str">
        <f>IF(AB10="","",VLOOKUP(AB10,ADMIN2026!$A$159:$Z$214,AD10+2+AC10,FALSE))</f>
        <v>unknown</v>
      </c>
    </row>
    <row r="11" spans="1:33" ht="17.100000000000001" customHeight="1">
      <c r="A11" s="325">
        <v>6</v>
      </c>
      <c r="B11" s="294">
        <f>IF(Y11&lt;0.1,"",VLOOKUP($V$3,'Club and ADMIN lookup'!$B$49:$FU$70,Y11,FALSE)*Z11)</f>
        <v>1</v>
      </c>
      <c r="C11" s="295" t="str">
        <f t="shared" si="0"/>
        <v/>
      </c>
      <c r="D11" s="327" t="str">
        <f>IF(B11="","",VLOOKUP(B11,'Club and ADMIN lookup'!$A$2:$B$25,2,FALSE))</f>
        <v>B&amp;R</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LJA</v>
      </c>
      <c r="AC11" s="285">
        <f t="shared" si="3"/>
        <v>13</v>
      </c>
      <c r="AD11" s="285">
        <f t="shared" si="4"/>
        <v>1</v>
      </c>
      <c r="AG11" s="295" t="str">
        <f>IF(AB11="","",VLOOKUP(AB11,ADMIN2026!$A$159:$Z$214,AD11+2+AC11,FALSE))</f>
        <v>unknown</v>
      </c>
    </row>
    <row r="12" spans="1:33" ht="17.100000000000001" customHeight="1">
      <c r="A12" s="325">
        <v>7</v>
      </c>
      <c r="B12" s="294">
        <f>IF(Y12&lt;0.1,"",VLOOKUP($V$3,'Club and ADMIN lookup'!$B$49:$FU$70,Y12,FALSE)*Z12)</f>
        <v>2</v>
      </c>
      <c r="C12" s="295" t="str">
        <f t="shared" si="0"/>
        <v/>
      </c>
      <c r="D12" s="327" t="str">
        <f>IF(B12="","",VLOOKUP(B12,'Club and ADMIN lookup'!$A$2:$B$25,2,FALSE))</f>
        <v>Chelt</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LJA</v>
      </c>
      <c r="AC12" s="285">
        <f t="shared" si="3"/>
        <v>13</v>
      </c>
      <c r="AD12" s="285">
        <f t="shared" si="4"/>
        <v>2</v>
      </c>
      <c r="AG12" s="295" t="str">
        <f>IF(AB12="","",VLOOKUP(AB12,ADMIN2026!$A$159:$Z$214,AD12+2+AC12,FALSE))</f>
        <v>unknown</v>
      </c>
    </row>
    <row r="13" spans="1:33" ht="17.100000000000001" customHeight="1">
      <c r="A13" s="325">
        <v>8</v>
      </c>
      <c r="B13" s="294">
        <f>IF(Y13&lt;0.1,"",VLOOKUP($V$3,'Club and ADMIN lookup'!$B$49:$FU$70,Y13,FALSE)*Z13)</f>
        <v>3</v>
      </c>
      <c r="C13" s="295" t="str">
        <f t="shared" si="0"/>
        <v/>
      </c>
      <c r="D13" s="327" t="str">
        <f>IF(B13="","",VLOOKUP(B13,'Club and ADMIN lookup'!$A$2:$B$25,2,FALSE))</f>
        <v>D&amp;S</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LJA</v>
      </c>
      <c r="AC13" s="285">
        <f t="shared" si="3"/>
        <v>13</v>
      </c>
      <c r="AD13" s="285">
        <f t="shared" si="4"/>
        <v>3</v>
      </c>
      <c r="AG13" s="295" t="str">
        <f>IF(AB13="","",VLOOKUP(AB13,ADMIN2026!$A$159:$Z$214,AD13+2+AC13,FALSE))</f>
        <v>unknown</v>
      </c>
    </row>
    <row r="14" spans="1:33" ht="17.100000000000001" customHeight="1">
      <c r="A14" s="325">
        <v>9</v>
      </c>
      <c r="B14" s="294">
        <f>IF(Y14&lt;0.1,"",VLOOKUP($V$3,'Club and ADMIN lookup'!$B$49:$FU$70,Y14,FALSE)*Z14)</f>
        <v>44</v>
      </c>
      <c r="C14" s="295" t="str">
        <f t="shared" si="0"/>
        <v/>
      </c>
      <c r="D14" s="327" t="str">
        <f>IF(B14="","",VLOOKUP(B14,'Club and ADMIN lookup'!$A$2:$B$25,2,FALSE))</f>
        <v>HereF</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LJB</v>
      </c>
      <c r="AC14" s="285">
        <f t="shared" si="3"/>
        <v>13</v>
      </c>
      <c r="AD14" s="285">
        <f t="shared" si="4"/>
        <v>4</v>
      </c>
      <c r="AG14" s="295" t="str">
        <f>IF(AB14="","",VLOOKUP(AB14,ADMIN2026!$A$159:$Z$214,AD14+2+AC14,FALSE))</f>
        <v>unknown</v>
      </c>
    </row>
    <row r="15" spans="1:33" ht="17.100000000000001" customHeight="1">
      <c r="A15" s="325">
        <v>10</v>
      </c>
      <c r="B15" s="294">
        <f>IF(Y15&lt;0.1,"",VLOOKUP($V$3,'Club and ADMIN lookup'!$B$49:$FU$70,Y15,FALSE)*Z15)</f>
        <v>55</v>
      </c>
      <c r="C15" s="295" t="str">
        <f t="shared" si="0"/>
        <v/>
      </c>
      <c r="D15" s="327" t="str">
        <f>IF(B15="","",VLOOKUP(B15,'Club and ADMIN lookup'!$A$2:$B$25,2,FALSE))</f>
        <v>K&amp;S</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LJB</v>
      </c>
      <c r="AC15" s="285">
        <f t="shared" si="3"/>
        <v>13</v>
      </c>
      <c r="AD15" s="285">
        <f t="shared" si="4"/>
        <v>5</v>
      </c>
      <c r="AG15" s="295" t="str">
        <f>IF(AB15="","",VLOOKUP(AB15,ADMIN2026!$A$159:$Z$214,AD15+2+AC15,FALSE))</f>
        <v>unknown</v>
      </c>
    </row>
    <row r="16" spans="1:33" ht="17.100000000000001" customHeight="1">
      <c r="A16" s="325">
        <v>11</v>
      </c>
      <c r="B16" s="294">
        <f>IF(Y16&lt;0.1,"",VLOOKUP($V$3,'Club and ADMIN lookup'!$B$49:$FU$70,Y16,FALSE)*Z16)</f>
        <v>66</v>
      </c>
      <c r="C16" s="295" t="str">
        <f t="shared" si="0"/>
        <v/>
      </c>
      <c r="D16" s="327" t="str">
        <f>IF(B16="","",VLOOKUP(B16,'Club and ADMIN lookup'!$A$2:$B$25,2,FALSE))</f>
        <v>Tipton</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LJB</v>
      </c>
      <c r="AC16" s="285">
        <f t="shared" si="3"/>
        <v>13</v>
      </c>
      <c r="AD16" s="285">
        <f t="shared" si="4"/>
        <v>6</v>
      </c>
      <c r="AG16" s="295" t="str">
        <f>IF(AB16="","",VLOOKUP(AB16,ADMIN2026!$A$159:$Z$214,AD16+2+AC16,FALSE))</f>
        <v>unknown</v>
      </c>
    </row>
    <row r="17" spans="1:33" ht="17.100000000000001" customHeight="1">
      <c r="A17" s="325">
        <v>12</v>
      </c>
      <c r="B17" s="294">
        <f>IF(Y17&lt;0.1,"",VLOOKUP($V$3,'Club and ADMIN lookup'!$B$49:$FU$70,Y17,FALSE)*Z17)</f>
        <v>77</v>
      </c>
      <c r="C17" s="295" t="str">
        <f t="shared" si="0"/>
        <v/>
      </c>
      <c r="D17" s="327" t="str">
        <f>IF(B17="","",VLOOKUP(B17,'Club and ADMIN lookup'!$A$2:$B$25,2,FALSE))</f>
        <v>Worc</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LJB</v>
      </c>
      <c r="AC17" s="285">
        <f t="shared" si="3"/>
        <v>13</v>
      </c>
      <c r="AD17" s="285">
        <f t="shared" si="4"/>
        <v>7</v>
      </c>
      <c r="AG17" s="295" t="str">
        <f>IF(AB17="","",VLOOKUP(AB17,ADMIN2026!$A$159:$Z$214,AD17+2+AC17,FALSE))</f>
        <v>unknown</v>
      </c>
    </row>
    <row r="18" spans="1:33" ht="17.100000000000001" customHeight="1">
      <c r="A18" s="325">
        <v>13</v>
      </c>
      <c r="B18" s="294">
        <f>IF(Y18&lt;0.1,"",VLOOKUP($V$3,'Club and ADMIN lookup'!$B$49:$FU$70,Y18,FALSE)*Z18)</f>
        <v>88</v>
      </c>
      <c r="C18" s="295" t="str">
        <f t="shared" si="0"/>
        <v/>
      </c>
      <c r="D18" s="327" t="str">
        <f>IF(B18="","",VLOOKUP(B18,'Club and ADMIN lookup'!$A$2:$B$25,2,FALSE))</f>
        <v>Yate</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LJB</v>
      </c>
      <c r="AC18" s="285">
        <f t="shared" si="3"/>
        <v>13</v>
      </c>
      <c r="AD18" s="285">
        <f t="shared" si="4"/>
        <v>8</v>
      </c>
      <c r="AG18" s="295" t="str">
        <f>IF(AB18="","",VLOOKUP(AB18,ADMIN2026!$A$159:$Z$214,AD18+2+AC18,FALSE))</f>
        <v>unknown</v>
      </c>
    </row>
    <row r="19" spans="1:33" ht="17.100000000000001" customHeight="1">
      <c r="A19" s="325">
        <v>14</v>
      </c>
      <c r="B19" s="294">
        <f>IF(Y19&lt;0.1,"",VLOOKUP($V$3,'Club and ADMIN lookup'!$B$49:$FU$70,Y19,FALSE)*Z19)</f>
        <v>11</v>
      </c>
      <c r="C19" s="295" t="str">
        <f t="shared" si="0"/>
        <v/>
      </c>
      <c r="D19" s="327" t="str">
        <f>IF(B19="","",VLOOKUP(B19,'Club and ADMIN lookup'!$A$2:$B$25,2,FALSE))</f>
        <v>B&amp;R</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LJB</v>
      </c>
      <c r="AC19" s="285">
        <f t="shared" si="3"/>
        <v>13</v>
      </c>
      <c r="AD19" s="285">
        <f t="shared" si="4"/>
        <v>1</v>
      </c>
      <c r="AG19" s="295" t="str">
        <f>IF(AB19="","",VLOOKUP(AB19,ADMIN2026!$A$159:$Z$214,AD19+2+AC19,FALSE))</f>
        <v>unknown</v>
      </c>
    </row>
    <row r="20" spans="1:33" ht="17.100000000000001" customHeight="1">
      <c r="A20" s="325">
        <v>15</v>
      </c>
      <c r="B20" s="294">
        <f>IF(Y20&lt;0.1,"",VLOOKUP($V$3,'Club and ADMIN lookup'!$B$49:$FU$70,Y20,FALSE)*Z20)</f>
        <v>22</v>
      </c>
      <c r="C20" s="295" t="str">
        <f t="shared" si="0"/>
        <v/>
      </c>
      <c r="D20" s="327" t="str">
        <f>IF(B20="","",VLOOKUP(B20,'Club and ADMIN lookup'!$A$2:$B$25,2,FALSE))</f>
        <v>Chelt</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LJB</v>
      </c>
      <c r="AC20" s="285">
        <f t="shared" si="3"/>
        <v>13</v>
      </c>
      <c r="AD20" s="285">
        <f t="shared" si="4"/>
        <v>2</v>
      </c>
      <c r="AG20" s="295" t="str">
        <f>IF(AB20="","",VLOOKUP(AB20,ADMIN2026!$A$159:$Z$214,AD20+2+AC20,FALSE))</f>
        <v>unknown</v>
      </c>
    </row>
    <row r="21" spans="1:33" ht="17.100000000000001" customHeight="1">
      <c r="A21" s="325">
        <v>16</v>
      </c>
      <c r="B21" s="294">
        <f>IF(Y21&lt;0.1,"",VLOOKUP($V$3,'Club and ADMIN lookup'!$B$49:$FU$70,Y21,FALSE)*Z21)</f>
        <v>33</v>
      </c>
      <c r="C21" s="295" t="str">
        <f t="shared" si="0"/>
        <v/>
      </c>
      <c r="D21" s="327" t="str">
        <f>IF(B21="","",VLOOKUP(B21,'Club and ADMIN lookup'!$A$2:$B$25,2,FALSE))</f>
        <v>D&amp;S</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LJB</v>
      </c>
      <c r="AC21" s="285">
        <f t="shared" si="3"/>
        <v>13</v>
      </c>
      <c r="AD21" s="285">
        <f t="shared" si="4"/>
        <v>3</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13</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13</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13</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13</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GdGnLeW/N3hPDkxXUeK4mfbtqt3FIEjIGR0Wp49xmdoZdBdXGNaCBr8AmXtCwVLWpKyHAdbHzgrzd6HMOdvStA==" saltValue="EEFWNJQuRspSUJsDJ6KmRA==" spinCount="100000" sheet="1" objects="1" scenarios="1"/>
  <mergeCells count="78">
    <mergeCell ref="T3:U3"/>
    <mergeCell ref="A1:C1"/>
    <mergeCell ref="F1:K1"/>
    <mergeCell ref="L1:M1"/>
    <mergeCell ref="O1:S1"/>
    <mergeCell ref="U1:V1"/>
    <mergeCell ref="A2:V2"/>
    <mergeCell ref="A3:B3"/>
    <mergeCell ref="F3:G3"/>
    <mergeCell ref="I3:J3"/>
    <mergeCell ref="M3:N3"/>
    <mergeCell ref="P3:Q3"/>
    <mergeCell ref="R4:S4"/>
    <mergeCell ref="P5:Q5"/>
    <mergeCell ref="R5:S5"/>
    <mergeCell ref="A4:A5"/>
    <mergeCell ref="B4:B5"/>
    <mergeCell ref="C4:C5"/>
    <mergeCell ref="D4:D5"/>
    <mergeCell ref="E4:F4"/>
    <mergeCell ref="G4:H4"/>
    <mergeCell ref="I4:J4"/>
    <mergeCell ref="K4:L4"/>
    <mergeCell ref="M4:M5"/>
    <mergeCell ref="N4:O4"/>
    <mergeCell ref="P4:Q4"/>
    <mergeCell ref="T4:U4"/>
    <mergeCell ref="V4:V5"/>
    <mergeCell ref="X4:X5"/>
    <mergeCell ref="Y4:Y5"/>
    <mergeCell ref="Z4:Z5"/>
    <mergeCell ref="T5:U5"/>
    <mergeCell ref="H26:N26"/>
    <mergeCell ref="E27:F27"/>
    <mergeCell ref="G27:G35"/>
    <mergeCell ref="J27:L27"/>
    <mergeCell ref="M27:N27"/>
    <mergeCell ref="M33:N33"/>
    <mergeCell ref="J35:L35"/>
    <mergeCell ref="M35:N35"/>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R33:V34"/>
    <mergeCell ref="J34:L34"/>
    <mergeCell ref="M34:N34"/>
    <mergeCell ref="J31:L31"/>
    <mergeCell ref="M31:N31"/>
    <mergeCell ref="R31:V32"/>
    <mergeCell ref="J32:L32"/>
    <mergeCell ref="M32:N32"/>
    <mergeCell ref="Q35:V35"/>
    <mergeCell ref="D36:K36"/>
    <mergeCell ref="E37:F37"/>
    <mergeCell ref="I37:K37"/>
    <mergeCell ref="L37:M37"/>
    <mergeCell ref="N37:O37"/>
    <mergeCell ref="I41:K41"/>
    <mergeCell ref="L41:M41"/>
    <mergeCell ref="I38:K38"/>
    <mergeCell ref="L38:M38"/>
    <mergeCell ref="I39:K39"/>
    <mergeCell ref="L39:M39"/>
    <mergeCell ref="I40:K40"/>
    <mergeCell ref="L40:M40"/>
  </mergeCells>
  <pageMargins left="0.7" right="0.7" top="0.75" bottom="0.75" header="0.3" footer="0.3"/>
  <pageSetup paperSize="9" scale="73" orientation="landscape"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6DCD-10FB-4597-8D51-2C2F06C304AB}">
  <sheetPr>
    <pageSetUpPr fitToPage="1"/>
  </sheetPr>
  <dimension ref="A1:AD42"/>
  <sheetViews>
    <sheetView workbookViewId="0">
      <selection activeCell="E4" sqref="E4:F4"/>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0.48958333333333331</v>
      </c>
      <c r="D3" s="321" t="s">
        <v>885</v>
      </c>
      <c r="E3" s="322" t="s">
        <v>780</v>
      </c>
      <c r="F3" s="351" t="s">
        <v>519</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LJ</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5ste9UxMUEcaqj2Wba1d1zDZSnGO+3Kl+lKOENGAC/vz+m/QDlF2EQZMSlz0lzx4G58fCJG7c63kQuAvYTedRA==" saltValue="rHDG1dFbczviQP01bPIymA==" spinCount="100000" sheet="1" objects="1" scenarios="1"/>
  <mergeCells count="78">
    <mergeCell ref="T3:U3"/>
    <mergeCell ref="A1:C1"/>
    <mergeCell ref="F1:K1"/>
    <mergeCell ref="L1:M1"/>
    <mergeCell ref="O1:S1"/>
    <mergeCell ref="U1:V1"/>
    <mergeCell ref="A2:V2"/>
    <mergeCell ref="A3:B3"/>
    <mergeCell ref="F3:G3"/>
    <mergeCell ref="I3:J3"/>
    <mergeCell ref="M3:N3"/>
    <mergeCell ref="P3:Q3"/>
    <mergeCell ref="R4:S4"/>
    <mergeCell ref="P5:Q5"/>
    <mergeCell ref="R5:S5"/>
    <mergeCell ref="A4:A5"/>
    <mergeCell ref="B4:B5"/>
    <mergeCell ref="C4:C5"/>
    <mergeCell ref="D4:D5"/>
    <mergeCell ref="E4:F4"/>
    <mergeCell ref="G4:H4"/>
    <mergeCell ref="I4:J4"/>
    <mergeCell ref="K4:L4"/>
    <mergeCell ref="M4:M5"/>
    <mergeCell ref="N4:O4"/>
    <mergeCell ref="P4:Q4"/>
    <mergeCell ref="T4:U4"/>
    <mergeCell ref="V4:V5"/>
    <mergeCell ref="X4:X5"/>
    <mergeCell ref="Y4:Y5"/>
    <mergeCell ref="Z4:Z5"/>
    <mergeCell ref="T5:U5"/>
    <mergeCell ref="H26:N26"/>
    <mergeCell ref="E27:F27"/>
    <mergeCell ref="G27:G35"/>
    <mergeCell ref="J27:L27"/>
    <mergeCell ref="M27:N27"/>
    <mergeCell ref="M33:N33"/>
    <mergeCell ref="J35:L35"/>
    <mergeCell ref="M35:N35"/>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R33:V34"/>
    <mergeCell ref="J34:L34"/>
    <mergeCell ref="M34:N34"/>
    <mergeCell ref="J31:L31"/>
    <mergeCell ref="M31:N31"/>
    <mergeCell ref="R31:V32"/>
    <mergeCell ref="J32:L32"/>
    <mergeCell ref="M32:N32"/>
    <mergeCell ref="Q35:V35"/>
    <mergeCell ref="D36:K36"/>
    <mergeCell ref="E37:F37"/>
    <mergeCell ref="I37:K37"/>
    <mergeCell ref="L37:M37"/>
    <mergeCell ref="N37:O37"/>
    <mergeCell ref="I41:K41"/>
    <mergeCell ref="L41:M41"/>
    <mergeCell ref="I38:K38"/>
    <mergeCell ref="L38:M38"/>
    <mergeCell ref="I39:K39"/>
    <mergeCell ref="L39:M39"/>
    <mergeCell ref="I40:K40"/>
    <mergeCell ref="L40:M40"/>
  </mergeCells>
  <pageMargins left="0.7" right="0.7" top="0.75" bottom="0.75" header="0.3" footer="0.3"/>
  <pageSetup paperSize="9" scale="73"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562BF-1258-45BC-9E28-5F2041CEC301}">
  <sheetPr>
    <pageSetUpPr fitToPage="1"/>
  </sheetPr>
  <dimension ref="A1:AG42"/>
  <sheetViews>
    <sheetView zoomScale="80" zoomScaleNormal="80" workbookViewId="0">
      <selection activeCell="C20" sqref="C20"/>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0.65972222222222221</v>
      </c>
      <c r="D3" s="321" t="s">
        <v>885</v>
      </c>
      <c r="E3" s="322" t="s">
        <v>780</v>
      </c>
      <c r="F3" s="351" t="s">
        <v>520</v>
      </c>
      <c r="G3" s="352"/>
      <c r="H3" s="323" t="s">
        <v>886</v>
      </c>
      <c r="I3" s="353">
        <f>VLOOKUP(F3,'Club and ADMIN lookup'!A76:F89,VLOOKUP(L1,'Club and ADMIN lookup'!A93:B97,2,FALSE),FALSE)</f>
        <v>11.3</v>
      </c>
      <c r="J3" s="353"/>
      <c r="K3" s="322" t="s">
        <v>782</v>
      </c>
      <c r="L3" s="324" t="s">
        <v>541</v>
      </c>
      <c r="M3" s="339">
        <f>IF(AC3="MW","mixed",IF(AC3="M",VLOOKUP(AD3,'League and Div records'!A32:W52,AB3,FALSE),IF(AC3="W",VLOOKUP(AD3,'League and Div records'!A5:W26,AB3,FALSE),"err")))</f>
        <v>14.66</v>
      </c>
      <c r="N3" s="354"/>
      <c r="O3" s="322" t="s">
        <v>784</v>
      </c>
      <c r="P3" s="339">
        <f>IF(AC3="MW","mixed",IF(AC3="M",VLOOKUP(AD3,'League and Div records'!A32:W52,4,FALSE),IF(AC3="W",VLOOKUP(AD3,'League and Div records'!A5:W26,4,FALSE),"err")))</f>
        <v>15.63</v>
      </c>
      <c r="Q3" s="354"/>
      <c r="R3" s="323"/>
      <c r="S3" s="323"/>
      <c r="T3" s="338" t="s">
        <v>887</v>
      </c>
      <c r="U3" s="339"/>
      <c r="V3" s="315" t="str">
        <f>HLOOKUP(F3,'Club and ADMIN lookup'!$C$43:$R$44,2,FALSE)</f>
        <v>TJ</v>
      </c>
      <c r="W3" s="168"/>
      <c r="X3" s="168"/>
      <c r="Y3" s="168"/>
      <c r="Z3" s="168"/>
      <c r="AA3" s="168"/>
      <c r="AB3" s="285">
        <f>VLOOKUP(L1,'Club and ADMIN lookup'!T1:X5,5,FALSE)</f>
        <v>22</v>
      </c>
      <c r="AC3" s="285" t="str">
        <f>VLOOKUP(F3,'Club and ADMIN lookup'!$S$14:$U$30,2,FALSE)</f>
        <v>M</v>
      </c>
      <c r="AD3" s="285" t="str">
        <f>VLOOKUP(F3,'Club and ADMIN lookup'!$S$14:$U$30,3,FALSE)</f>
        <v>TJ</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5</v>
      </c>
      <c r="C6" s="295" t="str">
        <f>IF(AG6="","",IF(AG6="unknown","",AG6))</f>
        <v/>
      </c>
      <c r="D6" s="327" t="str">
        <f>IF(B6="","",VLOOKUP(B6,'Club and ADMIN lookup'!$A$2:$B$25,2,FALSE))</f>
        <v>K&amp;S</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TJA</v>
      </c>
      <c r="AC6" s="285">
        <f>IF(AC$3="M",0,IF(AC$3="W",13,"error"))</f>
        <v>0</v>
      </c>
      <c r="AD6" s="285">
        <f>IF(B6&lt;10.5,B6,IF(B6&lt;100.5,B6/11,IF(B6&lt;1000.5,B6/111,"")))</f>
        <v>5</v>
      </c>
      <c r="AG6" s="295" t="str">
        <f>IF(AB6="","",VLOOKUP(AB6,ADMIN2026!$A$159:$Z$214,AD6+2+AC6,FALSE))</f>
        <v>unknown</v>
      </c>
    </row>
    <row r="7" spans="1:33" ht="17.100000000000001" customHeight="1">
      <c r="A7" s="325">
        <v>2</v>
      </c>
      <c r="B7" s="294">
        <f>IF(Y7&lt;0.1,"",VLOOKUP($V$3,'Club and ADMIN lookup'!$B$49:$FU$70,Y7,FALSE)*Z7)</f>
        <v>6</v>
      </c>
      <c r="C7" s="295" t="str">
        <f t="shared" ref="C7:C25" si="0">IF(AG7="","",IF(AG7="unknown","",AG7))</f>
        <v/>
      </c>
      <c r="D7" s="327" t="str">
        <f>IF(B7="","",VLOOKUP(B7,'Club and ADMIN lookup'!$A$2:$B$25,2,FALSE))</f>
        <v>Tipton</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TJA</v>
      </c>
      <c r="AC7" s="285">
        <f t="shared" ref="AC7:AC25" si="3">IF(AC$3="M",0,IF(AC$3="W",13,"error"))</f>
        <v>0</v>
      </c>
      <c r="AD7" s="285">
        <f t="shared" ref="AD7:AD25" si="4">IF(B7&lt;10.5,B7,IF(B7&lt;100.5,B7/11,IF(B7&lt;1000.5,B7/111,"")))</f>
        <v>6</v>
      </c>
      <c r="AG7" s="295" t="str">
        <f>IF(AB7="","",VLOOKUP(AB7,ADMIN2026!$A$159:$Z$214,AD7+2+AC7,FALSE))</f>
        <v>unknown</v>
      </c>
    </row>
    <row r="8" spans="1:33" ht="17.100000000000001" customHeight="1">
      <c r="A8" s="325">
        <v>3</v>
      </c>
      <c r="B8" s="294">
        <f>IF(Y8&lt;0.1,"",VLOOKUP($V$3,'Club and ADMIN lookup'!$B$49:$FU$70,Y8,FALSE)*Z8)</f>
        <v>7</v>
      </c>
      <c r="C8" s="295" t="str">
        <f t="shared" si="0"/>
        <v/>
      </c>
      <c r="D8" s="327" t="str">
        <f>IF(B8="","",VLOOKUP(B8,'Club and ADMIN lookup'!$A$2:$B$25,2,FALSE))</f>
        <v>Worc</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TJA</v>
      </c>
      <c r="AC8" s="285">
        <f t="shared" si="3"/>
        <v>0</v>
      </c>
      <c r="AD8" s="285">
        <f t="shared" si="4"/>
        <v>7</v>
      </c>
      <c r="AG8" s="295" t="str">
        <f>IF(AB8="","",VLOOKUP(AB8,ADMIN2026!$A$159:$Z$214,AD8+2+AC8,FALSE))</f>
        <v>unknown</v>
      </c>
    </row>
    <row r="9" spans="1:33" ht="17.100000000000001" customHeight="1">
      <c r="A9" s="325">
        <v>4</v>
      </c>
      <c r="B9" s="294">
        <f>IF(Y9&lt;0.1,"",VLOOKUP($V$3,'Club and ADMIN lookup'!$B$49:$FU$70,Y9,FALSE)*Z9)</f>
        <v>8</v>
      </c>
      <c r="C9" s="295" t="str">
        <f t="shared" si="0"/>
        <v/>
      </c>
      <c r="D9" s="327" t="str">
        <f>IF(B9="","",VLOOKUP(B9,'Club and ADMIN lookup'!$A$2:$B$25,2,FALSE))</f>
        <v>Yate</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TJA</v>
      </c>
      <c r="AC9" s="285">
        <f t="shared" si="3"/>
        <v>0</v>
      </c>
      <c r="AD9" s="285">
        <f t="shared" si="4"/>
        <v>8</v>
      </c>
      <c r="AG9" s="295" t="str">
        <f>IF(AB9="","",VLOOKUP(AB9,ADMIN2026!$A$159:$Z$214,AD9+2+AC9,FALSE))</f>
        <v>unknown</v>
      </c>
    </row>
    <row r="10" spans="1:33" ht="17.100000000000001" customHeight="1">
      <c r="A10" s="325">
        <v>5</v>
      </c>
      <c r="B10" s="294">
        <f>IF(Y10&lt;0.1,"",VLOOKUP($V$3,'Club and ADMIN lookup'!$B$49:$FU$70,Y10,FALSE)*Z10)</f>
        <v>1</v>
      </c>
      <c r="C10" s="295" t="str">
        <f t="shared" si="0"/>
        <v/>
      </c>
      <c r="D10" s="327" t="str">
        <f>IF(B10="","",VLOOKUP(B10,'Club and ADMIN lookup'!$A$2:$B$25,2,FALSE))</f>
        <v>B&amp;R</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TJA</v>
      </c>
      <c r="AC10" s="285">
        <f t="shared" si="3"/>
        <v>0</v>
      </c>
      <c r="AD10" s="285">
        <f t="shared" si="4"/>
        <v>1</v>
      </c>
      <c r="AG10" s="295" t="str">
        <f>IF(AB10="","",VLOOKUP(AB10,ADMIN2026!$A$159:$Z$214,AD10+2+AC10,FALSE))</f>
        <v>unknown</v>
      </c>
    </row>
    <row r="11" spans="1:33" ht="17.100000000000001" customHeight="1">
      <c r="A11" s="325">
        <v>6</v>
      </c>
      <c r="B11" s="294">
        <f>IF(Y11&lt;0.1,"",VLOOKUP($V$3,'Club and ADMIN lookup'!$B$49:$FU$70,Y11,FALSE)*Z11)</f>
        <v>2</v>
      </c>
      <c r="C11" s="295" t="str">
        <f t="shared" si="0"/>
        <v/>
      </c>
      <c r="D11" s="327" t="str">
        <f>IF(B11="","",VLOOKUP(B11,'Club and ADMIN lookup'!$A$2:$B$25,2,FALSE))</f>
        <v>Chelt</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TJA</v>
      </c>
      <c r="AC11" s="285">
        <f t="shared" si="3"/>
        <v>0</v>
      </c>
      <c r="AD11" s="285">
        <f t="shared" si="4"/>
        <v>2</v>
      </c>
      <c r="AG11" s="295" t="str">
        <f>IF(AB11="","",VLOOKUP(AB11,ADMIN2026!$A$159:$Z$214,AD11+2+AC11,FALSE))</f>
        <v>unknown</v>
      </c>
    </row>
    <row r="12" spans="1:33" ht="17.100000000000001" customHeight="1">
      <c r="A12" s="325">
        <v>7</v>
      </c>
      <c r="B12" s="294">
        <f>IF(Y12&lt;0.1,"",VLOOKUP($V$3,'Club and ADMIN lookup'!$B$49:$FU$70,Y12,FALSE)*Z12)</f>
        <v>3</v>
      </c>
      <c r="C12" s="295" t="str">
        <f t="shared" si="0"/>
        <v/>
      </c>
      <c r="D12" s="327" t="str">
        <f>IF(B12="","",VLOOKUP(B12,'Club and ADMIN lookup'!$A$2:$B$25,2,FALSE))</f>
        <v>D&amp;S</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TJA</v>
      </c>
      <c r="AC12" s="285">
        <f t="shared" si="3"/>
        <v>0</v>
      </c>
      <c r="AD12" s="285">
        <f t="shared" si="4"/>
        <v>3</v>
      </c>
      <c r="AG12" s="295" t="str">
        <f>IF(AB12="","",VLOOKUP(AB12,ADMIN2026!$A$159:$Z$214,AD12+2+AC12,FALSE))</f>
        <v>unknown</v>
      </c>
    </row>
    <row r="13" spans="1:33" ht="17.100000000000001" customHeight="1">
      <c r="A13" s="325">
        <v>8</v>
      </c>
      <c r="B13" s="294">
        <f>IF(Y13&lt;0.1,"",VLOOKUP($V$3,'Club and ADMIN lookup'!$B$49:$FU$70,Y13,FALSE)*Z13)</f>
        <v>4</v>
      </c>
      <c r="C13" s="295" t="str">
        <f t="shared" si="0"/>
        <v/>
      </c>
      <c r="D13" s="327" t="str">
        <f>IF(B13="","",VLOOKUP(B13,'Club and ADMIN lookup'!$A$2:$B$25,2,FALSE))</f>
        <v>HereF</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TJA</v>
      </c>
      <c r="AC13" s="285">
        <f t="shared" si="3"/>
        <v>0</v>
      </c>
      <c r="AD13" s="285">
        <f t="shared" si="4"/>
        <v>4</v>
      </c>
      <c r="AG13" s="295" t="str">
        <f>IF(AB13="","",VLOOKUP(AB13,ADMIN2026!$A$159:$Z$214,AD13+2+AC13,FALSE))</f>
        <v>unknown</v>
      </c>
    </row>
    <row r="14" spans="1:33" ht="17.100000000000001" customHeight="1">
      <c r="A14" s="325">
        <v>9</v>
      </c>
      <c r="B14" s="294">
        <f>IF(Y14&lt;0.1,"",VLOOKUP($V$3,'Club and ADMIN lookup'!$B$49:$FU$70,Y14,FALSE)*Z14)</f>
        <v>55</v>
      </c>
      <c r="C14" s="295" t="str">
        <f t="shared" si="0"/>
        <v/>
      </c>
      <c r="D14" s="327" t="str">
        <f>IF(B14="","",VLOOKUP(B14,'Club and ADMIN lookup'!$A$2:$B$25,2,FALSE))</f>
        <v>K&amp;S</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TJB</v>
      </c>
      <c r="AC14" s="285">
        <f t="shared" si="3"/>
        <v>0</v>
      </c>
      <c r="AD14" s="285">
        <f t="shared" si="4"/>
        <v>5</v>
      </c>
      <c r="AG14" s="295" t="str">
        <f>IF(AB14="","",VLOOKUP(AB14,ADMIN2026!$A$159:$Z$214,AD14+2+AC14,FALSE))</f>
        <v>unknown</v>
      </c>
    </row>
    <row r="15" spans="1:33" ht="17.100000000000001" customHeight="1">
      <c r="A15" s="325">
        <v>10</v>
      </c>
      <c r="B15" s="294">
        <f>IF(Y15&lt;0.1,"",VLOOKUP($V$3,'Club and ADMIN lookup'!$B$49:$FU$70,Y15,FALSE)*Z15)</f>
        <v>66</v>
      </c>
      <c r="C15" s="295" t="str">
        <f t="shared" si="0"/>
        <v/>
      </c>
      <c r="D15" s="327" t="str">
        <f>IF(B15="","",VLOOKUP(B15,'Club and ADMIN lookup'!$A$2:$B$25,2,FALSE))</f>
        <v>Tipton</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TJB</v>
      </c>
      <c r="AC15" s="285">
        <f t="shared" si="3"/>
        <v>0</v>
      </c>
      <c r="AD15" s="285">
        <f t="shared" si="4"/>
        <v>6</v>
      </c>
      <c r="AG15" s="295" t="str">
        <f>IF(AB15="","",VLOOKUP(AB15,ADMIN2026!$A$159:$Z$214,AD15+2+AC15,FALSE))</f>
        <v>unknown</v>
      </c>
    </row>
    <row r="16" spans="1:33" ht="17.100000000000001" customHeight="1">
      <c r="A16" s="325">
        <v>11</v>
      </c>
      <c r="B16" s="294">
        <f>IF(Y16&lt;0.1,"",VLOOKUP($V$3,'Club and ADMIN lookup'!$B$49:$FU$70,Y16,FALSE)*Z16)</f>
        <v>77</v>
      </c>
      <c r="C16" s="295" t="str">
        <f t="shared" si="0"/>
        <v/>
      </c>
      <c r="D16" s="327" t="str">
        <f>IF(B16="","",VLOOKUP(B16,'Club and ADMIN lookup'!$A$2:$B$25,2,FALSE))</f>
        <v>Worc</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TJB</v>
      </c>
      <c r="AC16" s="285">
        <f t="shared" si="3"/>
        <v>0</v>
      </c>
      <c r="AD16" s="285">
        <f t="shared" si="4"/>
        <v>7</v>
      </c>
      <c r="AG16" s="295" t="str">
        <f>IF(AB16="","",VLOOKUP(AB16,ADMIN2026!$A$159:$Z$214,AD16+2+AC16,FALSE))</f>
        <v>unknown</v>
      </c>
    </row>
    <row r="17" spans="1:33" ht="17.100000000000001" customHeight="1">
      <c r="A17" s="325">
        <v>12</v>
      </c>
      <c r="B17" s="294">
        <f>IF(Y17&lt;0.1,"",VLOOKUP($V$3,'Club and ADMIN lookup'!$B$49:$FU$70,Y17,FALSE)*Z17)</f>
        <v>88</v>
      </c>
      <c r="C17" s="295" t="str">
        <f t="shared" si="0"/>
        <v/>
      </c>
      <c r="D17" s="327" t="str">
        <f>IF(B17="","",VLOOKUP(B17,'Club and ADMIN lookup'!$A$2:$B$25,2,FALSE))</f>
        <v>Yate</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TJB</v>
      </c>
      <c r="AC17" s="285">
        <f t="shared" si="3"/>
        <v>0</v>
      </c>
      <c r="AD17" s="285">
        <f t="shared" si="4"/>
        <v>8</v>
      </c>
      <c r="AG17" s="295" t="str">
        <f>IF(AB17="","",VLOOKUP(AB17,ADMIN2026!$A$159:$Z$214,AD17+2+AC17,FALSE))</f>
        <v>unknown</v>
      </c>
    </row>
    <row r="18" spans="1:33" ht="17.100000000000001" customHeight="1">
      <c r="A18" s="325">
        <v>13</v>
      </c>
      <c r="B18" s="294">
        <f>IF(Y18&lt;0.1,"",VLOOKUP($V$3,'Club and ADMIN lookup'!$B$49:$FU$70,Y18,FALSE)*Z18)</f>
        <v>11</v>
      </c>
      <c r="C18" s="295" t="str">
        <f t="shared" si="0"/>
        <v/>
      </c>
      <c r="D18" s="327" t="str">
        <f>IF(B18="","",VLOOKUP(B18,'Club and ADMIN lookup'!$A$2:$B$25,2,FALSE))</f>
        <v>B&amp;R</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TJB</v>
      </c>
      <c r="AC18" s="285">
        <f t="shared" si="3"/>
        <v>0</v>
      </c>
      <c r="AD18" s="285">
        <f t="shared" si="4"/>
        <v>1</v>
      </c>
      <c r="AG18" s="295" t="str">
        <f>IF(AB18="","",VLOOKUP(AB18,ADMIN2026!$A$159:$Z$214,AD18+2+AC18,FALSE))</f>
        <v>unknown</v>
      </c>
    </row>
    <row r="19" spans="1:33" ht="17.100000000000001" customHeight="1">
      <c r="A19" s="325">
        <v>14</v>
      </c>
      <c r="B19" s="294">
        <f>IF(Y19&lt;0.1,"",VLOOKUP($V$3,'Club and ADMIN lookup'!$B$49:$FU$70,Y19,FALSE)*Z19)</f>
        <v>22</v>
      </c>
      <c r="C19" s="295" t="str">
        <f t="shared" si="0"/>
        <v/>
      </c>
      <c r="D19" s="327" t="str">
        <f>IF(B19="","",VLOOKUP(B19,'Club and ADMIN lookup'!$A$2:$B$25,2,FALSE))</f>
        <v>Chelt</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TJB</v>
      </c>
      <c r="AC19" s="285">
        <f t="shared" si="3"/>
        <v>0</v>
      </c>
      <c r="AD19" s="285">
        <f t="shared" si="4"/>
        <v>2</v>
      </c>
      <c r="AG19" s="295" t="str">
        <f>IF(AB19="","",VLOOKUP(AB19,ADMIN2026!$A$159:$Z$214,AD19+2+AC19,FALSE))</f>
        <v>unknown</v>
      </c>
    </row>
    <row r="20" spans="1:33" ht="17.100000000000001" customHeight="1">
      <c r="A20" s="325">
        <v>15</v>
      </c>
      <c r="B20" s="294">
        <f>IF(Y20&lt;0.1,"",VLOOKUP($V$3,'Club and ADMIN lookup'!$B$49:$FU$70,Y20,FALSE)*Z20)</f>
        <v>33</v>
      </c>
      <c r="C20" s="295" t="str">
        <f t="shared" si="0"/>
        <v/>
      </c>
      <c r="D20" s="327" t="str">
        <f>IF(B20="","",VLOOKUP(B20,'Club and ADMIN lookup'!$A$2:$B$25,2,FALSE))</f>
        <v>D&amp;S</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TJB</v>
      </c>
      <c r="AC20" s="285">
        <f t="shared" si="3"/>
        <v>0</v>
      </c>
      <c r="AD20" s="285">
        <f t="shared" si="4"/>
        <v>3</v>
      </c>
      <c r="AG20" s="295" t="str">
        <f>IF(AB20="","",VLOOKUP(AB20,ADMIN2026!$A$159:$Z$214,AD20+2+AC20,FALSE))</f>
        <v>unknown</v>
      </c>
    </row>
    <row r="21" spans="1:33" ht="17.100000000000001" customHeight="1">
      <c r="A21" s="325">
        <v>16</v>
      </c>
      <c r="B21" s="294">
        <f>IF(Y21&lt;0.1,"",VLOOKUP($V$3,'Club and ADMIN lookup'!$B$49:$FU$70,Y21,FALSE)*Z21)</f>
        <v>44</v>
      </c>
      <c r="C21" s="295" t="str">
        <f t="shared" si="0"/>
        <v/>
      </c>
      <c r="D21" s="327" t="str">
        <f>IF(B21="","",VLOOKUP(B21,'Club and ADMIN lookup'!$A$2:$B$25,2,FALSE))</f>
        <v>HereF</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TJB</v>
      </c>
      <c r="AC21" s="285">
        <f t="shared" si="3"/>
        <v>0</v>
      </c>
      <c r="AD21" s="285">
        <f t="shared" si="4"/>
        <v>4</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0</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0</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0</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0</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eORERhcolaNftzyUJJbMua2U0hOwZIVdL40S+m/PLtb+6ysA+6Pr8ch8D2K1ZOHIQ3Oag1DyXYmbvYjErflLGw==" saltValue="Crd/y5MMhI6dTt7tZy853Q=="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9DDD-D236-49BE-AD6B-7B9C70BA619C}">
  <sheetPr>
    <pageSetUpPr fitToPage="1"/>
  </sheetPr>
  <dimension ref="A1:AG42"/>
  <sheetViews>
    <sheetView zoomScale="80" zoomScaleNormal="80" workbookViewId="0">
      <selection activeCell="C19" sqref="C19"/>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0.58333333333333337</v>
      </c>
      <c r="D3" s="321" t="s">
        <v>885</v>
      </c>
      <c r="E3" s="322" t="s">
        <v>780</v>
      </c>
      <c r="F3" s="351" t="s">
        <v>521</v>
      </c>
      <c r="G3" s="352"/>
      <c r="H3" s="323" t="s">
        <v>886</v>
      </c>
      <c r="I3" s="353">
        <f>VLOOKUP(F3,'Club and ADMIN lookup'!A76:F89,VLOOKUP(L1,'Club and ADMIN lookup'!A93:B97,2,FALSE),FALSE)</f>
        <v>9.3000000000000007</v>
      </c>
      <c r="J3" s="353"/>
      <c r="K3" s="322" t="s">
        <v>782</v>
      </c>
      <c r="L3" s="324" t="s">
        <v>541</v>
      </c>
      <c r="M3" s="339">
        <f>IF(AC3="MW","mixed",IF(AC3="M",VLOOKUP(AD3,'League and Div records'!A32:W52,AB3,FALSE),IF(AC3="W",VLOOKUP(AD3,'League and Div records'!A5:W26,AB3,FALSE),"err")))</f>
        <v>12.42</v>
      </c>
      <c r="N3" s="354"/>
      <c r="O3" s="322" t="s">
        <v>784</v>
      </c>
      <c r="P3" s="339">
        <f>IF(AC3="MW","mixed",IF(AC3="M",VLOOKUP(AD3,'League and Div records'!A32:W52,4,FALSE),IF(AC3="W",VLOOKUP(AD3,'League and Div records'!A5:W26,4,FALSE),"err")))</f>
        <v>13.09</v>
      </c>
      <c r="Q3" s="354"/>
      <c r="R3" s="323"/>
      <c r="S3" s="323"/>
      <c r="T3" s="338" t="s">
        <v>887</v>
      </c>
      <c r="U3" s="339"/>
      <c r="V3" s="315" t="str">
        <f>HLOOKUP(F3,'Club and ADMIN lookup'!$C$43:$R$44,2,FALSE)</f>
        <v>TJ</v>
      </c>
      <c r="W3" s="168"/>
      <c r="X3" s="168"/>
      <c r="Y3" s="168"/>
      <c r="Z3" s="168"/>
      <c r="AA3" s="168"/>
      <c r="AB3" s="285">
        <f>VLOOKUP(L1,'Club and ADMIN lookup'!T1:X5,5,FALSE)</f>
        <v>22</v>
      </c>
      <c r="AC3" s="285" t="str">
        <f>VLOOKUP(F3,'Club and ADMIN lookup'!$S$14:$U$30,2,FALSE)</f>
        <v>W</v>
      </c>
      <c r="AD3" s="285" t="str">
        <f>VLOOKUP(F3,'Club and ADMIN lookup'!$S$14:$U$30,3,FALSE)</f>
        <v>TJ</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5</v>
      </c>
      <c r="C6" s="295" t="str">
        <f>IF(AG6="","",IF(AG6="unknown","",AG6))</f>
        <v/>
      </c>
      <c r="D6" s="327" t="str">
        <f>IF(B6="","",VLOOKUP(B6,'Club and ADMIN lookup'!$A$2:$B$25,2,FALSE))</f>
        <v>K&amp;S</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TJA</v>
      </c>
      <c r="AC6" s="285">
        <f>IF(AC$3="M",0,IF(AC$3="W",13,"error"))</f>
        <v>13</v>
      </c>
      <c r="AD6" s="285">
        <f>IF(B6&lt;10.5,B6,IF(B6&lt;100.5,B6/11,IF(B6&lt;1000.5,B6/111,"")))</f>
        <v>5</v>
      </c>
      <c r="AG6" s="295" t="str">
        <f>IF(AB6="","",VLOOKUP(AB6,ADMIN2026!$A$159:$Z$214,AD6+2+AC6,FALSE))</f>
        <v>unknown</v>
      </c>
    </row>
    <row r="7" spans="1:33" ht="17.100000000000001" customHeight="1">
      <c r="A7" s="325">
        <v>2</v>
      </c>
      <c r="B7" s="294">
        <f>IF(Y7&lt;0.1,"",VLOOKUP($V$3,'Club and ADMIN lookup'!$B$49:$FU$70,Y7,FALSE)*Z7)</f>
        <v>6</v>
      </c>
      <c r="C7" s="295" t="str">
        <f t="shared" ref="C7:C25" si="0">IF(AG7="","",IF(AG7="unknown","",AG7))</f>
        <v/>
      </c>
      <c r="D7" s="327" t="str">
        <f>IF(B7="","",VLOOKUP(B7,'Club and ADMIN lookup'!$A$2:$B$25,2,FALSE))</f>
        <v>Tipton</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TJA</v>
      </c>
      <c r="AC7" s="285">
        <f t="shared" ref="AC7:AC25" si="3">IF(AC$3="M",0,IF(AC$3="W",13,"error"))</f>
        <v>13</v>
      </c>
      <c r="AD7" s="285">
        <f t="shared" ref="AD7:AD25" si="4">IF(B7&lt;10.5,B7,IF(B7&lt;100.5,B7/11,IF(B7&lt;1000.5,B7/111,"")))</f>
        <v>6</v>
      </c>
      <c r="AG7" s="295" t="str">
        <f>IF(AB7="","",VLOOKUP(AB7,ADMIN2026!$A$159:$Z$214,AD7+2+AC7,FALSE))</f>
        <v>unknown</v>
      </c>
    </row>
    <row r="8" spans="1:33" ht="17.100000000000001" customHeight="1">
      <c r="A8" s="325">
        <v>3</v>
      </c>
      <c r="B8" s="294">
        <f>IF(Y8&lt;0.1,"",VLOOKUP($V$3,'Club and ADMIN lookup'!$B$49:$FU$70,Y8,FALSE)*Z8)</f>
        <v>7</v>
      </c>
      <c r="C8" s="295" t="str">
        <f t="shared" si="0"/>
        <v/>
      </c>
      <c r="D8" s="327" t="str">
        <f>IF(B8="","",VLOOKUP(B8,'Club and ADMIN lookup'!$A$2:$B$25,2,FALSE))</f>
        <v>Worc</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TJA</v>
      </c>
      <c r="AC8" s="285">
        <f t="shared" si="3"/>
        <v>13</v>
      </c>
      <c r="AD8" s="285">
        <f t="shared" si="4"/>
        <v>7</v>
      </c>
      <c r="AG8" s="295" t="str">
        <f>IF(AB8="","",VLOOKUP(AB8,ADMIN2026!$A$159:$Z$214,AD8+2+AC8,FALSE))</f>
        <v>unknown</v>
      </c>
    </row>
    <row r="9" spans="1:33" ht="17.100000000000001" customHeight="1">
      <c r="A9" s="325">
        <v>4</v>
      </c>
      <c r="B9" s="294">
        <f>IF(Y9&lt;0.1,"",VLOOKUP($V$3,'Club and ADMIN lookup'!$B$49:$FU$70,Y9,FALSE)*Z9)</f>
        <v>8</v>
      </c>
      <c r="C9" s="295" t="str">
        <f t="shared" si="0"/>
        <v/>
      </c>
      <c r="D9" s="327" t="str">
        <f>IF(B9="","",VLOOKUP(B9,'Club and ADMIN lookup'!$A$2:$B$25,2,FALSE))</f>
        <v>Yate</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TJA</v>
      </c>
      <c r="AC9" s="285">
        <f t="shared" si="3"/>
        <v>13</v>
      </c>
      <c r="AD9" s="285">
        <f t="shared" si="4"/>
        <v>8</v>
      </c>
      <c r="AG9" s="295" t="str">
        <f>IF(AB9="","",VLOOKUP(AB9,ADMIN2026!$A$159:$Z$214,AD9+2+AC9,FALSE))</f>
        <v>unknown</v>
      </c>
    </row>
    <row r="10" spans="1:33" ht="17.100000000000001" customHeight="1">
      <c r="A10" s="325">
        <v>5</v>
      </c>
      <c r="B10" s="294">
        <f>IF(Y10&lt;0.1,"",VLOOKUP($V$3,'Club and ADMIN lookup'!$B$49:$FU$70,Y10,FALSE)*Z10)</f>
        <v>1</v>
      </c>
      <c r="C10" s="295" t="str">
        <f t="shared" si="0"/>
        <v/>
      </c>
      <c r="D10" s="327" t="str">
        <f>IF(B10="","",VLOOKUP(B10,'Club and ADMIN lookup'!$A$2:$B$25,2,FALSE))</f>
        <v>B&amp;R</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TJA</v>
      </c>
      <c r="AC10" s="285">
        <f t="shared" si="3"/>
        <v>13</v>
      </c>
      <c r="AD10" s="285">
        <f t="shared" si="4"/>
        <v>1</v>
      </c>
      <c r="AG10" s="295" t="str">
        <f>IF(AB10="","",VLOOKUP(AB10,ADMIN2026!$A$159:$Z$214,AD10+2+AC10,FALSE))</f>
        <v>unknown</v>
      </c>
    </row>
    <row r="11" spans="1:33" ht="17.100000000000001" customHeight="1">
      <c r="A11" s="325">
        <v>6</v>
      </c>
      <c r="B11" s="294">
        <f>IF(Y11&lt;0.1,"",VLOOKUP($V$3,'Club and ADMIN lookup'!$B$49:$FU$70,Y11,FALSE)*Z11)</f>
        <v>2</v>
      </c>
      <c r="C11" s="295" t="str">
        <f t="shared" si="0"/>
        <v/>
      </c>
      <c r="D11" s="327" t="str">
        <f>IF(B11="","",VLOOKUP(B11,'Club and ADMIN lookup'!$A$2:$B$25,2,FALSE))</f>
        <v>Chelt</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TJA</v>
      </c>
      <c r="AC11" s="285">
        <f t="shared" si="3"/>
        <v>13</v>
      </c>
      <c r="AD11" s="285">
        <f t="shared" si="4"/>
        <v>2</v>
      </c>
      <c r="AG11" s="295" t="str">
        <f>IF(AB11="","",VLOOKUP(AB11,ADMIN2026!$A$159:$Z$214,AD11+2+AC11,FALSE))</f>
        <v>unknown</v>
      </c>
    </row>
    <row r="12" spans="1:33" ht="17.100000000000001" customHeight="1">
      <c r="A12" s="325">
        <v>7</v>
      </c>
      <c r="B12" s="294">
        <f>IF(Y12&lt;0.1,"",VLOOKUP($V$3,'Club and ADMIN lookup'!$B$49:$FU$70,Y12,FALSE)*Z12)</f>
        <v>3</v>
      </c>
      <c r="C12" s="295" t="str">
        <f t="shared" si="0"/>
        <v/>
      </c>
      <c r="D12" s="327" t="str">
        <f>IF(B12="","",VLOOKUP(B12,'Club and ADMIN lookup'!$A$2:$B$25,2,FALSE))</f>
        <v>D&amp;S</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TJA</v>
      </c>
      <c r="AC12" s="285">
        <f t="shared" si="3"/>
        <v>13</v>
      </c>
      <c r="AD12" s="285">
        <f t="shared" si="4"/>
        <v>3</v>
      </c>
      <c r="AG12" s="295" t="str">
        <f>IF(AB12="","",VLOOKUP(AB12,ADMIN2026!$A$159:$Z$214,AD12+2+AC12,FALSE))</f>
        <v>unknown</v>
      </c>
    </row>
    <row r="13" spans="1:33" ht="17.100000000000001" customHeight="1">
      <c r="A13" s="325">
        <v>8</v>
      </c>
      <c r="B13" s="294">
        <f>IF(Y13&lt;0.1,"",VLOOKUP($V$3,'Club and ADMIN lookup'!$B$49:$FU$70,Y13,FALSE)*Z13)</f>
        <v>4</v>
      </c>
      <c r="C13" s="295" t="str">
        <f t="shared" si="0"/>
        <v/>
      </c>
      <c r="D13" s="327" t="str">
        <f>IF(B13="","",VLOOKUP(B13,'Club and ADMIN lookup'!$A$2:$B$25,2,FALSE))</f>
        <v>HereF</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TJA</v>
      </c>
      <c r="AC13" s="285">
        <f t="shared" si="3"/>
        <v>13</v>
      </c>
      <c r="AD13" s="285">
        <f t="shared" si="4"/>
        <v>4</v>
      </c>
      <c r="AG13" s="295" t="str">
        <f>IF(AB13="","",VLOOKUP(AB13,ADMIN2026!$A$159:$Z$214,AD13+2+AC13,FALSE))</f>
        <v>unknown</v>
      </c>
    </row>
    <row r="14" spans="1:33" ht="17.100000000000001" customHeight="1">
      <c r="A14" s="325">
        <v>9</v>
      </c>
      <c r="B14" s="294">
        <f>IF(Y14&lt;0.1,"",VLOOKUP($V$3,'Club and ADMIN lookup'!$B$49:$FU$70,Y14,FALSE)*Z14)</f>
        <v>55</v>
      </c>
      <c r="C14" s="295" t="str">
        <f t="shared" si="0"/>
        <v/>
      </c>
      <c r="D14" s="327" t="str">
        <f>IF(B14="","",VLOOKUP(B14,'Club and ADMIN lookup'!$A$2:$B$25,2,FALSE))</f>
        <v>K&amp;S</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TJB</v>
      </c>
      <c r="AC14" s="285">
        <f t="shared" si="3"/>
        <v>13</v>
      </c>
      <c r="AD14" s="285">
        <f t="shared" si="4"/>
        <v>5</v>
      </c>
      <c r="AG14" s="295" t="str">
        <f>IF(AB14="","",VLOOKUP(AB14,ADMIN2026!$A$159:$Z$214,AD14+2+AC14,FALSE))</f>
        <v>unknown</v>
      </c>
    </row>
    <row r="15" spans="1:33" ht="17.100000000000001" customHeight="1">
      <c r="A15" s="325">
        <v>10</v>
      </c>
      <c r="B15" s="294">
        <f>IF(Y15&lt;0.1,"",VLOOKUP($V$3,'Club and ADMIN lookup'!$B$49:$FU$70,Y15,FALSE)*Z15)</f>
        <v>66</v>
      </c>
      <c r="C15" s="295" t="str">
        <f t="shared" si="0"/>
        <v/>
      </c>
      <c r="D15" s="327" t="str">
        <f>IF(B15="","",VLOOKUP(B15,'Club and ADMIN lookup'!$A$2:$B$25,2,FALSE))</f>
        <v>Tipton</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TJB</v>
      </c>
      <c r="AC15" s="285">
        <f t="shared" si="3"/>
        <v>13</v>
      </c>
      <c r="AD15" s="285">
        <f t="shared" si="4"/>
        <v>6</v>
      </c>
      <c r="AG15" s="295" t="str">
        <f>IF(AB15="","",VLOOKUP(AB15,ADMIN2026!$A$159:$Z$214,AD15+2+AC15,FALSE))</f>
        <v>unknown</v>
      </c>
    </row>
    <row r="16" spans="1:33" ht="17.100000000000001" customHeight="1">
      <c r="A16" s="325">
        <v>11</v>
      </c>
      <c r="B16" s="294">
        <f>IF(Y16&lt;0.1,"",VLOOKUP($V$3,'Club and ADMIN lookup'!$B$49:$FU$70,Y16,FALSE)*Z16)</f>
        <v>77</v>
      </c>
      <c r="C16" s="295" t="str">
        <f t="shared" si="0"/>
        <v/>
      </c>
      <c r="D16" s="327" t="str">
        <f>IF(B16="","",VLOOKUP(B16,'Club and ADMIN lookup'!$A$2:$B$25,2,FALSE))</f>
        <v>Worc</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TJB</v>
      </c>
      <c r="AC16" s="285">
        <f t="shared" si="3"/>
        <v>13</v>
      </c>
      <c r="AD16" s="285">
        <f t="shared" si="4"/>
        <v>7</v>
      </c>
      <c r="AG16" s="295" t="str">
        <f>IF(AB16="","",VLOOKUP(AB16,ADMIN2026!$A$159:$Z$214,AD16+2+AC16,FALSE))</f>
        <v>unknown</v>
      </c>
    </row>
    <row r="17" spans="1:33" ht="17.100000000000001" customHeight="1">
      <c r="A17" s="325">
        <v>12</v>
      </c>
      <c r="B17" s="294">
        <f>IF(Y17&lt;0.1,"",VLOOKUP($V$3,'Club and ADMIN lookup'!$B$49:$FU$70,Y17,FALSE)*Z17)</f>
        <v>88</v>
      </c>
      <c r="C17" s="295" t="str">
        <f t="shared" si="0"/>
        <v/>
      </c>
      <c r="D17" s="327" t="str">
        <f>IF(B17="","",VLOOKUP(B17,'Club and ADMIN lookup'!$A$2:$B$25,2,FALSE))</f>
        <v>Yate</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TJB</v>
      </c>
      <c r="AC17" s="285">
        <f t="shared" si="3"/>
        <v>13</v>
      </c>
      <c r="AD17" s="285">
        <f t="shared" si="4"/>
        <v>8</v>
      </c>
      <c r="AG17" s="295" t="str">
        <f>IF(AB17="","",VLOOKUP(AB17,ADMIN2026!$A$159:$Z$214,AD17+2+AC17,FALSE))</f>
        <v>unknown</v>
      </c>
    </row>
    <row r="18" spans="1:33" ht="17.100000000000001" customHeight="1">
      <c r="A18" s="325">
        <v>13</v>
      </c>
      <c r="B18" s="294">
        <f>IF(Y18&lt;0.1,"",VLOOKUP($V$3,'Club and ADMIN lookup'!$B$49:$FU$70,Y18,FALSE)*Z18)</f>
        <v>11</v>
      </c>
      <c r="C18" s="295" t="str">
        <f t="shared" si="0"/>
        <v/>
      </c>
      <c r="D18" s="327" t="str">
        <f>IF(B18="","",VLOOKUP(B18,'Club and ADMIN lookup'!$A$2:$B$25,2,FALSE))</f>
        <v>B&amp;R</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TJB</v>
      </c>
      <c r="AC18" s="285">
        <f t="shared" si="3"/>
        <v>13</v>
      </c>
      <c r="AD18" s="285">
        <f t="shared" si="4"/>
        <v>1</v>
      </c>
      <c r="AG18" s="295" t="str">
        <f>IF(AB18="","",VLOOKUP(AB18,ADMIN2026!$A$159:$Z$214,AD18+2+AC18,FALSE))</f>
        <v>unknown</v>
      </c>
    </row>
    <row r="19" spans="1:33" ht="17.100000000000001" customHeight="1">
      <c r="A19" s="325">
        <v>14</v>
      </c>
      <c r="B19" s="294">
        <f>IF(Y19&lt;0.1,"",VLOOKUP($V$3,'Club and ADMIN lookup'!$B$49:$FU$70,Y19,FALSE)*Z19)</f>
        <v>22</v>
      </c>
      <c r="C19" s="295" t="str">
        <f t="shared" si="0"/>
        <v/>
      </c>
      <c r="D19" s="327" t="str">
        <f>IF(B19="","",VLOOKUP(B19,'Club and ADMIN lookup'!$A$2:$B$25,2,FALSE))</f>
        <v>Chelt</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TJB</v>
      </c>
      <c r="AC19" s="285">
        <f t="shared" si="3"/>
        <v>13</v>
      </c>
      <c r="AD19" s="285">
        <f t="shared" si="4"/>
        <v>2</v>
      </c>
      <c r="AG19" s="295" t="str">
        <f>IF(AB19="","",VLOOKUP(AB19,ADMIN2026!$A$159:$Z$214,AD19+2+AC19,FALSE))</f>
        <v>unknown</v>
      </c>
    </row>
    <row r="20" spans="1:33" ht="17.100000000000001" customHeight="1">
      <c r="A20" s="325">
        <v>15</v>
      </c>
      <c r="B20" s="294">
        <f>IF(Y20&lt;0.1,"",VLOOKUP($V$3,'Club and ADMIN lookup'!$B$49:$FU$70,Y20,FALSE)*Z20)</f>
        <v>33</v>
      </c>
      <c r="C20" s="295" t="str">
        <f t="shared" si="0"/>
        <v/>
      </c>
      <c r="D20" s="327" t="str">
        <f>IF(B20="","",VLOOKUP(B20,'Club and ADMIN lookup'!$A$2:$B$25,2,FALSE))</f>
        <v>D&amp;S</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TJB</v>
      </c>
      <c r="AC20" s="285">
        <f t="shared" si="3"/>
        <v>13</v>
      </c>
      <c r="AD20" s="285">
        <f t="shared" si="4"/>
        <v>3</v>
      </c>
      <c r="AG20" s="295" t="str">
        <f>IF(AB20="","",VLOOKUP(AB20,ADMIN2026!$A$159:$Z$214,AD20+2+AC20,FALSE))</f>
        <v>unknown</v>
      </c>
    </row>
    <row r="21" spans="1:33" ht="17.100000000000001" customHeight="1">
      <c r="A21" s="325">
        <v>16</v>
      </c>
      <c r="B21" s="294">
        <f>IF(Y21&lt;0.1,"",VLOOKUP($V$3,'Club and ADMIN lookup'!$B$49:$FU$70,Y21,FALSE)*Z21)</f>
        <v>44</v>
      </c>
      <c r="C21" s="295" t="str">
        <f t="shared" si="0"/>
        <v/>
      </c>
      <c r="D21" s="327" t="str">
        <f>IF(B21="","",VLOOKUP(B21,'Club and ADMIN lookup'!$A$2:$B$25,2,FALSE))</f>
        <v>HereF</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TJB</v>
      </c>
      <c r="AC21" s="285">
        <f t="shared" si="3"/>
        <v>13</v>
      </c>
      <c r="AD21" s="285">
        <f t="shared" si="4"/>
        <v>4</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13</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13</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13</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13</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PW1UlMmQ/RIX3WWq0TWa/tc2uOP+F2T//WCGVtm+I+B76lrEvHTGP83zd4fNpqTmfPMIklRMfW20mEo8R8T+Ig==" saltValue="xIdTHk4TF0gz0eNGDUzCjA=="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0B1F-A279-4ADE-9928-BED3868897EF}">
  <sheetPr>
    <pageSetUpPr fitToPage="1"/>
  </sheetPr>
  <dimension ref="A1:AG42"/>
  <sheetViews>
    <sheetView zoomScale="80" zoomScaleNormal="80" workbookViewId="0">
      <selection activeCell="C19" sqref="C19"/>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0.52083333333333337</v>
      </c>
      <c r="D3" s="321" t="s">
        <v>885</v>
      </c>
      <c r="E3" s="322" t="s">
        <v>780</v>
      </c>
      <c r="F3" s="351" t="s">
        <v>522</v>
      </c>
      <c r="G3" s="352"/>
      <c r="H3" s="323" t="s">
        <v>886</v>
      </c>
      <c r="I3" s="353">
        <f>VLOOKUP(F3,'Club and ADMIN lookup'!A76:F89,VLOOKUP(L1,'Club and ADMIN lookup'!A93:B97,2,FALSE),FALSE)</f>
        <v>10</v>
      </c>
      <c r="J3" s="353"/>
      <c r="K3" s="322" t="s">
        <v>782</v>
      </c>
      <c r="L3" s="324" t="s">
        <v>541</v>
      </c>
      <c r="M3" s="339">
        <f>IF(AC3="MW","mixed",IF(AC3="M",VLOOKUP(AD3,'League and Div records'!A32:W52,AB3,FALSE),IF(AC3="W",VLOOKUP(AD3,'League and Div records'!A5:W26,AB3,FALSE),"err")))</f>
        <v>15.79</v>
      </c>
      <c r="N3" s="354"/>
      <c r="O3" s="322" t="s">
        <v>784</v>
      </c>
      <c r="P3" s="339">
        <f>IF(AC3="MW","mixed",IF(AC3="M",VLOOKUP(AD3,'League and Div records'!A32:W52,4,FALSE),IF(AC3="W",VLOOKUP(AD3,'League and Div records'!A5:W26,4,FALSE),"err")))</f>
        <v>17.559999999999999</v>
      </c>
      <c r="Q3" s="354"/>
      <c r="R3" s="323"/>
      <c r="S3" s="323"/>
      <c r="T3" s="338" t="s">
        <v>887</v>
      </c>
      <c r="U3" s="339"/>
      <c r="V3" s="315" t="str">
        <f>HLOOKUP(F3,'Club and ADMIN lookup'!$C$43:$R$44,2,FALSE)</f>
        <v>SP</v>
      </c>
      <c r="W3" s="168"/>
      <c r="X3" s="168"/>
      <c r="Y3" s="168"/>
      <c r="Z3" s="168"/>
      <c r="AA3" s="168"/>
      <c r="AB3" s="285">
        <f>VLOOKUP(L1,'Club and ADMIN lookup'!T1:X5,5,FALSE)</f>
        <v>22</v>
      </c>
      <c r="AC3" s="285" t="str">
        <f>VLOOKUP(F3,'Club and ADMIN lookup'!$S$14:$U$30,2,FALSE)</f>
        <v>M</v>
      </c>
      <c r="AD3" s="285" t="str">
        <f>VLOOKUP(F3,'Club and ADMIN lookup'!$S$14:$U$30,3,FALSE)</f>
        <v>SP</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6</v>
      </c>
      <c r="C6" s="295" t="str">
        <f>IF(AG6="","",IF(AG6="unknown","",AG6))</f>
        <v/>
      </c>
      <c r="D6" s="327" t="str">
        <f>IF(B6="","",VLOOKUP(B6,'Club and ADMIN lookup'!$A$2:$B$25,2,FALSE))</f>
        <v>Tipton</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SPA</v>
      </c>
      <c r="AC6" s="285">
        <f>IF(AC$3="M",0,IF(AC$3="W",13,"error"))</f>
        <v>0</v>
      </c>
      <c r="AD6" s="285">
        <f>IF(B6&lt;10.5,B6,IF(B6&lt;100.5,B6/11,IF(B6&lt;1000.5,B6/111,"")))</f>
        <v>6</v>
      </c>
      <c r="AG6" s="295" t="str">
        <f>IF(AB6="","",VLOOKUP(AB6,ADMIN2026!$A$159:$Z$214,AD6+2+AC6,FALSE))</f>
        <v>unknown</v>
      </c>
    </row>
    <row r="7" spans="1:33" ht="17.100000000000001" customHeight="1">
      <c r="A7" s="325">
        <v>2</v>
      </c>
      <c r="B7" s="294">
        <f>IF(Y7&lt;0.1,"",VLOOKUP($V$3,'Club and ADMIN lookup'!$B$49:$FU$70,Y7,FALSE)*Z7)</f>
        <v>7</v>
      </c>
      <c r="C7" s="295" t="str">
        <f t="shared" ref="C7:C25" si="0">IF(AG7="","",IF(AG7="unknown","",AG7))</f>
        <v/>
      </c>
      <c r="D7" s="327" t="str">
        <f>IF(B7="","",VLOOKUP(B7,'Club and ADMIN lookup'!$A$2:$B$25,2,FALSE))</f>
        <v>Worc</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SPA</v>
      </c>
      <c r="AC7" s="285">
        <f t="shared" ref="AC7:AC25" si="3">IF(AC$3="M",0,IF(AC$3="W",13,"error"))</f>
        <v>0</v>
      </c>
      <c r="AD7" s="285">
        <f t="shared" ref="AD7:AD25" si="4">IF(B7&lt;10.5,B7,IF(B7&lt;100.5,B7/11,IF(B7&lt;1000.5,B7/111,"")))</f>
        <v>7</v>
      </c>
      <c r="AG7" s="295" t="str">
        <f>IF(AB7="","",VLOOKUP(AB7,ADMIN2026!$A$159:$Z$214,AD7+2+AC7,FALSE))</f>
        <v>unknown</v>
      </c>
    </row>
    <row r="8" spans="1:33" ht="17.100000000000001" customHeight="1">
      <c r="A8" s="325">
        <v>3</v>
      </c>
      <c r="B8" s="294">
        <f>IF(Y8&lt;0.1,"",VLOOKUP($V$3,'Club and ADMIN lookup'!$B$49:$FU$70,Y8,FALSE)*Z8)</f>
        <v>8</v>
      </c>
      <c r="C8" s="295" t="str">
        <f t="shared" si="0"/>
        <v/>
      </c>
      <c r="D8" s="327" t="str">
        <f>IF(B8="","",VLOOKUP(B8,'Club and ADMIN lookup'!$A$2:$B$25,2,FALSE))</f>
        <v>Yate</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SPA</v>
      </c>
      <c r="AC8" s="285">
        <f t="shared" si="3"/>
        <v>0</v>
      </c>
      <c r="AD8" s="285">
        <f t="shared" si="4"/>
        <v>8</v>
      </c>
      <c r="AG8" s="295" t="str">
        <f>IF(AB8="","",VLOOKUP(AB8,ADMIN2026!$A$159:$Z$214,AD8+2+AC8,FALSE))</f>
        <v>unknown</v>
      </c>
    </row>
    <row r="9" spans="1:33" ht="17.100000000000001" customHeight="1">
      <c r="A9" s="325">
        <v>4</v>
      </c>
      <c r="B9" s="294">
        <f>IF(Y9&lt;0.1,"",VLOOKUP($V$3,'Club and ADMIN lookup'!$B$49:$FU$70,Y9,FALSE)*Z9)</f>
        <v>1</v>
      </c>
      <c r="C9" s="295" t="str">
        <f t="shared" si="0"/>
        <v/>
      </c>
      <c r="D9" s="327" t="str">
        <f>IF(B9="","",VLOOKUP(B9,'Club and ADMIN lookup'!$A$2:$B$25,2,FALSE))</f>
        <v>B&amp;R</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SPA</v>
      </c>
      <c r="AC9" s="285">
        <f t="shared" si="3"/>
        <v>0</v>
      </c>
      <c r="AD9" s="285">
        <f t="shared" si="4"/>
        <v>1</v>
      </c>
      <c r="AG9" s="295" t="str">
        <f>IF(AB9="","",VLOOKUP(AB9,ADMIN2026!$A$159:$Z$214,AD9+2+AC9,FALSE))</f>
        <v>unknown</v>
      </c>
    </row>
    <row r="10" spans="1:33" ht="17.100000000000001" customHeight="1">
      <c r="A10" s="325">
        <v>5</v>
      </c>
      <c r="B10" s="294">
        <f>IF(Y10&lt;0.1,"",VLOOKUP($V$3,'Club and ADMIN lookup'!$B$49:$FU$70,Y10,FALSE)*Z10)</f>
        <v>2</v>
      </c>
      <c r="C10" s="295" t="str">
        <f t="shared" si="0"/>
        <v/>
      </c>
      <c r="D10" s="327" t="str">
        <f>IF(B10="","",VLOOKUP(B10,'Club and ADMIN lookup'!$A$2:$B$25,2,FALSE))</f>
        <v>Chelt</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SPA</v>
      </c>
      <c r="AC10" s="285">
        <f t="shared" si="3"/>
        <v>0</v>
      </c>
      <c r="AD10" s="285">
        <f t="shared" si="4"/>
        <v>2</v>
      </c>
      <c r="AG10" s="295" t="str">
        <f>IF(AB10="","",VLOOKUP(AB10,ADMIN2026!$A$159:$Z$214,AD10+2+AC10,FALSE))</f>
        <v>unknown</v>
      </c>
    </row>
    <row r="11" spans="1:33" ht="17.100000000000001" customHeight="1">
      <c r="A11" s="325">
        <v>6</v>
      </c>
      <c r="B11" s="294">
        <f>IF(Y11&lt;0.1,"",VLOOKUP($V$3,'Club and ADMIN lookup'!$B$49:$FU$70,Y11,FALSE)*Z11)</f>
        <v>3</v>
      </c>
      <c r="C11" s="295" t="str">
        <f t="shared" si="0"/>
        <v/>
      </c>
      <c r="D11" s="327" t="str">
        <f>IF(B11="","",VLOOKUP(B11,'Club and ADMIN lookup'!$A$2:$B$25,2,FALSE))</f>
        <v>D&amp;S</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SPA</v>
      </c>
      <c r="AC11" s="285">
        <f t="shared" si="3"/>
        <v>0</v>
      </c>
      <c r="AD11" s="285">
        <f t="shared" si="4"/>
        <v>3</v>
      </c>
      <c r="AG11" s="295" t="str">
        <f>IF(AB11="","",VLOOKUP(AB11,ADMIN2026!$A$159:$Z$214,AD11+2+AC11,FALSE))</f>
        <v>unknown</v>
      </c>
    </row>
    <row r="12" spans="1:33" ht="17.100000000000001" customHeight="1">
      <c r="A12" s="325">
        <v>7</v>
      </c>
      <c r="B12" s="294">
        <f>IF(Y12&lt;0.1,"",VLOOKUP($V$3,'Club and ADMIN lookup'!$B$49:$FU$70,Y12,FALSE)*Z12)</f>
        <v>4</v>
      </c>
      <c r="C12" s="295" t="str">
        <f t="shared" si="0"/>
        <v/>
      </c>
      <c r="D12" s="327" t="str">
        <f>IF(B12="","",VLOOKUP(B12,'Club and ADMIN lookup'!$A$2:$B$25,2,FALSE))</f>
        <v>HereF</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SPA</v>
      </c>
      <c r="AC12" s="285">
        <f t="shared" si="3"/>
        <v>0</v>
      </c>
      <c r="AD12" s="285">
        <f t="shared" si="4"/>
        <v>4</v>
      </c>
      <c r="AG12" s="295" t="str">
        <f>IF(AB12="","",VLOOKUP(AB12,ADMIN2026!$A$159:$Z$214,AD12+2+AC12,FALSE))</f>
        <v>unknown</v>
      </c>
    </row>
    <row r="13" spans="1:33" ht="17.100000000000001" customHeight="1">
      <c r="A13" s="325">
        <v>8</v>
      </c>
      <c r="B13" s="294">
        <f>IF(Y13&lt;0.1,"",VLOOKUP($V$3,'Club and ADMIN lookup'!$B$49:$FU$70,Y13,FALSE)*Z13)</f>
        <v>5</v>
      </c>
      <c r="C13" s="295" t="str">
        <f t="shared" si="0"/>
        <v/>
      </c>
      <c r="D13" s="327" t="str">
        <f>IF(B13="","",VLOOKUP(B13,'Club and ADMIN lookup'!$A$2:$B$25,2,FALSE))</f>
        <v>K&amp;S</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SPA</v>
      </c>
      <c r="AC13" s="285">
        <f t="shared" si="3"/>
        <v>0</v>
      </c>
      <c r="AD13" s="285">
        <f t="shared" si="4"/>
        <v>5</v>
      </c>
      <c r="AG13" s="295" t="str">
        <f>IF(AB13="","",VLOOKUP(AB13,ADMIN2026!$A$159:$Z$214,AD13+2+AC13,FALSE))</f>
        <v>unknown</v>
      </c>
    </row>
    <row r="14" spans="1:33" ht="17.100000000000001" customHeight="1">
      <c r="A14" s="325">
        <v>9</v>
      </c>
      <c r="B14" s="294">
        <f>IF(Y14&lt;0.1,"",VLOOKUP($V$3,'Club and ADMIN lookup'!$B$49:$FU$70,Y14,FALSE)*Z14)</f>
        <v>66</v>
      </c>
      <c r="C14" s="295" t="str">
        <f t="shared" si="0"/>
        <v/>
      </c>
      <c r="D14" s="327" t="str">
        <f>IF(B14="","",VLOOKUP(B14,'Club and ADMIN lookup'!$A$2:$B$25,2,FALSE))</f>
        <v>Tipton</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SPB</v>
      </c>
      <c r="AC14" s="285">
        <f t="shared" si="3"/>
        <v>0</v>
      </c>
      <c r="AD14" s="285">
        <f t="shared" si="4"/>
        <v>6</v>
      </c>
      <c r="AG14" s="295" t="str">
        <f>IF(AB14="","",VLOOKUP(AB14,ADMIN2026!$A$159:$Z$214,AD14+2+AC14,FALSE))</f>
        <v>unknown</v>
      </c>
    </row>
    <row r="15" spans="1:33" ht="17.100000000000001" customHeight="1">
      <c r="A15" s="325">
        <v>10</v>
      </c>
      <c r="B15" s="294">
        <f>IF(Y15&lt;0.1,"",VLOOKUP($V$3,'Club and ADMIN lookup'!$B$49:$FU$70,Y15,FALSE)*Z15)</f>
        <v>77</v>
      </c>
      <c r="C15" s="295" t="str">
        <f t="shared" si="0"/>
        <v/>
      </c>
      <c r="D15" s="327" t="str">
        <f>IF(B15="","",VLOOKUP(B15,'Club and ADMIN lookup'!$A$2:$B$25,2,FALSE))</f>
        <v>Worc</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SPB</v>
      </c>
      <c r="AC15" s="285">
        <f t="shared" si="3"/>
        <v>0</v>
      </c>
      <c r="AD15" s="285">
        <f t="shared" si="4"/>
        <v>7</v>
      </c>
      <c r="AG15" s="295" t="str">
        <f>IF(AB15="","",VLOOKUP(AB15,ADMIN2026!$A$159:$Z$214,AD15+2+AC15,FALSE))</f>
        <v>unknown</v>
      </c>
    </row>
    <row r="16" spans="1:33" ht="17.100000000000001" customHeight="1">
      <c r="A16" s="325">
        <v>11</v>
      </c>
      <c r="B16" s="294">
        <f>IF(Y16&lt;0.1,"",VLOOKUP($V$3,'Club and ADMIN lookup'!$B$49:$FU$70,Y16,FALSE)*Z16)</f>
        <v>88</v>
      </c>
      <c r="C16" s="295" t="str">
        <f t="shared" si="0"/>
        <v/>
      </c>
      <c r="D16" s="327" t="str">
        <f>IF(B16="","",VLOOKUP(B16,'Club and ADMIN lookup'!$A$2:$B$25,2,FALSE))</f>
        <v>Yate</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SPB</v>
      </c>
      <c r="AC16" s="285">
        <f t="shared" si="3"/>
        <v>0</v>
      </c>
      <c r="AD16" s="285">
        <f t="shared" si="4"/>
        <v>8</v>
      </c>
      <c r="AG16" s="295" t="str">
        <f>IF(AB16="","",VLOOKUP(AB16,ADMIN2026!$A$159:$Z$214,AD16+2+AC16,FALSE))</f>
        <v>unknown</v>
      </c>
    </row>
    <row r="17" spans="1:33" ht="17.100000000000001" customHeight="1">
      <c r="A17" s="325">
        <v>12</v>
      </c>
      <c r="B17" s="294">
        <f>IF(Y17&lt;0.1,"",VLOOKUP($V$3,'Club and ADMIN lookup'!$B$49:$FU$70,Y17,FALSE)*Z17)</f>
        <v>11</v>
      </c>
      <c r="C17" s="295" t="str">
        <f t="shared" si="0"/>
        <v/>
      </c>
      <c r="D17" s="327" t="str">
        <f>IF(B17="","",VLOOKUP(B17,'Club and ADMIN lookup'!$A$2:$B$25,2,FALSE))</f>
        <v>B&amp;R</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SPB</v>
      </c>
      <c r="AC17" s="285">
        <f t="shared" si="3"/>
        <v>0</v>
      </c>
      <c r="AD17" s="285">
        <f t="shared" si="4"/>
        <v>1</v>
      </c>
      <c r="AG17" s="295" t="str">
        <f>IF(AB17="","",VLOOKUP(AB17,ADMIN2026!$A$159:$Z$214,AD17+2+AC17,FALSE))</f>
        <v>unknown</v>
      </c>
    </row>
    <row r="18" spans="1:33" ht="17.100000000000001" customHeight="1">
      <c r="A18" s="325">
        <v>13</v>
      </c>
      <c r="B18" s="294">
        <f>IF(Y18&lt;0.1,"",VLOOKUP($V$3,'Club and ADMIN lookup'!$B$49:$FU$70,Y18,FALSE)*Z18)</f>
        <v>22</v>
      </c>
      <c r="C18" s="295" t="str">
        <f t="shared" si="0"/>
        <v/>
      </c>
      <c r="D18" s="327" t="str">
        <f>IF(B18="","",VLOOKUP(B18,'Club and ADMIN lookup'!$A$2:$B$25,2,FALSE))</f>
        <v>Chelt</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SPB</v>
      </c>
      <c r="AC18" s="285">
        <f t="shared" si="3"/>
        <v>0</v>
      </c>
      <c r="AD18" s="285">
        <f t="shared" si="4"/>
        <v>2</v>
      </c>
      <c r="AG18" s="295" t="str">
        <f>IF(AB18="","",VLOOKUP(AB18,ADMIN2026!$A$159:$Z$214,AD18+2+AC18,FALSE))</f>
        <v>unknown</v>
      </c>
    </row>
    <row r="19" spans="1:33" ht="17.100000000000001" customHeight="1">
      <c r="A19" s="325">
        <v>14</v>
      </c>
      <c r="B19" s="294">
        <f>IF(Y19&lt;0.1,"",VLOOKUP($V$3,'Club and ADMIN lookup'!$B$49:$FU$70,Y19,FALSE)*Z19)</f>
        <v>33</v>
      </c>
      <c r="C19" s="295" t="str">
        <f t="shared" si="0"/>
        <v/>
      </c>
      <c r="D19" s="327" t="str">
        <f>IF(B19="","",VLOOKUP(B19,'Club and ADMIN lookup'!$A$2:$B$25,2,FALSE))</f>
        <v>D&amp;S</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SPB</v>
      </c>
      <c r="AC19" s="285">
        <f t="shared" si="3"/>
        <v>0</v>
      </c>
      <c r="AD19" s="285">
        <f t="shared" si="4"/>
        <v>3</v>
      </c>
      <c r="AG19" s="295" t="str">
        <f>IF(AB19="","",VLOOKUP(AB19,ADMIN2026!$A$159:$Z$214,AD19+2+AC19,FALSE))</f>
        <v>unknown</v>
      </c>
    </row>
    <row r="20" spans="1:33" ht="17.100000000000001" customHeight="1">
      <c r="A20" s="325">
        <v>15</v>
      </c>
      <c r="B20" s="294">
        <f>IF(Y20&lt;0.1,"",VLOOKUP($V$3,'Club and ADMIN lookup'!$B$49:$FU$70,Y20,FALSE)*Z20)</f>
        <v>44</v>
      </c>
      <c r="C20" s="295" t="str">
        <f t="shared" si="0"/>
        <v/>
      </c>
      <c r="D20" s="327" t="str">
        <f>IF(B20="","",VLOOKUP(B20,'Club and ADMIN lookup'!$A$2:$B$25,2,FALSE))</f>
        <v>HereF</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SPB</v>
      </c>
      <c r="AC20" s="285">
        <f t="shared" si="3"/>
        <v>0</v>
      </c>
      <c r="AD20" s="285">
        <f t="shared" si="4"/>
        <v>4</v>
      </c>
      <c r="AG20" s="295" t="str">
        <f>IF(AB20="","",VLOOKUP(AB20,ADMIN2026!$A$159:$Z$214,AD20+2+AC20,FALSE))</f>
        <v>unknown</v>
      </c>
    </row>
    <row r="21" spans="1:33" ht="17.100000000000001" customHeight="1">
      <c r="A21" s="325">
        <v>16</v>
      </c>
      <c r="B21" s="294">
        <f>IF(Y21&lt;0.1,"",VLOOKUP($V$3,'Club and ADMIN lookup'!$B$49:$FU$70,Y21,FALSE)*Z21)</f>
        <v>55</v>
      </c>
      <c r="C21" s="295" t="str">
        <f t="shared" si="0"/>
        <v/>
      </c>
      <c r="D21" s="327" t="str">
        <f>IF(B21="","",VLOOKUP(B21,'Club and ADMIN lookup'!$A$2:$B$25,2,FALSE))</f>
        <v>K&amp;S</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SPB</v>
      </c>
      <c r="AC21" s="285">
        <f t="shared" si="3"/>
        <v>0</v>
      </c>
      <c r="AD21" s="285">
        <f t="shared" si="4"/>
        <v>5</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0</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0</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0</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0</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oHPcztnrR4XLl4BGaw1RZqUddqzPILsEKaO8amWylLCnZY3KIUSs4ewUo9fAU7ieto3FHYXjWsVfyRP7p/74Eg==" saltValue="4q3A3nylGGq6c4DFedVV3A=="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1ABF-899A-492D-9E3D-672AA16565EF}">
  <sheetPr>
    <pageSetUpPr fitToPage="1"/>
  </sheetPr>
  <dimension ref="A1:AD42"/>
  <sheetViews>
    <sheetView workbookViewId="0">
      <selection activeCell="E4" sqref="E4:F4"/>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0.52083333333333337</v>
      </c>
      <c r="D3" s="321" t="s">
        <v>885</v>
      </c>
      <c r="E3" s="322" t="s">
        <v>780</v>
      </c>
      <c r="F3" s="351" t="s">
        <v>522</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SP</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U+fAKRjPXGOtjtZ+s0TSHrv/1Z6+Mah3JYk2ZVV8JH6IiaZl3BxA+rIugyaJYOAyCNY4jD32uqsKa755+QojQQ==" saltValue="wxSGNfDS80Y4fZslIK1fXw=="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2"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2D86F-663A-49BB-9493-D87854D5540E}">
  <sheetPr>
    <pageSetUpPr fitToPage="1"/>
  </sheetPr>
  <dimension ref="A1:AG42"/>
  <sheetViews>
    <sheetView zoomScale="80" zoomScaleNormal="80" workbookViewId="0">
      <selection activeCell="C19" sqref="C19"/>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0.61805555555555558</v>
      </c>
      <c r="D3" s="321" t="s">
        <v>885</v>
      </c>
      <c r="E3" s="322" t="s">
        <v>780</v>
      </c>
      <c r="F3" s="351" t="s">
        <v>524</v>
      </c>
      <c r="G3" s="352"/>
      <c r="H3" s="323" t="s">
        <v>886</v>
      </c>
      <c r="I3" s="353">
        <f>VLOOKUP(F3,'Club and ADMIN lookup'!A76:F89,VLOOKUP(L1,'Club and ADMIN lookup'!A93:B97,2,FALSE),FALSE)</f>
        <v>8.1999999999999993</v>
      </c>
      <c r="J3" s="353"/>
      <c r="K3" s="322" t="s">
        <v>782</v>
      </c>
      <c r="L3" s="324" t="s">
        <v>541</v>
      </c>
      <c r="M3" s="339">
        <f>IF(AC3="MW","mixed",IF(AC3="M",VLOOKUP(AD3,'League and Div records'!A32:W52,AB3,FALSE),IF(AC3="W",VLOOKUP(AD3,'League and Div records'!A5:W26,AB3,FALSE),"err")))</f>
        <v>15.51</v>
      </c>
      <c r="N3" s="354"/>
      <c r="O3" s="322" t="s">
        <v>784</v>
      </c>
      <c r="P3" s="339">
        <f>IF(AC3="MW","mixed",IF(AC3="M",VLOOKUP(AD3,'League and Div records'!A32:W52,4,FALSE),IF(AC3="W",VLOOKUP(AD3,'League and Div records'!A5:W26,4,FALSE),"err")))</f>
        <v>16.45</v>
      </c>
      <c r="Q3" s="354"/>
      <c r="R3" s="323"/>
      <c r="S3" s="323"/>
      <c r="T3" s="338" t="s">
        <v>887</v>
      </c>
      <c r="U3" s="339"/>
      <c r="V3" s="315" t="str">
        <f>HLOOKUP(F3,'Club and ADMIN lookup'!$C$43:$R$44,2,FALSE)</f>
        <v>SP</v>
      </c>
      <c r="W3" s="168"/>
      <c r="X3" s="168"/>
      <c r="Y3" s="168"/>
      <c r="Z3" s="168"/>
      <c r="AA3" s="168"/>
      <c r="AB3" s="285">
        <f>VLOOKUP(L1,'Club and ADMIN lookup'!T1:X5,5,FALSE)</f>
        <v>22</v>
      </c>
      <c r="AC3" s="285" t="str">
        <f>VLOOKUP(F3,'Club and ADMIN lookup'!$S$14:$U$30,2,FALSE)</f>
        <v>W</v>
      </c>
      <c r="AD3" s="285" t="str">
        <f>VLOOKUP(F3,'Club and ADMIN lookup'!$S$14:$U$30,3,FALSE)</f>
        <v>SP</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6</v>
      </c>
      <c r="C6" s="295" t="str">
        <f>IF(AG6="","",IF(AG6="unknown","",AG6))</f>
        <v/>
      </c>
      <c r="D6" s="327" t="str">
        <f>IF(B6="","",VLOOKUP(B6,'Club and ADMIN lookup'!$A$2:$B$25,2,FALSE))</f>
        <v>Tipton</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SPA</v>
      </c>
      <c r="AC6" s="285">
        <f>IF(AC$3="M",0,IF(AC$3="W",13,"error"))</f>
        <v>13</v>
      </c>
      <c r="AD6" s="285">
        <f>IF(B6&lt;10.5,B6,IF(B6&lt;100.5,B6/11,IF(B6&lt;1000.5,B6/111,"")))</f>
        <v>6</v>
      </c>
      <c r="AG6" s="295" t="str">
        <f>IF(AB6="","",VLOOKUP(AB6,ADMIN2026!$A$159:$Z$214,AD6+2+AC6,FALSE))</f>
        <v>unknown</v>
      </c>
    </row>
    <row r="7" spans="1:33" ht="17.100000000000001" customHeight="1">
      <c r="A7" s="325">
        <v>2</v>
      </c>
      <c r="B7" s="294">
        <f>IF(Y7&lt;0.1,"",VLOOKUP($V$3,'Club and ADMIN lookup'!$B$49:$FU$70,Y7,FALSE)*Z7)</f>
        <v>7</v>
      </c>
      <c r="C7" s="295" t="str">
        <f t="shared" ref="C7:C25" si="0">IF(AG7="","",IF(AG7="unknown","",AG7))</f>
        <v/>
      </c>
      <c r="D7" s="327" t="str">
        <f>IF(B7="","",VLOOKUP(B7,'Club and ADMIN lookup'!$A$2:$B$25,2,FALSE))</f>
        <v>Worc</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SPA</v>
      </c>
      <c r="AC7" s="285">
        <f t="shared" ref="AC7:AC25" si="3">IF(AC$3="M",0,IF(AC$3="W",13,"error"))</f>
        <v>13</v>
      </c>
      <c r="AD7" s="285">
        <f t="shared" ref="AD7:AD25" si="4">IF(B7&lt;10.5,B7,IF(B7&lt;100.5,B7/11,IF(B7&lt;1000.5,B7/111,"")))</f>
        <v>7</v>
      </c>
      <c r="AG7" s="295" t="str">
        <f>IF(AB7="","",VLOOKUP(AB7,ADMIN2026!$A$159:$Z$214,AD7+2+AC7,FALSE))</f>
        <v>unknown</v>
      </c>
    </row>
    <row r="8" spans="1:33" ht="17.100000000000001" customHeight="1">
      <c r="A8" s="325">
        <v>3</v>
      </c>
      <c r="B8" s="294">
        <f>IF(Y8&lt;0.1,"",VLOOKUP($V$3,'Club and ADMIN lookup'!$B$49:$FU$70,Y8,FALSE)*Z8)</f>
        <v>8</v>
      </c>
      <c r="C8" s="295" t="str">
        <f t="shared" si="0"/>
        <v/>
      </c>
      <c r="D8" s="327" t="str">
        <f>IF(B8="","",VLOOKUP(B8,'Club and ADMIN lookup'!$A$2:$B$25,2,FALSE))</f>
        <v>Yate</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SPA</v>
      </c>
      <c r="AC8" s="285">
        <f t="shared" si="3"/>
        <v>13</v>
      </c>
      <c r="AD8" s="285">
        <f t="shared" si="4"/>
        <v>8</v>
      </c>
      <c r="AG8" s="295" t="str">
        <f>IF(AB8="","",VLOOKUP(AB8,ADMIN2026!$A$159:$Z$214,AD8+2+AC8,FALSE))</f>
        <v>unknown</v>
      </c>
    </row>
    <row r="9" spans="1:33" ht="17.100000000000001" customHeight="1">
      <c r="A9" s="325">
        <v>4</v>
      </c>
      <c r="B9" s="294">
        <f>IF(Y9&lt;0.1,"",VLOOKUP($V$3,'Club and ADMIN lookup'!$B$49:$FU$70,Y9,FALSE)*Z9)</f>
        <v>1</v>
      </c>
      <c r="C9" s="295" t="str">
        <f t="shared" si="0"/>
        <v/>
      </c>
      <c r="D9" s="327" t="str">
        <f>IF(B9="","",VLOOKUP(B9,'Club and ADMIN lookup'!$A$2:$B$25,2,FALSE))</f>
        <v>B&amp;R</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SPA</v>
      </c>
      <c r="AC9" s="285">
        <f t="shared" si="3"/>
        <v>13</v>
      </c>
      <c r="AD9" s="285">
        <f t="shared" si="4"/>
        <v>1</v>
      </c>
      <c r="AG9" s="295" t="str">
        <f>IF(AB9="","",VLOOKUP(AB9,ADMIN2026!$A$159:$Z$214,AD9+2+AC9,FALSE))</f>
        <v>unknown</v>
      </c>
    </row>
    <row r="10" spans="1:33" ht="17.100000000000001" customHeight="1">
      <c r="A10" s="325">
        <v>5</v>
      </c>
      <c r="B10" s="294">
        <f>IF(Y10&lt;0.1,"",VLOOKUP($V$3,'Club and ADMIN lookup'!$B$49:$FU$70,Y10,FALSE)*Z10)</f>
        <v>2</v>
      </c>
      <c r="C10" s="295" t="str">
        <f t="shared" si="0"/>
        <v/>
      </c>
      <c r="D10" s="327" t="str">
        <f>IF(B10="","",VLOOKUP(B10,'Club and ADMIN lookup'!$A$2:$B$25,2,FALSE))</f>
        <v>Chelt</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SPA</v>
      </c>
      <c r="AC10" s="285">
        <f t="shared" si="3"/>
        <v>13</v>
      </c>
      <c r="AD10" s="285">
        <f t="shared" si="4"/>
        <v>2</v>
      </c>
      <c r="AG10" s="295" t="str">
        <f>IF(AB10="","",VLOOKUP(AB10,ADMIN2026!$A$159:$Z$214,AD10+2+AC10,FALSE))</f>
        <v>unknown</v>
      </c>
    </row>
    <row r="11" spans="1:33" ht="17.100000000000001" customHeight="1">
      <c r="A11" s="325">
        <v>6</v>
      </c>
      <c r="B11" s="294">
        <f>IF(Y11&lt;0.1,"",VLOOKUP($V$3,'Club and ADMIN lookup'!$B$49:$FU$70,Y11,FALSE)*Z11)</f>
        <v>3</v>
      </c>
      <c r="C11" s="295" t="str">
        <f t="shared" si="0"/>
        <v/>
      </c>
      <c r="D11" s="327" t="str">
        <f>IF(B11="","",VLOOKUP(B11,'Club and ADMIN lookup'!$A$2:$B$25,2,FALSE))</f>
        <v>D&amp;S</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SPA</v>
      </c>
      <c r="AC11" s="285">
        <f t="shared" si="3"/>
        <v>13</v>
      </c>
      <c r="AD11" s="285">
        <f t="shared" si="4"/>
        <v>3</v>
      </c>
      <c r="AG11" s="295" t="str">
        <f>IF(AB11="","",VLOOKUP(AB11,ADMIN2026!$A$159:$Z$214,AD11+2+AC11,FALSE))</f>
        <v>unknown</v>
      </c>
    </row>
    <row r="12" spans="1:33" ht="17.100000000000001" customHeight="1">
      <c r="A12" s="325">
        <v>7</v>
      </c>
      <c r="B12" s="294">
        <f>IF(Y12&lt;0.1,"",VLOOKUP($V$3,'Club and ADMIN lookup'!$B$49:$FU$70,Y12,FALSE)*Z12)</f>
        <v>4</v>
      </c>
      <c r="C12" s="295" t="str">
        <f t="shared" si="0"/>
        <v/>
      </c>
      <c r="D12" s="327" t="str">
        <f>IF(B12="","",VLOOKUP(B12,'Club and ADMIN lookup'!$A$2:$B$25,2,FALSE))</f>
        <v>HereF</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SPA</v>
      </c>
      <c r="AC12" s="285">
        <f t="shared" si="3"/>
        <v>13</v>
      </c>
      <c r="AD12" s="285">
        <f t="shared" si="4"/>
        <v>4</v>
      </c>
      <c r="AG12" s="295" t="str">
        <f>IF(AB12="","",VLOOKUP(AB12,ADMIN2026!$A$159:$Z$214,AD12+2+AC12,FALSE))</f>
        <v>unknown</v>
      </c>
    </row>
    <row r="13" spans="1:33" ht="17.100000000000001" customHeight="1">
      <c r="A13" s="325">
        <v>8</v>
      </c>
      <c r="B13" s="294">
        <f>IF(Y13&lt;0.1,"",VLOOKUP($V$3,'Club and ADMIN lookup'!$B$49:$FU$70,Y13,FALSE)*Z13)</f>
        <v>5</v>
      </c>
      <c r="C13" s="295" t="str">
        <f t="shared" si="0"/>
        <v/>
      </c>
      <c r="D13" s="327" t="str">
        <f>IF(B13="","",VLOOKUP(B13,'Club and ADMIN lookup'!$A$2:$B$25,2,FALSE))</f>
        <v>K&amp;S</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SPA</v>
      </c>
      <c r="AC13" s="285">
        <f t="shared" si="3"/>
        <v>13</v>
      </c>
      <c r="AD13" s="285">
        <f t="shared" si="4"/>
        <v>5</v>
      </c>
      <c r="AG13" s="295" t="str">
        <f>IF(AB13="","",VLOOKUP(AB13,ADMIN2026!$A$159:$Z$214,AD13+2+AC13,FALSE))</f>
        <v>unknown</v>
      </c>
    </row>
    <row r="14" spans="1:33" ht="17.100000000000001" customHeight="1">
      <c r="A14" s="325">
        <v>9</v>
      </c>
      <c r="B14" s="294">
        <f>IF(Y14&lt;0.1,"",VLOOKUP($V$3,'Club and ADMIN lookup'!$B$49:$FU$70,Y14,FALSE)*Z14)</f>
        <v>66</v>
      </c>
      <c r="C14" s="295" t="str">
        <f t="shared" si="0"/>
        <v/>
      </c>
      <c r="D14" s="327" t="str">
        <f>IF(B14="","",VLOOKUP(B14,'Club and ADMIN lookup'!$A$2:$B$25,2,FALSE))</f>
        <v>Tipton</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SPB</v>
      </c>
      <c r="AC14" s="285">
        <f t="shared" si="3"/>
        <v>13</v>
      </c>
      <c r="AD14" s="285">
        <f t="shared" si="4"/>
        <v>6</v>
      </c>
      <c r="AG14" s="295" t="str">
        <f>IF(AB14="","",VLOOKUP(AB14,ADMIN2026!$A$159:$Z$214,AD14+2+AC14,FALSE))</f>
        <v>unknown</v>
      </c>
    </row>
    <row r="15" spans="1:33" ht="17.100000000000001" customHeight="1">
      <c r="A15" s="325">
        <v>10</v>
      </c>
      <c r="B15" s="294">
        <f>IF(Y15&lt;0.1,"",VLOOKUP($V$3,'Club and ADMIN lookup'!$B$49:$FU$70,Y15,FALSE)*Z15)</f>
        <v>77</v>
      </c>
      <c r="C15" s="295" t="str">
        <f t="shared" si="0"/>
        <v/>
      </c>
      <c r="D15" s="327" t="str">
        <f>IF(B15="","",VLOOKUP(B15,'Club and ADMIN lookup'!$A$2:$B$25,2,FALSE))</f>
        <v>Worc</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SPB</v>
      </c>
      <c r="AC15" s="285">
        <f t="shared" si="3"/>
        <v>13</v>
      </c>
      <c r="AD15" s="285">
        <f t="shared" si="4"/>
        <v>7</v>
      </c>
      <c r="AG15" s="295" t="str">
        <f>IF(AB15="","",VLOOKUP(AB15,ADMIN2026!$A$159:$Z$214,AD15+2+AC15,FALSE))</f>
        <v>unknown</v>
      </c>
    </row>
    <row r="16" spans="1:33" ht="17.100000000000001" customHeight="1">
      <c r="A16" s="325">
        <v>11</v>
      </c>
      <c r="B16" s="294">
        <f>IF(Y16&lt;0.1,"",VLOOKUP($V$3,'Club and ADMIN lookup'!$B$49:$FU$70,Y16,FALSE)*Z16)</f>
        <v>88</v>
      </c>
      <c r="C16" s="295" t="str">
        <f t="shared" si="0"/>
        <v/>
      </c>
      <c r="D16" s="327" t="str">
        <f>IF(B16="","",VLOOKUP(B16,'Club and ADMIN lookup'!$A$2:$B$25,2,FALSE))</f>
        <v>Yate</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SPB</v>
      </c>
      <c r="AC16" s="285">
        <f t="shared" si="3"/>
        <v>13</v>
      </c>
      <c r="AD16" s="285">
        <f t="shared" si="4"/>
        <v>8</v>
      </c>
      <c r="AG16" s="295" t="str">
        <f>IF(AB16="","",VLOOKUP(AB16,ADMIN2026!$A$159:$Z$214,AD16+2+AC16,FALSE))</f>
        <v>unknown</v>
      </c>
    </row>
    <row r="17" spans="1:33" ht="17.100000000000001" customHeight="1">
      <c r="A17" s="325">
        <v>12</v>
      </c>
      <c r="B17" s="294">
        <f>IF(Y17&lt;0.1,"",VLOOKUP($V$3,'Club and ADMIN lookup'!$B$49:$FU$70,Y17,FALSE)*Z17)</f>
        <v>11</v>
      </c>
      <c r="C17" s="295" t="str">
        <f t="shared" si="0"/>
        <v/>
      </c>
      <c r="D17" s="327" t="str">
        <f>IF(B17="","",VLOOKUP(B17,'Club and ADMIN lookup'!$A$2:$B$25,2,FALSE))</f>
        <v>B&amp;R</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SPB</v>
      </c>
      <c r="AC17" s="285">
        <f t="shared" si="3"/>
        <v>13</v>
      </c>
      <c r="AD17" s="285">
        <f t="shared" si="4"/>
        <v>1</v>
      </c>
      <c r="AG17" s="295" t="str">
        <f>IF(AB17="","",VLOOKUP(AB17,ADMIN2026!$A$159:$Z$214,AD17+2+AC17,FALSE))</f>
        <v>unknown</v>
      </c>
    </row>
    <row r="18" spans="1:33" ht="17.100000000000001" customHeight="1">
      <c r="A18" s="325">
        <v>13</v>
      </c>
      <c r="B18" s="294">
        <f>IF(Y18&lt;0.1,"",VLOOKUP($V$3,'Club and ADMIN lookup'!$B$49:$FU$70,Y18,FALSE)*Z18)</f>
        <v>22</v>
      </c>
      <c r="C18" s="295" t="str">
        <f t="shared" si="0"/>
        <v/>
      </c>
      <c r="D18" s="327" t="str">
        <f>IF(B18="","",VLOOKUP(B18,'Club and ADMIN lookup'!$A$2:$B$25,2,FALSE))</f>
        <v>Chelt</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SPB</v>
      </c>
      <c r="AC18" s="285">
        <f t="shared" si="3"/>
        <v>13</v>
      </c>
      <c r="AD18" s="285">
        <f t="shared" si="4"/>
        <v>2</v>
      </c>
      <c r="AG18" s="295" t="str">
        <f>IF(AB18="","",VLOOKUP(AB18,ADMIN2026!$A$159:$Z$214,AD18+2+AC18,FALSE))</f>
        <v>unknown</v>
      </c>
    </row>
    <row r="19" spans="1:33" ht="17.100000000000001" customHeight="1">
      <c r="A19" s="325">
        <v>14</v>
      </c>
      <c r="B19" s="294">
        <f>IF(Y19&lt;0.1,"",VLOOKUP($V$3,'Club and ADMIN lookup'!$B$49:$FU$70,Y19,FALSE)*Z19)</f>
        <v>33</v>
      </c>
      <c r="C19" s="295" t="str">
        <f t="shared" si="0"/>
        <v/>
      </c>
      <c r="D19" s="327" t="str">
        <f>IF(B19="","",VLOOKUP(B19,'Club and ADMIN lookup'!$A$2:$B$25,2,FALSE))</f>
        <v>D&amp;S</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SPB</v>
      </c>
      <c r="AC19" s="285">
        <f t="shared" si="3"/>
        <v>13</v>
      </c>
      <c r="AD19" s="285">
        <f t="shared" si="4"/>
        <v>3</v>
      </c>
      <c r="AG19" s="295" t="str">
        <f>IF(AB19="","",VLOOKUP(AB19,ADMIN2026!$A$159:$Z$214,AD19+2+AC19,FALSE))</f>
        <v>unknown</v>
      </c>
    </row>
    <row r="20" spans="1:33" ht="17.100000000000001" customHeight="1">
      <c r="A20" s="325">
        <v>15</v>
      </c>
      <c r="B20" s="294">
        <f>IF(Y20&lt;0.1,"",VLOOKUP($V$3,'Club and ADMIN lookup'!$B$49:$FU$70,Y20,FALSE)*Z20)</f>
        <v>44</v>
      </c>
      <c r="C20" s="295" t="str">
        <f t="shared" si="0"/>
        <v/>
      </c>
      <c r="D20" s="327" t="str">
        <f>IF(B20="","",VLOOKUP(B20,'Club and ADMIN lookup'!$A$2:$B$25,2,FALSE))</f>
        <v>HereF</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SPB</v>
      </c>
      <c r="AC20" s="285">
        <f t="shared" si="3"/>
        <v>13</v>
      </c>
      <c r="AD20" s="285">
        <f t="shared" si="4"/>
        <v>4</v>
      </c>
      <c r="AG20" s="295" t="str">
        <f>IF(AB20="","",VLOOKUP(AB20,ADMIN2026!$A$159:$Z$214,AD20+2+AC20,FALSE))</f>
        <v>unknown</v>
      </c>
    </row>
    <row r="21" spans="1:33" ht="17.100000000000001" customHeight="1">
      <c r="A21" s="325">
        <v>16</v>
      </c>
      <c r="B21" s="294">
        <f>IF(Y21&lt;0.1,"",VLOOKUP($V$3,'Club and ADMIN lookup'!$B$49:$FU$70,Y21,FALSE)*Z21)</f>
        <v>55</v>
      </c>
      <c r="C21" s="295" t="str">
        <f t="shared" si="0"/>
        <v/>
      </c>
      <c r="D21" s="327" t="str">
        <f>IF(B21="","",VLOOKUP(B21,'Club and ADMIN lookup'!$A$2:$B$25,2,FALSE))</f>
        <v>K&amp;S</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SPB</v>
      </c>
      <c r="AC21" s="285">
        <f t="shared" si="3"/>
        <v>13</v>
      </c>
      <c r="AD21" s="285">
        <f t="shared" si="4"/>
        <v>5</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13</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13</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13</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13</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qmkAkc6qR+rVxw+JtMaq1Vva2iiP7l5cMTiEvleUrWiFTvIHD4jaKW4Iwhnj1fMs44LF6tafpRBNWxyvzAXhKg==" saltValue="mlaRyDv9nS8Fwu6Bhhqg+A=="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0D80-3022-4A39-8255-EE19C57A6A12}">
  <sheetPr>
    <pageSetUpPr fitToPage="1"/>
  </sheetPr>
  <dimension ref="A1:L1564"/>
  <sheetViews>
    <sheetView topLeftCell="A30" workbookViewId="0">
      <selection activeCell="C31" sqref="C31"/>
    </sheetView>
  </sheetViews>
  <sheetFormatPr defaultRowHeight="14.4"/>
  <cols>
    <col min="1" max="1" width="10.88671875" customWidth="1"/>
    <col min="2" max="2" width="10.6640625" bestFit="1" customWidth="1"/>
    <col min="3" max="3" width="29.5546875" customWidth="1"/>
    <col min="5" max="5" width="11.88671875" customWidth="1"/>
    <col min="6" max="6" width="12.6640625" style="2" customWidth="1"/>
    <col min="8" max="8" width="10" customWidth="1"/>
    <col min="9" max="9" width="13" customWidth="1"/>
    <col min="10" max="10" width="12.5546875" customWidth="1"/>
    <col min="11" max="11" width="11.6640625" customWidth="1"/>
  </cols>
  <sheetData>
    <row r="1" spans="1:9">
      <c r="A1" s="95" t="s">
        <v>141</v>
      </c>
      <c r="B1" s="95"/>
      <c r="C1" s="3"/>
      <c r="D1" s="20" t="s">
        <v>142</v>
      </c>
      <c r="E1" s="96" t="str">
        <f>ADMIN2026!G8</f>
        <v>Manual timing</v>
      </c>
      <c r="F1" s="97"/>
    </row>
    <row r="2" spans="1:9">
      <c r="A2" s="20" t="s">
        <v>139</v>
      </c>
      <c r="B2" s="22">
        <f>ADMIN2026!I8</f>
        <v>46158</v>
      </c>
      <c r="C2" s="20" t="s">
        <v>140</v>
      </c>
      <c r="D2" s="23" t="str">
        <f>ADMIN2026!M8</f>
        <v>3SW</v>
      </c>
      <c r="E2" s="20" t="s">
        <v>138</v>
      </c>
      <c r="F2" s="23" t="str">
        <f>ADMIN2026!K8</f>
        <v>Worcester</v>
      </c>
    </row>
    <row r="3" spans="1:9">
      <c r="A3" s="25" t="s">
        <v>185</v>
      </c>
      <c r="B3" s="25">
        <f>ADMIN2026!O8</f>
        <v>1</v>
      </c>
      <c r="F3"/>
    </row>
    <row r="4" spans="1:9">
      <c r="C4" s="32" t="s">
        <v>61</v>
      </c>
      <c r="D4" s="32" t="s">
        <v>80</v>
      </c>
      <c r="E4" s="32" t="s">
        <v>416</v>
      </c>
      <c r="F4"/>
    </row>
    <row r="5" spans="1:9" ht="15" customHeight="1">
      <c r="C5" s="33" t="str">
        <f>IF(ADMIN2026!C12="","",ADMIN2026!C12)</f>
        <v>Bromsgrove &amp; Redditch AC</v>
      </c>
      <c r="D5" s="34">
        <f>SUMMARY!D15</f>
        <v>0</v>
      </c>
      <c r="E5" s="34" t="str">
        <f>IF(ADMIN2026!D12="",CONCATENATE("team",F5),ADMIN2026!D12)</f>
        <v>B&amp;R</v>
      </c>
      <c r="F5">
        <v>1</v>
      </c>
    </row>
    <row r="6" spans="1:9">
      <c r="C6" s="33" t="str">
        <f>IF(ADMIN2026!C13="","",ADMIN2026!C13)</f>
        <v>Cheltenham and County Harriers</v>
      </c>
      <c r="D6" s="34">
        <f>SUMMARY!E15</f>
        <v>0</v>
      </c>
      <c r="E6" s="34" t="str">
        <f>IF(ADMIN2026!D13="",CONCATENATE("team",F6),ADMIN2026!D13)</f>
        <v>Chelt</v>
      </c>
      <c r="F6">
        <v>2</v>
      </c>
    </row>
    <row r="7" spans="1:9">
      <c r="C7" s="33" t="str">
        <f>IF(ADMIN2026!C14="","",ADMIN2026!C14)</f>
        <v>Dudley &amp; Stourbridge Harriers</v>
      </c>
      <c r="D7" s="34">
        <f>SUMMARY!F15</f>
        <v>0</v>
      </c>
      <c r="E7" s="34" t="str">
        <f>IF(ADMIN2026!D14="",CONCATENATE("team",F7),ADMIN2026!D14)</f>
        <v>D&amp;S</v>
      </c>
      <c r="F7">
        <v>3</v>
      </c>
    </row>
    <row r="8" spans="1:9">
      <c r="C8" s="33" t="str">
        <f>IF(ADMIN2026!C15="","",ADMIN2026!C15)</f>
        <v>Hereford Forest</v>
      </c>
      <c r="D8" s="34">
        <f>SUMMARY!G15</f>
        <v>0</v>
      </c>
      <c r="E8" s="34" t="str">
        <f>IF(ADMIN2026!D15="",CONCATENATE("team",F8),ADMIN2026!D15)</f>
        <v>HereF</v>
      </c>
      <c r="F8">
        <v>4</v>
      </c>
    </row>
    <row r="9" spans="1:9">
      <c r="C9" s="33" t="str">
        <f>IF(ADMIN2026!C16="","",ADMIN2026!C16)</f>
        <v>Kidderminster &amp; Stourport AC</v>
      </c>
      <c r="D9" s="34">
        <f>SUMMARY!H15</f>
        <v>0</v>
      </c>
      <c r="E9" s="34" t="str">
        <f>IF(ADMIN2026!D16="",CONCATENATE("team",F9),ADMIN2026!D16)</f>
        <v>K&amp;S</v>
      </c>
      <c r="F9">
        <v>5</v>
      </c>
    </row>
    <row r="10" spans="1:9">
      <c r="C10" s="33" t="str">
        <f>IF(ADMIN2026!C17="","",ADMIN2026!C17)</f>
        <v>Tipton Harriers</v>
      </c>
      <c r="D10" s="34">
        <f>SUMMARY!I15</f>
        <v>0</v>
      </c>
      <c r="E10" s="34" t="str">
        <f>IF(ADMIN2026!D17="",CONCATENATE("team",F10),ADMIN2026!D17)</f>
        <v>Tipton</v>
      </c>
      <c r="F10">
        <v>6</v>
      </c>
    </row>
    <row r="11" spans="1:9">
      <c r="C11" s="33" t="str">
        <f>IF(ADMIN2026!C18="","",ADMIN2026!C18)</f>
        <v>Worcester AC</v>
      </c>
      <c r="D11" s="34">
        <f>SUMMARY!J15</f>
        <v>0</v>
      </c>
      <c r="E11" s="34" t="str">
        <f>IF(ADMIN2026!D18="",CONCATENATE("team",F11),ADMIN2026!D18)</f>
        <v>Worc</v>
      </c>
      <c r="F11">
        <v>7</v>
      </c>
    </row>
    <row r="12" spans="1:9">
      <c r="C12" s="33" t="str">
        <f>IF(ADMIN2026!C19="","",ADMIN2026!C19)</f>
        <v>Yate and District AC</v>
      </c>
      <c r="D12" s="34">
        <f>SUMMARY!K15</f>
        <v>0</v>
      </c>
      <c r="E12" s="34" t="str">
        <f>IF(ADMIN2026!D19="",CONCATENATE("team",F12),ADMIN2026!D19)</f>
        <v>Yate</v>
      </c>
      <c r="F12">
        <v>8</v>
      </c>
    </row>
    <row r="13" spans="1:9">
      <c r="A13" s="16" t="s">
        <v>125</v>
      </c>
      <c r="B13" s="16"/>
      <c r="F13"/>
    </row>
    <row r="14" spans="1:9">
      <c r="A14" s="35" t="s">
        <v>48</v>
      </c>
      <c r="B14" s="36" t="str">
        <f>'OFFICIALS POINTS'!D5</f>
        <v>Bromsgrove &amp; Redditch AC</v>
      </c>
      <c r="C14" s="36" t="str">
        <f>'OFFICIALS POINTS'!E5</f>
        <v>Cheltenham and County Harriers</v>
      </c>
      <c r="D14" s="36" t="str">
        <f>'OFFICIALS POINTS'!F5</f>
        <v>Dudley &amp; Stourbridge Harriers</v>
      </c>
      <c r="E14" s="36" t="str">
        <f>'OFFICIALS POINTS'!G5</f>
        <v>Hereford Forest</v>
      </c>
      <c r="F14" s="36" t="str">
        <f>'OFFICIALS POINTS'!H5</f>
        <v>Kidderminster &amp; Stourport AC</v>
      </c>
      <c r="G14" s="36" t="str">
        <f>'OFFICIALS POINTS'!I5</f>
        <v>Tipton Harriers</v>
      </c>
      <c r="H14" s="36" t="str">
        <f>'OFFICIALS POINTS'!J5</f>
        <v>Worcester AC</v>
      </c>
      <c r="I14" s="36" t="str">
        <f>'OFFICIALS POINTS'!K5</f>
        <v>Yate and District AC</v>
      </c>
    </row>
    <row r="15" spans="1:9">
      <c r="A15" s="37" t="s">
        <v>80</v>
      </c>
      <c r="B15" s="38">
        <f>'OFFICIALS POINTS'!D10</f>
        <v>0</v>
      </c>
      <c r="C15" s="38">
        <f>'OFFICIALS POINTS'!E10</f>
        <v>0</v>
      </c>
      <c r="D15" s="38">
        <f>'OFFICIALS POINTS'!F10</f>
        <v>0</v>
      </c>
      <c r="E15" s="38">
        <f>'OFFICIALS POINTS'!G10</f>
        <v>0</v>
      </c>
      <c r="F15" s="38">
        <f>'OFFICIALS POINTS'!H10</f>
        <v>0</v>
      </c>
      <c r="G15" s="38">
        <f>'OFFICIALS POINTS'!I10</f>
        <v>0</v>
      </c>
      <c r="H15" s="38">
        <f>'OFFICIALS POINTS'!J10</f>
        <v>0</v>
      </c>
      <c r="I15" s="38">
        <f>'OFFICIALS POINTS'!K10</f>
        <v>0</v>
      </c>
    </row>
    <row r="17" spans="1:12">
      <c r="A17" s="39" t="str">
        <f>IF('Men Track input 1'!A2="","",'Men Track input 1'!A2)</f>
        <v>Event</v>
      </c>
      <c r="B17" s="39" t="str">
        <f>IF('Men Track input 1'!B2="","",'Men Track input 1'!B2)</f>
        <v>Event</v>
      </c>
      <c r="C17" s="39">
        <f>IF('Men Track input 1'!C2="","",'Men Track input 1'!C2)</f>
        <v>100</v>
      </c>
      <c r="D17" s="39" t="str">
        <f>IF('Men Track input 1'!D2="","",'Men Track input 1'!D2)</f>
        <v>metres</v>
      </c>
      <c r="E17" s="40" t="str">
        <f>A19</f>
        <v>MEN</v>
      </c>
      <c r="F17" s="2" t="str">
        <f>IF('Men Track input 1'!X2="","",'Men Track input 1'!X2)</f>
        <v/>
      </c>
      <c r="G17" s="2" t="str">
        <f>IF('Men Track input 1'!K2="","",'Men Track input 1'!K2)</f>
        <v/>
      </c>
      <c r="H17" s="2" t="str">
        <f>IF('Men Track input 1'!L2="","",'Men Track input 1'!L2)</f>
        <v/>
      </c>
    </row>
    <row r="18" spans="1:12">
      <c r="A18" s="16">
        <f>IF('Men Track input 1'!A3="","",'Men Track input 1'!A3)</f>
        <v>100</v>
      </c>
      <c r="B18" s="41" t="str">
        <f>IF('Men Track input 1'!B3="","",'Men Track input 1'!B3)</f>
        <v>A string</v>
      </c>
      <c r="C18" s="42" t="str">
        <f>IF('Men Track input 1'!C3="","",'Men Track input 1'!C3)</f>
        <v>Wind reading if applic</v>
      </c>
      <c r="D18" s="42" t="str">
        <f>IF('Men Track input 1'!D3="","",'Men Track input 1'!D3)</f>
        <v/>
      </c>
      <c r="E18" s="42" t="str">
        <f>IF('Men Track input 1'!E3="","",'Men Track input 1'!E3)</f>
        <v>m/s</v>
      </c>
      <c r="F18" s="43"/>
      <c r="G18" s="43" t="str">
        <f>IF('Men Track input 1'!K3="","",'Men Track input 1'!K3)</f>
        <v>Position</v>
      </c>
      <c r="H18" s="43" t="str">
        <f>IF('Men Track input 1'!L3="","",'Men Track input 1'!L3)</f>
        <v>Bonus</v>
      </c>
      <c r="I18" s="98" t="s">
        <v>261</v>
      </c>
    </row>
    <row r="19" spans="1:12">
      <c r="A19" s="40" t="str">
        <f>IF('Men Track input 1'!A4="","",'Men Track input 1'!A4)</f>
        <v>MEN</v>
      </c>
      <c r="B19" s="44" t="str">
        <f>IF('Men Track input 1'!B4="","",'Men Track input 1'!B4)</f>
        <v>Position</v>
      </c>
      <c r="C19" s="37" t="str">
        <f>IF('Men Track input 1'!C4="","",'Men Track input 1'!C4)</f>
        <v>Competitor</v>
      </c>
      <c r="D19" s="37" t="str">
        <f>IF('Men Track input 1'!D4="","",'Men Track input 1'!D4)</f>
        <v>Club</v>
      </c>
      <c r="E19" s="37" t="str">
        <f>IF('Men Track input 1'!E4="","",'Men Track input 1'!E4)</f>
        <v>Bib Number</v>
      </c>
      <c r="F19" s="45" t="str">
        <f>IF('Men Track input 1'!X4="","",'Men Track input 1'!X4)</f>
        <v>Performance</v>
      </c>
      <c r="G19" s="45" t="str">
        <f>IF('Men Track input 1'!K4="","",'Men Track input 1'!K4)</f>
        <v>Points</v>
      </c>
      <c r="H19" s="45" t="str">
        <f>IF('Men Track input 1'!L4="","",'Men Track input 1'!L4)</f>
        <v>Points</v>
      </c>
      <c r="I19" s="44" t="s">
        <v>262</v>
      </c>
    </row>
    <row r="20" spans="1:12">
      <c r="A20" t="str">
        <f>IF('Men Track input 1'!A5="","",'Men Track input 1'!A5)</f>
        <v/>
      </c>
      <c r="B20" s="38">
        <f>IF('Men Track input 1'!B5="","",'Men Track input 1'!B5)</f>
        <v>1</v>
      </c>
      <c r="C20" s="38" t="str">
        <f>IF('Men Track input 1'!C5="","",'Men Track input 1'!C5)</f>
        <v/>
      </c>
      <c r="D20" s="38" t="str">
        <f>IF('Men Track input 1'!D5="","",'Men Track input 1'!D5)</f>
        <v/>
      </c>
      <c r="E20" s="38" t="str">
        <f>IF('Men Track input 1'!E5="","",'Men Track input 1'!E5)</f>
        <v/>
      </c>
      <c r="F20" s="46" t="str">
        <f>IF('Men Track input 1'!X5="","",'Men Track input 1'!G5+60*'Men Track input 1'!F5)</f>
        <v/>
      </c>
      <c r="G20" s="46">
        <f>IF('Men Track input 1'!K5="","",'Men Track input 1'!K5)</f>
        <v>0</v>
      </c>
      <c r="H20" s="46">
        <f>IF('Men Track input 1'!L5="","",'Men Track input 1'!L5)</f>
        <v>0</v>
      </c>
      <c r="I20" s="99" t="str">
        <f>IF(G20=0,"",F20)</f>
        <v/>
      </c>
    </row>
    <row r="21" spans="1:12">
      <c r="A21" t="str">
        <f>IF('Men Track input 1'!A6="","",'Men Track input 1'!A6)</f>
        <v/>
      </c>
      <c r="B21" s="38">
        <f>IF('Men Track input 1'!B6="","",'Men Track input 1'!B6)</f>
        <v>2</v>
      </c>
      <c r="C21" s="38" t="str">
        <f>IF('Men Track input 1'!C6="","",'Men Track input 1'!C6)</f>
        <v/>
      </c>
      <c r="D21" s="38" t="str">
        <f>IF('Men Track input 1'!D6="","",'Men Track input 1'!D6)</f>
        <v/>
      </c>
      <c r="E21" s="38" t="str">
        <f>IF('Men Track input 1'!E6="","",'Men Track input 1'!E6)</f>
        <v/>
      </c>
      <c r="F21" s="46" t="str">
        <f>IF('Men Track input 1'!X6="","",'Men Track input 1'!G6+60*'Men Track input 1'!F6)</f>
        <v/>
      </c>
      <c r="G21" s="46">
        <f>IF('Men Track input 1'!K6="","",'Men Track input 1'!K6)</f>
        <v>0</v>
      </c>
      <c r="H21" s="46">
        <f>IF('Men Track input 1'!L6="","",'Men Track input 1'!L6)</f>
        <v>0</v>
      </c>
      <c r="I21" s="38" t="str">
        <f t="shared" ref="I21:I27" si="0">IF(G21=0,"",F21)</f>
        <v/>
      </c>
    </row>
    <row r="22" spans="1:12">
      <c r="A22" t="str">
        <f>IF('Men Track input 1'!A7="","",'Men Track input 1'!A7)</f>
        <v/>
      </c>
      <c r="B22" s="38">
        <f>IF('Men Track input 1'!B7="","",'Men Track input 1'!B7)</f>
        <v>3</v>
      </c>
      <c r="C22" s="38" t="str">
        <f>IF('Men Track input 1'!C7="","",'Men Track input 1'!C7)</f>
        <v/>
      </c>
      <c r="D22" s="38" t="str">
        <f>IF('Men Track input 1'!D7="","",'Men Track input 1'!D7)</f>
        <v/>
      </c>
      <c r="E22" s="38" t="str">
        <f>IF('Men Track input 1'!E7="","",'Men Track input 1'!E7)</f>
        <v/>
      </c>
      <c r="F22" s="46" t="str">
        <f>IF('Men Track input 1'!X7="","",'Men Track input 1'!G7+60*'Men Track input 1'!F7)</f>
        <v/>
      </c>
      <c r="G22" s="46">
        <f>IF('Men Track input 1'!K7="","",'Men Track input 1'!K7)</f>
        <v>0</v>
      </c>
      <c r="H22" s="46">
        <f>IF('Men Track input 1'!L7="","",'Men Track input 1'!L7)</f>
        <v>0</v>
      </c>
      <c r="I22" s="38" t="str">
        <f t="shared" si="0"/>
        <v/>
      </c>
    </row>
    <row r="23" spans="1:12">
      <c r="A23" t="str">
        <f>IF('Men Track input 1'!A8="","",'Men Track input 1'!A8)</f>
        <v/>
      </c>
      <c r="B23" s="38">
        <f>IF('Men Track input 1'!B8="","",'Men Track input 1'!B8)</f>
        <v>4</v>
      </c>
      <c r="C23" s="38" t="str">
        <f>IF('Men Track input 1'!C8="","",'Men Track input 1'!C8)</f>
        <v/>
      </c>
      <c r="D23" s="38" t="str">
        <f>IF('Men Track input 1'!D8="","",'Men Track input 1'!D8)</f>
        <v/>
      </c>
      <c r="E23" s="38" t="str">
        <f>IF('Men Track input 1'!E8="","",'Men Track input 1'!E8)</f>
        <v/>
      </c>
      <c r="F23" s="46" t="str">
        <f>IF('Men Track input 1'!X8="","",'Men Track input 1'!G8+60*'Men Track input 1'!F8)</f>
        <v/>
      </c>
      <c r="G23" s="46">
        <f>IF('Men Track input 1'!K8="","",'Men Track input 1'!K8)</f>
        <v>0</v>
      </c>
      <c r="H23" s="46">
        <f>IF('Men Track input 1'!L8="","",'Men Track input 1'!L8)</f>
        <v>0</v>
      </c>
      <c r="I23" s="38" t="str">
        <f t="shared" si="0"/>
        <v/>
      </c>
    </row>
    <row r="24" spans="1:12">
      <c r="A24" t="str">
        <f>IF('Men Track input 1'!A9="","",'Men Track input 1'!A9)</f>
        <v/>
      </c>
      <c r="B24" s="38">
        <f>IF('Men Track input 1'!B9="","",'Men Track input 1'!B9)</f>
        <v>5</v>
      </c>
      <c r="C24" s="38" t="str">
        <f>IF('Men Track input 1'!C9="","",'Men Track input 1'!C9)</f>
        <v/>
      </c>
      <c r="D24" s="38" t="str">
        <f>IF('Men Track input 1'!D9="","",'Men Track input 1'!D9)</f>
        <v/>
      </c>
      <c r="E24" s="38" t="str">
        <f>IF('Men Track input 1'!E9="","",'Men Track input 1'!E9)</f>
        <v/>
      </c>
      <c r="F24" s="46" t="str">
        <f>IF('Men Track input 1'!X9="","",'Men Track input 1'!G9+60*'Men Track input 1'!F9)</f>
        <v/>
      </c>
      <c r="G24" s="46">
        <f>IF('Men Track input 1'!K9="","",'Men Track input 1'!K9)</f>
        <v>0</v>
      </c>
      <c r="H24" s="46">
        <f>IF('Men Track input 1'!L9="","",'Men Track input 1'!L9)</f>
        <v>0</v>
      </c>
      <c r="I24" s="38" t="str">
        <f t="shared" si="0"/>
        <v/>
      </c>
    </row>
    <row r="25" spans="1:12">
      <c r="A25" t="str">
        <f>IF('Men Track input 1'!A10="","",'Men Track input 1'!A10)</f>
        <v/>
      </c>
      <c r="B25" s="38">
        <f>IF('Men Track input 1'!B10="","",'Men Track input 1'!B10)</f>
        <v>6</v>
      </c>
      <c r="C25" s="38" t="str">
        <f>IF('Men Track input 1'!C10="","",'Men Track input 1'!C10)</f>
        <v/>
      </c>
      <c r="D25" s="38" t="str">
        <f>IF('Men Track input 1'!D10="","",'Men Track input 1'!D10)</f>
        <v/>
      </c>
      <c r="E25" s="38" t="str">
        <f>IF('Men Track input 1'!E10="","",'Men Track input 1'!E10)</f>
        <v/>
      </c>
      <c r="F25" s="46" t="str">
        <f>IF('Men Track input 1'!X10="","",'Men Track input 1'!G10+60*'Men Track input 1'!F10)</f>
        <v/>
      </c>
      <c r="G25" s="46">
        <f>IF('Men Track input 1'!K10="","",'Men Track input 1'!K10)</f>
        <v>0</v>
      </c>
      <c r="H25" s="46">
        <f>IF('Men Track input 1'!L10="","",'Men Track input 1'!L10)</f>
        <v>0</v>
      </c>
      <c r="I25" s="38" t="str">
        <f t="shared" si="0"/>
        <v/>
      </c>
    </row>
    <row r="26" spans="1:12">
      <c r="A26" t="str">
        <f>IF('Men Track input 1'!A11="","",'Men Track input 1'!A11)</f>
        <v/>
      </c>
      <c r="B26" s="38">
        <f>IF('Men Track input 1'!B11="","",'Men Track input 1'!B11)</f>
        <v>7</v>
      </c>
      <c r="C26" s="38" t="str">
        <f>IF('Men Track input 1'!C11="","",'Men Track input 1'!C11)</f>
        <v/>
      </c>
      <c r="D26" s="38" t="str">
        <f>IF('Men Track input 1'!D11="","",'Men Track input 1'!D11)</f>
        <v/>
      </c>
      <c r="E26" s="38" t="str">
        <f>IF('Men Track input 1'!E11="","",'Men Track input 1'!E11)</f>
        <v/>
      </c>
      <c r="F26" s="46" t="str">
        <f>IF('Men Track input 1'!X11="","",'Men Track input 1'!G11+60*'Men Track input 1'!F11)</f>
        <v/>
      </c>
      <c r="G26" s="46">
        <f>IF('Men Track input 1'!K11="","",'Men Track input 1'!K11)</f>
        <v>0</v>
      </c>
      <c r="H26" s="46">
        <f>IF('Men Track input 1'!L11="","",'Men Track input 1'!L11)</f>
        <v>0</v>
      </c>
      <c r="I26" s="38" t="str">
        <f t="shared" si="0"/>
        <v/>
      </c>
    </row>
    <row r="27" spans="1:12">
      <c r="A27" t="str">
        <f>IF('Men Track input 1'!A12="","",'Men Track input 1'!A12)</f>
        <v/>
      </c>
      <c r="B27" s="38">
        <f>IF('Men Track input 1'!B12="","",'Men Track input 1'!B12)</f>
        <v>8</v>
      </c>
      <c r="C27" s="38" t="str">
        <f>IF('Men Track input 1'!C12="","",'Men Track input 1'!C12)</f>
        <v/>
      </c>
      <c r="D27" s="38" t="str">
        <f>IF('Men Track input 1'!D12="","",'Men Track input 1'!D12)</f>
        <v/>
      </c>
      <c r="E27" s="38" t="str">
        <f>IF('Men Track input 1'!E12="","",'Men Track input 1'!E12)</f>
        <v/>
      </c>
      <c r="F27" s="46" t="str">
        <f>IF('Men Track input 1'!X12="","",'Men Track input 1'!G12+60*'Men Track input 1'!F12)</f>
        <v/>
      </c>
      <c r="G27" s="46">
        <f>IF('Men Track input 1'!K12="","",'Men Track input 1'!K12)</f>
        <v>0</v>
      </c>
      <c r="H27" s="46">
        <f>IF('Men Track input 1'!L12="","",'Men Track input 1'!L12)</f>
        <v>0</v>
      </c>
      <c r="I27" s="38" t="str">
        <f t="shared" si="0"/>
        <v/>
      </c>
    </row>
    <row r="28" spans="1:12">
      <c r="A28" s="16" t="str">
        <f>IF('Men Track input 1'!A55="","",'Men Track input 1'!A55)</f>
        <v>Event</v>
      </c>
      <c r="B28" t="str">
        <f>IF('Men Track input 1'!B55="","",'Men Track input 1'!B55)</f>
        <v>COMBINED</v>
      </c>
      <c r="C28" t="str">
        <f>IF('Men Track input 1'!C55="","",'Men Track input 1'!C55)</f>
        <v xml:space="preserve">   B / C RACES FOR </v>
      </c>
      <c r="D28" t="str">
        <f>IF('Men Track input 1'!D55="","",'Men Track input 1'!D55)</f>
        <v>SCORING</v>
      </c>
      <c r="E28" t="str">
        <f>IF('Men Track input 1'!E55="","",'Men Track input 1'!E55)</f>
        <v/>
      </c>
      <c r="F28" s="2" t="str">
        <f>IF('Men Track input 1'!X55="","",'Men Track input 1'!X55)</f>
        <v/>
      </c>
      <c r="G28" s="2" t="str">
        <f>IF('Men Track input 1'!K55="","",'Men Track input 1'!K55)</f>
        <v/>
      </c>
      <c r="H28" s="2" t="str">
        <f>IF('Men Track input 1'!L55="","",'Men Track input 1'!L55)</f>
        <v/>
      </c>
      <c r="L28" s="3"/>
    </row>
    <row r="29" spans="1:12">
      <c r="A29" s="16">
        <f>IF('Men Track input 1'!A56="","",'Men Track input 1'!A56)</f>
        <v>100</v>
      </c>
      <c r="B29" s="47" t="str">
        <f>IF('Men Track input 1'!B56="","",'Men Track input 1'!B56)</f>
        <v>B+C string</v>
      </c>
      <c r="C29" s="42" t="str">
        <f>IF('Men Track input 1'!C56="","",'Men Track input 1'!C56)</f>
        <v>Wind reading if applic</v>
      </c>
      <c r="D29" s="42" t="str">
        <f>IF('Men Track input 1'!D56="","",'Men Track input 1'!D56)</f>
        <v xml:space="preserve"> &amp; </v>
      </c>
      <c r="E29" s="42" t="str">
        <f>IF('Men Track input 1'!E56="","",'Men Track input 1'!E56)</f>
        <v>m/s</v>
      </c>
      <c r="F29" s="43"/>
      <c r="G29" s="43" t="str">
        <f>IF('Men Track input 1'!K56="","",'Men Track input 1'!K56)</f>
        <v>Position</v>
      </c>
      <c r="H29" s="43" t="str">
        <f>IF('Men Track input 1'!L56="","",'Men Track input 1'!L56)</f>
        <v>Bonus</v>
      </c>
      <c r="I29" s="98" t="s">
        <v>261</v>
      </c>
      <c r="L29" s="3"/>
    </row>
    <row r="30" spans="1:12">
      <c r="A30" s="40" t="str">
        <f>IF('Men Track input 1'!A57="","",'Men Track input 1'!A57)</f>
        <v>MEN</v>
      </c>
      <c r="B30" s="37" t="str">
        <f>IF('Men Track input 1'!B57="","",'Men Track input 1'!B57)</f>
        <v>Position</v>
      </c>
      <c r="C30" s="37" t="str">
        <f>IF('Men Track input 1'!C57="","",'Men Track input 1'!C57)</f>
        <v>Competitor</v>
      </c>
      <c r="D30" s="37" t="str">
        <f>IF('Men Track input 1'!D57="","",'Men Track input 1'!D57)</f>
        <v>Club</v>
      </c>
      <c r="E30" s="37" t="str">
        <f>IF('Men Track input 1'!E57="","",'Men Track input 1'!E57)</f>
        <v>Bib Number</v>
      </c>
      <c r="F30" s="45" t="str">
        <f>IF('Men Track input 1'!X57="","",'Men Track input 1'!X57)</f>
        <v>Performance</v>
      </c>
      <c r="G30" s="45" t="str">
        <f>IF('Men Track input 1'!K57="","",'Men Track input 1'!K57)</f>
        <v>Points</v>
      </c>
      <c r="H30" s="45" t="str">
        <f>IF('Men Track input 1'!L57="","",'Men Track input 1'!L57)</f>
        <v>Points</v>
      </c>
      <c r="I30" s="44" t="s">
        <v>262</v>
      </c>
    </row>
    <row r="31" spans="1:12">
      <c r="A31" t="str">
        <f>IF('Men Track input 1'!A58="","",'Men Track input 1'!A58)</f>
        <v/>
      </c>
      <c r="B31" s="38">
        <f>IF('Men Track input 1'!B58="","",'Men Track input 1'!B58)</f>
        <v>1</v>
      </c>
      <c r="C31" s="38" t="str">
        <f>IF('Men Track input 1'!C58="","",'Men Track input 1'!C58)</f>
        <v/>
      </c>
      <c r="D31" s="38" t="str">
        <f>IF('Men Track input 1'!D58="","",'Men Track input 1'!D58)</f>
        <v/>
      </c>
      <c r="E31" s="38" t="str">
        <f>IF('Men Track input 1'!E58="","",'Men Track input 1'!E58)</f>
        <v/>
      </c>
      <c r="F31" s="46" t="str">
        <f>IF('Men Track input 1'!X58="","",'Men Track input 1'!G58+60*'Men Track input 1'!F58)</f>
        <v/>
      </c>
      <c r="G31" s="46">
        <f>IF('Men Track input 1'!K58="","",'Men Track input 1'!K58)</f>
        <v>0</v>
      </c>
      <c r="H31" s="46">
        <f>IF('Men Track input 1'!L58="","",'Men Track input 1'!L58)</f>
        <v>0</v>
      </c>
      <c r="I31" s="99" t="str">
        <f>IF(G31=0,"",F31)</f>
        <v/>
      </c>
    </row>
    <row r="32" spans="1:12">
      <c r="A32" t="str">
        <f>IF('Men Track input 1'!A59="","",'Men Track input 1'!A59)</f>
        <v/>
      </c>
      <c r="B32" s="38">
        <f>IF('Men Track input 1'!B59="","",'Men Track input 1'!B59)</f>
        <v>2</v>
      </c>
      <c r="C32" s="38" t="str">
        <f>IF('Men Track input 1'!C59="","",'Men Track input 1'!C59)</f>
        <v/>
      </c>
      <c r="D32" s="38" t="str">
        <f>IF('Men Track input 1'!D59="","",'Men Track input 1'!D59)</f>
        <v/>
      </c>
      <c r="E32" s="38" t="str">
        <f>IF('Men Track input 1'!E59="","",'Men Track input 1'!E59)</f>
        <v/>
      </c>
      <c r="F32" s="46" t="str">
        <f>IF('Men Track input 1'!X59="","",'Men Track input 1'!G59+60*'Men Track input 1'!F59)</f>
        <v/>
      </c>
      <c r="G32" s="46">
        <f>IF('Men Track input 1'!K59="","",'Men Track input 1'!K59)</f>
        <v>0</v>
      </c>
      <c r="H32" s="46">
        <f>IF('Men Track input 1'!L59="","",'Men Track input 1'!L59)</f>
        <v>0</v>
      </c>
      <c r="I32" s="38" t="str">
        <f t="shared" ref="I32:I38" si="1">IF(G32=0,"",F32)</f>
        <v/>
      </c>
    </row>
    <row r="33" spans="1:9">
      <c r="A33" t="str">
        <f>IF('Men Track input 1'!A60="","",'Men Track input 1'!A60)</f>
        <v/>
      </c>
      <c r="B33" s="38">
        <f>IF('Men Track input 1'!B60="","",'Men Track input 1'!B60)</f>
        <v>3</v>
      </c>
      <c r="C33" s="38" t="str">
        <f>IF('Men Track input 1'!C60="","",'Men Track input 1'!C60)</f>
        <v/>
      </c>
      <c r="D33" s="38" t="str">
        <f>IF('Men Track input 1'!D60="","",'Men Track input 1'!D60)</f>
        <v/>
      </c>
      <c r="E33" s="38" t="str">
        <f>IF('Men Track input 1'!E60="","",'Men Track input 1'!E60)</f>
        <v/>
      </c>
      <c r="F33" s="46" t="str">
        <f>IF('Men Track input 1'!X60="","",'Men Track input 1'!G60+60*'Men Track input 1'!F60)</f>
        <v/>
      </c>
      <c r="G33" s="46">
        <f>IF('Men Track input 1'!K60="","",'Men Track input 1'!K60)</f>
        <v>0</v>
      </c>
      <c r="H33" s="46">
        <f>IF('Men Track input 1'!L60="","",'Men Track input 1'!L60)</f>
        <v>0</v>
      </c>
      <c r="I33" s="38" t="str">
        <f t="shared" si="1"/>
        <v/>
      </c>
    </row>
    <row r="34" spans="1:9">
      <c r="A34" t="str">
        <f>IF('Men Track input 1'!A61="","",'Men Track input 1'!A61)</f>
        <v/>
      </c>
      <c r="B34" s="38">
        <f>IF('Men Track input 1'!B61="","",'Men Track input 1'!B61)</f>
        <v>4</v>
      </c>
      <c r="C34" s="38" t="str">
        <f>IF('Men Track input 1'!C61="","",'Men Track input 1'!C61)</f>
        <v/>
      </c>
      <c r="D34" s="38" t="str">
        <f>IF('Men Track input 1'!D61="","",'Men Track input 1'!D61)</f>
        <v/>
      </c>
      <c r="E34" s="38" t="str">
        <f>IF('Men Track input 1'!E61="","",'Men Track input 1'!E61)</f>
        <v/>
      </c>
      <c r="F34" s="46" t="str">
        <f>IF('Men Track input 1'!X61="","",'Men Track input 1'!G61+60*'Men Track input 1'!F61)</f>
        <v/>
      </c>
      <c r="G34" s="46">
        <f>IF('Men Track input 1'!K61="","",'Men Track input 1'!K61)</f>
        <v>0</v>
      </c>
      <c r="H34" s="46">
        <f>IF('Men Track input 1'!L61="","",'Men Track input 1'!L61)</f>
        <v>0</v>
      </c>
      <c r="I34" s="38" t="str">
        <f t="shared" si="1"/>
        <v/>
      </c>
    </row>
    <row r="35" spans="1:9">
      <c r="A35" t="str">
        <f>IF('Men Track input 1'!A62="","",'Men Track input 1'!A62)</f>
        <v/>
      </c>
      <c r="B35" s="38">
        <f>IF('Men Track input 1'!B62="","",'Men Track input 1'!B62)</f>
        <v>5</v>
      </c>
      <c r="C35" s="38" t="str">
        <f>IF('Men Track input 1'!C62="","",'Men Track input 1'!C62)</f>
        <v/>
      </c>
      <c r="D35" s="38" t="str">
        <f>IF('Men Track input 1'!D62="","",'Men Track input 1'!D62)</f>
        <v/>
      </c>
      <c r="E35" s="38" t="str">
        <f>IF('Men Track input 1'!E62="","",'Men Track input 1'!E62)</f>
        <v/>
      </c>
      <c r="F35" s="46" t="str">
        <f>IF('Men Track input 1'!X62="","",'Men Track input 1'!G62+60*'Men Track input 1'!F62)</f>
        <v/>
      </c>
      <c r="G35" s="46">
        <f>IF('Men Track input 1'!K62="","",'Men Track input 1'!K62)</f>
        <v>0</v>
      </c>
      <c r="H35" s="46">
        <f>IF('Men Track input 1'!L62="","",'Men Track input 1'!L62)</f>
        <v>0</v>
      </c>
      <c r="I35" s="38" t="str">
        <f t="shared" si="1"/>
        <v/>
      </c>
    </row>
    <row r="36" spans="1:9">
      <c r="A36" t="str">
        <f>IF('Men Track input 1'!A63="","",'Men Track input 1'!A63)</f>
        <v/>
      </c>
      <c r="B36" s="38">
        <f>IF('Men Track input 1'!B63="","",'Men Track input 1'!B63)</f>
        <v>6</v>
      </c>
      <c r="C36" s="38" t="str">
        <f>IF('Men Track input 1'!C63="","",'Men Track input 1'!C63)</f>
        <v/>
      </c>
      <c r="D36" s="38" t="str">
        <f>IF('Men Track input 1'!D63="","",'Men Track input 1'!D63)</f>
        <v/>
      </c>
      <c r="E36" s="38" t="str">
        <f>IF('Men Track input 1'!E63="","",'Men Track input 1'!E63)</f>
        <v/>
      </c>
      <c r="F36" s="46" t="str">
        <f>IF('Men Track input 1'!X63="","",'Men Track input 1'!G63+60*'Men Track input 1'!F63)</f>
        <v/>
      </c>
      <c r="G36" s="46">
        <f>IF('Men Track input 1'!K63="","",'Men Track input 1'!K63)</f>
        <v>0</v>
      </c>
      <c r="H36" s="46">
        <f>IF('Men Track input 1'!L63="","",'Men Track input 1'!L63)</f>
        <v>0</v>
      </c>
      <c r="I36" s="38" t="str">
        <f t="shared" si="1"/>
        <v/>
      </c>
    </row>
    <row r="37" spans="1:9">
      <c r="A37" t="str">
        <f>IF('Men Track input 1'!A64="","",'Men Track input 1'!A64)</f>
        <v/>
      </c>
      <c r="B37" s="38">
        <f>IF('Men Track input 1'!B64="","",'Men Track input 1'!B64)</f>
        <v>7</v>
      </c>
      <c r="C37" s="38" t="str">
        <f>IF('Men Track input 1'!C64="","",'Men Track input 1'!C64)</f>
        <v/>
      </c>
      <c r="D37" s="38" t="str">
        <f>IF('Men Track input 1'!D64="","",'Men Track input 1'!D64)</f>
        <v/>
      </c>
      <c r="E37" s="38" t="str">
        <f>IF('Men Track input 1'!E64="","",'Men Track input 1'!E64)</f>
        <v/>
      </c>
      <c r="F37" s="46" t="str">
        <f>IF('Men Track input 1'!X64="","",'Men Track input 1'!G64+60*'Men Track input 1'!F64)</f>
        <v/>
      </c>
      <c r="G37" s="46">
        <f>IF('Men Track input 1'!K64="","",'Men Track input 1'!K64)</f>
        <v>0</v>
      </c>
      <c r="H37" s="46">
        <f>IF('Men Track input 1'!L64="","",'Men Track input 1'!L64)</f>
        <v>0</v>
      </c>
      <c r="I37" s="38" t="str">
        <f t="shared" si="1"/>
        <v/>
      </c>
    </row>
    <row r="38" spans="1:9">
      <c r="A38" t="str">
        <f>IF('Men Track input 1'!A65="","",'Men Track input 1'!A65)</f>
        <v/>
      </c>
      <c r="B38" s="38">
        <f>IF('Men Track input 1'!B65="","",'Men Track input 1'!B65)</f>
        <v>8</v>
      </c>
      <c r="C38" s="38" t="str">
        <f>IF('Men Track input 1'!C65="","",'Men Track input 1'!C65)</f>
        <v/>
      </c>
      <c r="D38" s="38" t="str">
        <f>IF('Men Track input 1'!D65="","",'Men Track input 1'!D65)</f>
        <v/>
      </c>
      <c r="E38" s="38" t="str">
        <f>IF('Men Track input 1'!E65="","",'Men Track input 1'!E65)</f>
        <v/>
      </c>
      <c r="F38" s="46" t="str">
        <f>IF('Men Track input 1'!X65="","",'Men Track input 1'!G65+60*'Men Track input 1'!F65)</f>
        <v/>
      </c>
      <c r="G38" s="46">
        <f>IF('Men Track input 1'!K65="","",'Men Track input 1'!K65)</f>
        <v>0</v>
      </c>
      <c r="H38" s="46">
        <f>IF('Men Track input 1'!L65="","",'Men Track input 1'!L65)</f>
        <v>0</v>
      </c>
      <c r="I38" s="38" t="str">
        <f t="shared" si="1"/>
        <v/>
      </c>
    </row>
    <row r="39" spans="1:9">
      <c r="A39" t="str">
        <f>IF('Men Track input 1'!A66="","",'Men Track input 1'!A66)</f>
        <v/>
      </c>
      <c r="B39" s="38">
        <f>IF('Men Track input 1'!B66="","",'Men Track input 1'!B66)</f>
        <v>9</v>
      </c>
      <c r="C39" s="38" t="str">
        <f>IF('Men Track input 1'!C66="","",'Men Track input 1'!C66)</f>
        <v/>
      </c>
      <c r="D39" s="38" t="str">
        <f>IF('Men Track input 1'!D66="","",'Men Track input 1'!D66)</f>
        <v/>
      </c>
      <c r="E39" s="38" t="str">
        <f>IF('Men Track input 1'!E66="","",'Men Track input 1'!E66)</f>
        <v/>
      </c>
      <c r="F39" s="46" t="str">
        <f>IF('Men Track input 1'!X66="","",'Men Track input 1'!G66+60*'Men Track input 1'!F66)</f>
        <v/>
      </c>
      <c r="G39" s="46">
        <f>IF('Men Track input 1'!K66="","",'Men Track input 1'!K66)</f>
        <v>0</v>
      </c>
      <c r="H39" s="46">
        <f>IF('Men Track input 1'!L66="","",'Men Track input 1'!L66)</f>
        <v>0</v>
      </c>
      <c r="I39" s="99" t="str">
        <f>IF(G39=0,"",F39)</f>
        <v/>
      </c>
    </row>
    <row r="40" spans="1:9">
      <c r="A40" t="str">
        <f>IF('Men Track input 1'!A67="","",'Men Track input 1'!A67)</f>
        <v/>
      </c>
      <c r="B40" s="38">
        <f>IF('Men Track input 1'!B67="","",'Men Track input 1'!B67)</f>
        <v>10</v>
      </c>
      <c r="C40" s="38" t="str">
        <f>IF('Men Track input 1'!C67="","",'Men Track input 1'!C67)</f>
        <v/>
      </c>
      <c r="D40" s="38" t="str">
        <f>IF('Men Track input 1'!D67="","",'Men Track input 1'!D67)</f>
        <v/>
      </c>
      <c r="E40" s="38" t="str">
        <f>IF('Men Track input 1'!E67="","",'Men Track input 1'!E67)</f>
        <v/>
      </c>
      <c r="F40" s="46" t="str">
        <f>IF('Men Track input 1'!X67="","",'Men Track input 1'!G67+60*'Men Track input 1'!F67)</f>
        <v/>
      </c>
      <c r="G40" s="46">
        <f>IF('Men Track input 1'!K67="","",'Men Track input 1'!K67)</f>
        <v>0</v>
      </c>
      <c r="H40" s="46">
        <f>IF('Men Track input 1'!L67="","",'Men Track input 1'!L67)</f>
        <v>0</v>
      </c>
      <c r="I40" s="38" t="str">
        <f t="shared" ref="I40:I46" si="2">IF(G40=0,"",F40)</f>
        <v/>
      </c>
    </row>
    <row r="41" spans="1:9">
      <c r="A41" t="str">
        <f>IF('Men Track input 1'!A68="","",'Men Track input 1'!A68)</f>
        <v/>
      </c>
      <c r="B41" s="38">
        <f>IF('Men Track input 1'!B68="","",'Men Track input 1'!B68)</f>
        <v>11</v>
      </c>
      <c r="C41" s="38" t="str">
        <f>IF('Men Track input 1'!C68="","",'Men Track input 1'!C68)</f>
        <v/>
      </c>
      <c r="D41" s="38" t="str">
        <f>IF('Men Track input 1'!D68="","",'Men Track input 1'!D68)</f>
        <v/>
      </c>
      <c r="E41" s="38" t="str">
        <f>IF('Men Track input 1'!E68="","",'Men Track input 1'!E68)</f>
        <v/>
      </c>
      <c r="F41" s="46" t="str">
        <f>IF('Men Track input 1'!X68="","",'Men Track input 1'!G68+60*'Men Track input 1'!F68)</f>
        <v/>
      </c>
      <c r="G41" s="46">
        <f>IF('Men Track input 1'!K68="","",'Men Track input 1'!K68)</f>
        <v>0</v>
      </c>
      <c r="H41" s="46">
        <f>IF('Men Track input 1'!L68="","",'Men Track input 1'!L68)</f>
        <v>0</v>
      </c>
      <c r="I41" s="38" t="str">
        <f t="shared" si="2"/>
        <v/>
      </c>
    </row>
    <row r="42" spans="1:9">
      <c r="A42" t="str">
        <f>IF('Men Track input 1'!A69="","",'Men Track input 1'!A69)</f>
        <v/>
      </c>
      <c r="B42" s="38">
        <f>IF('Men Track input 1'!B69="","",'Men Track input 1'!B69)</f>
        <v>12</v>
      </c>
      <c r="C42" s="38" t="str">
        <f>IF('Men Track input 1'!C69="","",'Men Track input 1'!C69)</f>
        <v/>
      </c>
      <c r="D42" s="38" t="str">
        <f>IF('Men Track input 1'!D69="","",'Men Track input 1'!D69)</f>
        <v/>
      </c>
      <c r="E42" s="38" t="str">
        <f>IF('Men Track input 1'!E69="","",'Men Track input 1'!E69)</f>
        <v/>
      </c>
      <c r="F42" s="46" t="str">
        <f>IF('Men Track input 1'!X69="","",'Men Track input 1'!G69+60*'Men Track input 1'!F69)</f>
        <v/>
      </c>
      <c r="G42" s="46">
        <f>IF('Men Track input 1'!K69="","",'Men Track input 1'!K69)</f>
        <v>0</v>
      </c>
      <c r="H42" s="46">
        <f>IF('Men Track input 1'!L69="","",'Men Track input 1'!L69)</f>
        <v>0</v>
      </c>
      <c r="I42" s="38" t="str">
        <f t="shared" si="2"/>
        <v/>
      </c>
    </row>
    <row r="43" spans="1:9">
      <c r="A43" t="str">
        <f>IF('Men Track input 1'!A70="","",'Men Track input 1'!A70)</f>
        <v/>
      </c>
      <c r="B43" s="38">
        <f>IF('Men Track input 1'!B70="","",'Men Track input 1'!B70)</f>
        <v>13</v>
      </c>
      <c r="C43" s="38" t="str">
        <f>IF('Men Track input 1'!C70="","",'Men Track input 1'!C70)</f>
        <v/>
      </c>
      <c r="D43" s="38" t="str">
        <f>IF('Men Track input 1'!D70="","",'Men Track input 1'!D70)</f>
        <v/>
      </c>
      <c r="E43" s="38" t="str">
        <f>IF('Men Track input 1'!E70="","",'Men Track input 1'!E70)</f>
        <v/>
      </c>
      <c r="F43" s="46" t="str">
        <f>IF('Men Track input 1'!X70="","",'Men Track input 1'!G70+60*'Men Track input 1'!F70)</f>
        <v/>
      </c>
      <c r="G43" s="46">
        <f>IF('Men Track input 1'!K70="","",'Men Track input 1'!K70)</f>
        <v>0</v>
      </c>
      <c r="H43" s="46">
        <f>IF('Men Track input 1'!L70="","",'Men Track input 1'!L70)</f>
        <v>0</v>
      </c>
      <c r="I43" s="38" t="str">
        <f t="shared" si="2"/>
        <v/>
      </c>
    </row>
    <row r="44" spans="1:9">
      <c r="A44" t="str">
        <f>IF('Men Track input 1'!A71="","",'Men Track input 1'!A71)</f>
        <v/>
      </c>
      <c r="B44" s="38">
        <f>IF('Men Track input 1'!B71="","",'Men Track input 1'!B71)</f>
        <v>14</v>
      </c>
      <c r="C44" s="38" t="str">
        <f>IF('Men Track input 1'!C71="","",'Men Track input 1'!C71)</f>
        <v/>
      </c>
      <c r="D44" s="38" t="str">
        <f>IF('Men Track input 1'!D71="","",'Men Track input 1'!D71)</f>
        <v/>
      </c>
      <c r="E44" s="38" t="str">
        <f>IF('Men Track input 1'!E71="","",'Men Track input 1'!E71)</f>
        <v/>
      </c>
      <c r="F44" s="46" t="str">
        <f>IF('Men Track input 1'!X71="","",'Men Track input 1'!G71+60*'Men Track input 1'!F71)</f>
        <v/>
      </c>
      <c r="G44" s="46">
        <f>IF('Men Track input 1'!K71="","",'Men Track input 1'!K71)</f>
        <v>0</v>
      </c>
      <c r="H44" s="46">
        <f>IF('Men Track input 1'!L71="","",'Men Track input 1'!L71)</f>
        <v>0</v>
      </c>
      <c r="I44" s="38" t="str">
        <f t="shared" si="2"/>
        <v/>
      </c>
    </row>
    <row r="45" spans="1:9">
      <c r="A45" t="str">
        <f>IF('Men Track input 1'!A72="","",'Men Track input 1'!A72)</f>
        <v/>
      </c>
      <c r="B45" s="38">
        <f>IF('Men Track input 1'!B72="","",'Men Track input 1'!B72)</f>
        <v>15</v>
      </c>
      <c r="C45" s="38" t="str">
        <f>IF('Men Track input 1'!C72="","",'Men Track input 1'!C72)</f>
        <v/>
      </c>
      <c r="D45" s="38" t="str">
        <f>IF('Men Track input 1'!D72="","",'Men Track input 1'!D72)</f>
        <v/>
      </c>
      <c r="E45" s="38" t="str">
        <f>IF('Men Track input 1'!E72="","",'Men Track input 1'!E72)</f>
        <v/>
      </c>
      <c r="F45" s="46" t="str">
        <f>IF('Men Track input 1'!X72="","",'Men Track input 1'!G72+60*'Men Track input 1'!F72)</f>
        <v/>
      </c>
      <c r="G45" s="46">
        <f>IF('Men Track input 1'!K72="","",'Men Track input 1'!K72)</f>
        <v>0</v>
      </c>
      <c r="H45" s="46">
        <f>IF('Men Track input 1'!L72="","",'Men Track input 1'!L72)</f>
        <v>0</v>
      </c>
      <c r="I45" s="38" t="str">
        <f t="shared" si="2"/>
        <v/>
      </c>
    </row>
    <row r="46" spans="1:9">
      <c r="A46" t="str">
        <f>IF('Men Track input 1'!A73="","",'Men Track input 1'!A73)</f>
        <v/>
      </c>
      <c r="B46" s="38">
        <f>IF('Men Track input 1'!B73="","",'Men Track input 1'!B73)</f>
        <v>16</v>
      </c>
      <c r="C46" s="38" t="str">
        <f>IF('Men Track input 1'!C73="","",'Men Track input 1'!C73)</f>
        <v/>
      </c>
      <c r="D46" s="38" t="str">
        <f>IF('Men Track input 1'!D73="","",'Men Track input 1'!D73)</f>
        <v/>
      </c>
      <c r="E46" s="38" t="str">
        <f>IF('Men Track input 1'!E73="","",'Men Track input 1'!E73)</f>
        <v/>
      </c>
      <c r="F46" s="46" t="str">
        <f>IF('Men Track input 1'!X73="","",'Men Track input 1'!G73+60*'Men Track input 1'!F73)</f>
        <v/>
      </c>
      <c r="G46" s="46">
        <f>IF('Men Track input 1'!K73="","",'Men Track input 1'!K73)</f>
        <v>0</v>
      </c>
      <c r="H46" s="46">
        <f>IF('Men Track input 1'!L73="","",'Men Track input 1'!L73)</f>
        <v>0</v>
      </c>
      <c r="I46" s="38" t="str">
        <f t="shared" si="2"/>
        <v/>
      </c>
    </row>
    <row r="47" spans="1:9">
      <c r="A47" t="str">
        <f>IF('Men Track input 1'!A74="","",'Men Track input 1'!A74)</f>
        <v/>
      </c>
      <c r="B47" t="str">
        <f>IF('Men Track input 1'!B74="","",'Men Track input 1'!B74)</f>
        <v/>
      </c>
      <c r="C47" t="str">
        <f>IF('Men Track input 1'!C74="","",'Men Track input 1'!C74)</f>
        <v/>
      </c>
      <c r="D47" t="str">
        <f>IF('Men Track input 1'!D74="","",'Men Track input 1'!D74)</f>
        <v/>
      </c>
      <c r="E47" t="str">
        <f>IF('Men Track input 1'!E74="","",'Men Track input 1'!E74)</f>
        <v/>
      </c>
      <c r="F47" s="2" t="str">
        <f>IF('Men Track input 1'!X74="","",'Men Track input 1'!X74)</f>
        <v/>
      </c>
      <c r="G47" s="2" t="str">
        <f>IF('Men Track input 1'!K74="","",'Men Track input 1'!K74)</f>
        <v/>
      </c>
      <c r="H47" s="2" t="str">
        <f>IF('Men Track input 1'!L74="","",'Men Track input 1'!L74)</f>
        <v/>
      </c>
    </row>
    <row r="48" spans="1:9">
      <c r="A48" t="str">
        <f>IF('Men Track input 1'!A75="","",'Men Track input 1'!A75)</f>
        <v/>
      </c>
      <c r="B48" t="str">
        <f>IF('Men Track input 1'!B75="","",'Men Track input 1'!B75)</f>
        <v/>
      </c>
      <c r="C48" t="str">
        <f>IF('Men Track input 1'!C75="","",'Men Track input 1'!C75)</f>
        <v/>
      </c>
      <c r="D48" t="str">
        <f>IF('Men Track input 1'!D75="","",'Men Track input 1'!D75)</f>
        <v/>
      </c>
      <c r="E48" t="str">
        <f>IF('Men Track input 1'!E75="","",'Men Track input 1'!E75)</f>
        <v/>
      </c>
      <c r="F48" s="2" t="str">
        <f>IF('Men Track input 1'!X75="","",'Men Track input 1'!X75)</f>
        <v/>
      </c>
      <c r="G48" s="2" t="str">
        <f>IF('Men Track input 1'!K75="","",'Men Track input 1'!K75)</f>
        <v/>
      </c>
      <c r="H48" s="2" t="str">
        <f>IF('Men Track input 1'!L75="","",'Men Track input 1'!L75)</f>
        <v/>
      </c>
    </row>
    <row r="49" spans="1:9">
      <c r="A49" s="39" t="str">
        <f>IF('Men Track input 1'!A76="","",'Men Track input 1'!A76)</f>
        <v>Event</v>
      </c>
      <c r="B49" s="39" t="str">
        <f>IF('Men Track input 1'!B76="","",'Men Track input 1'!B76)</f>
        <v>Event</v>
      </c>
      <c r="C49" s="39">
        <f>IF('Men Track input 1'!C76="","",'Men Track input 1'!C76)</f>
        <v>200</v>
      </c>
      <c r="D49" s="39" t="str">
        <f>IF('Men Track input 1'!D76="","",'Men Track input 1'!D76)</f>
        <v>metres</v>
      </c>
      <c r="E49" s="40" t="str">
        <f>A51</f>
        <v>MEN</v>
      </c>
      <c r="F49" s="2" t="str">
        <f>IF('Men Track input 1'!X76="","",'Men Track input 1'!X76)</f>
        <v/>
      </c>
      <c r="G49" s="2" t="str">
        <f>IF('Men Track input 1'!K76="","",'Men Track input 1'!K76)</f>
        <v/>
      </c>
      <c r="H49" s="2" t="str">
        <f>IF('Men Track input 1'!L76="","",'Men Track input 1'!L76)</f>
        <v/>
      </c>
    </row>
    <row r="50" spans="1:9">
      <c r="A50" s="16">
        <f>IF('Men Track input 1'!A77="","",'Men Track input 1'!A77)</f>
        <v>200</v>
      </c>
      <c r="B50" s="41" t="str">
        <f>IF('Men Track input 1'!B77="","",'Men Track input 1'!B77)</f>
        <v>A string</v>
      </c>
      <c r="C50" s="42" t="str">
        <f>IF('Men Track input 1'!C77="","",'Men Track input 1'!C77)</f>
        <v>Wind reading if applic</v>
      </c>
      <c r="D50" s="42" t="str">
        <f>IF('Men Track input 1'!D77="","",'Men Track input 1'!D77)</f>
        <v/>
      </c>
      <c r="E50" s="42" t="str">
        <f>IF('Men Track input 1'!E77="","",'Men Track input 1'!E77)</f>
        <v>m/s</v>
      </c>
      <c r="F50" s="43"/>
      <c r="G50" s="43" t="str">
        <f>IF('Men Track input 1'!K77="","",'Men Track input 1'!K77)</f>
        <v>Position</v>
      </c>
      <c r="H50" s="43" t="str">
        <f>IF('Men Track input 1'!L77="","",'Men Track input 1'!L77)</f>
        <v>Bonus</v>
      </c>
      <c r="I50" s="98" t="s">
        <v>261</v>
      </c>
    </row>
    <row r="51" spans="1:9">
      <c r="A51" s="40" t="str">
        <f>IF('Men Track input 1'!A78="","",'Men Track input 1'!A78)</f>
        <v>MEN</v>
      </c>
      <c r="B51" s="44" t="str">
        <f>IF('Men Track input 1'!B78="","",'Men Track input 1'!B78)</f>
        <v>Position</v>
      </c>
      <c r="C51" s="37" t="str">
        <f>IF('Men Track input 1'!C78="","",'Men Track input 1'!C78)</f>
        <v>Competitor</v>
      </c>
      <c r="D51" s="37" t="str">
        <f>IF('Men Track input 1'!D78="","",'Men Track input 1'!D78)</f>
        <v>Club</v>
      </c>
      <c r="E51" s="37" t="str">
        <f>IF('Men Track input 1'!E78="","",'Men Track input 1'!E78)</f>
        <v>Bib Number</v>
      </c>
      <c r="F51" s="45" t="str">
        <f>IF('Men Track input 1'!X78="","",'Men Track input 1'!X78)</f>
        <v>Performance</v>
      </c>
      <c r="G51" s="45" t="str">
        <f>IF('Men Track input 1'!K78="","",'Men Track input 1'!K78)</f>
        <v>Points</v>
      </c>
      <c r="H51" s="45" t="str">
        <f>IF('Men Track input 1'!L78="","",'Men Track input 1'!L78)</f>
        <v>Points</v>
      </c>
      <c r="I51" s="44" t="s">
        <v>262</v>
      </c>
    </row>
    <row r="52" spans="1:9">
      <c r="A52" t="str">
        <f>IF('Men Track input 1'!A79="","",'Men Track input 1'!A79)</f>
        <v/>
      </c>
      <c r="B52" s="38">
        <f>IF('Men Track input 1'!B79="","",'Men Track input 1'!B79)</f>
        <v>1</v>
      </c>
      <c r="C52" s="38" t="str">
        <f>IF('Men Track input 1'!C79="","",'Men Track input 1'!C79)</f>
        <v/>
      </c>
      <c r="D52" s="38" t="str">
        <f>IF('Men Track input 1'!D79="","",'Men Track input 1'!D79)</f>
        <v/>
      </c>
      <c r="E52" s="38" t="str">
        <f>IF('Men Track input 1'!E79="","",'Men Track input 1'!E79)</f>
        <v/>
      </c>
      <c r="F52" s="46" t="str">
        <f>IF('Men Track input 1'!X79="","",'Men Track input 1'!G79+60*'Men Track input 1'!F79)</f>
        <v/>
      </c>
      <c r="G52" s="46">
        <f>IF('Men Track input 1'!K79="","",'Men Track input 1'!K79)</f>
        <v>0</v>
      </c>
      <c r="H52" s="46">
        <f>IF('Men Track input 1'!L79="","",'Men Track input 1'!L79)</f>
        <v>0</v>
      </c>
      <c r="I52" s="99" t="str">
        <f>IF(G52=0,"",F52)</f>
        <v/>
      </c>
    </row>
    <row r="53" spans="1:9">
      <c r="A53" t="str">
        <f>IF('Men Track input 1'!A80="","",'Men Track input 1'!A80)</f>
        <v/>
      </c>
      <c r="B53" s="38">
        <f>IF('Men Track input 1'!B80="","",'Men Track input 1'!B80)</f>
        <v>2</v>
      </c>
      <c r="C53" s="38" t="str">
        <f>IF('Men Track input 1'!C80="","",'Men Track input 1'!C80)</f>
        <v/>
      </c>
      <c r="D53" s="38" t="str">
        <f>IF('Men Track input 1'!D80="","",'Men Track input 1'!D80)</f>
        <v/>
      </c>
      <c r="E53" s="38" t="str">
        <f>IF('Men Track input 1'!E80="","",'Men Track input 1'!E80)</f>
        <v/>
      </c>
      <c r="F53" s="46" t="str">
        <f>IF('Men Track input 1'!X80="","",'Men Track input 1'!G80+60*'Men Track input 1'!F80)</f>
        <v/>
      </c>
      <c r="G53" s="46">
        <f>IF('Men Track input 1'!K80="","",'Men Track input 1'!K80)</f>
        <v>0</v>
      </c>
      <c r="H53" s="46">
        <f>IF('Men Track input 1'!L80="","",'Men Track input 1'!L80)</f>
        <v>0</v>
      </c>
      <c r="I53" s="38" t="str">
        <f t="shared" ref="I53:I59" si="3">IF(G53=0,"",F53)</f>
        <v/>
      </c>
    </row>
    <row r="54" spans="1:9">
      <c r="A54" t="str">
        <f>IF('Men Track input 1'!A81="","",'Men Track input 1'!A81)</f>
        <v/>
      </c>
      <c r="B54" s="38">
        <f>IF('Men Track input 1'!B81="","",'Men Track input 1'!B81)</f>
        <v>3</v>
      </c>
      <c r="C54" s="38" t="str">
        <f>IF('Men Track input 1'!C81="","",'Men Track input 1'!C81)</f>
        <v/>
      </c>
      <c r="D54" s="38" t="str">
        <f>IF('Men Track input 1'!D81="","",'Men Track input 1'!D81)</f>
        <v/>
      </c>
      <c r="E54" s="38" t="str">
        <f>IF('Men Track input 1'!E81="","",'Men Track input 1'!E81)</f>
        <v/>
      </c>
      <c r="F54" s="46" t="str">
        <f>IF('Men Track input 1'!X81="","",'Men Track input 1'!G81+60*'Men Track input 1'!F81)</f>
        <v/>
      </c>
      <c r="G54" s="46">
        <f>IF('Men Track input 1'!K81="","",'Men Track input 1'!K81)</f>
        <v>0</v>
      </c>
      <c r="H54" s="46">
        <f>IF('Men Track input 1'!L81="","",'Men Track input 1'!L81)</f>
        <v>0</v>
      </c>
      <c r="I54" s="38" t="str">
        <f t="shared" si="3"/>
        <v/>
      </c>
    </row>
    <row r="55" spans="1:9">
      <c r="A55" t="str">
        <f>IF('Men Track input 1'!A82="","",'Men Track input 1'!A82)</f>
        <v/>
      </c>
      <c r="B55" s="38">
        <f>IF('Men Track input 1'!B82="","",'Men Track input 1'!B82)</f>
        <v>4</v>
      </c>
      <c r="C55" s="38" t="str">
        <f>IF('Men Track input 1'!C82="","",'Men Track input 1'!C82)</f>
        <v/>
      </c>
      <c r="D55" s="38" t="str">
        <f>IF('Men Track input 1'!D82="","",'Men Track input 1'!D82)</f>
        <v/>
      </c>
      <c r="E55" s="38" t="str">
        <f>IF('Men Track input 1'!E82="","",'Men Track input 1'!E82)</f>
        <v/>
      </c>
      <c r="F55" s="46" t="str">
        <f>IF('Men Track input 1'!X82="","",'Men Track input 1'!G82+60*'Men Track input 1'!F82)</f>
        <v/>
      </c>
      <c r="G55" s="46">
        <f>IF('Men Track input 1'!K82="","",'Men Track input 1'!K82)</f>
        <v>0</v>
      </c>
      <c r="H55" s="46">
        <f>IF('Men Track input 1'!L82="","",'Men Track input 1'!L82)</f>
        <v>0</v>
      </c>
      <c r="I55" s="38" t="str">
        <f t="shared" si="3"/>
        <v/>
      </c>
    </row>
    <row r="56" spans="1:9">
      <c r="A56" t="str">
        <f>IF('Men Track input 1'!A83="","",'Men Track input 1'!A83)</f>
        <v/>
      </c>
      <c r="B56" s="38">
        <f>IF('Men Track input 1'!B83="","",'Men Track input 1'!B83)</f>
        <v>5</v>
      </c>
      <c r="C56" s="38" t="str">
        <f>IF('Men Track input 1'!C83="","",'Men Track input 1'!C83)</f>
        <v/>
      </c>
      <c r="D56" s="38" t="str">
        <f>IF('Men Track input 1'!D83="","",'Men Track input 1'!D83)</f>
        <v/>
      </c>
      <c r="E56" s="38" t="str">
        <f>IF('Men Track input 1'!E83="","",'Men Track input 1'!E83)</f>
        <v/>
      </c>
      <c r="F56" s="46" t="str">
        <f>IF('Men Track input 1'!X83="","",'Men Track input 1'!G83+60*'Men Track input 1'!F83)</f>
        <v/>
      </c>
      <c r="G56" s="46">
        <f>IF('Men Track input 1'!K83="","",'Men Track input 1'!K83)</f>
        <v>0</v>
      </c>
      <c r="H56" s="46">
        <f>IF('Men Track input 1'!L83="","",'Men Track input 1'!L83)</f>
        <v>0</v>
      </c>
      <c r="I56" s="38" t="str">
        <f t="shared" si="3"/>
        <v/>
      </c>
    </row>
    <row r="57" spans="1:9">
      <c r="A57" t="str">
        <f>IF('Men Track input 1'!A84="","",'Men Track input 1'!A84)</f>
        <v/>
      </c>
      <c r="B57" s="38">
        <f>IF('Men Track input 1'!B84="","",'Men Track input 1'!B84)</f>
        <v>6</v>
      </c>
      <c r="C57" s="38" t="str">
        <f>IF('Men Track input 1'!C84="","",'Men Track input 1'!C84)</f>
        <v/>
      </c>
      <c r="D57" s="38" t="str">
        <f>IF('Men Track input 1'!D84="","",'Men Track input 1'!D84)</f>
        <v/>
      </c>
      <c r="E57" s="38" t="str">
        <f>IF('Men Track input 1'!E84="","",'Men Track input 1'!E84)</f>
        <v/>
      </c>
      <c r="F57" s="46" t="str">
        <f>IF('Men Track input 1'!X84="","",'Men Track input 1'!G84+60*'Men Track input 1'!F84)</f>
        <v/>
      </c>
      <c r="G57" s="46">
        <f>IF('Men Track input 1'!K84="","",'Men Track input 1'!K84)</f>
        <v>0</v>
      </c>
      <c r="H57" s="46">
        <f>IF('Men Track input 1'!L84="","",'Men Track input 1'!L84)</f>
        <v>0</v>
      </c>
      <c r="I57" s="38" t="str">
        <f t="shared" si="3"/>
        <v/>
      </c>
    </row>
    <row r="58" spans="1:9">
      <c r="A58" t="str">
        <f>IF('Men Track input 1'!A85="","",'Men Track input 1'!A85)</f>
        <v/>
      </c>
      <c r="B58" s="38">
        <f>IF('Men Track input 1'!B85="","",'Men Track input 1'!B85)</f>
        <v>7</v>
      </c>
      <c r="C58" s="38" t="str">
        <f>IF('Men Track input 1'!C85="","",'Men Track input 1'!C85)</f>
        <v/>
      </c>
      <c r="D58" s="38" t="str">
        <f>IF('Men Track input 1'!D85="","",'Men Track input 1'!D85)</f>
        <v/>
      </c>
      <c r="E58" s="38" t="str">
        <f>IF('Men Track input 1'!E85="","",'Men Track input 1'!E85)</f>
        <v/>
      </c>
      <c r="F58" s="46" t="str">
        <f>IF('Men Track input 1'!X85="","",'Men Track input 1'!G85+60*'Men Track input 1'!F85)</f>
        <v/>
      </c>
      <c r="G58" s="46">
        <f>IF('Men Track input 1'!K85="","",'Men Track input 1'!K85)</f>
        <v>0</v>
      </c>
      <c r="H58" s="46">
        <f>IF('Men Track input 1'!L85="","",'Men Track input 1'!L85)</f>
        <v>0</v>
      </c>
      <c r="I58" s="38" t="str">
        <f t="shared" si="3"/>
        <v/>
      </c>
    </row>
    <row r="59" spans="1:9">
      <c r="A59" t="str">
        <f>IF('Men Track input 1'!A86="","",'Men Track input 1'!A86)</f>
        <v/>
      </c>
      <c r="B59" s="38">
        <f>IF('Men Track input 1'!B86="","",'Men Track input 1'!B86)</f>
        <v>8</v>
      </c>
      <c r="C59" s="38" t="str">
        <f>IF('Men Track input 1'!C86="","",'Men Track input 1'!C86)</f>
        <v/>
      </c>
      <c r="D59" s="38" t="str">
        <f>IF('Men Track input 1'!D86="","",'Men Track input 1'!D86)</f>
        <v/>
      </c>
      <c r="E59" s="38" t="str">
        <f>IF('Men Track input 1'!E86="","",'Men Track input 1'!E86)</f>
        <v/>
      </c>
      <c r="F59" s="46" t="str">
        <f>IF('Men Track input 1'!X86="","",'Men Track input 1'!G86+60*'Men Track input 1'!F86)</f>
        <v/>
      </c>
      <c r="G59" s="46">
        <f>IF('Men Track input 1'!K86="","",'Men Track input 1'!K86)</f>
        <v>0</v>
      </c>
      <c r="H59" s="46">
        <f>IF('Men Track input 1'!L86="","",'Men Track input 1'!L86)</f>
        <v>0</v>
      </c>
      <c r="I59" s="38" t="str">
        <f t="shared" si="3"/>
        <v/>
      </c>
    </row>
    <row r="60" spans="1:9">
      <c r="A60" s="16" t="str">
        <f>IF('Men Track input 1'!A129="","",'Men Track input 1'!A129)</f>
        <v>Event</v>
      </c>
      <c r="B60" t="str">
        <f>IF('Men Track input 1'!B129="","",'Men Track input 1'!B129)</f>
        <v>COMBINED</v>
      </c>
      <c r="C60" t="str">
        <f>IF('Men Track input 1'!C129="","",'Men Track input 1'!C129)</f>
        <v xml:space="preserve">   B / C RACES FOR </v>
      </c>
      <c r="D60" t="str">
        <f>IF('Men Track input 1'!D129="","",'Men Track input 1'!D129)</f>
        <v>SCORING</v>
      </c>
      <c r="E60" t="str">
        <f>IF('Men Track input 1'!E129="","",'Men Track input 1'!E129)</f>
        <v/>
      </c>
      <c r="F60" s="2" t="str">
        <f>IF('Men Track input 1'!X129="","",'Men Track input 1'!X129)</f>
        <v/>
      </c>
      <c r="G60" s="2" t="str">
        <f>IF('Men Track input 1'!K129="","",'Men Track input 1'!K129)</f>
        <v/>
      </c>
      <c r="H60" s="2" t="str">
        <f>IF('Men Track input 1'!L129="","",'Men Track input 1'!L129)</f>
        <v/>
      </c>
    </row>
    <row r="61" spans="1:9">
      <c r="A61" s="16">
        <f>IF('Men Track input 1'!A130="","",'Men Track input 1'!A130)</f>
        <v>200</v>
      </c>
      <c r="B61" s="47" t="str">
        <f>IF('Men Track input 1'!B130="","",'Men Track input 1'!B130)</f>
        <v>B+C string</v>
      </c>
      <c r="C61" s="42" t="str">
        <f>IF('Men Track input 1'!C130="","",'Men Track input 1'!C130)</f>
        <v>Wind reading if applic</v>
      </c>
      <c r="D61" s="42" t="str">
        <f>IF('Men Track input 1'!D130="","",'Men Track input 1'!D130)</f>
        <v xml:space="preserve"> &amp; </v>
      </c>
      <c r="E61" s="42" t="str">
        <f>IF('Men Track input 1'!E130="","",'Men Track input 1'!E130)</f>
        <v>m/s</v>
      </c>
      <c r="F61" s="43"/>
      <c r="G61" s="43" t="str">
        <f>IF('Men Track input 1'!K130="","",'Men Track input 1'!K130)</f>
        <v>Position</v>
      </c>
      <c r="H61" s="43" t="str">
        <f>IF('Men Track input 1'!L130="","",'Men Track input 1'!L130)</f>
        <v>Bonus</v>
      </c>
      <c r="I61" s="98" t="s">
        <v>261</v>
      </c>
    </row>
    <row r="62" spans="1:9">
      <c r="A62" s="40" t="str">
        <f>IF('Men Track input 1'!A131="","",'Men Track input 1'!A131)</f>
        <v>MEN</v>
      </c>
      <c r="B62" s="37" t="str">
        <f>IF('Men Track input 1'!B131="","",'Men Track input 1'!B131)</f>
        <v>Position</v>
      </c>
      <c r="C62" s="37" t="str">
        <f>IF('Men Track input 1'!C131="","",'Men Track input 1'!C131)</f>
        <v>Competitor</v>
      </c>
      <c r="D62" s="37" t="str">
        <f>IF('Men Track input 1'!D131="","",'Men Track input 1'!D131)</f>
        <v>Club</v>
      </c>
      <c r="E62" s="37" t="str">
        <f>IF('Men Track input 1'!E131="","",'Men Track input 1'!E131)</f>
        <v>Bib Number</v>
      </c>
      <c r="F62" s="45" t="str">
        <f>IF('Men Track input 1'!X131="","",'Men Track input 1'!X131)</f>
        <v>Performance</v>
      </c>
      <c r="G62" s="45" t="str">
        <f>IF('Men Track input 1'!K131="","",'Men Track input 1'!K131)</f>
        <v>Points</v>
      </c>
      <c r="H62" s="45" t="str">
        <f>IF('Men Track input 1'!L131="","",'Men Track input 1'!L131)</f>
        <v>Points</v>
      </c>
      <c r="I62" s="44" t="s">
        <v>262</v>
      </c>
    </row>
    <row r="63" spans="1:9">
      <c r="A63" t="str">
        <f>IF('Men Track input 1'!A132="","",'Men Track input 1'!A132)</f>
        <v/>
      </c>
      <c r="B63" s="38">
        <f>IF('Men Track input 1'!B132="","",'Men Track input 1'!B132)</f>
        <v>1</v>
      </c>
      <c r="C63" s="38" t="str">
        <f>IF('Men Track input 1'!C132="","",'Men Track input 1'!C132)</f>
        <v/>
      </c>
      <c r="D63" s="38" t="str">
        <f>IF('Men Track input 1'!D132="","",'Men Track input 1'!D132)</f>
        <v/>
      </c>
      <c r="E63" s="38" t="str">
        <f>IF('Men Track input 1'!E132="","",'Men Track input 1'!E132)</f>
        <v/>
      </c>
      <c r="F63" s="46" t="str">
        <f>IF('Men Track input 1'!X132="","",'Men Track input 1'!G132+60*'Men Track input 1'!F132)</f>
        <v/>
      </c>
      <c r="G63" s="46">
        <f>IF('Men Track input 1'!K132="","",'Men Track input 1'!K132)</f>
        <v>0</v>
      </c>
      <c r="H63" s="46">
        <f>IF('Men Track input 1'!L132="","",'Men Track input 1'!L132)</f>
        <v>0</v>
      </c>
      <c r="I63" s="99" t="str">
        <f>IF(G63=0,"",F63)</f>
        <v/>
      </c>
    </row>
    <row r="64" spans="1:9">
      <c r="A64" t="str">
        <f>IF('Men Track input 1'!A133="","",'Men Track input 1'!A133)</f>
        <v/>
      </c>
      <c r="B64" s="38">
        <f>IF('Men Track input 1'!B133="","",'Men Track input 1'!B133)</f>
        <v>2</v>
      </c>
      <c r="C64" s="38" t="str">
        <f>IF('Men Track input 1'!C133="","",'Men Track input 1'!C133)</f>
        <v/>
      </c>
      <c r="D64" s="38" t="str">
        <f>IF('Men Track input 1'!D133="","",'Men Track input 1'!D133)</f>
        <v/>
      </c>
      <c r="E64" s="38" t="str">
        <f>IF('Men Track input 1'!E133="","",'Men Track input 1'!E133)</f>
        <v/>
      </c>
      <c r="F64" s="46" t="str">
        <f>IF('Men Track input 1'!X133="","",'Men Track input 1'!G133+60*'Men Track input 1'!F133)</f>
        <v/>
      </c>
      <c r="G64" s="46">
        <f>IF('Men Track input 1'!K133="","",'Men Track input 1'!K133)</f>
        <v>0</v>
      </c>
      <c r="H64" s="46">
        <f>IF('Men Track input 1'!L133="","",'Men Track input 1'!L133)</f>
        <v>0</v>
      </c>
      <c r="I64" s="38" t="str">
        <f t="shared" ref="I64:I70" si="4">IF(G64=0,"",F64)</f>
        <v/>
      </c>
    </row>
    <row r="65" spans="1:9">
      <c r="A65" t="str">
        <f>IF('Men Track input 1'!A134="","",'Men Track input 1'!A134)</f>
        <v/>
      </c>
      <c r="B65" s="38">
        <f>IF('Men Track input 1'!B134="","",'Men Track input 1'!B134)</f>
        <v>3</v>
      </c>
      <c r="C65" s="38" t="str">
        <f>IF('Men Track input 1'!C134="","",'Men Track input 1'!C134)</f>
        <v/>
      </c>
      <c r="D65" s="38" t="str">
        <f>IF('Men Track input 1'!D134="","",'Men Track input 1'!D134)</f>
        <v/>
      </c>
      <c r="E65" s="38" t="str">
        <f>IF('Men Track input 1'!E134="","",'Men Track input 1'!E134)</f>
        <v/>
      </c>
      <c r="F65" s="46" t="str">
        <f>IF('Men Track input 1'!X134="","",'Men Track input 1'!G134+60*'Men Track input 1'!F134)</f>
        <v/>
      </c>
      <c r="G65" s="46">
        <f>IF('Men Track input 1'!K134="","",'Men Track input 1'!K134)</f>
        <v>0</v>
      </c>
      <c r="H65" s="46">
        <f>IF('Men Track input 1'!L134="","",'Men Track input 1'!L134)</f>
        <v>0</v>
      </c>
      <c r="I65" s="38" t="str">
        <f t="shared" si="4"/>
        <v/>
      </c>
    </row>
    <row r="66" spans="1:9">
      <c r="A66" t="str">
        <f>IF('Men Track input 1'!A135="","",'Men Track input 1'!A135)</f>
        <v/>
      </c>
      <c r="B66" s="38">
        <f>IF('Men Track input 1'!B135="","",'Men Track input 1'!B135)</f>
        <v>4</v>
      </c>
      <c r="C66" s="38" t="str">
        <f>IF('Men Track input 1'!C135="","",'Men Track input 1'!C135)</f>
        <v/>
      </c>
      <c r="D66" s="38" t="str">
        <f>IF('Men Track input 1'!D135="","",'Men Track input 1'!D135)</f>
        <v/>
      </c>
      <c r="E66" s="38" t="str">
        <f>IF('Men Track input 1'!E135="","",'Men Track input 1'!E135)</f>
        <v/>
      </c>
      <c r="F66" s="46" t="str">
        <f>IF('Men Track input 1'!X135="","",'Men Track input 1'!G135+60*'Men Track input 1'!F135)</f>
        <v/>
      </c>
      <c r="G66" s="46">
        <f>IF('Men Track input 1'!K135="","",'Men Track input 1'!K135)</f>
        <v>0</v>
      </c>
      <c r="H66" s="46">
        <f>IF('Men Track input 1'!L135="","",'Men Track input 1'!L135)</f>
        <v>0</v>
      </c>
      <c r="I66" s="38" t="str">
        <f t="shared" si="4"/>
        <v/>
      </c>
    </row>
    <row r="67" spans="1:9">
      <c r="A67" t="str">
        <f>IF('Men Track input 1'!A136="","",'Men Track input 1'!A136)</f>
        <v/>
      </c>
      <c r="B67" s="38">
        <f>IF('Men Track input 1'!B136="","",'Men Track input 1'!B136)</f>
        <v>5</v>
      </c>
      <c r="C67" s="38" t="str">
        <f>IF('Men Track input 1'!C136="","",'Men Track input 1'!C136)</f>
        <v/>
      </c>
      <c r="D67" s="38" t="str">
        <f>IF('Men Track input 1'!D136="","",'Men Track input 1'!D136)</f>
        <v/>
      </c>
      <c r="E67" s="38" t="str">
        <f>IF('Men Track input 1'!E136="","",'Men Track input 1'!E136)</f>
        <v/>
      </c>
      <c r="F67" s="46" t="str">
        <f>IF('Men Track input 1'!X136="","",'Men Track input 1'!G136+60*'Men Track input 1'!F136)</f>
        <v/>
      </c>
      <c r="G67" s="46">
        <f>IF('Men Track input 1'!K136="","",'Men Track input 1'!K136)</f>
        <v>0</v>
      </c>
      <c r="H67" s="46">
        <f>IF('Men Track input 1'!L136="","",'Men Track input 1'!L136)</f>
        <v>0</v>
      </c>
      <c r="I67" s="38" t="str">
        <f t="shared" si="4"/>
        <v/>
      </c>
    </row>
    <row r="68" spans="1:9">
      <c r="A68" t="str">
        <f>IF('Men Track input 1'!A137="","",'Men Track input 1'!A137)</f>
        <v/>
      </c>
      <c r="B68" s="38">
        <f>IF('Men Track input 1'!B137="","",'Men Track input 1'!B137)</f>
        <v>6</v>
      </c>
      <c r="C68" s="38" t="str">
        <f>IF('Men Track input 1'!C137="","",'Men Track input 1'!C137)</f>
        <v/>
      </c>
      <c r="D68" s="38" t="str">
        <f>IF('Men Track input 1'!D137="","",'Men Track input 1'!D137)</f>
        <v/>
      </c>
      <c r="E68" s="38" t="str">
        <f>IF('Men Track input 1'!E137="","",'Men Track input 1'!E137)</f>
        <v/>
      </c>
      <c r="F68" s="46" t="str">
        <f>IF('Men Track input 1'!X137="","",'Men Track input 1'!G137+60*'Men Track input 1'!F137)</f>
        <v/>
      </c>
      <c r="G68" s="46">
        <f>IF('Men Track input 1'!K137="","",'Men Track input 1'!K137)</f>
        <v>0</v>
      </c>
      <c r="H68" s="46">
        <f>IF('Men Track input 1'!L137="","",'Men Track input 1'!L137)</f>
        <v>0</v>
      </c>
      <c r="I68" s="38" t="str">
        <f t="shared" si="4"/>
        <v/>
      </c>
    </row>
    <row r="69" spans="1:9">
      <c r="A69" t="str">
        <f>IF('Men Track input 1'!A138="","",'Men Track input 1'!A138)</f>
        <v/>
      </c>
      <c r="B69" s="38">
        <f>IF('Men Track input 1'!B138="","",'Men Track input 1'!B138)</f>
        <v>7</v>
      </c>
      <c r="C69" s="38" t="str">
        <f>IF('Men Track input 1'!C138="","",'Men Track input 1'!C138)</f>
        <v/>
      </c>
      <c r="D69" s="38" t="str">
        <f>IF('Men Track input 1'!D138="","",'Men Track input 1'!D138)</f>
        <v/>
      </c>
      <c r="E69" s="38" t="str">
        <f>IF('Men Track input 1'!E138="","",'Men Track input 1'!E138)</f>
        <v/>
      </c>
      <c r="F69" s="46" t="str">
        <f>IF('Men Track input 1'!X138="","",'Men Track input 1'!G138+60*'Men Track input 1'!F138)</f>
        <v/>
      </c>
      <c r="G69" s="46">
        <f>IF('Men Track input 1'!K138="","",'Men Track input 1'!K138)</f>
        <v>0</v>
      </c>
      <c r="H69" s="46">
        <f>IF('Men Track input 1'!L138="","",'Men Track input 1'!L138)</f>
        <v>0</v>
      </c>
      <c r="I69" s="38" t="str">
        <f t="shared" si="4"/>
        <v/>
      </c>
    </row>
    <row r="70" spans="1:9">
      <c r="A70" t="str">
        <f>IF('Men Track input 1'!A139="","",'Men Track input 1'!A139)</f>
        <v/>
      </c>
      <c r="B70" s="38">
        <f>IF('Men Track input 1'!B139="","",'Men Track input 1'!B139)</f>
        <v>8</v>
      </c>
      <c r="C70" s="38" t="str">
        <f>IF('Men Track input 1'!C139="","",'Men Track input 1'!C139)</f>
        <v/>
      </c>
      <c r="D70" s="38" t="str">
        <f>IF('Men Track input 1'!D139="","",'Men Track input 1'!D139)</f>
        <v/>
      </c>
      <c r="E70" s="38" t="str">
        <f>IF('Men Track input 1'!E139="","",'Men Track input 1'!E139)</f>
        <v/>
      </c>
      <c r="F70" s="46" t="str">
        <f>IF('Men Track input 1'!X139="","",'Men Track input 1'!G139+60*'Men Track input 1'!F139)</f>
        <v/>
      </c>
      <c r="G70" s="46">
        <f>IF('Men Track input 1'!K139="","",'Men Track input 1'!K139)</f>
        <v>0</v>
      </c>
      <c r="H70" s="46">
        <f>IF('Men Track input 1'!L139="","",'Men Track input 1'!L139)</f>
        <v>0</v>
      </c>
      <c r="I70" s="38" t="str">
        <f t="shared" si="4"/>
        <v/>
      </c>
    </row>
    <row r="71" spans="1:9">
      <c r="A71" t="str">
        <f>IF('Men Track input 1'!A140="","",'Men Track input 1'!A140)</f>
        <v/>
      </c>
      <c r="B71" s="38">
        <f>IF('Men Track input 1'!B140="","",'Men Track input 1'!B140)</f>
        <v>9</v>
      </c>
      <c r="C71" s="38" t="str">
        <f>IF('Men Track input 1'!C140="","",'Men Track input 1'!C140)</f>
        <v/>
      </c>
      <c r="D71" s="38" t="str">
        <f>IF('Men Track input 1'!D140="","",'Men Track input 1'!D140)</f>
        <v/>
      </c>
      <c r="E71" s="38" t="str">
        <f>IF('Men Track input 1'!E140="","",'Men Track input 1'!E140)</f>
        <v/>
      </c>
      <c r="F71" s="46" t="str">
        <f>IF('Men Track input 1'!X140="","",'Men Track input 1'!G140+60*'Men Track input 1'!F140)</f>
        <v/>
      </c>
      <c r="G71" s="46">
        <f>IF('Men Track input 1'!K140="","",'Men Track input 1'!K140)</f>
        <v>0</v>
      </c>
      <c r="H71" s="46">
        <f>IF('Men Track input 1'!L140="","",'Men Track input 1'!L140)</f>
        <v>0</v>
      </c>
      <c r="I71" s="99" t="str">
        <f>IF(G71=0,"",F71)</f>
        <v/>
      </c>
    </row>
    <row r="72" spans="1:9">
      <c r="A72" t="str">
        <f>IF('Men Track input 1'!A141="","",'Men Track input 1'!A141)</f>
        <v/>
      </c>
      <c r="B72" s="38">
        <f>IF('Men Track input 1'!B141="","",'Men Track input 1'!B141)</f>
        <v>10</v>
      </c>
      <c r="C72" s="38" t="str">
        <f>IF('Men Track input 1'!C141="","",'Men Track input 1'!C141)</f>
        <v/>
      </c>
      <c r="D72" s="38" t="str">
        <f>IF('Men Track input 1'!D141="","",'Men Track input 1'!D141)</f>
        <v/>
      </c>
      <c r="E72" s="38" t="str">
        <f>IF('Men Track input 1'!E141="","",'Men Track input 1'!E141)</f>
        <v/>
      </c>
      <c r="F72" s="46" t="str">
        <f>IF('Men Track input 1'!X141="","",'Men Track input 1'!G141+60*'Men Track input 1'!F141)</f>
        <v/>
      </c>
      <c r="G72" s="46">
        <f>IF('Men Track input 1'!K141="","",'Men Track input 1'!K141)</f>
        <v>0</v>
      </c>
      <c r="H72" s="46">
        <f>IF('Men Track input 1'!L141="","",'Men Track input 1'!L141)</f>
        <v>0</v>
      </c>
      <c r="I72" s="38" t="str">
        <f t="shared" ref="I72:I78" si="5">IF(G72=0,"",F72)</f>
        <v/>
      </c>
    </row>
    <row r="73" spans="1:9">
      <c r="A73" t="str">
        <f>IF('Men Track input 1'!A142="","",'Men Track input 1'!A142)</f>
        <v/>
      </c>
      <c r="B73" s="38">
        <f>IF('Men Track input 1'!B142="","",'Men Track input 1'!B142)</f>
        <v>11</v>
      </c>
      <c r="C73" s="38" t="str">
        <f>IF('Men Track input 1'!C142="","",'Men Track input 1'!C142)</f>
        <v/>
      </c>
      <c r="D73" s="38" t="str">
        <f>IF('Men Track input 1'!D142="","",'Men Track input 1'!D142)</f>
        <v/>
      </c>
      <c r="E73" s="38" t="str">
        <f>IF('Men Track input 1'!E142="","",'Men Track input 1'!E142)</f>
        <v/>
      </c>
      <c r="F73" s="46" t="str">
        <f>IF('Men Track input 1'!X142="","",'Men Track input 1'!G142+60*'Men Track input 1'!F142)</f>
        <v/>
      </c>
      <c r="G73" s="46">
        <f>IF('Men Track input 1'!K142="","",'Men Track input 1'!K142)</f>
        <v>0</v>
      </c>
      <c r="H73" s="46">
        <f>IF('Men Track input 1'!L142="","",'Men Track input 1'!L142)</f>
        <v>0</v>
      </c>
      <c r="I73" s="38" t="str">
        <f t="shared" si="5"/>
        <v/>
      </c>
    </row>
    <row r="74" spans="1:9">
      <c r="A74" t="str">
        <f>IF('Men Track input 1'!A143="","",'Men Track input 1'!A143)</f>
        <v/>
      </c>
      <c r="B74" s="38">
        <f>IF('Men Track input 1'!B143="","",'Men Track input 1'!B143)</f>
        <v>12</v>
      </c>
      <c r="C74" s="38" t="str">
        <f>IF('Men Track input 1'!C143="","",'Men Track input 1'!C143)</f>
        <v/>
      </c>
      <c r="D74" s="38" t="str">
        <f>IF('Men Track input 1'!D143="","",'Men Track input 1'!D143)</f>
        <v/>
      </c>
      <c r="E74" s="38" t="str">
        <f>IF('Men Track input 1'!E143="","",'Men Track input 1'!E143)</f>
        <v/>
      </c>
      <c r="F74" s="46" t="str">
        <f>IF('Men Track input 1'!X143="","",'Men Track input 1'!G143+60*'Men Track input 1'!F143)</f>
        <v/>
      </c>
      <c r="G74" s="46">
        <f>IF('Men Track input 1'!K143="","",'Men Track input 1'!K143)</f>
        <v>0</v>
      </c>
      <c r="H74" s="46">
        <f>IF('Men Track input 1'!L143="","",'Men Track input 1'!L143)</f>
        <v>0</v>
      </c>
      <c r="I74" s="38" t="str">
        <f t="shared" si="5"/>
        <v/>
      </c>
    </row>
    <row r="75" spans="1:9">
      <c r="A75" t="str">
        <f>IF('Men Track input 1'!A144="","",'Men Track input 1'!A144)</f>
        <v/>
      </c>
      <c r="B75" s="38">
        <f>IF('Men Track input 1'!B144="","",'Men Track input 1'!B144)</f>
        <v>13</v>
      </c>
      <c r="C75" s="38" t="str">
        <f>IF('Men Track input 1'!C144="","",'Men Track input 1'!C144)</f>
        <v/>
      </c>
      <c r="D75" s="38" t="str">
        <f>IF('Men Track input 1'!D144="","",'Men Track input 1'!D144)</f>
        <v/>
      </c>
      <c r="E75" s="38" t="str">
        <f>IF('Men Track input 1'!E144="","",'Men Track input 1'!E144)</f>
        <v/>
      </c>
      <c r="F75" s="46" t="str">
        <f>IF('Men Track input 1'!X144="","",'Men Track input 1'!G144+60*'Men Track input 1'!F144)</f>
        <v/>
      </c>
      <c r="G75" s="46">
        <f>IF('Men Track input 1'!K144="","",'Men Track input 1'!K144)</f>
        <v>0</v>
      </c>
      <c r="H75" s="46">
        <f>IF('Men Track input 1'!L144="","",'Men Track input 1'!L144)</f>
        <v>0</v>
      </c>
      <c r="I75" s="38" t="str">
        <f t="shared" si="5"/>
        <v/>
      </c>
    </row>
    <row r="76" spans="1:9">
      <c r="A76" t="str">
        <f>IF('Men Track input 1'!A145="","",'Men Track input 1'!A145)</f>
        <v/>
      </c>
      <c r="B76" s="38">
        <f>IF('Men Track input 1'!B145="","",'Men Track input 1'!B145)</f>
        <v>14</v>
      </c>
      <c r="C76" s="38" t="str">
        <f>IF('Men Track input 1'!C145="","",'Men Track input 1'!C145)</f>
        <v/>
      </c>
      <c r="D76" s="38" t="str">
        <f>IF('Men Track input 1'!D145="","",'Men Track input 1'!D145)</f>
        <v/>
      </c>
      <c r="E76" s="38" t="str">
        <f>IF('Men Track input 1'!E145="","",'Men Track input 1'!E145)</f>
        <v/>
      </c>
      <c r="F76" s="46" t="str">
        <f>IF('Men Track input 1'!X145="","",'Men Track input 1'!G145+60*'Men Track input 1'!F145)</f>
        <v/>
      </c>
      <c r="G76" s="46">
        <f>IF('Men Track input 1'!K145="","",'Men Track input 1'!K145)</f>
        <v>0</v>
      </c>
      <c r="H76" s="46">
        <f>IF('Men Track input 1'!L145="","",'Men Track input 1'!L145)</f>
        <v>0</v>
      </c>
      <c r="I76" s="38" t="str">
        <f t="shared" si="5"/>
        <v/>
      </c>
    </row>
    <row r="77" spans="1:9">
      <c r="A77" t="str">
        <f>IF('Men Track input 1'!A146="","",'Men Track input 1'!A146)</f>
        <v/>
      </c>
      <c r="B77" s="38">
        <f>IF('Men Track input 1'!B146="","",'Men Track input 1'!B146)</f>
        <v>15</v>
      </c>
      <c r="C77" s="38" t="str">
        <f>IF('Men Track input 1'!C146="","",'Men Track input 1'!C146)</f>
        <v/>
      </c>
      <c r="D77" s="38" t="str">
        <f>IF('Men Track input 1'!D146="","",'Men Track input 1'!D146)</f>
        <v/>
      </c>
      <c r="E77" s="38" t="str">
        <f>IF('Men Track input 1'!E146="","",'Men Track input 1'!E146)</f>
        <v/>
      </c>
      <c r="F77" s="46" t="str">
        <f>IF('Men Track input 1'!X146="","",'Men Track input 1'!G146+60*'Men Track input 1'!F146)</f>
        <v/>
      </c>
      <c r="G77" s="46">
        <f>IF('Men Track input 1'!K146="","",'Men Track input 1'!K146)</f>
        <v>0</v>
      </c>
      <c r="H77" s="46">
        <f>IF('Men Track input 1'!L146="","",'Men Track input 1'!L146)</f>
        <v>0</v>
      </c>
      <c r="I77" s="38" t="str">
        <f t="shared" si="5"/>
        <v/>
      </c>
    </row>
    <row r="78" spans="1:9">
      <c r="A78" t="str">
        <f>IF('Men Track input 1'!A147="","",'Men Track input 1'!A147)</f>
        <v/>
      </c>
      <c r="B78" s="38">
        <f>IF('Men Track input 1'!B147="","",'Men Track input 1'!B147)</f>
        <v>16</v>
      </c>
      <c r="C78" s="38" t="str">
        <f>IF('Men Track input 1'!C147="","",'Men Track input 1'!C147)</f>
        <v/>
      </c>
      <c r="D78" s="38" t="str">
        <f>IF('Men Track input 1'!D147="","",'Men Track input 1'!D147)</f>
        <v/>
      </c>
      <c r="E78" s="38" t="str">
        <f>IF('Men Track input 1'!E147="","",'Men Track input 1'!E147)</f>
        <v/>
      </c>
      <c r="F78" s="46" t="str">
        <f>IF('Men Track input 1'!X147="","",'Men Track input 1'!G147+60*'Men Track input 1'!F147)</f>
        <v/>
      </c>
      <c r="G78" s="46">
        <f>IF('Men Track input 1'!K147="","",'Men Track input 1'!K147)</f>
        <v>0</v>
      </c>
      <c r="H78" s="46">
        <f>IF('Men Track input 1'!L147="","",'Men Track input 1'!L147)</f>
        <v>0</v>
      </c>
      <c r="I78" s="38" t="str">
        <f t="shared" si="5"/>
        <v/>
      </c>
    </row>
    <row r="79" spans="1:9">
      <c r="A79" t="str">
        <f>IF('Men Track input 1'!A148="","",'Men Track input 1'!A148)</f>
        <v/>
      </c>
      <c r="B79" t="str">
        <f>IF('Men Track input 1'!B148="","",'Men Track input 1'!B148)</f>
        <v/>
      </c>
      <c r="C79" t="str">
        <f>IF('Men Track input 1'!C148="","",'Men Track input 1'!C148)</f>
        <v/>
      </c>
      <c r="D79" t="str">
        <f>IF('Men Track input 1'!D148="","",'Men Track input 1'!D148)</f>
        <v/>
      </c>
      <c r="E79" t="str">
        <f>IF('Men Track input 1'!E148="","",'Men Track input 1'!E148)</f>
        <v/>
      </c>
      <c r="F79" s="2" t="str">
        <f>IF('Men Track input 1'!X148="","",'Men Track input 1'!X148)</f>
        <v/>
      </c>
      <c r="G79" s="2" t="str">
        <f>IF('Men Track input 1'!K148="","",'Men Track input 1'!K148)</f>
        <v/>
      </c>
      <c r="H79" s="2" t="str">
        <f>IF('Men Track input 1'!L148="","",'Men Track input 1'!L148)</f>
        <v/>
      </c>
    </row>
    <row r="80" spans="1:9">
      <c r="A80" t="str">
        <f>IF('Men Track input 1'!A149="","",'Men Track input 1'!A149)</f>
        <v/>
      </c>
      <c r="B80" t="str">
        <f>IF('Men Track input 1'!B149="","",'Men Track input 1'!B149)</f>
        <v/>
      </c>
      <c r="C80" t="str">
        <f>IF('Men Track input 1'!C149="","",'Men Track input 1'!C149)</f>
        <v/>
      </c>
      <c r="D80" t="str">
        <f>IF('Men Track input 1'!D149="","",'Men Track input 1'!D149)</f>
        <v/>
      </c>
      <c r="E80" t="str">
        <f>IF('Men Track input 1'!E149="","",'Men Track input 1'!E149)</f>
        <v/>
      </c>
      <c r="F80" s="2" t="str">
        <f>IF('Men Track input 1'!X149="","",'Men Track input 1'!X149)</f>
        <v/>
      </c>
      <c r="G80" s="2" t="str">
        <f>IF('Men Track input 1'!K149="","",'Men Track input 1'!K149)</f>
        <v/>
      </c>
      <c r="H80" s="2" t="str">
        <f>IF('Men Track input 1'!L149="","",'Men Track input 1'!L149)</f>
        <v/>
      </c>
    </row>
    <row r="81" spans="1:9">
      <c r="A81" s="39" t="str">
        <f>IF('Men Track input 1'!A150="","",'Men Track input 1'!A150)</f>
        <v>Event</v>
      </c>
      <c r="B81" s="39" t="str">
        <f>IF('Men Track input 1'!B150="","",'Men Track input 1'!B150)</f>
        <v>Event</v>
      </c>
      <c r="C81" s="39">
        <f>IF('Men Track input 1'!C150="","",'Men Track input 1'!C150)</f>
        <v>400</v>
      </c>
      <c r="D81" s="39" t="str">
        <f>IF('Men Track input 1'!D150="","",'Men Track input 1'!D150)</f>
        <v>metres</v>
      </c>
      <c r="E81" s="40" t="str">
        <f>A83</f>
        <v>MEN</v>
      </c>
      <c r="F81" s="2" t="str">
        <f>IF('Men Track input 1'!X150="","",'Men Track input 1'!X150)</f>
        <v/>
      </c>
      <c r="G81" s="2" t="str">
        <f>IF('Men Track input 1'!K150="","",'Men Track input 1'!K150)</f>
        <v/>
      </c>
      <c r="H81" s="2" t="str">
        <f>IF('Men Track input 1'!L150="","",'Men Track input 1'!L150)</f>
        <v/>
      </c>
    </row>
    <row r="82" spans="1:9">
      <c r="A82" s="16">
        <f>IF('Men Track input 1'!A151="","",'Men Track input 1'!A151)</f>
        <v>400</v>
      </c>
      <c r="B82" s="41" t="str">
        <f>IF('Men Track input 1'!B151="","",'Men Track input 1'!B151)</f>
        <v>A string</v>
      </c>
      <c r="C82" s="42" t="str">
        <f>IF('Men Track input 1'!C151="","",'Men Track input 1'!C151)</f>
        <v/>
      </c>
      <c r="D82" s="42" t="str">
        <f>IF('Men Track input 1'!D151="","",'Men Track input 1'!D151)</f>
        <v/>
      </c>
      <c r="E82" s="42" t="str">
        <f>IF('Men Track input 1'!E151="","",'Men Track input 1'!E151)</f>
        <v/>
      </c>
      <c r="F82" s="43"/>
      <c r="G82" s="43" t="str">
        <f>IF('Men Track input 1'!K151="","",'Men Track input 1'!K151)</f>
        <v>Position</v>
      </c>
      <c r="H82" s="43" t="str">
        <f>IF('Men Track input 1'!L151="","",'Men Track input 1'!L151)</f>
        <v>Bonus</v>
      </c>
      <c r="I82" s="98" t="s">
        <v>261</v>
      </c>
    </row>
    <row r="83" spans="1:9">
      <c r="A83" s="40" t="str">
        <f>IF('Men Track input 1'!A152="","",'Men Track input 1'!A152)</f>
        <v>MEN</v>
      </c>
      <c r="B83" s="44" t="str">
        <f>IF('Men Track input 1'!B152="","",'Men Track input 1'!B152)</f>
        <v>Position</v>
      </c>
      <c r="C83" s="37" t="str">
        <f>IF('Men Track input 1'!C152="","",'Men Track input 1'!C152)</f>
        <v>Competitor</v>
      </c>
      <c r="D83" s="37" t="str">
        <f>IF('Men Track input 1'!D152="","",'Men Track input 1'!D152)</f>
        <v>Club</v>
      </c>
      <c r="E83" s="37" t="str">
        <f>IF('Men Track input 1'!E152="","",'Men Track input 1'!E152)</f>
        <v>Bib Number</v>
      </c>
      <c r="F83" s="45" t="str">
        <f>IF('Men Track input 1'!X152="","",'Men Track input 1'!X152)</f>
        <v>Performance</v>
      </c>
      <c r="G83" s="45" t="str">
        <f>IF('Men Track input 1'!K152="","",'Men Track input 1'!K152)</f>
        <v>Points</v>
      </c>
      <c r="H83" s="45" t="str">
        <f>IF('Men Track input 1'!L152="","",'Men Track input 1'!L152)</f>
        <v>Points</v>
      </c>
      <c r="I83" s="44" t="s">
        <v>262</v>
      </c>
    </row>
    <row r="84" spans="1:9">
      <c r="A84" t="str">
        <f>IF('Men Track input 1'!A153="","",'Men Track input 1'!A153)</f>
        <v/>
      </c>
      <c r="B84" s="38">
        <f>IF('Men Track input 1'!B153="","",'Men Track input 1'!B153)</f>
        <v>1</v>
      </c>
      <c r="C84" s="38" t="str">
        <f>IF('Men Track input 1'!C153="","",'Men Track input 1'!C153)</f>
        <v/>
      </c>
      <c r="D84" s="38" t="str">
        <f>IF('Men Track input 1'!D153="","",'Men Track input 1'!D153)</f>
        <v/>
      </c>
      <c r="E84" s="38" t="str">
        <f>IF('Men Track input 1'!E153="","",'Men Track input 1'!E153)</f>
        <v/>
      </c>
      <c r="F84" s="46" t="str">
        <f>IF('Men Track input 1'!X153="","",'Men Track input 1'!G153+60*'Men Track input 1'!F153)</f>
        <v/>
      </c>
      <c r="G84" s="46">
        <f>IF('Men Track input 1'!K153="","",'Men Track input 1'!K153)</f>
        <v>0</v>
      </c>
      <c r="H84" s="46">
        <f>IF('Men Track input 1'!L153="","",'Men Track input 1'!L153)</f>
        <v>0</v>
      </c>
      <c r="I84" s="99" t="str">
        <f>IF(G84=0,"",F84)</f>
        <v/>
      </c>
    </row>
    <row r="85" spans="1:9">
      <c r="A85" t="str">
        <f>IF('Men Track input 1'!A154="","",'Men Track input 1'!A154)</f>
        <v/>
      </c>
      <c r="B85" s="38">
        <f>IF('Men Track input 1'!B154="","",'Men Track input 1'!B154)</f>
        <v>2</v>
      </c>
      <c r="C85" s="38" t="str">
        <f>IF('Men Track input 1'!C154="","",'Men Track input 1'!C154)</f>
        <v/>
      </c>
      <c r="D85" s="38" t="str">
        <f>IF('Men Track input 1'!D154="","",'Men Track input 1'!D154)</f>
        <v/>
      </c>
      <c r="E85" s="38" t="str">
        <f>IF('Men Track input 1'!E154="","",'Men Track input 1'!E154)</f>
        <v/>
      </c>
      <c r="F85" s="46" t="str">
        <f>IF('Men Track input 1'!X154="","",'Men Track input 1'!G154+60*'Men Track input 1'!F154)</f>
        <v/>
      </c>
      <c r="G85" s="46">
        <f>IF('Men Track input 1'!K154="","",'Men Track input 1'!K154)</f>
        <v>0</v>
      </c>
      <c r="H85" s="46">
        <f>IF('Men Track input 1'!L154="","",'Men Track input 1'!L154)</f>
        <v>0</v>
      </c>
      <c r="I85" s="38" t="str">
        <f t="shared" ref="I85:I91" si="6">IF(G85=0,"",F85)</f>
        <v/>
      </c>
    </row>
    <row r="86" spans="1:9">
      <c r="A86" t="str">
        <f>IF('Men Track input 1'!A155="","",'Men Track input 1'!A155)</f>
        <v/>
      </c>
      <c r="B86" s="38">
        <f>IF('Men Track input 1'!B155="","",'Men Track input 1'!B155)</f>
        <v>3</v>
      </c>
      <c r="C86" s="38" t="str">
        <f>IF('Men Track input 1'!C155="","",'Men Track input 1'!C155)</f>
        <v/>
      </c>
      <c r="D86" s="38" t="str">
        <f>IF('Men Track input 1'!D155="","",'Men Track input 1'!D155)</f>
        <v/>
      </c>
      <c r="E86" s="38" t="str">
        <f>IF('Men Track input 1'!E155="","",'Men Track input 1'!E155)</f>
        <v/>
      </c>
      <c r="F86" s="46" t="str">
        <f>IF('Men Track input 1'!X155="","",'Men Track input 1'!G155+60*'Men Track input 1'!F155)</f>
        <v/>
      </c>
      <c r="G86" s="46">
        <f>IF('Men Track input 1'!K155="","",'Men Track input 1'!K155)</f>
        <v>0</v>
      </c>
      <c r="H86" s="46">
        <f>IF('Men Track input 1'!L155="","",'Men Track input 1'!L155)</f>
        <v>0</v>
      </c>
      <c r="I86" s="38" t="str">
        <f t="shared" si="6"/>
        <v/>
      </c>
    </row>
    <row r="87" spans="1:9">
      <c r="A87" t="str">
        <f>IF('Men Track input 1'!A156="","",'Men Track input 1'!A156)</f>
        <v/>
      </c>
      <c r="B87" s="38">
        <f>IF('Men Track input 1'!B156="","",'Men Track input 1'!B156)</f>
        <v>4</v>
      </c>
      <c r="C87" s="38" t="str">
        <f>IF('Men Track input 1'!C156="","",'Men Track input 1'!C156)</f>
        <v/>
      </c>
      <c r="D87" s="38" t="str">
        <f>IF('Men Track input 1'!D156="","",'Men Track input 1'!D156)</f>
        <v/>
      </c>
      <c r="E87" s="38" t="str">
        <f>IF('Men Track input 1'!E156="","",'Men Track input 1'!E156)</f>
        <v/>
      </c>
      <c r="F87" s="46" t="str">
        <f>IF('Men Track input 1'!X156="","",'Men Track input 1'!G156+60*'Men Track input 1'!F156)</f>
        <v/>
      </c>
      <c r="G87" s="46">
        <f>IF('Men Track input 1'!K156="","",'Men Track input 1'!K156)</f>
        <v>0</v>
      </c>
      <c r="H87" s="46">
        <f>IF('Men Track input 1'!L156="","",'Men Track input 1'!L156)</f>
        <v>0</v>
      </c>
      <c r="I87" s="38" t="str">
        <f t="shared" si="6"/>
        <v/>
      </c>
    </row>
    <row r="88" spans="1:9">
      <c r="A88" t="str">
        <f>IF('Men Track input 1'!A157="","",'Men Track input 1'!A157)</f>
        <v/>
      </c>
      <c r="B88" s="38">
        <f>IF('Men Track input 1'!B157="","",'Men Track input 1'!B157)</f>
        <v>5</v>
      </c>
      <c r="C88" s="38" t="str">
        <f>IF('Men Track input 1'!C157="","",'Men Track input 1'!C157)</f>
        <v/>
      </c>
      <c r="D88" s="38" t="str">
        <f>IF('Men Track input 1'!D157="","",'Men Track input 1'!D157)</f>
        <v/>
      </c>
      <c r="E88" s="38" t="str">
        <f>IF('Men Track input 1'!E157="","",'Men Track input 1'!E157)</f>
        <v/>
      </c>
      <c r="F88" s="46" t="str">
        <f>IF('Men Track input 1'!X157="","",'Men Track input 1'!G157+60*'Men Track input 1'!F157)</f>
        <v/>
      </c>
      <c r="G88" s="46">
        <f>IF('Men Track input 1'!K157="","",'Men Track input 1'!K157)</f>
        <v>0</v>
      </c>
      <c r="H88" s="46">
        <f>IF('Men Track input 1'!L157="","",'Men Track input 1'!L157)</f>
        <v>0</v>
      </c>
      <c r="I88" s="38" t="str">
        <f t="shared" si="6"/>
        <v/>
      </c>
    </row>
    <row r="89" spans="1:9">
      <c r="A89" t="str">
        <f>IF('Men Track input 1'!A158="","",'Men Track input 1'!A158)</f>
        <v/>
      </c>
      <c r="B89" s="38">
        <f>IF('Men Track input 1'!B158="","",'Men Track input 1'!B158)</f>
        <v>6</v>
      </c>
      <c r="C89" s="38" t="str">
        <f>IF('Men Track input 1'!C158="","",'Men Track input 1'!C158)</f>
        <v/>
      </c>
      <c r="D89" s="38" t="str">
        <f>IF('Men Track input 1'!D158="","",'Men Track input 1'!D158)</f>
        <v/>
      </c>
      <c r="E89" s="38" t="str">
        <f>IF('Men Track input 1'!E158="","",'Men Track input 1'!E158)</f>
        <v/>
      </c>
      <c r="F89" s="46" t="str">
        <f>IF('Men Track input 1'!X158="","",'Men Track input 1'!G158+60*'Men Track input 1'!F158)</f>
        <v/>
      </c>
      <c r="G89" s="46">
        <f>IF('Men Track input 1'!K158="","",'Men Track input 1'!K158)</f>
        <v>0</v>
      </c>
      <c r="H89" s="46">
        <f>IF('Men Track input 1'!L158="","",'Men Track input 1'!L158)</f>
        <v>0</v>
      </c>
      <c r="I89" s="38" t="str">
        <f t="shared" si="6"/>
        <v/>
      </c>
    </row>
    <row r="90" spans="1:9">
      <c r="A90" t="str">
        <f>IF('Men Track input 1'!A159="","",'Men Track input 1'!A159)</f>
        <v/>
      </c>
      <c r="B90" s="38">
        <f>IF('Men Track input 1'!B159="","",'Men Track input 1'!B159)</f>
        <v>7</v>
      </c>
      <c r="C90" s="38" t="str">
        <f>IF('Men Track input 1'!C159="","",'Men Track input 1'!C159)</f>
        <v/>
      </c>
      <c r="D90" s="38" t="str">
        <f>IF('Men Track input 1'!D159="","",'Men Track input 1'!D159)</f>
        <v/>
      </c>
      <c r="E90" s="38" t="str">
        <f>IF('Men Track input 1'!E159="","",'Men Track input 1'!E159)</f>
        <v/>
      </c>
      <c r="F90" s="46" t="str">
        <f>IF('Men Track input 1'!X159="","",'Men Track input 1'!G159+60*'Men Track input 1'!F159)</f>
        <v/>
      </c>
      <c r="G90" s="46">
        <f>IF('Men Track input 1'!K159="","",'Men Track input 1'!K159)</f>
        <v>0</v>
      </c>
      <c r="H90" s="46">
        <f>IF('Men Track input 1'!L159="","",'Men Track input 1'!L159)</f>
        <v>0</v>
      </c>
      <c r="I90" s="38" t="str">
        <f t="shared" si="6"/>
        <v/>
      </c>
    </row>
    <row r="91" spans="1:9">
      <c r="A91" t="str">
        <f>IF('Men Track input 1'!A160="","",'Men Track input 1'!A160)</f>
        <v/>
      </c>
      <c r="B91" s="38">
        <f>IF('Men Track input 1'!B160="","",'Men Track input 1'!B160)</f>
        <v>8</v>
      </c>
      <c r="C91" s="38" t="str">
        <f>IF('Men Track input 1'!C160="","",'Men Track input 1'!C160)</f>
        <v/>
      </c>
      <c r="D91" s="38" t="str">
        <f>IF('Men Track input 1'!D160="","",'Men Track input 1'!D160)</f>
        <v/>
      </c>
      <c r="E91" s="38" t="str">
        <f>IF('Men Track input 1'!E160="","",'Men Track input 1'!E160)</f>
        <v/>
      </c>
      <c r="F91" s="46" t="str">
        <f>IF('Men Track input 1'!X160="","",'Men Track input 1'!G160+60*'Men Track input 1'!F160)</f>
        <v/>
      </c>
      <c r="G91" s="46">
        <f>IF('Men Track input 1'!K160="","",'Men Track input 1'!K160)</f>
        <v>0</v>
      </c>
      <c r="H91" s="46">
        <f>IF('Men Track input 1'!L160="","",'Men Track input 1'!L160)</f>
        <v>0</v>
      </c>
      <c r="I91" s="38" t="str">
        <f t="shared" si="6"/>
        <v/>
      </c>
    </row>
    <row r="92" spans="1:9">
      <c r="A92" s="16" t="str">
        <f>IF('Men Track input 1'!A161="","",'Men Track input 1'!A161)</f>
        <v>Event</v>
      </c>
      <c r="B92" t="str">
        <f>IF('Men Track input 1'!B161="","",'Men Track input 1'!B161)</f>
        <v/>
      </c>
      <c r="C92" t="str">
        <f>IF('Men Track input 1'!C161="","",'Men Track input 1'!C161)</f>
        <v/>
      </c>
      <c r="D92" t="str">
        <f>IF('Men Track input 1'!D161="","",'Men Track input 1'!D161)</f>
        <v/>
      </c>
      <c r="E92" t="str">
        <f>IF('Men Track input 1'!E161="","",'Men Track input 1'!E161)</f>
        <v/>
      </c>
      <c r="F92" s="2" t="str">
        <f>IF('Men Track input 1'!X161="","",'Men Track input 1'!X161)</f>
        <v/>
      </c>
      <c r="G92" s="2" t="str">
        <f>IF('Men Track input 1'!K161="","",'Men Track input 1'!K161)</f>
        <v/>
      </c>
      <c r="H92" s="2" t="str">
        <f>IF('Men Track input 1'!L161="","",'Men Track input 1'!L161)</f>
        <v/>
      </c>
    </row>
    <row r="93" spans="1:9">
      <c r="A93" s="16">
        <f>IF('Men Track input 1'!A162="","",'Men Track input 1'!A162)</f>
        <v>400</v>
      </c>
      <c r="B93" s="47" t="str">
        <f>IF('Men Track input 1'!B162="","",'Men Track input 1'!B162)</f>
        <v>B+C string</v>
      </c>
      <c r="C93" s="42" t="str">
        <f>IF('Men Track input 1'!C162="","",'Men Track input 1'!C162)</f>
        <v/>
      </c>
      <c r="D93" s="42" t="str">
        <f>IF('Men Track input 1'!D162="","",'Men Track input 1'!D162)</f>
        <v/>
      </c>
      <c r="E93" s="42" t="str">
        <f>IF('Men Track input 1'!E162="","",'Men Track input 1'!E162)</f>
        <v/>
      </c>
      <c r="F93" s="43"/>
      <c r="G93" s="43" t="str">
        <f>IF('Men Track input 1'!K162="","",'Men Track input 1'!K162)</f>
        <v>Position</v>
      </c>
      <c r="H93" s="43" t="str">
        <f>IF('Men Track input 1'!L162="","",'Men Track input 1'!L162)</f>
        <v>Bonus</v>
      </c>
      <c r="I93" s="98" t="s">
        <v>261</v>
      </c>
    </row>
    <row r="94" spans="1:9">
      <c r="A94" s="40" t="str">
        <f>IF('Men Track input 1'!A163="","",'Men Track input 1'!A163)</f>
        <v>MEN</v>
      </c>
      <c r="B94" s="37" t="str">
        <f>IF('Men Track input 1'!B163="","",'Men Track input 1'!B163)</f>
        <v>Position</v>
      </c>
      <c r="C94" s="37" t="str">
        <f>IF('Men Track input 1'!C163="","",'Men Track input 1'!C163)</f>
        <v>Competitor</v>
      </c>
      <c r="D94" s="37" t="str">
        <f>IF('Men Track input 1'!D163="","",'Men Track input 1'!D163)</f>
        <v>Club</v>
      </c>
      <c r="E94" s="37" t="str">
        <f>IF('Men Track input 1'!E163="","",'Men Track input 1'!E163)</f>
        <v>Bib Number</v>
      </c>
      <c r="F94" s="45" t="str">
        <f>IF('Men Track input 1'!X163="","",'Men Track input 1'!X163)</f>
        <v>Performance</v>
      </c>
      <c r="G94" s="45" t="str">
        <f>IF('Men Track input 1'!K163="","",'Men Track input 1'!K163)</f>
        <v>Points</v>
      </c>
      <c r="H94" s="45" t="str">
        <f>IF('Men Track input 1'!L163="","",'Men Track input 1'!L163)</f>
        <v>Points</v>
      </c>
      <c r="I94" s="44" t="s">
        <v>262</v>
      </c>
    </row>
    <row r="95" spans="1:9">
      <c r="A95" t="str">
        <f>IF('Men Track input 1'!A164="","",'Men Track input 1'!A164)</f>
        <v/>
      </c>
      <c r="B95" s="38">
        <f>IF('Men Track input 1'!B164="","",'Men Track input 1'!B164)</f>
        <v>1</v>
      </c>
      <c r="C95" s="38" t="str">
        <f>IF('Men Track input 1'!C164="","",'Men Track input 1'!C164)</f>
        <v/>
      </c>
      <c r="D95" s="38" t="str">
        <f>IF('Men Track input 1'!D164="","",'Men Track input 1'!D164)</f>
        <v/>
      </c>
      <c r="E95" s="38" t="str">
        <f>IF('Men Track input 1'!E164="","",'Men Track input 1'!E164)</f>
        <v/>
      </c>
      <c r="F95" s="46" t="str">
        <f>IF('Men Track input 1'!X164="","",'Men Track input 1'!G164+60*'Men Track input 1'!F164)</f>
        <v/>
      </c>
      <c r="G95" s="46">
        <f>IF('Men Track input 1'!K164="","",'Men Track input 1'!K164)</f>
        <v>0</v>
      </c>
      <c r="H95" s="46">
        <f>IF('Men Track input 1'!L164="","",'Men Track input 1'!L164)</f>
        <v>0</v>
      </c>
      <c r="I95" s="99" t="str">
        <f>IF(G95=0,"",F95)</f>
        <v/>
      </c>
    </row>
    <row r="96" spans="1:9">
      <c r="A96" t="str">
        <f>IF('Men Track input 1'!A165="","",'Men Track input 1'!A165)</f>
        <v/>
      </c>
      <c r="B96" s="38">
        <f>IF('Men Track input 1'!B165="","",'Men Track input 1'!B165)</f>
        <v>2</v>
      </c>
      <c r="C96" s="38" t="str">
        <f>IF('Men Track input 1'!C165="","",'Men Track input 1'!C165)</f>
        <v/>
      </c>
      <c r="D96" s="38" t="str">
        <f>IF('Men Track input 1'!D165="","",'Men Track input 1'!D165)</f>
        <v/>
      </c>
      <c r="E96" s="38" t="str">
        <f>IF('Men Track input 1'!E165="","",'Men Track input 1'!E165)</f>
        <v/>
      </c>
      <c r="F96" s="46" t="str">
        <f>IF('Men Track input 1'!X165="","",'Men Track input 1'!G165+60*'Men Track input 1'!F165)</f>
        <v/>
      </c>
      <c r="G96" s="46">
        <f>IF('Men Track input 1'!K165="","",'Men Track input 1'!K165)</f>
        <v>0</v>
      </c>
      <c r="H96" s="46">
        <f>IF('Men Track input 1'!L165="","",'Men Track input 1'!L165)</f>
        <v>0</v>
      </c>
      <c r="I96" s="38" t="str">
        <f t="shared" ref="I96:I102" si="7">IF(G96=0,"",F96)</f>
        <v/>
      </c>
    </row>
    <row r="97" spans="1:9">
      <c r="A97" t="str">
        <f>IF('Men Track input 1'!A166="","",'Men Track input 1'!A166)</f>
        <v/>
      </c>
      <c r="B97" s="38">
        <f>IF('Men Track input 1'!B166="","",'Men Track input 1'!B166)</f>
        <v>3</v>
      </c>
      <c r="C97" s="38" t="str">
        <f>IF('Men Track input 1'!C166="","",'Men Track input 1'!C166)</f>
        <v/>
      </c>
      <c r="D97" s="38" t="str">
        <f>IF('Men Track input 1'!D166="","",'Men Track input 1'!D166)</f>
        <v/>
      </c>
      <c r="E97" s="38" t="str">
        <f>IF('Men Track input 1'!E166="","",'Men Track input 1'!E166)</f>
        <v/>
      </c>
      <c r="F97" s="46" t="str">
        <f>IF('Men Track input 1'!X166="","",'Men Track input 1'!G166+60*'Men Track input 1'!F166)</f>
        <v/>
      </c>
      <c r="G97" s="46">
        <f>IF('Men Track input 1'!K166="","",'Men Track input 1'!K166)</f>
        <v>0</v>
      </c>
      <c r="H97" s="46">
        <f>IF('Men Track input 1'!L166="","",'Men Track input 1'!L166)</f>
        <v>0</v>
      </c>
      <c r="I97" s="38" t="str">
        <f t="shared" si="7"/>
        <v/>
      </c>
    </row>
    <row r="98" spans="1:9">
      <c r="A98" t="str">
        <f>IF('Men Track input 1'!A167="","",'Men Track input 1'!A167)</f>
        <v/>
      </c>
      <c r="B98" s="38">
        <f>IF('Men Track input 1'!B167="","",'Men Track input 1'!B167)</f>
        <v>4</v>
      </c>
      <c r="C98" s="38" t="str">
        <f>IF('Men Track input 1'!C167="","",'Men Track input 1'!C167)</f>
        <v/>
      </c>
      <c r="D98" s="38" t="str">
        <f>IF('Men Track input 1'!D167="","",'Men Track input 1'!D167)</f>
        <v/>
      </c>
      <c r="E98" s="38" t="str">
        <f>IF('Men Track input 1'!E167="","",'Men Track input 1'!E167)</f>
        <v/>
      </c>
      <c r="F98" s="46" t="str">
        <f>IF('Men Track input 1'!X167="","",'Men Track input 1'!G167+60*'Men Track input 1'!F167)</f>
        <v/>
      </c>
      <c r="G98" s="46">
        <f>IF('Men Track input 1'!K167="","",'Men Track input 1'!K167)</f>
        <v>0</v>
      </c>
      <c r="H98" s="46">
        <f>IF('Men Track input 1'!L167="","",'Men Track input 1'!L167)</f>
        <v>0</v>
      </c>
      <c r="I98" s="38" t="str">
        <f t="shared" si="7"/>
        <v/>
      </c>
    </row>
    <row r="99" spans="1:9">
      <c r="A99" t="str">
        <f>IF('Men Track input 1'!A168="","",'Men Track input 1'!A168)</f>
        <v/>
      </c>
      <c r="B99" s="38">
        <f>IF('Men Track input 1'!B168="","",'Men Track input 1'!B168)</f>
        <v>5</v>
      </c>
      <c r="C99" s="38" t="str">
        <f>IF('Men Track input 1'!C168="","",'Men Track input 1'!C168)</f>
        <v/>
      </c>
      <c r="D99" s="38" t="str">
        <f>IF('Men Track input 1'!D168="","",'Men Track input 1'!D168)</f>
        <v/>
      </c>
      <c r="E99" s="38" t="str">
        <f>IF('Men Track input 1'!E168="","",'Men Track input 1'!E168)</f>
        <v/>
      </c>
      <c r="F99" s="46" t="str">
        <f>IF('Men Track input 1'!X168="","",'Men Track input 1'!G168+60*'Men Track input 1'!F168)</f>
        <v/>
      </c>
      <c r="G99" s="46">
        <f>IF('Men Track input 1'!K168="","",'Men Track input 1'!K168)</f>
        <v>0</v>
      </c>
      <c r="H99" s="46">
        <f>IF('Men Track input 1'!L168="","",'Men Track input 1'!L168)</f>
        <v>0</v>
      </c>
      <c r="I99" s="38" t="str">
        <f t="shared" si="7"/>
        <v/>
      </c>
    </row>
    <row r="100" spans="1:9">
      <c r="A100" t="str">
        <f>IF('Men Track input 1'!A169="","",'Men Track input 1'!A169)</f>
        <v/>
      </c>
      <c r="B100" s="38">
        <f>IF('Men Track input 1'!B169="","",'Men Track input 1'!B169)</f>
        <v>6</v>
      </c>
      <c r="C100" s="38" t="str">
        <f>IF('Men Track input 1'!C169="","",'Men Track input 1'!C169)</f>
        <v/>
      </c>
      <c r="D100" s="38" t="str">
        <f>IF('Men Track input 1'!D169="","",'Men Track input 1'!D169)</f>
        <v/>
      </c>
      <c r="E100" s="38" t="str">
        <f>IF('Men Track input 1'!E169="","",'Men Track input 1'!E169)</f>
        <v/>
      </c>
      <c r="F100" s="46" t="str">
        <f>IF('Men Track input 1'!X169="","",'Men Track input 1'!G169+60*'Men Track input 1'!F169)</f>
        <v/>
      </c>
      <c r="G100" s="46">
        <f>IF('Men Track input 1'!K169="","",'Men Track input 1'!K169)</f>
        <v>0</v>
      </c>
      <c r="H100" s="46">
        <f>IF('Men Track input 1'!L169="","",'Men Track input 1'!L169)</f>
        <v>0</v>
      </c>
      <c r="I100" s="38" t="str">
        <f t="shared" si="7"/>
        <v/>
      </c>
    </row>
    <row r="101" spans="1:9">
      <c r="A101" t="str">
        <f>IF('Men Track input 1'!A170="","",'Men Track input 1'!A170)</f>
        <v/>
      </c>
      <c r="B101" s="38">
        <f>IF('Men Track input 1'!B170="","",'Men Track input 1'!B170)</f>
        <v>7</v>
      </c>
      <c r="C101" s="38" t="str">
        <f>IF('Men Track input 1'!C170="","",'Men Track input 1'!C170)</f>
        <v/>
      </c>
      <c r="D101" s="38" t="str">
        <f>IF('Men Track input 1'!D170="","",'Men Track input 1'!D170)</f>
        <v/>
      </c>
      <c r="E101" s="38" t="str">
        <f>IF('Men Track input 1'!E170="","",'Men Track input 1'!E170)</f>
        <v/>
      </c>
      <c r="F101" s="46" t="str">
        <f>IF('Men Track input 1'!X170="","",'Men Track input 1'!G170+60*'Men Track input 1'!F170)</f>
        <v/>
      </c>
      <c r="G101" s="46">
        <f>IF('Men Track input 1'!K170="","",'Men Track input 1'!K170)</f>
        <v>0</v>
      </c>
      <c r="H101" s="46">
        <f>IF('Men Track input 1'!L170="","",'Men Track input 1'!L170)</f>
        <v>0</v>
      </c>
      <c r="I101" s="38" t="str">
        <f t="shared" si="7"/>
        <v/>
      </c>
    </row>
    <row r="102" spans="1:9">
      <c r="A102" t="str">
        <f>IF('Men Track input 1'!A171="","",'Men Track input 1'!A171)</f>
        <v/>
      </c>
      <c r="B102" s="38">
        <f>IF('Men Track input 1'!B171="","",'Men Track input 1'!B171)</f>
        <v>8</v>
      </c>
      <c r="C102" s="38" t="str">
        <f>IF('Men Track input 1'!C171="","",'Men Track input 1'!C171)</f>
        <v/>
      </c>
      <c r="D102" s="38" t="str">
        <f>IF('Men Track input 1'!D171="","",'Men Track input 1'!D171)</f>
        <v/>
      </c>
      <c r="E102" s="38" t="str">
        <f>IF('Men Track input 1'!E171="","",'Men Track input 1'!E171)</f>
        <v/>
      </c>
      <c r="F102" s="46" t="str">
        <f>IF('Men Track input 1'!X171="","",'Men Track input 1'!G171+60*'Men Track input 1'!F171)</f>
        <v/>
      </c>
      <c r="G102" s="46">
        <f>IF('Men Track input 1'!K171="","",'Men Track input 1'!K171)</f>
        <v>0</v>
      </c>
      <c r="H102" s="46">
        <f>IF('Men Track input 1'!L171="","",'Men Track input 1'!L171)</f>
        <v>0</v>
      </c>
      <c r="I102" s="38" t="str">
        <f t="shared" si="7"/>
        <v/>
      </c>
    </row>
    <row r="103" spans="1:9">
      <c r="A103" t="str">
        <f>IF('Men Track input 1'!A172="","",'Men Track input 1'!A172)</f>
        <v/>
      </c>
      <c r="B103" s="38">
        <f>IF('Men Track input 1'!B172="","",'Men Track input 1'!B172)</f>
        <v>9</v>
      </c>
      <c r="C103" s="38" t="str">
        <f>IF('Men Track input 1'!C172="","",'Men Track input 1'!C172)</f>
        <v/>
      </c>
      <c r="D103" s="38" t="str">
        <f>IF('Men Track input 1'!D172="","",'Men Track input 1'!D172)</f>
        <v/>
      </c>
      <c r="E103" s="38" t="str">
        <f>IF('Men Track input 1'!E172="","",'Men Track input 1'!E172)</f>
        <v/>
      </c>
      <c r="F103" s="46" t="str">
        <f>IF('Men Track input 1'!X172="","",'Men Track input 1'!G172+60*'Men Track input 1'!F172)</f>
        <v/>
      </c>
      <c r="G103" s="46">
        <f>IF('Men Track input 1'!K172="","",'Men Track input 1'!K172)</f>
        <v>0</v>
      </c>
      <c r="H103" s="46">
        <f>IF('Men Track input 1'!L172="","",'Men Track input 1'!L172)</f>
        <v>0</v>
      </c>
      <c r="I103" s="99" t="str">
        <f>IF(G103=0,"",F103)</f>
        <v/>
      </c>
    </row>
    <row r="104" spans="1:9">
      <c r="A104" t="str">
        <f>IF('Men Track input 1'!A173="","",'Men Track input 1'!A173)</f>
        <v/>
      </c>
      <c r="B104" s="38">
        <f>IF('Men Track input 1'!B173="","",'Men Track input 1'!B173)</f>
        <v>10</v>
      </c>
      <c r="C104" s="38" t="str">
        <f>IF('Men Track input 1'!C173="","",'Men Track input 1'!C173)</f>
        <v/>
      </c>
      <c r="D104" s="38" t="str">
        <f>IF('Men Track input 1'!D173="","",'Men Track input 1'!D173)</f>
        <v/>
      </c>
      <c r="E104" s="38" t="str">
        <f>IF('Men Track input 1'!E173="","",'Men Track input 1'!E173)</f>
        <v/>
      </c>
      <c r="F104" s="46" t="str">
        <f>IF('Men Track input 1'!X173="","",'Men Track input 1'!G173+60*'Men Track input 1'!F173)</f>
        <v/>
      </c>
      <c r="G104" s="46">
        <f>IF('Men Track input 1'!K173="","",'Men Track input 1'!K173)</f>
        <v>0</v>
      </c>
      <c r="H104" s="46">
        <f>IF('Men Track input 1'!L173="","",'Men Track input 1'!L173)</f>
        <v>0</v>
      </c>
      <c r="I104" s="38" t="str">
        <f t="shared" ref="I104:I110" si="8">IF(G104=0,"",F104)</f>
        <v/>
      </c>
    </row>
    <row r="105" spans="1:9">
      <c r="A105" t="str">
        <f>IF('Men Track input 1'!A174="","",'Men Track input 1'!A174)</f>
        <v/>
      </c>
      <c r="B105" s="38">
        <f>IF('Men Track input 1'!B174="","",'Men Track input 1'!B174)</f>
        <v>11</v>
      </c>
      <c r="C105" s="38" t="str">
        <f>IF('Men Track input 1'!C174="","",'Men Track input 1'!C174)</f>
        <v/>
      </c>
      <c r="D105" s="38" t="str">
        <f>IF('Men Track input 1'!D174="","",'Men Track input 1'!D174)</f>
        <v/>
      </c>
      <c r="E105" s="38" t="str">
        <f>IF('Men Track input 1'!E174="","",'Men Track input 1'!E174)</f>
        <v/>
      </c>
      <c r="F105" s="46" t="str">
        <f>IF('Men Track input 1'!X174="","",'Men Track input 1'!G174+60*'Men Track input 1'!F174)</f>
        <v/>
      </c>
      <c r="G105" s="46">
        <f>IF('Men Track input 1'!K174="","",'Men Track input 1'!K174)</f>
        <v>0</v>
      </c>
      <c r="H105" s="46">
        <f>IF('Men Track input 1'!L174="","",'Men Track input 1'!L174)</f>
        <v>0</v>
      </c>
      <c r="I105" s="38" t="str">
        <f t="shared" si="8"/>
        <v/>
      </c>
    </row>
    <row r="106" spans="1:9">
      <c r="A106" t="str">
        <f>IF('Men Track input 1'!A175="","",'Men Track input 1'!A175)</f>
        <v/>
      </c>
      <c r="B106" s="38">
        <f>IF('Men Track input 1'!B175="","",'Men Track input 1'!B175)</f>
        <v>12</v>
      </c>
      <c r="C106" s="38" t="str">
        <f>IF('Men Track input 1'!C175="","",'Men Track input 1'!C175)</f>
        <v/>
      </c>
      <c r="D106" s="38" t="str">
        <f>IF('Men Track input 1'!D175="","",'Men Track input 1'!D175)</f>
        <v/>
      </c>
      <c r="E106" s="38" t="str">
        <f>IF('Men Track input 1'!E175="","",'Men Track input 1'!E175)</f>
        <v/>
      </c>
      <c r="F106" s="46" t="str">
        <f>IF('Men Track input 1'!X175="","",'Men Track input 1'!G175+60*'Men Track input 1'!F175)</f>
        <v/>
      </c>
      <c r="G106" s="46">
        <f>IF('Men Track input 1'!K175="","",'Men Track input 1'!K175)</f>
        <v>0</v>
      </c>
      <c r="H106" s="46">
        <f>IF('Men Track input 1'!L175="","",'Men Track input 1'!L175)</f>
        <v>0</v>
      </c>
      <c r="I106" s="38" t="str">
        <f t="shared" si="8"/>
        <v/>
      </c>
    </row>
    <row r="107" spans="1:9">
      <c r="A107" t="str">
        <f>IF('Men Track input 1'!A176="","",'Men Track input 1'!A176)</f>
        <v/>
      </c>
      <c r="B107" s="38">
        <f>IF('Men Track input 1'!B176="","",'Men Track input 1'!B176)</f>
        <v>13</v>
      </c>
      <c r="C107" s="38" t="str">
        <f>IF('Men Track input 1'!C176="","",'Men Track input 1'!C176)</f>
        <v/>
      </c>
      <c r="D107" s="38" t="str">
        <f>IF('Men Track input 1'!D176="","",'Men Track input 1'!D176)</f>
        <v/>
      </c>
      <c r="E107" s="38" t="str">
        <f>IF('Men Track input 1'!E176="","",'Men Track input 1'!E176)</f>
        <v/>
      </c>
      <c r="F107" s="46" t="str">
        <f>IF('Men Track input 1'!X176="","",'Men Track input 1'!G176+60*'Men Track input 1'!F176)</f>
        <v/>
      </c>
      <c r="G107" s="46">
        <f>IF('Men Track input 1'!K176="","",'Men Track input 1'!K176)</f>
        <v>0</v>
      </c>
      <c r="H107" s="46">
        <f>IF('Men Track input 1'!L176="","",'Men Track input 1'!L176)</f>
        <v>0</v>
      </c>
      <c r="I107" s="38" t="str">
        <f t="shared" si="8"/>
        <v/>
      </c>
    </row>
    <row r="108" spans="1:9">
      <c r="A108" t="str">
        <f>IF('Men Track input 1'!A177="","",'Men Track input 1'!A177)</f>
        <v/>
      </c>
      <c r="B108" s="38">
        <f>IF('Men Track input 1'!B177="","",'Men Track input 1'!B177)</f>
        <v>14</v>
      </c>
      <c r="C108" s="38" t="str">
        <f>IF('Men Track input 1'!C177="","",'Men Track input 1'!C177)</f>
        <v/>
      </c>
      <c r="D108" s="38" t="str">
        <f>IF('Men Track input 1'!D177="","",'Men Track input 1'!D177)</f>
        <v/>
      </c>
      <c r="E108" s="38" t="str">
        <f>IF('Men Track input 1'!E177="","",'Men Track input 1'!E177)</f>
        <v/>
      </c>
      <c r="F108" s="46" t="str">
        <f>IF('Men Track input 1'!X177="","",'Men Track input 1'!G177+60*'Men Track input 1'!F177)</f>
        <v/>
      </c>
      <c r="G108" s="46">
        <f>IF('Men Track input 1'!K177="","",'Men Track input 1'!K177)</f>
        <v>0</v>
      </c>
      <c r="H108" s="46">
        <f>IF('Men Track input 1'!L177="","",'Men Track input 1'!L177)</f>
        <v>0</v>
      </c>
      <c r="I108" s="38" t="str">
        <f t="shared" si="8"/>
        <v/>
      </c>
    </row>
    <row r="109" spans="1:9">
      <c r="A109" t="str">
        <f>IF('Men Track input 1'!A178="","",'Men Track input 1'!A178)</f>
        <v/>
      </c>
      <c r="B109" s="38">
        <f>IF('Men Track input 1'!B178="","",'Men Track input 1'!B178)</f>
        <v>15</v>
      </c>
      <c r="C109" s="38" t="str">
        <f>IF('Men Track input 1'!C178="","",'Men Track input 1'!C178)</f>
        <v/>
      </c>
      <c r="D109" s="38" t="str">
        <f>IF('Men Track input 1'!D178="","",'Men Track input 1'!D178)</f>
        <v/>
      </c>
      <c r="E109" s="38" t="str">
        <f>IF('Men Track input 1'!E178="","",'Men Track input 1'!E178)</f>
        <v/>
      </c>
      <c r="F109" s="46" t="str">
        <f>IF('Men Track input 1'!X178="","",'Men Track input 1'!G178+60*'Men Track input 1'!F178)</f>
        <v/>
      </c>
      <c r="G109" s="46">
        <f>IF('Men Track input 1'!K178="","",'Men Track input 1'!K178)</f>
        <v>0</v>
      </c>
      <c r="H109" s="46">
        <f>IF('Men Track input 1'!L178="","",'Men Track input 1'!L178)</f>
        <v>0</v>
      </c>
      <c r="I109" s="38" t="str">
        <f t="shared" si="8"/>
        <v/>
      </c>
    </row>
    <row r="110" spans="1:9">
      <c r="A110" t="str">
        <f>IF('Men Track input 1'!A179="","",'Men Track input 1'!A179)</f>
        <v/>
      </c>
      <c r="B110" s="38">
        <f>IF('Men Track input 1'!B179="","",'Men Track input 1'!B179)</f>
        <v>16</v>
      </c>
      <c r="C110" s="38" t="str">
        <f>IF('Men Track input 1'!C179="","",'Men Track input 1'!C179)</f>
        <v/>
      </c>
      <c r="D110" s="38" t="str">
        <f>IF('Men Track input 1'!D179="","",'Men Track input 1'!D179)</f>
        <v/>
      </c>
      <c r="E110" s="38" t="str">
        <f>IF('Men Track input 1'!E179="","",'Men Track input 1'!E179)</f>
        <v/>
      </c>
      <c r="F110" s="46" t="str">
        <f>IF('Men Track input 1'!X179="","",'Men Track input 1'!G179+60*'Men Track input 1'!F179)</f>
        <v/>
      </c>
      <c r="G110" s="46">
        <f>IF('Men Track input 1'!K179="","",'Men Track input 1'!K179)</f>
        <v>0</v>
      </c>
      <c r="H110" s="46">
        <f>IF('Men Track input 1'!L179="","",'Men Track input 1'!L179)</f>
        <v>0</v>
      </c>
      <c r="I110" s="38" t="str">
        <f t="shared" si="8"/>
        <v/>
      </c>
    </row>
    <row r="111" spans="1:9">
      <c r="A111" t="str">
        <f>IF('Men Track input 1'!A180="","",'Men Track input 1'!A180)</f>
        <v/>
      </c>
      <c r="B111" t="str">
        <f>IF('Men Track input 1'!B180="","",'Men Track input 1'!B180)</f>
        <v/>
      </c>
      <c r="C111" t="str">
        <f>IF('Men Track input 1'!C180="","",'Men Track input 1'!C180)</f>
        <v/>
      </c>
      <c r="D111" t="str">
        <f>IF('Men Track input 1'!D180="","",'Men Track input 1'!D180)</f>
        <v/>
      </c>
      <c r="E111" t="str">
        <f>IF('Men Track input 1'!E180="","",'Men Track input 1'!E180)</f>
        <v/>
      </c>
      <c r="F111" s="2" t="str">
        <f>IF('Men Track input 1'!X180="","",'Men Track input 1'!X180)</f>
        <v/>
      </c>
      <c r="G111" s="2" t="str">
        <f>IF('Men Track input 1'!K180="","",'Men Track input 1'!K180)</f>
        <v/>
      </c>
      <c r="H111" s="2" t="str">
        <f>IF('Men Track input 1'!L180="","",'Men Track input 1'!L180)</f>
        <v/>
      </c>
    </row>
    <row r="112" spans="1:9">
      <c r="A112" t="str">
        <f>IF('Men Track input 1'!A181="","",'Men Track input 1'!A181)</f>
        <v/>
      </c>
      <c r="B112" t="str">
        <f>IF('Men Track input 1'!B181="","",'Men Track input 1'!B181)</f>
        <v/>
      </c>
      <c r="C112" t="str">
        <f>IF('Men Track input 1'!C181="","",'Men Track input 1'!C181)</f>
        <v/>
      </c>
      <c r="D112" t="str">
        <f>IF('Men Track input 1'!D181="","",'Men Track input 1'!D181)</f>
        <v/>
      </c>
      <c r="E112" t="str">
        <f>IF('Men Track input 1'!E181="","",'Men Track input 1'!E181)</f>
        <v/>
      </c>
      <c r="F112" s="2" t="str">
        <f>IF('Men Track input 1'!X181="","",'Men Track input 1'!X181)</f>
        <v/>
      </c>
      <c r="G112" s="2" t="str">
        <f>IF('Men Track input 1'!K181="","",'Men Track input 1'!K181)</f>
        <v/>
      </c>
      <c r="H112" s="2" t="str">
        <f>IF('Men Track input 1'!L181="","",'Men Track input 1'!L181)</f>
        <v/>
      </c>
    </row>
    <row r="113" spans="1:9">
      <c r="A113" s="39" t="str">
        <f>IF('Men Track input 1'!A182="","",'Men Track input 1'!A182)</f>
        <v>Event</v>
      </c>
      <c r="B113" s="39" t="str">
        <f>IF('Men Track input 1'!B182="","",'Men Track input 1'!B182)</f>
        <v>Event</v>
      </c>
      <c r="C113" s="39">
        <f>IF('Men Track input 1'!C182="","",'Men Track input 1'!C182)</f>
        <v>800</v>
      </c>
      <c r="D113" s="39" t="str">
        <f>IF('Men Track input 1'!D182="","",'Men Track input 1'!D182)</f>
        <v>metres</v>
      </c>
      <c r="E113" s="40" t="str">
        <f>A115</f>
        <v>MEN</v>
      </c>
      <c r="F113" s="2" t="str">
        <f>IF('Men Track input 1'!X182="","",'Men Track input 1'!X182)</f>
        <v/>
      </c>
      <c r="G113" s="2" t="str">
        <f>IF('Men Track input 1'!K182="","",'Men Track input 1'!K182)</f>
        <v/>
      </c>
      <c r="H113" s="2" t="str">
        <f>IF('Men Track input 1'!L182="","",'Men Track input 1'!L182)</f>
        <v/>
      </c>
    </row>
    <row r="114" spans="1:9">
      <c r="A114" s="16">
        <f>IF('Men Track input 1'!A183="","",'Men Track input 1'!A183)</f>
        <v>800</v>
      </c>
      <c r="B114" s="41" t="str">
        <f>IF('Men Track input 1'!B183="","",'Men Track input 1'!B183)</f>
        <v>A string</v>
      </c>
      <c r="C114" s="42" t="str">
        <f>IF('Men Track input 1'!C183="","",'Men Track input 1'!C183)</f>
        <v/>
      </c>
      <c r="D114" s="42" t="str">
        <f>IF('Men Track input 1'!D183="","",'Men Track input 1'!D183)</f>
        <v/>
      </c>
      <c r="E114" s="42" t="str">
        <f>IF('Men Track input 1'!E183="","",'Men Track input 1'!E183)</f>
        <v/>
      </c>
      <c r="F114" s="43"/>
      <c r="G114" s="43" t="str">
        <f>IF('Men Track input 1'!K183="","",'Men Track input 1'!K183)</f>
        <v>Position</v>
      </c>
      <c r="H114" s="43" t="str">
        <f>IF('Men Track input 1'!L183="","",'Men Track input 1'!L183)</f>
        <v>Bonus</v>
      </c>
      <c r="I114" s="98" t="s">
        <v>261</v>
      </c>
    </row>
    <row r="115" spans="1:9">
      <c r="A115" s="40" t="str">
        <f>IF('Men Track input 1'!A184="","",'Men Track input 1'!A184)</f>
        <v>MEN</v>
      </c>
      <c r="B115" s="44" t="str">
        <f>IF('Men Track input 1'!B184="","",'Men Track input 1'!B184)</f>
        <v>Position</v>
      </c>
      <c r="C115" s="37" t="str">
        <f>IF('Men Track input 1'!C184="","",'Men Track input 1'!C184)</f>
        <v>Competitor</v>
      </c>
      <c r="D115" s="37" t="str">
        <f>IF('Men Track input 1'!D184="","",'Men Track input 1'!D184)</f>
        <v>Club</v>
      </c>
      <c r="E115" s="37" t="str">
        <f>IF('Men Track input 1'!E184="","",'Men Track input 1'!E184)</f>
        <v>Bib Number</v>
      </c>
      <c r="F115" s="45" t="str">
        <f>IF('Men Track input 1'!X184="","",'Men Track input 1'!X184)</f>
        <v>Performance</v>
      </c>
      <c r="G115" s="45" t="str">
        <f>IF('Men Track input 1'!K184="","",'Men Track input 1'!K184)</f>
        <v>Points</v>
      </c>
      <c r="H115" s="45" t="str">
        <f>IF('Men Track input 1'!L184="","",'Men Track input 1'!L184)</f>
        <v>Points</v>
      </c>
      <c r="I115" s="44" t="s">
        <v>262</v>
      </c>
    </row>
    <row r="116" spans="1:9">
      <c r="A116" t="str">
        <f>IF('Men Track input 1'!A185="","",'Men Track input 1'!A185)</f>
        <v/>
      </c>
      <c r="B116" s="38">
        <f>IF('Men Track input 1'!B185="","",'Men Track input 1'!B185)</f>
        <v>1</v>
      </c>
      <c r="C116" s="38" t="str">
        <f>IF('Men Track input 1'!C185="","",'Men Track input 1'!C185)</f>
        <v/>
      </c>
      <c r="D116" s="38" t="str">
        <f>IF('Men Track input 1'!D185="","",'Men Track input 1'!D185)</f>
        <v/>
      </c>
      <c r="E116" s="38" t="str">
        <f>IF('Men Track input 1'!E185="","",'Men Track input 1'!E185)</f>
        <v/>
      </c>
      <c r="F116" s="46" t="str">
        <f>IF('Men Track input 1'!X185="","",'Men Track input 1'!G185+60*'Men Track input 1'!F185)</f>
        <v/>
      </c>
      <c r="G116" s="46">
        <f>IF('Men Track input 1'!K185="","",'Men Track input 1'!K185)</f>
        <v>0</v>
      </c>
      <c r="H116" s="46">
        <f>IF('Men Track input 1'!L185="","",'Men Track input 1'!L185)</f>
        <v>0</v>
      </c>
      <c r="I116" s="99" t="str">
        <f>IF(G116=0,"",F116)</f>
        <v/>
      </c>
    </row>
    <row r="117" spans="1:9">
      <c r="A117" t="str">
        <f>IF('Men Track input 1'!A186="","",'Men Track input 1'!A186)</f>
        <v/>
      </c>
      <c r="B117" s="38">
        <f>IF('Men Track input 1'!B186="","",'Men Track input 1'!B186)</f>
        <v>2</v>
      </c>
      <c r="C117" s="38" t="str">
        <f>IF('Men Track input 1'!C186="","",'Men Track input 1'!C186)</f>
        <v/>
      </c>
      <c r="D117" s="38" t="str">
        <f>IF('Men Track input 1'!D186="","",'Men Track input 1'!D186)</f>
        <v/>
      </c>
      <c r="E117" s="38" t="str">
        <f>IF('Men Track input 1'!E186="","",'Men Track input 1'!E186)</f>
        <v/>
      </c>
      <c r="F117" s="46" t="str">
        <f>IF('Men Track input 1'!X186="","",'Men Track input 1'!G186+60*'Men Track input 1'!F186)</f>
        <v/>
      </c>
      <c r="G117" s="46">
        <f>IF('Men Track input 1'!K186="","",'Men Track input 1'!K186)</f>
        <v>0</v>
      </c>
      <c r="H117" s="46">
        <f>IF('Men Track input 1'!L186="","",'Men Track input 1'!L186)</f>
        <v>0</v>
      </c>
      <c r="I117" s="38" t="str">
        <f t="shared" ref="I117:I123" si="9">IF(G117=0,"",F117)</f>
        <v/>
      </c>
    </row>
    <row r="118" spans="1:9">
      <c r="A118" t="str">
        <f>IF('Men Track input 1'!A187="","",'Men Track input 1'!A187)</f>
        <v/>
      </c>
      <c r="B118" s="38">
        <f>IF('Men Track input 1'!B187="","",'Men Track input 1'!B187)</f>
        <v>3</v>
      </c>
      <c r="C118" s="38" t="str">
        <f>IF('Men Track input 1'!C187="","",'Men Track input 1'!C187)</f>
        <v/>
      </c>
      <c r="D118" s="38" t="str">
        <f>IF('Men Track input 1'!D187="","",'Men Track input 1'!D187)</f>
        <v/>
      </c>
      <c r="E118" s="38" t="str">
        <f>IF('Men Track input 1'!E187="","",'Men Track input 1'!E187)</f>
        <v/>
      </c>
      <c r="F118" s="46" t="str">
        <f>IF('Men Track input 1'!X187="","",'Men Track input 1'!G187+60*'Men Track input 1'!F187)</f>
        <v/>
      </c>
      <c r="G118" s="46">
        <f>IF('Men Track input 1'!K187="","",'Men Track input 1'!K187)</f>
        <v>0</v>
      </c>
      <c r="H118" s="46">
        <f>IF('Men Track input 1'!L187="","",'Men Track input 1'!L187)</f>
        <v>0</v>
      </c>
      <c r="I118" s="38" t="str">
        <f t="shared" si="9"/>
        <v/>
      </c>
    </row>
    <row r="119" spans="1:9">
      <c r="A119" t="str">
        <f>IF('Men Track input 1'!A188="","",'Men Track input 1'!A188)</f>
        <v/>
      </c>
      <c r="B119" s="38">
        <f>IF('Men Track input 1'!B188="","",'Men Track input 1'!B188)</f>
        <v>4</v>
      </c>
      <c r="C119" s="38" t="str">
        <f>IF('Men Track input 1'!C188="","",'Men Track input 1'!C188)</f>
        <v/>
      </c>
      <c r="D119" s="38" t="str">
        <f>IF('Men Track input 1'!D188="","",'Men Track input 1'!D188)</f>
        <v/>
      </c>
      <c r="E119" s="38" t="str">
        <f>IF('Men Track input 1'!E188="","",'Men Track input 1'!E188)</f>
        <v/>
      </c>
      <c r="F119" s="46" t="str">
        <f>IF('Men Track input 1'!X188="","",'Men Track input 1'!G188+60*'Men Track input 1'!F188)</f>
        <v/>
      </c>
      <c r="G119" s="46">
        <f>IF('Men Track input 1'!K188="","",'Men Track input 1'!K188)</f>
        <v>0</v>
      </c>
      <c r="H119" s="46">
        <f>IF('Men Track input 1'!L188="","",'Men Track input 1'!L188)</f>
        <v>0</v>
      </c>
      <c r="I119" s="38" t="str">
        <f t="shared" si="9"/>
        <v/>
      </c>
    </row>
    <row r="120" spans="1:9">
      <c r="A120" t="str">
        <f>IF('Men Track input 1'!A189="","",'Men Track input 1'!A189)</f>
        <v/>
      </c>
      <c r="B120" s="38">
        <f>IF('Men Track input 1'!B189="","",'Men Track input 1'!B189)</f>
        <v>5</v>
      </c>
      <c r="C120" s="38" t="str">
        <f>IF('Men Track input 1'!C189="","",'Men Track input 1'!C189)</f>
        <v/>
      </c>
      <c r="D120" s="38" t="str">
        <f>IF('Men Track input 1'!D189="","",'Men Track input 1'!D189)</f>
        <v/>
      </c>
      <c r="E120" s="38" t="str">
        <f>IF('Men Track input 1'!E189="","",'Men Track input 1'!E189)</f>
        <v/>
      </c>
      <c r="F120" s="46" t="str">
        <f>IF('Men Track input 1'!X189="","",'Men Track input 1'!G189+60*'Men Track input 1'!F189)</f>
        <v/>
      </c>
      <c r="G120" s="46">
        <f>IF('Men Track input 1'!K189="","",'Men Track input 1'!K189)</f>
        <v>0</v>
      </c>
      <c r="H120" s="46">
        <f>IF('Men Track input 1'!L189="","",'Men Track input 1'!L189)</f>
        <v>0</v>
      </c>
      <c r="I120" s="38" t="str">
        <f t="shared" si="9"/>
        <v/>
      </c>
    </row>
    <row r="121" spans="1:9">
      <c r="A121" t="str">
        <f>IF('Men Track input 1'!A190="","",'Men Track input 1'!A190)</f>
        <v/>
      </c>
      <c r="B121" s="38">
        <f>IF('Men Track input 1'!B190="","",'Men Track input 1'!B190)</f>
        <v>6</v>
      </c>
      <c r="C121" s="38" t="str">
        <f>IF('Men Track input 1'!C190="","",'Men Track input 1'!C190)</f>
        <v/>
      </c>
      <c r="D121" s="38" t="str">
        <f>IF('Men Track input 1'!D190="","",'Men Track input 1'!D190)</f>
        <v/>
      </c>
      <c r="E121" s="38" t="str">
        <f>IF('Men Track input 1'!E190="","",'Men Track input 1'!E190)</f>
        <v/>
      </c>
      <c r="F121" s="46" t="str">
        <f>IF('Men Track input 1'!X190="","",'Men Track input 1'!G190+60*'Men Track input 1'!F190)</f>
        <v/>
      </c>
      <c r="G121" s="46">
        <f>IF('Men Track input 1'!K190="","",'Men Track input 1'!K190)</f>
        <v>0</v>
      </c>
      <c r="H121" s="46">
        <f>IF('Men Track input 1'!L190="","",'Men Track input 1'!L190)</f>
        <v>0</v>
      </c>
      <c r="I121" s="38" t="str">
        <f t="shared" si="9"/>
        <v/>
      </c>
    </row>
    <row r="122" spans="1:9">
      <c r="A122" t="str">
        <f>IF('Men Track input 1'!A191="","",'Men Track input 1'!A191)</f>
        <v/>
      </c>
      <c r="B122" s="38">
        <f>IF('Men Track input 1'!B191="","",'Men Track input 1'!B191)</f>
        <v>7</v>
      </c>
      <c r="C122" s="38" t="str">
        <f>IF('Men Track input 1'!C191="","",'Men Track input 1'!C191)</f>
        <v/>
      </c>
      <c r="D122" s="38" t="str">
        <f>IF('Men Track input 1'!D191="","",'Men Track input 1'!D191)</f>
        <v/>
      </c>
      <c r="E122" s="38" t="str">
        <f>IF('Men Track input 1'!E191="","",'Men Track input 1'!E191)</f>
        <v/>
      </c>
      <c r="F122" s="46" t="str">
        <f>IF('Men Track input 1'!X191="","",'Men Track input 1'!G191+60*'Men Track input 1'!F191)</f>
        <v/>
      </c>
      <c r="G122" s="46">
        <f>IF('Men Track input 1'!K191="","",'Men Track input 1'!K191)</f>
        <v>0</v>
      </c>
      <c r="H122" s="46">
        <f>IF('Men Track input 1'!L191="","",'Men Track input 1'!L191)</f>
        <v>0</v>
      </c>
      <c r="I122" s="38" t="str">
        <f t="shared" si="9"/>
        <v/>
      </c>
    </row>
    <row r="123" spans="1:9">
      <c r="A123" t="str">
        <f>IF('Men Track input 1'!A192="","",'Men Track input 1'!A192)</f>
        <v/>
      </c>
      <c r="B123" s="38">
        <f>IF('Men Track input 1'!B192="","",'Men Track input 1'!B192)</f>
        <v>8</v>
      </c>
      <c r="C123" s="38" t="str">
        <f>IF('Men Track input 1'!C192="","",'Men Track input 1'!C192)</f>
        <v/>
      </c>
      <c r="D123" s="38" t="str">
        <f>IF('Men Track input 1'!D192="","",'Men Track input 1'!D192)</f>
        <v/>
      </c>
      <c r="E123" s="38" t="str">
        <f>IF('Men Track input 1'!E192="","",'Men Track input 1'!E192)</f>
        <v/>
      </c>
      <c r="F123" s="46" t="str">
        <f>IF('Men Track input 1'!X192="","",'Men Track input 1'!G192+60*'Men Track input 1'!F192)</f>
        <v/>
      </c>
      <c r="G123" s="46">
        <f>IF('Men Track input 1'!K192="","",'Men Track input 1'!K192)</f>
        <v>0</v>
      </c>
      <c r="H123" s="46">
        <f>IF('Men Track input 1'!L192="","",'Men Track input 1'!L192)</f>
        <v>0</v>
      </c>
      <c r="I123" s="38" t="str">
        <f t="shared" si="9"/>
        <v/>
      </c>
    </row>
    <row r="124" spans="1:9">
      <c r="A124" s="16" t="str">
        <f>IF('Men Track input 1'!A193="","",'Men Track input 1'!A193)</f>
        <v>Event</v>
      </c>
      <c r="B124" t="str">
        <f>IF('Men Track input 1'!B193="","",'Men Track input 1'!B193)</f>
        <v/>
      </c>
      <c r="C124" t="str">
        <f>IF('Men Track input 1'!C193="","",'Men Track input 1'!C193)</f>
        <v/>
      </c>
      <c r="D124" t="str">
        <f>IF('Men Track input 1'!D193="","",'Men Track input 1'!D193)</f>
        <v/>
      </c>
      <c r="E124" t="str">
        <f>IF('Men Track input 1'!E193="","",'Men Track input 1'!E193)</f>
        <v/>
      </c>
      <c r="F124" s="2" t="str">
        <f>IF('Men Track input 1'!X193="","",'Men Track input 1'!X193)</f>
        <v/>
      </c>
      <c r="G124" s="2" t="str">
        <f>IF('Men Track input 1'!K193="","",'Men Track input 1'!K193)</f>
        <v/>
      </c>
      <c r="H124" s="2" t="str">
        <f>IF('Men Track input 1'!L193="","",'Men Track input 1'!L193)</f>
        <v/>
      </c>
    </row>
    <row r="125" spans="1:9">
      <c r="A125" s="16">
        <f>IF('Men Track input 1'!A194="","",'Men Track input 1'!A194)</f>
        <v>800</v>
      </c>
      <c r="B125" s="47" t="str">
        <f>IF('Men Track input 1'!B194="","",'Men Track input 1'!B194)</f>
        <v>B+C string</v>
      </c>
      <c r="C125" s="42" t="str">
        <f>IF('Men Track input 1'!C194="","",'Men Track input 1'!C194)</f>
        <v/>
      </c>
      <c r="D125" s="42" t="str">
        <f>IF('Men Track input 1'!D194="","",'Men Track input 1'!D194)</f>
        <v/>
      </c>
      <c r="E125" s="42" t="str">
        <f>IF('Men Track input 1'!E194="","",'Men Track input 1'!E194)</f>
        <v/>
      </c>
      <c r="F125" s="43"/>
      <c r="G125" s="43" t="str">
        <f>IF('Men Track input 1'!K194="","",'Men Track input 1'!K194)</f>
        <v>Position</v>
      </c>
      <c r="H125" s="43" t="str">
        <f>IF('Men Track input 1'!L194="","",'Men Track input 1'!L194)</f>
        <v>Bonus</v>
      </c>
      <c r="I125" s="98" t="s">
        <v>261</v>
      </c>
    </row>
    <row r="126" spans="1:9">
      <c r="A126" s="40" t="str">
        <f>IF('Men Track input 1'!A195="","",'Men Track input 1'!A195)</f>
        <v>MEN</v>
      </c>
      <c r="B126" s="37" t="str">
        <f>IF('Men Track input 1'!B195="","",'Men Track input 1'!B195)</f>
        <v>Position</v>
      </c>
      <c r="C126" s="37" t="str">
        <f>IF('Men Track input 1'!C195="","",'Men Track input 1'!C195)</f>
        <v>Competitor</v>
      </c>
      <c r="D126" s="37" t="str">
        <f>IF('Men Track input 1'!D195="","",'Men Track input 1'!D195)</f>
        <v>Club</v>
      </c>
      <c r="E126" s="37" t="str">
        <f>IF('Men Track input 1'!E195="","",'Men Track input 1'!E195)</f>
        <v>Bib Number</v>
      </c>
      <c r="F126" s="45" t="str">
        <f>IF('Men Track input 1'!X195="","",'Men Track input 1'!X195)</f>
        <v>Performance</v>
      </c>
      <c r="G126" s="45" t="str">
        <f>IF('Men Track input 1'!K195="","",'Men Track input 1'!K195)</f>
        <v>Points</v>
      </c>
      <c r="H126" s="45" t="str">
        <f>IF('Men Track input 1'!L195="","",'Men Track input 1'!L195)</f>
        <v>Points</v>
      </c>
      <c r="I126" s="44" t="s">
        <v>262</v>
      </c>
    </row>
    <row r="127" spans="1:9">
      <c r="A127" t="str">
        <f>IF('Men Track input 1'!A196="","",'Men Track input 1'!A196)</f>
        <v/>
      </c>
      <c r="B127" s="38">
        <f>IF('Men Track input 1'!B196="","",'Men Track input 1'!B196)</f>
        <v>1</v>
      </c>
      <c r="C127" s="38" t="str">
        <f>IF('Men Track input 1'!C196="","",'Men Track input 1'!C196)</f>
        <v/>
      </c>
      <c r="D127" s="38" t="str">
        <f>IF('Men Track input 1'!D196="","",'Men Track input 1'!D196)</f>
        <v/>
      </c>
      <c r="E127" s="38" t="str">
        <f>IF('Men Track input 1'!E196="","",'Men Track input 1'!E196)</f>
        <v/>
      </c>
      <c r="F127" s="46" t="str">
        <f>IF('Men Track input 1'!X196="","",'Men Track input 1'!G196+60*'Men Track input 1'!F196)</f>
        <v/>
      </c>
      <c r="G127" s="46">
        <f>IF('Men Track input 1'!K196="","",'Men Track input 1'!K196)</f>
        <v>0</v>
      </c>
      <c r="H127" s="46">
        <f>IF('Men Track input 1'!L196="","",'Men Track input 1'!L196)</f>
        <v>0</v>
      </c>
      <c r="I127" s="99" t="str">
        <f>IF(G127=0,"",F127)</f>
        <v/>
      </c>
    </row>
    <row r="128" spans="1:9">
      <c r="A128" t="str">
        <f>IF('Men Track input 1'!A197="","",'Men Track input 1'!A197)</f>
        <v/>
      </c>
      <c r="B128" s="38">
        <f>IF('Men Track input 1'!B197="","",'Men Track input 1'!B197)</f>
        <v>2</v>
      </c>
      <c r="C128" s="38" t="str">
        <f>IF('Men Track input 1'!C197="","",'Men Track input 1'!C197)</f>
        <v/>
      </c>
      <c r="D128" s="38" t="str">
        <f>IF('Men Track input 1'!D197="","",'Men Track input 1'!D197)</f>
        <v/>
      </c>
      <c r="E128" s="38" t="str">
        <f>IF('Men Track input 1'!E197="","",'Men Track input 1'!E197)</f>
        <v/>
      </c>
      <c r="F128" s="46" t="str">
        <f>IF('Men Track input 1'!X197="","",'Men Track input 1'!G197+60*'Men Track input 1'!F197)</f>
        <v/>
      </c>
      <c r="G128" s="46">
        <f>IF('Men Track input 1'!K197="","",'Men Track input 1'!K197)</f>
        <v>0</v>
      </c>
      <c r="H128" s="46">
        <f>IF('Men Track input 1'!L197="","",'Men Track input 1'!L197)</f>
        <v>0</v>
      </c>
      <c r="I128" s="38" t="str">
        <f t="shared" ref="I128:I134" si="10">IF(G128=0,"",F128)</f>
        <v/>
      </c>
    </row>
    <row r="129" spans="1:9">
      <c r="A129" t="str">
        <f>IF('Men Track input 1'!A198="","",'Men Track input 1'!A198)</f>
        <v/>
      </c>
      <c r="B129" s="38">
        <f>IF('Men Track input 1'!B198="","",'Men Track input 1'!B198)</f>
        <v>3</v>
      </c>
      <c r="C129" s="38" t="str">
        <f>IF('Men Track input 1'!C198="","",'Men Track input 1'!C198)</f>
        <v/>
      </c>
      <c r="D129" s="38" t="str">
        <f>IF('Men Track input 1'!D198="","",'Men Track input 1'!D198)</f>
        <v/>
      </c>
      <c r="E129" s="38" t="str">
        <f>IF('Men Track input 1'!E198="","",'Men Track input 1'!E198)</f>
        <v/>
      </c>
      <c r="F129" s="46" t="str">
        <f>IF('Men Track input 1'!X198="","",'Men Track input 1'!G198+60*'Men Track input 1'!F198)</f>
        <v/>
      </c>
      <c r="G129" s="46">
        <f>IF('Men Track input 1'!K198="","",'Men Track input 1'!K198)</f>
        <v>0</v>
      </c>
      <c r="H129" s="46">
        <f>IF('Men Track input 1'!L198="","",'Men Track input 1'!L198)</f>
        <v>0</v>
      </c>
      <c r="I129" s="38" t="str">
        <f t="shared" si="10"/>
        <v/>
      </c>
    </row>
    <row r="130" spans="1:9">
      <c r="A130" t="str">
        <f>IF('Men Track input 1'!A199="","",'Men Track input 1'!A199)</f>
        <v/>
      </c>
      <c r="B130" s="38">
        <f>IF('Men Track input 1'!B199="","",'Men Track input 1'!B199)</f>
        <v>4</v>
      </c>
      <c r="C130" s="38" t="str">
        <f>IF('Men Track input 1'!C199="","",'Men Track input 1'!C199)</f>
        <v/>
      </c>
      <c r="D130" s="38" t="str">
        <f>IF('Men Track input 1'!D199="","",'Men Track input 1'!D199)</f>
        <v/>
      </c>
      <c r="E130" s="38" t="str">
        <f>IF('Men Track input 1'!E199="","",'Men Track input 1'!E199)</f>
        <v/>
      </c>
      <c r="F130" s="46" t="str">
        <f>IF('Men Track input 1'!X199="","",'Men Track input 1'!G199+60*'Men Track input 1'!F199)</f>
        <v/>
      </c>
      <c r="G130" s="46">
        <f>IF('Men Track input 1'!K199="","",'Men Track input 1'!K199)</f>
        <v>0</v>
      </c>
      <c r="H130" s="46">
        <f>IF('Men Track input 1'!L199="","",'Men Track input 1'!L199)</f>
        <v>0</v>
      </c>
      <c r="I130" s="38" t="str">
        <f t="shared" si="10"/>
        <v/>
      </c>
    </row>
    <row r="131" spans="1:9">
      <c r="A131" t="str">
        <f>IF('Men Track input 1'!A200="","",'Men Track input 1'!A200)</f>
        <v/>
      </c>
      <c r="B131" s="38">
        <f>IF('Men Track input 1'!B200="","",'Men Track input 1'!B200)</f>
        <v>5</v>
      </c>
      <c r="C131" s="38" t="str">
        <f>IF('Men Track input 1'!C200="","",'Men Track input 1'!C200)</f>
        <v/>
      </c>
      <c r="D131" s="38" t="str">
        <f>IF('Men Track input 1'!D200="","",'Men Track input 1'!D200)</f>
        <v/>
      </c>
      <c r="E131" s="38" t="str">
        <f>IF('Men Track input 1'!E200="","",'Men Track input 1'!E200)</f>
        <v/>
      </c>
      <c r="F131" s="46" t="str">
        <f>IF('Men Track input 1'!X200="","",'Men Track input 1'!G200+60*'Men Track input 1'!F200)</f>
        <v/>
      </c>
      <c r="G131" s="46">
        <f>IF('Men Track input 1'!K200="","",'Men Track input 1'!K200)</f>
        <v>0</v>
      </c>
      <c r="H131" s="46">
        <f>IF('Men Track input 1'!L200="","",'Men Track input 1'!L200)</f>
        <v>0</v>
      </c>
      <c r="I131" s="38" t="str">
        <f t="shared" si="10"/>
        <v/>
      </c>
    </row>
    <row r="132" spans="1:9">
      <c r="A132" t="str">
        <f>IF('Men Track input 1'!A201="","",'Men Track input 1'!A201)</f>
        <v/>
      </c>
      <c r="B132" s="38">
        <f>IF('Men Track input 1'!B201="","",'Men Track input 1'!B201)</f>
        <v>6</v>
      </c>
      <c r="C132" s="38" t="str">
        <f>IF('Men Track input 1'!C201="","",'Men Track input 1'!C201)</f>
        <v/>
      </c>
      <c r="D132" s="38" t="str">
        <f>IF('Men Track input 1'!D201="","",'Men Track input 1'!D201)</f>
        <v/>
      </c>
      <c r="E132" s="38" t="str">
        <f>IF('Men Track input 1'!E201="","",'Men Track input 1'!E201)</f>
        <v/>
      </c>
      <c r="F132" s="46" t="str">
        <f>IF('Men Track input 1'!X201="","",'Men Track input 1'!G201+60*'Men Track input 1'!F201)</f>
        <v/>
      </c>
      <c r="G132" s="46">
        <f>IF('Men Track input 1'!K201="","",'Men Track input 1'!K201)</f>
        <v>0</v>
      </c>
      <c r="H132" s="46">
        <f>IF('Men Track input 1'!L201="","",'Men Track input 1'!L201)</f>
        <v>0</v>
      </c>
      <c r="I132" s="38" t="str">
        <f t="shared" si="10"/>
        <v/>
      </c>
    </row>
    <row r="133" spans="1:9">
      <c r="A133" t="str">
        <f>IF('Men Track input 1'!A202="","",'Men Track input 1'!A202)</f>
        <v/>
      </c>
      <c r="B133" s="38">
        <f>IF('Men Track input 1'!B202="","",'Men Track input 1'!B202)</f>
        <v>7</v>
      </c>
      <c r="C133" s="38" t="str">
        <f>IF('Men Track input 1'!C202="","",'Men Track input 1'!C202)</f>
        <v/>
      </c>
      <c r="D133" s="38" t="str">
        <f>IF('Men Track input 1'!D202="","",'Men Track input 1'!D202)</f>
        <v/>
      </c>
      <c r="E133" s="38" t="str">
        <f>IF('Men Track input 1'!E202="","",'Men Track input 1'!E202)</f>
        <v/>
      </c>
      <c r="F133" s="46" t="str">
        <f>IF('Men Track input 1'!X202="","",'Men Track input 1'!G202+60*'Men Track input 1'!F202)</f>
        <v/>
      </c>
      <c r="G133" s="46">
        <f>IF('Men Track input 1'!K202="","",'Men Track input 1'!K202)</f>
        <v>0</v>
      </c>
      <c r="H133" s="46">
        <f>IF('Men Track input 1'!L202="","",'Men Track input 1'!L202)</f>
        <v>0</v>
      </c>
      <c r="I133" s="38" t="str">
        <f t="shared" si="10"/>
        <v/>
      </c>
    </row>
    <row r="134" spans="1:9">
      <c r="A134" t="str">
        <f>IF('Men Track input 1'!A203="","",'Men Track input 1'!A203)</f>
        <v/>
      </c>
      <c r="B134" s="38">
        <f>IF('Men Track input 1'!B203="","",'Men Track input 1'!B203)</f>
        <v>8</v>
      </c>
      <c r="C134" s="38" t="str">
        <f>IF('Men Track input 1'!C203="","",'Men Track input 1'!C203)</f>
        <v/>
      </c>
      <c r="D134" s="38" t="str">
        <f>IF('Men Track input 1'!D203="","",'Men Track input 1'!D203)</f>
        <v/>
      </c>
      <c r="E134" s="38" t="str">
        <f>IF('Men Track input 1'!E203="","",'Men Track input 1'!E203)</f>
        <v/>
      </c>
      <c r="F134" s="46" t="str">
        <f>IF('Men Track input 1'!X203="","",'Men Track input 1'!G203+60*'Men Track input 1'!F203)</f>
        <v/>
      </c>
      <c r="G134" s="46">
        <f>IF('Men Track input 1'!K203="","",'Men Track input 1'!K203)</f>
        <v>0</v>
      </c>
      <c r="H134" s="46">
        <f>IF('Men Track input 1'!L203="","",'Men Track input 1'!L203)</f>
        <v>0</v>
      </c>
      <c r="I134" s="38" t="str">
        <f t="shared" si="10"/>
        <v/>
      </c>
    </row>
    <row r="135" spans="1:9">
      <c r="A135" t="str">
        <f>IF('Men Track input 1'!A204="","",'Men Track input 1'!A204)</f>
        <v/>
      </c>
      <c r="B135" s="38">
        <f>IF('Men Track input 1'!B204="","",'Men Track input 1'!B204)</f>
        <v>9</v>
      </c>
      <c r="C135" s="38" t="str">
        <f>IF('Men Track input 1'!C204="","",'Men Track input 1'!C204)</f>
        <v/>
      </c>
      <c r="D135" s="38" t="str">
        <f>IF('Men Track input 1'!D204="","",'Men Track input 1'!D204)</f>
        <v/>
      </c>
      <c r="E135" s="38" t="str">
        <f>IF('Men Track input 1'!E204="","",'Men Track input 1'!E204)</f>
        <v/>
      </c>
      <c r="F135" s="46" t="str">
        <f>IF('Men Track input 1'!X204="","",'Men Track input 1'!G204+60*'Men Track input 1'!F204)</f>
        <v/>
      </c>
      <c r="G135" s="46">
        <f>IF('Men Track input 1'!K204="","",'Men Track input 1'!K204)</f>
        <v>0</v>
      </c>
      <c r="H135" s="46">
        <f>IF('Men Track input 1'!L204="","",'Men Track input 1'!L204)</f>
        <v>0</v>
      </c>
      <c r="I135" s="99" t="str">
        <f>IF(G135=0,"",F135)</f>
        <v/>
      </c>
    </row>
    <row r="136" spans="1:9">
      <c r="A136" t="str">
        <f>IF('Men Track input 1'!A205="","",'Men Track input 1'!A205)</f>
        <v/>
      </c>
      <c r="B136" s="38">
        <f>IF('Men Track input 1'!B205="","",'Men Track input 1'!B205)</f>
        <v>10</v>
      </c>
      <c r="C136" s="38" t="str">
        <f>IF('Men Track input 1'!C205="","",'Men Track input 1'!C205)</f>
        <v/>
      </c>
      <c r="D136" s="38" t="str">
        <f>IF('Men Track input 1'!D205="","",'Men Track input 1'!D205)</f>
        <v/>
      </c>
      <c r="E136" s="38" t="str">
        <f>IF('Men Track input 1'!E205="","",'Men Track input 1'!E205)</f>
        <v/>
      </c>
      <c r="F136" s="46" t="str">
        <f>IF('Men Track input 1'!X205="","",'Men Track input 1'!G205+60*'Men Track input 1'!F205)</f>
        <v/>
      </c>
      <c r="G136" s="46">
        <f>IF('Men Track input 1'!K205="","",'Men Track input 1'!K205)</f>
        <v>0</v>
      </c>
      <c r="H136" s="46">
        <f>IF('Men Track input 1'!L205="","",'Men Track input 1'!L205)</f>
        <v>0</v>
      </c>
      <c r="I136" s="38" t="str">
        <f t="shared" ref="I136:I142" si="11">IF(G136=0,"",F136)</f>
        <v/>
      </c>
    </row>
    <row r="137" spans="1:9">
      <c r="A137" t="str">
        <f>IF('Men Track input 1'!A206="","",'Men Track input 1'!A206)</f>
        <v/>
      </c>
      <c r="B137" s="38">
        <f>IF('Men Track input 1'!B206="","",'Men Track input 1'!B206)</f>
        <v>11</v>
      </c>
      <c r="C137" s="38" t="str">
        <f>IF('Men Track input 1'!C206="","",'Men Track input 1'!C206)</f>
        <v/>
      </c>
      <c r="D137" s="38" t="str">
        <f>IF('Men Track input 1'!D206="","",'Men Track input 1'!D206)</f>
        <v/>
      </c>
      <c r="E137" s="38" t="str">
        <f>IF('Men Track input 1'!E206="","",'Men Track input 1'!E206)</f>
        <v/>
      </c>
      <c r="F137" s="46" t="str">
        <f>IF('Men Track input 1'!X206="","",'Men Track input 1'!G206+60*'Men Track input 1'!F206)</f>
        <v/>
      </c>
      <c r="G137" s="46">
        <f>IF('Men Track input 1'!K206="","",'Men Track input 1'!K206)</f>
        <v>0</v>
      </c>
      <c r="H137" s="46">
        <f>IF('Men Track input 1'!L206="","",'Men Track input 1'!L206)</f>
        <v>0</v>
      </c>
      <c r="I137" s="38" t="str">
        <f t="shared" si="11"/>
        <v/>
      </c>
    </row>
    <row r="138" spans="1:9">
      <c r="A138" t="str">
        <f>IF('Men Track input 1'!A207="","",'Men Track input 1'!A207)</f>
        <v/>
      </c>
      <c r="B138" s="38">
        <f>IF('Men Track input 1'!B207="","",'Men Track input 1'!B207)</f>
        <v>12</v>
      </c>
      <c r="C138" s="38" t="str">
        <f>IF('Men Track input 1'!C207="","",'Men Track input 1'!C207)</f>
        <v/>
      </c>
      <c r="D138" s="38" t="str">
        <f>IF('Men Track input 1'!D207="","",'Men Track input 1'!D207)</f>
        <v/>
      </c>
      <c r="E138" s="38" t="str">
        <f>IF('Men Track input 1'!E207="","",'Men Track input 1'!E207)</f>
        <v/>
      </c>
      <c r="F138" s="46" t="str">
        <f>IF('Men Track input 1'!X207="","",'Men Track input 1'!G207+60*'Men Track input 1'!F207)</f>
        <v/>
      </c>
      <c r="G138" s="46">
        <f>IF('Men Track input 1'!K207="","",'Men Track input 1'!K207)</f>
        <v>0</v>
      </c>
      <c r="H138" s="46">
        <f>IF('Men Track input 1'!L207="","",'Men Track input 1'!L207)</f>
        <v>0</v>
      </c>
      <c r="I138" s="38" t="str">
        <f t="shared" si="11"/>
        <v/>
      </c>
    </row>
    <row r="139" spans="1:9">
      <c r="A139" t="str">
        <f>IF('Men Track input 1'!A208="","",'Men Track input 1'!A208)</f>
        <v/>
      </c>
      <c r="B139" s="38">
        <f>IF('Men Track input 1'!B208="","",'Men Track input 1'!B208)</f>
        <v>13</v>
      </c>
      <c r="C139" s="38" t="str">
        <f>IF('Men Track input 1'!C208="","",'Men Track input 1'!C208)</f>
        <v/>
      </c>
      <c r="D139" s="38" t="str">
        <f>IF('Men Track input 1'!D208="","",'Men Track input 1'!D208)</f>
        <v/>
      </c>
      <c r="E139" s="38" t="str">
        <f>IF('Men Track input 1'!E208="","",'Men Track input 1'!E208)</f>
        <v/>
      </c>
      <c r="F139" s="46" t="str">
        <f>IF('Men Track input 1'!X208="","",'Men Track input 1'!G208+60*'Men Track input 1'!F208)</f>
        <v/>
      </c>
      <c r="G139" s="46">
        <f>IF('Men Track input 1'!K208="","",'Men Track input 1'!K208)</f>
        <v>0</v>
      </c>
      <c r="H139" s="46">
        <f>IF('Men Track input 1'!L208="","",'Men Track input 1'!L208)</f>
        <v>0</v>
      </c>
      <c r="I139" s="38" t="str">
        <f t="shared" si="11"/>
        <v/>
      </c>
    </row>
    <row r="140" spans="1:9">
      <c r="A140" t="str">
        <f>IF('Men Track input 1'!A209="","",'Men Track input 1'!A209)</f>
        <v/>
      </c>
      <c r="B140" s="38">
        <f>IF('Men Track input 1'!B209="","",'Men Track input 1'!B209)</f>
        <v>14</v>
      </c>
      <c r="C140" s="38" t="str">
        <f>IF('Men Track input 1'!C209="","",'Men Track input 1'!C209)</f>
        <v/>
      </c>
      <c r="D140" s="38" t="str">
        <f>IF('Men Track input 1'!D209="","",'Men Track input 1'!D209)</f>
        <v/>
      </c>
      <c r="E140" s="38" t="str">
        <f>IF('Men Track input 1'!E209="","",'Men Track input 1'!E209)</f>
        <v/>
      </c>
      <c r="F140" s="46" t="str">
        <f>IF('Men Track input 1'!X209="","",'Men Track input 1'!G209+60*'Men Track input 1'!F209)</f>
        <v/>
      </c>
      <c r="G140" s="46">
        <f>IF('Men Track input 1'!K209="","",'Men Track input 1'!K209)</f>
        <v>0</v>
      </c>
      <c r="H140" s="46">
        <f>IF('Men Track input 1'!L209="","",'Men Track input 1'!L209)</f>
        <v>0</v>
      </c>
      <c r="I140" s="38" t="str">
        <f t="shared" si="11"/>
        <v/>
      </c>
    </row>
    <row r="141" spans="1:9">
      <c r="A141" t="str">
        <f>IF('Men Track input 1'!A210="","",'Men Track input 1'!A210)</f>
        <v/>
      </c>
      <c r="B141" s="38">
        <f>IF('Men Track input 1'!B210="","",'Men Track input 1'!B210)</f>
        <v>15</v>
      </c>
      <c r="C141" s="38" t="str">
        <f>IF('Men Track input 1'!C210="","",'Men Track input 1'!C210)</f>
        <v/>
      </c>
      <c r="D141" s="38" t="str">
        <f>IF('Men Track input 1'!D210="","",'Men Track input 1'!D210)</f>
        <v/>
      </c>
      <c r="E141" s="38" t="str">
        <f>IF('Men Track input 1'!E210="","",'Men Track input 1'!E210)</f>
        <v/>
      </c>
      <c r="F141" s="46" t="str">
        <f>IF('Men Track input 1'!X210="","",'Men Track input 1'!G210+60*'Men Track input 1'!F210)</f>
        <v/>
      </c>
      <c r="G141" s="46">
        <f>IF('Men Track input 1'!K210="","",'Men Track input 1'!K210)</f>
        <v>0</v>
      </c>
      <c r="H141" s="46">
        <f>IF('Men Track input 1'!L210="","",'Men Track input 1'!L210)</f>
        <v>0</v>
      </c>
      <c r="I141" s="38" t="str">
        <f t="shared" si="11"/>
        <v/>
      </c>
    </row>
    <row r="142" spans="1:9">
      <c r="A142" t="str">
        <f>IF('Men Track input 1'!A211="","",'Men Track input 1'!A211)</f>
        <v/>
      </c>
      <c r="B142" s="38">
        <f>IF('Men Track input 1'!B211="","",'Men Track input 1'!B211)</f>
        <v>16</v>
      </c>
      <c r="C142" s="38" t="str">
        <f>IF('Men Track input 1'!C211="","",'Men Track input 1'!C211)</f>
        <v/>
      </c>
      <c r="D142" s="38" t="str">
        <f>IF('Men Track input 1'!D211="","",'Men Track input 1'!D211)</f>
        <v/>
      </c>
      <c r="E142" s="38" t="str">
        <f>IF('Men Track input 1'!E211="","",'Men Track input 1'!E211)</f>
        <v/>
      </c>
      <c r="F142" s="46" t="str">
        <f>IF('Men Track input 1'!X211="","",'Men Track input 1'!G211+60*'Men Track input 1'!F211)</f>
        <v/>
      </c>
      <c r="G142" s="46">
        <f>IF('Men Track input 1'!K211="","",'Men Track input 1'!K211)</f>
        <v>0</v>
      </c>
      <c r="H142" s="46">
        <f>IF('Men Track input 1'!L211="","",'Men Track input 1'!L211)</f>
        <v>0</v>
      </c>
      <c r="I142" s="38" t="str">
        <f t="shared" si="11"/>
        <v/>
      </c>
    </row>
    <row r="143" spans="1:9">
      <c r="A143" t="str">
        <f>IF('Men Track input 1'!A212="","",'Men Track input 1'!A212)</f>
        <v/>
      </c>
      <c r="B143" t="str">
        <f>IF('Men Track input 1'!B212="","",'Men Track input 1'!B212)</f>
        <v/>
      </c>
      <c r="C143" t="str">
        <f>IF('Men Track input 1'!C212="","",'Men Track input 1'!C212)</f>
        <v/>
      </c>
      <c r="D143" t="str">
        <f>IF('Men Track input 1'!D212="","",'Men Track input 1'!D212)</f>
        <v/>
      </c>
      <c r="E143" t="str">
        <f>IF('Men Track input 1'!E212="","",'Men Track input 1'!E212)</f>
        <v/>
      </c>
      <c r="F143" s="2" t="str">
        <f>IF('Men Track input 1'!X212="","",'Men Track input 1'!X212)</f>
        <v/>
      </c>
      <c r="G143" s="2" t="str">
        <f>IF('Men Track input 1'!K212="","",'Men Track input 1'!K212)</f>
        <v/>
      </c>
      <c r="H143" s="2" t="str">
        <f>IF('Men Track input 1'!L212="","",'Men Track input 1'!L212)</f>
        <v/>
      </c>
    </row>
    <row r="144" spans="1:9">
      <c r="A144" t="str">
        <f>IF('Men Track input 1'!A213="","",'Men Track input 1'!A213)</f>
        <v/>
      </c>
      <c r="B144" t="str">
        <f>IF('Men Track input 1'!B213="","",'Men Track input 1'!B213)</f>
        <v/>
      </c>
      <c r="C144" t="str">
        <f>IF('Men Track input 1'!C213="","",'Men Track input 1'!C213)</f>
        <v/>
      </c>
      <c r="D144" t="str">
        <f>IF('Men Track input 1'!D213="","",'Men Track input 1'!D213)</f>
        <v/>
      </c>
      <c r="E144" t="str">
        <f>IF('Men Track input 1'!E213="","",'Men Track input 1'!E213)</f>
        <v/>
      </c>
      <c r="F144" s="2" t="str">
        <f>IF('Men Track input 1'!X213="","",'Men Track input 1'!X213)</f>
        <v/>
      </c>
      <c r="G144" s="2" t="str">
        <f>IF('Men Track input 1'!K213="","",'Men Track input 1'!K213)</f>
        <v/>
      </c>
      <c r="H144" s="2" t="str">
        <f>IF('Men Track input 1'!L213="","",'Men Track input 1'!L213)</f>
        <v/>
      </c>
    </row>
    <row r="145" spans="1:9">
      <c r="A145" s="39" t="str">
        <f>IF('Men Track input 1'!A214="","",'Men Track input 1'!A214)</f>
        <v>Event</v>
      </c>
      <c r="B145" s="39" t="str">
        <f>IF('Men Track input 1'!B214="","",'Men Track input 1'!B214)</f>
        <v>Event</v>
      </c>
      <c r="C145" s="39" t="str">
        <f>IF('Men Track input 1'!C214="","",'Men Track input 1'!C214)</f>
        <v>110H</v>
      </c>
      <c r="D145" s="39" t="str">
        <f>IF('Men Track input 1'!D214="","",'Men Track input 1'!D214)</f>
        <v>metres</v>
      </c>
      <c r="E145" s="40" t="str">
        <f>A147</f>
        <v>MEN</v>
      </c>
      <c r="F145" s="2" t="str">
        <f>IF('Men Track input 1'!X214="","",'Men Track input 1'!X214)</f>
        <v/>
      </c>
      <c r="G145" s="2" t="str">
        <f>IF('Men Track input 1'!K214="","",'Men Track input 1'!K214)</f>
        <v/>
      </c>
      <c r="H145" s="2" t="str">
        <f>IF('Men Track input 1'!L214="","",'Men Track input 1'!L214)</f>
        <v/>
      </c>
    </row>
    <row r="146" spans="1:9">
      <c r="A146" s="16" t="str">
        <f>IF('Men Track input 1'!A215="","",'Men Track input 1'!A215)</f>
        <v>110H</v>
      </c>
      <c r="B146" s="41" t="str">
        <f>IF('Men Track input 1'!B215="","",'Men Track input 1'!B215)</f>
        <v>A string</v>
      </c>
      <c r="C146" s="42" t="str">
        <f>IF('Men Track input 1'!C215="","",'Men Track input 1'!C215)</f>
        <v>Wind reading if applic</v>
      </c>
      <c r="D146" s="42" t="str">
        <f>IF('Men Track input 1'!D215="","",'Men Track input 1'!D215)</f>
        <v/>
      </c>
      <c r="E146" s="42" t="str">
        <f>IF('Men Track input 1'!E215="","",'Men Track input 1'!E215)</f>
        <v>m/s</v>
      </c>
      <c r="F146" s="43"/>
      <c r="G146" s="43" t="str">
        <f>IF('Men Track input 1'!K215="","",'Men Track input 1'!K215)</f>
        <v>Position</v>
      </c>
      <c r="H146" s="43" t="str">
        <f>IF('Men Track input 1'!L215="","",'Men Track input 1'!L215)</f>
        <v>Bonus</v>
      </c>
      <c r="I146" s="98" t="s">
        <v>261</v>
      </c>
    </row>
    <row r="147" spans="1:9">
      <c r="A147" s="40" t="str">
        <f>IF('Men Track input 1'!A216="","",'Men Track input 1'!A216)</f>
        <v>MEN</v>
      </c>
      <c r="B147" s="44" t="str">
        <f>IF('Men Track input 1'!B216="","",'Men Track input 1'!B216)</f>
        <v>Position</v>
      </c>
      <c r="C147" s="37" t="str">
        <f>IF('Men Track input 1'!C216="","",'Men Track input 1'!C216)</f>
        <v>Competitor</v>
      </c>
      <c r="D147" s="37" t="str">
        <f>IF('Men Track input 1'!D216="","",'Men Track input 1'!D216)</f>
        <v>Club</v>
      </c>
      <c r="E147" s="37" t="str">
        <f>IF('Men Track input 1'!E216="","",'Men Track input 1'!E216)</f>
        <v>Bib Number</v>
      </c>
      <c r="F147" s="45" t="str">
        <f>IF('Men Track input 1'!X216="","",'Men Track input 1'!X216)</f>
        <v>Performance</v>
      </c>
      <c r="G147" s="45" t="str">
        <f>IF('Men Track input 1'!K216="","",'Men Track input 1'!K216)</f>
        <v>Points</v>
      </c>
      <c r="H147" s="45" t="str">
        <f>IF('Men Track input 1'!L216="","",'Men Track input 1'!L216)</f>
        <v>Points</v>
      </c>
      <c r="I147" s="44" t="s">
        <v>262</v>
      </c>
    </row>
    <row r="148" spans="1:9">
      <c r="A148" t="str">
        <f>IF('Men Track input 1'!A217="","",'Men Track input 1'!A217)</f>
        <v/>
      </c>
      <c r="B148" s="38">
        <f>IF('Men Track input 1'!B217="","",'Men Track input 1'!B217)</f>
        <v>1</v>
      </c>
      <c r="C148" s="38" t="str">
        <f>IF('Men Track input 1'!C217="","",'Men Track input 1'!C217)</f>
        <v/>
      </c>
      <c r="D148" s="38" t="str">
        <f>IF('Men Track input 1'!D217="","",'Men Track input 1'!D217)</f>
        <v/>
      </c>
      <c r="E148" s="38" t="str">
        <f>IF('Men Track input 1'!E217="","",'Men Track input 1'!E217)</f>
        <v/>
      </c>
      <c r="F148" s="46" t="str">
        <f>IF('Men Track input 1'!X217="","",'Men Track input 1'!G217+60*'Men Track input 1'!F217)</f>
        <v/>
      </c>
      <c r="G148" s="46">
        <f>IF('Men Track input 1'!K217="","",'Men Track input 1'!K217)</f>
        <v>0</v>
      </c>
      <c r="H148" s="46">
        <f>IF('Men Track input 1'!L217="","",'Men Track input 1'!L217)</f>
        <v>0</v>
      </c>
      <c r="I148" s="99" t="str">
        <f>IF(G148=0,"",F148)</f>
        <v/>
      </c>
    </row>
    <row r="149" spans="1:9">
      <c r="A149" t="str">
        <f>IF('Men Track input 1'!A218="","",'Men Track input 1'!A218)</f>
        <v/>
      </c>
      <c r="B149" s="38">
        <f>IF('Men Track input 1'!B218="","",'Men Track input 1'!B218)</f>
        <v>2</v>
      </c>
      <c r="C149" s="38" t="str">
        <f>IF('Men Track input 1'!C218="","",'Men Track input 1'!C218)</f>
        <v/>
      </c>
      <c r="D149" s="38" t="str">
        <f>IF('Men Track input 1'!D218="","",'Men Track input 1'!D218)</f>
        <v/>
      </c>
      <c r="E149" s="38" t="str">
        <f>IF('Men Track input 1'!E218="","",'Men Track input 1'!E218)</f>
        <v/>
      </c>
      <c r="F149" s="46" t="str">
        <f>IF('Men Track input 1'!X218="","",'Men Track input 1'!G218+60*'Men Track input 1'!F218)</f>
        <v/>
      </c>
      <c r="G149" s="46">
        <f>IF('Men Track input 1'!K218="","",'Men Track input 1'!K218)</f>
        <v>0</v>
      </c>
      <c r="H149" s="46">
        <f>IF('Men Track input 1'!L218="","",'Men Track input 1'!L218)</f>
        <v>0</v>
      </c>
      <c r="I149" s="38" t="str">
        <f t="shared" ref="I149:I155" si="12">IF(G149=0,"",F149)</f>
        <v/>
      </c>
    </row>
    <row r="150" spans="1:9">
      <c r="A150" t="str">
        <f>IF('Men Track input 1'!A219="","",'Men Track input 1'!A219)</f>
        <v/>
      </c>
      <c r="B150" s="38">
        <f>IF('Men Track input 1'!B219="","",'Men Track input 1'!B219)</f>
        <v>3</v>
      </c>
      <c r="C150" s="38" t="str">
        <f>IF('Men Track input 1'!C219="","",'Men Track input 1'!C219)</f>
        <v/>
      </c>
      <c r="D150" s="38" t="str">
        <f>IF('Men Track input 1'!D219="","",'Men Track input 1'!D219)</f>
        <v/>
      </c>
      <c r="E150" s="38" t="str">
        <f>IF('Men Track input 1'!E219="","",'Men Track input 1'!E219)</f>
        <v/>
      </c>
      <c r="F150" s="46" t="str">
        <f>IF('Men Track input 1'!X219="","",'Men Track input 1'!G219+60*'Men Track input 1'!F219)</f>
        <v/>
      </c>
      <c r="G150" s="46">
        <f>IF('Men Track input 1'!K219="","",'Men Track input 1'!K219)</f>
        <v>0</v>
      </c>
      <c r="H150" s="46">
        <f>IF('Men Track input 1'!L219="","",'Men Track input 1'!L219)</f>
        <v>0</v>
      </c>
      <c r="I150" s="38" t="str">
        <f t="shared" si="12"/>
        <v/>
      </c>
    </row>
    <row r="151" spans="1:9">
      <c r="A151" t="str">
        <f>IF('Men Track input 1'!A220="","",'Men Track input 1'!A220)</f>
        <v/>
      </c>
      <c r="B151" s="38">
        <f>IF('Men Track input 1'!B220="","",'Men Track input 1'!B220)</f>
        <v>4</v>
      </c>
      <c r="C151" s="38" t="str">
        <f>IF('Men Track input 1'!C220="","",'Men Track input 1'!C220)</f>
        <v/>
      </c>
      <c r="D151" s="38" t="str">
        <f>IF('Men Track input 1'!D220="","",'Men Track input 1'!D220)</f>
        <v/>
      </c>
      <c r="E151" s="38" t="str">
        <f>IF('Men Track input 1'!E220="","",'Men Track input 1'!E220)</f>
        <v/>
      </c>
      <c r="F151" s="46" t="str">
        <f>IF('Men Track input 1'!X220="","",'Men Track input 1'!G220+60*'Men Track input 1'!F220)</f>
        <v/>
      </c>
      <c r="G151" s="46">
        <f>IF('Men Track input 1'!K220="","",'Men Track input 1'!K220)</f>
        <v>0</v>
      </c>
      <c r="H151" s="46">
        <f>IF('Men Track input 1'!L220="","",'Men Track input 1'!L220)</f>
        <v>0</v>
      </c>
      <c r="I151" s="38" t="str">
        <f t="shared" si="12"/>
        <v/>
      </c>
    </row>
    <row r="152" spans="1:9">
      <c r="A152" t="str">
        <f>IF('Men Track input 1'!A221="","",'Men Track input 1'!A221)</f>
        <v/>
      </c>
      <c r="B152" s="38">
        <f>IF('Men Track input 1'!B221="","",'Men Track input 1'!B221)</f>
        <v>5</v>
      </c>
      <c r="C152" s="38" t="str">
        <f>IF('Men Track input 1'!C221="","",'Men Track input 1'!C221)</f>
        <v/>
      </c>
      <c r="D152" s="38" t="str">
        <f>IF('Men Track input 1'!D221="","",'Men Track input 1'!D221)</f>
        <v/>
      </c>
      <c r="E152" s="38" t="str">
        <f>IF('Men Track input 1'!E221="","",'Men Track input 1'!E221)</f>
        <v/>
      </c>
      <c r="F152" s="46" t="str">
        <f>IF('Men Track input 1'!X221="","",'Men Track input 1'!G221+60*'Men Track input 1'!F221)</f>
        <v/>
      </c>
      <c r="G152" s="46">
        <f>IF('Men Track input 1'!K221="","",'Men Track input 1'!K221)</f>
        <v>0</v>
      </c>
      <c r="H152" s="46">
        <f>IF('Men Track input 1'!L221="","",'Men Track input 1'!L221)</f>
        <v>0</v>
      </c>
      <c r="I152" s="38" t="str">
        <f t="shared" si="12"/>
        <v/>
      </c>
    </row>
    <row r="153" spans="1:9">
      <c r="A153" t="str">
        <f>IF('Men Track input 1'!A222="","",'Men Track input 1'!A222)</f>
        <v/>
      </c>
      <c r="B153" s="38">
        <f>IF('Men Track input 1'!B222="","",'Men Track input 1'!B222)</f>
        <v>6</v>
      </c>
      <c r="C153" s="38" t="str">
        <f>IF('Men Track input 1'!C222="","",'Men Track input 1'!C222)</f>
        <v/>
      </c>
      <c r="D153" s="38" t="str">
        <f>IF('Men Track input 1'!D222="","",'Men Track input 1'!D222)</f>
        <v/>
      </c>
      <c r="E153" s="38" t="str">
        <f>IF('Men Track input 1'!E222="","",'Men Track input 1'!E222)</f>
        <v/>
      </c>
      <c r="F153" s="46" t="str">
        <f>IF('Men Track input 1'!X222="","",'Men Track input 1'!G222+60*'Men Track input 1'!F222)</f>
        <v/>
      </c>
      <c r="G153" s="46">
        <f>IF('Men Track input 1'!K222="","",'Men Track input 1'!K222)</f>
        <v>0</v>
      </c>
      <c r="H153" s="46">
        <f>IF('Men Track input 1'!L222="","",'Men Track input 1'!L222)</f>
        <v>0</v>
      </c>
      <c r="I153" s="38" t="str">
        <f t="shared" si="12"/>
        <v/>
      </c>
    </row>
    <row r="154" spans="1:9">
      <c r="A154" t="str">
        <f>IF('Men Track input 1'!A223="","",'Men Track input 1'!A223)</f>
        <v/>
      </c>
      <c r="B154" s="38">
        <f>IF('Men Track input 1'!B223="","",'Men Track input 1'!B223)</f>
        <v>7</v>
      </c>
      <c r="C154" s="38" t="str">
        <f>IF('Men Track input 1'!C223="","",'Men Track input 1'!C223)</f>
        <v/>
      </c>
      <c r="D154" s="38" t="str">
        <f>IF('Men Track input 1'!D223="","",'Men Track input 1'!D223)</f>
        <v/>
      </c>
      <c r="E154" s="38" t="str">
        <f>IF('Men Track input 1'!E223="","",'Men Track input 1'!E223)</f>
        <v/>
      </c>
      <c r="F154" s="46" t="str">
        <f>IF('Men Track input 1'!X223="","",'Men Track input 1'!G223+60*'Men Track input 1'!F223)</f>
        <v/>
      </c>
      <c r="G154" s="46">
        <f>IF('Men Track input 1'!K223="","",'Men Track input 1'!K223)</f>
        <v>0</v>
      </c>
      <c r="H154" s="46">
        <f>IF('Men Track input 1'!L223="","",'Men Track input 1'!L223)</f>
        <v>0</v>
      </c>
      <c r="I154" s="38" t="str">
        <f t="shared" si="12"/>
        <v/>
      </c>
    </row>
    <row r="155" spans="1:9">
      <c r="A155" t="str">
        <f>IF('Men Track input 1'!A224="","",'Men Track input 1'!A224)</f>
        <v/>
      </c>
      <c r="B155" s="38">
        <f>IF('Men Track input 1'!B224="","",'Men Track input 1'!B224)</f>
        <v>8</v>
      </c>
      <c r="C155" s="38" t="str">
        <f>IF('Men Track input 1'!C224="","",'Men Track input 1'!C224)</f>
        <v/>
      </c>
      <c r="D155" s="38" t="str">
        <f>IF('Men Track input 1'!D224="","",'Men Track input 1'!D224)</f>
        <v/>
      </c>
      <c r="E155" s="38" t="str">
        <f>IF('Men Track input 1'!E224="","",'Men Track input 1'!E224)</f>
        <v/>
      </c>
      <c r="F155" s="46" t="str">
        <f>IF('Men Track input 1'!X224="","",'Men Track input 1'!G224+60*'Men Track input 1'!F224)</f>
        <v/>
      </c>
      <c r="G155" s="46">
        <f>IF('Men Track input 1'!K224="","",'Men Track input 1'!K224)</f>
        <v>0</v>
      </c>
      <c r="H155" s="46">
        <f>IF('Men Track input 1'!L224="","",'Men Track input 1'!L224)</f>
        <v>0</v>
      </c>
      <c r="I155" s="38" t="str">
        <f t="shared" si="12"/>
        <v/>
      </c>
    </row>
    <row r="156" spans="1:9">
      <c r="A156" s="16" t="str">
        <f>IF('Men Track input 1'!A267="","",'Men Track input 1'!A267)</f>
        <v>Event</v>
      </c>
      <c r="B156" t="str">
        <f>IF('Men Track input 1'!B267="","",'Men Track input 1'!B267)</f>
        <v>COMBINED</v>
      </c>
      <c r="C156" t="str">
        <f>IF('Men Track input 1'!C267="","",'Men Track input 1'!C267)</f>
        <v xml:space="preserve">   B / C RACES FOR </v>
      </c>
      <c r="D156" t="str">
        <f>IF('Men Track input 1'!D267="","",'Men Track input 1'!D267)</f>
        <v>SCORING</v>
      </c>
      <c r="E156" t="str">
        <f>IF('Men Track input 1'!E267="","",'Men Track input 1'!E267)</f>
        <v/>
      </c>
      <c r="F156" s="2" t="str">
        <f>IF('Men Track input 1'!X267="","",'Men Track input 1'!X267)</f>
        <v/>
      </c>
      <c r="G156" s="2" t="str">
        <f>IF('Men Track input 1'!K267="","",'Men Track input 1'!K267)</f>
        <v/>
      </c>
      <c r="H156" s="2" t="str">
        <f>IF('Men Track input 1'!L267="","",'Men Track input 1'!L267)</f>
        <v/>
      </c>
    </row>
    <row r="157" spans="1:9">
      <c r="A157" s="16" t="str">
        <f>IF('Men Track input 1'!A268="","",'Men Track input 1'!A268)</f>
        <v>110H</v>
      </c>
      <c r="B157" s="47" t="str">
        <f>IF('Men Track input 1'!B268="","",'Men Track input 1'!B268)</f>
        <v>B+C string</v>
      </c>
      <c r="C157" s="42" t="str">
        <f>IF('Men Track input 1'!C268="","",'Men Track input 1'!C268)</f>
        <v>Wind reading if applic</v>
      </c>
      <c r="D157" s="42" t="str">
        <f>IF('Men Track input 1'!D268="","",'Men Track input 1'!D268)</f>
        <v xml:space="preserve"> &amp; </v>
      </c>
      <c r="E157" s="42" t="str">
        <f>IF('Men Track input 1'!E268="","",'Men Track input 1'!E268)</f>
        <v>m/s</v>
      </c>
      <c r="F157" s="43"/>
      <c r="G157" s="43" t="str">
        <f>IF('Men Track input 1'!K268="","",'Men Track input 1'!K268)</f>
        <v>Position</v>
      </c>
      <c r="H157" s="43" t="str">
        <f>IF('Men Track input 1'!L268="","",'Men Track input 1'!L268)</f>
        <v>Bonus</v>
      </c>
      <c r="I157" s="98" t="s">
        <v>261</v>
      </c>
    </row>
    <row r="158" spans="1:9">
      <c r="A158" s="40" t="str">
        <f>IF('Men Track input 1'!A269="","",'Men Track input 1'!A269)</f>
        <v>MEN</v>
      </c>
      <c r="B158" s="37" t="str">
        <f>IF('Men Track input 1'!B269="","",'Men Track input 1'!B269)</f>
        <v>Position</v>
      </c>
      <c r="C158" s="37" t="str">
        <f>IF('Men Track input 1'!C269="","",'Men Track input 1'!C269)</f>
        <v>Competitor</v>
      </c>
      <c r="D158" s="37" t="str">
        <f>IF('Men Track input 1'!D269="","",'Men Track input 1'!D269)</f>
        <v>Club</v>
      </c>
      <c r="E158" s="37" t="str">
        <f>IF('Men Track input 1'!E269="","",'Men Track input 1'!E269)</f>
        <v>Bib Number</v>
      </c>
      <c r="F158" s="45" t="str">
        <f>IF('Men Track input 1'!X269="","",'Men Track input 1'!X269)</f>
        <v>Performance</v>
      </c>
      <c r="G158" s="45" t="str">
        <f>IF('Men Track input 1'!K269="","",'Men Track input 1'!K269)</f>
        <v>Points</v>
      </c>
      <c r="H158" s="45" t="str">
        <f>IF('Men Track input 1'!L269="","",'Men Track input 1'!L269)</f>
        <v>Points</v>
      </c>
      <c r="I158" s="44" t="s">
        <v>262</v>
      </c>
    </row>
    <row r="159" spans="1:9">
      <c r="A159" t="str">
        <f>IF('Men Track input 1'!A270="","",'Men Track input 1'!A270)</f>
        <v/>
      </c>
      <c r="B159" s="38">
        <f>IF('Men Track input 1'!B270="","",'Men Track input 1'!B270)</f>
        <v>1</v>
      </c>
      <c r="C159" s="38" t="str">
        <f>IF('Men Track input 1'!C270="","",'Men Track input 1'!C270)</f>
        <v/>
      </c>
      <c r="D159" s="38" t="str">
        <f>IF('Men Track input 1'!D270="","",'Men Track input 1'!D270)</f>
        <v/>
      </c>
      <c r="E159" s="38" t="str">
        <f>IF('Men Track input 1'!E270="","",'Men Track input 1'!E270)</f>
        <v/>
      </c>
      <c r="F159" s="46" t="str">
        <f>IF('Men Track input 1'!X270="","",'Men Track input 1'!G270+60*'Men Track input 1'!F270)</f>
        <v/>
      </c>
      <c r="G159" s="46">
        <f>IF('Men Track input 1'!K270="","",'Men Track input 1'!K270)</f>
        <v>0</v>
      </c>
      <c r="H159" s="46">
        <f>IF('Men Track input 1'!L270="","",'Men Track input 1'!L270)</f>
        <v>0</v>
      </c>
      <c r="I159" s="99" t="str">
        <f>IF(G159=0,"",F159)</f>
        <v/>
      </c>
    </row>
    <row r="160" spans="1:9">
      <c r="A160" t="str">
        <f>IF('Men Track input 1'!A271="","",'Men Track input 1'!A271)</f>
        <v/>
      </c>
      <c r="B160" s="38">
        <f>IF('Men Track input 1'!B271="","",'Men Track input 1'!B271)</f>
        <v>2</v>
      </c>
      <c r="C160" s="38" t="str">
        <f>IF('Men Track input 1'!C271="","",'Men Track input 1'!C271)</f>
        <v/>
      </c>
      <c r="D160" s="38" t="str">
        <f>IF('Men Track input 1'!D271="","",'Men Track input 1'!D271)</f>
        <v/>
      </c>
      <c r="E160" s="38" t="str">
        <f>IF('Men Track input 1'!E271="","",'Men Track input 1'!E271)</f>
        <v/>
      </c>
      <c r="F160" s="46" t="str">
        <f>IF('Men Track input 1'!X271="","",'Men Track input 1'!G271+60*'Men Track input 1'!F271)</f>
        <v/>
      </c>
      <c r="G160" s="46">
        <f>IF('Men Track input 1'!K271="","",'Men Track input 1'!K271)</f>
        <v>0</v>
      </c>
      <c r="H160" s="46">
        <f>IF('Men Track input 1'!L271="","",'Men Track input 1'!L271)</f>
        <v>0</v>
      </c>
      <c r="I160" s="38" t="str">
        <f t="shared" ref="I160:I166" si="13">IF(G160=0,"",F160)</f>
        <v/>
      </c>
    </row>
    <row r="161" spans="1:9">
      <c r="A161" t="str">
        <f>IF('Men Track input 1'!A272="","",'Men Track input 1'!A272)</f>
        <v/>
      </c>
      <c r="B161" s="38">
        <f>IF('Men Track input 1'!B272="","",'Men Track input 1'!B272)</f>
        <v>3</v>
      </c>
      <c r="C161" s="38" t="str">
        <f>IF('Men Track input 1'!C272="","",'Men Track input 1'!C272)</f>
        <v/>
      </c>
      <c r="D161" s="38" t="str">
        <f>IF('Men Track input 1'!D272="","",'Men Track input 1'!D272)</f>
        <v/>
      </c>
      <c r="E161" s="38" t="str">
        <f>IF('Men Track input 1'!E272="","",'Men Track input 1'!E272)</f>
        <v/>
      </c>
      <c r="F161" s="46" t="str">
        <f>IF('Men Track input 1'!X272="","",'Men Track input 1'!G272+60*'Men Track input 1'!F272)</f>
        <v/>
      </c>
      <c r="G161" s="46">
        <f>IF('Men Track input 1'!K272="","",'Men Track input 1'!K272)</f>
        <v>0</v>
      </c>
      <c r="H161" s="46">
        <f>IF('Men Track input 1'!L272="","",'Men Track input 1'!L272)</f>
        <v>0</v>
      </c>
      <c r="I161" s="38" t="str">
        <f t="shared" si="13"/>
        <v/>
      </c>
    </row>
    <row r="162" spans="1:9">
      <c r="A162" t="str">
        <f>IF('Men Track input 1'!A273="","",'Men Track input 1'!A273)</f>
        <v/>
      </c>
      <c r="B162" s="38">
        <f>IF('Men Track input 1'!B273="","",'Men Track input 1'!B273)</f>
        <v>4</v>
      </c>
      <c r="C162" s="38" t="str">
        <f>IF('Men Track input 1'!C273="","",'Men Track input 1'!C273)</f>
        <v/>
      </c>
      <c r="D162" s="38" t="str">
        <f>IF('Men Track input 1'!D273="","",'Men Track input 1'!D273)</f>
        <v/>
      </c>
      <c r="E162" s="38" t="str">
        <f>IF('Men Track input 1'!E273="","",'Men Track input 1'!E273)</f>
        <v/>
      </c>
      <c r="F162" s="46" t="str">
        <f>IF('Men Track input 1'!X273="","",'Men Track input 1'!G273+60*'Men Track input 1'!F273)</f>
        <v/>
      </c>
      <c r="G162" s="46">
        <f>IF('Men Track input 1'!K273="","",'Men Track input 1'!K273)</f>
        <v>0</v>
      </c>
      <c r="H162" s="46">
        <f>IF('Men Track input 1'!L273="","",'Men Track input 1'!L273)</f>
        <v>0</v>
      </c>
      <c r="I162" s="38" t="str">
        <f t="shared" si="13"/>
        <v/>
      </c>
    </row>
    <row r="163" spans="1:9">
      <c r="A163" t="str">
        <f>IF('Men Track input 1'!A274="","",'Men Track input 1'!A274)</f>
        <v/>
      </c>
      <c r="B163" s="38">
        <f>IF('Men Track input 1'!B274="","",'Men Track input 1'!B274)</f>
        <v>5</v>
      </c>
      <c r="C163" s="38" t="str">
        <f>IF('Men Track input 1'!C274="","",'Men Track input 1'!C274)</f>
        <v/>
      </c>
      <c r="D163" s="38" t="str">
        <f>IF('Men Track input 1'!D274="","",'Men Track input 1'!D274)</f>
        <v/>
      </c>
      <c r="E163" s="38" t="str">
        <f>IF('Men Track input 1'!E274="","",'Men Track input 1'!E274)</f>
        <v/>
      </c>
      <c r="F163" s="46" t="str">
        <f>IF('Men Track input 1'!X274="","",'Men Track input 1'!G274+60*'Men Track input 1'!F274)</f>
        <v/>
      </c>
      <c r="G163" s="46">
        <f>IF('Men Track input 1'!K274="","",'Men Track input 1'!K274)</f>
        <v>0</v>
      </c>
      <c r="H163" s="46">
        <f>IF('Men Track input 1'!L274="","",'Men Track input 1'!L274)</f>
        <v>0</v>
      </c>
      <c r="I163" s="38" t="str">
        <f t="shared" si="13"/>
        <v/>
      </c>
    </row>
    <row r="164" spans="1:9">
      <c r="A164" t="str">
        <f>IF('Men Track input 1'!A275="","",'Men Track input 1'!A275)</f>
        <v/>
      </c>
      <c r="B164" s="38">
        <f>IF('Men Track input 1'!B275="","",'Men Track input 1'!B275)</f>
        <v>6</v>
      </c>
      <c r="C164" s="38" t="str">
        <f>IF('Men Track input 1'!C275="","",'Men Track input 1'!C275)</f>
        <v/>
      </c>
      <c r="D164" s="38" t="str">
        <f>IF('Men Track input 1'!D275="","",'Men Track input 1'!D275)</f>
        <v/>
      </c>
      <c r="E164" s="38" t="str">
        <f>IF('Men Track input 1'!E275="","",'Men Track input 1'!E275)</f>
        <v/>
      </c>
      <c r="F164" s="46" t="str">
        <f>IF('Men Track input 1'!X275="","",'Men Track input 1'!G275+60*'Men Track input 1'!F275)</f>
        <v/>
      </c>
      <c r="G164" s="46">
        <f>IF('Men Track input 1'!K275="","",'Men Track input 1'!K275)</f>
        <v>0</v>
      </c>
      <c r="H164" s="46">
        <f>IF('Men Track input 1'!L275="","",'Men Track input 1'!L275)</f>
        <v>0</v>
      </c>
      <c r="I164" s="38" t="str">
        <f t="shared" si="13"/>
        <v/>
      </c>
    </row>
    <row r="165" spans="1:9">
      <c r="A165" t="str">
        <f>IF('Men Track input 1'!A276="","",'Men Track input 1'!A276)</f>
        <v/>
      </c>
      <c r="B165" s="38">
        <f>IF('Men Track input 1'!B276="","",'Men Track input 1'!B276)</f>
        <v>7</v>
      </c>
      <c r="C165" s="38" t="str">
        <f>IF('Men Track input 1'!C276="","",'Men Track input 1'!C276)</f>
        <v/>
      </c>
      <c r="D165" s="38" t="str">
        <f>IF('Men Track input 1'!D276="","",'Men Track input 1'!D276)</f>
        <v/>
      </c>
      <c r="E165" s="38" t="str">
        <f>IF('Men Track input 1'!E276="","",'Men Track input 1'!E276)</f>
        <v/>
      </c>
      <c r="F165" s="46" t="str">
        <f>IF('Men Track input 1'!X276="","",'Men Track input 1'!G276+60*'Men Track input 1'!F276)</f>
        <v/>
      </c>
      <c r="G165" s="46">
        <f>IF('Men Track input 1'!K276="","",'Men Track input 1'!K276)</f>
        <v>0</v>
      </c>
      <c r="H165" s="46">
        <f>IF('Men Track input 1'!L276="","",'Men Track input 1'!L276)</f>
        <v>0</v>
      </c>
      <c r="I165" s="38" t="str">
        <f t="shared" si="13"/>
        <v/>
      </c>
    </row>
    <row r="166" spans="1:9">
      <c r="A166" t="str">
        <f>IF('Men Track input 1'!A277="","",'Men Track input 1'!A277)</f>
        <v/>
      </c>
      <c r="B166" s="38">
        <f>IF('Men Track input 1'!B277="","",'Men Track input 1'!B277)</f>
        <v>8</v>
      </c>
      <c r="C166" s="38" t="str">
        <f>IF('Men Track input 1'!C277="","",'Men Track input 1'!C277)</f>
        <v/>
      </c>
      <c r="D166" s="38" t="str">
        <f>IF('Men Track input 1'!D277="","",'Men Track input 1'!D277)</f>
        <v/>
      </c>
      <c r="E166" s="38" t="str">
        <f>IF('Men Track input 1'!E277="","",'Men Track input 1'!E277)</f>
        <v/>
      </c>
      <c r="F166" s="46" t="str">
        <f>IF('Men Track input 1'!X277="","",'Men Track input 1'!G277+60*'Men Track input 1'!F277)</f>
        <v/>
      </c>
      <c r="G166" s="46">
        <f>IF('Men Track input 1'!K277="","",'Men Track input 1'!K277)</f>
        <v>0</v>
      </c>
      <c r="H166" s="46">
        <f>IF('Men Track input 1'!L277="","",'Men Track input 1'!L277)</f>
        <v>0</v>
      </c>
      <c r="I166" s="38" t="str">
        <f t="shared" si="13"/>
        <v/>
      </c>
    </row>
    <row r="167" spans="1:9">
      <c r="A167" t="str">
        <f>IF('Men Track input 1'!A278="","",'Men Track input 1'!A278)</f>
        <v/>
      </c>
      <c r="B167" s="38">
        <f>IF('Men Track input 1'!B278="","",'Men Track input 1'!B278)</f>
        <v>9</v>
      </c>
      <c r="C167" s="38" t="str">
        <f>IF('Men Track input 1'!C278="","",'Men Track input 1'!C278)</f>
        <v/>
      </c>
      <c r="D167" s="38" t="str">
        <f>IF('Men Track input 1'!D278="","",'Men Track input 1'!D278)</f>
        <v/>
      </c>
      <c r="E167" s="38" t="str">
        <f>IF('Men Track input 1'!E278="","",'Men Track input 1'!E278)</f>
        <v/>
      </c>
      <c r="F167" s="46" t="str">
        <f>IF('Men Track input 1'!X278="","",'Men Track input 1'!G278+60*'Men Track input 1'!F278)</f>
        <v/>
      </c>
      <c r="G167" s="46">
        <f>IF('Men Track input 1'!K278="","",'Men Track input 1'!K278)</f>
        <v>0</v>
      </c>
      <c r="H167" s="46">
        <f>IF('Men Track input 1'!L278="","",'Men Track input 1'!L278)</f>
        <v>0</v>
      </c>
      <c r="I167" s="99" t="str">
        <f>IF(G167=0,"",F167)</f>
        <v/>
      </c>
    </row>
    <row r="168" spans="1:9">
      <c r="A168" t="str">
        <f>IF('Men Track input 1'!A279="","",'Men Track input 1'!A279)</f>
        <v/>
      </c>
      <c r="B168" s="38">
        <f>IF('Men Track input 1'!B279="","",'Men Track input 1'!B279)</f>
        <v>10</v>
      </c>
      <c r="C168" s="38" t="str">
        <f>IF('Men Track input 1'!C279="","",'Men Track input 1'!C279)</f>
        <v/>
      </c>
      <c r="D168" s="38" t="str">
        <f>IF('Men Track input 1'!D279="","",'Men Track input 1'!D279)</f>
        <v/>
      </c>
      <c r="E168" s="38" t="str">
        <f>IF('Men Track input 1'!E279="","",'Men Track input 1'!E279)</f>
        <v/>
      </c>
      <c r="F168" s="46" t="str">
        <f>IF('Men Track input 1'!X279="","",'Men Track input 1'!G279+60*'Men Track input 1'!F279)</f>
        <v/>
      </c>
      <c r="G168" s="46">
        <f>IF('Men Track input 1'!K279="","",'Men Track input 1'!K279)</f>
        <v>0</v>
      </c>
      <c r="H168" s="46">
        <f>IF('Men Track input 1'!L279="","",'Men Track input 1'!L279)</f>
        <v>0</v>
      </c>
      <c r="I168" s="38" t="str">
        <f t="shared" ref="I168:I174" si="14">IF(G168=0,"",F168)</f>
        <v/>
      </c>
    </row>
    <row r="169" spans="1:9">
      <c r="A169" t="str">
        <f>IF('Men Track input 1'!A280="","",'Men Track input 1'!A280)</f>
        <v/>
      </c>
      <c r="B169" s="38">
        <f>IF('Men Track input 1'!B280="","",'Men Track input 1'!B280)</f>
        <v>11</v>
      </c>
      <c r="C169" s="38" t="str">
        <f>IF('Men Track input 1'!C280="","",'Men Track input 1'!C280)</f>
        <v/>
      </c>
      <c r="D169" s="38" t="str">
        <f>IF('Men Track input 1'!D280="","",'Men Track input 1'!D280)</f>
        <v/>
      </c>
      <c r="E169" s="38" t="str">
        <f>IF('Men Track input 1'!E280="","",'Men Track input 1'!E280)</f>
        <v/>
      </c>
      <c r="F169" s="46" t="str">
        <f>IF('Men Track input 1'!X280="","",'Men Track input 1'!G280+60*'Men Track input 1'!F280)</f>
        <v/>
      </c>
      <c r="G169" s="46">
        <f>IF('Men Track input 1'!K280="","",'Men Track input 1'!K280)</f>
        <v>0</v>
      </c>
      <c r="H169" s="46">
        <f>IF('Men Track input 1'!L280="","",'Men Track input 1'!L280)</f>
        <v>0</v>
      </c>
      <c r="I169" s="38" t="str">
        <f t="shared" si="14"/>
        <v/>
      </c>
    </row>
    <row r="170" spans="1:9">
      <c r="A170" t="str">
        <f>IF('Men Track input 1'!A281="","",'Men Track input 1'!A281)</f>
        <v/>
      </c>
      <c r="B170" s="38">
        <f>IF('Men Track input 1'!B281="","",'Men Track input 1'!B281)</f>
        <v>12</v>
      </c>
      <c r="C170" s="38" t="str">
        <f>IF('Men Track input 1'!C281="","",'Men Track input 1'!C281)</f>
        <v/>
      </c>
      <c r="D170" s="38" t="str">
        <f>IF('Men Track input 1'!D281="","",'Men Track input 1'!D281)</f>
        <v/>
      </c>
      <c r="E170" s="38" t="str">
        <f>IF('Men Track input 1'!E281="","",'Men Track input 1'!E281)</f>
        <v/>
      </c>
      <c r="F170" s="46" t="str">
        <f>IF('Men Track input 1'!X281="","",'Men Track input 1'!G281+60*'Men Track input 1'!F281)</f>
        <v/>
      </c>
      <c r="G170" s="46">
        <f>IF('Men Track input 1'!K281="","",'Men Track input 1'!K281)</f>
        <v>0</v>
      </c>
      <c r="H170" s="46">
        <f>IF('Men Track input 1'!L281="","",'Men Track input 1'!L281)</f>
        <v>0</v>
      </c>
      <c r="I170" s="38" t="str">
        <f t="shared" si="14"/>
        <v/>
      </c>
    </row>
    <row r="171" spans="1:9">
      <c r="A171" t="str">
        <f>IF('Men Track input 1'!A282="","",'Men Track input 1'!A282)</f>
        <v/>
      </c>
      <c r="B171" s="38">
        <f>IF('Men Track input 1'!B282="","",'Men Track input 1'!B282)</f>
        <v>13</v>
      </c>
      <c r="C171" s="38" t="str">
        <f>IF('Men Track input 1'!C282="","",'Men Track input 1'!C282)</f>
        <v/>
      </c>
      <c r="D171" s="38" t="str">
        <f>IF('Men Track input 1'!D282="","",'Men Track input 1'!D282)</f>
        <v/>
      </c>
      <c r="E171" s="38" t="str">
        <f>IF('Men Track input 1'!E282="","",'Men Track input 1'!E282)</f>
        <v/>
      </c>
      <c r="F171" s="46" t="str">
        <f>IF('Men Track input 1'!X282="","",'Men Track input 1'!G282+60*'Men Track input 1'!F282)</f>
        <v/>
      </c>
      <c r="G171" s="46">
        <f>IF('Men Track input 1'!K282="","",'Men Track input 1'!K282)</f>
        <v>0</v>
      </c>
      <c r="H171" s="46">
        <f>IF('Men Track input 1'!L282="","",'Men Track input 1'!L282)</f>
        <v>0</v>
      </c>
      <c r="I171" s="38" t="str">
        <f t="shared" si="14"/>
        <v/>
      </c>
    </row>
    <row r="172" spans="1:9">
      <c r="A172" t="str">
        <f>IF('Men Track input 1'!A283="","",'Men Track input 1'!A283)</f>
        <v/>
      </c>
      <c r="B172" s="38">
        <f>IF('Men Track input 1'!B283="","",'Men Track input 1'!B283)</f>
        <v>14</v>
      </c>
      <c r="C172" s="38" t="str">
        <f>IF('Men Track input 1'!C283="","",'Men Track input 1'!C283)</f>
        <v/>
      </c>
      <c r="D172" s="38" t="str">
        <f>IF('Men Track input 1'!D283="","",'Men Track input 1'!D283)</f>
        <v/>
      </c>
      <c r="E172" s="38" t="str">
        <f>IF('Men Track input 1'!E283="","",'Men Track input 1'!E283)</f>
        <v/>
      </c>
      <c r="F172" s="46" t="str">
        <f>IF('Men Track input 1'!X283="","",'Men Track input 1'!G283+60*'Men Track input 1'!F283)</f>
        <v/>
      </c>
      <c r="G172" s="46">
        <f>IF('Men Track input 1'!K283="","",'Men Track input 1'!K283)</f>
        <v>0</v>
      </c>
      <c r="H172" s="46">
        <f>IF('Men Track input 1'!L283="","",'Men Track input 1'!L283)</f>
        <v>0</v>
      </c>
      <c r="I172" s="38" t="str">
        <f t="shared" si="14"/>
        <v/>
      </c>
    </row>
    <row r="173" spans="1:9">
      <c r="A173" t="str">
        <f>IF('Men Track input 1'!A284="","",'Men Track input 1'!A284)</f>
        <v/>
      </c>
      <c r="B173" s="38">
        <f>IF('Men Track input 1'!B284="","",'Men Track input 1'!B284)</f>
        <v>15</v>
      </c>
      <c r="C173" s="38" t="str">
        <f>IF('Men Track input 1'!C284="","",'Men Track input 1'!C284)</f>
        <v/>
      </c>
      <c r="D173" s="38" t="str">
        <f>IF('Men Track input 1'!D284="","",'Men Track input 1'!D284)</f>
        <v/>
      </c>
      <c r="E173" s="38" t="str">
        <f>IF('Men Track input 1'!E284="","",'Men Track input 1'!E284)</f>
        <v/>
      </c>
      <c r="F173" s="46" t="str">
        <f>IF('Men Track input 1'!X284="","",'Men Track input 1'!G284+60*'Men Track input 1'!F284)</f>
        <v/>
      </c>
      <c r="G173" s="46">
        <f>IF('Men Track input 1'!K284="","",'Men Track input 1'!K284)</f>
        <v>0</v>
      </c>
      <c r="H173" s="46">
        <f>IF('Men Track input 1'!L284="","",'Men Track input 1'!L284)</f>
        <v>0</v>
      </c>
      <c r="I173" s="38" t="str">
        <f t="shared" si="14"/>
        <v/>
      </c>
    </row>
    <row r="174" spans="1:9">
      <c r="A174" t="str">
        <f>IF('Men Track input 1'!A285="","",'Men Track input 1'!A285)</f>
        <v/>
      </c>
      <c r="B174" s="38">
        <f>IF('Men Track input 1'!B285="","",'Men Track input 1'!B285)</f>
        <v>16</v>
      </c>
      <c r="C174" s="38" t="str">
        <f>IF('Men Track input 1'!C285="","",'Men Track input 1'!C285)</f>
        <v/>
      </c>
      <c r="D174" s="38" t="str">
        <f>IF('Men Track input 1'!D285="","",'Men Track input 1'!D285)</f>
        <v/>
      </c>
      <c r="E174" s="38" t="str">
        <f>IF('Men Track input 1'!E285="","",'Men Track input 1'!E285)</f>
        <v/>
      </c>
      <c r="F174" s="46" t="str">
        <f>IF('Men Track input 1'!X285="","",'Men Track input 1'!G285+60*'Men Track input 1'!F285)</f>
        <v/>
      </c>
      <c r="G174" s="46">
        <f>IF('Men Track input 1'!K285="","",'Men Track input 1'!K285)</f>
        <v>0</v>
      </c>
      <c r="H174" s="46">
        <f>IF('Men Track input 1'!L285="","",'Men Track input 1'!L285)</f>
        <v>0</v>
      </c>
      <c r="I174" s="38" t="str">
        <f t="shared" si="14"/>
        <v/>
      </c>
    </row>
    <row r="175" spans="1:9">
      <c r="A175" t="str">
        <f>IF('Men Track input 1'!A286="","",'Men Track input 1'!A286)</f>
        <v/>
      </c>
      <c r="B175" t="str">
        <f>IF('Men Track input 1'!B286="","",'Men Track input 1'!B286)</f>
        <v/>
      </c>
      <c r="C175" t="str">
        <f>IF('Men Track input 1'!C286="","",'Men Track input 1'!C286)</f>
        <v/>
      </c>
      <c r="D175" t="str">
        <f>IF('Men Track input 1'!D286="","",'Men Track input 1'!D286)</f>
        <v/>
      </c>
      <c r="E175" t="str">
        <f>IF('Men Track input 1'!E286="","",'Men Track input 1'!E286)</f>
        <v/>
      </c>
      <c r="F175" s="2" t="str">
        <f>IF('Men Track input 1'!X286="","",'Men Track input 1'!X286)</f>
        <v/>
      </c>
      <c r="G175" s="2" t="str">
        <f>IF('Men Track input 1'!K286="","",'Men Track input 1'!K286)</f>
        <v/>
      </c>
      <c r="H175" s="2" t="str">
        <f>IF('Men Track input 1'!L286="","",'Men Track input 1'!L286)</f>
        <v/>
      </c>
    </row>
    <row r="176" spans="1:9">
      <c r="A176" t="str">
        <f>IF('Men Track input 1'!A287="","",'Men Track input 1'!A287)</f>
        <v/>
      </c>
      <c r="B176" t="str">
        <f>IF('Men Track input 1'!B287="","",'Men Track input 1'!B287)</f>
        <v/>
      </c>
      <c r="C176" t="str">
        <f>IF('Men Track input 1'!C287="","",'Men Track input 1'!C287)</f>
        <v/>
      </c>
      <c r="D176" t="str">
        <f>IF('Men Track input 1'!D287="","",'Men Track input 1'!D287)</f>
        <v/>
      </c>
      <c r="E176" t="str">
        <f>IF('Men Track input 1'!E287="","",'Men Track input 1'!E287)</f>
        <v/>
      </c>
      <c r="F176" s="2" t="str">
        <f>IF('Men Track input 1'!X287="","",'Men Track input 1'!X287)</f>
        <v/>
      </c>
      <c r="G176" s="2" t="str">
        <f>IF('Men Track input 1'!K287="","",'Men Track input 1'!K287)</f>
        <v/>
      </c>
      <c r="H176" s="2" t="str">
        <f>IF('Men Track input 1'!L287="","",'Men Track input 1'!L287)</f>
        <v/>
      </c>
    </row>
    <row r="177" spans="1:9">
      <c r="A177" s="39" t="str">
        <f>IF('Men Track input 1'!A288="","",'Men Track input 1'!A288)</f>
        <v>Event</v>
      </c>
      <c r="B177" s="39" t="str">
        <f>IF('Men Track input 1'!B288="","",'Men Track input 1'!B288)</f>
        <v>Event</v>
      </c>
      <c r="C177" s="39" t="str">
        <f>IF('Men Track input 1'!C288="","",'Men Track input 1'!C288)</f>
        <v>400H</v>
      </c>
      <c r="D177" s="39" t="str">
        <f>IF('Men Track input 1'!D288="","",'Men Track input 1'!D288)</f>
        <v>metres</v>
      </c>
      <c r="E177" s="40" t="str">
        <f>A179</f>
        <v>MEN</v>
      </c>
      <c r="F177" s="2" t="str">
        <f>IF('Men Track input 1'!X288="","",'Men Track input 1'!X288)</f>
        <v/>
      </c>
      <c r="G177" s="2" t="str">
        <f>IF('Men Track input 1'!K288="","",'Men Track input 1'!K288)</f>
        <v/>
      </c>
      <c r="H177" s="2" t="str">
        <f>IF('Men Track input 1'!L288="","",'Men Track input 1'!L288)</f>
        <v/>
      </c>
    </row>
    <row r="178" spans="1:9">
      <c r="A178" s="16" t="str">
        <f>IF('Men Track input 1'!A289="","",'Men Track input 1'!A289)</f>
        <v>400H</v>
      </c>
      <c r="B178" s="41" t="str">
        <f>IF('Men Track input 1'!B289="","",'Men Track input 1'!B289)</f>
        <v>A string</v>
      </c>
      <c r="C178" s="42" t="str">
        <f>IF('Men Track input 1'!C289="","",'Men Track input 1'!C289)</f>
        <v/>
      </c>
      <c r="D178" s="42" t="str">
        <f>IF('Men Track input 1'!D289="","",'Men Track input 1'!D289)</f>
        <v/>
      </c>
      <c r="E178" s="42" t="str">
        <f>IF('Men Track input 1'!E289="","",'Men Track input 1'!E289)</f>
        <v/>
      </c>
      <c r="F178" s="43"/>
      <c r="G178" s="43" t="str">
        <f>IF('Men Track input 1'!K289="","",'Men Track input 1'!K289)</f>
        <v>Position</v>
      </c>
      <c r="H178" s="43" t="str">
        <f>IF('Men Track input 1'!L289="","",'Men Track input 1'!L289)</f>
        <v>Bonus</v>
      </c>
      <c r="I178" s="98" t="s">
        <v>261</v>
      </c>
    </row>
    <row r="179" spans="1:9">
      <c r="A179" s="40" t="str">
        <f>IF('Men Track input 1'!A290="","",'Men Track input 1'!A290)</f>
        <v>MEN</v>
      </c>
      <c r="B179" s="44" t="str">
        <f>IF('Men Track input 1'!B290="","",'Men Track input 1'!B290)</f>
        <v>Position</v>
      </c>
      <c r="C179" s="37" t="str">
        <f>IF('Men Track input 1'!C290="","",'Men Track input 1'!C290)</f>
        <v>Competitor</v>
      </c>
      <c r="D179" s="37" t="str">
        <f>IF('Men Track input 1'!D290="","",'Men Track input 1'!D290)</f>
        <v>Club</v>
      </c>
      <c r="E179" s="37" t="str">
        <f>IF('Men Track input 1'!E290="","",'Men Track input 1'!E290)</f>
        <v>Bib Number</v>
      </c>
      <c r="F179" s="45" t="str">
        <f>IF('Men Track input 1'!X290="","",'Men Track input 1'!X290)</f>
        <v>Performance</v>
      </c>
      <c r="G179" s="45" t="str">
        <f>IF('Men Track input 1'!K290="","",'Men Track input 1'!K290)</f>
        <v>Points</v>
      </c>
      <c r="H179" s="45" t="str">
        <f>IF('Men Track input 1'!L290="","",'Men Track input 1'!L290)</f>
        <v>Points</v>
      </c>
      <c r="I179" s="44" t="s">
        <v>262</v>
      </c>
    </row>
    <row r="180" spans="1:9">
      <c r="A180" t="str">
        <f>IF('Men Track input 1'!A291="","",'Men Track input 1'!A291)</f>
        <v/>
      </c>
      <c r="B180" s="38">
        <f>IF('Men Track input 1'!B291="","",'Men Track input 1'!B291)</f>
        <v>1</v>
      </c>
      <c r="C180" s="38" t="str">
        <f>IF('Men Track input 1'!C291="","",'Men Track input 1'!C291)</f>
        <v/>
      </c>
      <c r="D180" s="38" t="str">
        <f>IF('Men Track input 1'!D291="","",'Men Track input 1'!D291)</f>
        <v/>
      </c>
      <c r="E180" s="38" t="str">
        <f>IF('Men Track input 1'!E291="","",'Men Track input 1'!E291)</f>
        <v/>
      </c>
      <c r="F180" s="46" t="str">
        <f>IF('Men Track input 1'!X291="","",'Men Track input 1'!G291+60*'Men Track input 1'!F291)</f>
        <v/>
      </c>
      <c r="G180" s="46">
        <f>IF('Men Track input 1'!K291="","",'Men Track input 1'!K291)</f>
        <v>0</v>
      </c>
      <c r="H180" s="46">
        <f>IF('Men Track input 1'!L291="","",'Men Track input 1'!L291)</f>
        <v>0</v>
      </c>
      <c r="I180" s="99" t="str">
        <f>IF(G180=0,"",F180)</f>
        <v/>
      </c>
    </row>
    <row r="181" spans="1:9">
      <c r="A181" t="str">
        <f>IF('Men Track input 1'!A292="","",'Men Track input 1'!A292)</f>
        <v/>
      </c>
      <c r="B181" s="38">
        <f>IF('Men Track input 1'!B292="","",'Men Track input 1'!B292)</f>
        <v>2</v>
      </c>
      <c r="C181" s="38" t="str">
        <f>IF('Men Track input 1'!C292="","",'Men Track input 1'!C292)</f>
        <v/>
      </c>
      <c r="D181" s="38" t="str">
        <f>IF('Men Track input 1'!D292="","",'Men Track input 1'!D292)</f>
        <v/>
      </c>
      <c r="E181" s="38" t="str">
        <f>IF('Men Track input 1'!E292="","",'Men Track input 1'!E292)</f>
        <v/>
      </c>
      <c r="F181" s="46" t="str">
        <f>IF('Men Track input 1'!X292="","",'Men Track input 1'!G292+60*'Men Track input 1'!F292)</f>
        <v/>
      </c>
      <c r="G181" s="46">
        <f>IF('Men Track input 1'!K292="","",'Men Track input 1'!K292)</f>
        <v>0</v>
      </c>
      <c r="H181" s="46">
        <f>IF('Men Track input 1'!L292="","",'Men Track input 1'!L292)</f>
        <v>0</v>
      </c>
      <c r="I181" s="38" t="str">
        <f t="shared" ref="I181:I187" si="15">IF(G181=0,"",F181)</f>
        <v/>
      </c>
    </row>
    <row r="182" spans="1:9">
      <c r="A182" t="str">
        <f>IF('Men Track input 1'!A293="","",'Men Track input 1'!A293)</f>
        <v/>
      </c>
      <c r="B182" s="38">
        <f>IF('Men Track input 1'!B293="","",'Men Track input 1'!B293)</f>
        <v>3</v>
      </c>
      <c r="C182" s="38" t="str">
        <f>IF('Men Track input 1'!C293="","",'Men Track input 1'!C293)</f>
        <v/>
      </c>
      <c r="D182" s="38" t="str">
        <f>IF('Men Track input 1'!D293="","",'Men Track input 1'!D293)</f>
        <v/>
      </c>
      <c r="E182" s="38" t="str">
        <f>IF('Men Track input 1'!E293="","",'Men Track input 1'!E293)</f>
        <v/>
      </c>
      <c r="F182" s="46" t="str">
        <f>IF('Men Track input 1'!X293="","",'Men Track input 1'!G293+60*'Men Track input 1'!F293)</f>
        <v/>
      </c>
      <c r="G182" s="46">
        <f>IF('Men Track input 1'!K293="","",'Men Track input 1'!K293)</f>
        <v>0</v>
      </c>
      <c r="H182" s="46">
        <f>IF('Men Track input 1'!L293="","",'Men Track input 1'!L293)</f>
        <v>0</v>
      </c>
      <c r="I182" s="38" t="str">
        <f t="shared" si="15"/>
        <v/>
      </c>
    </row>
    <row r="183" spans="1:9">
      <c r="A183" t="str">
        <f>IF('Men Track input 1'!A294="","",'Men Track input 1'!A294)</f>
        <v/>
      </c>
      <c r="B183" s="38">
        <f>IF('Men Track input 1'!B294="","",'Men Track input 1'!B294)</f>
        <v>4</v>
      </c>
      <c r="C183" s="38" t="str">
        <f>IF('Men Track input 1'!C294="","",'Men Track input 1'!C294)</f>
        <v/>
      </c>
      <c r="D183" s="38" t="str">
        <f>IF('Men Track input 1'!D294="","",'Men Track input 1'!D294)</f>
        <v/>
      </c>
      <c r="E183" s="38" t="str">
        <f>IF('Men Track input 1'!E294="","",'Men Track input 1'!E294)</f>
        <v/>
      </c>
      <c r="F183" s="46" t="str">
        <f>IF('Men Track input 1'!X294="","",'Men Track input 1'!G294+60*'Men Track input 1'!F294)</f>
        <v/>
      </c>
      <c r="G183" s="46">
        <f>IF('Men Track input 1'!K294="","",'Men Track input 1'!K294)</f>
        <v>0</v>
      </c>
      <c r="H183" s="46">
        <f>IF('Men Track input 1'!L294="","",'Men Track input 1'!L294)</f>
        <v>0</v>
      </c>
      <c r="I183" s="38" t="str">
        <f t="shared" si="15"/>
        <v/>
      </c>
    </row>
    <row r="184" spans="1:9">
      <c r="A184" t="str">
        <f>IF('Men Track input 1'!A295="","",'Men Track input 1'!A295)</f>
        <v/>
      </c>
      <c r="B184" s="38">
        <f>IF('Men Track input 1'!B295="","",'Men Track input 1'!B295)</f>
        <v>5</v>
      </c>
      <c r="C184" s="38" t="str">
        <f>IF('Men Track input 1'!C295="","",'Men Track input 1'!C295)</f>
        <v/>
      </c>
      <c r="D184" s="38" t="str">
        <f>IF('Men Track input 1'!D295="","",'Men Track input 1'!D295)</f>
        <v/>
      </c>
      <c r="E184" s="38" t="str">
        <f>IF('Men Track input 1'!E295="","",'Men Track input 1'!E295)</f>
        <v/>
      </c>
      <c r="F184" s="46" t="str">
        <f>IF('Men Track input 1'!X295="","",'Men Track input 1'!G295+60*'Men Track input 1'!F295)</f>
        <v/>
      </c>
      <c r="G184" s="46">
        <f>IF('Men Track input 1'!K295="","",'Men Track input 1'!K295)</f>
        <v>0</v>
      </c>
      <c r="H184" s="46">
        <f>IF('Men Track input 1'!L295="","",'Men Track input 1'!L295)</f>
        <v>0</v>
      </c>
      <c r="I184" s="38" t="str">
        <f t="shared" si="15"/>
        <v/>
      </c>
    </row>
    <row r="185" spans="1:9">
      <c r="A185" t="str">
        <f>IF('Men Track input 1'!A296="","",'Men Track input 1'!A296)</f>
        <v/>
      </c>
      <c r="B185" s="38">
        <f>IF('Men Track input 1'!B296="","",'Men Track input 1'!B296)</f>
        <v>6</v>
      </c>
      <c r="C185" s="38" t="str">
        <f>IF('Men Track input 1'!C296="","",'Men Track input 1'!C296)</f>
        <v/>
      </c>
      <c r="D185" s="38" t="str">
        <f>IF('Men Track input 1'!D296="","",'Men Track input 1'!D296)</f>
        <v/>
      </c>
      <c r="E185" s="38" t="str">
        <f>IF('Men Track input 1'!E296="","",'Men Track input 1'!E296)</f>
        <v/>
      </c>
      <c r="F185" s="46" t="str">
        <f>IF('Men Track input 1'!X296="","",'Men Track input 1'!G296+60*'Men Track input 1'!F296)</f>
        <v/>
      </c>
      <c r="G185" s="46">
        <f>IF('Men Track input 1'!K296="","",'Men Track input 1'!K296)</f>
        <v>0</v>
      </c>
      <c r="H185" s="46">
        <f>IF('Men Track input 1'!L296="","",'Men Track input 1'!L296)</f>
        <v>0</v>
      </c>
      <c r="I185" s="38" t="str">
        <f t="shared" si="15"/>
        <v/>
      </c>
    </row>
    <row r="186" spans="1:9">
      <c r="A186" t="str">
        <f>IF('Men Track input 1'!A297="","",'Men Track input 1'!A297)</f>
        <v/>
      </c>
      <c r="B186" s="38">
        <f>IF('Men Track input 1'!B297="","",'Men Track input 1'!B297)</f>
        <v>7</v>
      </c>
      <c r="C186" s="38" t="str">
        <f>IF('Men Track input 1'!C297="","",'Men Track input 1'!C297)</f>
        <v/>
      </c>
      <c r="D186" s="38" t="str">
        <f>IF('Men Track input 1'!D297="","",'Men Track input 1'!D297)</f>
        <v/>
      </c>
      <c r="E186" s="38" t="str">
        <f>IF('Men Track input 1'!E297="","",'Men Track input 1'!E297)</f>
        <v/>
      </c>
      <c r="F186" s="46" t="str">
        <f>IF('Men Track input 1'!X297="","",'Men Track input 1'!G297+60*'Men Track input 1'!F297)</f>
        <v/>
      </c>
      <c r="G186" s="46">
        <f>IF('Men Track input 1'!K297="","",'Men Track input 1'!K297)</f>
        <v>0</v>
      </c>
      <c r="H186" s="46">
        <f>IF('Men Track input 1'!L297="","",'Men Track input 1'!L297)</f>
        <v>0</v>
      </c>
      <c r="I186" s="38" t="str">
        <f t="shared" si="15"/>
        <v/>
      </c>
    </row>
    <row r="187" spans="1:9">
      <c r="A187" t="str">
        <f>IF('Men Track input 1'!A298="","",'Men Track input 1'!A298)</f>
        <v/>
      </c>
      <c r="B187" s="38">
        <f>IF('Men Track input 1'!B298="","",'Men Track input 1'!B298)</f>
        <v>8</v>
      </c>
      <c r="C187" s="38" t="str">
        <f>IF('Men Track input 1'!C298="","",'Men Track input 1'!C298)</f>
        <v/>
      </c>
      <c r="D187" s="38" t="str">
        <f>IF('Men Track input 1'!D298="","",'Men Track input 1'!D298)</f>
        <v/>
      </c>
      <c r="E187" s="38" t="str">
        <f>IF('Men Track input 1'!E298="","",'Men Track input 1'!E298)</f>
        <v/>
      </c>
      <c r="F187" s="46" t="str">
        <f>IF('Men Track input 1'!X298="","",'Men Track input 1'!G298+60*'Men Track input 1'!F298)</f>
        <v/>
      </c>
      <c r="G187" s="46">
        <f>IF('Men Track input 1'!K298="","",'Men Track input 1'!K298)</f>
        <v>0</v>
      </c>
      <c r="H187" s="46">
        <f>IF('Men Track input 1'!L298="","",'Men Track input 1'!L298)</f>
        <v>0</v>
      </c>
      <c r="I187" s="38" t="str">
        <f t="shared" si="15"/>
        <v/>
      </c>
    </row>
    <row r="188" spans="1:9">
      <c r="A188" s="16" t="str">
        <f>IF('Men Track input 1'!A299="","",'Men Track input 1'!A299)</f>
        <v>Event</v>
      </c>
      <c r="B188" t="str">
        <f>IF('Men Track input 1'!B299="","",'Men Track input 1'!B299)</f>
        <v/>
      </c>
      <c r="C188" t="str">
        <f>IF('Men Track input 1'!C299="","",'Men Track input 1'!C299)</f>
        <v/>
      </c>
      <c r="D188" t="str">
        <f>IF('Men Track input 1'!D299="","",'Men Track input 1'!D299)</f>
        <v/>
      </c>
      <c r="E188" t="str">
        <f>IF('Men Track input 1'!E299="","",'Men Track input 1'!E299)</f>
        <v/>
      </c>
      <c r="F188" s="2" t="str">
        <f>IF('Men Track input 1'!X299="","",'Men Track input 1'!X299)</f>
        <v/>
      </c>
      <c r="G188" s="2" t="str">
        <f>IF('Men Track input 1'!K299="","",'Men Track input 1'!K299)</f>
        <v/>
      </c>
      <c r="H188" s="2" t="str">
        <f>IF('Men Track input 1'!L299="","",'Men Track input 1'!L299)</f>
        <v/>
      </c>
    </row>
    <row r="189" spans="1:9">
      <c r="A189" s="16" t="str">
        <f>IF('Men Track input 1'!A300="","",'Men Track input 1'!A300)</f>
        <v>400H</v>
      </c>
      <c r="B189" s="47" t="str">
        <f>IF('Men Track input 1'!B300="","",'Men Track input 1'!B300)</f>
        <v>B+C string</v>
      </c>
      <c r="C189" s="42" t="str">
        <f>IF('Men Track input 1'!C300="","",'Men Track input 1'!C300)</f>
        <v/>
      </c>
      <c r="D189" s="42" t="str">
        <f>IF('Men Track input 1'!D300="","",'Men Track input 1'!D300)</f>
        <v/>
      </c>
      <c r="E189" s="42" t="str">
        <f>IF('Men Track input 1'!E300="","",'Men Track input 1'!E300)</f>
        <v/>
      </c>
      <c r="F189" s="43"/>
      <c r="G189" s="43" t="str">
        <f>IF('Men Track input 1'!K300="","",'Men Track input 1'!K300)</f>
        <v>Position</v>
      </c>
      <c r="H189" s="43" t="str">
        <f>IF('Men Track input 1'!L300="","",'Men Track input 1'!L300)</f>
        <v>Bonus</v>
      </c>
      <c r="I189" s="98" t="s">
        <v>261</v>
      </c>
    </row>
    <row r="190" spans="1:9">
      <c r="A190" s="40" t="str">
        <f>IF('Men Track input 1'!A301="","",'Men Track input 1'!A301)</f>
        <v>MEN</v>
      </c>
      <c r="B190" s="37" t="str">
        <f>IF('Men Track input 1'!B301="","",'Men Track input 1'!B301)</f>
        <v>Position</v>
      </c>
      <c r="C190" s="37" t="str">
        <f>IF('Men Track input 1'!C301="","",'Men Track input 1'!C301)</f>
        <v>Competitor</v>
      </c>
      <c r="D190" s="37" t="str">
        <f>IF('Men Track input 1'!D301="","",'Men Track input 1'!D301)</f>
        <v>Club</v>
      </c>
      <c r="E190" s="37" t="str">
        <f>IF('Men Track input 1'!E301="","",'Men Track input 1'!E301)</f>
        <v>Bib Number</v>
      </c>
      <c r="F190" s="45" t="str">
        <f>IF('Men Track input 1'!X301="","",'Men Track input 1'!X301)</f>
        <v>Performance</v>
      </c>
      <c r="G190" s="45" t="str">
        <f>IF('Men Track input 1'!K301="","",'Men Track input 1'!K301)</f>
        <v>Points</v>
      </c>
      <c r="H190" s="45" t="str">
        <f>IF('Men Track input 1'!L301="","",'Men Track input 1'!L301)</f>
        <v>Points</v>
      </c>
      <c r="I190" s="44" t="s">
        <v>262</v>
      </c>
    </row>
    <row r="191" spans="1:9">
      <c r="A191" t="str">
        <f>IF('Men Track input 1'!A302="","",'Men Track input 1'!A302)</f>
        <v/>
      </c>
      <c r="B191" s="38">
        <f>IF('Men Track input 1'!B302="","",'Men Track input 1'!B302)</f>
        <v>1</v>
      </c>
      <c r="C191" s="38" t="str">
        <f>IF('Men Track input 1'!C302="","",'Men Track input 1'!C302)</f>
        <v/>
      </c>
      <c r="D191" s="38" t="str">
        <f>IF('Men Track input 1'!D302="","",'Men Track input 1'!D302)</f>
        <v/>
      </c>
      <c r="E191" s="38" t="str">
        <f>IF('Men Track input 1'!E302="","",'Men Track input 1'!E302)</f>
        <v/>
      </c>
      <c r="F191" s="46" t="str">
        <f>IF('Men Track input 1'!X302="","",'Men Track input 1'!G302+60*'Men Track input 1'!F302)</f>
        <v/>
      </c>
      <c r="G191" s="46">
        <f>IF('Men Track input 1'!K302="","",'Men Track input 1'!K302)</f>
        <v>0</v>
      </c>
      <c r="H191" s="46">
        <f>IF('Men Track input 1'!L302="","",'Men Track input 1'!L302)</f>
        <v>0</v>
      </c>
      <c r="I191" s="99" t="str">
        <f>IF(G191=0,"",F191)</f>
        <v/>
      </c>
    </row>
    <row r="192" spans="1:9">
      <c r="A192" t="str">
        <f>IF('Men Track input 1'!A303="","",'Men Track input 1'!A303)</f>
        <v/>
      </c>
      <c r="B192" s="38">
        <f>IF('Men Track input 1'!B303="","",'Men Track input 1'!B303)</f>
        <v>2</v>
      </c>
      <c r="C192" s="38" t="str">
        <f>IF('Men Track input 1'!C303="","",'Men Track input 1'!C303)</f>
        <v/>
      </c>
      <c r="D192" s="38" t="str">
        <f>IF('Men Track input 1'!D303="","",'Men Track input 1'!D303)</f>
        <v/>
      </c>
      <c r="E192" s="38" t="str">
        <f>IF('Men Track input 1'!E303="","",'Men Track input 1'!E303)</f>
        <v/>
      </c>
      <c r="F192" s="46" t="str">
        <f>IF('Men Track input 1'!X303="","",'Men Track input 1'!G303+60*'Men Track input 1'!F303)</f>
        <v/>
      </c>
      <c r="G192" s="46">
        <f>IF('Men Track input 1'!K303="","",'Men Track input 1'!K303)</f>
        <v>0</v>
      </c>
      <c r="H192" s="46">
        <f>IF('Men Track input 1'!L303="","",'Men Track input 1'!L303)</f>
        <v>0</v>
      </c>
      <c r="I192" s="38" t="str">
        <f t="shared" ref="I192:I198" si="16">IF(G192=0,"",F192)</f>
        <v/>
      </c>
    </row>
    <row r="193" spans="1:9">
      <c r="A193" t="str">
        <f>IF('Men Track input 1'!A304="","",'Men Track input 1'!A304)</f>
        <v/>
      </c>
      <c r="B193" s="38">
        <f>IF('Men Track input 1'!B304="","",'Men Track input 1'!B304)</f>
        <v>3</v>
      </c>
      <c r="C193" s="38" t="str">
        <f>IF('Men Track input 1'!C304="","",'Men Track input 1'!C304)</f>
        <v/>
      </c>
      <c r="D193" s="38" t="str">
        <f>IF('Men Track input 1'!D304="","",'Men Track input 1'!D304)</f>
        <v/>
      </c>
      <c r="E193" s="38" t="str">
        <f>IF('Men Track input 1'!E304="","",'Men Track input 1'!E304)</f>
        <v/>
      </c>
      <c r="F193" s="46" t="str">
        <f>IF('Men Track input 1'!X304="","",'Men Track input 1'!G304+60*'Men Track input 1'!F304)</f>
        <v/>
      </c>
      <c r="G193" s="46">
        <f>IF('Men Track input 1'!K304="","",'Men Track input 1'!K304)</f>
        <v>0</v>
      </c>
      <c r="H193" s="46">
        <f>IF('Men Track input 1'!L304="","",'Men Track input 1'!L304)</f>
        <v>0</v>
      </c>
      <c r="I193" s="38" t="str">
        <f t="shared" si="16"/>
        <v/>
      </c>
    </row>
    <row r="194" spans="1:9">
      <c r="A194" t="str">
        <f>IF('Men Track input 1'!A305="","",'Men Track input 1'!A305)</f>
        <v/>
      </c>
      <c r="B194" s="38">
        <f>IF('Men Track input 1'!B305="","",'Men Track input 1'!B305)</f>
        <v>4</v>
      </c>
      <c r="C194" s="38" t="str">
        <f>IF('Men Track input 1'!C305="","",'Men Track input 1'!C305)</f>
        <v/>
      </c>
      <c r="D194" s="38" t="str">
        <f>IF('Men Track input 1'!D305="","",'Men Track input 1'!D305)</f>
        <v/>
      </c>
      <c r="E194" s="38" t="str">
        <f>IF('Men Track input 1'!E305="","",'Men Track input 1'!E305)</f>
        <v/>
      </c>
      <c r="F194" s="46" t="str">
        <f>IF('Men Track input 1'!X305="","",'Men Track input 1'!G305+60*'Men Track input 1'!F305)</f>
        <v/>
      </c>
      <c r="G194" s="46">
        <f>IF('Men Track input 1'!K305="","",'Men Track input 1'!K305)</f>
        <v>0</v>
      </c>
      <c r="H194" s="46">
        <f>IF('Men Track input 1'!L305="","",'Men Track input 1'!L305)</f>
        <v>0</v>
      </c>
      <c r="I194" s="38" t="str">
        <f t="shared" si="16"/>
        <v/>
      </c>
    </row>
    <row r="195" spans="1:9">
      <c r="A195" t="str">
        <f>IF('Men Track input 1'!A306="","",'Men Track input 1'!A306)</f>
        <v/>
      </c>
      <c r="B195" s="38">
        <f>IF('Men Track input 1'!B306="","",'Men Track input 1'!B306)</f>
        <v>5</v>
      </c>
      <c r="C195" s="38" t="str">
        <f>IF('Men Track input 1'!C306="","",'Men Track input 1'!C306)</f>
        <v/>
      </c>
      <c r="D195" s="38" t="str">
        <f>IF('Men Track input 1'!D306="","",'Men Track input 1'!D306)</f>
        <v/>
      </c>
      <c r="E195" s="38" t="str">
        <f>IF('Men Track input 1'!E306="","",'Men Track input 1'!E306)</f>
        <v/>
      </c>
      <c r="F195" s="46" t="str">
        <f>IF('Men Track input 1'!X306="","",'Men Track input 1'!G306+60*'Men Track input 1'!F306)</f>
        <v/>
      </c>
      <c r="G195" s="46">
        <f>IF('Men Track input 1'!K306="","",'Men Track input 1'!K306)</f>
        <v>0</v>
      </c>
      <c r="H195" s="46">
        <f>IF('Men Track input 1'!L306="","",'Men Track input 1'!L306)</f>
        <v>0</v>
      </c>
      <c r="I195" s="38" t="str">
        <f t="shared" si="16"/>
        <v/>
      </c>
    </row>
    <row r="196" spans="1:9">
      <c r="A196" t="str">
        <f>IF('Men Track input 1'!A307="","",'Men Track input 1'!A307)</f>
        <v/>
      </c>
      <c r="B196" s="38">
        <f>IF('Men Track input 1'!B307="","",'Men Track input 1'!B307)</f>
        <v>6</v>
      </c>
      <c r="C196" s="38" t="str">
        <f>IF('Men Track input 1'!C307="","",'Men Track input 1'!C307)</f>
        <v/>
      </c>
      <c r="D196" s="38" t="str">
        <f>IF('Men Track input 1'!D307="","",'Men Track input 1'!D307)</f>
        <v/>
      </c>
      <c r="E196" s="38" t="str">
        <f>IF('Men Track input 1'!E307="","",'Men Track input 1'!E307)</f>
        <v/>
      </c>
      <c r="F196" s="46" t="str">
        <f>IF('Men Track input 1'!X307="","",'Men Track input 1'!G307+60*'Men Track input 1'!F307)</f>
        <v/>
      </c>
      <c r="G196" s="46">
        <f>IF('Men Track input 1'!K307="","",'Men Track input 1'!K307)</f>
        <v>0</v>
      </c>
      <c r="H196" s="46">
        <f>IF('Men Track input 1'!L307="","",'Men Track input 1'!L307)</f>
        <v>0</v>
      </c>
      <c r="I196" s="38" t="str">
        <f t="shared" si="16"/>
        <v/>
      </c>
    </row>
    <row r="197" spans="1:9">
      <c r="A197" t="str">
        <f>IF('Men Track input 1'!A308="","",'Men Track input 1'!A308)</f>
        <v/>
      </c>
      <c r="B197" s="38">
        <f>IF('Men Track input 1'!B308="","",'Men Track input 1'!B308)</f>
        <v>7</v>
      </c>
      <c r="C197" s="38" t="str">
        <f>IF('Men Track input 1'!C308="","",'Men Track input 1'!C308)</f>
        <v/>
      </c>
      <c r="D197" s="38" t="str">
        <f>IF('Men Track input 1'!D308="","",'Men Track input 1'!D308)</f>
        <v/>
      </c>
      <c r="E197" s="38" t="str">
        <f>IF('Men Track input 1'!E308="","",'Men Track input 1'!E308)</f>
        <v/>
      </c>
      <c r="F197" s="46" t="str">
        <f>IF('Men Track input 1'!X308="","",'Men Track input 1'!G308+60*'Men Track input 1'!F308)</f>
        <v/>
      </c>
      <c r="G197" s="46">
        <f>IF('Men Track input 1'!K308="","",'Men Track input 1'!K308)</f>
        <v>0</v>
      </c>
      <c r="H197" s="46">
        <f>IF('Men Track input 1'!L308="","",'Men Track input 1'!L308)</f>
        <v>0</v>
      </c>
      <c r="I197" s="38" t="str">
        <f t="shared" si="16"/>
        <v/>
      </c>
    </row>
    <row r="198" spans="1:9">
      <c r="A198" t="str">
        <f>IF('Men Track input 1'!A309="","",'Men Track input 1'!A309)</f>
        <v/>
      </c>
      <c r="B198" s="38">
        <f>IF('Men Track input 1'!B309="","",'Men Track input 1'!B309)</f>
        <v>8</v>
      </c>
      <c r="C198" s="38" t="str">
        <f>IF('Men Track input 1'!C309="","",'Men Track input 1'!C309)</f>
        <v/>
      </c>
      <c r="D198" s="38" t="str">
        <f>IF('Men Track input 1'!D309="","",'Men Track input 1'!D309)</f>
        <v/>
      </c>
      <c r="E198" s="38" t="str">
        <f>IF('Men Track input 1'!E309="","",'Men Track input 1'!E309)</f>
        <v/>
      </c>
      <c r="F198" s="46" t="str">
        <f>IF('Men Track input 1'!X309="","",'Men Track input 1'!G309+60*'Men Track input 1'!F309)</f>
        <v/>
      </c>
      <c r="G198" s="46">
        <f>IF('Men Track input 1'!K309="","",'Men Track input 1'!K309)</f>
        <v>0</v>
      </c>
      <c r="H198" s="46">
        <f>IF('Men Track input 1'!L309="","",'Men Track input 1'!L309)</f>
        <v>0</v>
      </c>
      <c r="I198" s="38" t="str">
        <f t="shared" si="16"/>
        <v/>
      </c>
    </row>
    <row r="199" spans="1:9">
      <c r="A199" t="str">
        <f>IF('Men Track input 1'!A310="","",'Men Track input 1'!A310)</f>
        <v/>
      </c>
      <c r="B199" s="38">
        <f>IF('Men Track input 1'!B310="","",'Men Track input 1'!B310)</f>
        <v>9</v>
      </c>
      <c r="C199" s="38" t="str">
        <f>IF('Men Track input 1'!C310="","",'Men Track input 1'!C310)</f>
        <v/>
      </c>
      <c r="D199" s="38" t="str">
        <f>IF('Men Track input 1'!D310="","",'Men Track input 1'!D310)</f>
        <v/>
      </c>
      <c r="E199" s="38" t="str">
        <f>IF('Men Track input 1'!E310="","",'Men Track input 1'!E310)</f>
        <v/>
      </c>
      <c r="F199" s="46" t="str">
        <f>IF('Men Track input 1'!X310="","",'Men Track input 1'!G310+60*'Men Track input 1'!F310)</f>
        <v/>
      </c>
      <c r="G199" s="46">
        <f>IF('Men Track input 1'!K310="","",'Men Track input 1'!K310)</f>
        <v>0</v>
      </c>
      <c r="H199" s="46">
        <f>IF('Men Track input 1'!L310="","",'Men Track input 1'!L310)</f>
        <v>0</v>
      </c>
      <c r="I199" s="99" t="str">
        <f>IF(G199=0,"",F199)</f>
        <v/>
      </c>
    </row>
    <row r="200" spans="1:9">
      <c r="A200" t="str">
        <f>IF('Men Track input 1'!A311="","",'Men Track input 1'!A311)</f>
        <v/>
      </c>
      <c r="B200" s="38">
        <f>IF('Men Track input 1'!B311="","",'Men Track input 1'!B311)</f>
        <v>10</v>
      </c>
      <c r="C200" s="38" t="str">
        <f>IF('Men Track input 1'!C311="","",'Men Track input 1'!C311)</f>
        <v/>
      </c>
      <c r="D200" s="38" t="str">
        <f>IF('Men Track input 1'!D311="","",'Men Track input 1'!D311)</f>
        <v/>
      </c>
      <c r="E200" s="38" t="str">
        <f>IF('Men Track input 1'!E311="","",'Men Track input 1'!E311)</f>
        <v/>
      </c>
      <c r="F200" s="46" t="str">
        <f>IF('Men Track input 1'!X311="","",'Men Track input 1'!G311+60*'Men Track input 1'!F311)</f>
        <v/>
      </c>
      <c r="G200" s="46">
        <f>IF('Men Track input 1'!K311="","",'Men Track input 1'!K311)</f>
        <v>0</v>
      </c>
      <c r="H200" s="46">
        <f>IF('Men Track input 1'!L311="","",'Men Track input 1'!L311)</f>
        <v>0</v>
      </c>
      <c r="I200" s="38" t="str">
        <f t="shared" ref="I200:I206" si="17">IF(G200=0,"",F200)</f>
        <v/>
      </c>
    </row>
    <row r="201" spans="1:9">
      <c r="A201" t="str">
        <f>IF('Men Track input 1'!A312="","",'Men Track input 1'!A312)</f>
        <v/>
      </c>
      <c r="B201" s="38">
        <f>IF('Men Track input 1'!B312="","",'Men Track input 1'!B312)</f>
        <v>11</v>
      </c>
      <c r="C201" s="38" t="str">
        <f>IF('Men Track input 1'!C312="","",'Men Track input 1'!C312)</f>
        <v/>
      </c>
      <c r="D201" s="38" t="str">
        <f>IF('Men Track input 1'!D312="","",'Men Track input 1'!D312)</f>
        <v/>
      </c>
      <c r="E201" s="38" t="str">
        <f>IF('Men Track input 1'!E312="","",'Men Track input 1'!E312)</f>
        <v/>
      </c>
      <c r="F201" s="46" t="str">
        <f>IF('Men Track input 1'!X312="","",'Men Track input 1'!G312+60*'Men Track input 1'!F312)</f>
        <v/>
      </c>
      <c r="G201" s="46">
        <f>IF('Men Track input 1'!K312="","",'Men Track input 1'!K312)</f>
        <v>0</v>
      </c>
      <c r="H201" s="46">
        <f>IF('Men Track input 1'!L312="","",'Men Track input 1'!L312)</f>
        <v>0</v>
      </c>
      <c r="I201" s="38" t="str">
        <f t="shared" si="17"/>
        <v/>
      </c>
    </row>
    <row r="202" spans="1:9">
      <c r="A202" t="str">
        <f>IF('Men Track input 1'!A313="","",'Men Track input 1'!A313)</f>
        <v/>
      </c>
      <c r="B202" s="38">
        <f>IF('Men Track input 1'!B313="","",'Men Track input 1'!B313)</f>
        <v>12</v>
      </c>
      <c r="C202" s="38" t="str">
        <f>IF('Men Track input 1'!C313="","",'Men Track input 1'!C313)</f>
        <v/>
      </c>
      <c r="D202" s="38" t="str">
        <f>IF('Men Track input 1'!D313="","",'Men Track input 1'!D313)</f>
        <v/>
      </c>
      <c r="E202" s="38" t="str">
        <f>IF('Men Track input 1'!E313="","",'Men Track input 1'!E313)</f>
        <v/>
      </c>
      <c r="F202" s="46" t="str">
        <f>IF('Men Track input 1'!X313="","",'Men Track input 1'!G313+60*'Men Track input 1'!F313)</f>
        <v/>
      </c>
      <c r="G202" s="46">
        <f>IF('Men Track input 1'!K313="","",'Men Track input 1'!K313)</f>
        <v>0</v>
      </c>
      <c r="H202" s="46">
        <f>IF('Men Track input 1'!L313="","",'Men Track input 1'!L313)</f>
        <v>0</v>
      </c>
      <c r="I202" s="38" t="str">
        <f t="shared" si="17"/>
        <v/>
      </c>
    </row>
    <row r="203" spans="1:9">
      <c r="A203" t="str">
        <f>IF('Men Track input 1'!A314="","",'Men Track input 1'!A314)</f>
        <v/>
      </c>
      <c r="B203" s="38">
        <f>IF('Men Track input 1'!B314="","",'Men Track input 1'!B314)</f>
        <v>13</v>
      </c>
      <c r="C203" s="38" t="str">
        <f>IF('Men Track input 1'!C314="","",'Men Track input 1'!C314)</f>
        <v/>
      </c>
      <c r="D203" s="38" t="str">
        <f>IF('Men Track input 1'!D314="","",'Men Track input 1'!D314)</f>
        <v/>
      </c>
      <c r="E203" s="38" t="str">
        <f>IF('Men Track input 1'!E314="","",'Men Track input 1'!E314)</f>
        <v/>
      </c>
      <c r="F203" s="46" t="str">
        <f>IF('Men Track input 1'!X314="","",'Men Track input 1'!G314+60*'Men Track input 1'!F314)</f>
        <v/>
      </c>
      <c r="G203" s="46">
        <f>IF('Men Track input 1'!K314="","",'Men Track input 1'!K314)</f>
        <v>0</v>
      </c>
      <c r="H203" s="46">
        <f>IF('Men Track input 1'!L314="","",'Men Track input 1'!L314)</f>
        <v>0</v>
      </c>
      <c r="I203" s="38" t="str">
        <f t="shared" si="17"/>
        <v/>
      </c>
    </row>
    <row r="204" spans="1:9">
      <c r="A204" t="str">
        <f>IF('Men Track input 1'!A315="","",'Men Track input 1'!A315)</f>
        <v/>
      </c>
      <c r="B204" s="38">
        <f>IF('Men Track input 1'!B315="","",'Men Track input 1'!B315)</f>
        <v>14</v>
      </c>
      <c r="C204" s="38" t="str">
        <f>IF('Men Track input 1'!C315="","",'Men Track input 1'!C315)</f>
        <v/>
      </c>
      <c r="D204" s="38" t="str">
        <f>IF('Men Track input 1'!D315="","",'Men Track input 1'!D315)</f>
        <v/>
      </c>
      <c r="E204" s="38" t="str">
        <f>IF('Men Track input 1'!E315="","",'Men Track input 1'!E315)</f>
        <v/>
      </c>
      <c r="F204" s="46" t="str">
        <f>IF('Men Track input 1'!X315="","",'Men Track input 1'!G315+60*'Men Track input 1'!F315)</f>
        <v/>
      </c>
      <c r="G204" s="46">
        <f>IF('Men Track input 1'!K315="","",'Men Track input 1'!K315)</f>
        <v>0</v>
      </c>
      <c r="H204" s="46">
        <f>IF('Men Track input 1'!L315="","",'Men Track input 1'!L315)</f>
        <v>0</v>
      </c>
      <c r="I204" s="38" t="str">
        <f t="shared" si="17"/>
        <v/>
      </c>
    </row>
    <row r="205" spans="1:9">
      <c r="A205" t="str">
        <f>IF('Men Track input 1'!A316="","",'Men Track input 1'!A316)</f>
        <v/>
      </c>
      <c r="B205" s="38">
        <f>IF('Men Track input 1'!B316="","",'Men Track input 1'!B316)</f>
        <v>15</v>
      </c>
      <c r="C205" s="38" t="str">
        <f>IF('Men Track input 1'!C316="","",'Men Track input 1'!C316)</f>
        <v/>
      </c>
      <c r="D205" s="38" t="str">
        <f>IF('Men Track input 1'!D316="","",'Men Track input 1'!D316)</f>
        <v/>
      </c>
      <c r="E205" s="38" t="str">
        <f>IF('Men Track input 1'!E316="","",'Men Track input 1'!E316)</f>
        <v/>
      </c>
      <c r="F205" s="46" t="str">
        <f>IF('Men Track input 1'!X316="","",'Men Track input 1'!G316+60*'Men Track input 1'!F316)</f>
        <v/>
      </c>
      <c r="G205" s="46">
        <f>IF('Men Track input 1'!K316="","",'Men Track input 1'!K316)</f>
        <v>0</v>
      </c>
      <c r="H205" s="46">
        <f>IF('Men Track input 1'!L316="","",'Men Track input 1'!L316)</f>
        <v>0</v>
      </c>
      <c r="I205" s="38" t="str">
        <f t="shared" si="17"/>
        <v/>
      </c>
    </row>
    <row r="206" spans="1:9">
      <c r="A206" t="str">
        <f>IF('Men Track input 1'!A317="","",'Men Track input 1'!A317)</f>
        <v/>
      </c>
      <c r="B206" s="38">
        <f>IF('Men Track input 1'!B317="","",'Men Track input 1'!B317)</f>
        <v>16</v>
      </c>
      <c r="C206" s="38" t="str">
        <f>IF('Men Track input 1'!C317="","",'Men Track input 1'!C317)</f>
        <v/>
      </c>
      <c r="D206" s="38" t="str">
        <f>IF('Men Track input 1'!D317="","",'Men Track input 1'!D317)</f>
        <v/>
      </c>
      <c r="E206" s="38" t="str">
        <f>IF('Men Track input 1'!E317="","",'Men Track input 1'!E317)</f>
        <v/>
      </c>
      <c r="F206" s="46" t="str">
        <f>IF('Men Track input 1'!X317="","",'Men Track input 1'!G317+60*'Men Track input 1'!F317)</f>
        <v/>
      </c>
      <c r="G206" s="46">
        <f>IF('Men Track input 1'!K317="","",'Men Track input 1'!K317)</f>
        <v>0</v>
      </c>
      <c r="H206" s="46">
        <f>IF('Men Track input 1'!L317="","",'Men Track input 1'!L317)</f>
        <v>0</v>
      </c>
      <c r="I206" s="38" t="str">
        <f t="shared" si="17"/>
        <v/>
      </c>
    </row>
    <row r="207" spans="1:9">
      <c r="A207" t="str">
        <f>IF('Men Track input 1'!A318="","",'Men Track input 1'!A318)</f>
        <v/>
      </c>
      <c r="B207" t="str">
        <f>IF('Men Track input 1'!B318="","",'Men Track input 1'!B318)</f>
        <v/>
      </c>
      <c r="C207" t="str">
        <f>IF('Men Track input 1'!C318="","",'Men Track input 1'!C318)</f>
        <v/>
      </c>
      <c r="D207" t="str">
        <f>IF('Men Track input 1'!D318="","",'Men Track input 1'!D318)</f>
        <v/>
      </c>
      <c r="E207" t="str">
        <f>IF('Men Track input 1'!E318="","",'Men Track input 1'!E318)</f>
        <v/>
      </c>
      <c r="F207" s="2" t="str">
        <f>IF('Men Track input 1'!X318="","",'Men Track input 1'!X318)</f>
        <v/>
      </c>
      <c r="G207" s="2" t="str">
        <f>IF('Men Track input 1'!K318="","",'Men Track input 1'!K318)</f>
        <v/>
      </c>
      <c r="H207" s="2" t="str">
        <f>IF('Men Track input 1'!L318="","",'Men Track input 1'!L318)</f>
        <v/>
      </c>
    </row>
    <row r="208" spans="1:9">
      <c r="A208" t="str">
        <f>IF('Men Track input 1'!A319="","",'Men Track input 1'!A319)</f>
        <v/>
      </c>
      <c r="B208" t="str">
        <f>IF('Men Track input 1'!B319="","",'Men Track input 1'!B319)</f>
        <v/>
      </c>
      <c r="C208" t="str">
        <f>IF('Men Track input 1'!C319="","",'Men Track input 1'!C319)</f>
        <v/>
      </c>
      <c r="D208" t="str">
        <f>IF('Men Track input 1'!D319="","",'Men Track input 1'!D319)</f>
        <v/>
      </c>
      <c r="E208" t="str">
        <f>IF('Men Track input 1'!E319="","",'Men Track input 1'!E319)</f>
        <v/>
      </c>
      <c r="F208" s="2" t="str">
        <f>IF('Men Track input 1'!X319="","",'Men Track input 1'!X319)</f>
        <v/>
      </c>
      <c r="G208" s="2" t="str">
        <f>IF('Men Track input 1'!K319="","",'Men Track input 1'!K319)</f>
        <v/>
      </c>
      <c r="H208" s="2" t="str">
        <f>IF('Men Track input 1'!L319="","",'Men Track input 1'!L319)</f>
        <v/>
      </c>
    </row>
    <row r="209" spans="1:9">
      <c r="A209" s="39" t="str">
        <f>IF('Men Track input 2'!A2="","",'Men Track input 2'!A2)</f>
        <v>Event</v>
      </c>
      <c r="B209" s="39" t="str">
        <f>IF('Men Track input 2'!B2="","",'Men Track input 2'!B2)</f>
        <v>Event</v>
      </c>
      <c r="C209" s="39">
        <f>IF('Men Track input 2'!C2="","",'Men Track input 2'!C2)</f>
        <v>1500</v>
      </c>
      <c r="D209" s="39" t="str">
        <f>IF('Men Track input 2'!D2="","",'Men Track input 2'!D2)</f>
        <v>metres</v>
      </c>
      <c r="E209" s="40" t="str">
        <f>A211</f>
        <v>MEN</v>
      </c>
      <c r="F209" s="2" t="str">
        <f>IF('Men Track input 2'!T2="","",'Men Track input 2'!T2)</f>
        <v/>
      </c>
      <c r="G209" s="2" t="str">
        <f>IF('Men Track input 2'!K2="","",'Men Track input 2'!K2)</f>
        <v/>
      </c>
      <c r="H209" s="2" t="str">
        <f>IF('Men Track input 2'!L2="","",'Men Track input 2'!L2)</f>
        <v/>
      </c>
    </row>
    <row r="210" spans="1:9">
      <c r="A210" s="39">
        <f>IF('Men Track input 2'!A3="","",'Men Track input 2'!A3)</f>
        <v>1500</v>
      </c>
      <c r="B210" s="41" t="str">
        <f>IF('Men Track input 2'!B3="","",'Men Track input 2'!B3)</f>
        <v>A string</v>
      </c>
      <c r="C210" s="42" t="str">
        <f>IF('Men Track input 2'!C3="","",'Men Track input 2'!C3)</f>
        <v/>
      </c>
      <c r="D210" s="42" t="str">
        <f>IF('Men Track input 2'!D3="","",'Men Track input 2'!D3)</f>
        <v/>
      </c>
      <c r="E210" s="42" t="str">
        <f>IF('Men Track input 2'!E3="","",'Men Track input 2'!E3)</f>
        <v/>
      </c>
      <c r="F210" s="43"/>
      <c r="G210" s="43" t="str">
        <f>IF('Men Track input 2'!K3="","",'Men Track input 2'!K3)</f>
        <v>Position</v>
      </c>
      <c r="H210" s="43" t="str">
        <f>IF('Men Track input 2'!L3="","",'Men Track input 2'!L3)</f>
        <v>Bonus</v>
      </c>
      <c r="I210" s="98" t="s">
        <v>261</v>
      </c>
    </row>
    <row r="211" spans="1:9">
      <c r="A211" s="40" t="str">
        <f>IF('Men Track input 2'!A4="","",'Men Track input 2'!A4)</f>
        <v>MEN</v>
      </c>
      <c r="B211" s="44" t="str">
        <f>IF('Men Track input 2'!B4="","",'Men Track input 2'!B4)</f>
        <v>Position</v>
      </c>
      <c r="C211" s="37" t="str">
        <f>IF('Men Track input 2'!C4="","",'Men Track input 2'!C4)</f>
        <v>Competitor</v>
      </c>
      <c r="D211" s="37" t="str">
        <f>IF('Men Track input 2'!D4="","",'Men Track input 2'!D4)</f>
        <v>Club</v>
      </c>
      <c r="E211" s="37" t="str">
        <f>IF('Men Track input 2'!E4="","",'Men Track input 2'!E4)</f>
        <v>Bib Number</v>
      </c>
      <c r="F211" s="45" t="str">
        <f>IF('Men Track input 2'!X4="","",'Men Track input 2'!X4)</f>
        <v>Performance</v>
      </c>
      <c r="G211" s="45" t="str">
        <f>IF('Men Track input 2'!K4="","",'Men Track input 2'!K4)</f>
        <v>Points</v>
      </c>
      <c r="H211" s="45" t="str">
        <f>IF('Men Track input 2'!L4="","",'Men Track input 2'!L4)</f>
        <v>Points</v>
      </c>
      <c r="I211" s="44" t="s">
        <v>262</v>
      </c>
    </row>
    <row r="212" spans="1:9">
      <c r="A212" t="str">
        <f>IF('Men Track input 1'!A323="","",'Men Track input 1'!A323)</f>
        <v/>
      </c>
      <c r="B212" s="38">
        <f>IF('Men Track input 2'!B5="","",'Men Track input 2'!B5)</f>
        <v>1</v>
      </c>
      <c r="C212" s="38" t="str">
        <f>IF('Men Track input 2'!C5="","",'Men Track input 2'!C5)</f>
        <v/>
      </c>
      <c r="D212" s="38" t="str">
        <f>IF('Men Track input 2'!D5="","",'Men Track input 2'!D5)</f>
        <v/>
      </c>
      <c r="E212" s="38" t="str">
        <f>IF('Men Track input 2'!E5="","",'Men Track input 2'!E5)</f>
        <v/>
      </c>
      <c r="F212" s="46" t="str">
        <f>IF('Men Track input 2'!X5="","",'Men Track input 2'!G5+60*'Men Track input 2'!F5)</f>
        <v/>
      </c>
      <c r="G212" s="46">
        <f>IF('Men Track input 2'!K5="","",'Men Track input 2'!K5)</f>
        <v>0</v>
      </c>
      <c r="H212" s="46">
        <f>IF('Men Track input 2'!L5="","",'Men Track input 2'!L5)</f>
        <v>0</v>
      </c>
      <c r="I212" s="99" t="str">
        <f>IF(G212=0,"",F212)</f>
        <v/>
      </c>
    </row>
    <row r="213" spans="1:9">
      <c r="A213" t="str">
        <f>IF('Men Track input 1'!A324="","",'Men Track input 1'!A324)</f>
        <v/>
      </c>
      <c r="B213" s="38">
        <f>IF('Men Track input 2'!B6="","",'Men Track input 2'!B6)</f>
        <v>2</v>
      </c>
      <c r="C213" s="38" t="str">
        <f>IF('Men Track input 2'!C6="","",'Men Track input 2'!C6)</f>
        <v/>
      </c>
      <c r="D213" s="38" t="str">
        <f>IF('Men Track input 2'!D6="","",'Men Track input 2'!D6)</f>
        <v/>
      </c>
      <c r="E213" s="38" t="str">
        <f>IF('Men Track input 2'!E6="","",'Men Track input 2'!E6)</f>
        <v/>
      </c>
      <c r="F213" s="46" t="str">
        <f>IF('Men Track input 2'!X6="","",'Men Track input 2'!G6+60*'Men Track input 2'!F6)</f>
        <v/>
      </c>
      <c r="G213" s="46">
        <f>IF('Men Track input 2'!K6="","",'Men Track input 2'!K6)</f>
        <v>0</v>
      </c>
      <c r="H213" s="46">
        <f>IF('Men Track input 2'!L6="","",'Men Track input 2'!L6)</f>
        <v>0</v>
      </c>
      <c r="I213" s="38" t="str">
        <f t="shared" ref="I213:I219" si="18">IF(G213=0,"",F213)</f>
        <v/>
      </c>
    </row>
    <row r="214" spans="1:9">
      <c r="A214" t="str">
        <f>IF('Men Track input 1'!A325="","",'Men Track input 1'!A325)</f>
        <v/>
      </c>
      <c r="B214" s="38">
        <f>IF('Men Track input 2'!B7="","",'Men Track input 2'!B7)</f>
        <v>3</v>
      </c>
      <c r="C214" s="38" t="str">
        <f>IF('Men Track input 2'!C7="","",'Men Track input 2'!C7)</f>
        <v/>
      </c>
      <c r="D214" s="38" t="str">
        <f>IF('Men Track input 2'!D7="","",'Men Track input 2'!D7)</f>
        <v/>
      </c>
      <c r="E214" s="38" t="str">
        <f>IF('Men Track input 2'!E7="","",'Men Track input 2'!E7)</f>
        <v/>
      </c>
      <c r="F214" s="46" t="str">
        <f>IF('Men Track input 2'!X7="","",'Men Track input 2'!G7+60*'Men Track input 2'!F7)</f>
        <v/>
      </c>
      <c r="G214" s="46">
        <f>IF('Men Track input 2'!K7="","",'Men Track input 2'!K7)</f>
        <v>0</v>
      </c>
      <c r="H214" s="46">
        <f>IF('Men Track input 2'!L7="","",'Men Track input 2'!L7)</f>
        <v>0</v>
      </c>
      <c r="I214" s="38" t="str">
        <f t="shared" si="18"/>
        <v/>
      </c>
    </row>
    <row r="215" spans="1:9">
      <c r="A215" t="str">
        <f>IF('Men Track input 1'!A326="","",'Men Track input 1'!A326)</f>
        <v/>
      </c>
      <c r="B215" s="38">
        <f>IF('Men Track input 2'!B8="","",'Men Track input 2'!B8)</f>
        <v>4</v>
      </c>
      <c r="C215" s="38" t="str">
        <f>IF('Men Track input 2'!C8="","",'Men Track input 2'!C8)</f>
        <v/>
      </c>
      <c r="D215" s="38" t="str">
        <f>IF('Men Track input 2'!D8="","",'Men Track input 2'!D8)</f>
        <v/>
      </c>
      <c r="E215" s="38" t="str">
        <f>IF('Men Track input 2'!E8="","",'Men Track input 2'!E8)</f>
        <v/>
      </c>
      <c r="F215" s="46" t="str">
        <f>IF('Men Track input 2'!X8="","",'Men Track input 2'!G8+60*'Men Track input 2'!F8)</f>
        <v/>
      </c>
      <c r="G215" s="46">
        <f>IF('Men Track input 2'!K8="","",'Men Track input 2'!K8)</f>
        <v>0</v>
      </c>
      <c r="H215" s="46">
        <f>IF('Men Track input 2'!L8="","",'Men Track input 2'!L8)</f>
        <v>0</v>
      </c>
      <c r="I215" s="38" t="str">
        <f t="shared" si="18"/>
        <v/>
      </c>
    </row>
    <row r="216" spans="1:9">
      <c r="A216" t="str">
        <f>IF('Men Track input 1'!A327="","",'Men Track input 1'!A327)</f>
        <v/>
      </c>
      <c r="B216" s="38">
        <f>IF('Men Track input 2'!B9="","",'Men Track input 2'!B9)</f>
        <v>5</v>
      </c>
      <c r="C216" s="38" t="str">
        <f>IF('Men Track input 2'!C9="","",'Men Track input 2'!C9)</f>
        <v/>
      </c>
      <c r="D216" s="38" t="str">
        <f>IF('Men Track input 2'!D9="","",'Men Track input 2'!D9)</f>
        <v/>
      </c>
      <c r="E216" s="38" t="str">
        <f>IF('Men Track input 2'!E9="","",'Men Track input 2'!E9)</f>
        <v/>
      </c>
      <c r="F216" s="46" t="str">
        <f>IF('Men Track input 2'!X9="","",'Men Track input 2'!G9+60*'Men Track input 2'!F9)</f>
        <v/>
      </c>
      <c r="G216" s="46">
        <f>IF('Men Track input 2'!K9="","",'Men Track input 2'!K9)</f>
        <v>0</v>
      </c>
      <c r="H216" s="46">
        <f>IF('Men Track input 2'!L9="","",'Men Track input 2'!L9)</f>
        <v>0</v>
      </c>
      <c r="I216" s="38" t="str">
        <f t="shared" si="18"/>
        <v/>
      </c>
    </row>
    <row r="217" spans="1:9">
      <c r="A217" t="str">
        <f>IF('Men Track input 1'!A328="","",'Men Track input 1'!A328)</f>
        <v/>
      </c>
      <c r="B217" s="38">
        <f>IF('Men Track input 2'!B10="","",'Men Track input 2'!B10)</f>
        <v>6</v>
      </c>
      <c r="C217" s="38" t="str">
        <f>IF('Men Track input 2'!C10="","",'Men Track input 2'!C10)</f>
        <v/>
      </c>
      <c r="D217" s="38" t="str">
        <f>IF('Men Track input 2'!D10="","",'Men Track input 2'!D10)</f>
        <v/>
      </c>
      <c r="E217" s="38" t="str">
        <f>IF('Men Track input 2'!E10="","",'Men Track input 2'!E10)</f>
        <v/>
      </c>
      <c r="F217" s="46" t="str">
        <f>IF('Men Track input 2'!X10="","",'Men Track input 2'!G10+60*'Men Track input 2'!F10)</f>
        <v/>
      </c>
      <c r="G217" s="46">
        <f>IF('Men Track input 2'!K10="","",'Men Track input 2'!K10)</f>
        <v>0</v>
      </c>
      <c r="H217" s="46">
        <f>IF('Men Track input 2'!L10="","",'Men Track input 2'!L10)</f>
        <v>0</v>
      </c>
      <c r="I217" s="38" t="str">
        <f t="shared" si="18"/>
        <v/>
      </c>
    </row>
    <row r="218" spans="1:9">
      <c r="A218" t="str">
        <f>IF('Men Track input 1'!A329="","",'Men Track input 1'!A329)</f>
        <v/>
      </c>
      <c r="B218" s="38">
        <f>IF('Men Track input 2'!B11="","",'Men Track input 2'!B11)</f>
        <v>7</v>
      </c>
      <c r="C218" s="38" t="str">
        <f>IF('Men Track input 2'!C11="","",'Men Track input 2'!C11)</f>
        <v/>
      </c>
      <c r="D218" s="38" t="str">
        <f>IF('Men Track input 2'!D11="","",'Men Track input 2'!D11)</f>
        <v/>
      </c>
      <c r="E218" s="38" t="str">
        <f>IF('Men Track input 2'!E11="","",'Men Track input 2'!E11)</f>
        <v/>
      </c>
      <c r="F218" s="46" t="str">
        <f>IF('Men Track input 2'!X11="","",'Men Track input 2'!G11+60*'Men Track input 2'!F11)</f>
        <v/>
      </c>
      <c r="G218" s="46">
        <f>IF('Men Track input 2'!K11="","",'Men Track input 2'!K11)</f>
        <v>0</v>
      </c>
      <c r="H218" s="46">
        <f>IF('Men Track input 2'!L11="","",'Men Track input 2'!L11)</f>
        <v>0</v>
      </c>
      <c r="I218" s="38" t="str">
        <f t="shared" si="18"/>
        <v/>
      </c>
    </row>
    <row r="219" spans="1:9">
      <c r="A219" t="str">
        <f>IF('Men Track input 1'!A330="","",'Men Track input 1'!A330)</f>
        <v/>
      </c>
      <c r="B219" s="38">
        <f>IF('Men Track input 2'!B12="","",'Men Track input 2'!B12)</f>
        <v>8</v>
      </c>
      <c r="C219" s="38" t="str">
        <f>IF('Men Track input 2'!C12="","",'Men Track input 2'!C12)</f>
        <v/>
      </c>
      <c r="D219" s="38" t="str">
        <f>IF('Men Track input 2'!D12="","",'Men Track input 2'!D12)</f>
        <v/>
      </c>
      <c r="E219" s="38" t="str">
        <f>IF('Men Track input 2'!E12="","",'Men Track input 2'!E12)</f>
        <v/>
      </c>
      <c r="F219" s="46" t="str">
        <f>IF('Men Track input 2'!X12="","",'Men Track input 2'!G12+60*'Men Track input 2'!F12)</f>
        <v/>
      </c>
      <c r="G219" s="46">
        <f>IF('Men Track input 2'!K12="","",'Men Track input 2'!K12)</f>
        <v>0</v>
      </c>
      <c r="H219" s="46">
        <f>IF('Men Track input 2'!L12="","",'Men Track input 2'!L12)</f>
        <v>0</v>
      </c>
      <c r="I219" s="38" t="str">
        <f t="shared" si="18"/>
        <v/>
      </c>
    </row>
    <row r="220" spans="1:9">
      <c r="A220" s="16" t="str">
        <f>IF('Men Track input 2'!A13="","",'Men Track input 2'!A13)</f>
        <v>Event</v>
      </c>
      <c r="B220" t="str">
        <f>IF('Men Track input 2'!B13="","",'Men Track input 2'!B13)</f>
        <v/>
      </c>
      <c r="C220" t="str">
        <f>IF('Men Track input 2'!C13="","",'Men Track input 2'!C13)</f>
        <v/>
      </c>
      <c r="D220" t="str">
        <f>IF('Men Track input 2'!D13="","",'Men Track input 2'!D13)</f>
        <v/>
      </c>
      <c r="E220" t="str">
        <f>IF('Men Track input 1'!E331="","",'Men Track input 1'!E331)</f>
        <v/>
      </c>
      <c r="F220" s="2" t="str">
        <f>IF('Men Track input 2'!T13="","",'Men Track input 2'!T13)</f>
        <v/>
      </c>
      <c r="G220" s="2" t="str">
        <f>IF('Men Track input 2'!K13="","",'Men Track input 2'!K13)</f>
        <v/>
      </c>
      <c r="H220" s="2" t="str">
        <f>IF('Men Track input 2'!L13="","",'Men Track input 2'!L13)</f>
        <v/>
      </c>
    </row>
    <row r="221" spans="1:9">
      <c r="A221" s="39">
        <f>IF('Men Track input 2'!A14="","",'Men Track input 2'!A14)</f>
        <v>1500</v>
      </c>
      <c r="B221" s="47" t="str">
        <f>IF('Men Track input 2'!B14="","",'Men Track input 2'!B14)</f>
        <v>B+C string</v>
      </c>
      <c r="C221" s="42" t="str">
        <f>IF('Men Track input 2'!C14="","",'Men Track input 2'!C14)</f>
        <v/>
      </c>
      <c r="D221" s="42" t="str">
        <f>IF('Men Track input 2'!D14="","",'Men Track input 2'!D14)</f>
        <v/>
      </c>
      <c r="E221" s="42" t="str">
        <f>IF('Men Track input 2'!E14="","",'Men Track input 2'!E14)</f>
        <v/>
      </c>
      <c r="F221" s="43"/>
      <c r="G221" s="43" t="str">
        <f>IF('Men Track input 2'!K14="","",'Men Track input 2'!K14)</f>
        <v>Position</v>
      </c>
      <c r="H221" s="43" t="str">
        <f>IF('Men Track input 2'!L14="","",'Men Track input 2'!L14)</f>
        <v>Bonus</v>
      </c>
      <c r="I221" s="98" t="s">
        <v>261</v>
      </c>
    </row>
    <row r="222" spans="1:9">
      <c r="A222" s="40" t="str">
        <f>IF('Men Track input 2'!A15="","",'Men Track input 2'!A15)</f>
        <v>MEN</v>
      </c>
      <c r="B222" s="37" t="str">
        <f>IF('Men Track input 2'!B15="","",'Men Track input 2'!B15)</f>
        <v>Position</v>
      </c>
      <c r="C222" s="37" t="str">
        <f>IF('Men Track input 2'!C15="","",'Men Track input 2'!C15)</f>
        <v>Competitor</v>
      </c>
      <c r="D222" s="37" t="str">
        <f>IF('Men Track input 2'!D15="","",'Men Track input 2'!D15)</f>
        <v>Club</v>
      </c>
      <c r="E222" s="37" t="str">
        <f>IF('Men Track input 2'!E15="","",'Men Track input 2'!E15)</f>
        <v>Bib Number</v>
      </c>
      <c r="F222" s="45" t="str">
        <f>IF('Men Track input 2'!X15="","",'Men Track input 2'!X15)</f>
        <v>Performance</v>
      </c>
      <c r="G222" s="45" t="str">
        <f>IF('Men Track input 2'!K15="","",'Men Track input 2'!K15)</f>
        <v>Points</v>
      </c>
      <c r="H222" s="45" t="str">
        <f>IF('Men Track input 2'!L15="","",'Men Track input 2'!L15)</f>
        <v>Points</v>
      </c>
      <c r="I222" s="44" t="s">
        <v>262</v>
      </c>
    </row>
    <row r="223" spans="1:9">
      <c r="A223" t="str">
        <f>IF('Men Track input 1'!A334="","",'Men Track input 1'!A334)</f>
        <v/>
      </c>
      <c r="B223" s="38">
        <f>IF('Men Track input 2'!B16="","",'Men Track input 2'!B16)</f>
        <v>1</v>
      </c>
      <c r="C223" s="38" t="str">
        <f>IF('Men Track input 2'!C16="","",'Men Track input 2'!C16)</f>
        <v/>
      </c>
      <c r="D223" s="38" t="str">
        <f>IF('Men Track input 2'!D16="","",'Men Track input 2'!D16)</f>
        <v/>
      </c>
      <c r="E223" s="38" t="str">
        <f>IF('Men Track input 2'!E16="","",'Men Track input 2'!E16)</f>
        <v/>
      </c>
      <c r="F223" s="46" t="str">
        <f>IF('Men Track input 2'!X16="","",'Men Track input 2'!G16+60*'Men Track input 2'!F16)</f>
        <v/>
      </c>
      <c r="G223" s="46">
        <f>IF('Men Track input 2'!K16="","",'Men Track input 2'!K16)</f>
        <v>0</v>
      </c>
      <c r="H223" s="46">
        <f>IF('Men Track input 2'!L16="","",'Men Track input 2'!L16)</f>
        <v>0</v>
      </c>
      <c r="I223" s="99" t="str">
        <f>IF(G223=0,"",F223)</f>
        <v/>
      </c>
    </row>
    <row r="224" spans="1:9">
      <c r="A224" t="str">
        <f>IF('Men Track input 1'!A335="","",'Men Track input 1'!A335)</f>
        <v/>
      </c>
      <c r="B224" s="38">
        <f>IF('Men Track input 2'!B17="","",'Men Track input 2'!B17)</f>
        <v>2</v>
      </c>
      <c r="C224" s="38" t="str">
        <f>IF('Men Track input 2'!C17="","",'Men Track input 2'!C17)</f>
        <v/>
      </c>
      <c r="D224" s="38" t="str">
        <f>IF('Men Track input 2'!D17="","",'Men Track input 2'!D17)</f>
        <v/>
      </c>
      <c r="E224" s="38" t="str">
        <f>IF('Men Track input 2'!E17="","",'Men Track input 2'!E17)</f>
        <v/>
      </c>
      <c r="F224" s="46" t="str">
        <f>IF('Men Track input 2'!X17="","",'Men Track input 2'!G17+60*'Men Track input 2'!F17)</f>
        <v/>
      </c>
      <c r="G224" s="46">
        <f>IF('Men Track input 2'!K17="","",'Men Track input 2'!K17)</f>
        <v>0</v>
      </c>
      <c r="H224" s="46">
        <f>IF('Men Track input 2'!L17="","",'Men Track input 2'!L17)</f>
        <v>0</v>
      </c>
      <c r="I224" s="38" t="str">
        <f t="shared" ref="I224:I230" si="19">IF(G224=0,"",F224)</f>
        <v/>
      </c>
    </row>
    <row r="225" spans="1:9">
      <c r="A225" t="str">
        <f>IF('Men Track input 1'!A336="","",'Men Track input 1'!A336)</f>
        <v/>
      </c>
      <c r="B225" s="38">
        <f>IF('Men Track input 2'!B18="","",'Men Track input 2'!B18)</f>
        <v>3</v>
      </c>
      <c r="C225" s="38" t="str">
        <f>IF('Men Track input 2'!C18="","",'Men Track input 2'!C18)</f>
        <v/>
      </c>
      <c r="D225" s="38" t="str">
        <f>IF('Men Track input 2'!D18="","",'Men Track input 2'!D18)</f>
        <v/>
      </c>
      <c r="E225" s="38" t="str">
        <f>IF('Men Track input 2'!E18="","",'Men Track input 2'!E18)</f>
        <v/>
      </c>
      <c r="F225" s="46" t="str">
        <f>IF('Men Track input 2'!X18="","",'Men Track input 2'!G18+60*'Men Track input 2'!F18)</f>
        <v/>
      </c>
      <c r="G225" s="46">
        <f>IF('Men Track input 2'!K18="","",'Men Track input 2'!K18)</f>
        <v>0</v>
      </c>
      <c r="H225" s="46">
        <f>IF('Men Track input 2'!L18="","",'Men Track input 2'!L18)</f>
        <v>0</v>
      </c>
      <c r="I225" s="38" t="str">
        <f t="shared" si="19"/>
        <v/>
      </c>
    </row>
    <row r="226" spans="1:9">
      <c r="A226" t="str">
        <f>IF('Men Track input 1'!A337="","",'Men Track input 1'!A337)</f>
        <v/>
      </c>
      <c r="B226" s="38">
        <f>IF('Men Track input 2'!B19="","",'Men Track input 2'!B19)</f>
        <v>4</v>
      </c>
      <c r="C226" s="38" t="str">
        <f>IF('Men Track input 2'!C19="","",'Men Track input 2'!C19)</f>
        <v/>
      </c>
      <c r="D226" s="38" t="str">
        <f>IF('Men Track input 2'!D19="","",'Men Track input 2'!D19)</f>
        <v/>
      </c>
      <c r="E226" s="38" t="str">
        <f>IF('Men Track input 2'!E19="","",'Men Track input 2'!E19)</f>
        <v/>
      </c>
      <c r="F226" s="46" t="str">
        <f>IF('Men Track input 2'!X19="","",'Men Track input 2'!G19+60*'Men Track input 2'!F19)</f>
        <v/>
      </c>
      <c r="G226" s="46">
        <f>IF('Men Track input 2'!K19="","",'Men Track input 2'!K19)</f>
        <v>0</v>
      </c>
      <c r="H226" s="46">
        <f>IF('Men Track input 2'!L19="","",'Men Track input 2'!L19)</f>
        <v>0</v>
      </c>
      <c r="I226" s="38" t="str">
        <f t="shared" si="19"/>
        <v/>
      </c>
    </row>
    <row r="227" spans="1:9">
      <c r="A227" t="str">
        <f>IF('Men Track input 1'!A338="","",'Men Track input 1'!A338)</f>
        <v/>
      </c>
      <c r="B227" s="38">
        <f>IF('Men Track input 2'!B20="","",'Men Track input 2'!B20)</f>
        <v>5</v>
      </c>
      <c r="C227" s="38" t="str">
        <f>IF('Men Track input 2'!C20="","",'Men Track input 2'!C20)</f>
        <v/>
      </c>
      <c r="D227" s="38" t="str">
        <f>IF('Men Track input 2'!D20="","",'Men Track input 2'!D20)</f>
        <v/>
      </c>
      <c r="E227" s="38" t="str">
        <f>IF('Men Track input 2'!E20="","",'Men Track input 2'!E20)</f>
        <v/>
      </c>
      <c r="F227" s="46" t="str">
        <f>IF('Men Track input 2'!X20="","",'Men Track input 2'!G20+60*'Men Track input 2'!F20)</f>
        <v/>
      </c>
      <c r="G227" s="46">
        <f>IF('Men Track input 2'!K20="","",'Men Track input 2'!K20)</f>
        <v>0</v>
      </c>
      <c r="H227" s="46">
        <f>IF('Men Track input 2'!L20="","",'Men Track input 2'!L20)</f>
        <v>0</v>
      </c>
      <c r="I227" s="38" t="str">
        <f t="shared" si="19"/>
        <v/>
      </c>
    </row>
    <row r="228" spans="1:9">
      <c r="A228" t="str">
        <f>IF('Men Track input 1'!A339="","",'Men Track input 1'!A339)</f>
        <v/>
      </c>
      <c r="B228" s="38">
        <f>IF('Men Track input 2'!B21="","",'Men Track input 2'!B21)</f>
        <v>6</v>
      </c>
      <c r="C228" s="38" t="str">
        <f>IF('Men Track input 2'!C21="","",'Men Track input 2'!C21)</f>
        <v/>
      </c>
      <c r="D228" s="38" t="str">
        <f>IF('Men Track input 2'!D21="","",'Men Track input 2'!D21)</f>
        <v/>
      </c>
      <c r="E228" s="38" t="str">
        <f>IF('Men Track input 2'!E21="","",'Men Track input 2'!E21)</f>
        <v/>
      </c>
      <c r="F228" s="46" t="str">
        <f>IF('Men Track input 2'!X21="","",'Men Track input 2'!G21+60*'Men Track input 2'!F21)</f>
        <v/>
      </c>
      <c r="G228" s="46">
        <f>IF('Men Track input 2'!K21="","",'Men Track input 2'!K21)</f>
        <v>0</v>
      </c>
      <c r="H228" s="46">
        <f>IF('Men Track input 2'!L21="","",'Men Track input 2'!L21)</f>
        <v>0</v>
      </c>
      <c r="I228" s="38" t="str">
        <f t="shared" si="19"/>
        <v/>
      </c>
    </row>
    <row r="229" spans="1:9">
      <c r="A229" t="str">
        <f>IF('Men Track input 1'!A340="","",'Men Track input 1'!A340)</f>
        <v/>
      </c>
      <c r="B229" s="38">
        <f>IF('Men Track input 2'!B22="","",'Men Track input 2'!B22)</f>
        <v>7</v>
      </c>
      <c r="C229" s="38" t="str">
        <f>IF('Men Track input 2'!C22="","",'Men Track input 2'!C22)</f>
        <v/>
      </c>
      <c r="D229" s="38" t="str">
        <f>IF('Men Track input 2'!D22="","",'Men Track input 2'!D22)</f>
        <v/>
      </c>
      <c r="E229" s="38" t="str">
        <f>IF('Men Track input 2'!E22="","",'Men Track input 2'!E22)</f>
        <v/>
      </c>
      <c r="F229" s="46" t="str">
        <f>IF('Men Track input 2'!X22="","",'Men Track input 2'!G22+60*'Men Track input 2'!F22)</f>
        <v/>
      </c>
      <c r="G229" s="46">
        <f>IF('Men Track input 2'!K22="","",'Men Track input 2'!K22)</f>
        <v>0</v>
      </c>
      <c r="H229" s="46">
        <f>IF('Men Track input 2'!L22="","",'Men Track input 2'!L22)</f>
        <v>0</v>
      </c>
      <c r="I229" s="38" t="str">
        <f t="shared" si="19"/>
        <v/>
      </c>
    </row>
    <row r="230" spans="1:9">
      <c r="A230" t="str">
        <f>IF('Men Track input 1'!A341="","",'Men Track input 1'!A341)</f>
        <v/>
      </c>
      <c r="B230" s="38">
        <f>IF('Men Track input 2'!B23="","",'Men Track input 2'!B23)</f>
        <v>8</v>
      </c>
      <c r="C230" s="38" t="str">
        <f>IF('Men Track input 2'!C23="","",'Men Track input 2'!C23)</f>
        <v/>
      </c>
      <c r="D230" s="38" t="str">
        <f>IF('Men Track input 2'!D23="","",'Men Track input 2'!D23)</f>
        <v/>
      </c>
      <c r="E230" s="38" t="str">
        <f>IF('Men Track input 2'!E23="","",'Men Track input 2'!E23)</f>
        <v/>
      </c>
      <c r="F230" s="46" t="str">
        <f>IF('Men Track input 2'!X23="","",'Men Track input 2'!G23+60*'Men Track input 2'!F23)</f>
        <v/>
      </c>
      <c r="G230" s="46">
        <f>IF('Men Track input 2'!K23="","",'Men Track input 2'!K23)</f>
        <v>0</v>
      </c>
      <c r="H230" s="46">
        <f>IF('Men Track input 2'!L23="","",'Men Track input 2'!L23)</f>
        <v>0</v>
      </c>
      <c r="I230" s="38" t="str">
        <f t="shared" si="19"/>
        <v/>
      </c>
    </row>
    <row r="231" spans="1:9">
      <c r="A231" t="str">
        <f>IF('Men Track input 1'!A345="","",'Men Track input 1'!A345)</f>
        <v/>
      </c>
      <c r="B231" s="38">
        <f>IF('Men Track input 2'!B24="","",'Men Track input 2'!B24)</f>
        <v>9</v>
      </c>
      <c r="C231" s="38" t="str">
        <f>IF('Men Track input 2'!C24="","",'Men Track input 2'!C24)</f>
        <v/>
      </c>
      <c r="D231" s="38" t="str">
        <f>IF('Men Track input 2'!D24="","",'Men Track input 2'!D24)</f>
        <v/>
      </c>
      <c r="E231" s="38" t="str">
        <f>IF('Men Track input 2'!E24="","",'Men Track input 2'!E24)</f>
        <v/>
      </c>
      <c r="F231" s="46" t="str">
        <f>IF('Men Track input 2'!X24="","",'Men Track input 2'!G24+60*'Men Track input 2'!F24)</f>
        <v/>
      </c>
      <c r="G231" s="46">
        <f>IF('Men Track input 2'!K24="","",'Men Track input 2'!K24)</f>
        <v>0</v>
      </c>
      <c r="H231" s="46">
        <f>IF('Men Track input 2'!L24="","",'Men Track input 2'!L24)</f>
        <v>0</v>
      </c>
      <c r="I231" s="99" t="str">
        <f>IF(G231=0,"",F231)</f>
        <v/>
      </c>
    </row>
    <row r="232" spans="1:9">
      <c r="A232" t="str">
        <f>IF('Men Track input 1'!A346="","",'Men Track input 1'!A346)</f>
        <v/>
      </c>
      <c r="B232" s="38">
        <f>IF('Men Track input 2'!B25="","",'Men Track input 2'!B25)</f>
        <v>10</v>
      </c>
      <c r="C232" s="38" t="str">
        <f>IF('Men Track input 2'!C25="","",'Men Track input 2'!C25)</f>
        <v/>
      </c>
      <c r="D232" s="38" t="str">
        <f>IF('Men Track input 2'!D25="","",'Men Track input 2'!D25)</f>
        <v/>
      </c>
      <c r="E232" s="38" t="str">
        <f>IF('Men Track input 2'!E25="","",'Men Track input 2'!E25)</f>
        <v/>
      </c>
      <c r="F232" s="46" t="str">
        <f>IF('Men Track input 2'!X25="","",'Men Track input 2'!G25+60*'Men Track input 2'!F25)</f>
        <v/>
      </c>
      <c r="G232" s="46">
        <f>IF('Men Track input 2'!K25="","",'Men Track input 2'!K25)</f>
        <v>0</v>
      </c>
      <c r="H232" s="46">
        <f>IF('Men Track input 2'!L25="","",'Men Track input 2'!L25)</f>
        <v>0</v>
      </c>
      <c r="I232" s="38" t="str">
        <f t="shared" ref="I232:I238" si="20">IF(G232=0,"",F232)</f>
        <v/>
      </c>
    </row>
    <row r="233" spans="1:9">
      <c r="A233" t="str">
        <f>IF('Men Track input 1'!A347="","",'Men Track input 1'!A347)</f>
        <v/>
      </c>
      <c r="B233" s="38">
        <f>IF('Men Track input 2'!B26="","",'Men Track input 2'!B26)</f>
        <v>11</v>
      </c>
      <c r="C233" s="38" t="str">
        <f>IF('Men Track input 2'!C26="","",'Men Track input 2'!C26)</f>
        <v/>
      </c>
      <c r="D233" s="38" t="str">
        <f>IF('Men Track input 2'!D26="","",'Men Track input 2'!D26)</f>
        <v/>
      </c>
      <c r="E233" s="38" t="str">
        <f>IF('Men Track input 2'!E26="","",'Men Track input 2'!E26)</f>
        <v/>
      </c>
      <c r="F233" s="46" t="str">
        <f>IF('Men Track input 2'!X26="","",'Men Track input 2'!G26+60*'Men Track input 2'!F26)</f>
        <v/>
      </c>
      <c r="G233" s="46">
        <f>IF('Men Track input 2'!K26="","",'Men Track input 2'!K26)</f>
        <v>0</v>
      </c>
      <c r="H233" s="46">
        <f>IF('Men Track input 2'!L26="","",'Men Track input 2'!L26)</f>
        <v>0</v>
      </c>
      <c r="I233" s="38" t="str">
        <f t="shared" si="20"/>
        <v/>
      </c>
    </row>
    <row r="234" spans="1:9">
      <c r="A234" t="str">
        <f>IF('Men Track input 1'!A348="","",'Men Track input 1'!A348)</f>
        <v/>
      </c>
      <c r="B234" s="38">
        <f>IF('Men Track input 2'!B27="","",'Men Track input 2'!B27)</f>
        <v>12</v>
      </c>
      <c r="C234" s="38" t="str">
        <f>IF('Men Track input 2'!C27="","",'Men Track input 2'!C27)</f>
        <v/>
      </c>
      <c r="D234" s="38" t="str">
        <f>IF('Men Track input 2'!D27="","",'Men Track input 2'!D27)</f>
        <v/>
      </c>
      <c r="E234" s="38" t="str">
        <f>IF('Men Track input 2'!E27="","",'Men Track input 2'!E27)</f>
        <v/>
      </c>
      <c r="F234" s="46" t="str">
        <f>IF('Men Track input 2'!X27="","",'Men Track input 2'!G27+60*'Men Track input 2'!F27)</f>
        <v/>
      </c>
      <c r="G234" s="46">
        <f>IF('Men Track input 2'!K27="","",'Men Track input 2'!K27)</f>
        <v>0</v>
      </c>
      <c r="H234" s="46">
        <f>IF('Men Track input 2'!L27="","",'Men Track input 2'!L27)</f>
        <v>0</v>
      </c>
      <c r="I234" s="38" t="str">
        <f t="shared" si="20"/>
        <v/>
      </c>
    </row>
    <row r="235" spans="1:9">
      <c r="A235" t="str">
        <f>IF('Men Track input 1'!A349="","",'Men Track input 1'!A349)</f>
        <v/>
      </c>
      <c r="B235" s="38">
        <f>IF('Men Track input 2'!B28="","",'Men Track input 2'!B28)</f>
        <v>13</v>
      </c>
      <c r="C235" s="38" t="str">
        <f>IF('Men Track input 2'!C28="","",'Men Track input 2'!C28)</f>
        <v/>
      </c>
      <c r="D235" s="38" t="str">
        <f>IF('Men Track input 2'!D28="","",'Men Track input 2'!D28)</f>
        <v/>
      </c>
      <c r="E235" s="38" t="str">
        <f>IF('Men Track input 2'!E28="","",'Men Track input 2'!E28)</f>
        <v/>
      </c>
      <c r="F235" s="46" t="str">
        <f>IF('Men Track input 2'!X28="","",'Men Track input 2'!G28+60*'Men Track input 2'!F28)</f>
        <v/>
      </c>
      <c r="G235" s="46">
        <f>IF('Men Track input 2'!K28="","",'Men Track input 2'!K28)</f>
        <v>0</v>
      </c>
      <c r="H235" s="46">
        <f>IF('Men Track input 2'!L28="","",'Men Track input 2'!L28)</f>
        <v>0</v>
      </c>
      <c r="I235" s="38" t="str">
        <f t="shared" si="20"/>
        <v/>
      </c>
    </row>
    <row r="236" spans="1:9">
      <c r="A236" t="str">
        <f>IF('Men Track input 1'!A350="","",'Men Track input 1'!A350)</f>
        <v/>
      </c>
      <c r="B236" s="38">
        <f>IF('Men Track input 2'!B29="","",'Men Track input 2'!B29)</f>
        <v>14</v>
      </c>
      <c r="C236" s="38" t="str">
        <f>IF('Men Track input 2'!C29="","",'Men Track input 2'!C29)</f>
        <v/>
      </c>
      <c r="D236" s="38" t="str">
        <f>IF('Men Track input 2'!D29="","",'Men Track input 2'!D29)</f>
        <v/>
      </c>
      <c r="E236" s="38" t="str">
        <f>IF('Men Track input 2'!E29="","",'Men Track input 2'!E29)</f>
        <v/>
      </c>
      <c r="F236" s="46" t="str">
        <f>IF('Men Track input 2'!X29="","",'Men Track input 2'!G29+60*'Men Track input 2'!F29)</f>
        <v/>
      </c>
      <c r="G236" s="46">
        <f>IF('Men Track input 2'!K29="","",'Men Track input 2'!K29)</f>
        <v>0</v>
      </c>
      <c r="H236" s="46">
        <f>IF('Men Track input 2'!L29="","",'Men Track input 2'!L29)</f>
        <v>0</v>
      </c>
      <c r="I236" s="38" t="str">
        <f t="shared" si="20"/>
        <v/>
      </c>
    </row>
    <row r="237" spans="1:9">
      <c r="A237" t="str">
        <f>IF('Men Track input 1'!A351="","",'Men Track input 1'!A351)</f>
        <v/>
      </c>
      <c r="B237" s="38">
        <f>IF('Men Track input 2'!B30="","",'Men Track input 2'!B30)</f>
        <v>15</v>
      </c>
      <c r="C237" s="38" t="str">
        <f>IF('Men Track input 2'!C30="","",'Men Track input 2'!C30)</f>
        <v/>
      </c>
      <c r="D237" s="38" t="str">
        <f>IF('Men Track input 2'!D30="","",'Men Track input 2'!D30)</f>
        <v/>
      </c>
      <c r="E237" s="38" t="str">
        <f>IF('Men Track input 2'!E30="","",'Men Track input 2'!E30)</f>
        <v/>
      </c>
      <c r="F237" s="46" t="str">
        <f>IF('Men Track input 2'!X30="","",'Men Track input 2'!G30+60*'Men Track input 2'!F30)</f>
        <v/>
      </c>
      <c r="G237" s="46">
        <f>IF('Men Track input 2'!K30="","",'Men Track input 2'!K30)</f>
        <v>0</v>
      </c>
      <c r="H237" s="46">
        <f>IF('Men Track input 2'!L30="","",'Men Track input 2'!L30)</f>
        <v>0</v>
      </c>
      <c r="I237" s="38" t="str">
        <f t="shared" si="20"/>
        <v/>
      </c>
    </row>
    <row r="238" spans="1:9">
      <c r="A238" t="str">
        <f>IF('Men Track input 1'!A352="","",'Men Track input 1'!A352)</f>
        <v/>
      </c>
      <c r="B238" s="38">
        <f>IF('Men Track input 2'!B31="","",'Men Track input 2'!B31)</f>
        <v>16</v>
      </c>
      <c r="C238" s="38" t="str">
        <f>IF('Men Track input 2'!C31="","",'Men Track input 2'!C31)</f>
        <v/>
      </c>
      <c r="D238" s="38" t="str">
        <f>IF('Men Track input 2'!D31="","",'Men Track input 2'!D31)</f>
        <v/>
      </c>
      <c r="E238" s="38" t="str">
        <f>IF('Men Track input 2'!E31="","",'Men Track input 2'!E31)</f>
        <v/>
      </c>
      <c r="F238" s="46" t="str">
        <f>IF('Men Track input 2'!X31="","",'Men Track input 2'!G31+60*'Men Track input 2'!F31)</f>
        <v/>
      </c>
      <c r="G238" s="46">
        <f>IF('Men Track input 2'!K31="","",'Men Track input 2'!K31)</f>
        <v>0</v>
      </c>
      <c r="H238" s="46">
        <f>IF('Men Track input 2'!L31="","",'Men Track input 2'!L31)</f>
        <v>0</v>
      </c>
      <c r="I238" s="38" t="str">
        <f t="shared" si="20"/>
        <v/>
      </c>
    </row>
    <row r="241" spans="1:9">
      <c r="A241" s="39" t="str">
        <f>IF('Men Track input 2'!A34="","",'Men Track input 2'!A34)</f>
        <v>Event</v>
      </c>
      <c r="B241" s="39" t="str">
        <f>IF('Men Track input 2'!B34="","",'Men Track input 2'!B34)</f>
        <v>Event</v>
      </c>
      <c r="C241" s="39">
        <f>IF('Men Track input 2'!C34="","",'Men Track input 2'!C34)</f>
        <v>5000</v>
      </c>
      <c r="D241" s="39" t="str">
        <f>IF('Men Track input 2'!D34="","",'Men Track input 2'!D34)</f>
        <v>metres</v>
      </c>
      <c r="E241" s="40" t="str">
        <f>A243</f>
        <v>MEN</v>
      </c>
      <c r="F241" s="2" t="str">
        <f>IF('Men Track input 2'!T34="","",'Men Track input 2'!T34)</f>
        <v/>
      </c>
      <c r="G241" s="2" t="str">
        <f>IF('Men Track input 2'!K34="","",'Men Track input 2'!K34)</f>
        <v/>
      </c>
      <c r="H241" s="2" t="str">
        <f>IF('Men Track input 2'!L34="","",'Men Track input 2'!L34)</f>
        <v/>
      </c>
    </row>
    <row r="242" spans="1:9">
      <c r="A242" s="39">
        <f>IF('Men Track input 2'!A35="","",'Men Track input 2'!A35)</f>
        <v>5000</v>
      </c>
      <c r="B242" s="41" t="str">
        <f>IF('Men Track input 2'!B35="","",'Men Track input 2'!B35)</f>
        <v>A string</v>
      </c>
      <c r="C242" s="42" t="str">
        <f>IF('Men Track input 2'!C35="","",'Men Track input 2'!C35)</f>
        <v/>
      </c>
      <c r="D242" s="42" t="str">
        <f>IF('Men Track input 2'!D35="","",'Men Track input 2'!D35)</f>
        <v/>
      </c>
      <c r="E242" s="42" t="str">
        <f>IF('Men Track input 2'!E35="","",'Men Track input 2'!E35)</f>
        <v/>
      </c>
      <c r="F242" s="43"/>
      <c r="G242" s="43" t="str">
        <f>IF('Men Track input 2'!K35="","",'Men Track input 2'!K35)</f>
        <v>Position</v>
      </c>
      <c r="H242" s="43" t="str">
        <f>IF('Men Track input 2'!L35="","",'Men Track input 2'!L35)</f>
        <v>Bonus</v>
      </c>
      <c r="I242" s="98" t="s">
        <v>261</v>
      </c>
    </row>
    <row r="243" spans="1:9">
      <c r="A243" s="40" t="str">
        <f>IF('Men Track input 2'!A36="","",'Men Track input 2'!A36)</f>
        <v>MEN</v>
      </c>
      <c r="B243" s="44" t="str">
        <f>IF('Men Track input 2'!B36="","",'Men Track input 2'!B36)</f>
        <v>Position</v>
      </c>
      <c r="C243" s="37" t="str">
        <f>IF('Men Track input 2'!C36="","",'Men Track input 2'!C36)</f>
        <v>Competitor</v>
      </c>
      <c r="D243" s="37" t="str">
        <f>IF('Men Track input 2'!D36="","",'Men Track input 2'!D36)</f>
        <v>Club</v>
      </c>
      <c r="E243" s="37" t="str">
        <f>IF('Men Track input 2'!E36="","",'Men Track input 2'!E36)</f>
        <v>Bib Number</v>
      </c>
      <c r="F243" s="45" t="str">
        <f>IF('Men Track input 2'!X36="","",'Men Track input 2'!X36)</f>
        <v>Performance</v>
      </c>
      <c r="G243" s="45" t="str">
        <f>IF('Men Track input 2'!K36="","",'Men Track input 2'!K36)</f>
        <v>Points</v>
      </c>
      <c r="H243" s="45" t="str">
        <f>IF('Men Track input 2'!L36="","",'Men Track input 2'!L36)</f>
        <v>Points</v>
      </c>
      <c r="I243" s="44" t="s">
        <v>262</v>
      </c>
    </row>
    <row r="244" spans="1:9">
      <c r="A244" t="str">
        <f>IF('Men Track input 1'!A358="","",'Men Track input 1'!A358)</f>
        <v/>
      </c>
      <c r="B244" s="38">
        <f>IF('Men Track input 2'!B37="","",'Men Track input 2'!B37)</f>
        <v>1</v>
      </c>
      <c r="C244" s="38" t="str">
        <f>IF('Men Track input 2'!C37="","",'Men Track input 2'!C37)</f>
        <v/>
      </c>
      <c r="D244" s="38" t="str">
        <f>IF('Men Track input 2'!D37="","",'Men Track input 2'!D37)</f>
        <v/>
      </c>
      <c r="E244" s="38" t="str">
        <f>IF('Men Track input 2'!E37="","",'Men Track input 2'!E37)</f>
        <v/>
      </c>
      <c r="F244" s="46" t="str">
        <f>IF('Men Track input 2'!X37="","",'Men Track input 2'!G37+60*'Men Track input 2'!F37)</f>
        <v/>
      </c>
      <c r="G244" s="46">
        <f>IF('Men Track input 2'!K37="","",'Men Track input 2'!K37)</f>
        <v>0</v>
      </c>
      <c r="H244" s="46">
        <f>IF('Men Track input 2'!L37="","",'Men Track input 2'!L37)</f>
        <v>0</v>
      </c>
      <c r="I244" s="99" t="str">
        <f>IF(G244=0,"",F244)</f>
        <v/>
      </c>
    </row>
    <row r="245" spans="1:9">
      <c r="A245" t="str">
        <f>IF('Men Track input 1'!A359="","",'Men Track input 1'!A359)</f>
        <v/>
      </c>
      <c r="B245" s="38">
        <f>IF('Men Track input 2'!B38="","",'Men Track input 2'!B38)</f>
        <v>2</v>
      </c>
      <c r="C245" s="38" t="str">
        <f>IF('Men Track input 2'!C38="","",'Men Track input 2'!C38)</f>
        <v/>
      </c>
      <c r="D245" s="38" t="str">
        <f>IF('Men Track input 2'!D38="","",'Men Track input 2'!D38)</f>
        <v/>
      </c>
      <c r="E245" s="38" t="str">
        <f>IF('Men Track input 2'!E38="","",'Men Track input 2'!E38)</f>
        <v/>
      </c>
      <c r="F245" s="46" t="str">
        <f>IF('Men Track input 2'!X38="","",'Men Track input 2'!G38+60*'Men Track input 2'!F38)</f>
        <v/>
      </c>
      <c r="G245" s="46">
        <f>IF('Men Track input 2'!K38="","",'Men Track input 2'!K38)</f>
        <v>0</v>
      </c>
      <c r="H245" s="46">
        <f>IF('Men Track input 2'!L38="","",'Men Track input 2'!L38)</f>
        <v>0</v>
      </c>
      <c r="I245" s="38" t="str">
        <f t="shared" ref="I245:I251" si="21">IF(G245=0,"",F245)</f>
        <v/>
      </c>
    </row>
    <row r="246" spans="1:9">
      <c r="A246" t="str">
        <f>IF('Men Track input 1'!A360="","",'Men Track input 1'!A360)</f>
        <v/>
      </c>
      <c r="B246" s="38">
        <f>IF('Men Track input 2'!B39="","",'Men Track input 2'!B39)</f>
        <v>3</v>
      </c>
      <c r="C246" s="38" t="str">
        <f>IF('Men Track input 2'!C39="","",'Men Track input 2'!C39)</f>
        <v/>
      </c>
      <c r="D246" s="38" t="str">
        <f>IF('Men Track input 2'!D39="","",'Men Track input 2'!D39)</f>
        <v/>
      </c>
      <c r="E246" s="38" t="str">
        <f>IF('Men Track input 2'!E39="","",'Men Track input 2'!E39)</f>
        <v/>
      </c>
      <c r="F246" s="46" t="str">
        <f>IF('Men Track input 2'!X39="","",'Men Track input 2'!G39+60*'Men Track input 2'!F39)</f>
        <v/>
      </c>
      <c r="G246" s="46">
        <f>IF('Men Track input 2'!K39="","",'Men Track input 2'!K39)</f>
        <v>0</v>
      </c>
      <c r="H246" s="46">
        <f>IF('Men Track input 2'!L39="","",'Men Track input 2'!L39)</f>
        <v>0</v>
      </c>
      <c r="I246" s="38" t="str">
        <f t="shared" si="21"/>
        <v/>
      </c>
    </row>
    <row r="247" spans="1:9">
      <c r="A247" t="str">
        <f>IF('Men Track input 1'!A361="","",'Men Track input 1'!A361)</f>
        <v/>
      </c>
      <c r="B247" s="38">
        <f>IF('Men Track input 2'!B40="","",'Men Track input 2'!B40)</f>
        <v>4</v>
      </c>
      <c r="C247" s="38" t="str">
        <f>IF('Men Track input 2'!C40="","",'Men Track input 2'!C40)</f>
        <v/>
      </c>
      <c r="D247" s="38" t="str">
        <f>IF('Men Track input 2'!D40="","",'Men Track input 2'!D40)</f>
        <v/>
      </c>
      <c r="E247" s="38" t="str">
        <f>IF('Men Track input 2'!E40="","",'Men Track input 2'!E40)</f>
        <v/>
      </c>
      <c r="F247" s="46" t="str">
        <f>IF('Men Track input 2'!X40="","",'Men Track input 2'!G40+60*'Men Track input 2'!F40)</f>
        <v/>
      </c>
      <c r="G247" s="46">
        <f>IF('Men Track input 2'!K40="","",'Men Track input 2'!K40)</f>
        <v>0</v>
      </c>
      <c r="H247" s="46">
        <f>IF('Men Track input 2'!L40="","",'Men Track input 2'!L40)</f>
        <v>0</v>
      </c>
      <c r="I247" s="38" t="str">
        <f t="shared" si="21"/>
        <v/>
      </c>
    </row>
    <row r="248" spans="1:9">
      <c r="A248" t="str">
        <f>IF('Men Track input 1'!A362="","",'Men Track input 1'!A362)</f>
        <v/>
      </c>
      <c r="B248" s="38">
        <f>IF('Men Track input 2'!B41="","",'Men Track input 2'!B41)</f>
        <v>5</v>
      </c>
      <c r="C248" s="38" t="str">
        <f>IF('Men Track input 2'!C41="","",'Men Track input 2'!C41)</f>
        <v/>
      </c>
      <c r="D248" s="38" t="str">
        <f>IF('Men Track input 2'!D41="","",'Men Track input 2'!D41)</f>
        <v/>
      </c>
      <c r="E248" s="38" t="str">
        <f>IF('Men Track input 2'!E41="","",'Men Track input 2'!E41)</f>
        <v/>
      </c>
      <c r="F248" s="46" t="str">
        <f>IF('Men Track input 2'!X41="","",'Men Track input 2'!G41+60*'Men Track input 2'!F41)</f>
        <v/>
      </c>
      <c r="G248" s="46">
        <f>IF('Men Track input 2'!K41="","",'Men Track input 2'!K41)</f>
        <v>0</v>
      </c>
      <c r="H248" s="46">
        <f>IF('Men Track input 2'!L41="","",'Men Track input 2'!L41)</f>
        <v>0</v>
      </c>
      <c r="I248" s="38" t="str">
        <f t="shared" si="21"/>
        <v/>
      </c>
    </row>
    <row r="249" spans="1:9">
      <c r="A249" t="str">
        <f>IF('Men Track input 1'!A363="","",'Men Track input 1'!A363)</f>
        <v/>
      </c>
      <c r="B249" s="38">
        <f>IF('Men Track input 2'!B42="","",'Men Track input 2'!B42)</f>
        <v>6</v>
      </c>
      <c r="C249" s="38" t="str">
        <f>IF('Men Track input 2'!C42="","",'Men Track input 2'!C42)</f>
        <v/>
      </c>
      <c r="D249" s="38" t="str">
        <f>IF('Men Track input 2'!D42="","",'Men Track input 2'!D42)</f>
        <v/>
      </c>
      <c r="E249" s="38" t="str">
        <f>IF('Men Track input 2'!E42="","",'Men Track input 2'!E42)</f>
        <v/>
      </c>
      <c r="F249" s="46" t="str">
        <f>IF('Men Track input 2'!X42="","",'Men Track input 2'!G42+60*'Men Track input 2'!F42)</f>
        <v/>
      </c>
      <c r="G249" s="46">
        <f>IF('Men Track input 2'!K42="","",'Men Track input 2'!K42)</f>
        <v>0</v>
      </c>
      <c r="H249" s="46">
        <f>IF('Men Track input 2'!L42="","",'Men Track input 2'!L42)</f>
        <v>0</v>
      </c>
      <c r="I249" s="38" t="str">
        <f t="shared" si="21"/>
        <v/>
      </c>
    </row>
    <row r="250" spans="1:9">
      <c r="A250" t="str">
        <f>IF('Men Track input 1'!A364="","",'Men Track input 1'!A364)</f>
        <v/>
      </c>
      <c r="B250" s="38">
        <f>IF('Men Track input 2'!B43="","",'Men Track input 2'!B43)</f>
        <v>7</v>
      </c>
      <c r="C250" s="38" t="str">
        <f>IF('Men Track input 2'!C43="","",'Men Track input 2'!C43)</f>
        <v/>
      </c>
      <c r="D250" s="38" t="str">
        <f>IF('Men Track input 2'!D43="","",'Men Track input 2'!D43)</f>
        <v/>
      </c>
      <c r="E250" s="38" t="str">
        <f>IF('Men Track input 2'!E43="","",'Men Track input 2'!E43)</f>
        <v/>
      </c>
      <c r="F250" s="46" t="str">
        <f>IF('Men Track input 2'!X43="","",'Men Track input 2'!G43+60*'Men Track input 2'!F43)</f>
        <v/>
      </c>
      <c r="G250" s="46">
        <f>IF('Men Track input 2'!K43="","",'Men Track input 2'!K43)</f>
        <v>0</v>
      </c>
      <c r="H250" s="46">
        <f>IF('Men Track input 2'!L43="","",'Men Track input 2'!L43)</f>
        <v>0</v>
      </c>
      <c r="I250" s="38" t="str">
        <f t="shared" si="21"/>
        <v/>
      </c>
    </row>
    <row r="251" spans="1:9">
      <c r="A251" t="str">
        <f>IF('Men Track input 1'!A365="","",'Men Track input 1'!A365)</f>
        <v/>
      </c>
      <c r="B251" s="38">
        <f>IF('Men Track input 2'!B44="","",'Men Track input 2'!B44)</f>
        <v>8</v>
      </c>
      <c r="C251" s="38" t="str">
        <f>IF('Men Track input 2'!C44="","",'Men Track input 2'!C44)</f>
        <v/>
      </c>
      <c r="D251" s="38" t="str">
        <f>IF('Men Track input 2'!D44="","",'Men Track input 2'!D44)</f>
        <v/>
      </c>
      <c r="E251" s="38" t="str">
        <f>IF('Men Track input 2'!E44="","",'Men Track input 2'!E44)</f>
        <v/>
      </c>
      <c r="F251" s="46" t="str">
        <f>IF('Men Track input 2'!X44="","",'Men Track input 2'!G44+60*'Men Track input 2'!F44)</f>
        <v/>
      </c>
      <c r="G251" s="46">
        <f>IF('Men Track input 2'!K44="","",'Men Track input 2'!K44)</f>
        <v>0</v>
      </c>
      <c r="H251" s="46">
        <f>IF('Men Track input 2'!L44="","",'Men Track input 2'!L44)</f>
        <v>0</v>
      </c>
      <c r="I251" s="38" t="str">
        <f t="shared" si="21"/>
        <v/>
      </c>
    </row>
    <row r="252" spans="1:9">
      <c r="A252" s="16" t="str">
        <f>IF('Men Track input 2'!A45="","",'Men Track input 2'!A45)</f>
        <v>Event</v>
      </c>
      <c r="B252" t="str">
        <f>IF('Men Track input 2'!B45="","",'Men Track input 2'!B45)</f>
        <v/>
      </c>
      <c r="C252" t="str">
        <f>IF('Men Track input 2'!C45="","",'Men Track input 2'!C45)</f>
        <v/>
      </c>
      <c r="D252" t="str">
        <f>IF('Men Track input 2'!D45="","",'Men Track input 2'!D45)</f>
        <v/>
      </c>
      <c r="E252" t="str">
        <f>IF('Men Track input 1'!E366="","",'Men Track input 1'!E366)</f>
        <v/>
      </c>
      <c r="F252" s="2" t="str">
        <f>IF('Men Track input 2'!T45="","",'Men Track input 2'!T45)</f>
        <v/>
      </c>
      <c r="G252" s="2" t="str">
        <f>IF('Men Track input 2'!K45="","",'Men Track input 2'!K45)</f>
        <v/>
      </c>
      <c r="H252" s="2" t="str">
        <f>IF('Men Track input 2'!L45="","",'Men Track input 2'!L45)</f>
        <v/>
      </c>
    </row>
    <row r="253" spans="1:9">
      <c r="A253" s="39">
        <f>IF('Men Track input 2'!A46="","",'Men Track input 2'!A46)</f>
        <v>5000</v>
      </c>
      <c r="B253" s="47" t="str">
        <f>IF('Men Track input 2'!B46="","",'Men Track input 2'!B46)</f>
        <v>B+C string</v>
      </c>
      <c r="C253" s="42" t="str">
        <f>IF('Men Track input 2'!C46="","",'Men Track input 2'!C46)</f>
        <v/>
      </c>
      <c r="D253" s="42" t="str">
        <f>IF('Men Track input 2'!D46="","",'Men Track input 2'!D46)</f>
        <v/>
      </c>
      <c r="E253" s="42" t="str">
        <f>IF('Men Track input 2'!E46="","",'Men Track input 2'!E46)</f>
        <v/>
      </c>
      <c r="F253" s="43"/>
      <c r="G253" s="43" t="str">
        <f>IF('Men Track input 2'!K46="","",'Men Track input 2'!K46)</f>
        <v>Position</v>
      </c>
      <c r="H253" s="43" t="str">
        <f>IF('Men Track input 2'!L46="","",'Men Track input 2'!L46)</f>
        <v>Bonus</v>
      </c>
      <c r="I253" s="98" t="s">
        <v>261</v>
      </c>
    </row>
    <row r="254" spans="1:9">
      <c r="A254" s="40" t="str">
        <f>IF('Men Track input 2'!A47="","",'Men Track input 2'!A47)</f>
        <v>MEN</v>
      </c>
      <c r="B254" s="37" t="str">
        <f>IF('Men Track input 2'!B47="","",'Men Track input 2'!B47)</f>
        <v>Position</v>
      </c>
      <c r="C254" s="37" t="str">
        <f>IF('Men Track input 2'!C47="","",'Men Track input 2'!C47)</f>
        <v>Competitor</v>
      </c>
      <c r="D254" s="37" t="str">
        <f>IF('Men Track input 2'!D47="","",'Men Track input 2'!D47)</f>
        <v>Club</v>
      </c>
      <c r="E254" s="37" t="str">
        <f>IF('Men Track input 2'!E47="","",'Men Track input 2'!E47)</f>
        <v>Bib Number</v>
      </c>
      <c r="F254" s="45" t="str">
        <f>IF('Men Track input 2'!X47="","",'Men Track input 2'!X47)</f>
        <v>Performance</v>
      </c>
      <c r="G254" s="45" t="str">
        <f>IF('Men Track input 2'!K47="","",'Men Track input 2'!K47)</f>
        <v>Points</v>
      </c>
      <c r="H254" s="45" t="str">
        <f>IF('Men Track input 2'!L47="","",'Men Track input 2'!L47)</f>
        <v>Points</v>
      </c>
      <c r="I254" s="44" t="s">
        <v>262</v>
      </c>
    </row>
    <row r="255" spans="1:9">
      <c r="A255" t="str">
        <f>IF('Men Track input 1'!A369="","",'Men Track input 1'!A369)</f>
        <v/>
      </c>
      <c r="B255" s="38">
        <f>IF('Men Track input 2'!B48="","",'Men Track input 2'!B48)</f>
        <v>1</v>
      </c>
      <c r="C255" s="38" t="str">
        <f>IF('Men Track input 2'!C48="","",'Men Track input 2'!C48)</f>
        <v/>
      </c>
      <c r="D255" s="38" t="str">
        <f>IF('Men Track input 2'!D48="","",'Men Track input 2'!D48)</f>
        <v/>
      </c>
      <c r="E255" s="38" t="str">
        <f>IF('Men Track input 2'!E48="","",'Men Track input 2'!E48)</f>
        <v/>
      </c>
      <c r="F255" s="46" t="str">
        <f>IF('Men Track input 2'!X48="","",'Men Track input 2'!G48+60*'Men Track input 2'!F48)</f>
        <v/>
      </c>
      <c r="G255" s="46">
        <f>IF('Men Track input 2'!K48="","",'Men Track input 2'!K48)</f>
        <v>0</v>
      </c>
      <c r="H255" s="46">
        <f>IF('Men Track input 2'!L48="","",'Men Track input 2'!L48)</f>
        <v>0</v>
      </c>
      <c r="I255" s="99" t="str">
        <f>IF(G255=0,"",F255)</f>
        <v/>
      </c>
    </row>
    <row r="256" spans="1:9">
      <c r="A256" t="str">
        <f>IF('Men Track input 1'!A370="","",'Men Track input 1'!A370)</f>
        <v/>
      </c>
      <c r="B256" s="38">
        <f>IF('Men Track input 2'!B49="","",'Men Track input 2'!B49)</f>
        <v>2</v>
      </c>
      <c r="C256" s="38" t="str">
        <f>IF('Men Track input 2'!C49="","",'Men Track input 2'!C49)</f>
        <v/>
      </c>
      <c r="D256" s="38" t="str">
        <f>IF('Men Track input 2'!D49="","",'Men Track input 2'!D49)</f>
        <v/>
      </c>
      <c r="E256" s="38" t="str">
        <f>IF('Men Track input 2'!E49="","",'Men Track input 2'!E49)</f>
        <v/>
      </c>
      <c r="F256" s="46" t="str">
        <f>IF('Men Track input 2'!X49="","",'Men Track input 2'!G49+60*'Men Track input 2'!F49)</f>
        <v/>
      </c>
      <c r="G256" s="46">
        <f>IF('Men Track input 2'!K49="","",'Men Track input 2'!K49)</f>
        <v>0</v>
      </c>
      <c r="H256" s="46">
        <f>IF('Men Track input 2'!L49="","",'Men Track input 2'!L49)</f>
        <v>0</v>
      </c>
      <c r="I256" s="38" t="str">
        <f t="shared" ref="I256:I262" si="22">IF(G256=0,"",F256)</f>
        <v/>
      </c>
    </row>
    <row r="257" spans="1:9">
      <c r="A257" t="str">
        <f>IF('Men Track input 1'!A371="","",'Men Track input 1'!A371)</f>
        <v/>
      </c>
      <c r="B257" s="38">
        <f>IF('Men Track input 2'!B50="","",'Men Track input 2'!B50)</f>
        <v>3</v>
      </c>
      <c r="C257" s="38" t="str">
        <f>IF('Men Track input 2'!C50="","",'Men Track input 2'!C50)</f>
        <v/>
      </c>
      <c r="D257" s="38" t="str">
        <f>IF('Men Track input 2'!D50="","",'Men Track input 2'!D50)</f>
        <v/>
      </c>
      <c r="E257" s="38" t="str">
        <f>IF('Men Track input 2'!E50="","",'Men Track input 2'!E50)</f>
        <v/>
      </c>
      <c r="F257" s="46" t="str">
        <f>IF('Men Track input 2'!X50="","",'Men Track input 2'!G50+60*'Men Track input 2'!F50)</f>
        <v/>
      </c>
      <c r="G257" s="46">
        <f>IF('Men Track input 2'!K50="","",'Men Track input 2'!K50)</f>
        <v>0</v>
      </c>
      <c r="H257" s="46">
        <f>IF('Men Track input 2'!L50="","",'Men Track input 2'!L50)</f>
        <v>0</v>
      </c>
      <c r="I257" s="38" t="str">
        <f t="shared" si="22"/>
        <v/>
      </c>
    </row>
    <row r="258" spans="1:9">
      <c r="A258" t="str">
        <f>IF('Men Track input 1'!A372="","",'Men Track input 1'!A372)</f>
        <v/>
      </c>
      <c r="B258" s="38">
        <f>IF('Men Track input 2'!B51="","",'Men Track input 2'!B51)</f>
        <v>4</v>
      </c>
      <c r="C258" s="38" t="str">
        <f>IF('Men Track input 2'!C51="","",'Men Track input 2'!C51)</f>
        <v/>
      </c>
      <c r="D258" s="38" t="str">
        <f>IF('Men Track input 2'!D51="","",'Men Track input 2'!D51)</f>
        <v/>
      </c>
      <c r="E258" s="38" t="str">
        <f>IF('Men Track input 2'!E51="","",'Men Track input 2'!E51)</f>
        <v/>
      </c>
      <c r="F258" s="46" t="str">
        <f>IF('Men Track input 2'!X51="","",'Men Track input 2'!G51+60*'Men Track input 2'!F51)</f>
        <v/>
      </c>
      <c r="G258" s="46">
        <f>IF('Men Track input 2'!K51="","",'Men Track input 2'!K51)</f>
        <v>0</v>
      </c>
      <c r="H258" s="46">
        <f>IF('Men Track input 2'!L51="","",'Men Track input 2'!L51)</f>
        <v>0</v>
      </c>
      <c r="I258" s="38" t="str">
        <f t="shared" si="22"/>
        <v/>
      </c>
    </row>
    <row r="259" spans="1:9">
      <c r="A259" t="str">
        <f>IF('Men Track input 1'!A373="","",'Men Track input 1'!A373)</f>
        <v/>
      </c>
      <c r="B259" s="38">
        <f>IF('Men Track input 2'!B52="","",'Men Track input 2'!B52)</f>
        <v>5</v>
      </c>
      <c r="C259" s="38" t="str">
        <f>IF('Men Track input 2'!C52="","",'Men Track input 2'!C52)</f>
        <v/>
      </c>
      <c r="D259" s="38" t="str">
        <f>IF('Men Track input 2'!D52="","",'Men Track input 2'!D52)</f>
        <v/>
      </c>
      <c r="E259" s="38" t="str">
        <f>IF('Men Track input 2'!E52="","",'Men Track input 2'!E52)</f>
        <v/>
      </c>
      <c r="F259" s="46" t="str">
        <f>IF('Men Track input 2'!X52="","",'Men Track input 2'!G52+60*'Men Track input 2'!F52)</f>
        <v/>
      </c>
      <c r="G259" s="46">
        <f>IF('Men Track input 2'!K52="","",'Men Track input 2'!K52)</f>
        <v>0</v>
      </c>
      <c r="H259" s="46">
        <f>IF('Men Track input 2'!L52="","",'Men Track input 2'!L52)</f>
        <v>0</v>
      </c>
      <c r="I259" s="38" t="str">
        <f t="shared" si="22"/>
        <v/>
      </c>
    </row>
    <row r="260" spans="1:9">
      <c r="A260" t="str">
        <f>IF('Men Track input 1'!A374="","",'Men Track input 1'!A374)</f>
        <v/>
      </c>
      <c r="B260" s="38">
        <f>IF('Men Track input 2'!B53="","",'Men Track input 2'!B53)</f>
        <v>6</v>
      </c>
      <c r="C260" s="38" t="str">
        <f>IF('Men Track input 2'!C53="","",'Men Track input 2'!C53)</f>
        <v/>
      </c>
      <c r="D260" s="38" t="str">
        <f>IF('Men Track input 2'!D53="","",'Men Track input 2'!D53)</f>
        <v/>
      </c>
      <c r="E260" s="38" t="str">
        <f>IF('Men Track input 2'!E53="","",'Men Track input 2'!E53)</f>
        <v/>
      </c>
      <c r="F260" s="46" t="str">
        <f>IF('Men Track input 2'!X53="","",'Men Track input 2'!G53+60*'Men Track input 2'!F53)</f>
        <v/>
      </c>
      <c r="G260" s="46">
        <f>IF('Men Track input 2'!K53="","",'Men Track input 2'!K53)</f>
        <v>0</v>
      </c>
      <c r="H260" s="46">
        <f>IF('Men Track input 2'!L53="","",'Men Track input 2'!L53)</f>
        <v>0</v>
      </c>
      <c r="I260" s="38" t="str">
        <f t="shared" si="22"/>
        <v/>
      </c>
    </row>
    <row r="261" spans="1:9">
      <c r="A261" t="str">
        <f>IF('Men Track input 1'!A375="","",'Men Track input 1'!A375)</f>
        <v/>
      </c>
      <c r="B261" s="38">
        <f>IF('Men Track input 2'!B54="","",'Men Track input 2'!B54)</f>
        <v>7</v>
      </c>
      <c r="C261" s="38" t="str">
        <f>IF('Men Track input 2'!C54="","",'Men Track input 2'!C54)</f>
        <v/>
      </c>
      <c r="D261" s="38" t="str">
        <f>IF('Men Track input 2'!D54="","",'Men Track input 2'!D54)</f>
        <v/>
      </c>
      <c r="E261" s="38" t="str">
        <f>IF('Men Track input 2'!E54="","",'Men Track input 2'!E54)</f>
        <v/>
      </c>
      <c r="F261" s="46" t="str">
        <f>IF('Men Track input 2'!X54="","",'Men Track input 2'!G54+60*'Men Track input 2'!F54)</f>
        <v/>
      </c>
      <c r="G261" s="46">
        <f>IF('Men Track input 2'!K54="","",'Men Track input 2'!K54)</f>
        <v>0</v>
      </c>
      <c r="H261" s="46">
        <f>IF('Men Track input 2'!L54="","",'Men Track input 2'!L54)</f>
        <v>0</v>
      </c>
      <c r="I261" s="38" t="str">
        <f t="shared" si="22"/>
        <v/>
      </c>
    </row>
    <row r="262" spans="1:9">
      <c r="A262" t="str">
        <f>IF('Men Track input 1'!A376="","",'Men Track input 1'!A376)</f>
        <v/>
      </c>
      <c r="B262" s="38">
        <f>IF('Men Track input 2'!B55="","",'Men Track input 2'!B55)</f>
        <v>8</v>
      </c>
      <c r="C262" s="38" t="str">
        <f>IF('Men Track input 2'!C55="","",'Men Track input 2'!C55)</f>
        <v/>
      </c>
      <c r="D262" s="38" t="str">
        <f>IF('Men Track input 2'!D55="","",'Men Track input 2'!D55)</f>
        <v/>
      </c>
      <c r="E262" s="38" t="str">
        <f>IF('Men Track input 2'!E55="","",'Men Track input 2'!E55)</f>
        <v/>
      </c>
      <c r="F262" s="46" t="str">
        <f>IF('Men Track input 2'!X55="","",'Men Track input 2'!G55+60*'Men Track input 2'!F55)</f>
        <v/>
      </c>
      <c r="G262" s="46">
        <f>IF('Men Track input 2'!K55="","",'Men Track input 2'!K55)</f>
        <v>0</v>
      </c>
      <c r="H262" s="46">
        <f>IF('Men Track input 2'!L55="","",'Men Track input 2'!L55)</f>
        <v>0</v>
      </c>
      <c r="I262" s="38" t="str">
        <f t="shared" si="22"/>
        <v/>
      </c>
    </row>
    <row r="263" spans="1:9">
      <c r="A263" t="str">
        <f>IF('Men Track input 1'!A380="","",'Men Track input 1'!A380)</f>
        <v/>
      </c>
      <c r="B263" s="38">
        <f>IF('Men Track input 2'!B56="","",'Men Track input 2'!B56)</f>
        <v>9</v>
      </c>
      <c r="C263" s="38" t="str">
        <f>IF('Men Track input 2'!C56="","",'Men Track input 2'!C56)</f>
        <v/>
      </c>
      <c r="D263" s="38" t="str">
        <f>IF('Men Track input 2'!D56="","",'Men Track input 2'!D56)</f>
        <v/>
      </c>
      <c r="E263" s="38" t="str">
        <f>IF('Men Track input 2'!E56="","",'Men Track input 2'!E56)</f>
        <v/>
      </c>
      <c r="F263" s="46" t="str">
        <f>IF('Men Track input 2'!X56="","",'Men Track input 2'!G56+60*'Men Track input 2'!F56)</f>
        <v/>
      </c>
      <c r="G263" s="46">
        <f>IF('Men Track input 2'!K56="","",'Men Track input 2'!K56)</f>
        <v>0</v>
      </c>
      <c r="H263" s="46">
        <f>IF('Men Track input 2'!L56="","",'Men Track input 2'!L56)</f>
        <v>0</v>
      </c>
      <c r="I263" s="99" t="str">
        <f>IF(G263=0,"",F263)</f>
        <v/>
      </c>
    </row>
    <row r="264" spans="1:9">
      <c r="A264" t="str">
        <f>IF('Men Track input 1'!A381="","",'Men Track input 1'!A381)</f>
        <v/>
      </c>
      <c r="B264" s="38">
        <f>IF('Men Track input 2'!B57="","",'Men Track input 2'!B57)</f>
        <v>10</v>
      </c>
      <c r="C264" s="38" t="str">
        <f>IF('Men Track input 2'!C57="","",'Men Track input 2'!C57)</f>
        <v/>
      </c>
      <c r="D264" s="38" t="str">
        <f>IF('Men Track input 2'!D57="","",'Men Track input 2'!D57)</f>
        <v/>
      </c>
      <c r="E264" s="38" t="str">
        <f>IF('Men Track input 2'!E57="","",'Men Track input 2'!E57)</f>
        <v/>
      </c>
      <c r="F264" s="46" t="str">
        <f>IF('Men Track input 2'!X57="","",'Men Track input 2'!G57+60*'Men Track input 2'!F57)</f>
        <v/>
      </c>
      <c r="G264" s="46">
        <f>IF('Men Track input 2'!K57="","",'Men Track input 2'!K57)</f>
        <v>0</v>
      </c>
      <c r="H264" s="46">
        <f>IF('Men Track input 2'!L57="","",'Men Track input 2'!L57)</f>
        <v>0</v>
      </c>
      <c r="I264" s="38" t="str">
        <f t="shared" ref="I264:I270" si="23">IF(G264=0,"",F264)</f>
        <v/>
      </c>
    </row>
    <row r="265" spans="1:9">
      <c r="A265" t="str">
        <f>IF('Men Track input 1'!A382="","",'Men Track input 1'!A382)</f>
        <v/>
      </c>
      <c r="B265" s="38">
        <f>IF('Men Track input 2'!B58="","",'Men Track input 2'!B58)</f>
        <v>11</v>
      </c>
      <c r="C265" s="38" t="str">
        <f>IF('Men Track input 2'!C58="","",'Men Track input 2'!C58)</f>
        <v/>
      </c>
      <c r="D265" s="38" t="str">
        <f>IF('Men Track input 2'!D58="","",'Men Track input 2'!D58)</f>
        <v/>
      </c>
      <c r="E265" s="38" t="str">
        <f>IF('Men Track input 2'!E58="","",'Men Track input 2'!E58)</f>
        <v/>
      </c>
      <c r="F265" s="46" t="str">
        <f>IF('Men Track input 2'!X58="","",'Men Track input 2'!G58+60*'Men Track input 2'!F58)</f>
        <v/>
      </c>
      <c r="G265" s="46">
        <f>IF('Men Track input 2'!K58="","",'Men Track input 2'!K58)</f>
        <v>0</v>
      </c>
      <c r="H265" s="46">
        <f>IF('Men Track input 2'!L58="","",'Men Track input 2'!L58)</f>
        <v>0</v>
      </c>
      <c r="I265" s="38" t="str">
        <f t="shared" si="23"/>
        <v/>
      </c>
    </row>
    <row r="266" spans="1:9">
      <c r="A266" t="str">
        <f>IF('Men Track input 1'!A383="","",'Men Track input 1'!A383)</f>
        <v/>
      </c>
      <c r="B266" s="38">
        <f>IF('Men Track input 2'!B59="","",'Men Track input 2'!B59)</f>
        <v>12</v>
      </c>
      <c r="C266" s="38" t="str">
        <f>IF('Men Track input 2'!C59="","",'Men Track input 2'!C59)</f>
        <v/>
      </c>
      <c r="D266" s="38" t="str">
        <f>IF('Men Track input 2'!D59="","",'Men Track input 2'!D59)</f>
        <v/>
      </c>
      <c r="E266" s="38" t="str">
        <f>IF('Men Track input 2'!E59="","",'Men Track input 2'!E59)</f>
        <v/>
      </c>
      <c r="F266" s="46" t="str">
        <f>IF('Men Track input 2'!X59="","",'Men Track input 2'!G59+60*'Men Track input 2'!F59)</f>
        <v/>
      </c>
      <c r="G266" s="46">
        <f>IF('Men Track input 2'!K59="","",'Men Track input 2'!K59)</f>
        <v>0</v>
      </c>
      <c r="H266" s="46">
        <f>IF('Men Track input 2'!L59="","",'Men Track input 2'!L59)</f>
        <v>0</v>
      </c>
      <c r="I266" s="38" t="str">
        <f t="shared" si="23"/>
        <v/>
      </c>
    </row>
    <row r="267" spans="1:9">
      <c r="A267" t="str">
        <f>IF('Men Track input 1'!A384="","",'Men Track input 1'!A384)</f>
        <v/>
      </c>
      <c r="B267" s="38">
        <f>IF('Men Track input 2'!B60="","",'Men Track input 2'!B60)</f>
        <v>13</v>
      </c>
      <c r="C267" s="38" t="str">
        <f>IF('Men Track input 2'!C60="","",'Men Track input 2'!C60)</f>
        <v/>
      </c>
      <c r="D267" s="38" t="str">
        <f>IF('Men Track input 2'!D60="","",'Men Track input 2'!D60)</f>
        <v/>
      </c>
      <c r="E267" s="38" t="str">
        <f>IF('Men Track input 2'!E60="","",'Men Track input 2'!E60)</f>
        <v/>
      </c>
      <c r="F267" s="46" t="str">
        <f>IF('Men Track input 2'!X60="","",'Men Track input 2'!G60+60*'Men Track input 2'!F60)</f>
        <v/>
      </c>
      <c r="G267" s="46">
        <f>IF('Men Track input 2'!K60="","",'Men Track input 2'!K60)</f>
        <v>0</v>
      </c>
      <c r="H267" s="46">
        <f>IF('Men Track input 2'!L60="","",'Men Track input 2'!L60)</f>
        <v>0</v>
      </c>
      <c r="I267" s="38" t="str">
        <f t="shared" si="23"/>
        <v/>
      </c>
    </row>
    <row r="268" spans="1:9">
      <c r="A268" t="str">
        <f>IF('Men Track input 1'!A385="","",'Men Track input 1'!A385)</f>
        <v/>
      </c>
      <c r="B268" s="38">
        <f>IF('Men Track input 2'!B61="","",'Men Track input 2'!B61)</f>
        <v>14</v>
      </c>
      <c r="C268" s="38" t="str">
        <f>IF('Men Track input 2'!C61="","",'Men Track input 2'!C61)</f>
        <v/>
      </c>
      <c r="D268" s="38" t="str">
        <f>IF('Men Track input 2'!D61="","",'Men Track input 2'!D61)</f>
        <v/>
      </c>
      <c r="E268" s="38" t="str">
        <f>IF('Men Track input 2'!E61="","",'Men Track input 2'!E61)</f>
        <v/>
      </c>
      <c r="F268" s="46" t="str">
        <f>IF('Men Track input 2'!X61="","",'Men Track input 2'!G61+60*'Men Track input 2'!F61)</f>
        <v/>
      </c>
      <c r="G268" s="46">
        <f>IF('Men Track input 2'!K61="","",'Men Track input 2'!K61)</f>
        <v>0</v>
      </c>
      <c r="H268" s="46">
        <f>IF('Men Track input 2'!L61="","",'Men Track input 2'!L61)</f>
        <v>0</v>
      </c>
      <c r="I268" s="38" t="str">
        <f t="shared" si="23"/>
        <v/>
      </c>
    </row>
    <row r="269" spans="1:9">
      <c r="A269" t="str">
        <f>IF('Men Track input 1'!A386="","",'Men Track input 1'!A386)</f>
        <v/>
      </c>
      <c r="B269" s="38">
        <f>IF('Men Track input 2'!B62="","",'Men Track input 2'!B62)</f>
        <v>15</v>
      </c>
      <c r="C269" s="38" t="str">
        <f>IF('Men Track input 2'!C62="","",'Men Track input 2'!C62)</f>
        <v/>
      </c>
      <c r="D269" s="38" t="str">
        <f>IF('Men Track input 2'!D62="","",'Men Track input 2'!D62)</f>
        <v/>
      </c>
      <c r="E269" s="38" t="str">
        <f>IF('Men Track input 2'!E62="","",'Men Track input 2'!E62)</f>
        <v/>
      </c>
      <c r="F269" s="46" t="str">
        <f>IF('Men Track input 2'!X62="","",'Men Track input 2'!G62+60*'Men Track input 2'!F62)</f>
        <v/>
      </c>
      <c r="G269" s="46">
        <f>IF('Men Track input 2'!K62="","",'Men Track input 2'!K62)</f>
        <v>0</v>
      </c>
      <c r="H269" s="46">
        <f>IF('Men Track input 2'!L62="","",'Men Track input 2'!L62)</f>
        <v>0</v>
      </c>
      <c r="I269" s="38" t="str">
        <f t="shared" si="23"/>
        <v/>
      </c>
    </row>
    <row r="270" spans="1:9">
      <c r="A270" t="str">
        <f>IF('Men Track input 1'!A387="","",'Men Track input 1'!A387)</f>
        <v/>
      </c>
      <c r="B270" s="38">
        <f>IF('Men Track input 2'!B63="","",'Men Track input 2'!B63)</f>
        <v>16</v>
      </c>
      <c r="C270" s="38" t="str">
        <f>IF('Men Track input 2'!C63="","",'Men Track input 2'!C63)</f>
        <v/>
      </c>
      <c r="D270" s="38" t="str">
        <f>IF('Men Track input 2'!D63="","",'Men Track input 2'!D63)</f>
        <v/>
      </c>
      <c r="E270" s="38" t="str">
        <f>IF('Men Track input 2'!E63="","",'Men Track input 2'!E63)</f>
        <v/>
      </c>
      <c r="F270" s="46" t="str">
        <f>IF('Men Track input 2'!X63="","",'Men Track input 2'!G63+60*'Men Track input 2'!F63)</f>
        <v/>
      </c>
      <c r="G270" s="46">
        <f>IF('Men Track input 2'!K63="","",'Men Track input 2'!K63)</f>
        <v>0</v>
      </c>
      <c r="H270" s="46">
        <f>IF('Men Track input 2'!L63="","",'Men Track input 2'!L63)</f>
        <v>0</v>
      </c>
      <c r="I270" s="38" t="str">
        <f t="shared" si="23"/>
        <v/>
      </c>
    </row>
    <row r="273" spans="1:9">
      <c r="A273" s="39" t="str">
        <f>IF('Men Track input 2'!A66="","",'Men Track input 2'!A66)</f>
        <v>Event</v>
      </c>
      <c r="B273" s="39" t="str">
        <f>IF('Men Track input 2'!B66="","",'Men Track input 2'!B66)</f>
        <v>Event</v>
      </c>
      <c r="C273" s="39" t="str">
        <f>IF('Men Track input 2'!C66="","",'Men Track input 2'!C66)</f>
        <v>2000SC</v>
      </c>
      <c r="D273" s="39" t="str">
        <f>IF('Men Track input 2'!D66="","",'Men Track input 2'!D66)</f>
        <v>metres</v>
      </c>
      <c r="E273" s="40" t="str">
        <f>A275</f>
        <v>MEN</v>
      </c>
      <c r="F273" s="2" t="str">
        <f>IF('Men Track input 2'!T66="","",'Men Track input 2'!T66)</f>
        <v/>
      </c>
      <c r="G273" s="2" t="str">
        <f>IF('Men Track input 2'!K66="","",'Men Track input 2'!K66)</f>
        <v/>
      </c>
      <c r="H273" s="2" t="str">
        <f>IF('Men Track input 2'!L66="","",'Men Track input 2'!L66)</f>
        <v/>
      </c>
    </row>
    <row r="274" spans="1:9">
      <c r="A274" s="39" t="str">
        <f>IF('Men Track input 2'!A67="","",'Men Track input 2'!A67)</f>
        <v>2000SC</v>
      </c>
      <c r="B274" s="41" t="str">
        <f>IF('Men Track input 2'!B67="","",'Men Track input 2'!B67)</f>
        <v>A string</v>
      </c>
      <c r="C274" s="42" t="str">
        <f>IF('Men Track input 2'!C67="","",'Men Track input 2'!C67)</f>
        <v/>
      </c>
      <c r="D274" s="42" t="str">
        <f>IF('Men Track input 2'!D67="","",'Men Track input 2'!D67)</f>
        <v/>
      </c>
      <c r="E274" s="42" t="str">
        <f>IF('Men Track input 2'!E67="","",'Men Track input 2'!E67)</f>
        <v/>
      </c>
      <c r="F274" s="43"/>
      <c r="G274" s="43" t="str">
        <f>IF('Men Track input 2'!K67="","",'Men Track input 2'!K67)</f>
        <v>Position</v>
      </c>
      <c r="H274" s="43" t="str">
        <f>IF('Men Track input 2'!L67="","",'Men Track input 2'!L67)</f>
        <v>Bonus</v>
      </c>
      <c r="I274" s="98" t="s">
        <v>261</v>
      </c>
    </row>
    <row r="275" spans="1:9">
      <c r="A275" s="40" t="str">
        <f>IF('Men Track input 2'!A68="","",'Men Track input 2'!A68)</f>
        <v>MEN</v>
      </c>
      <c r="B275" s="44" t="str">
        <f>IF('Men Track input 2'!B68="","",'Men Track input 2'!B68)</f>
        <v>Position</v>
      </c>
      <c r="C275" s="37" t="str">
        <f>IF('Men Track input 2'!C68="","",'Men Track input 2'!C68)</f>
        <v>Competitor</v>
      </c>
      <c r="D275" s="37" t="str">
        <f>IF('Men Track input 2'!D68="","",'Men Track input 2'!D68)</f>
        <v>Club</v>
      </c>
      <c r="E275" s="37" t="str">
        <f>IF('Men Track input 2'!E68="","",'Men Track input 2'!E68)</f>
        <v>Bib Number</v>
      </c>
      <c r="F275" s="45" t="str">
        <f>IF('Men Track input 2'!X68="","",'Men Track input 2'!X68)</f>
        <v>Performance</v>
      </c>
      <c r="G275" s="45" t="str">
        <f>IF('Men Track input 2'!K68="","",'Men Track input 2'!K68)</f>
        <v>Points</v>
      </c>
      <c r="H275" s="45" t="str">
        <f>IF('Men Track input 2'!L68="","",'Men Track input 2'!L68)</f>
        <v>Points</v>
      </c>
      <c r="I275" s="44" t="s">
        <v>262</v>
      </c>
    </row>
    <row r="276" spans="1:9">
      <c r="A276" t="str">
        <f>IF('Men Track input 1'!A393="","",'Men Track input 1'!A393)</f>
        <v/>
      </c>
      <c r="B276" s="38">
        <f>IF('Men Track input 2'!B69="","",'Men Track input 2'!B69)</f>
        <v>1</v>
      </c>
      <c r="C276" s="38" t="str">
        <f>IF('Men Track input 2'!C69="","",'Men Track input 2'!C69)</f>
        <v/>
      </c>
      <c r="D276" s="38" t="str">
        <f>IF('Men Track input 2'!D69="","",'Men Track input 2'!D69)</f>
        <v/>
      </c>
      <c r="E276" s="38" t="str">
        <f>IF('Men Track input 2'!E69="","",'Men Track input 2'!E69)</f>
        <v/>
      </c>
      <c r="F276" s="46" t="str">
        <f>IF('Men Track input 2'!X69="","",'Men Track input 2'!G69+60*'Men Track input 2'!F69)</f>
        <v/>
      </c>
      <c r="G276" s="46">
        <f>IF('Men Track input 2'!K69="","",'Men Track input 2'!K69)</f>
        <v>0</v>
      </c>
      <c r="H276" s="46">
        <f>IF('Men Track input 2'!L69="","",'Men Track input 2'!L69)</f>
        <v>0</v>
      </c>
      <c r="I276" s="99" t="str">
        <f>IF(G276=0,"",F276)</f>
        <v/>
      </c>
    </row>
    <row r="277" spans="1:9">
      <c r="A277" t="str">
        <f>IF('Men Track input 1'!A394="","",'Men Track input 1'!A394)</f>
        <v/>
      </c>
      <c r="B277" s="38">
        <f>IF('Men Track input 2'!B70="","",'Men Track input 2'!B70)</f>
        <v>2</v>
      </c>
      <c r="C277" s="38" t="str">
        <f>IF('Men Track input 2'!C70="","",'Men Track input 2'!C70)</f>
        <v/>
      </c>
      <c r="D277" s="38" t="str">
        <f>IF('Men Track input 2'!D70="","",'Men Track input 2'!D70)</f>
        <v/>
      </c>
      <c r="E277" s="38" t="str">
        <f>IF('Men Track input 2'!E70="","",'Men Track input 2'!E70)</f>
        <v/>
      </c>
      <c r="F277" s="46" t="str">
        <f>IF('Men Track input 2'!X70="","",'Men Track input 2'!G70+60*'Men Track input 2'!F70)</f>
        <v/>
      </c>
      <c r="G277" s="46">
        <f>IF('Men Track input 2'!K70="","",'Men Track input 2'!K70)</f>
        <v>0</v>
      </c>
      <c r="H277" s="46">
        <f>IF('Men Track input 2'!L70="","",'Men Track input 2'!L70)</f>
        <v>0</v>
      </c>
      <c r="I277" s="38" t="str">
        <f t="shared" ref="I277:I283" si="24">IF(G277=0,"",F277)</f>
        <v/>
      </c>
    </row>
    <row r="278" spans="1:9">
      <c r="A278" t="str">
        <f>IF('Men Track input 1'!A395="","",'Men Track input 1'!A395)</f>
        <v/>
      </c>
      <c r="B278" s="38">
        <f>IF('Men Track input 2'!B71="","",'Men Track input 2'!B71)</f>
        <v>3</v>
      </c>
      <c r="C278" s="38" t="str">
        <f>IF('Men Track input 2'!C71="","",'Men Track input 2'!C71)</f>
        <v/>
      </c>
      <c r="D278" s="38" t="str">
        <f>IF('Men Track input 2'!D71="","",'Men Track input 2'!D71)</f>
        <v/>
      </c>
      <c r="E278" s="38" t="str">
        <f>IF('Men Track input 2'!E71="","",'Men Track input 2'!E71)</f>
        <v/>
      </c>
      <c r="F278" s="46" t="str">
        <f>IF('Men Track input 2'!X71="","",'Men Track input 2'!G71+60*'Men Track input 2'!F71)</f>
        <v/>
      </c>
      <c r="G278" s="46">
        <f>IF('Men Track input 2'!K71="","",'Men Track input 2'!K71)</f>
        <v>0</v>
      </c>
      <c r="H278" s="46">
        <f>IF('Men Track input 2'!L71="","",'Men Track input 2'!L71)</f>
        <v>0</v>
      </c>
      <c r="I278" s="38" t="str">
        <f t="shared" si="24"/>
        <v/>
      </c>
    </row>
    <row r="279" spans="1:9">
      <c r="A279" t="str">
        <f>IF('Men Track input 1'!A396="","",'Men Track input 1'!A396)</f>
        <v/>
      </c>
      <c r="B279" s="38">
        <f>IF('Men Track input 2'!B72="","",'Men Track input 2'!B72)</f>
        <v>4</v>
      </c>
      <c r="C279" s="38" t="str">
        <f>IF('Men Track input 2'!C72="","",'Men Track input 2'!C72)</f>
        <v/>
      </c>
      <c r="D279" s="38" t="str">
        <f>IF('Men Track input 2'!D72="","",'Men Track input 2'!D72)</f>
        <v/>
      </c>
      <c r="E279" s="38" t="str">
        <f>IF('Men Track input 2'!E72="","",'Men Track input 2'!E72)</f>
        <v/>
      </c>
      <c r="F279" s="46" t="str">
        <f>IF('Men Track input 2'!X72="","",'Men Track input 2'!G72+60*'Men Track input 2'!F72)</f>
        <v/>
      </c>
      <c r="G279" s="46">
        <f>IF('Men Track input 2'!K72="","",'Men Track input 2'!K72)</f>
        <v>0</v>
      </c>
      <c r="H279" s="46">
        <f>IF('Men Track input 2'!L72="","",'Men Track input 2'!L72)</f>
        <v>0</v>
      </c>
      <c r="I279" s="38" t="str">
        <f t="shared" si="24"/>
        <v/>
      </c>
    </row>
    <row r="280" spans="1:9">
      <c r="A280" t="str">
        <f>IF('Men Track input 1'!A397="","",'Men Track input 1'!A397)</f>
        <v/>
      </c>
      <c r="B280" s="38">
        <f>IF('Men Track input 2'!B73="","",'Men Track input 2'!B73)</f>
        <v>5</v>
      </c>
      <c r="C280" s="38" t="str">
        <f>IF('Men Track input 2'!C73="","",'Men Track input 2'!C73)</f>
        <v/>
      </c>
      <c r="D280" s="38" t="str">
        <f>IF('Men Track input 2'!D73="","",'Men Track input 2'!D73)</f>
        <v/>
      </c>
      <c r="E280" s="38" t="str">
        <f>IF('Men Track input 2'!E73="","",'Men Track input 2'!E73)</f>
        <v/>
      </c>
      <c r="F280" s="46" t="str">
        <f>IF('Men Track input 2'!X73="","",'Men Track input 2'!G73+60*'Men Track input 2'!F73)</f>
        <v/>
      </c>
      <c r="G280" s="46">
        <f>IF('Men Track input 2'!K73="","",'Men Track input 2'!K73)</f>
        <v>0</v>
      </c>
      <c r="H280" s="46">
        <f>IF('Men Track input 2'!L73="","",'Men Track input 2'!L73)</f>
        <v>0</v>
      </c>
      <c r="I280" s="38" t="str">
        <f t="shared" si="24"/>
        <v/>
      </c>
    </row>
    <row r="281" spans="1:9">
      <c r="A281" t="str">
        <f>IF('Men Track input 1'!A398="","",'Men Track input 1'!A398)</f>
        <v/>
      </c>
      <c r="B281" s="38">
        <f>IF('Men Track input 2'!B74="","",'Men Track input 2'!B74)</f>
        <v>6</v>
      </c>
      <c r="C281" s="38" t="str">
        <f>IF('Men Track input 2'!C74="","",'Men Track input 2'!C74)</f>
        <v/>
      </c>
      <c r="D281" s="38" t="str">
        <f>IF('Men Track input 2'!D74="","",'Men Track input 2'!D74)</f>
        <v/>
      </c>
      <c r="E281" s="38" t="str">
        <f>IF('Men Track input 2'!E74="","",'Men Track input 2'!E74)</f>
        <v/>
      </c>
      <c r="F281" s="46" t="str">
        <f>IF('Men Track input 2'!X74="","",'Men Track input 2'!G74+60*'Men Track input 2'!F74)</f>
        <v/>
      </c>
      <c r="G281" s="46">
        <f>IF('Men Track input 2'!K74="","",'Men Track input 2'!K74)</f>
        <v>0</v>
      </c>
      <c r="H281" s="46">
        <f>IF('Men Track input 2'!L74="","",'Men Track input 2'!L74)</f>
        <v>0</v>
      </c>
      <c r="I281" s="38" t="str">
        <f t="shared" si="24"/>
        <v/>
      </c>
    </row>
    <row r="282" spans="1:9">
      <c r="A282" t="str">
        <f>IF('Men Track input 1'!A399="","",'Men Track input 1'!A399)</f>
        <v/>
      </c>
      <c r="B282" s="38">
        <f>IF('Men Track input 2'!B75="","",'Men Track input 2'!B75)</f>
        <v>7</v>
      </c>
      <c r="C282" s="38" t="str">
        <f>IF('Men Track input 2'!C75="","",'Men Track input 2'!C75)</f>
        <v/>
      </c>
      <c r="D282" s="38" t="str">
        <f>IF('Men Track input 2'!D75="","",'Men Track input 2'!D75)</f>
        <v/>
      </c>
      <c r="E282" s="38" t="str">
        <f>IF('Men Track input 2'!E75="","",'Men Track input 2'!E75)</f>
        <v/>
      </c>
      <c r="F282" s="46" t="str">
        <f>IF('Men Track input 2'!X75="","",'Men Track input 2'!G75+60*'Men Track input 2'!F75)</f>
        <v/>
      </c>
      <c r="G282" s="46">
        <f>IF('Men Track input 2'!K75="","",'Men Track input 2'!K75)</f>
        <v>0</v>
      </c>
      <c r="H282" s="46">
        <f>IF('Men Track input 2'!L75="","",'Men Track input 2'!L75)</f>
        <v>0</v>
      </c>
      <c r="I282" s="38" t="str">
        <f t="shared" si="24"/>
        <v/>
      </c>
    </row>
    <row r="283" spans="1:9">
      <c r="A283" t="str">
        <f>IF('Men Track input 1'!A400="","",'Men Track input 1'!A400)</f>
        <v/>
      </c>
      <c r="B283" s="38">
        <f>IF('Men Track input 2'!B76="","",'Men Track input 2'!B76)</f>
        <v>8</v>
      </c>
      <c r="C283" s="38" t="str">
        <f>IF('Men Track input 2'!C76="","",'Men Track input 2'!C76)</f>
        <v/>
      </c>
      <c r="D283" s="38" t="str">
        <f>IF('Men Track input 2'!D76="","",'Men Track input 2'!D76)</f>
        <v/>
      </c>
      <c r="E283" s="38" t="str">
        <f>IF('Men Track input 2'!E76="","",'Men Track input 2'!E76)</f>
        <v/>
      </c>
      <c r="F283" s="46" t="str">
        <f>IF('Men Track input 2'!X76="","",'Men Track input 2'!G76+60*'Men Track input 2'!F76)</f>
        <v/>
      </c>
      <c r="G283" s="46">
        <f>IF('Men Track input 2'!K76="","",'Men Track input 2'!K76)</f>
        <v>0</v>
      </c>
      <c r="H283" s="46">
        <f>IF('Men Track input 2'!L76="","",'Men Track input 2'!L76)</f>
        <v>0</v>
      </c>
      <c r="I283" s="38" t="str">
        <f t="shared" si="24"/>
        <v/>
      </c>
    </row>
    <row r="284" spans="1:9">
      <c r="A284" s="16" t="str">
        <f>IF('Men Track input 2'!A77="","",'Men Track input 2'!A77)</f>
        <v>Event</v>
      </c>
      <c r="B284" t="str">
        <f>IF('Men Track input 2'!B77="","",'Men Track input 2'!B77)</f>
        <v/>
      </c>
      <c r="C284" t="str">
        <f>IF('Men Track input 2'!C77="","",'Men Track input 2'!C77)</f>
        <v/>
      </c>
      <c r="D284" t="str">
        <f>IF('Men Track input 2'!D77="","",'Men Track input 2'!D77)</f>
        <v/>
      </c>
      <c r="E284" t="str">
        <f>IF('Men Track input 1'!E401="","",'Men Track input 1'!E401)</f>
        <v/>
      </c>
      <c r="F284" s="2" t="str">
        <f>IF('Men Track input 2'!T77="","",'Men Track input 2'!T77)</f>
        <v/>
      </c>
      <c r="G284" s="2" t="str">
        <f>IF('Men Track input 2'!K77="","",'Men Track input 2'!K77)</f>
        <v/>
      </c>
      <c r="H284" s="2" t="str">
        <f>IF('Men Track input 2'!L77="","",'Men Track input 2'!L77)</f>
        <v/>
      </c>
    </row>
    <row r="285" spans="1:9">
      <c r="A285" s="39" t="str">
        <f>IF('Men Track input 2'!A78="","",'Men Track input 2'!A78)</f>
        <v>2000SC</v>
      </c>
      <c r="B285" s="47" t="str">
        <f>IF('Men Track input 2'!B78="","",'Men Track input 2'!B78)</f>
        <v>B+C string</v>
      </c>
      <c r="C285" s="42" t="str">
        <f>IF('Men Track input 2'!C78="","",'Men Track input 2'!C78)</f>
        <v/>
      </c>
      <c r="D285" s="42" t="str">
        <f>IF('Men Track input 2'!D78="","",'Men Track input 2'!D78)</f>
        <v/>
      </c>
      <c r="E285" s="42" t="str">
        <f>IF('Men Track input 2'!E78="","",'Men Track input 2'!E78)</f>
        <v/>
      </c>
      <c r="F285" s="43"/>
      <c r="G285" s="43" t="str">
        <f>IF('Men Track input 2'!K78="","",'Men Track input 2'!K78)</f>
        <v>Position</v>
      </c>
      <c r="H285" s="43" t="str">
        <f>IF('Men Track input 2'!L78="","",'Men Track input 2'!L78)</f>
        <v>Bonus</v>
      </c>
      <c r="I285" s="98" t="s">
        <v>261</v>
      </c>
    </row>
    <row r="286" spans="1:9">
      <c r="A286" s="40" t="str">
        <f>IF('Men Track input 2'!A79="","",'Men Track input 2'!A79)</f>
        <v>MEN</v>
      </c>
      <c r="B286" s="37" t="str">
        <f>IF('Men Track input 2'!B79="","",'Men Track input 2'!B79)</f>
        <v>Position</v>
      </c>
      <c r="C286" s="37" t="str">
        <f>IF('Men Track input 2'!C79="","",'Men Track input 2'!C79)</f>
        <v>Competitor</v>
      </c>
      <c r="D286" s="37" t="str">
        <f>IF('Men Track input 2'!D79="","",'Men Track input 2'!D79)</f>
        <v>Club</v>
      </c>
      <c r="E286" s="37" t="str">
        <f>IF('Men Track input 2'!E79="","",'Men Track input 2'!E79)</f>
        <v>Bib Number</v>
      </c>
      <c r="F286" s="45" t="str">
        <f>IF('Men Track input 2'!X79="","",'Men Track input 2'!X79)</f>
        <v>Performance</v>
      </c>
      <c r="G286" s="45" t="str">
        <f>IF('Men Track input 2'!K79="","",'Men Track input 2'!K79)</f>
        <v>Points</v>
      </c>
      <c r="H286" s="45" t="str">
        <f>IF('Men Track input 2'!L79="","",'Men Track input 2'!L79)</f>
        <v>Points</v>
      </c>
      <c r="I286" s="44" t="s">
        <v>262</v>
      </c>
    </row>
    <row r="287" spans="1:9">
      <c r="A287" t="str">
        <f>IF('Men Track input 1'!A404="","",'Men Track input 1'!A404)</f>
        <v/>
      </c>
      <c r="B287" s="38">
        <f>IF('Men Track input 2'!B80="","",'Men Track input 2'!B80)</f>
        <v>1</v>
      </c>
      <c r="C287" s="38" t="str">
        <f>IF('Men Track input 2'!C80="","",'Men Track input 2'!C80)</f>
        <v/>
      </c>
      <c r="D287" s="38" t="str">
        <f>IF('Men Track input 2'!D80="","",'Men Track input 2'!D80)</f>
        <v/>
      </c>
      <c r="E287" s="38" t="str">
        <f>IF('Men Track input 2'!E80="","",'Men Track input 2'!E80)</f>
        <v/>
      </c>
      <c r="F287" s="46" t="str">
        <f>IF('Men Track input 2'!X80="","",'Men Track input 2'!G80+60*'Men Track input 2'!F80)</f>
        <v/>
      </c>
      <c r="G287" s="46">
        <f>IF('Men Track input 2'!K80="","",'Men Track input 2'!K80)</f>
        <v>0</v>
      </c>
      <c r="H287" s="46">
        <f>IF('Men Track input 2'!L80="","",'Men Track input 2'!L80)</f>
        <v>0</v>
      </c>
      <c r="I287" s="99" t="str">
        <f>IF(G287=0,"",F287)</f>
        <v/>
      </c>
    </row>
    <row r="288" spans="1:9">
      <c r="A288" t="str">
        <f>IF('Men Track input 1'!A405="","",'Men Track input 1'!A405)</f>
        <v/>
      </c>
      <c r="B288" s="38">
        <f>IF('Men Track input 2'!B81="","",'Men Track input 2'!B81)</f>
        <v>2</v>
      </c>
      <c r="C288" s="38" t="str">
        <f>IF('Men Track input 2'!C81="","",'Men Track input 2'!C81)</f>
        <v/>
      </c>
      <c r="D288" s="38" t="str">
        <f>IF('Men Track input 2'!D81="","",'Men Track input 2'!D81)</f>
        <v/>
      </c>
      <c r="E288" s="38" t="str">
        <f>IF('Men Track input 2'!E81="","",'Men Track input 2'!E81)</f>
        <v/>
      </c>
      <c r="F288" s="46" t="str">
        <f>IF('Men Track input 2'!X81="","",'Men Track input 2'!G81+60*'Men Track input 2'!F81)</f>
        <v/>
      </c>
      <c r="G288" s="46">
        <f>IF('Men Track input 2'!K81="","",'Men Track input 2'!K81)</f>
        <v>0</v>
      </c>
      <c r="H288" s="46">
        <f>IF('Men Track input 2'!L81="","",'Men Track input 2'!L81)</f>
        <v>0</v>
      </c>
      <c r="I288" s="38" t="str">
        <f t="shared" ref="I288:I294" si="25">IF(G288=0,"",F288)</f>
        <v/>
      </c>
    </row>
    <row r="289" spans="1:9">
      <c r="A289" t="str">
        <f>IF('Men Track input 1'!A406="","",'Men Track input 1'!A406)</f>
        <v/>
      </c>
      <c r="B289" s="38">
        <f>IF('Men Track input 2'!B82="","",'Men Track input 2'!B82)</f>
        <v>3</v>
      </c>
      <c r="C289" s="38" t="str">
        <f>IF('Men Track input 2'!C82="","",'Men Track input 2'!C82)</f>
        <v/>
      </c>
      <c r="D289" s="38" t="str">
        <f>IF('Men Track input 2'!D82="","",'Men Track input 2'!D82)</f>
        <v/>
      </c>
      <c r="E289" s="38" t="str">
        <f>IF('Men Track input 2'!E82="","",'Men Track input 2'!E82)</f>
        <v/>
      </c>
      <c r="F289" s="46" t="str">
        <f>IF('Men Track input 2'!X82="","",'Men Track input 2'!G82+60*'Men Track input 2'!F82)</f>
        <v/>
      </c>
      <c r="G289" s="46">
        <f>IF('Men Track input 2'!K82="","",'Men Track input 2'!K82)</f>
        <v>0</v>
      </c>
      <c r="H289" s="46">
        <f>IF('Men Track input 2'!L82="","",'Men Track input 2'!L82)</f>
        <v>0</v>
      </c>
      <c r="I289" s="38" t="str">
        <f t="shared" si="25"/>
        <v/>
      </c>
    </row>
    <row r="290" spans="1:9">
      <c r="A290" t="str">
        <f>IF('Men Track input 1'!A407="","",'Men Track input 1'!A407)</f>
        <v/>
      </c>
      <c r="B290" s="38">
        <f>IF('Men Track input 2'!B83="","",'Men Track input 2'!B83)</f>
        <v>4</v>
      </c>
      <c r="C290" s="38" t="str">
        <f>IF('Men Track input 2'!C83="","",'Men Track input 2'!C83)</f>
        <v/>
      </c>
      <c r="D290" s="38" t="str">
        <f>IF('Men Track input 2'!D83="","",'Men Track input 2'!D83)</f>
        <v/>
      </c>
      <c r="E290" s="38" t="str">
        <f>IF('Men Track input 2'!E83="","",'Men Track input 2'!E83)</f>
        <v/>
      </c>
      <c r="F290" s="46" t="str">
        <f>IF('Men Track input 2'!X83="","",'Men Track input 2'!G83+60*'Men Track input 2'!F83)</f>
        <v/>
      </c>
      <c r="G290" s="46">
        <f>IF('Men Track input 2'!K83="","",'Men Track input 2'!K83)</f>
        <v>0</v>
      </c>
      <c r="H290" s="46">
        <f>IF('Men Track input 2'!L83="","",'Men Track input 2'!L83)</f>
        <v>0</v>
      </c>
      <c r="I290" s="38" t="str">
        <f t="shared" si="25"/>
        <v/>
      </c>
    </row>
    <row r="291" spans="1:9">
      <c r="A291" t="str">
        <f>IF('Men Track input 1'!A408="","",'Men Track input 1'!A408)</f>
        <v/>
      </c>
      <c r="B291" s="38">
        <f>IF('Men Track input 2'!B84="","",'Men Track input 2'!B84)</f>
        <v>5</v>
      </c>
      <c r="C291" s="38" t="str">
        <f>IF('Men Track input 2'!C84="","",'Men Track input 2'!C84)</f>
        <v/>
      </c>
      <c r="D291" s="38" t="str">
        <f>IF('Men Track input 2'!D84="","",'Men Track input 2'!D84)</f>
        <v/>
      </c>
      <c r="E291" s="38" t="str">
        <f>IF('Men Track input 2'!E84="","",'Men Track input 2'!E84)</f>
        <v/>
      </c>
      <c r="F291" s="46" t="str">
        <f>IF('Men Track input 2'!X84="","",'Men Track input 2'!G84+60*'Men Track input 2'!F84)</f>
        <v/>
      </c>
      <c r="G291" s="46">
        <f>IF('Men Track input 2'!K84="","",'Men Track input 2'!K84)</f>
        <v>0</v>
      </c>
      <c r="H291" s="46">
        <f>IF('Men Track input 2'!L84="","",'Men Track input 2'!L84)</f>
        <v>0</v>
      </c>
      <c r="I291" s="38" t="str">
        <f t="shared" si="25"/>
        <v/>
      </c>
    </row>
    <row r="292" spans="1:9">
      <c r="A292" t="str">
        <f>IF('Men Track input 1'!A409="","",'Men Track input 1'!A409)</f>
        <v/>
      </c>
      <c r="B292" s="38">
        <f>IF('Men Track input 2'!B85="","",'Men Track input 2'!B85)</f>
        <v>6</v>
      </c>
      <c r="C292" s="38" t="str">
        <f>IF('Men Track input 2'!C85="","",'Men Track input 2'!C85)</f>
        <v/>
      </c>
      <c r="D292" s="38" t="str">
        <f>IF('Men Track input 2'!D85="","",'Men Track input 2'!D85)</f>
        <v/>
      </c>
      <c r="E292" s="38" t="str">
        <f>IF('Men Track input 2'!E85="","",'Men Track input 2'!E85)</f>
        <v/>
      </c>
      <c r="F292" s="46" t="str">
        <f>IF('Men Track input 2'!X85="","",'Men Track input 2'!G85+60*'Men Track input 2'!F85)</f>
        <v/>
      </c>
      <c r="G292" s="46">
        <f>IF('Men Track input 2'!K85="","",'Men Track input 2'!K85)</f>
        <v>0</v>
      </c>
      <c r="H292" s="46">
        <f>IF('Men Track input 2'!L85="","",'Men Track input 2'!L85)</f>
        <v>0</v>
      </c>
      <c r="I292" s="38" t="str">
        <f t="shared" si="25"/>
        <v/>
      </c>
    </row>
    <row r="293" spans="1:9">
      <c r="A293" t="str">
        <f>IF('Men Track input 1'!A410="","",'Men Track input 1'!A410)</f>
        <v/>
      </c>
      <c r="B293" s="38">
        <f>IF('Men Track input 2'!B86="","",'Men Track input 2'!B86)</f>
        <v>7</v>
      </c>
      <c r="C293" s="38" t="str">
        <f>IF('Men Track input 2'!C86="","",'Men Track input 2'!C86)</f>
        <v/>
      </c>
      <c r="D293" s="38" t="str">
        <f>IF('Men Track input 2'!D86="","",'Men Track input 2'!D86)</f>
        <v/>
      </c>
      <c r="E293" s="38" t="str">
        <f>IF('Men Track input 2'!E86="","",'Men Track input 2'!E86)</f>
        <v/>
      </c>
      <c r="F293" s="46" t="str">
        <f>IF('Men Track input 2'!X86="","",'Men Track input 2'!G86+60*'Men Track input 2'!F86)</f>
        <v/>
      </c>
      <c r="G293" s="46">
        <f>IF('Men Track input 2'!K86="","",'Men Track input 2'!K86)</f>
        <v>0</v>
      </c>
      <c r="H293" s="46">
        <f>IF('Men Track input 2'!L86="","",'Men Track input 2'!L86)</f>
        <v>0</v>
      </c>
      <c r="I293" s="38" t="str">
        <f t="shared" si="25"/>
        <v/>
      </c>
    </row>
    <row r="294" spans="1:9">
      <c r="A294" t="str">
        <f>IF('Men Track input 1'!A411="","",'Men Track input 1'!A411)</f>
        <v/>
      </c>
      <c r="B294" s="38">
        <f>IF('Men Track input 2'!B87="","",'Men Track input 2'!B87)</f>
        <v>8</v>
      </c>
      <c r="C294" s="38" t="str">
        <f>IF('Men Track input 2'!C87="","",'Men Track input 2'!C87)</f>
        <v/>
      </c>
      <c r="D294" s="38" t="str">
        <f>IF('Men Track input 2'!D87="","",'Men Track input 2'!D87)</f>
        <v/>
      </c>
      <c r="E294" s="38" t="str">
        <f>IF('Men Track input 2'!E87="","",'Men Track input 2'!E87)</f>
        <v/>
      </c>
      <c r="F294" s="46" t="str">
        <f>IF('Men Track input 2'!X87="","",'Men Track input 2'!G87+60*'Men Track input 2'!F87)</f>
        <v/>
      </c>
      <c r="G294" s="46">
        <f>IF('Men Track input 2'!K87="","",'Men Track input 2'!K87)</f>
        <v>0</v>
      </c>
      <c r="H294" s="46">
        <f>IF('Men Track input 2'!L87="","",'Men Track input 2'!L87)</f>
        <v>0</v>
      </c>
      <c r="I294" s="38" t="str">
        <f t="shared" si="25"/>
        <v/>
      </c>
    </row>
    <row r="295" spans="1:9">
      <c r="A295" t="str">
        <f>IF('Men Track input 1'!A415="","",'Men Track input 1'!A415)</f>
        <v/>
      </c>
      <c r="B295" s="38">
        <f>IF('Men Track input 2'!B88="","",'Men Track input 2'!B88)</f>
        <v>9</v>
      </c>
      <c r="C295" s="38" t="str">
        <f>IF('Men Track input 2'!C88="","",'Men Track input 2'!C88)</f>
        <v/>
      </c>
      <c r="D295" s="38" t="str">
        <f>IF('Men Track input 2'!D88="","",'Men Track input 2'!D88)</f>
        <v/>
      </c>
      <c r="E295" s="38" t="str">
        <f>IF('Men Track input 2'!E88="","",'Men Track input 2'!E88)</f>
        <v/>
      </c>
      <c r="F295" s="46" t="str">
        <f>IF('Men Track input 2'!X88="","",'Men Track input 2'!G88+60*'Men Track input 2'!F88)</f>
        <v/>
      </c>
      <c r="G295" s="46">
        <f>IF('Men Track input 2'!K88="","",'Men Track input 2'!K88)</f>
        <v>0</v>
      </c>
      <c r="H295" s="46">
        <f>IF('Men Track input 2'!L88="","",'Men Track input 2'!L88)</f>
        <v>0</v>
      </c>
      <c r="I295" s="99" t="str">
        <f>IF(G295=0,"",F295)</f>
        <v/>
      </c>
    </row>
    <row r="296" spans="1:9">
      <c r="A296" t="str">
        <f>IF('Men Track input 1'!A416="","",'Men Track input 1'!A416)</f>
        <v/>
      </c>
      <c r="B296" s="38">
        <f>IF('Men Track input 2'!B89="","",'Men Track input 2'!B89)</f>
        <v>10</v>
      </c>
      <c r="C296" s="38" t="str">
        <f>IF('Men Track input 2'!C89="","",'Men Track input 2'!C89)</f>
        <v/>
      </c>
      <c r="D296" s="38" t="str">
        <f>IF('Men Track input 2'!D89="","",'Men Track input 2'!D89)</f>
        <v/>
      </c>
      <c r="E296" s="38" t="str">
        <f>IF('Men Track input 2'!E89="","",'Men Track input 2'!E89)</f>
        <v/>
      </c>
      <c r="F296" s="46" t="str">
        <f>IF('Men Track input 2'!X89="","",'Men Track input 2'!G89+60*'Men Track input 2'!F89)</f>
        <v/>
      </c>
      <c r="G296" s="46">
        <f>IF('Men Track input 2'!K89="","",'Men Track input 2'!K89)</f>
        <v>0</v>
      </c>
      <c r="H296" s="46">
        <f>IF('Men Track input 2'!L89="","",'Men Track input 2'!L89)</f>
        <v>0</v>
      </c>
      <c r="I296" s="38" t="str">
        <f t="shared" ref="I296:I302" si="26">IF(G296=0,"",F296)</f>
        <v/>
      </c>
    </row>
    <row r="297" spans="1:9">
      <c r="A297" t="str">
        <f>IF('Men Track input 1'!A417="","",'Men Track input 1'!A417)</f>
        <v/>
      </c>
      <c r="B297" s="38">
        <f>IF('Men Track input 2'!B90="","",'Men Track input 2'!B90)</f>
        <v>11</v>
      </c>
      <c r="C297" s="38" t="str">
        <f>IF('Men Track input 2'!C90="","",'Men Track input 2'!C90)</f>
        <v/>
      </c>
      <c r="D297" s="38" t="str">
        <f>IF('Men Track input 2'!D90="","",'Men Track input 2'!D90)</f>
        <v/>
      </c>
      <c r="E297" s="38" t="str">
        <f>IF('Men Track input 2'!E90="","",'Men Track input 2'!E90)</f>
        <v/>
      </c>
      <c r="F297" s="46" t="str">
        <f>IF('Men Track input 2'!X90="","",'Men Track input 2'!G90+60*'Men Track input 2'!F90)</f>
        <v/>
      </c>
      <c r="G297" s="46">
        <f>IF('Men Track input 2'!K90="","",'Men Track input 2'!K90)</f>
        <v>0</v>
      </c>
      <c r="H297" s="46">
        <f>IF('Men Track input 2'!L90="","",'Men Track input 2'!L90)</f>
        <v>0</v>
      </c>
      <c r="I297" s="38" t="str">
        <f t="shared" si="26"/>
        <v/>
      </c>
    </row>
    <row r="298" spans="1:9">
      <c r="A298" t="str">
        <f>IF('Men Track input 1'!A418="","",'Men Track input 1'!A418)</f>
        <v/>
      </c>
      <c r="B298" s="38">
        <f>IF('Men Track input 2'!B91="","",'Men Track input 2'!B91)</f>
        <v>12</v>
      </c>
      <c r="C298" s="38" t="str">
        <f>IF('Men Track input 2'!C91="","",'Men Track input 2'!C91)</f>
        <v/>
      </c>
      <c r="D298" s="38" t="str">
        <f>IF('Men Track input 2'!D91="","",'Men Track input 2'!D91)</f>
        <v/>
      </c>
      <c r="E298" s="38" t="str">
        <f>IF('Men Track input 2'!E91="","",'Men Track input 2'!E91)</f>
        <v/>
      </c>
      <c r="F298" s="46" t="str">
        <f>IF('Men Track input 2'!X91="","",'Men Track input 2'!G91+60*'Men Track input 2'!F91)</f>
        <v/>
      </c>
      <c r="G298" s="46">
        <f>IF('Men Track input 2'!K91="","",'Men Track input 2'!K91)</f>
        <v>0</v>
      </c>
      <c r="H298" s="46">
        <f>IF('Men Track input 2'!L91="","",'Men Track input 2'!L91)</f>
        <v>0</v>
      </c>
      <c r="I298" s="38" t="str">
        <f t="shared" si="26"/>
        <v/>
      </c>
    </row>
    <row r="299" spans="1:9">
      <c r="A299" t="str">
        <f>IF('Men Track input 1'!A419="","",'Men Track input 1'!A419)</f>
        <v/>
      </c>
      <c r="B299" s="38">
        <f>IF('Men Track input 2'!B92="","",'Men Track input 2'!B92)</f>
        <v>13</v>
      </c>
      <c r="C299" s="38" t="str">
        <f>IF('Men Track input 2'!C92="","",'Men Track input 2'!C92)</f>
        <v/>
      </c>
      <c r="D299" s="38" t="str">
        <f>IF('Men Track input 2'!D92="","",'Men Track input 2'!D92)</f>
        <v/>
      </c>
      <c r="E299" s="38" t="str">
        <f>IF('Men Track input 2'!E92="","",'Men Track input 2'!E92)</f>
        <v/>
      </c>
      <c r="F299" s="46" t="str">
        <f>IF('Men Track input 2'!X92="","",'Men Track input 2'!G92+60*'Men Track input 2'!F92)</f>
        <v/>
      </c>
      <c r="G299" s="46">
        <f>IF('Men Track input 2'!K92="","",'Men Track input 2'!K92)</f>
        <v>0</v>
      </c>
      <c r="H299" s="46">
        <f>IF('Men Track input 2'!L92="","",'Men Track input 2'!L92)</f>
        <v>0</v>
      </c>
      <c r="I299" s="38" t="str">
        <f t="shared" si="26"/>
        <v/>
      </c>
    </row>
    <row r="300" spans="1:9">
      <c r="A300" t="str">
        <f>IF('Men Track input 1'!A420="","",'Men Track input 1'!A420)</f>
        <v/>
      </c>
      <c r="B300" s="38">
        <f>IF('Men Track input 2'!B93="","",'Men Track input 2'!B93)</f>
        <v>14</v>
      </c>
      <c r="C300" s="38" t="str">
        <f>IF('Men Track input 2'!C93="","",'Men Track input 2'!C93)</f>
        <v/>
      </c>
      <c r="D300" s="38" t="str">
        <f>IF('Men Track input 2'!D93="","",'Men Track input 2'!D93)</f>
        <v/>
      </c>
      <c r="E300" s="38" t="str">
        <f>IF('Men Track input 2'!E93="","",'Men Track input 2'!E93)</f>
        <v/>
      </c>
      <c r="F300" s="46" t="str">
        <f>IF('Men Track input 2'!X93="","",'Men Track input 2'!G93+60*'Men Track input 2'!F93)</f>
        <v/>
      </c>
      <c r="G300" s="46">
        <f>IF('Men Track input 2'!K93="","",'Men Track input 2'!K93)</f>
        <v>0</v>
      </c>
      <c r="H300" s="46">
        <f>IF('Men Track input 2'!L93="","",'Men Track input 2'!L93)</f>
        <v>0</v>
      </c>
      <c r="I300" s="38" t="str">
        <f t="shared" si="26"/>
        <v/>
      </c>
    </row>
    <row r="301" spans="1:9">
      <c r="A301" t="str">
        <f>IF('Men Track input 1'!A421="","",'Men Track input 1'!A421)</f>
        <v/>
      </c>
      <c r="B301" s="38">
        <f>IF('Men Track input 2'!B94="","",'Men Track input 2'!B94)</f>
        <v>15</v>
      </c>
      <c r="C301" s="38" t="str">
        <f>IF('Men Track input 2'!C94="","",'Men Track input 2'!C94)</f>
        <v/>
      </c>
      <c r="D301" s="38" t="str">
        <f>IF('Men Track input 2'!D94="","",'Men Track input 2'!D94)</f>
        <v/>
      </c>
      <c r="E301" s="38" t="str">
        <f>IF('Men Track input 2'!E94="","",'Men Track input 2'!E94)</f>
        <v/>
      </c>
      <c r="F301" s="46" t="str">
        <f>IF('Men Track input 2'!X94="","",'Men Track input 2'!G94+60*'Men Track input 2'!F94)</f>
        <v/>
      </c>
      <c r="G301" s="46">
        <f>IF('Men Track input 2'!K94="","",'Men Track input 2'!K94)</f>
        <v>0</v>
      </c>
      <c r="H301" s="46">
        <f>IF('Men Track input 2'!L94="","",'Men Track input 2'!L94)</f>
        <v>0</v>
      </c>
      <c r="I301" s="38" t="str">
        <f t="shared" si="26"/>
        <v/>
      </c>
    </row>
    <row r="302" spans="1:9">
      <c r="A302" t="str">
        <f>IF('Men Track input 1'!A422="","",'Men Track input 1'!A422)</f>
        <v/>
      </c>
      <c r="B302" s="38">
        <f>IF('Men Track input 2'!B95="","",'Men Track input 2'!B95)</f>
        <v>16</v>
      </c>
      <c r="C302" s="38" t="str">
        <f>IF('Men Track input 2'!C95="","",'Men Track input 2'!C95)</f>
        <v/>
      </c>
      <c r="D302" s="38" t="str">
        <f>IF('Men Track input 2'!D95="","",'Men Track input 2'!D95)</f>
        <v/>
      </c>
      <c r="E302" s="38" t="str">
        <f>IF('Men Track input 2'!E95="","",'Men Track input 2'!E95)</f>
        <v/>
      </c>
      <c r="F302" s="46" t="str">
        <f>IF('Men Track input 2'!X95="","",'Men Track input 2'!G95+60*'Men Track input 2'!F95)</f>
        <v/>
      </c>
      <c r="G302" s="46">
        <f>IF('Men Track input 2'!K95="","",'Men Track input 2'!K95)</f>
        <v>0</v>
      </c>
      <c r="H302" s="46">
        <f>IF('Men Track input 2'!L95="","",'Men Track input 2'!L95)</f>
        <v>0</v>
      </c>
      <c r="I302" s="38" t="str">
        <f t="shared" si="26"/>
        <v/>
      </c>
    </row>
    <row r="305" spans="1:9">
      <c r="A305" s="39" t="str">
        <f>IF('Men Track input 2'!A98="","",'Men Track input 2'!A98)</f>
        <v>Event</v>
      </c>
      <c r="B305" s="39" t="str">
        <f>IF('Men Track input 2'!B98="","",'Men Track input 2'!B98)</f>
        <v>Event</v>
      </c>
      <c r="C305" s="39" t="str">
        <f>IF('Men Track input 2'!C98="","",'Men Track input 2'!C98)</f>
        <v>4x100</v>
      </c>
      <c r="D305" s="39" t="str">
        <f>IF('Men Track input 2'!D98="","",'Men Track input 2'!D98)</f>
        <v>metres</v>
      </c>
      <c r="E305" s="40" t="str">
        <f>A307</f>
        <v>MEN</v>
      </c>
      <c r="F305" s="2" t="str">
        <f>IF('Men Track input 2'!T98="","",'Men Track input 2'!T98)</f>
        <v/>
      </c>
      <c r="G305" s="2" t="str">
        <f>IF('Men Track input 2'!K98="","",'Men Track input 2'!K98)</f>
        <v/>
      </c>
      <c r="H305" s="2" t="str">
        <f>IF('Men Track input 2'!L98="","",'Men Track input 2'!L98)</f>
        <v/>
      </c>
    </row>
    <row r="306" spans="1:9">
      <c r="A306" s="39" t="str">
        <f>IF('Men Track input 2'!A99="","",'Men Track input 2'!A99)</f>
        <v>4x100</v>
      </c>
      <c r="B306" s="41" t="str">
        <f>IF('Men Track input 2'!B99="","",'Men Track input 2'!B99)</f>
        <v>A string</v>
      </c>
      <c r="C306" s="42" t="str">
        <f>IF('Men Track input 2'!C99="","",'Men Track input 2'!C99)</f>
        <v/>
      </c>
      <c r="D306" s="42" t="str">
        <f>IF('Men Track input 2'!D99="","",'Men Track input 2'!D99)</f>
        <v/>
      </c>
      <c r="E306" s="42" t="str">
        <f>IF('Men Track input 2'!E99="","",'Men Track input 2'!E99)</f>
        <v/>
      </c>
      <c r="F306" s="43"/>
      <c r="G306" s="43" t="str">
        <f>IF('Men Track input 2'!K99="","",'Men Track input 2'!K99)</f>
        <v>Position</v>
      </c>
      <c r="H306" s="43" t="str">
        <f>IF('Men Track input 2'!L99="","",'Men Track input 2'!L99)</f>
        <v/>
      </c>
      <c r="I306" s="98" t="s">
        <v>261</v>
      </c>
    </row>
    <row r="307" spans="1:9">
      <c r="A307" s="40" t="str">
        <f>IF('Men Track input 2'!A100="","",'Men Track input 2'!A100)</f>
        <v>MEN</v>
      </c>
      <c r="B307" s="44" t="str">
        <f>IF('Men Track input 2'!B100="","",'Men Track input 2'!B100)</f>
        <v>Position</v>
      </c>
      <c r="C307" s="37" t="str">
        <f>IF('Men Track input 2'!C100="","",'Men Track input 2'!C100)</f>
        <v>Competitor</v>
      </c>
      <c r="D307" s="37" t="str">
        <f>IF('Men Track input 2'!D100="","",'Men Track input 2'!D100)</f>
        <v>Club</v>
      </c>
      <c r="E307" s="37" t="str">
        <f>IF('Men Track input 2'!E100="","",'Men Track input 2'!E100)</f>
        <v>Bib Number</v>
      </c>
      <c r="F307" s="45" t="str">
        <f>IF('Men Track input 2'!X100="","",'Men Track input 2'!X100)</f>
        <v>Performance</v>
      </c>
      <c r="G307" s="45" t="str">
        <f>IF('Men Track input 2'!K100="","",'Men Track input 2'!K100)</f>
        <v>Points</v>
      </c>
      <c r="H307" s="45" t="str">
        <f>IF('Men Track input 2'!L100="","",'Men Track input 2'!L100)</f>
        <v/>
      </c>
      <c r="I307" s="44" t="s">
        <v>262</v>
      </c>
    </row>
    <row r="308" spans="1:9">
      <c r="A308" t="str">
        <f>IF('Men Track input 1'!A428="","",'Men Track input 1'!A428)</f>
        <v/>
      </c>
      <c r="B308" s="38">
        <f>IF('Men Track input 2'!B101="","",'Men Track input 2'!B101)</f>
        <v>1</v>
      </c>
      <c r="C308" s="38" t="str">
        <f>IF('Men Track input 2'!C101="","",'Men Track input 2'!C101)</f>
        <v/>
      </c>
      <c r="D308" s="38" t="str">
        <f>IF('Men Track input 2'!D101="","",'Men Track input 2'!D101)</f>
        <v/>
      </c>
      <c r="E308" s="38" t="str">
        <f>IF('Men Track input 2'!E101="","",'Men Track input 2'!E101)</f>
        <v/>
      </c>
      <c r="F308" s="46" t="str">
        <f>IF('Men Track input 2'!X101="","",'Men Track input 2'!G101+60*'Men Track input 2'!F101)</f>
        <v/>
      </c>
      <c r="G308" s="46">
        <f>IF('Men Track input 2'!K101="","",'Men Track input 2'!K101)</f>
        <v>0</v>
      </c>
      <c r="H308" s="46" t="str">
        <f>IF('Men Track input 2'!L101="","",'Men Track input 2'!L101)</f>
        <v/>
      </c>
      <c r="I308" s="99" t="str">
        <f>IF(G308=0,"",F308)</f>
        <v/>
      </c>
    </row>
    <row r="309" spans="1:9">
      <c r="A309" t="str">
        <f>IF('Men Track input 1'!A429="","",'Men Track input 1'!A429)</f>
        <v/>
      </c>
      <c r="B309" s="38">
        <f>IF('Men Track input 2'!B102="","",'Men Track input 2'!B102)</f>
        <v>2</v>
      </c>
      <c r="C309" s="38" t="str">
        <f>IF('Men Track input 2'!C102="","",'Men Track input 2'!C102)</f>
        <v/>
      </c>
      <c r="D309" s="38" t="str">
        <f>IF('Men Track input 2'!D102="","",'Men Track input 2'!D102)</f>
        <v/>
      </c>
      <c r="E309" s="38" t="str">
        <f>IF('Men Track input 2'!E102="","",'Men Track input 2'!E102)</f>
        <v/>
      </c>
      <c r="F309" s="46" t="str">
        <f>IF('Men Track input 2'!X102="","",'Men Track input 2'!G102+60*'Men Track input 2'!F102)</f>
        <v/>
      </c>
      <c r="G309" s="46">
        <f>IF('Men Track input 2'!K102="","",'Men Track input 2'!K102)</f>
        <v>0</v>
      </c>
      <c r="H309" s="46" t="str">
        <f>IF('Men Track input 2'!L102="","",'Men Track input 2'!L102)</f>
        <v/>
      </c>
      <c r="I309" s="38" t="str">
        <f t="shared" ref="I309:I315" si="27">IF(G309=0,"",F309)</f>
        <v/>
      </c>
    </row>
    <row r="310" spans="1:9">
      <c r="A310" t="str">
        <f>IF('Men Track input 1'!A430="","",'Men Track input 1'!A430)</f>
        <v/>
      </c>
      <c r="B310" s="38">
        <f>IF('Men Track input 2'!B103="","",'Men Track input 2'!B103)</f>
        <v>3</v>
      </c>
      <c r="C310" s="38" t="str">
        <f>IF('Men Track input 2'!C103="","",'Men Track input 2'!C103)</f>
        <v/>
      </c>
      <c r="D310" s="38" t="str">
        <f>IF('Men Track input 2'!D103="","",'Men Track input 2'!D103)</f>
        <v/>
      </c>
      <c r="E310" s="38" t="str">
        <f>IF('Men Track input 2'!E103="","",'Men Track input 2'!E103)</f>
        <v/>
      </c>
      <c r="F310" s="46" t="str">
        <f>IF('Men Track input 2'!X103="","",'Men Track input 2'!G103+60*'Men Track input 2'!F103)</f>
        <v/>
      </c>
      <c r="G310" s="46">
        <f>IF('Men Track input 2'!K103="","",'Men Track input 2'!K103)</f>
        <v>0</v>
      </c>
      <c r="H310" s="46" t="str">
        <f>IF('Men Track input 2'!L103="","",'Men Track input 2'!L103)</f>
        <v/>
      </c>
      <c r="I310" s="38" t="str">
        <f t="shared" si="27"/>
        <v/>
      </c>
    </row>
    <row r="311" spans="1:9">
      <c r="A311" t="str">
        <f>IF('Men Track input 1'!A431="","",'Men Track input 1'!A431)</f>
        <v/>
      </c>
      <c r="B311" s="38">
        <f>IF('Men Track input 2'!B104="","",'Men Track input 2'!B104)</f>
        <v>4</v>
      </c>
      <c r="C311" s="38" t="str">
        <f>IF('Men Track input 2'!C104="","",'Men Track input 2'!C104)</f>
        <v/>
      </c>
      <c r="D311" s="38" t="str">
        <f>IF('Men Track input 2'!D104="","",'Men Track input 2'!D104)</f>
        <v/>
      </c>
      <c r="E311" s="38" t="str">
        <f>IF('Men Track input 2'!E104="","",'Men Track input 2'!E104)</f>
        <v/>
      </c>
      <c r="F311" s="46" t="str">
        <f>IF('Men Track input 2'!X104="","",'Men Track input 2'!G104+60*'Men Track input 2'!F104)</f>
        <v/>
      </c>
      <c r="G311" s="46">
        <f>IF('Men Track input 2'!K104="","",'Men Track input 2'!K104)</f>
        <v>0</v>
      </c>
      <c r="H311" s="46" t="str">
        <f>IF('Men Track input 2'!L104="","",'Men Track input 2'!L104)</f>
        <v/>
      </c>
      <c r="I311" s="38" t="str">
        <f t="shared" si="27"/>
        <v/>
      </c>
    </row>
    <row r="312" spans="1:9">
      <c r="A312" t="str">
        <f>IF('Men Track input 1'!A432="","",'Men Track input 1'!A432)</f>
        <v/>
      </c>
      <c r="B312" s="38">
        <f>IF('Men Track input 2'!B105="","",'Men Track input 2'!B105)</f>
        <v>5</v>
      </c>
      <c r="C312" s="38" t="str">
        <f>IF('Men Track input 2'!C105="","",'Men Track input 2'!C105)</f>
        <v/>
      </c>
      <c r="D312" s="38" t="str">
        <f>IF('Men Track input 2'!D105="","",'Men Track input 2'!D105)</f>
        <v/>
      </c>
      <c r="E312" s="38" t="str">
        <f>IF('Men Track input 2'!E105="","",'Men Track input 2'!E105)</f>
        <v/>
      </c>
      <c r="F312" s="46" t="str">
        <f>IF('Men Track input 2'!X105="","",'Men Track input 2'!G105+60*'Men Track input 2'!F105)</f>
        <v/>
      </c>
      <c r="G312" s="46">
        <f>IF('Men Track input 2'!K105="","",'Men Track input 2'!K105)</f>
        <v>0</v>
      </c>
      <c r="H312" s="46" t="str">
        <f>IF('Men Track input 2'!L105="","",'Men Track input 2'!L105)</f>
        <v/>
      </c>
      <c r="I312" s="38" t="str">
        <f t="shared" si="27"/>
        <v/>
      </c>
    </row>
    <row r="313" spans="1:9">
      <c r="A313" t="str">
        <f>IF('Men Track input 1'!A433="","",'Men Track input 1'!A433)</f>
        <v/>
      </c>
      <c r="B313" s="38">
        <f>IF('Men Track input 2'!B106="","",'Men Track input 2'!B106)</f>
        <v>6</v>
      </c>
      <c r="C313" s="38" t="str">
        <f>IF('Men Track input 2'!C106="","",'Men Track input 2'!C106)</f>
        <v/>
      </c>
      <c r="D313" s="38" t="str">
        <f>IF('Men Track input 2'!D106="","",'Men Track input 2'!D106)</f>
        <v/>
      </c>
      <c r="E313" s="38" t="str">
        <f>IF('Men Track input 2'!E106="","",'Men Track input 2'!E106)</f>
        <v/>
      </c>
      <c r="F313" s="46" t="str">
        <f>IF('Men Track input 2'!X106="","",'Men Track input 2'!G106+60*'Men Track input 2'!F106)</f>
        <v/>
      </c>
      <c r="G313" s="46">
        <f>IF('Men Track input 2'!K106="","",'Men Track input 2'!K106)</f>
        <v>0</v>
      </c>
      <c r="H313" s="46" t="str">
        <f>IF('Men Track input 2'!L106="","",'Men Track input 2'!L106)</f>
        <v/>
      </c>
      <c r="I313" s="38" t="str">
        <f t="shared" si="27"/>
        <v/>
      </c>
    </row>
    <row r="314" spans="1:9">
      <c r="A314" t="str">
        <f>IF('Men Track input 1'!A434="","",'Men Track input 1'!A434)</f>
        <v/>
      </c>
      <c r="B314" s="38">
        <f>IF('Men Track input 2'!B107="","",'Men Track input 2'!B107)</f>
        <v>7</v>
      </c>
      <c r="C314" s="38" t="str">
        <f>IF('Men Track input 2'!C107="","",'Men Track input 2'!C107)</f>
        <v/>
      </c>
      <c r="D314" s="38" t="str">
        <f>IF('Men Track input 2'!D107="","",'Men Track input 2'!D107)</f>
        <v/>
      </c>
      <c r="E314" s="38" t="str">
        <f>IF('Men Track input 2'!E107="","",'Men Track input 2'!E107)</f>
        <v/>
      </c>
      <c r="F314" s="46" t="str">
        <f>IF('Men Track input 2'!X107="","",'Men Track input 2'!G107+60*'Men Track input 2'!F107)</f>
        <v/>
      </c>
      <c r="G314" s="46">
        <f>IF('Men Track input 2'!K107="","",'Men Track input 2'!K107)</f>
        <v>0</v>
      </c>
      <c r="H314" s="46" t="str">
        <f>IF('Men Track input 2'!L107="","",'Men Track input 2'!L107)</f>
        <v/>
      </c>
      <c r="I314" s="38" t="str">
        <f t="shared" si="27"/>
        <v/>
      </c>
    </row>
    <row r="315" spans="1:9">
      <c r="A315" t="str">
        <f>IF('Men Track input 1'!A435="","",'Men Track input 1'!A435)</f>
        <v/>
      </c>
      <c r="B315" s="38">
        <f>IF('Men Track input 2'!B108="","",'Men Track input 2'!B108)</f>
        <v>8</v>
      </c>
      <c r="C315" s="38" t="str">
        <f>IF('Men Track input 2'!C108="","",'Men Track input 2'!C108)</f>
        <v/>
      </c>
      <c r="D315" s="38" t="str">
        <f>IF('Men Track input 2'!D108="","",'Men Track input 2'!D108)</f>
        <v/>
      </c>
      <c r="E315" s="38" t="str">
        <f>IF('Men Track input 2'!E108="","",'Men Track input 2'!E108)</f>
        <v/>
      </c>
      <c r="F315" s="46" t="str">
        <f>IF('Men Track input 2'!X108="","",'Men Track input 2'!G108+60*'Men Track input 2'!F108)</f>
        <v/>
      </c>
      <c r="G315" s="46">
        <f>IF('Men Track input 2'!K108="","",'Men Track input 2'!K108)</f>
        <v>0</v>
      </c>
      <c r="H315" s="46" t="str">
        <f>IF('Men Track input 2'!L108="","",'Men Track input 2'!L108)</f>
        <v/>
      </c>
      <c r="I315" s="38" t="str">
        <f t="shared" si="27"/>
        <v/>
      </c>
    </row>
    <row r="318" spans="1:9">
      <c r="A318" s="39" t="str">
        <f>IF('Men Track input 2'!A111="","",'Men Track input 2'!A111)</f>
        <v>Event</v>
      </c>
      <c r="B318" s="39" t="str">
        <f>IF('Men Track input 2'!B111="","",'Men Track input 2'!B111)</f>
        <v>Event</v>
      </c>
      <c r="C318" s="39" t="str">
        <f>IF('Men Track input 2'!C111="","",'Men Track input 2'!C111)</f>
        <v>4x400</v>
      </c>
      <c r="D318" s="39" t="str">
        <f>IF('Men Track input 2'!D111="","",'Men Track input 2'!D111)</f>
        <v>metres</v>
      </c>
      <c r="E318" s="40" t="str">
        <f>A320</f>
        <v>MEN</v>
      </c>
      <c r="F318" s="2" t="str">
        <f>IF('Men Track input 2'!T111="","",'Men Track input 2'!T111)</f>
        <v/>
      </c>
      <c r="G318" s="2" t="str">
        <f>IF('Men Track input 2'!K111="","",'Men Track input 2'!K111)</f>
        <v/>
      </c>
      <c r="H318" s="2" t="str">
        <f>IF('Men Track input 2'!L111="","",'Men Track input 2'!L111)</f>
        <v/>
      </c>
    </row>
    <row r="319" spans="1:9">
      <c r="A319" s="39" t="str">
        <f>IF('Men Track input 2'!A112="","",'Men Track input 2'!A112)</f>
        <v>4x400</v>
      </c>
      <c r="B319" s="41" t="str">
        <f>IF('Men Track input 2'!B112="","",'Men Track input 2'!B112)</f>
        <v>A string</v>
      </c>
      <c r="C319" s="42" t="str">
        <f>IF('Men Track input 2'!C112="","",'Men Track input 2'!C112)</f>
        <v/>
      </c>
      <c r="D319" s="42" t="str">
        <f>IF('Men Track input 2'!D112="","",'Men Track input 2'!D112)</f>
        <v/>
      </c>
      <c r="E319" s="42" t="str">
        <f>IF('Men Track input 2'!E112="","",'Men Track input 2'!E112)</f>
        <v/>
      </c>
      <c r="F319" s="43"/>
      <c r="G319" s="43" t="str">
        <f>IF('Men Track input 2'!K112="","",'Men Track input 2'!K112)</f>
        <v>Position</v>
      </c>
      <c r="H319" s="43" t="str">
        <f>IF('Men Track input 2'!L112="","",'Men Track input 2'!L112)</f>
        <v/>
      </c>
      <c r="I319" s="98" t="s">
        <v>261</v>
      </c>
    </row>
    <row r="320" spans="1:9">
      <c r="A320" s="40" t="str">
        <f>IF('Men Track input 2'!A113="","",'Men Track input 2'!A113)</f>
        <v>MEN</v>
      </c>
      <c r="B320" s="44" t="str">
        <f>IF('Men Track input 2'!B113="","",'Men Track input 2'!B113)</f>
        <v>Position</v>
      </c>
      <c r="C320" s="37" t="str">
        <f>IF('Men Track input 2'!C113="","",'Men Track input 2'!C113)</f>
        <v>Competitor</v>
      </c>
      <c r="D320" s="37" t="str">
        <f>IF('Men Track input 2'!D113="","",'Men Track input 2'!D113)</f>
        <v>Club</v>
      </c>
      <c r="E320" s="37" t="str">
        <f>IF('Men Track input 2'!E113="","",'Men Track input 2'!E113)</f>
        <v>Bib Number</v>
      </c>
      <c r="F320" s="45" t="str">
        <f>IF('Men Track input 2'!X113="","",'Men Track input 2'!X113)</f>
        <v>Performance</v>
      </c>
      <c r="G320" s="45" t="str">
        <f>IF('Men Track input 2'!K113="","",'Men Track input 2'!K113)</f>
        <v>Points</v>
      </c>
      <c r="H320" s="45" t="str">
        <f>IF('Men Track input 2'!L113="","",'Men Track input 2'!L113)</f>
        <v/>
      </c>
      <c r="I320" s="44" t="s">
        <v>262</v>
      </c>
    </row>
    <row r="321" spans="1:9">
      <c r="A321" t="str">
        <f>IF('Men Track input 1'!A441="","",'Men Track input 1'!A441)</f>
        <v/>
      </c>
      <c r="B321" s="38">
        <f>IF('Men Track input 2'!B114="","",'Men Track input 2'!B114)</f>
        <v>1</v>
      </c>
      <c r="C321" s="38" t="str">
        <f>IF('Men Track input 2'!C114="","",'Men Track input 2'!C114)</f>
        <v/>
      </c>
      <c r="D321" s="38" t="str">
        <f>IF('Men Track input 2'!D114="","",'Men Track input 2'!D114)</f>
        <v/>
      </c>
      <c r="E321" s="38" t="str">
        <f>IF('Men Track input 2'!E114="","",'Men Track input 2'!E114)</f>
        <v/>
      </c>
      <c r="F321" s="46" t="str">
        <f>IF('Men Track input 2'!X114="","",'Men Track input 2'!G114+60*'Men Track input 2'!F114)</f>
        <v/>
      </c>
      <c r="G321" s="46">
        <f>IF('Men Track input 2'!K114="","",'Men Track input 2'!K114)</f>
        <v>0</v>
      </c>
      <c r="H321" s="46" t="str">
        <f>IF('Men Track input 2'!L114="","",'Men Track input 2'!L114)</f>
        <v/>
      </c>
      <c r="I321" s="99" t="str">
        <f>IF(G321=0,"",F321)</f>
        <v/>
      </c>
    </row>
    <row r="322" spans="1:9">
      <c r="A322" t="str">
        <f>IF('Men Track input 1'!A442="","",'Men Track input 1'!A442)</f>
        <v/>
      </c>
      <c r="B322" s="38">
        <f>IF('Men Track input 2'!B115="","",'Men Track input 2'!B115)</f>
        <v>2</v>
      </c>
      <c r="C322" s="38" t="str">
        <f>IF('Men Track input 2'!C115="","",'Men Track input 2'!C115)</f>
        <v/>
      </c>
      <c r="D322" s="38" t="str">
        <f>IF('Men Track input 2'!D115="","",'Men Track input 2'!D115)</f>
        <v/>
      </c>
      <c r="E322" s="38" t="str">
        <f>IF('Men Track input 2'!E115="","",'Men Track input 2'!E115)</f>
        <v/>
      </c>
      <c r="F322" s="46" t="str">
        <f>IF('Men Track input 2'!X115="","",'Men Track input 2'!G115+60*'Men Track input 2'!F115)</f>
        <v/>
      </c>
      <c r="G322" s="46">
        <f>IF('Men Track input 2'!K115="","",'Men Track input 2'!K115)</f>
        <v>0</v>
      </c>
      <c r="H322" s="46" t="str">
        <f>IF('Men Track input 2'!L115="","",'Men Track input 2'!L115)</f>
        <v/>
      </c>
      <c r="I322" s="38" t="str">
        <f t="shared" ref="I322:I328" si="28">IF(G322=0,"",F322)</f>
        <v/>
      </c>
    </row>
    <row r="323" spans="1:9">
      <c r="A323" t="str">
        <f>IF('Men Track input 1'!A443="","",'Men Track input 1'!A443)</f>
        <v/>
      </c>
      <c r="B323" s="38">
        <f>IF('Men Track input 2'!B116="","",'Men Track input 2'!B116)</f>
        <v>3</v>
      </c>
      <c r="C323" s="38" t="str">
        <f>IF('Men Track input 2'!C116="","",'Men Track input 2'!C116)</f>
        <v/>
      </c>
      <c r="D323" s="38" t="str">
        <f>IF('Men Track input 2'!D116="","",'Men Track input 2'!D116)</f>
        <v/>
      </c>
      <c r="E323" s="38" t="str">
        <f>IF('Men Track input 2'!E116="","",'Men Track input 2'!E116)</f>
        <v/>
      </c>
      <c r="F323" s="46" t="str">
        <f>IF('Men Track input 2'!X116="","",'Men Track input 2'!G116+60*'Men Track input 2'!F116)</f>
        <v/>
      </c>
      <c r="G323" s="46">
        <f>IF('Men Track input 2'!K116="","",'Men Track input 2'!K116)</f>
        <v>0</v>
      </c>
      <c r="H323" s="46" t="str">
        <f>IF('Men Track input 2'!L116="","",'Men Track input 2'!L116)</f>
        <v/>
      </c>
      <c r="I323" s="38" t="str">
        <f t="shared" si="28"/>
        <v/>
      </c>
    </row>
    <row r="324" spans="1:9">
      <c r="A324" t="str">
        <f>IF('Men Track input 1'!A444="","",'Men Track input 1'!A444)</f>
        <v/>
      </c>
      <c r="B324" s="38">
        <f>IF('Men Track input 2'!B117="","",'Men Track input 2'!B117)</f>
        <v>4</v>
      </c>
      <c r="C324" s="38" t="str">
        <f>IF('Men Track input 2'!C117="","",'Men Track input 2'!C117)</f>
        <v/>
      </c>
      <c r="D324" s="38" t="str">
        <f>IF('Men Track input 2'!D117="","",'Men Track input 2'!D117)</f>
        <v/>
      </c>
      <c r="E324" s="38" t="str">
        <f>IF('Men Track input 2'!E117="","",'Men Track input 2'!E117)</f>
        <v/>
      </c>
      <c r="F324" s="46" t="str">
        <f>IF('Men Track input 2'!X117="","",'Men Track input 2'!G117+60*'Men Track input 2'!F117)</f>
        <v/>
      </c>
      <c r="G324" s="46">
        <f>IF('Men Track input 2'!K117="","",'Men Track input 2'!K117)</f>
        <v>0</v>
      </c>
      <c r="H324" s="46" t="str">
        <f>IF('Men Track input 2'!L117="","",'Men Track input 2'!L117)</f>
        <v/>
      </c>
      <c r="I324" s="38" t="str">
        <f t="shared" si="28"/>
        <v/>
      </c>
    </row>
    <row r="325" spans="1:9">
      <c r="A325" t="str">
        <f>IF('Men Track input 1'!A445="","",'Men Track input 1'!A445)</f>
        <v/>
      </c>
      <c r="B325" s="38">
        <f>IF('Men Track input 2'!B118="","",'Men Track input 2'!B118)</f>
        <v>5</v>
      </c>
      <c r="C325" s="38" t="str">
        <f>IF('Men Track input 2'!C118="","",'Men Track input 2'!C118)</f>
        <v/>
      </c>
      <c r="D325" s="38" t="str">
        <f>IF('Men Track input 2'!D118="","",'Men Track input 2'!D118)</f>
        <v/>
      </c>
      <c r="E325" s="38" t="str">
        <f>IF('Men Track input 2'!E118="","",'Men Track input 2'!E118)</f>
        <v/>
      </c>
      <c r="F325" s="46" t="str">
        <f>IF('Men Track input 2'!X118="","",'Men Track input 2'!G118+60*'Men Track input 2'!F118)</f>
        <v/>
      </c>
      <c r="G325" s="46">
        <f>IF('Men Track input 2'!K118="","",'Men Track input 2'!K118)</f>
        <v>0</v>
      </c>
      <c r="H325" s="46" t="str">
        <f>IF('Men Track input 2'!L118="","",'Men Track input 2'!L118)</f>
        <v/>
      </c>
      <c r="I325" s="38" t="str">
        <f t="shared" si="28"/>
        <v/>
      </c>
    </row>
    <row r="326" spans="1:9">
      <c r="A326" t="str">
        <f>IF('Men Track input 1'!A446="","",'Men Track input 1'!A446)</f>
        <v/>
      </c>
      <c r="B326" s="38">
        <f>IF('Men Track input 2'!B119="","",'Men Track input 2'!B119)</f>
        <v>6</v>
      </c>
      <c r="C326" s="38" t="str">
        <f>IF('Men Track input 2'!C119="","",'Men Track input 2'!C119)</f>
        <v/>
      </c>
      <c r="D326" s="38" t="str">
        <f>IF('Men Track input 2'!D119="","",'Men Track input 2'!D119)</f>
        <v/>
      </c>
      <c r="E326" s="38" t="str">
        <f>IF('Men Track input 2'!E119="","",'Men Track input 2'!E119)</f>
        <v/>
      </c>
      <c r="F326" s="46" t="str">
        <f>IF('Men Track input 2'!X119="","",'Men Track input 2'!G119+60*'Men Track input 2'!F119)</f>
        <v/>
      </c>
      <c r="G326" s="46">
        <f>IF('Men Track input 2'!K119="","",'Men Track input 2'!K119)</f>
        <v>0</v>
      </c>
      <c r="H326" s="46" t="str">
        <f>IF('Men Track input 2'!L119="","",'Men Track input 2'!L119)</f>
        <v/>
      </c>
      <c r="I326" s="38" t="str">
        <f t="shared" si="28"/>
        <v/>
      </c>
    </row>
    <row r="327" spans="1:9">
      <c r="A327" t="str">
        <f>IF('Men Track input 1'!A447="","",'Men Track input 1'!A447)</f>
        <v/>
      </c>
      <c r="B327" s="38">
        <f>IF('Men Track input 2'!B120="","",'Men Track input 2'!B120)</f>
        <v>7</v>
      </c>
      <c r="C327" s="38" t="str">
        <f>IF('Men Track input 2'!C120="","",'Men Track input 2'!C120)</f>
        <v/>
      </c>
      <c r="D327" s="38" t="str">
        <f>IF('Men Track input 2'!D120="","",'Men Track input 2'!D120)</f>
        <v/>
      </c>
      <c r="E327" s="38" t="str">
        <f>IF('Men Track input 2'!E120="","",'Men Track input 2'!E120)</f>
        <v/>
      </c>
      <c r="F327" s="46" t="str">
        <f>IF('Men Track input 2'!X120="","",'Men Track input 2'!G120+60*'Men Track input 2'!F120)</f>
        <v/>
      </c>
      <c r="G327" s="46">
        <f>IF('Men Track input 2'!K120="","",'Men Track input 2'!K120)</f>
        <v>0</v>
      </c>
      <c r="H327" s="46" t="str">
        <f>IF('Men Track input 2'!L120="","",'Men Track input 2'!L120)</f>
        <v/>
      </c>
      <c r="I327" s="38" t="str">
        <f t="shared" si="28"/>
        <v/>
      </c>
    </row>
    <row r="328" spans="1:9">
      <c r="A328" t="str">
        <f>IF('Men Track input 1'!A448="","",'Men Track input 1'!A448)</f>
        <v/>
      </c>
      <c r="B328" s="38">
        <f>IF('Men Track input 2'!B121="","",'Men Track input 2'!B121)</f>
        <v>8</v>
      </c>
      <c r="C328" s="38" t="str">
        <f>IF('Men Track input 2'!C121="","",'Men Track input 2'!C121)</f>
        <v/>
      </c>
      <c r="D328" s="38" t="str">
        <f>IF('Men Track input 2'!D121="","",'Men Track input 2'!D121)</f>
        <v/>
      </c>
      <c r="E328" s="38" t="str">
        <f>IF('Men Track input 2'!E121="","",'Men Track input 2'!E121)</f>
        <v/>
      </c>
      <c r="F328" s="46" t="str">
        <f>IF('Men Track input 2'!X121="","",'Men Track input 2'!G121+60*'Men Track input 2'!F121)</f>
        <v/>
      </c>
      <c r="G328" s="46">
        <f>IF('Men Track input 2'!K121="","",'Men Track input 2'!K121)</f>
        <v>0</v>
      </c>
      <c r="H328" s="46" t="str">
        <f>IF('Men Track input 2'!L121="","",'Men Track input 2'!L121)</f>
        <v/>
      </c>
      <c r="I328" s="38" t="str">
        <f t="shared" si="28"/>
        <v/>
      </c>
    </row>
    <row r="331" spans="1:9">
      <c r="A331" s="39" t="str">
        <f>IF('Men Field input'!A2="","",'Men Field input'!A2)</f>
        <v>Event</v>
      </c>
      <c r="B331" s="39" t="str">
        <f>IF('Men Field input'!B2="","",'Men Field input'!B2)</f>
        <v>Event</v>
      </c>
      <c r="C331" s="39" t="str">
        <f>IF('Men Field input'!C2="","",'Men Field input'!C2)</f>
        <v>HJ</v>
      </c>
      <c r="D331" s="39" t="str">
        <f>IF('Men Field input'!D2="","",'Men Field input'!D2)</f>
        <v>metres</v>
      </c>
      <c r="E331" s="40" t="str">
        <f>A333</f>
        <v>MEN</v>
      </c>
      <c r="G331" s="2"/>
      <c r="H331" s="2"/>
    </row>
    <row r="332" spans="1:9">
      <c r="A332" s="16" t="str">
        <f>IF('Men Field input'!A3="","",'Men Field input'!A3)</f>
        <v>HJ</v>
      </c>
      <c r="B332" s="41" t="str">
        <f>IF('Men Field input'!B3="","",'Men Field input'!B3)</f>
        <v>A string</v>
      </c>
      <c r="C332" s="42" t="str">
        <f>IF('Men Field input'!C3="","",'Men Field input'!C3)</f>
        <v/>
      </c>
      <c r="D332" s="42" t="str">
        <f>IF('Men Field input'!D3="","",'Men Field input'!D3)</f>
        <v/>
      </c>
      <c r="E332" s="42" t="str">
        <f>IF('Men Field input'!E3="","",'Men Field input'!E3)</f>
        <v/>
      </c>
      <c r="F332" s="48"/>
      <c r="G332" s="43" t="str">
        <f>IF('Men Field input'!K3="","",'Men Field input'!K3)</f>
        <v>Position</v>
      </c>
      <c r="H332" s="43" t="str">
        <f>IF('Men Field input'!L3="","",'Men Field input'!L3)</f>
        <v>Bonus</v>
      </c>
      <c r="I332" s="98" t="s">
        <v>261</v>
      </c>
    </row>
    <row r="333" spans="1:9">
      <c r="A333" s="40" t="str">
        <f>IF('Men Field input'!A4="","",'Men Field input'!A4)</f>
        <v>MEN</v>
      </c>
      <c r="B333" s="44" t="str">
        <f>IF('Men Field input'!B4="","",'Men Field input'!B4)</f>
        <v>Position</v>
      </c>
      <c r="C333" s="37" t="str">
        <f>IF('Men Field input'!C4="","",'Men Field input'!C4)</f>
        <v>Competitor</v>
      </c>
      <c r="D333" s="37" t="str">
        <f>IF('Men Field input'!D4="","",'Men Field input'!D4)</f>
        <v>Club</v>
      </c>
      <c r="E333" s="37" t="str">
        <f>IF('Men Field input'!E4="","",'Men Field input'!E4)</f>
        <v>Bib Number</v>
      </c>
      <c r="F333" s="49" t="str">
        <f>IF('Men Field input'!T4="","",'Men Field input'!T4)</f>
        <v>Performance</v>
      </c>
      <c r="G333" s="45" t="str">
        <f>IF('Men Field input'!K4="","",'Men Field input'!K4)</f>
        <v>Points</v>
      </c>
      <c r="H333" s="45" t="str">
        <f>IF('Men Field input'!L4="","",'Men Field input'!L4)</f>
        <v>Points</v>
      </c>
      <c r="I333" s="44" t="s">
        <v>262</v>
      </c>
    </row>
    <row r="334" spans="1:9">
      <c r="A334" t="str">
        <f>IF('Men Field input'!A5="","",'Men Field input'!A5)</f>
        <v/>
      </c>
      <c r="B334" s="38">
        <f>IF('Men Field input'!B5="","",'Men Field input'!B5)</f>
        <v>1</v>
      </c>
      <c r="C334" s="38" t="str">
        <f>IF('Men Field input'!C5="","",'Men Field input'!C5)</f>
        <v/>
      </c>
      <c r="D334" s="38" t="str">
        <f>IF('Men Field input'!D5="","",'Men Field input'!D5)</f>
        <v/>
      </c>
      <c r="E334" s="38" t="str">
        <f>IF('Men Field input'!E5="","",'Men Field input'!E5)</f>
        <v/>
      </c>
      <c r="F334" s="50" t="str">
        <f>IF('Men Field input'!T5="","",'Men Field input'!G5)</f>
        <v/>
      </c>
      <c r="G334" s="46">
        <f>IF('Men Field input'!K5="","",'Men Field input'!K5)</f>
        <v>0</v>
      </c>
      <c r="H334" s="46">
        <f>IF('Men Field input'!L5="","",'Men Field input'!L5)</f>
        <v>0</v>
      </c>
      <c r="I334" s="99" t="str">
        <f>IF(G334=0,"",F334)</f>
        <v/>
      </c>
    </row>
    <row r="335" spans="1:9">
      <c r="A335" t="str">
        <f>IF('Men Field input'!A6="","",'Men Field input'!A6)</f>
        <v/>
      </c>
      <c r="B335" s="38">
        <f>IF('Men Field input'!B6="","",'Men Field input'!B6)</f>
        <v>2</v>
      </c>
      <c r="C335" s="38" t="str">
        <f>IF('Men Field input'!C6="","",'Men Field input'!C6)</f>
        <v/>
      </c>
      <c r="D335" s="38" t="str">
        <f>IF('Men Field input'!D6="","",'Men Field input'!D6)</f>
        <v/>
      </c>
      <c r="E335" s="38" t="str">
        <f>IF('Men Field input'!E6="","",'Men Field input'!E6)</f>
        <v/>
      </c>
      <c r="F335" s="50" t="str">
        <f>IF('Men Field input'!T6="","",'Men Field input'!G6)</f>
        <v/>
      </c>
      <c r="G335" s="46">
        <f>IF('Men Field input'!K6="","",'Men Field input'!K6)</f>
        <v>0</v>
      </c>
      <c r="H335" s="46">
        <f>IF('Men Field input'!L6="","",'Men Field input'!L6)</f>
        <v>0</v>
      </c>
      <c r="I335" s="38" t="str">
        <f t="shared" ref="I335:I341" si="29">IF(G335=0,"",F335)</f>
        <v/>
      </c>
    </row>
    <row r="336" spans="1:9">
      <c r="A336" t="str">
        <f>IF('Men Field input'!A7="","",'Men Field input'!A7)</f>
        <v/>
      </c>
      <c r="B336" s="38">
        <f>IF('Men Field input'!B7="","",'Men Field input'!B7)</f>
        <v>3</v>
      </c>
      <c r="C336" s="38" t="str">
        <f>IF('Men Field input'!C7="","",'Men Field input'!C7)</f>
        <v/>
      </c>
      <c r="D336" s="38" t="str">
        <f>IF('Men Field input'!D7="","",'Men Field input'!D7)</f>
        <v/>
      </c>
      <c r="E336" s="38" t="str">
        <f>IF('Men Field input'!E7="","",'Men Field input'!E7)</f>
        <v/>
      </c>
      <c r="F336" s="50" t="str">
        <f>IF('Men Field input'!T7="","",'Men Field input'!G7)</f>
        <v/>
      </c>
      <c r="G336" s="46">
        <f>IF('Men Field input'!K7="","",'Men Field input'!K7)</f>
        <v>0</v>
      </c>
      <c r="H336" s="46">
        <f>IF('Men Field input'!L7="","",'Men Field input'!L7)</f>
        <v>0</v>
      </c>
      <c r="I336" s="38" t="str">
        <f t="shared" si="29"/>
        <v/>
      </c>
    </row>
    <row r="337" spans="1:9">
      <c r="A337" t="str">
        <f>IF('Men Field input'!A8="","",'Men Field input'!A8)</f>
        <v/>
      </c>
      <c r="B337" s="38">
        <f>IF('Men Field input'!B8="","",'Men Field input'!B8)</f>
        <v>4</v>
      </c>
      <c r="C337" s="38" t="str">
        <f>IF('Men Field input'!C8="","",'Men Field input'!C8)</f>
        <v/>
      </c>
      <c r="D337" s="38" t="str">
        <f>IF('Men Field input'!D8="","",'Men Field input'!D8)</f>
        <v/>
      </c>
      <c r="E337" s="38" t="str">
        <f>IF('Men Field input'!E8="","",'Men Field input'!E8)</f>
        <v/>
      </c>
      <c r="F337" s="50" t="str">
        <f>IF('Men Field input'!T8="","",'Men Field input'!G8)</f>
        <v/>
      </c>
      <c r="G337" s="46">
        <f>IF('Men Field input'!K8="","",'Men Field input'!K8)</f>
        <v>0</v>
      </c>
      <c r="H337" s="46">
        <f>IF('Men Field input'!L8="","",'Men Field input'!L8)</f>
        <v>0</v>
      </c>
      <c r="I337" s="38" t="str">
        <f t="shared" si="29"/>
        <v/>
      </c>
    </row>
    <row r="338" spans="1:9">
      <c r="A338" t="str">
        <f>IF('Men Field input'!A9="","",'Men Field input'!A9)</f>
        <v/>
      </c>
      <c r="B338" s="38">
        <f>IF('Men Field input'!B9="","",'Men Field input'!B9)</f>
        <v>5</v>
      </c>
      <c r="C338" s="38" t="str">
        <f>IF('Men Field input'!C9="","",'Men Field input'!C9)</f>
        <v/>
      </c>
      <c r="D338" s="38" t="str">
        <f>IF('Men Field input'!D9="","",'Men Field input'!D9)</f>
        <v/>
      </c>
      <c r="E338" s="38" t="str">
        <f>IF('Men Field input'!E9="","",'Men Field input'!E9)</f>
        <v/>
      </c>
      <c r="F338" s="50" t="str">
        <f>IF('Men Field input'!T9="","",'Men Field input'!G9)</f>
        <v/>
      </c>
      <c r="G338" s="46">
        <f>IF('Men Field input'!K9="","",'Men Field input'!K9)</f>
        <v>0</v>
      </c>
      <c r="H338" s="46">
        <f>IF('Men Field input'!L9="","",'Men Field input'!L9)</f>
        <v>0</v>
      </c>
      <c r="I338" s="38" t="str">
        <f t="shared" si="29"/>
        <v/>
      </c>
    </row>
    <row r="339" spans="1:9">
      <c r="A339" t="str">
        <f>IF('Men Field input'!A10="","",'Men Field input'!A10)</f>
        <v/>
      </c>
      <c r="B339" s="38">
        <f>IF('Men Field input'!B10="","",'Men Field input'!B10)</f>
        <v>6</v>
      </c>
      <c r="C339" s="38" t="str">
        <f>IF('Men Field input'!C10="","",'Men Field input'!C10)</f>
        <v/>
      </c>
      <c r="D339" s="38" t="str">
        <f>IF('Men Field input'!D10="","",'Men Field input'!D10)</f>
        <v/>
      </c>
      <c r="E339" s="38" t="str">
        <f>IF('Men Field input'!E10="","",'Men Field input'!E10)</f>
        <v/>
      </c>
      <c r="F339" s="50" t="str">
        <f>IF('Men Field input'!T10="","",'Men Field input'!G10)</f>
        <v/>
      </c>
      <c r="G339" s="46">
        <f>IF('Men Field input'!K10="","",'Men Field input'!K10)</f>
        <v>0</v>
      </c>
      <c r="H339" s="46">
        <f>IF('Men Field input'!L10="","",'Men Field input'!L10)</f>
        <v>0</v>
      </c>
      <c r="I339" s="38" t="str">
        <f t="shared" si="29"/>
        <v/>
      </c>
    </row>
    <row r="340" spans="1:9">
      <c r="A340" t="str">
        <f>IF('Men Field input'!A11="","",'Men Field input'!A11)</f>
        <v/>
      </c>
      <c r="B340" s="38">
        <f>IF('Men Field input'!B11="","",'Men Field input'!B11)</f>
        <v>7</v>
      </c>
      <c r="C340" s="38" t="str">
        <f>IF('Men Field input'!C11="","",'Men Field input'!C11)</f>
        <v/>
      </c>
      <c r="D340" s="38" t="str">
        <f>IF('Men Field input'!D11="","",'Men Field input'!D11)</f>
        <v/>
      </c>
      <c r="E340" s="38" t="str">
        <f>IF('Men Field input'!E11="","",'Men Field input'!E11)</f>
        <v/>
      </c>
      <c r="F340" s="50" t="str">
        <f>IF('Men Field input'!T11="","",'Men Field input'!G11)</f>
        <v/>
      </c>
      <c r="G340" s="46">
        <f>IF('Men Field input'!K11="","",'Men Field input'!K11)</f>
        <v>0</v>
      </c>
      <c r="H340" s="46">
        <f>IF('Men Field input'!L11="","",'Men Field input'!L11)</f>
        <v>0</v>
      </c>
      <c r="I340" s="38" t="str">
        <f t="shared" si="29"/>
        <v/>
      </c>
    </row>
    <row r="341" spans="1:9">
      <c r="A341" t="str">
        <f>IF('Men Field input'!A12="","",'Men Field input'!A12)</f>
        <v/>
      </c>
      <c r="B341" s="38">
        <f>IF('Men Field input'!B12="","",'Men Field input'!B12)</f>
        <v>8</v>
      </c>
      <c r="C341" s="38" t="str">
        <f>IF('Men Field input'!C12="","",'Men Field input'!C12)</f>
        <v/>
      </c>
      <c r="D341" s="38" t="str">
        <f>IF('Men Field input'!D12="","",'Men Field input'!D12)</f>
        <v/>
      </c>
      <c r="E341" s="38" t="str">
        <f>IF('Men Field input'!E12="","",'Men Field input'!E12)</f>
        <v/>
      </c>
      <c r="F341" s="50" t="str">
        <f>IF('Men Field input'!T12="","",'Men Field input'!G12)</f>
        <v/>
      </c>
      <c r="G341" s="46">
        <f>IF('Men Field input'!K12="","",'Men Field input'!K12)</f>
        <v>0</v>
      </c>
      <c r="H341" s="46">
        <f>IF('Men Field input'!L12="","",'Men Field input'!L12)</f>
        <v>0</v>
      </c>
      <c r="I341" s="38" t="str">
        <f t="shared" si="29"/>
        <v/>
      </c>
    </row>
    <row r="342" spans="1:9">
      <c r="A342" s="16" t="str">
        <f>IF('Men Field input'!A13="","",'Men Field input'!A13)</f>
        <v>Event</v>
      </c>
      <c r="B342" t="str">
        <f>IF('Men Field input'!B13="","",'Men Field input'!B13)</f>
        <v/>
      </c>
      <c r="C342" t="str">
        <f>IF('Men Field input'!C13="","",'Men Field input'!C13)</f>
        <v/>
      </c>
      <c r="D342" t="str">
        <f>IF('Men Field input'!D13="","",'Men Field input'!D13)</f>
        <v/>
      </c>
      <c r="E342" t="str">
        <f>IF('Men Field input'!E13="","",'Men Field input'!E13)</f>
        <v/>
      </c>
      <c r="F342" s="51" t="str">
        <f>IF('Men Field input'!T13="","",'Men Field input'!T13)</f>
        <v/>
      </c>
      <c r="G342" s="2" t="str">
        <f>IF('Men Field input'!K13="","",'Men Field input'!K13)</f>
        <v/>
      </c>
      <c r="H342" s="2" t="str">
        <f>IF('Men Field input'!L13="","",'Men Field input'!L13)</f>
        <v/>
      </c>
    </row>
    <row r="343" spans="1:9">
      <c r="A343" s="16" t="str">
        <f>IF('Men Field input'!A14="","",'Men Field input'!A14)</f>
        <v>HJ</v>
      </c>
      <c r="B343" s="47" t="str">
        <f>IF('Men Field input'!B14="","",'Men Field input'!B14)</f>
        <v>B+C string</v>
      </c>
      <c r="C343" s="42" t="str">
        <f>IF('Men Field input'!C14="","",'Men Field input'!C14)</f>
        <v/>
      </c>
      <c r="D343" s="42" t="str">
        <f>IF('Men Field input'!D14="","",'Men Field input'!D14)</f>
        <v/>
      </c>
      <c r="E343" s="42" t="str">
        <f>IF('Men Field input'!E14="","",'Men Field input'!E14)</f>
        <v/>
      </c>
      <c r="F343" s="48"/>
      <c r="G343" s="43" t="str">
        <f>IF('Men Field input'!K14="","",'Men Field input'!K14)</f>
        <v>Position</v>
      </c>
      <c r="H343" s="43" t="str">
        <f>IF('Men Field input'!L14="","",'Men Field input'!L14)</f>
        <v>Bonus</v>
      </c>
      <c r="I343" s="98" t="s">
        <v>261</v>
      </c>
    </row>
    <row r="344" spans="1:9">
      <c r="A344" s="40" t="str">
        <f>IF('Men Field input'!A15="","",'Men Field input'!A15)</f>
        <v>MEN</v>
      </c>
      <c r="B344" s="37" t="str">
        <f>IF('Men Field input'!B15="","",'Men Field input'!B15)</f>
        <v>Position</v>
      </c>
      <c r="C344" s="37" t="str">
        <f>IF('Men Field input'!C15="","",'Men Field input'!C15)</f>
        <v>Competitor</v>
      </c>
      <c r="D344" s="37" t="str">
        <f>IF('Men Field input'!D15="","",'Men Field input'!D15)</f>
        <v>Club</v>
      </c>
      <c r="E344" s="37" t="str">
        <f>IF('Men Field input'!E15="","",'Men Field input'!E15)</f>
        <v>Bib Number</v>
      </c>
      <c r="F344" s="49" t="str">
        <f>IF('Men Field input'!T15="","",'Men Field input'!T15)</f>
        <v>Performance</v>
      </c>
      <c r="G344" s="45" t="str">
        <f>IF('Men Field input'!K15="","",'Men Field input'!K15)</f>
        <v>Points</v>
      </c>
      <c r="H344" s="45" t="str">
        <f>IF('Men Field input'!L15="","",'Men Field input'!L15)</f>
        <v>Points</v>
      </c>
      <c r="I344" s="44" t="s">
        <v>262</v>
      </c>
    </row>
    <row r="345" spans="1:9">
      <c r="A345" t="str">
        <f>IF('Men Field input'!A16="","",'Men Field input'!A16)</f>
        <v/>
      </c>
      <c r="B345" s="38">
        <f>IF('Men Field input'!B16="","",'Men Field input'!B16)</f>
        <v>1</v>
      </c>
      <c r="C345" s="38" t="str">
        <f>IF('Men Field input'!C16="","",'Men Field input'!C16)</f>
        <v/>
      </c>
      <c r="D345" s="38" t="str">
        <f>IF('Men Field input'!D16="","",'Men Field input'!D16)</f>
        <v/>
      </c>
      <c r="E345" s="38" t="str">
        <f>IF('Men Field input'!E16="","",'Men Field input'!E16)</f>
        <v/>
      </c>
      <c r="F345" s="50" t="str">
        <f>IF('Men Field input'!T16="","",'Men Field input'!G16)</f>
        <v/>
      </c>
      <c r="G345" s="46">
        <f>IF('Men Field input'!K16="","",'Men Field input'!K16)</f>
        <v>0</v>
      </c>
      <c r="H345" s="46">
        <f>IF('Men Field input'!L16="","",'Men Field input'!L16)</f>
        <v>0</v>
      </c>
      <c r="I345" s="99" t="str">
        <f>IF(G345=0,"",F345)</f>
        <v/>
      </c>
    </row>
    <row r="346" spans="1:9">
      <c r="A346" t="str">
        <f>IF('Men Field input'!A17="","",'Men Field input'!A17)</f>
        <v/>
      </c>
      <c r="B346" s="38">
        <f>IF('Men Field input'!B17="","",'Men Field input'!B17)</f>
        <v>2</v>
      </c>
      <c r="C346" s="38" t="str">
        <f>IF('Men Field input'!C17="","",'Men Field input'!C17)</f>
        <v/>
      </c>
      <c r="D346" s="38" t="str">
        <f>IF('Men Field input'!D17="","",'Men Field input'!D17)</f>
        <v/>
      </c>
      <c r="E346" s="38" t="str">
        <f>IF('Men Field input'!E17="","",'Men Field input'!E17)</f>
        <v/>
      </c>
      <c r="F346" s="50" t="str">
        <f>IF('Men Field input'!T17="","",'Men Field input'!G17)</f>
        <v/>
      </c>
      <c r="G346" s="46">
        <f>IF('Men Field input'!K17="","",'Men Field input'!K17)</f>
        <v>0</v>
      </c>
      <c r="H346" s="46">
        <f>IF('Men Field input'!L17="","",'Men Field input'!L17)</f>
        <v>0</v>
      </c>
      <c r="I346" s="38" t="str">
        <f t="shared" ref="I346:I352" si="30">IF(G346=0,"",F346)</f>
        <v/>
      </c>
    </row>
    <row r="347" spans="1:9">
      <c r="A347" t="str">
        <f>IF('Men Field input'!A18="","",'Men Field input'!A18)</f>
        <v/>
      </c>
      <c r="B347" s="38">
        <f>IF('Men Field input'!B18="","",'Men Field input'!B18)</f>
        <v>3</v>
      </c>
      <c r="C347" s="38" t="str">
        <f>IF('Men Field input'!C18="","",'Men Field input'!C18)</f>
        <v/>
      </c>
      <c r="D347" s="38" t="str">
        <f>IF('Men Field input'!D18="","",'Men Field input'!D18)</f>
        <v/>
      </c>
      <c r="E347" s="38" t="str">
        <f>IF('Men Field input'!E18="","",'Men Field input'!E18)</f>
        <v/>
      </c>
      <c r="F347" s="50" t="str">
        <f>IF('Men Field input'!T18="","",'Men Field input'!G18)</f>
        <v/>
      </c>
      <c r="G347" s="46">
        <f>IF('Men Field input'!K18="","",'Men Field input'!K18)</f>
        <v>0</v>
      </c>
      <c r="H347" s="46">
        <f>IF('Men Field input'!L18="","",'Men Field input'!L18)</f>
        <v>0</v>
      </c>
      <c r="I347" s="38" t="str">
        <f t="shared" si="30"/>
        <v/>
      </c>
    </row>
    <row r="348" spans="1:9">
      <c r="A348" t="str">
        <f>IF('Men Field input'!A19="","",'Men Field input'!A19)</f>
        <v/>
      </c>
      <c r="B348" s="38">
        <f>IF('Men Field input'!B19="","",'Men Field input'!B19)</f>
        <v>4</v>
      </c>
      <c r="C348" s="38" t="str">
        <f>IF('Men Field input'!C19="","",'Men Field input'!C19)</f>
        <v/>
      </c>
      <c r="D348" s="38" t="str">
        <f>IF('Men Field input'!D19="","",'Men Field input'!D19)</f>
        <v/>
      </c>
      <c r="E348" s="38" t="str">
        <f>IF('Men Field input'!E19="","",'Men Field input'!E19)</f>
        <v/>
      </c>
      <c r="F348" s="50" t="str">
        <f>IF('Men Field input'!T19="","",'Men Field input'!G19)</f>
        <v/>
      </c>
      <c r="G348" s="46">
        <f>IF('Men Field input'!K19="","",'Men Field input'!K19)</f>
        <v>0</v>
      </c>
      <c r="H348" s="46">
        <f>IF('Men Field input'!L19="","",'Men Field input'!L19)</f>
        <v>0</v>
      </c>
      <c r="I348" s="38" t="str">
        <f t="shared" si="30"/>
        <v/>
      </c>
    </row>
    <row r="349" spans="1:9">
      <c r="A349" t="str">
        <f>IF('Men Field input'!A20="","",'Men Field input'!A20)</f>
        <v/>
      </c>
      <c r="B349" s="38">
        <f>IF('Men Field input'!B20="","",'Men Field input'!B20)</f>
        <v>5</v>
      </c>
      <c r="C349" s="38" t="str">
        <f>IF('Men Field input'!C20="","",'Men Field input'!C20)</f>
        <v/>
      </c>
      <c r="D349" s="38" t="str">
        <f>IF('Men Field input'!D20="","",'Men Field input'!D20)</f>
        <v/>
      </c>
      <c r="E349" s="38" t="str">
        <f>IF('Men Field input'!E20="","",'Men Field input'!E20)</f>
        <v/>
      </c>
      <c r="F349" s="50" t="str">
        <f>IF('Men Field input'!T20="","",'Men Field input'!G20)</f>
        <v/>
      </c>
      <c r="G349" s="46">
        <f>IF('Men Field input'!K20="","",'Men Field input'!K20)</f>
        <v>0</v>
      </c>
      <c r="H349" s="46">
        <f>IF('Men Field input'!L20="","",'Men Field input'!L20)</f>
        <v>0</v>
      </c>
      <c r="I349" s="38" t="str">
        <f t="shared" si="30"/>
        <v/>
      </c>
    </row>
    <row r="350" spans="1:9">
      <c r="A350" t="str">
        <f>IF('Men Field input'!A21="","",'Men Field input'!A21)</f>
        <v/>
      </c>
      <c r="B350" s="38">
        <f>IF('Men Field input'!B21="","",'Men Field input'!B21)</f>
        <v>6</v>
      </c>
      <c r="C350" s="38" t="str">
        <f>IF('Men Field input'!C21="","",'Men Field input'!C21)</f>
        <v/>
      </c>
      <c r="D350" s="38" t="str">
        <f>IF('Men Field input'!D21="","",'Men Field input'!D21)</f>
        <v/>
      </c>
      <c r="E350" s="38" t="str">
        <f>IF('Men Field input'!E21="","",'Men Field input'!E21)</f>
        <v/>
      </c>
      <c r="F350" s="50" t="str">
        <f>IF('Men Field input'!T21="","",'Men Field input'!G21)</f>
        <v/>
      </c>
      <c r="G350" s="46">
        <f>IF('Men Field input'!K21="","",'Men Field input'!K21)</f>
        <v>0</v>
      </c>
      <c r="H350" s="46">
        <f>IF('Men Field input'!L21="","",'Men Field input'!L21)</f>
        <v>0</v>
      </c>
      <c r="I350" s="38" t="str">
        <f t="shared" si="30"/>
        <v/>
      </c>
    </row>
    <row r="351" spans="1:9">
      <c r="A351" t="str">
        <f>IF('Men Field input'!A22="","",'Men Field input'!A22)</f>
        <v/>
      </c>
      <c r="B351" s="38">
        <f>IF('Men Field input'!B22="","",'Men Field input'!B22)</f>
        <v>7</v>
      </c>
      <c r="C351" s="38" t="str">
        <f>IF('Men Field input'!C22="","",'Men Field input'!C22)</f>
        <v/>
      </c>
      <c r="D351" s="38" t="str">
        <f>IF('Men Field input'!D22="","",'Men Field input'!D22)</f>
        <v/>
      </c>
      <c r="E351" s="38" t="str">
        <f>IF('Men Field input'!E22="","",'Men Field input'!E22)</f>
        <v/>
      </c>
      <c r="F351" s="50" t="str">
        <f>IF('Men Field input'!T22="","",'Men Field input'!G22)</f>
        <v/>
      </c>
      <c r="G351" s="46">
        <f>IF('Men Field input'!K22="","",'Men Field input'!K22)</f>
        <v>0</v>
      </c>
      <c r="H351" s="46">
        <f>IF('Men Field input'!L22="","",'Men Field input'!L22)</f>
        <v>0</v>
      </c>
      <c r="I351" s="38" t="str">
        <f t="shared" si="30"/>
        <v/>
      </c>
    </row>
    <row r="352" spans="1:9">
      <c r="A352" t="str">
        <f>IF('Men Field input'!A23="","",'Men Field input'!A23)</f>
        <v/>
      </c>
      <c r="B352" s="38">
        <f>IF('Men Field input'!B23="","",'Men Field input'!B23)</f>
        <v>8</v>
      </c>
      <c r="C352" s="38" t="str">
        <f>IF('Men Field input'!C23="","",'Men Field input'!C23)</f>
        <v/>
      </c>
      <c r="D352" s="38" t="str">
        <f>IF('Men Field input'!D23="","",'Men Field input'!D23)</f>
        <v/>
      </c>
      <c r="E352" s="38" t="str">
        <f>IF('Men Field input'!E23="","",'Men Field input'!E23)</f>
        <v/>
      </c>
      <c r="F352" s="50" t="str">
        <f>IF('Men Field input'!T23="","",'Men Field input'!G23)</f>
        <v/>
      </c>
      <c r="G352" s="46">
        <f>IF('Men Field input'!K23="","",'Men Field input'!K23)</f>
        <v>0</v>
      </c>
      <c r="H352" s="46">
        <f>IF('Men Field input'!L23="","",'Men Field input'!L23)</f>
        <v>0</v>
      </c>
      <c r="I352" s="38" t="str">
        <f t="shared" si="30"/>
        <v/>
      </c>
    </row>
    <row r="353" spans="1:9">
      <c r="A353" t="str">
        <f>IF('Men Field input'!A24="","",'Men Field input'!A24)</f>
        <v/>
      </c>
      <c r="B353" s="38">
        <f>IF('Men Field input'!B24="","",'Men Field input'!B24)</f>
        <v>9</v>
      </c>
      <c r="C353" s="38" t="str">
        <f>IF('Men Field input'!C24="","",'Men Field input'!C24)</f>
        <v/>
      </c>
      <c r="D353" s="38" t="str">
        <f>IF('Men Field input'!D24="","",'Men Field input'!D24)</f>
        <v/>
      </c>
      <c r="E353" s="38" t="str">
        <f>IF('Men Field input'!E24="","",'Men Field input'!E24)</f>
        <v/>
      </c>
      <c r="F353" s="50" t="str">
        <f>IF('Men Field input'!T24="","",'Men Field input'!G24)</f>
        <v/>
      </c>
      <c r="G353" s="46">
        <f>IF('Men Field input'!K24="","",'Men Field input'!K24)</f>
        <v>0</v>
      </c>
      <c r="H353" s="46">
        <f>IF('Men Field input'!L24="","",'Men Field input'!L24)</f>
        <v>0</v>
      </c>
      <c r="I353" s="99" t="str">
        <f>IF(G353=0,"",F353)</f>
        <v/>
      </c>
    </row>
    <row r="354" spans="1:9">
      <c r="A354" t="str">
        <f>IF('Men Field input'!A25="","",'Men Field input'!A25)</f>
        <v/>
      </c>
      <c r="B354" s="38">
        <f>IF('Men Field input'!B25="","",'Men Field input'!B25)</f>
        <v>10</v>
      </c>
      <c r="C354" s="38" t="str">
        <f>IF('Men Field input'!C25="","",'Men Field input'!C25)</f>
        <v/>
      </c>
      <c r="D354" s="38" t="str">
        <f>IF('Men Field input'!D25="","",'Men Field input'!D25)</f>
        <v/>
      </c>
      <c r="E354" s="38" t="str">
        <f>IF('Men Field input'!E25="","",'Men Field input'!E25)</f>
        <v/>
      </c>
      <c r="F354" s="50" t="str">
        <f>IF('Men Field input'!T25="","",'Men Field input'!G25)</f>
        <v/>
      </c>
      <c r="G354" s="46">
        <f>IF('Men Field input'!K25="","",'Men Field input'!K25)</f>
        <v>0</v>
      </c>
      <c r="H354" s="46">
        <f>IF('Men Field input'!L25="","",'Men Field input'!L25)</f>
        <v>0</v>
      </c>
      <c r="I354" s="38" t="str">
        <f t="shared" ref="I354:I360" si="31">IF(G354=0,"",F354)</f>
        <v/>
      </c>
    </row>
    <row r="355" spans="1:9">
      <c r="A355" t="str">
        <f>IF('Men Field input'!A26="","",'Men Field input'!A26)</f>
        <v/>
      </c>
      <c r="B355" s="38">
        <f>IF('Men Field input'!B26="","",'Men Field input'!B26)</f>
        <v>11</v>
      </c>
      <c r="C355" s="38" t="str">
        <f>IF('Men Field input'!C26="","",'Men Field input'!C26)</f>
        <v/>
      </c>
      <c r="D355" s="38" t="str">
        <f>IF('Men Field input'!D26="","",'Men Field input'!D26)</f>
        <v/>
      </c>
      <c r="E355" s="38" t="str">
        <f>IF('Men Field input'!E26="","",'Men Field input'!E26)</f>
        <v/>
      </c>
      <c r="F355" s="50" t="str">
        <f>IF('Men Field input'!T26="","",'Men Field input'!G26)</f>
        <v/>
      </c>
      <c r="G355" s="46">
        <f>IF('Men Field input'!K26="","",'Men Field input'!K26)</f>
        <v>0</v>
      </c>
      <c r="H355" s="46">
        <f>IF('Men Field input'!L26="","",'Men Field input'!L26)</f>
        <v>0</v>
      </c>
      <c r="I355" s="38" t="str">
        <f t="shared" si="31"/>
        <v/>
      </c>
    </row>
    <row r="356" spans="1:9">
      <c r="A356" t="str">
        <f>IF('Men Field input'!A27="","",'Men Field input'!A27)</f>
        <v/>
      </c>
      <c r="B356" s="38">
        <f>IF('Men Field input'!B27="","",'Men Field input'!B27)</f>
        <v>12</v>
      </c>
      <c r="C356" s="38" t="str">
        <f>IF('Men Field input'!C27="","",'Men Field input'!C27)</f>
        <v/>
      </c>
      <c r="D356" s="38" t="str">
        <f>IF('Men Field input'!D27="","",'Men Field input'!D27)</f>
        <v/>
      </c>
      <c r="E356" s="38" t="str">
        <f>IF('Men Field input'!E27="","",'Men Field input'!E27)</f>
        <v/>
      </c>
      <c r="F356" s="50" t="str">
        <f>IF('Men Field input'!T27="","",'Men Field input'!G27)</f>
        <v/>
      </c>
      <c r="G356" s="46">
        <f>IF('Men Field input'!K27="","",'Men Field input'!K27)</f>
        <v>0</v>
      </c>
      <c r="H356" s="46">
        <f>IF('Men Field input'!L27="","",'Men Field input'!L27)</f>
        <v>0</v>
      </c>
      <c r="I356" s="38" t="str">
        <f t="shared" si="31"/>
        <v/>
      </c>
    </row>
    <row r="357" spans="1:9">
      <c r="A357" t="str">
        <f>IF('Men Field input'!A28="","",'Men Field input'!A28)</f>
        <v/>
      </c>
      <c r="B357" s="38">
        <f>IF('Men Field input'!B28="","",'Men Field input'!B28)</f>
        <v>13</v>
      </c>
      <c r="C357" s="38" t="str">
        <f>IF('Men Field input'!C28="","",'Men Field input'!C28)</f>
        <v/>
      </c>
      <c r="D357" s="38" t="str">
        <f>IF('Men Field input'!D28="","",'Men Field input'!D28)</f>
        <v/>
      </c>
      <c r="E357" s="38" t="str">
        <f>IF('Men Field input'!E28="","",'Men Field input'!E28)</f>
        <v/>
      </c>
      <c r="F357" s="50" t="str">
        <f>IF('Men Field input'!T28="","",'Men Field input'!G28)</f>
        <v/>
      </c>
      <c r="G357" s="46">
        <f>IF('Men Field input'!K28="","",'Men Field input'!K28)</f>
        <v>0</v>
      </c>
      <c r="H357" s="46">
        <f>IF('Men Field input'!L28="","",'Men Field input'!L28)</f>
        <v>0</v>
      </c>
      <c r="I357" s="38" t="str">
        <f t="shared" si="31"/>
        <v/>
      </c>
    </row>
    <row r="358" spans="1:9">
      <c r="A358" t="str">
        <f>IF('Men Field input'!A29="","",'Men Field input'!A29)</f>
        <v/>
      </c>
      <c r="B358" s="38">
        <f>IF('Men Field input'!B29="","",'Men Field input'!B29)</f>
        <v>14</v>
      </c>
      <c r="C358" s="38" t="str">
        <f>IF('Men Field input'!C29="","",'Men Field input'!C29)</f>
        <v/>
      </c>
      <c r="D358" s="38" t="str">
        <f>IF('Men Field input'!D29="","",'Men Field input'!D29)</f>
        <v/>
      </c>
      <c r="E358" s="38" t="str">
        <f>IF('Men Field input'!E29="","",'Men Field input'!E29)</f>
        <v/>
      </c>
      <c r="F358" s="50" t="str">
        <f>IF('Men Field input'!T29="","",'Men Field input'!G29)</f>
        <v/>
      </c>
      <c r="G358" s="46">
        <f>IF('Men Field input'!K29="","",'Men Field input'!K29)</f>
        <v>0</v>
      </c>
      <c r="H358" s="46">
        <f>IF('Men Field input'!L29="","",'Men Field input'!L29)</f>
        <v>0</v>
      </c>
      <c r="I358" s="38" t="str">
        <f t="shared" si="31"/>
        <v/>
      </c>
    </row>
    <row r="359" spans="1:9">
      <c r="A359" t="str">
        <f>IF('Men Field input'!A30="","",'Men Field input'!A30)</f>
        <v/>
      </c>
      <c r="B359" s="38">
        <f>IF('Men Field input'!B30="","",'Men Field input'!B30)</f>
        <v>15</v>
      </c>
      <c r="C359" s="38" t="str">
        <f>IF('Men Field input'!C30="","",'Men Field input'!C30)</f>
        <v/>
      </c>
      <c r="D359" s="38" t="str">
        <f>IF('Men Field input'!D30="","",'Men Field input'!D30)</f>
        <v/>
      </c>
      <c r="E359" s="38" t="str">
        <f>IF('Men Field input'!E30="","",'Men Field input'!E30)</f>
        <v/>
      </c>
      <c r="F359" s="50" t="str">
        <f>IF('Men Field input'!T30="","",'Men Field input'!G30)</f>
        <v/>
      </c>
      <c r="G359" s="46">
        <f>IF('Men Field input'!K30="","",'Men Field input'!K30)</f>
        <v>0</v>
      </c>
      <c r="H359" s="46">
        <f>IF('Men Field input'!L30="","",'Men Field input'!L30)</f>
        <v>0</v>
      </c>
      <c r="I359" s="38" t="str">
        <f t="shared" si="31"/>
        <v/>
      </c>
    </row>
    <row r="360" spans="1:9">
      <c r="A360" t="str">
        <f>IF('Men Field input'!A31="","",'Men Field input'!A31)</f>
        <v/>
      </c>
      <c r="B360" s="38">
        <f>IF('Men Field input'!B31="","",'Men Field input'!B31)</f>
        <v>16</v>
      </c>
      <c r="C360" s="38" t="str">
        <f>IF('Men Field input'!C31="","",'Men Field input'!C31)</f>
        <v/>
      </c>
      <c r="D360" s="38" t="str">
        <f>IF('Men Field input'!D31="","",'Men Field input'!D31)</f>
        <v/>
      </c>
      <c r="E360" s="38" t="str">
        <f>IF('Men Field input'!E31="","",'Men Field input'!E31)</f>
        <v/>
      </c>
      <c r="F360" s="50" t="str">
        <f>IF('Men Field input'!T31="","",'Men Field input'!G31)</f>
        <v/>
      </c>
      <c r="G360" s="46">
        <f>IF('Men Field input'!K31="","",'Men Field input'!K31)</f>
        <v>0</v>
      </c>
      <c r="H360" s="46">
        <f>IF('Men Field input'!L31="","",'Men Field input'!L31)</f>
        <v>0</v>
      </c>
      <c r="I360" s="38" t="str">
        <f t="shared" si="31"/>
        <v/>
      </c>
    </row>
    <row r="361" spans="1:9">
      <c r="A361" t="str">
        <f>IF('Men Field input'!A32="","",'Men Field input'!A32)</f>
        <v/>
      </c>
      <c r="B361" t="str">
        <f>IF('Men Field input'!B32="","",'Men Field input'!B32)</f>
        <v/>
      </c>
      <c r="C361" t="str">
        <f>IF('Men Field input'!C32="","",'Men Field input'!C32)</f>
        <v/>
      </c>
      <c r="D361" t="str">
        <f>IF('Men Field input'!D32="","",'Men Field input'!D32)</f>
        <v/>
      </c>
      <c r="E361" t="str">
        <f>IF('Men Field input'!E32="","",'Men Field input'!E32)</f>
        <v/>
      </c>
      <c r="F361" s="51" t="str">
        <f>IF('Men Field input'!T32="","",'Men Field input'!T32)</f>
        <v/>
      </c>
      <c r="G361" s="2" t="str">
        <f>IF('Men Field input'!K32="","",'Men Field input'!K32)</f>
        <v/>
      </c>
      <c r="H361" s="2" t="str">
        <f>IF('Men Field input'!L32="","",'Men Field input'!L32)</f>
        <v/>
      </c>
    </row>
    <row r="362" spans="1:9">
      <c r="A362" t="str">
        <f>IF('Men Field input'!A33="","",'Men Field input'!A33)</f>
        <v/>
      </c>
      <c r="B362" t="str">
        <f>IF('Men Field input'!B33="","",'Men Field input'!B33)</f>
        <v/>
      </c>
      <c r="C362" t="str">
        <f>IF('Men Field input'!C33="","",'Men Field input'!C33)</f>
        <v/>
      </c>
      <c r="D362" t="str">
        <f>IF('Men Field input'!D33="","",'Men Field input'!D33)</f>
        <v/>
      </c>
      <c r="E362" t="str">
        <f>IF('Men Field input'!E33="","",'Men Field input'!E33)</f>
        <v/>
      </c>
      <c r="F362" s="51" t="str">
        <f>IF('Men Field input'!T33="","",'Men Field input'!T33)</f>
        <v/>
      </c>
      <c r="G362" s="2" t="str">
        <f>IF('Men Field input'!K33="","",'Men Field input'!K33)</f>
        <v/>
      </c>
      <c r="H362" s="2" t="str">
        <f>IF('Men Field input'!L33="","",'Men Field input'!L33)</f>
        <v/>
      </c>
    </row>
    <row r="363" spans="1:9">
      <c r="A363" s="39" t="str">
        <f>IF('Men Field input'!A34="","",'Men Field input'!A34)</f>
        <v>Event</v>
      </c>
      <c r="B363" s="39" t="str">
        <f>IF('Men Field input'!B34="","",'Men Field input'!B34)</f>
        <v>Event</v>
      </c>
      <c r="C363" s="39" t="str">
        <f>IF('Men Field input'!C34="","",'Men Field input'!C34)</f>
        <v>PV</v>
      </c>
      <c r="D363" s="39" t="str">
        <f>IF('Men Field input'!D34="","",'Men Field input'!D34)</f>
        <v>metres</v>
      </c>
      <c r="E363" s="40" t="str">
        <f>A365</f>
        <v>MEN</v>
      </c>
      <c r="F363" s="51" t="str">
        <f>IF('Men Field input'!T34="","",'Men Field input'!T34)</f>
        <v/>
      </c>
      <c r="G363" s="2" t="str">
        <f>IF('Men Field input'!K34="","",'Men Field input'!K34)</f>
        <v/>
      </c>
      <c r="H363" s="2" t="str">
        <f>IF('Men Field input'!L34="","",'Men Field input'!L34)</f>
        <v/>
      </c>
    </row>
    <row r="364" spans="1:9">
      <c r="A364" s="16" t="str">
        <f>IF('Men Field input'!A35="","",'Men Field input'!A35)</f>
        <v>PV</v>
      </c>
      <c r="B364" s="41" t="str">
        <f>IF('Men Field input'!B35="","",'Men Field input'!B35)</f>
        <v>A string</v>
      </c>
      <c r="C364" s="42" t="str">
        <f>IF('Men Field input'!C35="","",'Men Field input'!C35)</f>
        <v/>
      </c>
      <c r="D364" s="42" t="str">
        <f>IF('Men Field input'!D35="","",'Men Field input'!D35)</f>
        <v/>
      </c>
      <c r="E364" s="42" t="str">
        <f>IF('Men Field input'!E35="","",'Men Field input'!E35)</f>
        <v/>
      </c>
      <c r="F364" s="48"/>
      <c r="G364" s="43" t="str">
        <f>IF('Men Field input'!K35="","",'Men Field input'!K35)</f>
        <v>Position</v>
      </c>
      <c r="H364" s="43" t="str">
        <f>IF('Men Field input'!L35="","",'Men Field input'!L35)</f>
        <v>Bonus</v>
      </c>
      <c r="I364" s="98" t="s">
        <v>261</v>
      </c>
    </row>
    <row r="365" spans="1:9">
      <c r="A365" s="40" t="str">
        <f>IF('Men Field input'!A36="","",'Men Field input'!A36)</f>
        <v>MEN</v>
      </c>
      <c r="B365" s="44" t="str">
        <f>IF('Men Field input'!B36="","",'Men Field input'!B36)</f>
        <v>Position</v>
      </c>
      <c r="C365" s="37" t="str">
        <f>IF('Men Field input'!C36="","",'Men Field input'!C36)</f>
        <v>Competitor</v>
      </c>
      <c r="D365" s="37" t="str">
        <f>IF('Men Field input'!D36="","",'Men Field input'!D36)</f>
        <v>Club</v>
      </c>
      <c r="E365" s="37" t="str">
        <f>IF('Men Field input'!E36="","",'Men Field input'!E36)</f>
        <v>Bib Number</v>
      </c>
      <c r="F365" s="49" t="str">
        <f>IF('Men Field input'!T36="","",'Men Field input'!T36)</f>
        <v>Performance</v>
      </c>
      <c r="G365" s="45" t="str">
        <f>IF('Men Field input'!K36="","",'Men Field input'!K36)</f>
        <v>Points</v>
      </c>
      <c r="H365" s="45" t="str">
        <f>IF('Men Field input'!L36="","",'Men Field input'!L36)</f>
        <v>Points</v>
      </c>
      <c r="I365" s="44" t="s">
        <v>262</v>
      </c>
    </row>
    <row r="366" spans="1:9">
      <c r="A366" t="str">
        <f>IF('Men Field input'!A37="","",'Men Field input'!A37)</f>
        <v/>
      </c>
      <c r="B366" s="38">
        <f>IF('Men Field input'!B37="","",'Men Field input'!B37)</f>
        <v>1</v>
      </c>
      <c r="C366" s="38" t="str">
        <f>IF('Men Field input'!C37="","",'Men Field input'!C37)</f>
        <v/>
      </c>
      <c r="D366" s="38" t="str">
        <f>IF('Men Field input'!D37="","",'Men Field input'!D37)</f>
        <v/>
      </c>
      <c r="E366" s="38" t="str">
        <f>IF('Men Field input'!E37="","",'Men Field input'!E37)</f>
        <v/>
      </c>
      <c r="F366" s="50" t="str">
        <f>IF('Men Field input'!T37="","",'Men Field input'!G37)</f>
        <v/>
      </c>
      <c r="G366" s="46">
        <f>IF('Men Field input'!K37="","",'Men Field input'!K37)</f>
        <v>0</v>
      </c>
      <c r="H366" s="46">
        <f>IF('Men Field input'!L37="","",'Men Field input'!L37)</f>
        <v>0</v>
      </c>
      <c r="I366" s="99" t="str">
        <f>IF(G366=0,"",F366)</f>
        <v/>
      </c>
    </row>
    <row r="367" spans="1:9">
      <c r="A367" t="str">
        <f>IF('Men Field input'!A38="","",'Men Field input'!A38)</f>
        <v/>
      </c>
      <c r="B367" s="38">
        <f>IF('Men Field input'!B38="","",'Men Field input'!B38)</f>
        <v>2</v>
      </c>
      <c r="C367" s="38" t="str">
        <f>IF('Men Field input'!C38="","",'Men Field input'!C38)</f>
        <v/>
      </c>
      <c r="D367" s="38" t="str">
        <f>IF('Men Field input'!D38="","",'Men Field input'!D38)</f>
        <v/>
      </c>
      <c r="E367" s="38" t="str">
        <f>IF('Men Field input'!E38="","",'Men Field input'!E38)</f>
        <v/>
      </c>
      <c r="F367" s="50" t="str">
        <f>IF('Men Field input'!T38="","",'Men Field input'!G38)</f>
        <v/>
      </c>
      <c r="G367" s="46">
        <f>IF('Men Field input'!K38="","",'Men Field input'!K38)</f>
        <v>0</v>
      </c>
      <c r="H367" s="46">
        <f>IF('Men Field input'!L38="","",'Men Field input'!L38)</f>
        <v>0</v>
      </c>
      <c r="I367" s="38" t="str">
        <f t="shared" ref="I367:I373" si="32">IF(G367=0,"",F367)</f>
        <v/>
      </c>
    </row>
    <row r="368" spans="1:9">
      <c r="A368" t="str">
        <f>IF('Men Field input'!A39="","",'Men Field input'!A39)</f>
        <v/>
      </c>
      <c r="B368" s="38">
        <f>IF('Men Field input'!B39="","",'Men Field input'!B39)</f>
        <v>3</v>
      </c>
      <c r="C368" s="38" t="str">
        <f>IF('Men Field input'!C39="","",'Men Field input'!C39)</f>
        <v/>
      </c>
      <c r="D368" s="38" t="str">
        <f>IF('Men Field input'!D39="","",'Men Field input'!D39)</f>
        <v/>
      </c>
      <c r="E368" s="38" t="str">
        <f>IF('Men Field input'!E39="","",'Men Field input'!E39)</f>
        <v/>
      </c>
      <c r="F368" s="50" t="str">
        <f>IF('Men Field input'!T39="","",'Men Field input'!G39)</f>
        <v/>
      </c>
      <c r="G368" s="46">
        <f>IF('Men Field input'!K39="","",'Men Field input'!K39)</f>
        <v>0</v>
      </c>
      <c r="H368" s="46">
        <f>IF('Men Field input'!L39="","",'Men Field input'!L39)</f>
        <v>0</v>
      </c>
      <c r="I368" s="38" t="str">
        <f t="shared" si="32"/>
        <v/>
      </c>
    </row>
    <row r="369" spans="1:9">
      <c r="A369" t="str">
        <f>IF('Men Field input'!A40="","",'Men Field input'!A40)</f>
        <v/>
      </c>
      <c r="B369" s="38">
        <f>IF('Men Field input'!B40="","",'Men Field input'!B40)</f>
        <v>4</v>
      </c>
      <c r="C369" s="38" t="str">
        <f>IF('Men Field input'!C40="","",'Men Field input'!C40)</f>
        <v/>
      </c>
      <c r="D369" s="38" t="str">
        <f>IF('Men Field input'!D40="","",'Men Field input'!D40)</f>
        <v/>
      </c>
      <c r="E369" s="38" t="str">
        <f>IF('Men Field input'!E40="","",'Men Field input'!E40)</f>
        <v/>
      </c>
      <c r="F369" s="50" t="str">
        <f>IF('Men Field input'!T40="","",'Men Field input'!G40)</f>
        <v/>
      </c>
      <c r="G369" s="46">
        <f>IF('Men Field input'!K40="","",'Men Field input'!K40)</f>
        <v>0</v>
      </c>
      <c r="H369" s="46">
        <f>IF('Men Field input'!L40="","",'Men Field input'!L40)</f>
        <v>0</v>
      </c>
      <c r="I369" s="38" t="str">
        <f t="shared" si="32"/>
        <v/>
      </c>
    </row>
    <row r="370" spans="1:9">
      <c r="A370" t="str">
        <f>IF('Men Field input'!A41="","",'Men Field input'!A41)</f>
        <v/>
      </c>
      <c r="B370" s="38">
        <f>IF('Men Field input'!B41="","",'Men Field input'!B41)</f>
        <v>5</v>
      </c>
      <c r="C370" s="38" t="str">
        <f>IF('Men Field input'!C41="","",'Men Field input'!C41)</f>
        <v/>
      </c>
      <c r="D370" s="38" t="str">
        <f>IF('Men Field input'!D41="","",'Men Field input'!D41)</f>
        <v/>
      </c>
      <c r="E370" s="38" t="str">
        <f>IF('Men Field input'!E41="","",'Men Field input'!E41)</f>
        <v/>
      </c>
      <c r="F370" s="50" t="str">
        <f>IF('Men Field input'!T41="","",'Men Field input'!G41)</f>
        <v/>
      </c>
      <c r="G370" s="46">
        <f>IF('Men Field input'!K41="","",'Men Field input'!K41)</f>
        <v>0</v>
      </c>
      <c r="H370" s="46">
        <f>IF('Men Field input'!L41="","",'Men Field input'!L41)</f>
        <v>0</v>
      </c>
      <c r="I370" s="38" t="str">
        <f t="shared" si="32"/>
        <v/>
      </c>
    </row>
    <row r="371" spans="1:9">
      <c r="A371" t="str">
        <f>IF('Men Field input'!A42="","",'Men Field input'!A42)</f>
        <v/>
      </c>
      <c r="B371" s="38">
        <f>IF('Men Field input'!B42="","",'Men Field input'!B42)</f>
        <v>6</v>
      </c>
      <c r="C371" s="38" t="str">
        <f>IF('Men Field input'!C42="","",'Men Field input'!C42)</f>
        <v/>
      </c>
      <c r="D371" s="38" t="str">
        <f>IF('Men Field input'!D42="","",'Men Field input'!D42)</f>
        <v/>
      </c>
      <c r="E371" s="38" t="str">
        <f>IF('Men Field input'!E42="","",'Men Field input'!E42)</f>
        <v/>
      </c>
      <c r="F371" s="50" t="str">
        <f>IF('Men Field input'!T42="","",'Men Field input'!G42)</f>
        <v/>
      </c>
      <c r="G371" s="46">
        <f>IF('Men Field input'!K42="","",'Men Field input'!K42)</f>
        <v>0</v>
      </c>
      <c r="H371" s="46">
        <f>IF('Men Field input'!L42="","",'Men Field input'!L42)</f>
        <v>0</v>
      </c>
      <c r="I371" s="38" t="str">
        <f t="shared" si="32"/>
        <v/>
      </c>
    </row>
    <row r="372" spans="1:9">
      <c r="A372" t="str">
        <f>IF('Men Field input'!A43="","",'Men Field input'!A43)</f>
        <v/>
      </c>
      <c r="B372" s="38">
        <f>IF('Men Field input'!B43="","",'Men Field input'!B43)</f>
        <v>7</v>
      </c>
      <c r="C372" s="38" t="str">
        <f>IF('Men Field input'!C43="","",'Men Field input'!C43)</f>
        <v/>
      </c>
      <c r="D372" s="38" t="str">
        <f>IF('Men Field input'!D43="","",'Men Field input'!D43)</f>
        <v/>
      </c>
      <c r="E372" s="38" t="str">
        <f>IF('Men Field input'!E43="","",'Men Field input'!E43)</f>
        <v/>
      </c>
      <c r="F372" s="50" t="str">
        <f>IF('Men Field input'!T43="","",'Men Field input'!G43)</f>
        <v/>
      </c>
      <c r="G372" s="46">
        <f>IF('Men Field input'!K43="","",'Men Field input'!K43)</f>
        <v>0</v>
      </c>
      <c r="H372" s="46">
        <f>IF('Men Field input'!L43="","",'Men Field input'!L43)</f>
        <v>0</v>
      </c>
      <c r="I372" s="38" t="str">
        <f t="shared" si="32"/>
        <v/>
      </c>
    </row>
    <row r="373" spans="1:9">
      <c r="A373" t="str">
        <f>IF('Men Field input'!A44="","",'Men Field input'!A44)</f>
        <v/>
      </c>
      <c r="B373" s="38">
        <f>IF('Men Field input'!B44="","",'Men Field input'!B44)</f>
        <v>8</v>
      </c>
      <c r="C373" s="38" t="str">
        <f>IF('Men Field input'!C44="","",'Men Field input'!C44)</f>
        <v/>
      </c>
      <c r="D373" s="38" t="str">
        <f>IF('Men Field input'!D44="","",'Men Field input'!D44)</f>
        <v/>
      </c>
      <c r="E373" s="38" t="str">
        <f>IF('Men Field input'!E44="","",'Men Field input'!E44)</f>
        <v/>
      </c>
      <c r="F373" s="50" t="str">
        <f>IF('Men Field input'!T44="","",'Men Field input'!G44)</f>
        <v/>
      </c>
      <c r="G373" s="46">
        <f>IF('Men Field input'!K44="","",'Men Field input'!K44)</f>
        <v>0</v>
      </c>
      <c r="H373" s="46">
        <f>IF('Men Field input'!L44="","",'Men Field input'!L44)</f>
        <v>0</v>
      </c>
      <c r="I373" s="38" t="str">
        <f t="shared" si="32"/>
        <v/>
      </c>
    </row>
    <row r="374" spans="1:9">
      <c r="A374" s="16" t="str">
        <f>IF('Men Field input'!A45="","",'Men Field input'!A45)</f>
        <v>Event</v>
      </c>
      <c r="B374" t="str">
        <f>IF('Men Field input'!B45="","",'Men Field input'!B45)</f>
        <v/>
      </c>
      <c r="C374" t="str">
        <f>IF('Men Field input'!C45="","",'Men Field input'!C45)</f>
        <v/>
      </c>
      <c r="D374" t="str">
        <f>IF('Men Field input'!D45="","",'Men Field input'!D45)</f>
        <v/>
      </c>
      <c r="E374" t="str">
        <f>IF('Men Field input'!E45="","",'Men Field input'!E45)</f>
        <v/>
      </c>
      <c r="F374" s="51" t="str">
        <f>IF('Men Field input'!T45="","",'Men Field input'!T45)</f>
        <v/>
      </c>
      <c r="G374" s="2" t="str">
        <f>IF('Men Field input'!K45="","",'Men Field input'!K45)</f>
        <v/>
      </c>
      <c r="H374" s="2" t="str">
        <f>IF('Men Field input'!L45="","",'Men Field input'!L45)</f>
        <v/>
      </c>
    </row>
    <row r="375" spans="1:9">
      <c r="A375" s="16" t="str">
        <f>IF('Men Field input'!A46="","",'Men Field input'!A46)</f>
        <v>PV</v>
      </c>
      <c r="B375" s="47" t="str">
        <f>IF('Men Field input'!B46="","",'Men Field input'!B46)</f>
        <v>B+C string</v>
      </c>
      <c r="C375" s="42" t="str">
        <f>IF('Men Field input'!C46="","",'Men Field input'!C46)</f>
        <v/>
      </c>
      <c r="D375" s="42" t="str">
        <f>IF('Men Field input'!D46="","",'Men Field input'!D46)</f>
        <v/>
      </c>
      <c r="E375" s="42" t="str">
        <f>IF('Men Field input'!E46="","",'Men Field input'!E46)</f>
        <v/>
      </c>
      <c r="F375" s="48"/>
      <c r="G375" s="43" t="str">
        <f>IF('Men Field input'!K46="","",'Men Field input'!K46)</f>
        <v>Position</v>
      </c>
      <c r="H375" s="43" t="str">
        <f>IF('Men Field input'!L46="","",'Men Field input'!L46)</f>
        <v>Bonus</v>
      </c>
      <c r="I375" s="98" t="s">
        <v>261</v>
      </c>
    </row>
    <row r="376" spans="1:9">
      <c r="A376" s="40" t="str">
        <f>IF('Men Field input'!A47="","",'Men Field input'!A47)</f>
        <v>MEN</v>
      </c>
      <c r="B376" s="37" t="str">
        <f>IF('Men Field input'!B47="","",'Men Field input'!B47)</f>
        <v>Position</v>
      </c>
      <c r="C376" s="37" t="str">
        <f>IF('Men Field input'!C47="","",'Men Field input'!C47)</f>
        <v>Competitor</v>
      </c>
      <c r="D376" s="37" t="str">
        <f>IF('Men Field input'!D47="","",'Men Field input'!D47)</f>
        <v>Club</v>
      </c>
      <c r="E376" s="37" t="str">
        <f>IF('Men Field input'!E47="","",'Men Field input'!E47)</f>
        <v>Bib Number</v>
      </c>
      <c r="F376" s="49" t="str">
        <f>IF('Men Field input'!T47="","",'Men Field input'!T47)</f>
        <v>Performance</v>
      </c>
      <c r="G376" s="45" t="str">
        <f>IF('Men Field input'!K47="","",'Men Field input'!K47)</f>
        <v>Points</v>
      </c>
      <c r="H376" s="45" t="str">
        <f>IF('Men Field input'!L47="","",'Men Field input'!L47)</f>
        <v>Points</v>
      </c>
      <c r="I376" s="44" t="s">
        <v>262</v>
      </c>
    </row>
    <row r="377" spans="1:9">
      <c r="A377" t="str">
        <f>IF('Men Field input'!A48="","",'Men Field input'!A48)</f>
        <v/>
      </c>
      <c r="B377" s="38">
        <f>IF('Men Field input'!B48="","",'Men Field input'!B48)</f>
        <v>1</v>
      </c>
      <c r="C377" s="38" t="str">
        <f>IF('Men Field input'!C48="","",'Men Field input'!C48)</f>
        <v/>
      </c>
      <c r="D377" s="38" t="str">
        <f>IF('Men Field input'!D48="","",'Men Field input'!D48)</f>
        <v/>
      </c>
      <c r="E377" s="38" t="str">
        <f>IF('Men Field input'!E48="","",'Men Field input'!E48)</f>
        <v/>
      </c>
      <c r="F377" s="50" t="str">
        <f>IF('Men Field input'!T48="","",'Men Field input'!G48)</f>
        <v/>
      </c>
      <c r="G377" s="46">
        <f>IF('Men Field input'!K48="","",'Men Field input'!K48)</f>
        <v>0</v>
      </c>
      <c r="H377" s="46">
        <f>IF('Men Field input'!L48="","",'Men Field input'!L48)</f>
        <v>0</v>
      </c>
      <c r="I377" s="99" t="str">
        <f>IF(G377=0,"",F377)</f>
        <v/>
      </c>
    </row>
    <row r="378" spans="1:9">
      <c r="A378" t="str">
        <f>IF('Men Field input'!A49="","",'Men Field input'!A49)</f>
        <v/>
      </c>
      <c r="B378" s="38">
        <f>IF('Men Field input'!B49="","",'Men Field input'!B49)</f>
        <v>2</v>
      </c>
      <c r="C378" s="38" t="str">
        <f>IF('Men Field input'!C49="","",'Men Field input'!C49)</f>
        <v/>
      </c>
      <c r="D378" s="38" t="str">
        <f>IF('Men Field input'!D49="","",'Men Field input'!D49)</f>
        <v/>
      </c>
      <c r="E378" s="38" t="str">
        <f>IF('Men Field input'!E49="","",'Men Field input'!E49)</f>
        <v/>
      </c>
      <c r="F378" s="50" t="str">
        <f>IF('Men Field input'!T49="","",'Men Field input'!G49)</f>
        <v/>
      </c>
      <c r="G378" s="46">
        <f>IF('Men Field input'!K49="","",'Men Field input'!K49)</f>
        <v>0</v>
      </c>
      <c r="H378" s="46">
        <f>IF('Men Field input'!L49="","",'Men Field input'!L49)</f>
        <v>0</v>
      </c>
      <c r="I378" s="38" t="str">
        <f t="shared" ref="I378:I384" si="33">IF(G378=0,"",F378)</f>
        <v/>
      </c>
    </row>
    <row r="379" spans="1:9">
      <c r="A379" t="str">
        <f>IF('Men Field input'!A50="","",'Men Field input'!A50)</f>
        <v/>
      </c>
      <c r="B379" s="38">
        <f>IF('Men Field input'!B50="","",'Men Field input'!B50)</f>
        <v>3</v>
      </c>
      <c r="C379" s="38" t="str">
        <f>IF('Men Field input'!C50="","",'Men Field input'!C50)</f>
        <v/>
      </c>
      <c r="D379" s="38" t="str">
        <f>IF('Men Field input'!D50="","",'Men Field input'!D50)</f>
        <v/>
      </c>
      <c r="E379" s="38" t="str">
        <f>IF('Men Field input'!E50="","",'Men Field input'!E50)</f>
        <v/>
      </c>
      <c r="F379" s="50" t="str">
        <f>IF('Men Field input'!T50="","",'Men Field input'!G50)</f>
        <v/>
      </c>
      <c r="G379" s="46">
        <f>IF('Men Field input'!K50="","",'Men Field input'!K50)</f>
        <v>0</v>
      </c>
      <c r="H379" s="46">
        <f>IF('Men Field input'!L50="","",'Men Field input'!L50)</f>
        <v>0</v>
      </c>
      <c r="I379" s="38" t="str">
        <f t="shared" si="33"/>
        <v/>
      </c>
    </row>
    <row r="380" spans="1:9">
      <c r="A380" t="str">
        <f>IF('Men Field input'!A51="","",'Men Field input'!A51)</f>
        <v/>
      </c>
      <c r="B380" s="38">
        <f>IF('Men Field input'!B51="","",'Men Field input'!B51)</f>
        <v>4</v>
      </c>
      <c r="C380" s="38" t="str">
        <f>IF('Men Field input'!C51="","",'Men Field input'!C51)</f>
        <v/>
      </c>
      <c r="D380" s="38" t="str">
        <f>IF('Men Field input'!D51="","",'Men Field input'!D51)</f>
        <v/>
      </c>
      <c r="E380" s="38" t="str">
        <f>IF('Men Field input'!E51="","",'Men Field input'!E51)</f>
        <v/>
      </c>
      <c r="F380" s="50" t="str">
        <f>IF('Men Field input'!T51="","",'Men Field input'!G51)</f>
        <v/>
      </c>
      <c r="G380" s="46">
        <f>IF('Men Field input'!K51="","",'Men Field input'!K51)</f>
        <v>0</v>
      </c>
      <c r="H380" s="46">
        <f>IF('Men Field input'!L51="","",'Men Field input'!L51)</f>
        <v>0</v>
      </c>
      <c r="I380" s="38" t="str">
        <f t="shared" si="33"/>
        <v/>
      </c>
    </row>
    <row r="381" spans="1:9">
      <c r="A381" t="str">
        <f>IF('Men Field input'!A52="","",'Men Field input'!A52)</f>
        <v/>
      </c>
      <c r="B381" s="38">
        <f>IF('Men Field input'!B52="","",'Men Field input'!B52)</f>
        <v>5</v>
      </c>
      <c r="C381" s="38" t="str">
        <f>IF('Men Field input'!C52="","",'Men Field input'!C52)</f>
        <v/>
      </c>
      <c r="D381" s="38" t="str">
        <f>IF('Men Field input'!D52="","",'Men Field input'!D52)</f>
        <v/>
      </c>
      <c r="E381" s="38" t="str">
        <f>IF('Men Field input'!E52="","",'Men Field input'!E52)</f>
        <v/>
      </c>
      <c r="F381" s="50" t="str">
        <f>IF('Men Field input'!T52="","",'Men Field input'!G52)</f>
        <v/>
      </c>
      <c r="G381" s="46">
        <f>IF('Men Field input'!K52="","",'Men Field input'!K52)</f>
        <v>0</v>
      </c>
      <c r="H381" s="46">
        <f>IF('Men Field input'!L52="","",'Men Field input'!L52)</f>
        <v>0</v>
      </c>
      <c r="I381" s="38" t="str">
        <f t="shared" si="33"/>
        <v/>
      </c>
    </row>
    <row r="382" spans="1:9">
      <c r="A382" t="str">
        <f>IF('Men Field input'!A53="","",'Men Field input'!A53)</f>
        <v/>
      </c>
      <c r="B382" s="38">
        <f>IF('Men Field input'!B53="","",'Men Field input'!B53)</f>
        <v>6</v>
      </c>
      <c r="C382" s="38" t="str">
        <f>IF('Men Field input'!C53="","",'Men Field input'!C53)</f>
        <v/>
      </c>
      <c r="D382" s="38" t="str">
        <f>IF('Men Field input'!D53="","",'Men Field input'!D53)</f>
        <v/>
      </c>
      <c r="E382" s="38" t="str">
        <f>IF('Men Field input'!E53="","",'Men Field input'!E53)</f>
        <v/>
      </c>
      <c r="F382" s="50" t="str">
        <f>IF('Men Field input'!T53="","",'Men Field input'!G53)</f>
        <v/>
      </c>
      <c r="G382" s="46">
        <f>IF('Men Field input'!K53="","",'Men Field input'!K53)</f>
        <v>0</v>
      </c>
      <c r="H382" s="46">
        <f>IF('Men Field input'!L53="","",'Men Field input'!L53)</f>
        <v>0</v>
      </c>
      <c r="I382" s="38" t="str">
        <f t="shared" si="33"/>
        <v/>
      </c>
    </row>
    <row r="383" spans="1:9">
      <c r="A383" t="str">
        <f>IF('Men Field input'!A54="","",'Men Field input'!A54)</f>
        <v/>
      </c>
      <c r="B383" s="38">
        <f>IF('Men Field input'!B54="","",'Men Field input'!B54)</f>
        <v>7</v>
      </c>
      <c r="C383" s="38" t="str">
        <f>IF('Men Field input'!C54="","",'Men Field input'!C54)</f>
        <v/>
      </c>
      <c r="D383" s="38" t="str">
        <f>IF('Men Field input'!D54="","",'Men Field input'!D54)</f>
        <v/>
      </c>
      <c r="E383" s="38" t="str">
        <f>IF('Men Field input'!E54="","",'Men Field input'!E54)</f>
        <v/>
      </c>
      <c r="F383" s="50" t="str">
        <f>IF('Men Field input'!T54="","",'Men Field input'!G54)</f>
        <v/>
      </c>
      <c r="G383" s="46">
        <f>IF('Men Field input'!K54="","",'Men Field input'!K54)</f>
        <v>0</v>
      </c>
      <c r="H383" s="46">
        <f>IF('Men Field input'!L54="","",'Men Field input'!L54)</f>
        <v>0</v>
      </c>
      <c r="I383" s="38" t="str">
        <f t="shared" si="33"/>
        <v/>
      </c>
    </row>
    <row r="384" spans="1:9">
      <c r="A384" t="str">
        <f>IF('Men Field input'!A55="","",'Men Field input'!A55)</f>
        <v/>
      </c>
      <c r="B384" s="38">
        <f>IF('Men Field input'!B55="","",'Men Field input'!B55)</f>
        <v>8</v>
      </c>
      <c r="C384" s="38" t="str">
        <f>IF('Men Field input'!C55="","",'Men Field input'!C55)</f>
        <v/>
      </c>
      <c r="D384" s="38" t="str">
        <f>IF('Men Field input'!D55="","",'Men Field input'!D55)</f>
        <v/>
      </c>
      <c r="E384" s="38" t="str">
        <f>IF('Men Field input'!E55="","",'Men Field input'!E55)</f>
        <v/>
      </c>
      <c r="F384" s="50" t="str">
        <f>IF('Men Field input'!T55="","",'Men Field input'!G55)</f>
        <v/>
      </c>
      <c r="G384" s="46">
        <f>IF('Men Field input'!K55="","",'Men Field input'!K55)</f>
        <v>0</v>
      </c>
      <c r="H384" s="46">
        <f>IF('Men Field input'!L55="","",'Men Field input'!L55)</f>
        <v>0</v>
      </c>
      <c r="I384" s="38" t="str">
        <f t="shared" si="33"/>
        <v/>
      </c>
    </row>
    <row r="385" spans="1:9">
      <c r="A385" t="str">
        <f>IF('Men Field input'!A56="","",'Men Field input'!A56)</f>
        <v/>
      </c>
      <c r="B385" s="38">
        <f>IF('Men Field input'!B56="","",'Men Field input'!B56)</f>
        <v>9</v>
      </c>
      <c r="C385" s="38" t="str">
        <f>IF('Men Field input'!C56="","",'Men Field input'!C56)</f>
        <v/>
      </c>
      <c r="D385" s="38" t="str">
        <f>IF('Men Field input'!D56="","",'Men Field input'!D56)</f>
        <v/>
      </c>
      <c r="E385" s="38" t="str">
        <f>IF('Men Field input'!E56="","",'Men Field input'!E56)</f>
        <v/>
      </c>
      <c r="F385" s="50" t="str">
        <f>IF('Men Field input'!T56="","",'Men Field input'!G56)</f>
        <v/>
      </c>
      <c r="G385" s="46">
        <f>IF('Men Field input'!K56="","",'Men Field input'!K56)</f>
        <v>0</v>
      </c>
      <c r="H385" s="46">
        <f>IF('Men Field input'!L56="","",'Men Field input'!L56)</f>
        <v>0</v>
      </c>
      <c r="I385" s="99" t="str">
        <f>IF(G385=0,"",F385)</f>
        <v/>
      </c>
    </row>
    <row r="386" spans="1:9">
      <c r="A386" t="str">
        <f>IF('Men Field input'!A57="","",'Men Field input'!A57)</f>
        <v/>
      </c>
      <c r="B386" s="38">
        <f>IF('Men Field input'!B57="","",'Men Field input'!B57)</f>
        <v>10</v>
      </c>
      <c r="C386" s="38" t="str">
        <f>IF('Men Field input'!C57="","",'Men Field input'!C57)</f>
        <v/>
      </c>
      <c r="D386" s="38" t="str">
        <f>IF('Men Field input'!D57="","",'Men Field input'!D57)</f>
        <v/>
      </c>
      <c r="E386" s="38" t="str">
        <f>IF('Men Field input'!E57="","",'Men Field input'!E57)</f>
        <v/>
      </c>
      <c r="F386" s="50" t="str">
        <f>IF('Men Field input'!T57="","",'Men Field input'!G57)</f>
        <v/>
      </c>
      <c r="G386" s="46">
        <f>IF('Men Field input'!K57="","",'Men Field input'!K57)</f>
        <v>0</v>
      </c>
      <c r="H386" s="46">
        <f>IF('Men Field input'!L57="","",'Men Field input'!L57)</f>
        <v>0</v>
      </c>
      <c r="I386" s="38" t="str">
        <f t="shared" ref="I386:I392" si="34">IF(G386=0,"",F386)</f>
        <v/>
      </c>
    </row>
    <row r="387" spans="1:9">
      <c r="A387" t="str">
        <f>IF('Men Field input'!A58="","",'Men Field input'!A58)</f>
        <v/>
      </c>
      <c r="B387" s="38">
        <f>IF('Men Field input'!B58="","",'Men Field input'!B58)</f>
        <v>11</v>
      </c>
      <c r="C387" s="38" t="str">
        <f>IF('Men Field input'!C58="","",'Men Field input'!C58)</f>
        <v/>
      </c>
      <c r="D387" s="38" t="str">
        <f>IF('Men Field input'!D58="","",'Men Field input'!D58)</f>
        <v/>
      </c>
      <c r="E387" s="38" t="str">
        <f>IF('Men Field input'!E58="","",'Men Field input'!E58)</f>
        <v/>
      </c>
      <c r="F387" s="50" t="str">
        <f>IF('Men Field input'!T58="","",'Men Field input'!G58)</f>
        <v/>
      </c>
      <c r="G387" s="46">
        <f>IF('Men Field input'!K58="","",'Men Field input'!K58)</f>
        <v>0</v>
      </c>
      <c r="H387" s="46">
        <f>IF('Men Field input'!L58="","",'Men Field input'!L58)</f>
        <v>0</v>
      </c>
      <c r="I387" s="38" t="str">
        <f t="shared" si="34"/>
        <v/>
      </c>
    </row>
    <row r="388" spans="1:9">
      <c r="A388" t="str">
        <f>IF('Men Field input'!A59="","",'Men Field input'!A59)</f>
        <v/>
      </c>
      <c r="B388" s="38">
        <f>IF('Men Field input'!B59="","",'Men Field input'!B59)</f>
        <v>12</v>
      </c>
      <c r="C388" s="38" t="str">
        <f>IF('Men Field input'!C59="","",'Men Field input'!C59)</f>
        <v/>
      </c>
      <c r="D388" s="38" t="str">
        <f>IF('Men Field input'!D59="","",'Men Field input'!D59)</f>
        <v/>
      </c>
      <c r="E388" s="38" t="str">
        <f>IF('Men Field input'!E59="","",'Men Field input'!E59)</f>
        <v/>
      </c>
      <c r="F388" s="50" t="str">
        <f>IF('Men Field input'!T59="","",'Men Field input'!G59)</f>
        <v/>
      </c>
      <c r="G388" s="46">
        <f>IF('Men Field input'!K59="","",'Men Field input'!K59)</f>
        <v>0</v>
      </c>
      <c r="H388" s="46">
        <f>IF('Men Field input'!L59="","",'Men Field input'!L59)</f>
        <v>0</v>
      </c>
      <c r="I388" s="38" t="str">
        <f t="shared" si="34"/>
        <v/>
      </c>
    </row>
    <row r="389" spans="1:9">
      <c r="A389" t="str">
        <f>IF('Men Field input'!A60="","",'Men Field input'!A60)</f>
        <v/>
      </c>
      <c r="B389" s="38">
        <f>IF('Men Field input'!B60="","",'Men Field input'!B60)</f>
        <v>13</v>
      </c>
      <c r="C389" s="38" t="str">
        <f>IF('Men Field input'!C60="","",'Men Field input'!C60)</f>
        <v/>
      </c>
      <c r="D389" s="38" t="str">
        <f>IF('Men Field input'!D60="","",'Men Field input'!D60)</f>
        <v/>
      </c>
      <c r="E389" s="38" t="str">
        <f>IF('Men Field input'!E60="","",'Men Field input'!E60)</f>
        <v/>
      </c>
      <c r="F389" s="50" t="str">
        <f>IF('Men Field input'!T60="","",'Men Field input'!G60)</f>
        <v/>
      </c>
      <c r="G389" s="46">
        <f>IF('Men Field input'!K60="","",'Men Field input'!K60)</f>
        <v>0</v>
      </c>
      <c r="H389" s="46">
        <f>IF('Men Field input'!L60="","",'Men Field input'!L60)</f>
        <v>0</v>
      </c>
      <c r="I389" s="38" t="str">
        <f t="shared" si="34"/>
        <v/>
      </c>
    </row>
    <row r="390" spans="1:9">
      <c r="A390" t="str">
        <f>IF('Men Field input'!A61="","",'Men Field input'!A61)</f>
        <v/>
      </c>
      <c r="B390" s="38">
        <f>IF('Men Field input'!B61="","",'Men Field input'!B61)</f>
        <v>14</v>
      </c>
      <c r="C390" s="38" t="str">
        <f>IF('Men Field input'!C61="","",'Men Field input'!C61)</f>
        <v/>
      </c>
      <c r="D390" s="38" t="str">
        <f>IF('Men Field input'!D61="","",'Men Field input'!D61)</f>
        <v/>
      </c>
      <c r="E390" s="38" t="str">
        <f>IF('Men Field input'!E61="","",'Men Field input'!E61)</f>
        <v/>
      </c>
      <c r="F390" s="50" t="str">
        <f>IF('Men Field input'!T61="","",'Men Field input'!G61)</f>
        <v/>
      </c>
      <c r="G390" s="46">
        <f>IF('Men Field input'!K61="","",'Men Field input'!K61)</f>
        <v>0</v>
      </c>
      <c r="H390" s="46">
        <f>IF('Men Field input'!L61="","",'Men Field input'!L61)</f>
        <v>0</v>
      </c>
      <c r="I390" s="38" t="str">
        <f t="shared" si="34"/>
        <v/>
      </c>
    </row>
    <row r="391" spans="1:9">
      <c r="A391" t="str">
        <f>IF('Men Field input'!A62="","",'Men Field input'!A62)</f>
        <v/>
      </c>
      <c r="B391" s="38">
        <f>IF('Men Field input'!B62="","",'Men Field input'!B62)</f>
        <v>15</v>
      </c>
      <c r="C391" s="38" t="str">
        <f>IF('Men Field input'!C62="","",'Men Field input'!C62)</f>
        <v/>
      </c>
      <c r="D391" s="38" t="str">
        <f>IF('Men Field input'!D62="","",'Men Field input'!D62)</f>
        <v/>
      </c>
      <c r="E391" s="38" t="str">
        <f>IF('Men Field input'!E62="","",'Men Field input'!E62)</f>
        <v/>
      </c>
      <c r="F391" s="50" t="str">
        <f>IF('Men Field input'!T62="","",'Men Field input'!G62)</f>
        <v/>
      </c>
      <c r="G391" s="46">
        <f>IF('Men Field input'!K62="","",'Men Field input'!K62)</f>
        <v>0</v>
      </c>
      <c r="H391" s="46">
        <f>IF('Men Field input'!L62="","",'Men Field input'!L62)</f>
        <v>0</v>
      </c>
      <c r="I391" s="38" t="str">
        <f t="shared" si="34"/>
        <v/>
      </c>
    </row>
    <row r="392" spans="1:9">
      <c r="A392" t="str">
        <f>IF('Men Field input'!A63="","",'Men Field input'!A63)</f>
        <v/>
      </c>
      <c r="B392" s="38">
        <f>IF('Men Field input'!B63="","",'Men Field input'!B63)</f>
        <v>16</v>
      </c>
      <c r="C392" s="38" t="str">
        <f>IF('Men Field input'!C63="","",'Men Field input'!C63)</f>
        <v/>
      </c>
      <c r="D392" s="38" t="str">
        <f>IF('Men Field input'!D63="","",'Men Field input'!D63)</f>
        <v/>
      </c>
      <c r="E392" s="38" t="str">
        <f>IF('Men Field input'!E63="","",'Men Field input'!E63)</f>
        <v/>
      </c>
      <c r="F392" s="50" t="str">
        <f>IF('Men Field input'!T63="","",'Men Field input'!G63)</f>
        <v/>
      </c>
      <c r="G392" s="46">
        <f>IF('Men Field input'!K63="","",'Men Field input'!K63)</f>
        <v>0</v>
      </c>
      <c r="H392" s="46">
        <f>IF('Men Field input'!L63="","",'Men Field input'!L63)</f>
        <v>0</v>
      </c>
      <c r="I392" s="38" t="str">
        <f t="shared" si="34"/>
        <v/>
      </c>
    </row>
    <row r="393" spans="1:9">
      <c r="A393" t="str">
        <f>IF('Men Field input'!A64="","",'Men Field input'!A64)</f>
        <v/>
      </c>
      <c r="B393" t="str">
        <f>IF('Men Field input'!B64="","",'Men Field input'!B64)</f>
        <v/>
      </c>
      <c r="C393" t="str">
        <f>IF('Men Field input'!C64="","",'Men Field input'!C64)</f>
        <v/>
      </c>
      <c r="D393" t="str">
        <f>IF('Men Field input'!D64="","",'Men Field input'!D64)</f>
        <v/>
      </c>
      <c r="E393" t="str">
        <f>IF('Men Field input'!E64="","",'Men Field input'!E64)</f>
        <v/>
      </c>
      <c r="F393" s="51" t="str">
        <f>IF('Men Field input'!T64="","",'Men Field input'!T64)</f>
        <v/>
      </c>
      <c r="G393" s="2" t="str">
        <f>IF('Men Field input'!K64="","",'Men Field input'!K64)</f>
        <v/>
      </c>
      <c r="H393" s="2" t="str">
        <f>IF('Men Field input'!L64="","",'Men Field input'!L64)</f>
        <v/>
      </c>
    </row>
    <row r="394" spans="1:9">
      <c r="A394" t="str">
        <f>IF('Men Field input'!A65="","",'Men Field input'!A65)</f>
        <v/>
      </c>
      <c r="B394" t="str">
        <f>IF('Men Field input'!B65="","",'Men Field input'!B65)</f>
        <v/>
      </c>
      <c r="C394" t="str">
        <f>IF('Men Field input'!C65="","",'Men Field input'!C65)</f>
        <v/>
      </c>
      <c r="D394" t="str">
        <f>IF('Men Field input'!D65="","",'Men Field input'!D65)</f>
        <v/>
      </c>
      <c r="E394" t="str">
        <f>IF('Men Field input'!E65="","",'Men Field input'!E65)</f>
        <v/>
      </c>
      <c r="F394" s="51" t="str">
        <f>IF('Men Field input'!T65="","",'Men Field input'!T65)</f>
        <v/>
      </c>
      <c r="G394" s="2" t="str">
        <f>IF('Men Field input'!K65="","",'Men Field input'!K65)</f>
        <v/>
      </c>
      <c r="H394" s="2" t="str">
        <f>IF('Men Field input'!L65="","",'Men Field input'!L65)</f>
        <v/>
      </c>
    </row>
    <row r="395" spans="1:9">
      <c r="A395" s="39" t="str">
        <f>IF('Men Field input'!A66="","",'Men Field input'!A66)</f>
        <v>Event</v>
      </c>
      <c r="B395" s="39" t="str">
        <f>IF('Men Field input'!B66="","",'Men Field input'!B66)</f>
        <v>Event</v>
      </c>
      <c r="C395" s="39" t="str">
        <f>IF('Men Field input'!C66="","",'Men Field input'!C66)</f>
        <v>LJ</v>
      </c>
      <c r="D395" s="39" t="str">
        <f>IF('Men Field input'!D66="","",'Men Field input'!D66)</f>
        <v>metres</v>
      </c>
      <c r="E395" s="40" t="str">
        <f>A397</f>
        <v>MEN</v>
      </c>
      <c r="F395" s="51" t="str">
        <f>IF('Men Field input'!T66="","",'Men Field input'!T66)</f>
        <v/>
      </c>
      <c r="G395" s="2" t="str">
        <f>IF('Men Field input'!K66="","",'Men Field input'!K66)</f>
        <v/>
      </c>
      <c r="H395" s="2" t="str">
        <f>IF('Men Field input'!L66="","",'Men Field input'!L66)</f>
        <v/>
      </c>
    </row>
    <row r="396" spans="1:9">
      <c r="A396" s="16" t="str">
        <f>IF('Men Field input'!A67="","",'Men Field input'!A67)</f>
        <v>LJ</v>
      </c>
      <c r="B396" s="41" t="str">
        <f>IF('Men Field input'!B67="","",'Men Field input'!B67)</f>
        <v>A string</v>
      </c>
      <c r="C396" s="42" t="str">
        <f>IF('Men Field input'!C67="","",'Men Field input'!C67)</f>
        <v/>
      </c>
      <c r="D396" s="42" t="str">
        <f>IF('Men Field input'!D67="","",'Men Field input'!D67)</f>
        <v/>
      </c>
      <c r="E396" s="42" t="str">
        <f>IF('Men Field input'!E67="","",'Men Field input'!E67)</f>
        <v/>
      </c>
      <c r="F396" s="48"/>
      <c r="G396" s="43" t="str">
        <f>IF('Men Field input'!K67="","",'Men Field input'!K67)</f>
        <v>Position</v>
      </c>
      <c r="H396" s="43" t="str">
        <f>IF('Men Field input'!L67="","",'Men Field input'!L67)</f>
        <v>Bonus</v>
      </c>
      <c r="I396" s="98" t="s">
        <v>261</v>
      </c>
    </row>
    <row r="397" spans="1:9">
      <c r="A397" s="40" t="str">
        <f>IF('Men Field input'!A68="","",'Men Field input'!A68)</f>
        <v>MEN</v>
      </c>
      <c r="B397" s="44" t="str">
        <f>IF('Men Field input'!B68="","",'Men Field input'!B68)</f>
        <v>Position</v>
      </c>
      <c r="C397" s="37" t="str">
        <f>IF('Men Field input'!C68="","",'Men Field input'!C68)</f>
        <v>Competitor</v>
      </c>
      <c r="D397" s="37" t="str">
        <f>IF('Men Field input'!D68="","",'Men Field input'!D68)</f>
        <v>Club</v>
      </c>
      <c r="E397" s="37" t="str">
        <f>IF('Men Field input'!E68="","",'Men Field input'!E68)</f>
        <v>Bib Number</v>
      </c>
      <c r="F397" s="49" t="str">
        <f>IF('Men Field input'!T68="","",'Men Field input'!T68)</f>
        <v>Performance</v>
      </c>
      <c r="G397" s="45" t="str">
        <f>IF('Men Field input'!K68="","",'Men Field input'!K68)</f>
        <v>Points</v>
      </c>
      <c r="H397" s="45" t="str">
        <f>IF('Men Field input'!L68="","",'Men Field input'!L68)</f>
        <v>Points</v>
      </c>
      <c r="I397" s="44" t="s">
        <v>262</v>
      </c>
    </row>
    <row r="398" spans="1:9">
      <c r="A398" t="str">
        <f>IF('Men Field input'!A69="","",'Men Field input'!A69)</f>
        <v/>
      </c>
      <c r="B398" s="38">
        <f>IF('Men Field input'!B69="","",'Men Field input'!B69)</f>
        <v>1</v>
      </c>
      <c r="C398" s="38" t="str">
        <f>IF('Men Field input'!C69="","",'Men Field input'!C69)</f>
        <v/>
      </c>
      <c r="D398" s="38" t="str">
        <f>IF('Men Field input'!D69="","",'Men Field input'!D69)</f>
        <v/>
      </c>
      <c r="E398" s="38" t="str">
        <f>IF('Men Field input'!E69="","",'Men Field input'!E69)</f>
        <v/>
      </c>
      <c r="F398" s="50" t="str">
        <f>IF('Men Field input'!T69="","",'Men Field input'!G69)</f>
        <v/>
      </c>
      <c r="G398" s="46">
        <f>IF('Men Field input'!K69="","",'Men Field input'!K69)</f>
        <v>0</v>
      </c>
      <c r="H398" s="46">
        <f>IF('Men Field input'!L69="","",'Men Field input'!L69)</f>
        <v>0</v>
      </c>
      <c r="I398" s="99" t="str">
        <f>IF(G398=0,"",F398)</f>
        <v/>
      </c>
    </row>
    <row r="399" spans="1:9">
      <c r="A399" t="str">
        <f>IF('Men Field input'!A70="","",'Men Field input'!A70)</f>
        <v/>
      </c>
      <c r="B399" s="38">
        <f>IF('Men Field input'!B70="","",'Men Field input'!B70)</f>
        <v>2</v>
      </c>
      <c r="C399" s="38" t="str">
        <f>IF('Men Field input'!C70="","",'Men Field input'!C70)</f>
        <v/>
      </c>
      <c r="D399" s="38" t="str">
        <f>IF('Men Field input'!D70="","",'Men Field input'!D70)</f>
        <v/>
      </c>
      <c r="E399" s="38" t="str">
        <f>IF('Men Field input'!E70="","",'Men Field input'!E70)</f>
        <v/>
      </c>
      <c r="F399" s="50" t="str">
        <f>IF('Men Field input'!T70="","",'Men Field input'!G70)</f>
        <v/>
      </c>
      <c r="G399" s="46">
        <f>IF('Men Field input'!K70="","",'Men Field input'!K70)</f>
        <v>0</v>
      </c>
      <c r="H399" s="46">
        <f>IF('Men Field input'!L70="","",'Men Field input'!L70)</f>
        <v>0</v>
      </c>
      <c r="I399" s="38" t="str">
        <f t="shared" ref="I399:I405" si="35">IF(G399=0,"",F399)</f>
        <v/>
      </c>
    </row>
    <row r="400" spans="1:9">
      <c r="A400" t="str">
        <f>IF('Men Field input'!A71="","",'Men Field input'!A71)</f>
        <v/>
      </c>
      <c r="B400" s="38">
        <f>IF('Men Field input'!B71="","",'Men Field input'!B71)</f>
        <v>3</v>
      </c>
      <c r="C400" s="38" t="str">
        <f>IF('Men Field input'!C71="","",'Men Field input'!C71)</f>
        <v/>
      </c>
      <c r="D400" s="38" t="str">
        <f>IF('Men Field input'!D71="","",'Men Field input'!D71)</f>
        <v/>
      </c>
      <c r="E400" s="38" t="str">
        <f>IF('Men Field input'!E71="","",'Men Field input'!E71)</f>
        <v/>
      </c>
      <c r="F400" s="50" t="str">
        <f>IF('Men Field input'!T71="","",'Men Field input'!G71)</f>
        <v/>
      </c>
      <c r="G400" s="46">
        <f>IF('Men Field input'!K71="","",'Men Field input'!K71)</f>
        <v>0</v>
      </c>
      <c r="H400" s="46">
        <f>IF('Men Field input'!L71="","",'Men Field input'!L71)</f>
        <v>0</v>
      </c>
      <c r="I400" s="38" t="str">
        <f t="shared" si="35"/>
        <v/>
      </c>
    </row>
    <row r="401" spans="1:9">
      <c r="A401" t="str">
        <f>IF('Men Field input'!A72="","",'Men Field input'!A72)</f>
        <v/>
      </c>
      <c r="B401" s="38">
        <f>IF('Men Field input'!B72="","",'Men Field input'!B72)</f>
        <v>4</v>
      </c>
      <c r="C401" s="38" t="str">
        <f>IF('Men Field input'!C72="","",'Men Field input'!C72)</f>
        <v/>
      </c>
      <c r="D401" s="38" t="str">
        <f>IF('Men Field input'!D72="","",'Men Field input'!D72)</f>
        <v/>
      </c>
      <c r="E401" s="38" t="str">
        <f>IF('Men Field input'!E72="","",'Men Field input'!E72)</f>
        <v/>
      </c>
      <c r="F401" s="50" t="str">
        <f>IF('Men Field input'!T72="","",'Men Field input'!G72)</f>
        <v/>
      </c>
      <c r="G401" s="46">
        <f>IF('Men Field input'!K72="","",'Men Field input'!K72)</f>
        <v>0</v>
      </c>
      <c r="H401" s="46">
        <f>IF('Men Field input'!L72="","",'Men Field input'!L72)</f>
        <v>0</v>
      </c>
      <c r="I401" s="38" t="str">
        <f t="shared" si="35"/>
        <v/>
      </c>
    </row>
    <row r="402" spans="1:9">
      <c r="A402" t="str">
        <f>IF('Men Field input'!A73="","",'Men Field input'!A73)</f>
        <v/>
      </c>
      <c r="B402" s="38">
        <f>IF('Men Field input'!B73="","",'Men Field input'!B73)</f>
        <v>5</v>
      </c>
      <c r="C402" s="38" t="str">
        <f>IF('Men Field input'!C73="","",'Men Field input'!C73)</f>
        <v/>
      </c>
      <c r="D402" s="38" t="str">
        <f>IF('Men Field input'!D73="","",'Men Field input'!D73)</f>
        <v/>
      </c>
      <c r="E402" s="38" t="str">
        <f>IF('Men Field input'!E73="","",'Men Field input'!E73)</f>
        <v/>
      </c>
      <c r="F402" s="50" t="str">
        <f>IF('Men Field input'!T73="","",'Men Field input'!G73)</f>
        <v/>
      </c>
      <c r="G402" s="46">
        <f>IF('Men Field input'!K73="","",'Men Field input'!K73)</f>
        <v>0</v>
      </c>
      <c r="H402" s="46">
        <f>IF('Men Field input'!L73="","",'Men Field input'!L73)</f>
        <v>0</v>
      </c>
      <c r="I402" s="38" t="str">
        <f t="shared" si="35"/>
        <v/>
      </c>
    </row>
    <row r="403" spans="1:9">
      <c r="A403" t="str">
        <f>IF('Men Field input'!A74="","",'Men Field input'!A74)</f>
        <v/>
      </c>
      <c r="B403" s="38">
        <f>IF('Men Field input'!B74="","",'Men Field input'!B74)</f>
        <v>6</v>
      </c>
      <c r="C403" s="38" t="str">
        <f>IF('Men Field input'!C74="","",'Men Field input'!C74)</f>
        <v/>
      </c>
      <c r="D403" s="38" t="str">
        <f>IF('Men Field input'!D74="","",'Men Field input'!D74)</f>
        <v/>
      </c>
      <c r="E403" s="38" t="str">
        <f>IF('Men Field input'!E74="","",'Men Field input'!E74)</f>
        <v/>
      </c>
      <c r="F403" s="50" t="str">
        <f>IF('Men Field input'!T74="","",'Men Field input'!G74)</f>
        <v/>
      </c>
      <c r="G403" s="46">
        <f>IF('Men Field input'!K74="","",'Men Field input'!K74)</f>
        <v>0</v>
      </c>
      <c r="H403" s="46">
        <f>IF('Men Field input'!L74="","",'Men Field input'!L74)</f>
        <v>0</v>
      </c>
      <c r="I403" s="38" t="str">
        <f t="shared" si="35"/>
        <v/>
      </c>
    </row>
    <row r="404" spans="1:9">
      <c r="A404" t="str">
        <f>IF('Men Field input'!A75="","",'Men Field input'!A75)</f>
        <v/>
      </c>
      <c r="B404" s="38">
        <f>IF('Men Field input'!B75="","",'Men Field input'!B75)</f>
        <v>7</v>
      </c>
      <c r="C404" s="38" t="str">
        <f>IF('Men Field input'!C75="","",'Men Field input'!C75)</f>
        <v/>
      </c>
      <c r="D404" s="38" t="str">
        <f>IF('Men Field input'!D75="","",'Men Field input'!D75)</f>
        <v/>
      </c>
      <c r="E404" s="38" t="str">
        <f>IF('Men Field input'!E75="","",'Men Field input'!E75)</f>
        <v/>
      </c>
      <c r="F404" s="50" t="str">
        <f>IF('Men Field input'!T75="","",'Men Field input'!G75)</f>
        <v/>
      </c>
      <c r="G404" s="46">
        <f>IF('Men Field input'!K75="","",'Men Field input'!K75)</f>
        <v>0</v>
      </c>
      <c r="H404" s="46">
        <f>IF('Men Field input'!L75="","",'Men Field input'!L75)</f>
        <v>0</v>
      </c>
      <c r="I404" s="38" t="str">
        <f t="shared" si="35"/>
        <v/>
      </c>
    </row>
    <row r="405" spans="1:9">
      <c r="A405" t="str">
        <f>IF('Men Field input'!A76="","",'Men Field input'!A76)</f>
        <v/>
      </c>
      <c r="B405" s="38">
        <f>IF('Men Field input'!B76="","",'Men Field input'!B76)</f>
        <v>8</v>
      </c>
      <c r="C405" s="38" t="str">
        <f>IF('Men Field input'!C76="","",'Men Field input'!C76)</f>
        <v/>
      </c>
      <c r="D405" s="38" t="str">
        <f>IF('Men Field input'!D76="","",'Men Field input'!D76)</f>
        <v/>
      </c>
      <c r="E405" s="38" t="str">
        <f>IF('Men Field input'!E76="","",'Men Field input'!E76)</f>
        <v/>
      </c>
      <c r="F405" s="50" t="str">
        <f>IF('Men Field input'!T76="","",'Men Field input'!G76)</f>
        <v/>
      </c>
      <c r="G405" s="46">
        <f>IF('Men Field input'!K76="","",'Men Field input'!K76)</f>
        <v>0</v>
      </c>
      <c r="H405" s="46">
        <f>IF('Men Field input'!L76="","",'Men Field input'!L76)</f>
        <v>0</v>
      </c>
      <c r="I405" s="38" t="str">
        <f t="shared" si="35"/>
        <v/>
      </c>
    </row>
    <row r="406" spans="1:9">
      <c r="A406" s="16" t="str">
        <f>IF('Men Field input'!A77="","",'Men Field input'!A77)</f>
        <v>Event</v>
      </c>
      <c r="B406" t="str">
        <f>IF('Men Field input'!B77="","",'Men Field input'!B77)</f>
        <v/>
      </c>
      <c r="C406" t="str">
        <f>IF('Men Field input'!C77="","",'Men Field input'!C77)</f>
        <v/>
      </c>
      <c r="D406" t="str">
        <f>IF('Men Field input'!D77="","",'Men Field input'!D77)</f>
        <v/>
      </c>
      <c r="E406" t="str">
        <f>IF('Men Field input'!E77="","",'Men Field input'!E77)</f>
        <v/>
      </c>
      <c r="F406" s="51" t="str">
        <f>IF('Men Field input'!T77="","",'Men Field input'!T77)</f>
        <v/>
      </c>
      <c r="G406" s="2" t="str">
        <f>IF('Men Field input'!K77="","",'Men Field input'!K77)</f>
        <v/>
      </c>
      <c r="H406" s="2" t="str">
        <f>IF('Men Field input'!L77="","",'Men Field input'!L77)</f>
        <v/>
      </c>
    </row>
    <row r="407" spans="1:9">
      <c r="A407" s="16" t="str">
        <f>IF('Men Field input'!A78="","",'Men Field input'!A78)</f>
        <v>LJ</v>
      </c>
      <c r="B407" s="47" t="str">
        <f>IF('Men Field input'!B78="","",'Men Field input'!B78)</f>
        <v>B+C string</v>
      </c>
      <c r="C407" s="42" t="str">
        <f>IF('Men Field input'!C78="","",'Men Field input'!C78)</f>
        <v/>
      </c>
      <c r="D407" s="42" t="str">
        <f>IF('Men Field input'!D78="","",'Men Field input'!D78)</f>
        <v/>
      </c>
      <c r="E407" s="42" t="str">
        <f>IF('Men Field input'!E78="","",'Men Field input'!E78)</f>
        <v/>
      </c>
      <c r="F407" s="48"/>
      <c r="G407" s="43" t="str">
        <f>IF('Men Field input'!K78="","",'Men Field input'!K78)</f>
        <v>Position</v>
      </c>
      <c r="H407" s="43" t="str">
        <f>IF('Men Field input'!L78="","",'Men Field input'!L78)</f>
        <v>Bonus</v>
      </c>
      <c r="I407" s="98" t="s">
        <v>261</v>
      </c>
    </row>
    <row r="408" spans="1:9">
      <c r="A408" s="40" t="str">
        <f>IF('Men Field input'!A79="","",'Men Field input'!A79)</f>
        <v>MEN</v>
      </c>
      <c r="B408" s="37" t="str">
        <f>IF('Men Field input'!B79="","",'Men Field input'!B79)</f>
        <v>Position</v>
      </c>
      <c r="C408" s="37" t="str">
        <f>IF('Men Field input'!C79="","",'Men Field input'!C79)</f>
        <v>Competitor</v>
      </c>
      <c r="D408" s="37" t="str">
        <f>IF('Men Field input'!D79="","",'Men Field input'!D79)</f>
        <v>Club</v>
      </c>
      <c r="E408" s="37" t="str">
        <f>IF('Men Field input'!E79="","",'Men Field input'!E79)</f>
        <v>Bib Number</v>
      </c>
      <c r="F408" s="49" t="str">
        <f>IF('Men Field input'!T79="","",'Men Field input'!T79)</f>
        <v>Performance</v>
      </c>
      <c r="G408" s="45" t="str">
        <f>IF('Men Field input'!K79="","",'Men Field input'!K79)</f>
        <v>Points</v>
      </c>
      <c r="H408" s="45" t="str">
        <f>IF('Men Field input'!L79="","",'Men Field input'!L79)</f>
        <v>Points</v>
      </c>
      <c r="I408" s="44" t="s">
        <v>262</v>
      </c>
    </row>
    <row r="409" spans="1:9">
      <c r="A409" t="str">
        <f>IF('Men Field input'!A80="","",'Men Field input'!A80)</f>
        <v/>
      </c>
      <c r="B409" s="38">
        <f>IF('Men Field input'!B80="","",'Men Field input'!B80)</f>
        <v>1</v>
      </c>
      <c r="C409" s="38" t="str">
        <f>IF('Men Field input'!C80="","",'Men Field input'!C80)</f>
        <v/>
      </c>
      <c r="D409" s="38" t="str">
        <f>IF('Men Field input'!D80="","",'Men Field input'!D80)</f>
        <v/>
      </c>
      <c r="E409" s="38" t="str">
        <f>IF('Men Field input'!E80="","",'Men Field input'!E80)</f>
        <v/>
      </c>
      <c r="F409" s="50" t="str">
        <f>IF('Men Field input'!T80="","",'Men Field input'!G80)</f>
        <v/>
      </c>
      <c r="G409" s="46">
        <f>IF('Men Field input'!K80="","",'Men Field input'!K80)</f>
        <v>0</v>
      </c>
      <c r="H409" s="46">
        <f>IF('Men Field input'!L80="","",'Men Field input'!L80)</f>
        <v>0</v>
      </c>
      <c r="I409" s="99" t="str">
        <f>IF(G409=0,"",F409)</f>
        <v/>
      </c>
    </row>
    <row r="410" spans="1:9">
      <c r="A410" t="str">
        <f>IF('Men Field input'!A81="","",'Men Field input'!A81)</f>
        <v/>
      </c>
      <c r="B410" s="38">
        <f>IF('Men Field input'!B81="","",'Men Field input'!B81)</f>
        <v>2</v>
      </c>
      <c r="C410" s="38" t="str">
        <f>IF('Men Field input'!C81="","",'Men Field input'!C81)</f>
        <v/>
      </c>
      <c r="D410" s="38" t="str">
        <f>IF('Men Field input'!D81="","",'Men Field input'!D81)</f>
        <v/>
      </c>
      <c r="E410" s="38" t="str">
        <f>IF('Men Field input'!E81="","",'Men Field input'!E81)</f>
        <v/>
      </c>
      <c r="F410" s="50" t="str">
        <f>IF('Men Field input'!T81="","",'Men Field input'!G81)</f>
        <v/>
      </c>
      <c r="G410" s="46">
        <f>IF('Men Field input'!K81="","",'Men Field input'!K81)</f>
        <v>0</v>
      </c>
      <c r="H410" s="46">
        <f>IF('Men Field input'!L81="","",'Men Field input'!L81)</f>
        <v>0</v>
      </c>
      <c r="I410" s="38" t="str">
        <f t="shared" ref="I410:I416" si="36">IF(G410=0,"",F410)</f>
        <v/>
      </c>
    </row>
    <row r="411" spans="1:9">
      <c r="A411" t="str">
        <f>IF('Men Field input'!A82="","",'Men Field input'!A82)</f>
        <v/>
      </c>
      <c r="B411" s="38">
        <f>IF('Men Field input'!B82="","",'Men Field input'!B82)</f>
        <v>3</v>
      </c>
      <c r="C411" s="38" t="str">
        <f>IF('Men Field input'!C82="","",'Men Field input'!C82)</f>
        <v/>
      </c>
      <c r="D411" s="38" t="str">
        <f>IF('Men Field input'!D82="","",'Men Field input'!D82)</f>
        <v/>
      </c>
      <c r="E411" s="38" t="str">
        <f>IF('Men Field input'!E82="","",'Men Field input'!E82)</f>
        <v/>
      </c>
      <c r="F411" s="50" t="str">
        <f>IF('Men Field input'!T82="","",'Men Field input'!G82)</f>
        <v/>
      </c>
      <c r="G411" s="46">
        <f>IF('Men Field input'!K82="","",'Men Field input'!K82)</f>
        <v>0</v>
      </c>
      <c r="H411" s="46">
        <f>IF('Men Field input'!L82="","",'Men Field input'!L82)</f>
        <v>0</v>
      </c>
      <c r="I411" s="38" t="str">
        <f t="shared" si="36"/>
        <v/>
      </c>
    </row>
    <row r="412" spans="1:9">
      <c r="A412" t="str">
        <f>IF('Men Field input'!A83="","",'Men Field input'!A83)</f>
        <v/>
      </c>
      <c r="B412" s="38">
        <f>IF('Men Field input'!B83="","",'Men Field input'!B83)</f>
        <v>4</v>
      </c>
      <c r="C412" s="38" t="str">
        <f>IF('Men Field input'!C83="","",'Men Field input'!C83)</f>
        <v/>
      </c>
      <c r="D412" s="38" t="str">
        <f>IF('Men Field input'!D83="","",'Men Field input'!D83)</f>
        <v/>
      </c>
      <c r="E412" s="38" t="str">
        <f>IF('Men Field input'!E83="","",'Men Field input'!E83)</f>
        <v/>
      </c>
      <c r="F412" s="50" t="str">
        <f>IF('Men Field input'!T83="","",'Men Field input'!G83)</f>
        <v/>
      </c>
      <c r="G412" s="46">
        <f>IF('Men Field input'!K83="","",'Men Field input'!K83)</f>
        <v>0</v>
      </c>
      <c r="H412" s="46">
        <f>IF('Men Field input'!L83="","",'Men Field input'!L83)</f>
        <v>0</v>
      </c>
      <c r="I412" s="38" t="str">
        <f t="shared" si="36"/>
        <v/>
      </c>
    </row>
    <row r="413" spans="1:9">
      <c r="A413" t="str">
        <f>IF('Men Field input'!A84="","",'Men Field input'!A84)</f>
        <v/>
      </c>
      <c r="B413" s="38">
        <f>IF('Men Field input'!B84="","",'Men Field input'!B84)</f>
        <v>5</v>
      </c>
      <c r="C413" s="38" t="str">
        <f>IF('Men Field input'!C84="","",'Men Field input'!C84)</f>
        <v/>
      </c>
      <c r="D413" s="38" t="str">
        <f>IF('Men Field input'!D84="","",'Men Field input'!D84)</f>
        <v/>
      </c>
      <c r="E413" s="38" t="str">
        <f>IF('Men Field input'!E84="","",'Men Field input'!E84)</f>
        <v/>
      </c>
      <c r="F413" s="50" t="str">
        <f>IF('Men Field input'!T84="","",'Men Field input'!G84)</f>
        <v/>
      </c>
      <c r="G413" s="46">
        <f>IF('Men Field input'!K84="","",'Men Field input'!K84)</f>
        <v>0</v>
      </c>
      <c r="H413" s="46">
        <f>IF('Men Field input'!L84="","",'Men Field input'!L84)</f>
        <v>0</v>
      </c>
      <c r="I413" s="38" t="str">
        <f t="shared" si="36"/>
        <v/>
      </c>
    </row>
    <row r="414" spans="1:9">
      <c r="A414" t="str">
        <f>IF('Men Field input'!A85="","",'Men Field input'!A85)</f>
        <v/>
      </c>
      <c r="B414" s="38">
        <f>IF('Men Field input'!B85="","",'Men Field input'!B85)</f>
        <v>6</v>
      </c>
      <c r="C414" s="38" t="str">
        <f>IF('Men Field input'!C85="","",'Men Field input'!C85)</f>
        <v/>
      </c>
      <c r="D414" s="38" t="str">
        <f>IF('Men Field input'!D85="","",'Men Field input'!D85)</f>
        <v/>
      </c>
      <c r="E414" s="38" t="str">
        <f>IF('Men Field input'!E85="","",'Men Field input'!E85)</f>
        <v/>
      </c>
      <c r="F414" s="50" t="str">
        <f>IF('Men Field input'!T85="","",'Men Field input'!G85)</f>
        <v/>
      </c>
      <c r="G414" s="46">
        <f>IF('Men Field input'!K85="","",'Men Field input'!K85)</f>
        <v>0</v>
      </c>
      <c r="H414" s="46">
        <f>IF('Men Field input'!L85="","",'Men Field input'!L85)</f>
        <v>0</v>
      </c>
      <c r="I414" s="38" t="str">
        <f t="shared" si="36"/>
        <v/>
      </c>
    </row>
    <row r="415" spans="1:9">
      <c r="A415" t="str">
        <f>IF('Men Field input'!A86="","",'Men Field input'!A86)</f>
        <v/>
      </c>
      <c r="B415" s="38">
        <f>IF('Men Field input'!B86="","",'Men Field input'!B86)</f>
        <v>7</v>
      </c>
      <c r="C415" s="38" t="str">
        <f>IF('Men Field input'!C86="","",'Men Field input'!C86)</f>
        <v/>
      </c>
      <c r="D415" s="38" t="str">
        <f>IF('Men Field input'!D86="","",'Men Field input'!D86)</f>
        <v/>
      </c>
      <c r="E415" s="38" t="str">
        <f>IF('Men Field input'!E86="","",'Men Field input'!E86)</f>
        <v/>
      </c>
      <c r="F415" s="50" t="str">
        <f>IF('Men Field input'!T86="","",'Men Field input'!G86)</f>
        <v/>
      </c>
      <c r="G415" s="46">
        <f>IF('Men Field input'!K86="","",'Men Field input'!K86)</f>
        <v>0</v>
      </c>
      <c r="H415" s="46">
        <f>IF('Men Field input'!L86="","",'Men Field input'!L86)</f>
        <v>0</v>
      </c>
      <c r="I415" s="38" t="str">
        <f t="shared" si="36"/>
        <v/>
      </c>
    </row>
    <row r="416" spans="1:9">
      <c r="A416" t="str">
        <f>IF('Men Field input'!A87="","",'Men Field input'!A87)</f>
        <v/>
      </c>
      <c r="B416" s="38">
        <f>IF('Men Field input'!B87="","",'Men Field input'!B87)</f>
        <v>8</v>
      </c>
      <c r="C416" s="38" t="str">
        <f>IF('Men Field input'!C87="","",'Men Field input'!C87)</f>
        <v/>
      </c>
      <c r="D416" s="38" t="str">
        <f>IF('Men Field input'!D87="","",'Men Field input'!D87)</f>
        <v/>
      </c>
      <c r="E416" s="38" t="str">
        <f>IF('Men Field input'!E87="","",'Men Field input'!E87)</f>
        <v/>
      </c>
      <c r="F416" s="50" t="str">
        <f>IF('Men Field input'!T87="","",'Men Field input'!G87)</f>
        <v/>
      </c>
      <c r="G416" s="46">
        <f>IF('Men Field input'!K87="","",'Men Field input'!K87)</f>
        <v>0</v>
      </c>
      <c r="H416" s="46">
        <f>IF('Men Field input'!L87="","",'Men Field input'!L87)</f>
        <v>0</v>
      </c>
      <c r="I416" s="38" t="str">
        <f t="shared" si="36"/>
        <v/>
      </c>
    </row>
    <row r="417" spans="1:9">
      <c r="A417" t="str">
        <f>IF('Men Field input'!A88="","",'Men Field input'!A88)</f>
        <v/>
      </c>
      <c r="B417" s="38">
        <f>IF('Men Field input'!B88="","",'Men Field input'!B88)</f>
        <v>9</v>
      </c>
      <c r="C417" s="38" t="str">
        <f>IF('Men Field input'!C88="","",'Men Field input'!C88)</f>
        <v/>
      </c>
      <c r="D417" s="38" t="str">
        <f>IF('Men Field input'!D88="","",'Men Field input'!D88)</f>
        <v/>
      </c>
      <c r="E417" s="38" t="str">
        <f>IF('Men Field input'!E88="","",'Men Field input'!E88)</f>
        <v/>
      </c>
      <c r="F417" s="50" t="str">
        <f>IF('Men Field input'!T88="","",'Men Field input'!G88)</f>
        <v/>
      </c>
      <c r="G417" s="46">
        <f>IF('Men Field input'!K88="","",'Men Field input'!K88)</f>
        <v>0</v>
      </c>
      <c r="H417" s="46">
        <f>IF('Men Field input'!L88="","",'Men Field input'!L88)</f>
        <v>0</v>
      </c>
      <c r="I417" s="99" t="str">
        <f>IF(G417=0,"",F417)</f>
        <v/>
      </c>
    </row>
    <row r="418" spans="1:9">
      <c r="A418" t="str">
        <f>IF('Men Field input'!A89="","",'Men Field input'!A89)</f>
        <v/>
      </c>
      <c r="B418" s="38">
        <f>IF('Men Field input'!B89="","",'Men Field input'!B89)</f>
        <v>10</v>
      </c>
      <c r="C418" s="38" t="str">
        <f>IF('Men Field input'!C89="","",'Men Field input'!C89)</f>
        <v/>
      </c>
      <c r="D418" s="38" t="str">
        <f>IF('Men Field input'!D89="","",'Men Field input'!D89)</f>
        <v/>
      </c>
      <c r="E418" s="38" t="str">
        <f>IF('Men Field input'!E89="","",'Men Field input'!E89)</f>
        <v/>
      </c>
      <c r="F418" s="50" t="str">
        <f>IF('Men Field input'!T89="","",'Men Field input'!G89)</f>
        <v/>
      </c>
      <c r="G418" s="46">
        <f>IF('Men Field input'!K89="","",'Men Field input'!K89)</f>
        <v>0</v>
      </c>
      <c r="H418" s="46">
        <f>IF('Men Field input'!L89="","",'Men Field input'!L89)</f>
        <v>0</v>
      </c>
      <c r="I418" s="38" t="str">
        <f t="shared" ref="I418:I424" si="37">IF(G418=0,"",F418)</f>
        <v/>
      </c>
    </row>
    <row r="419" spans="1:9">
      <c r="A419" t="str">
        <f>IF('Men Field input'!A90="","",'Men Field input'!A90)</f>
        <v/>
      </c>
      <c r="B419" s="38">
        <f>IF('Men Field input'!B90="","",'Men Field input'!B90)</f>
        <v>11</v>
      </c>
      <c r="C419" s="38" t="str">
        <f>IF('Men Field input'!C90="","",'Men Field input'!C90)</f>
        <v/>
      </c>
      <c r="D419" s="38" t="str">
        <f>IF('Men Field input'!D90="","",'Men Field input'!D90)</f>
        <v/>
      </c>
      <c r="E419" s="38" t="str">
        <f>IF('Men Field input'!E90="","",'Men Field input'!E90)</f>
        <v/>
      </c>
      <c r="F419" s="50" t="str">
        <f>IF('Men Field input'!T90="","",'Men Field input'!G90)</f>
        <v/>
      </c>
      <c r="G419" s="46">
        <f>IF('Men Field input'!K90="","",'Men Field input'!K90)</f>
        <v>0</v>
      </c>
      <c r="H419" s="46">
        <f>IF('Men Field input'!L90="","",'Men Field input'!L90)</f>
        <v>0</v>
      </c>
      <c r="I419" s="38" t="str">
        <f t="shared" si="37"/>
        <v/>
      </c>
    </row>
    <row r="420" spans="1:9">
      <c r="A420" t="str">
        <f>IF('Men Field input'!A91="","",'Men Field input'!A91)</f>
        <v/>
      </c>
      <c r="B420" s="38">
        <f>IF('Men Field input'!B91="","",'Men Field input'!B91)</f>
        <v>12</v>
      </c>
      <c r="C420" s="38" t="str">
        <f>IF('Men Field input'!C91="","",'Men Field input'!C91)</f>
        <v/>
      </c>
      <c r="D420" s="38" t="str">
        <f>IF('Men Field input'!D91="","",'Men Field input'!D91)</f>
        <v/>
      </c>
      <c r="E420" s="38" t="str">
        <f>IF('Men Field input'!E91="","",'Men Field input'!E91)</f>
        <v/>
      </c>
      <c r="F420" s="50" t="str">
        <f>IF('Men Field input'!T91="","",'Men Field input'!G91)</f>
        <v/>
      </c>
      <c r="G420" s="46">
        <f>IF('Men Field input'!K91="","",'Men Field input'!K91)</f>
        <v>0</v>
      </c>
      <c r="H420" s="46">
        <f>IF('Men Field input'!L91="","",'Men Field input'!L91)</f>
        <v>0</v>
      </c>
      <c r="I420" s="38" t="str">
        <f t="shared" si="37"/>
        <v/>
      </c>
    </row>
    <row r="421" spans="1:9">
      <c r="A421" t="str">
        <f>IF('Men Field input'!A92="","",'Men Field input'!A92)</f>
        <v/>
      </c>
      <c r="B421" s="38">
        <f>IF('Men Field input'!B92="","",'Men Field input'!B92)</f>
        <v>13</v>
      </c>
      <c r="C421" s="38" t="str">
        <f>IF('Men Field input'!C92="","",'Men Field input'!C92)</f>
        <v/>
      </c>
      <c r="D421" s="38" t="str">
        <f>IF('Men Field input'!D92="","",'Men Field input'!D92)</f>
        <v/>
      </c>
      <c r="E421" s="38" t="str">
        <f>IF('Men Field input'!E92="","",'Men Field input'!E92)</f>
        <v/>
      </c>
      <c r="F421" s="50" t="str">
        <f>IF('Men Field input'!T92="","",'Men Field input'!G92)</f>
        <v/>
      </c>
      <c r="G421" s="46">
        <f>IF('Men Field input'!K92="","",'Men Field input'!K92)</f>
        <v>0</v>
      </c>
      <c r="H421" s="46">
        <f>IF('Men Field input'!L92="","",'Men Field input'!L92)</f>
        <v>0</v>
      </c>
      <c r="I421" s="38" t="str">
        <f t="shared" si="37"/>
        <v/>
      </c>
    </row>
    <row r="422" spans="1:9">
      <c r="A422" t="str">
        <f>IF('Men Field input'!A93="","",'Men Field input'!A93)</f>
        <v/>
      </c>
      <c r="B422" s="38">
        <f>IF('Men Field input'!B93="","",'Men Field input'!B93)</f>
        <v>14</v>
      </c>
      <c r="C422" s="38" t="str">
        <f>IF('Men Field input'!C93="","",'Men Field input'!C93)</f>
        <v/>
      </c>
      <c r="D422" s="38" t="str">
        <f>IF('Men Field input'!D93="","",'Men Field input'!D93)</f>
        <v/>
      </c>
      <c r="E422" s="38" t="str">
        <f>IF('Men Field input'!E93="","",'Men Field input'!E93)</f>
        <v/>
      </c>
      <c r="F422" s="50" t="str">
        <f>IF('Men Field input'!T93="","",'Men Field input'!G93)</f>
        <v/>
      </c>
      <c r="G422" s="46">
        <f>IF('Men Field input'!K93="","",'Men Field input'!K93)</f>
        <v>0</v>
      </c>
      <c r="H422" s="46">
        <f>IF('Men Field input'!L93="","",'Men Field input'!L93)</f>
        <v>0</v>
      </c>
      <c r="I422" s="38" t="str">
        <f t="shared" si="37"/>
        <v/>
      </c>
    </row>
    <row r="423" spans="1:9">
      <c r="A423" t="str">
        <f>IF('Men Field input'!A94="","",'Men Field input'!A94)</f>
        <v/>
      </c>
      <c r="B423" s="38">
        <f>IF('Men Field input'!B94="","",'Men Field input'!B94)</f>
        <v>15</v>
      </c>
      <c r="C423" s="38" t="str">
        <f>IF('Men Field input'!C94="","",'Men Field input'!C94)</f>
        <v/>
      </c>
      <c r="D423" s="38" t="str">
        <f>IF('Men Field input'!D94="","",'Men Field input'!D94)</f>
        <v/>
      </c>
      <c r="E423" s="38" t="str">
        <f>IF('Men Field input'!E94="","",'Men Field input'!E94)</f>
        <v/>
      </c>
      <c r="F423" s="50" t="str">
        <f>IF('Men Field input'!T94="","",'Men Field input'!G94)</f>
        <v/>
      </c>
      <c r="G423" s="46">
        <f>IF('Men Field input'!K94="","",'Men Field input'!K94)</f>
        <v>0</v>
      </c>
      <c r="H423" s="46">
        <f>IF('Men Field input'!L94="","",'Men Field input'!L94)</f>
        <v>0</v>
      </c>
      <c r="I423" s="38" t="str">
        <f t="shared" si="37"/>
        <v/>
      </c>
    </row>
    <row r="424" spans="1:9">
      <c r="A424" t="str">
        <f>IF('Men Field input'!A95="","",'Men Field input'!A95)</f>
        <v/>
      </c>
      <c r="B424" s="38">
        <f>IF('Men Field input'!B95="","",'Men Field input'!B95)</f>
        <v>16</v>
      </c>
      <c r="C424" s="38" t="str">
        <f>IF('Men Field input'!C95="","",'Men Field input'!C95)</f>
        <v/>
      </c>
      <c r="D424" s="38" t="str">
        <f>IF('Men Field input'!D95="","",'Men Field input'!D95)</f>
        <v/>
      </c>
      <c r="E424" s="38" t="str">
        <f>IF('Men Field input'!E95="","",'Men Field input'!E95)</f>
        <v/>
      </c>
      <c r="F424" s="50" t="str">
        <f>IF('Men Field input'!T95="","",'Men Field input'!G95)</f>
        <v/>
      </c>
      <c r="G424" s="46">
        <f>IF('Men Field input'!K95="","",'Men Field input'!K95)</f>
        <v>0</v>
      </c>
      <c r="H424" s="46">
        <f>IF('Men Field input'!L95="","",'Men Field input'!L95)</f>
        <v>0</v>
      </c>
      <c r="I424" s="38" t="str">
        <f t="shared" si="37"/>
        <v/>
      </c>
    </row>
    <row r="425" spans="1:9">
      <c r="A425" t="str">
        <f>IF('Men Field input'!A96="","",'Men Field input'!A96)</f>
        <v/>
      </c>
      <c r="B425" t="str">
        <f>IF('Men Field input'!B96="","",'Men Field input'!B96)</f>
        <v/>
      </c>
      <c r="C425" t="str">
        <f>IF('Men Field input'!C96="","",'Men Field input'!C96)</f>
        <v/>
      </c>
      <c r="D425" t="str">
        <f>IF('Men Field input'!D96="","",'Men Field input'!D96)</f>
        <v/>
      </c>
      <c r="E425" t="str">
        <f>IF('Men Field input'!E96="","",'Men Field input'!E96)</f>
        <v/>
      </c>
      <c r="F425" s="51" t="str">
        <f>IF('Men Field input'!T96="","",'Men Field input'!T96)</f>
        <v/>
      </c>
      <c r="G425" s="2" t="str">
        <f>IF('Men Field input'!K96="","",'Men Field input'!K96)</f>
        <v/>
      </c>
      <c r="H425" s="2" t="str">
        <f>IF('Men Field input'!L96="","",'Men Field input'!L96)</f>
        <v/>
      </c>
    </row>
    <row r="426" spans="1:9">
      <c r="A426" t="str">
        <f>IF('Men Field input'!A97="","",'Men Field input'!A97)</f>
        <v/>
      </c>
      <c r="B426" t="str">
        <f>IF('Men Field input'!B97="","",'Men Field input'!B97)</f>
        <v/>
      </c>
      <c r="C426" t="str">
        <f>IF('Men Field input'!C97="","",'Men Field input'!C97)</f>
        <v/>
      </c>
      <c r="D426" t="str">
        <f>IF('Men Field input'!D97="","",'Men Field input'!D97)</f>
        <v/>
      </c>
      <c r="E426" t="str">
        <f>IF('Men Field input'!E97="","",'Men Field input'!E97)</f>
        <v/>
      </c>
      <c r="F426" s="51" t="str">
        <f>IF('Men Field input'!T97="","",'Men Field input'!T97)</f>
        <v/>
      </c>
      <c r="G426" s="2" t="str">
        <f>IF('Men Field input'!K97="","",'Men Field input'!K97)</f>
        <v/>
      </c>
      <c r="H426" s="2" t="str">
        <f>IF('Men Field input'!L97="","",'Men Field input'!L97)</f>
        <v/>
      </c>
    </row>
    <row r="427" spans="1:9">
      <c r="A427" s="39" t="str">
        <f>IF('Men Field input'!A98="","",'Men Field input'!A98)</f>
        <v>Event</v>
      </c>
      <c r="B427" s="39" t="str">
        <f>IF('Men Field input'!B98="","",'Men Field input'!B98)</f>
        <v>Event</v>
      </c>
      <c r="C427" s="39" t="str">
        <f>IF('Men Field input'!C98="","",'Men Field input'!C98)</f>
        <v>TJ</v>
      </c>
      <c r="D427" s="39" t="str">
        <f>IF('Men Field input'!D98="","",'Men Field input'!D98)</f>
        <v>metres</v>
      </c>
      <c r="E427" s="40" t="str">
        <f>A429</f>
        <v>MEN</v>
      </c>
      <c r="F427" s="51" t="str">
        <f>IF('Men Field input'!T98="","",'Men Field input'!T98)</f>
        <v/>
      </c>
      <c r="G427" s="2" t="str">
        <f>IF('Men Field input'!K98="","",'Men Field input'!K98)</f>
        <v/>
      </c>
      <c r="H427" s="2" t="str">
        <f>IF('Men Field input'!L98="","",'Men Field input'!L98)</f>
        <v/>
      </c>
    </row>
    <row r="428" spans="1:9">
      <c r="A428" s="16" t="str">
        <f>IF('Men Field input'!A99="","",'Men Field input'!A99)</f>
        <v>TJ</v>
      </c>
      <c r="B428" s="41" t="str">
        <f>IF('Men Field input'!B99="","",'Men Field input'!B99)</f>
        <v>A string</v>
      </c>
      <c r="C428" s="42" t="str">
        <f>IF('Men Field input'!C99="","",'Men Field input'!C99)</f>
        <v/>
      </c>
      <c r="D428" s="42" t="str">
        <f>IF('Men Field input'!D99="","",'Men Field input'!D99)</f>
        <v/>
      </c>
      <c r="E428" s="42" t="str">
        <f>IF('Men Field input'!E99="","",'Men Field input'!E99)</f>
        <v/>
      </c>
      <c r="F428" s="48"/>
      <c r="G428" s="43" t="str">
        <f>IF('Men Field input'!K99="","",'Men Field input'!K99)</f>
        <v>Position</v>
      </c>
      <c r="H428" s="43" t="str">
        <f>IF('Men Field input'!L99="","",'Men Field input'!L99)</f>
        <v>Bonus</v>
      </c>
      <c r="I428" s="98" t="s">
        <v>261</v>
      </c>
    </row>
    <row r="429" spans="1:9">
      <c r="A429" s="40" t="str">
        <f>IF('Men Field input'!A100="","",'Men Field input'!A100)</f>
        <v>MEN</v>
      </c>
      <c r="B429" s="44" t="str">
        <f>IF('Men Field input'!B100="","",'Men Field input'!B100)</f>
        <v>Position</v>
      </c>
      <c r="C429" s="37" t="str">
        <f>IF('Men Field input'!C100="","",'Men Field input'!C100)</f>
        <v>Competitor</v>
      </c>
      <c r="D429" s="37" t="str">
        <f>IF('Men Field input'!D100="","",'Men Field input'!D100)</f>
        <v>Club</v>
      </c>
      <c r="E429" s="37" t="str">
        <f>IF('Men Field input'!E100="","",'Men Field input'!E100)</f>
        <v>Bib Number</v>
      </c>
      <c r="F429" s="49" t="str">
        <f>IF('Men Field input'!T100="","",'Men Field input'!T100)</f>
        <v>Performance</v>
      </c>
      <c r="G429" s="45" t="str">
        <f>IF('Men Field input'!K100="","",'Men Field input'!K100)</f>
        <v>Points</v>
      </c>
      <c r="H429" s="45" t="str">
        <f>IF('Men Field input'!L100="","",'Men Field input'!L100)</f>
        <v>Points</v>
      </c>
      <c r="I429" s="44" t="s">
        <v>262</v>
      </c>
    </row>
    <row r="430" spans="1:9">
      <c r="A430" t="str">
        <f>IF('Men Field input'!A101="","",'Men Field input'!A101)</f>
        <v/>
      </c>
      <c r="B430" s="38">
        <f>IF('Men Field input'!B101="","",'Men Field input'!B101)</f>
        <v>1</v>
      </c>
      <c r="C430" s="38" t="str">
        <f>IF('Men Field input'!C101="","",'Men Field input'!C101)</f>
        <v/>
      </c>
      <c r="D430" s="38" t="str">
        <f>IF('Men Field input'!D101="","",'Men Field input'!D101)</f>
        <v/>
      </c>
      <c r="E430" s="38" t="str">
        <f>IF('Men Field input'!E101="","",'Men Field input'!E101)</f>
        <v/>
      </c>
      <c r="F430" s="50" t="str">
        <f>IF('Men Field input'!T101="","",'Men Field input'!G101)</f>
        <v/>
      </c>
      <c r="G430" s="46">
        <f>IF('Men Field input'!K101="","",'Men Field input'!K101)</f>
        <v>0</v>
      </c>
      <c r="H430" s="46">
        <f>IF('Men Field input'!L101="","",'Men Field input'!L101)</f>
        <v>0</v>
      </c>
      <c r="I430" s="99" t="str">
        <f>IF(G430=0,"",F430)</f>
        <v/>
      </c>
    </row>
    <row r="431" spans="1:9">
      <c r="A431" t="str">
        <f>IF('Men Field input'!A102="","",'Men Field input'!A102)</f>
        <v/>
      </c>
      <c r="B431" s="38">
        <f>IF('Men Field input'!B102="","",'Men Field input'!B102)</f>
        <v>2</v>
      </c>
      <c r="C431" s="38" t="str">
        <f>IF('Men Field input'!C102="","",'Men Field input'!C102)</f>
        <v/>
      </c>
      <c r="D431" s="38" t="str">
        <f>IF('Men Field input'!D102="","",'Men Field input'!D102)</f>
        <v/>
      </c>
      <c r="E431" s="38" t="str">
        <f>IF('Men Field input'!E102="","",'Men Field input'!E102)</f>
        <v/>
      </c>
      <c r="F431" s="50" t="str">
        <f>IF('Men Field input'!T102="","",'Men Field input'!G102)</f>
        <v/>
      </c>
      <c r="G431" s="46">
        <f>IF('Men Field input'!K102="","",'Men Field input'!K102)</f>
        <v>0</v>
      </c>
      <c r="H431" s="46">
        <f>IF('Men Field input'!L102="","",'Men Field input'!L102)</f>
        <v>0</v>
      </c>
      <c r="I431" s="38" t="str">
        <f t="shared" ref="I431:I437" si="38">IF(G431=0,"",F431)</f>
        <v/>
      </c>
    </row>
    <row r="432" spans="1:9">
      <c r="A432" t="str">
        <f>IF('Men Field input'!A103="","",'Men Field input'!A103)</f>
        <v/>
      </c>
      <c r="B432" s="38">
        <f>IF('Men Field input'!B103="","",'Men Field input'!B103)</f>
        <v>3</v>
      </c>
      <c r="C432" s="38" t="str">
        <f>IF('Men Field input'!C103="","",'Men Field input'!C103)</f>
        <v/>
      </c>
      <c r="D432" s="38" t="str">
        <f>IF('Men Field input'!D103="","",'Men Field input'!D103)</f>
        <v/>
      </c>
      <c r="E432" s="38" t="str">
        <f>IF('Men Field input'!E103="","",'Men Field input'!E103)</f>
        <v/>
      </c>
      <c r="F432" s="50" t="str">
        <f>IF('Men Field input'!T103="","",'Men Field input'!G103)</f>
        <v/>
      </c>
      <c r="G432" s="46">
        <f>IF('Men Field input'!K103="","",'Men Field input'!K103)</f>
        <v>0</v>
      </c>
      <c r="H432" s="46">
        <f>IF('Men Field input'!L103="","",'Men Field input'!L103)</f>
        <v>0</v>
      </c>
      <c r="I432" s="38" t="str">
        <f t="shared" si="38"/>
        <v/>
      </c>
    </row>
    <row r="433" spans="1:9">
      <c r="A433" t="str">
        <f>IF('Men Field input'!A104="","",'Men Field input'!A104)</f>
        <v/>
      </c>
      <c r="B433" s="38">
        <f>IF('Men Field input'!B104="","",'Men Field input'!B104)</f>
        <v>4</v>
      </c>
      <c r="C433" s="38" t="str">
        <f>IF('Men Field input'!C104="","",'Men Field input'!C104)</f>
        <v/>
      </c>
      <c r="D433" s="38" t="str">
        <f>IF('Men Field input'!D104="","",'Men Field input'!D104)</f>
        <v/>
      </c>
      <c r="E433" s="38" t="str">
        <f>IF('Men Field input'!E104="","",'Men Field input'!E104)</f>
        <v/>
      </c>
      <c r="F433" s="50" t="str">
        <f>IF('Men Field input'!T104="","",'Men Field input'!G104)</f>
        <v/>
      </c>
      <c r="G433" s="46">
        <f>IF('Men Field input'!K104="","",'Men Field input'!K104)</f>
        <v>0</v>
      </c>
      <c r="H433" s="46">
        <f>IF('Men Field input'!L104="","",'Men Field input'!L104)</f>
        <v>0</v>
      </c>
      <c r="I433" s="38" t="str">
        <f t="shared" si="38"/>
        <v/>
      </c>
    </row>
    <row r="434" spans="1:9">
      <c r="A434" t="str">
        <f>IF('Men Field input'!A105="","",'Men Field input'!A105)</f>
        <v/>
      </c>
      <c r="B434" s="38">
        <f>IF('Men Field input'!B105="","",'Men Field input'!B105)</f>
        <v>5</v>
      </c>
      <c r="C434" s="38" t="str">
        <f>IF('Men Field input'!C105="","",'Men Field input'!C105)</f>
        <v/>
      </c>
      <c r="D434" s="38" t="str">
        <f>IF('Men Field input'!D105="","",'Men Field input'!D105)</f>
        <v/>
      </c>
      <c r="E434" s="38" t="str">
        <f>IF('Men Field input'!E105="","",'Men Field input'!E105)</f>
        <v/>
      </c>
      <c r="F434" s="50" t="str">
        <f>IF('Men Field input'!T105="","",'Men Field input'!G105)</f>
        <v/>
      </c>
      <c r="G434" s="46">
        <f>IF('Men Field input'!K105="","",'Men Field input'!K105)</f>
        <v>0</v>
      </c>
      <c r="H434" s="46">
        <f>IF('Men Field input'!L105="","",'Men Field input'!L105)</f>
        <v>0</v>
      </c>
      <c r="I434" s="38" t="str">
        <f t="shared" si="38"/>
        <v/>
      </c>
    </row>
    <row r="435" spans="1:9">
      <c r="A435" t="str">
        <f>IF('Men Field input'!A106="","",'Men Field input'!A106)</f>
        <v/>
      </c>
      <c r="B435" s="38">
        <f>IF('Men Field input'!B106="","",'Men Field input'!B106)</f>
        <v>6</v>
      </c>
      <c r="C435" s="38" t="str">
        <f>IF('Men Field input'!C106="","",'Men Field input'!C106)</f>
        <v/>
      </c>
      <c r="D435" s="38" t="str">
        <f>IF('Men Field input'!D106="","",'Men Field input'!D106)</f>
        <v/>
      </c>
      <c r="E435" s="38" t="str">
        <f>IF('Men Field input'!E106="","",'Men Field input'!E106)</f>
        <v/>
      </c>
      <c r="F435" s="50" t="str">
        <f>IF('Men Field input'!T106="","",'Men Field input'!G106)</f>
        <v/>
      </c>
      <c r="G435" s="46">
        <f>IF('Men Field input'!K106="","",'Men Field input'!K106)</f>
        <v>0</v>
      </c>
      <c r="H435" s="46">
        <f>IF('Men Field input'!L106="","",'Men Field input'!L106)</f>
        <v>0</v>
      </c>
      <c r="I435" s="38" t="str">
        <f t="shared" si="38"/>
        <v/>
      </c>
    </row>
    <row r="436" spans="1:9">
      <c r="A436" t="str">
        <f>IF('Men Field input'!A107="","",'Men Field input'!A107)</f>
        <v/>
      </c>
      <c r="B436" s="38">
        <f>IF('Men Field input'!B107="","",'Men Field input'!B107)</f>
        <v>7</v>
      </c>
      <c r="C436" s="38" t="str">
        <f>IF('Men Field input'!C107="","",'Men Field input'!C107)</f>
        <v/>
      </c>
      <c r="D436" s="38" t="str">
        <f>IF('Men Field input'!D107="","",'Men Field input'!D107)</f>
        <v/>
      </c>
      <c r="E436" s="38" t="str">
        <f>IF('Men Field input'!E107="","",'Men Field input'!E107)</f>
        <v/>
      </c>
      <c r="F436" s="50" t="str">
        <f>IF('Men Field input'!T107="","",'Men Field input'!G107)</f>
        <v/>
      </c>
      <c r="G436" s="46">
        <f>IF('Men Field input'!K107="","",'Men Field input'!K107)</f>
        <v>0</v>
      </c>
      <c r="H436" s="46">
        <f>IF('Men Field input'!L107="","",'Men Field input'!L107)</f>
        <v>0</v>
      </c>
      <c r="I436" s="38" t="str">
        <f t="shared" si="38"/>
        <v/>
      </c>
    </row>
    <row r="437" spans="1:9">
      <c r="A437" t="str">
        <f>IF('Men Field input'!A108="","",'Men Field input'!A108)</f>
        <v/>
      </c>
      <c r="B437" s="38">
        <f>IF('Men Field input'!B108="","",'Men Field input'!B108)</f>
        <v>8</v>
      </c>
      <c r="C437" s="38" t="str">
        <f>IF('Men Field input'!C108="","",'Men Field input'!C108)</f>
        <v/>
      </c>
      <c r="D437" s="38" t="str">
        <f>IF('Men Field input'!D108="","",'Men Field input'!D108)</f>
        <v/>
      </c>
      <c r="E437" s="38" t="str">
        <f>IF('Men Field input'!E108="","",'Men Field input'!E108)</f>
        <v/>
      </c>
      <c r="F437" s="50" t="str">
        <f>IF('Men Field input'!T108="","",'Men Field input'!G108)</f>
        <v/>
      </c>
      <c r="G437" s="46">
        <f>IF('Men Field input'!K108="","",'Men Field input'!K108)</f>
        <v>0</v>
      </c>
      <c r="H437" s="46">
        <f>IF('Men Field input'!L108="","",'Men Field input'!L108)</f>
        <v>0</v>
      </c>
      <c r="I437" s="38" t="str">
        <f t="shared" si="38"/>
        <v/>
      </c>
    </row>
    <row r="438" spans="1:9">
      <c r="A438" s="16" t="str">
        <f>IF('Men Field input'!A109="","",'Men Field input'!A109)</f>
        <v>Event</v>
      </c>
      <c r="B438" t="str">
        <f>IF('Men Field input'!B109="","",'Men Field input'!B109)</f>
        <v/>
      </c>
      <c r="C438" t="str">
        <f>IF('Men Field input'!C109="","",'Men Field input'!C109)</f>
        <v/>
      </c>
      <c r="D438" t="str">
        <f>IF('Men Field input'!D109="","",'Men Field input'!D109)</f>
        <v/>
      </c>
      <c r="E438" t="str">
        <f>IF('Men Field input'!E109="","",'Men Field input'!E109)</f>
        <v/>
      </c>
      <c r="F438" s="51" t="str">
        <f>IF('Men Field input'!T109="","",'Men Field input'!T109)</f>
        <v/>
      </c>
      <c r="G438" s="2" t="str">
        <f>IF('Men Field input'!K109="","",'Men Field input'!K109)</f>
        <v/>
      </c>
      <c r="H438" s="2" t="str">
        <f>IF('Men Field input'!L109="","",'Men Field input'!L109)</f>
        <v/>
      </c>
    </row>
    <row r="439" spans="1:9">
      <c r="A439" s="16" t="str">
        <f>IF('Men Field input'!A110="","",'Men Field input'!A110)</f>
        <v>TJ</v>
      </c>
      <c r="B439" s="47" t="str">
        <f>IF('Men Field input'!B110="","",'Men Field input'!B110)</f>
        <v>B+C string</v>
      </c>
      <c r="C439" s="42" t="str">
        <f>IF('Men Field input'!C110="","",'Men Field input'!C110)</f>
        <v/>
      </c>
      <c r="D439" s="42" t="str">
        <f>IF('Men Field input'!D110="","",'Men Field input'!D110)</f>
        <v/>
      </c>
      <c r="E439" s="42" t="str">
        <f>IF('Men Field input'!E110="","",'Men Field input'!E110)</f>
        <v/>
      </c>
      <c r="F439" s="48"/>
      <c r="G439" s="43" t="str">
        <f>IF('Men Field input'!K110="","",'Men Field input'!K110)</f>
        <v>Position</v>
      </c>
      <c r="H439" s="43" t="str">
        <f>IF('Men Field input'!L110="","",'Men Field input'!L110)</f>
        <v>Bonus</v>
      </c>
      <c r="I439" s="98" t="s">
        <v>261</v>
      </c>
    </row>
    <row r="440" spans="1:9">
      <c r="A440" s="40" t="str">
        <f>IF('Men Field input'!A111="","",'Men Field input'!A111)</f>
        <v>MEN</v>
      </c>
      <c r="B440" s="37" t="str">
        <f>IF('Men Field input'!B111="","",'Men Field input'!B111)</f>
        <v>Position</v>
      </c>
      <c r="C440" s="37" t="str">
        <f>IF('Men Field input'!C111="","",'Men Field input'!C111)</f>
        <v>Competitor</v>
      </c>
      <c r="D440" s="37" t="str">
        <f>IF('Men Field input'!D111="","",'Men Field input'!D111)</f>
        <v>Club</v>
      </c>
      <c r="E440" s="37" t="str">
        <f>IF('Men Field input'!E111="","",'Men Field input'!E111)</f>
        <v>Bib Number</v>
      </c>
      <c r="F440" s="49" t="str">
        <f>IF('Men Field input'!T111="","",'Men Field input'!T111)</f>
        <v>Performance</v>
      </c>
      <c r="G440" s="45" t="str">
        <f>IF('Men Field input'!K111="","",'Men Field input'!K111)</f>
        <v>Points</v>
      </c>
      <c r="H440" s="45" t="str">
        <f>IF('Men Field input'!L111="","",'Men Field input'!L111)</f>
        <v>Points</v>
      </c>
      <c r="I440" s="44" t="s">
        <v>262</v>
      </c>
    </row>
    <row r="441" spans="1:9">
      <c r="A441" t="str">
        <f>IF('Men Field input'!A112="","",'Men Field input'!A112)</f>
        <v/>
      </c>
      <c r="B441" s="38">
        <f>IF('Men Field input'!B112="","",'Men Field input'!B112)</f>
        <v>1</v>
      </c>
      <c r="C441" s="38" t="str">
        <f>IF('Men Field input'!C112="","",'Men Field input'!C112)</f>
        <v/>
      </c>
      <c r="D441" s="38" t="str">
        <f>IF('Men Field input'!D112="","",'Men Field input'!D112)</f>
        <v/>
      </c>
      <c r="E441" s="38" t="str">
        <f>IF('Men Field input'!E112="","",'Men Field input'!E112)</f>
        <v/>
      </c>
      <c r="F441" s="50" t="str">
        <f>IF('Men Field input'!T112="","",'Men Field input'!G112)</f>
        <v/>
      </c>
      <c r="G441" s="46">
        <f>IF('Men Field input'!K112="","",'Men Field input'!K112)</f>
        <v>0</v>
      </c>
      <c r="H441" s="46">
        <f>IF('Men Field input'!L112="","",'Men Field input'!L112)</f>
        <v>0</v>
      </c>
      <c r="I441" s="99" t="str">
        <f>IF(G441=0,"",F441)</f>
        <v/>
      </c>
    </row>
    <row r="442" spans="1:9">
      <c r="A442" t="str">
        <f>IF('Men Field input'!A113="","",'Men Field input'!A113)</f>
        <v/>
      </c>
      <c r="B442" s="38">
        <f>IF('Men Field input'!B113="","",'Men Field input'!B113)</f>
        <v>2</v>
      </c>
      <c r="C442" s="38" t="str">
        <f>IF('Men Field input'!C113="","",'Men Field input'!C113)</f>
        <v/>
      </c>
      <c r="D442" s="38" t="str">
        <f>IF('Men Field input'!D113="","",'Men Field input'!D113)</f>
        <v/>
      </c>
      <c r="E442" s="38" t="str">
        <f>IF('Men Field input'!E113="","",'Men Field input'!E113)</f>
        <v/>
      </c>
      <c r="F442" s="50" t="str">
        <f>IF('Men Field input'!T113="","",'Men Field input'!G113)</f>
        <v/>
      </c>
      <c r="G442" s="46">
        <f>IF('Men Field input'!K113="","",'Men Field input'!K113)</f>
        <v>0</v>
      </c>
      <c r="H442" s="46">
        <f>IF('Men Field input'!L113="","",'Men Field input'!L113)</f>
        <v>0</v>
      </c>
      <c r="I442" s="38" t="str">
        <f t="shared" ref="I442:I448" si="39">IF(G442=0,"",F442)</f>
        <v/>
      </c>
    </row>
    <row r="443" spans="1:9">
      <c r="A443" t="str">
        <f>IF('Men Field input'!A114="","",'Men Field input'!A114)</f>
        <v/>
      </c>
      <c r="B443" s="38">
        <f>IF('Men Field input'!B114="","",'Men Field input'!B114)</f>
        <v>3</v>
      </c>
      <c r="C443" s="38" t="str">
        <f>IF('Men Field input'!C114="","",'Men Field input'!C114)</f>
        <v/>
      </c>
      <c r="D443" s="38" t="str">
        <f>IF('Men Field input'!D114="","",'Men Field input'!D114)</f>
        <v/>
      </c>
      <c r="E443" s="38" t="str">
        <f>IF('Men Field input'!E114="","",'Men Field input'!E114)</f>
        <v/>
      </c>
      <c r="F443" s="50" t="str">
        <f>IF('Men Field input'!T114="","",'Men Field input'!G114)</f>
        <v/>
      </c>
      <c r="G443" s="46">
        <f>IF('Men Field input'!K114="","",'Men Field input'!K114)</f>
        <v>0</v>
      </c>
      <c r="H443" s="46">
        <f>IF('Men Field input'!L114="","",'Men Field input'!L114)</f>
        <v>0</v>
      </c>
      <c r="I443" s="38" t="str">
        <f t="shared" si="39"/>
        <v/>
      </c>
    </row>
    <row r="444" spans="1:9">
      <c r="A444" t="str">
        <f>IF('Men Field input'!A115="","",'Men Field input'!A115)</f>
        <v/>
      </c>
      <c r="B444" s="38">
        <f>IF('Men Field input'!B115="","",'Men Field input'!B115)</f>
        <v>4</v>
      </c>
      <c r="C444" s="38" t="str">
        <f>IF('Men Field input'!C115="","",'Men Field input'!C115)</f>
        <v/>
      </c>
      <c r="D444" s="38" t="str">
        <f>IF('Men Field input'!D115="","",'Men Field input'!D115)</f>
        <v/>
      </c>
      <c r="E444" s="38" t="str">
        <f>IF('Men Field input'!E115="","",'Men Field input'!E115)</f>
        <v/>
      </c>
      <c r="F444" s="50" t="str">
        <f>IF('Men Field input'!T115="","",'Men Field input'!G115)</f>
        <v/>
      </c>
      <c r="G444" s="46">
        <f>IF('Men Field input'!K115="","",'Men Field input'!K115)</f>
        <v>0</v>
      </c>
      <c r="H444" s="46">
        <f>IF('Men Field input'!L115="","",'Men Field input'!L115)</f>
        <v>0</v>
      </c>
      <c r="I444" s="38" t="str">
        <f t="shared" si="39"/>
        <v/>
      </c>
    </row>
    <row r="445" spans="1:9">
      <c r="A445" t="str">
        <f>IF('Men Field input'!A116="","",'Men Field input'!A116)</f>
        <v/>
      </c>
      <c r="B445" s="38">
        <f>IF('Men Field input'!B116="","",'Men Field input'!B116)</f>
        <v>5</v>
      </c>
      <c r="C445" s="38" t="str">
        <f>IF('Men Field input'!C116="","",'Men Field input'!C116)</f>
        <v/>
      </c>
      <c r="D445" s="38" t="str">
        <f>IF('Men Field input'!D116="","",'Men Field input'!D116)</f>
        <v/>
      </c>
      <c r="E445" s="38" t="str">
        <f>IF('Men Field input'!E116="","",'Men Field input'!E116)</f>
        <v/>
      </c>
      <c r="F445" s="50" t="str">
        <f>IF('Men Field input'!T116="","",'Men Field input'!G116)</f>
        <v/>
      </c>
      <c r="G445" s="46">
        <f>IF('Men Field input'!K116="","",'Men Field input'!K116)</f>
        <v>0</v>
      </c>
      <c r="H445" s="46">
        <f>IF('Men Field input'!L116="","",'Men Field input'!L116)</f>
        <v>0</v>
      </c>
      <c r="I445" s="38" t="str">
        <f t="shared" si="39"/>
        <v/>
      </c>
    </row>
    <row r="446" spans="1:9">
      <c r="A446" t="str">
        <f>IF('Men Field input'!A117="","",'Men Field input'!A117)</f>
        <v/>
      </c>
      <c r="B446" s="38">
        <f>IF('Men Field input'!B117="","",'Men Field input'!B117)</f>
        <v>6</v>
      </c>
      <c r="C446" s="38" t="str">
        <f>IF('Men Field input'!C117="","",'Men Field input'!C117)</f>
        <v/>
      </c>
      <c r="D446" s="38" t="str">
        <f>IF('Men Field input'!D117="","",'Men Field input'!D117)</f>
        <v/>
      </c>
      <c r="E446" s="38" t="str">
        <f>IF('Men Field input'!E117="","",'Men Field input'!E117)</f>
        <v/>
      </c>
      <c r="F446" s="50" t="str">
        <f>IF('Men Field input'!T117="","",'Men Field input'!G117)</f>
        <v/>
      </c>
      <c r="G446" s="46">
        <f>IF('Men Field input'!K117="","",'Men Field input'!K117)</f>
        <v>0</v>
      </c>
      <c r="H446" s="46">
        <f>IF('Men Field input'!L117="","",'Men Field input'!L117)</f>
        <v>0</v>
      </c>
      <c r="I446" s="38" t="str">
        <f t="shared" si="39"/>
        <v/>
      </c>
    </row>
    <row r="447" spans="1:9">
      <c r="A447" t="str">
        <f>IF('Men Field input'!A118="","",'Men Field input'!A118)</f>
        <v/>
      </c>
      <c r="B447" s="38">
        <f>IF('Men Field input'!B118="","",'Men Field input'!B118)</f>
        <v>7</v>
      </c>
      <c r="C447" s="38" t="str">
        <f>IF('Men Field input'!C118="","",'Men Field input'!C118)</f>
        <v/>
      </c>
      <c r="D447" s="38" t="str">
        <f>IF('Men Field input'!D118="","",'Men Field input'!D118)</f>
        <v/>
      </c>
      <c r="E447" s="38" t="str">
        <f>IF('Men Field input'!E118="","",'Men Field input'!E118)</f>
        <v/>
      </c>
      <c r="F447" s="50" t="str">
        <f>IF('Men Field input'!T118="","",'Men Field input'!G118)</f>
        <v/>
      </c>
      <c r="G447" s="46">
        <f>IF('Men Field input'!K118="","",'Men Field input'!K118)</f>
        <v>0</v>
      </c>
      <c r="H447" s="46">
        <f>IF('Men Field input'!L118="","",'Men Field input'!L118)</f>
        <v>0</v>
      </c>
      <c r="I447" s="38" t="str">
        <f t="shared" si="39"/>
        <v/>
      </c>
    </row>
    <row r="448" spans="1:9">
      <c r="A448" t="str">
        <f>IF('Men Field input'!A119="","",'Men Field input'!A119)</f>
        <v/>
      </c>
      <c r="B448" s="38">
        <f>IF('Men Field input'!B119="","",'Men Field input'!B119)</f>
        <v>8</v>
      </c>
      <c r="C448" s="38" t="str">
        <f>IF('Men Field input'!C119="","",'Men Field input'!C119)</f>
        <v/>
      </c>
      <c r="D448" s="38" t="str">
        <f>IF('Men Field input'!D119="","",'Men Field input'!D119)</f>
        <v/>
      </c>
      <c r="E448" s="38" t="str">
        <f>IF('Men Field input'!E119="","",'Men Field input'!E119)</f>
        <v/>
      </c>
      <c r="F448" s="50" t="str">
        <f>IF('Men Field input'!T119="","",'Men Field input'!G119)</f>
        <v/>
      </c>
      <c r="G448" s="46">
        <f>IF('Men Field input'!K119="","",'Men Field input'!K119)</f>
        <v>0</v>
      </c>
      <c r="H448" s="46">
        <f>IF('Men Field input'!L119="","",'Men Field input'!L119)</f>
        <v>0</v>
      </c>
      <c r="I448" s="38" t="str">
        <f t="shared" si="39"/>
        <v/>
      </c>
    </row>
    <row r="449" spans="1:9">
      <c r="A449" t="str">
        <f>IF('Men Field input'!A120="","",'Men Field input'!A120)</f>
        <v/>
      </c>
      <c r="B449" s="38">
        <f>IF('Men Field input'!B120="","",'Men Field input'!B120)</f>
        <v>9</v>
      </c>
      <c r="C449" s="38" t="str">
        <f>IF('Men Field input'!C120="","",'Men Field input'!C120)</f>
        <v/>
      </c>
      <c r="D449" s="38" t="str">
        <f>IF('Men Field input'!D120="","",'Men Field input'!D120)</f>
        <v/>
      </c>
      <c r="E449" s="38" t="str">
        <f>IF('Men Field input'!E120="","",'Men Field input'!E120)</f>
        <v/>
      </c>
      <c r="F449" s="50" t="str">
        <f>IF('Men Field input'!T120="","",'Men Field input'!G120)</f>
        <v/>
      </c>
      <c r="G449" s="46">
        <f>IF('Men Field input'!K120="","",'Men Field input'!K120)</f>
        <v>0</v>
      </c>
      <c r="H449" s="46">
        <f>IF('Men Field input'!L120="","",'Men Field input'!L120)</f>
        <v>0</v>
      </c>
      <c r="I449" s="99" t="str">
        <f>IF(G449=0,"",F449)</f>
        <v/>
      </c>
    </row>
    <row r="450" spans="1:9">
      <c r="A450" t="str">
        <f>IF('Men Field input'!A121="","",'Men Field input'!A121)</f>
        <v/>
      </c>
      <c r="B450" s="38">
        <f>IF('Men Field input'!B121="","",'Men Field input'!B121)</f>
        <v>10</v>
      </c>
      <c r="C450" s="38" t="str">
        <f>IF('Men Field input'!C121="","",'Men Field input'!C121)</f>
        <v/>
      </c>
      <c r="D450" s="38" t="str">
        <f>IF('Men Field input'!D121="","",'Men Field input'!D121)</f>
        <v/>
      </c>
      <c r="E450" s="38" t="str">
        <f>IF('Men Field input'!E121="","",'Men Field input'!E121)</f>
        <v/>
      </c>
      <c r="F450" s="50" t="str">
        <f>IF('Men Field input'!T121="","",'Men Field input'!G121)</f>
        <v/>
      </c>
      <c r="G450" s="46">
        <f>IF('Men Field input'!K121="","",'Men Field input'!K121)</f>
        <v>0</v>
      </c>
      <c r="H450" s="46">
        <f>IF('Men Field input'!L121="","",'Men Field input'!L121)</f>
        <v>0</v>
      </c>
      <c r="I450" s="38" t="str">
        <f t="shared" ref="I450:I456" si="40">IF(G450=0,"",F450)</f>
        <v/>
      </c>
    </row>
    <row r="451" spans="1:9">
      <c r="A451" t="str">
        <f>IF('Men Field input'!A122="","",'Men Field input'!A122)</f>
        <v/>
      </c>
      <c r="B451" s="38">
        <f>IF('Men Field input'!B122="","",'Men Field input'!B122)</f>
        <v>11</v>
      </c>
      <c r="C451" s="38" t="str">
        <f>IF('Men Field input'!C122="","",'Men Field input'!C122)</f>
        <v/>
      </c>
      <c r="D451" s="38" t="str">
        <f>IF('Men Field input'!D122="","",'Men Field input'!D122)</f>
        <v/>
      </c>
      <c r="E451" s="38" t="str">
        <f>IF('Men Field input'!E122="","",'Men Field input'!E122)</f>
        <v/>
      </c>
      <c r="F451" s="50" t="str">
        <f>IF('Men Field input'!T122="","",'Men Field input'!G122)</f>
        <v/>
      </c>
      <c r="G451" s="46">
        <f>IF('Men Field input'!K122="","",'Men Field input'!K122)</f>
        <v>0</v>
      </c>
      <c r="H451" s="46">
        <f>IF('Men Field input'!L122="","",'Men Field input'!L122)</f>
        <v>0</v>
      </c>
      <c r="I451" s="38" t="str">
        <f t="shared" si="40"/>
        <v/>
      </c>
    </row>
    <row r="452" spans="1:9">
      <c r="A452" t="str">
        <f>IF('Men Field input'!A123="","",'Men Field input'!A123)</f>
        <v/>
      </c>
      <c r="B452" s="38">
        <f>IF('Men Field input'!B123="","",'Men Field input'!B123)</f>
        <v>12</v>
      </c>
      <c r="C452" s="38" t="str">
        <f>IF('Men Field input'!C123="","",'Men Field input'!C123)</f>
        <v/>
      </c>
      <c r="D452" s="38" t="str">
        <f>IF('Men Field input'!D123="","",'Men Field input'!D123)</f>
        <v/>
      </c>
      <c r="E452" s="38" t="str">
        <f>IF('Men Field input'!E123="","",'Men Field input'!E123)</f>
        <v/>
      </c>
      <c r="F452" s="50" t="str">
        <f>IF('Men Field input'!T123="","",'Men Field input'!G123)</f>
        <v/>
      </c>
      <c r="G452" s="46">
        <f>IF('Men Field input'!K123="","",'Men Field input'!K123)</f>
        <v>0</v>
      </c>
      <c r="H452" s="46">
        <f>IF('Men Field input'!L123="","",'Men Field input'!L123)</f>
        <v>0</v>
      </c>
      <c r="I452" s="38" t="str">
        <f t="shared" si="40"/>
        <v/>
      </c>
    </row>
    <row r="453" spans="1:9">
      <c r="A453" t="str">
        <f>IF('Men Field input'!A124="","",'Men Field input'!A124)</f>
        <v/>
      </c>
      <c r="B453" s="38">
        <f>IF('Men Field input'!B124="","",'Men Field input'!B124)</f>
        <v>13</v>
      </c>
      <c r="C453" s="38" t="str">
        <f>IF('Men Field input'!C124="","",'Men Field input'!C124)</f>
        <v/>
      </c>
      <c r="D453" s="38" t="str">
        <f>IF('Men Field input'!D124="","",'Men Field input'!D124)</f>
        <v/>
      </c>
      <c r="E453" s="38" t="str">
        <f>IF('Men Field input'!E124="","",'Men Field input'!E124)</f>
        <v/>
      </c>
      <c r="F453" s="50" t="str">
        <f>IF('Men Field input'!T124="","",'Men Field input'!G124)</f>
        <v/>
      </c>
      <c r="G453" s="46">
        <f>IF('Men Field input'!K124="","",'Men Field input'!K124)</f>
        <v>0</v>
      </c>
      <c r="H453" s="46">
        <f>IF('Men Field input'!L124="","",'Men Field input'!L124)</f>
        <v>0</v>
      </c>
      <c r="I453" s="38" t="str">
        <f t="shared" si="40"/>
        <v/>
      </c>
    </row>
    <row r="454" spans="1:9">
      <c r="A454" t="str">
        <f>IF('Men Field input'!A125="","",'Men Field input'!A125)</f>
        <v/>
      </c>
      <c r="B454" s="38">
        <f>IF('Men Field input'!B125="","",'Men Field input'!B125)</f>
        <v>14</v>
      </c>
      <c r="C454" s="38" t="str">
        <f>IF('Men Field input'!C125="","",'Men Field input'!C125)</f>
        <v/>
      </c>
      <c r="D454" s="38" t="str">
        <f>IF('Men Field input'!D125="","",'Men Field input'!D125)</f>
        <v/>
      </c>
      <c r="E454" s="38" t="str">
        <f>IF('Men Field input'!E125="","",'Men Field input'!E125)</f>
        <v/>
      </c>
      <c r="F454" s="50" t="str">
        <f>IF('Men Field input'!T125="","",'Men Field input'!G125)</f>
        <v/>
      </c>
      <c r="G454" s="46">
        <f>IF('Men Field input'!K125="","",'Men Field input'!K125)</f>
        <v>0</v>
      </c>
      <c r="H454" s="46">
        <f>IF('Men Field input'!L125="","",'Men Field input'!L125)</f>
        <v>0</v>
      </c>
      <c r="I454" s="38" t="str">
        <f t="shared" si="40"/>
        <v/>
      </c>
    </row>
    <row r="455" spans="1:9">
      <c r="A455" t="str">
        <f>IF('Men Field input'!A126="","",'Men Field input'!A126)</f>
        <v/>
      </c>
      <c r="B455" s="38">
        <f>IF('Men Field input'!B126="","",'Men Field input'!B126)</f>
        <v>15</v>
      </c>
      <c r="C455" s="38" t="str">
        <f>IF('Men Field input'!C126="","",'Men Field input'!C126)</f>
        <v/>
      </c>
      <c r="D455" s="38" t="str">
        <f>IF('Men Field input'!D126="","",'Men Field input'!D126)</f>
        <v/>
      </c>
      <c r="E455" s="38" t="str">
        <f>IF('Men Field input'!E126="","",'Men Field input'!E126)</f>
        <v/>
      </c>
      <c r="F455" s="50" t="str">
        <f>IF('Men Field input'!T126="","",'Men Field input'!G126)</f>
        <v/>
      </c>
      <c r="G455" s="46">
        <f>IF('Men Field input'!K126="","",'Men Field input'!K126)</f>
        <v>0</v>
      </c>
      <c r="H455" s="46">
        <f>IF('Men Field input'!L126="","",'Men Field input'!L126)</f>
        <v>0</v>
      </c>
      <c r="I455" s="38" t="str">
        <f t="shared" si="40"/>
        <v/>
      </c>
    </row>
    <row r="456" spans="1:9">
      <c r="A456" t="str">
        <f>IF('Men Field input'!A127="","",'Men Field input'!A127)</f>
        <v/>
      </c>
      <c r="B456" s="38">
        <f>IF('Men Field input'!B127="","",'Men Field input'!B127)</f>
        <v>16</v>
      </c>
      <c r="C456" s="38" t="str">
        <f>IF('Men Field input'!C127="","",'Men Field input'!C127)</f>
        <v/>
      </c>
      <c r="D456" s="38" t="str">
        <f>IF('Men Field input'!D127="","",'Men Field input'!D127)</f>
        <v/>
      </c>
      <c r="E456" s="38" t="str">
        <f>IF('Men Field input'!E127="","",'Men Field input'!E127)</f>
        <v/>
      </c>
      <c r="F456" s="50" t="str">
        <f>IF('Men Field input'!T127="","",'Men Field input'!G127)</f>
        <v/>
      </c>
      <c r="G456" s="46">
        <f>IF('Men Field input'!K127="","",'Men Field input'!K127)</f>
        <v>0</v>
      </c>
      <c r="H456" s="46">
        <f>IF('Men Field input'!L127="","",'Men Field input'!L127)</f>
        <v>0</v>
      </c>
      <c r="I456" s="38" t="str">
        <f t="shared" si="40"/>
        <v/>
      </c>
    </row>
    <row r="457" spans="1:9">
      <c r="A457" t="str">
        <f>IF('Men Field input'!A128="","",'Men Field input'!A128)</f>
        <v/>
      </c>
      <c r="B457" t="str">
        <f>IF('Men Field input'!B128="","",'Men Field input'!B128)</f>
        <v/>
      </c>
      <c r="C457" t="str">
        <f>IF('Men Field input'!C128="","",'Men Field input'!C128)</f>
        <v/>
      </c>
      <c r="D457" t="str">
        <f>IF('Men Field input'!D128="","",'Men Field input'!D128)</f>
        <v/>
      </c>
      <c r="E457" t="str">
        <f>IF('Men Field input'!E128="","",'Men Field input'!E128)</f>
        <v/>
      </c>
      <c r="F457" s="51" t="str">
        <f>IF('Men Field input'!T128="","",'Men Field input'!T128)</f>
        <v/>
      </c>
      <c r="G457" s="2" t="str">
        <f>IF('Men Field input'!K128="","",'Men Field input'!K128)</f>
        <v/>
      </c>
      <c r="H457" s="2" t="str">
        <f>IF('Men Field input'!L128="","",'Men Field input'!L128)</f>
        <v/>
      </c>
    </row>
    <row r="458" spans="1:9">
      <c r="A458" t="str">
        <f>IF('Men Field input'!A129="","",'Men Field input'!A129)</f>
        <v/>
      </c>
      <c r="B458" t="str">
        <f>IF('Men Field input'!B129="","",'Men Field input'!B129)</f>
        <v/>
      </c>
      <c r="C458" t="str">
        <f>IF('Men Field input'!C129="","",'Men Field input'!C129)</f>
        <v/>
      </c>
      <c r="D458" t="str">
        <f>IF('Men Field input'!D129="","",'Men Field input'!D129)</f>
        <v/>
      </c>
      <c r="E458" t="str">
        <f>IF('Men Field input'!E129="","",'Men Field input'!E129)</f>
        <v/>
      </c>
      <c r="F458" s="51" t="str">
        <f>IF('Men Field input'!T129="","",'Men Field input'!T129)</f>
        <v/>
      </c>
      <c r="G458" s="2" t="str">
        <f>IF('Men Field input'!K129="","",'Men Field input'!K129)</f>
        <v/>
      </c>
      <c r="H458" s="2" t="str">
        <f>IF('Men Field input'!L129="","",'Men Field input'!L129)</f>
        <v/>
      </c>
    </row>
    <row r="459" spans="1:9">
      <c r="A459" s="39" t="str">
        <f>IF('Men Field input'!A130="","",'Men Field input'!A130)</f>
        <v>Event</v>
      </c>
      <c r="B459" s="39" t="str">
        <f>IF('Men Field input'!B130="","",'Men Field input'!B130)</f>
        <v>Event</v>
      </c>
      <c r="C459" s="39" t="str">
        <f>IF('Men Field input'!C130="","",'Men Field input'!C130)</f>
        <v>SP</v>
      </c>
      <c r="D459" s="39" t="str">
        <f>IF('Men Field input'!D130="","",'Men Field input'!D130)</f>
        <v>metres</v>
      </c>
      <c r="E459" s="40" t="str">
        <f>A461</f>
        <v>MEN</v>
      </c>
      <c r="F459" s="51" t="str">
        <f>IF('Men Field input'!T130="","",'Men Field input'!T130)</f>
        <v/>
      </c>
      <c r="G459" s="2" t="str">
        <f>IF('Men Field input'!K130="","",'Men Field input'!K130)</f>
        <v/>
      </c>
      <c r="H459" s="2" t="str">
        <f>IF('Men Field input'!L130="","",'Men Field input'!L130)</f>
        <v/>
      </c>
    </row>
    <row r="460" spans="1:9">
      <c r="A460" s="16" t="str">
        <f>IF('Men Field input'!A131="","",'Men Field input'!A131)</f>
        <v>SP</v>
      </c>
      <c r="B460" s="41" t="str">
        <f>IF('Men Field input'!B131="","",'Men Field input'!B131)</f>
        <v>A string</v>
      </c>
      <c r="C460" s="42" t="str">
        <f>IF('Men Field input'!C131="","",'Men Field input'!C131)</f>
        <v/>
      </c>
      <c r="D460" s="42" t="str">
        <f>IF('Men Field input'!D131="","",'Men Field input'!D131)</f>
        <v/>
      </c>
      <c r="E460" s="42" t="str">
        <f>IF('Men Field input'!E131="","",'Men Field input'!E131)</f>
        <v/>
      </c>
      <c r="F460" s="48"/>
      <c r="G460" s="43" t="str">
        <f>IF('Men Field input'!K131="","",'Men Field input'!K131)</f>
        <v>Position</v>
      </c>
      <c r="H460" s="43" t="str">
        <f>IF('Men Field input'!L131="","",'Men Field input'!L131)</f>
        <v>Bonus</v>
      </c>
      <c r="I460" s="98" t="s">
        <v>261</v>
      </c>
    </row>
    <row r="461" spans="1:9">
      <c r="A461" s="40" t="str">
        <f>IF('Men Field input'!A132="","",'Men Field input'!A132)</f>
        <v>MEN</v>
      </c>
      <c r="B461" s="44" t="str">
        <f>IF('Men Field input'!B132="","",'Men Field input'!B132)</f>
        <v>Position</v>
      </c>
      <c r="C461" s="37" t="str">
        <f>IF('Men Field input'!C132="","",'Men Field input'!C132)</f>
        <v>Competitor</v>
      </c>
      <c r="D461" s="37" t="str">
        <f>IF('Men Field input'!D132="","",'Men Field input'!D132)</f>
        <v>Club</v>
      </c>
      <c r="E461" s="37" t="str">
        <f>IF('Men Field input'!E132="","",'Men Field input'!E132)</f>
        <v>Bib Number</v>
      </c>
      <c r="F461" s="49" t="str">
        <f>IF('Men Field input'!T132="","",'Men Field input'!T132)</f>
        <v>Performance</v>
      </c>
      <c r="G461" s="45" t="str">
        <f>IF('Men Field input'!K132="","",'Men Field input'!K132)</f>
        <v>Points</v>
      </c>
      <c r="H461" s="45" t="str">
        <f>IF('Men Field input'!L132="","",'Men Field input'!L132)</f>
        <v>Points</v>
      </c>
      <c r="I461" s="44" t="s">
        <v>262</v>
      </c>
    </row>
    <row r="462" spans="1:9">
      <c r="A462" t="str">
        <f>IF('Men Field input'!A133="","",'Men Field input'!A133)</f>
        <v/>
      </c>
      <c r="B462" s="38">
        <f>IF('Men Field input'!B133="","",'Men Field input'!B133)</f>
        <v>1</v>
      </c>
      <c r="C462" s="38" t="str">
        <f>IF('Men Field input'!C133="","",'Men Field input'!C133)</f>
        <v/>
      </c>
      <c r="D462" s="38" t="str">
        <f>IF('Men Field input'!D133="","",'Men Field input'!D133)</f>
        <v/>
      </c>
      <c r="E462" s="38" t="str">
        <f>IF('Men Field input'!E133="","",'Men Field input'!E133)</f>
        <v/>
      </c>
      <c r="F462" s="50" t="str">
        <f>IF('Men Field input'!T133="","",'Men Field input'!G133)</f>
        <v/>
      </c>
      <c r="G462" s="46">
        <f>IF('Men Field input'!K133="","",'Men Field input'!K133)</f>
        <v>0</v>
      </c>
      <c r="H462" s="46">
        <f>IF('Men Field input'!L133="","",'Men Field input'!L133)</f>
        <v>0</v>
      </c>
      <c r="I462" s="99" t="str">
        <f>IF(G462=0,"",F462)</f>
        <v/>
      </c>
    </row>
    <row r="463" spans="1:9">
      <c r="A463" t="str">
        <f>IF('Men Field input'!A134="","",'Men Field input'!A134)</f>
        <v/>
      </c>
      <c r="B463" s="38">
        <f>IF('Men Field input'!B134="","",'Men Field input'!B134)</f>
        <v>2</v>
      </c>
      <c r="C463" s="38" t="str">
        <f>IF('Men Field input'!C134="","",'Men Field input'!C134)</f>
        <v/>
      </c>
      <c r="D463" s="38" t="str">
        <f>IF('Men Field input'!D134="","",'Men Field input'!D134)</f>
        <v/>
      </c>
      <c r="E463" s="38" t="str">
        <f>IF('Men Field input'!E134="","",'Men Field input'!E134)</f>
        <v/>
      </c>
      <c r="F463" s="50" t="str">
        <f>IF('Men Field input'!T134="","",'Men Field input'!G134)</f>
        <v/>
      </c>
      <c r="G463" s="46">
        <f>IF('Men Field input'!K134="","",'Men Field input'!K134)</f>
        <v>0</v>
      </c>
      <c r="H463" s="46">
        <f>IF('Men Field input'!L134="","",'Men Field input'!L134)</f>
        <v>0</v>
      </c>
      <c r="I463" s="38" t="str">
        <f t="shared" ref="I463:I469" si="41">IF(G463=0,"",F463)</f>
        <v/>
      </c>
    </row>
    <row r="464" spans="1:9">
      <c r="A464" t="str">
        <f>IF('Men Field input'!A135="","",'Men Field input'!A135)</f>
        <v/>
      </c>
      <c r="B464" s="38">
        <f>IF('Men Field input'!B135="","",'Men Field input'!B135)</f>
        <v>3</v>
      </c>
      <c r="C464" s="38" t="str">
        <f>IF('Men Field input'!C135="","",'Men Field input'!C135)</f>
        <v/>
      </c>
      <c r="D464" s="38" t="str">
        <f>IF('Men Field input'!D135="","",'Men Field input'!D135)</f>
        <v/>
      </c>
      <c r="E464" s="38" t="str">
        <f>IF('Men Field input'!E135="","",'Men Field input'!E135)</f>
        <v/>
      </c>
      <c r="F464" s="50" t="str">
        <f>IF('Men Field input'!T135="","",'Men Field input'!G135)</f>
        <v/>
      </c>
      <c r="G464" s="46">
        <f>IF('Men Field input'!K135="","",'Men Field input'!K135)</f>
        <v>0</v>
      </c>
      <c r="H464" s="46">
        <f>IF('Men Field input'!L135="","",'Men Field input'!L135)</f>
        <v>0</v>
      </c>
      <c r="I464" s="38" t="str">
        <f t="shared" si="41"/>
        <v/>
      </c>
    </row>
    <row r="465" spans="1:9">
      <c r="A465" t="str">
        <f>IF('Men Field input'!A136="","",'Men Field input'!A136)</f>
        <v/>
      </c>
      <c r="B465" s="38">
        <f>IF('Men Field input'!B136="","",'Men Field input'!B136)</f>
        <v>4</v>
      </c>
      <c r="C465" s="38" t="str">
        <f>IF('Men Field input'!C136="","",'Men Field input'!C136)</f>
        <v/>
      </c>
      <c r="D465" s="38" t="str">
        <f>IF('Men Field input'!D136="","",'Men Field input'!D136)</f>
        <v/>
      </c>
      <c r="E465" s="38" t="str">
        <f>IF('Men Field input'!E136="","",'Men Field input'!E136)</f>
        <v/>
      </c>
      <c r="F465" s="50" t="str">
        <f>IF('Men Field input'!T136="","",'Men Field input'!G136)</f>
        <v/>
      </c>
      <c r="G465" s="46">
        <f>IF('Men Field input'!K136="","",'Men Field input'!K136)</f>
        <v>0</v>
      </c>
      <c r="H465" s="46">
        <f>IF('Men Field input'!L136="","",'Men Field input'!L136)</f>
        <v>0</v>
      </c>
      <c r="I465" s="38" t="str">
        <f t="shared" si="41"/>
        <v/>
      </c>
    </row>
    <row r="466" spans="1:9">
      <c r="A466" t="str">
        <f>IF('Men Field input'!A137="","",'Men Field input'!A137)</f>
        <v/>
      </c>
      <c r="B466" s="38">
        <f>IF('Men Field input'!B137="","",'Men Field input'!B137)</f>
        <v>5</v>
      </c>
      <c r="C466" s="38" t="str">
        <f>IF('Men Field input'!C137="","",'Men Field input'!C137)</f>
        <v/>
      </c>
      <c r="D466" s="38" t="str">
        <f>IF('Men Field input'!D137="","",'Men Field input'!D137)</f>
        <v/>
      </c>
      <c r="E466" s="38" t="str">
        <f>IF('Men Field input'!E137="","",'Men Field input'!E137)</f>
        <v/>
      </c>
      <c r="F466" s="50" t="str">
        <f>IF('Men Field input'!T137="","",'Men Field input'!G137)</f>
        <v/>
      </c>
      <c r="G466" s="46">
        <f>IF('Men Field input'!K137="","",'Men Field input'!K137)</f>
        <v>0</v>
      </c>
      <c r="H466" s="46">
        <f>IF('Men Field input'!L137="","",'Men Field input'!L137)</f>
        <v>0</v>
      </c>
      <c r="I466" s="38" t="str">
        <f t="shared" si="41"/>
        <v/>
      </c>
    </row>
    <row r="467" spans="1:9">
      <c r="A467" t="str">
        <f>IF('Men Field input'!A138="","",'Men Field input'!A138)</f>
        <v/>
      </c>
      <c r="B467" s="38">
        <f>IF('Men Field input'!B138="","",'Men Field input'!B138)</f>
        <v>6</v>
      </c>
      <c r="C467" s="38" t="str">
        <f>IF('Men Field input'!C138="","",'Men Field input'!C138)</f>
        <v/>
      </c>
      <c r="D467" s="38" t="str">
        <f>IF('Men Field input'!D138="","",'Men Field input'!D138)</f>
        <v/>
      </c>
      <c r="E467" s="38" t="str">
        <f>IF('Men Field input'!E138="","",'Men Field input'!E138)</f>
        <v/>
      </c>
      <c r="F467" s="50" t="str">
        <f>IF('Men Field input'!T138="","",'Men Field input'!G138)</f>
        <v/>
      </c>
      <c r="G467" s="46">
        <f>IF('Men Field input'!K138="","",'Men Field input'!K138)</f>
        <v>0</v>
      </c>
      <c r="H467" s="46">
        <f>IF('Men Field input'!L138="","",'Men Field input'!L138)</f>
        <v>0</v>
      </c>
      <c r="I467" s="38" t="str">
        <f t="shared" si="41"/>
        <v/>
      </c>
    </row>
    <row r="468" spans="1:9">
      <c r="A468" t="str">
        <f>IF('Men Field input'!A139="","",'Men Field input'!A139)</f>
        <v/>
      </c>
      <c r="B468" s="38">
        <f>IF('Men Field input'!B139="","",'Men Field input'!B139)</f>
        <v>7</v>
      </c>
      <c r="C468" s="38" t="str">
        <f>IF('Men Field input'!C139="","",'Men Field input'!C139)</f>
        <v/>
      </c>
      <c r="D468" s="38" t="str">
        <f>IF('Men Field input'!D139="","",'Men Field input'!D139)</f>
        <v/>
      </c>
      <c r="E468" s="38" t="str">
        <f>IF('Men Field input'!E139="","",'Men Field input'!E139)</f>
        <v/>
      </c>
      <c r="F468" s="50" t="str">
        <f>IF('Men Field input'!T139="","",'Men Field input'!G139)</f>
        <v/>
      </c>
      <c r="G468" s="46">
        <f>IF('Men Field input'!K139="","",'Men Field input'!K139)</f>
        <v>0</v>
      </c>
      <c r="H468" s="46">
        <f>IF('Men Field input'!L139="","",'Men Field input'!L139)</f>
        <v>0</v>
      </c>
      <c r="I468" s="38" t="str">
        <f t="shared" si="41"/>
        <v/>
      </c>
    </row>
    <row r="469" spans="1:9">
      <c r="A469" t="str">
        <f>IF('Men Field input'!A140="","",'Men Field input'!A140)</f>
        <v/>
      </c>
      <c r="B469" s="38">
        <f>IF('Men Field input'!B140="","",'Men Field input'!B140)</f>
        <v>8</v>
      </c>
      <c r="C469" s="38" t="str">
        <f>IF('Men Field input'!C140="","",'Men Field input'!C140)</f>
        <v/>
      </c>
      <c r="D469" s="38" t="str">
        <f>IF('Men Field input'!D140="","",'Men Field input'!D140)</f>
        <v/>
      </c>
      <c r="E469" s="38" t="str">
        <f>IF('Men Field input'!E140="","",'Men Field input'!E140)</f>
        <v/>
      </c>
      <c r="F469" s="50" t="str">
        <f>IF('Men Field input'!T140="","",'Men Field input'!G140)</f>
        <v/>
      </c>
      <c r="G469" s="46">
        <f>IF('Men Field input'!K140="","",'Men Field input'!K140)</f>
        <v>0</v>
      </c>
      <c r="H469" s="46">
        <f>IF('Men Field input'!L140="","",'Men Field input'!L140)</f>
        <v>0</v>
      </c>
      <c r="I469" s="38" t="str">
        <f t="shared" si="41"/>
        <v/>
      </c>
    </row>
    <row r="470" spans="1:9">
      <c r="A470" s="16" t="str">
        <f>IF('Men Field input'!A141="","",'Men Field input'!A141)</f>
        <v>Event</v>
      </c>
      <c r="B470" t="str">
        <f>IF('Men Field input'!B141="","",'Men Field input'!B141)</f>
        <v/>
      </c>
      <c r="C470" t="str">
        <f>IF('Men Field input'!C141="","",'Men Field input'!C141)</f>
        <v/>
      </c>
      <c r="D470" t="str">
        <f>IF('Men Field input'!D141="","",'Men Field input'!D141)</f>
        <v/>
      </c>
      <c r="E470" t="str">
        <f>IF('Men Field input'!E141="","",'Men Field input'!E141)</f>
        <v/>
      </c>
      <c r="F470" s="51" t="str">
        <f>IF('Men Field input'!T141="","",'Men Field input'!T141)</f>
        <v/>
      </c>
      <c r="G470" s="2" t="str">
        <f>IF('Men Field input'!K141="","",'Men Field input'!K141)</f>
        <v/>
      </c>
      <c r="H470" s="2" t="str">
        <f>IF('Men Field input'!L141="","",'Men Field input'!L141)</f>
        <v/>
      </c>
    </row>
    <row r="471" spans="1:9">
      <c r="A471" s="16" t="str">
        <f>IF('Men Field input'!A142="","",'Men Field input'!A142)</f>
        <v>SP</v>
      </c>
      <c r="B471" s="47" t="str">
        <f>IF('Men Field input'!B142="","",'Men Field input'!B142)</f>
        <v>B+C string</v>
      </c>
      <c r="C471" s="42" t="str">
        <f>IF('Men Field input'!C142="","",'Men Field input'!C142)</f>
        <v/>
      </c>
      <c r="D471" s="42" t="str">
        <f>IF('Men Field input'!D142="","",'Men Field input'!D142)</f>
        <v/>
      </c>
      <c r="E471" s="42" t="str">
        <f>IF('Men Field input'!E142="","",'Men Field input'!E142)</f>
        <v/>
      </c>
      <c r="F471" s="48"/>
      <c r="G471" s="43" t="str">
        <f>IF('Men Field input'!K142="","",'Men Field input'!K142)</f>
        <v>Position</v>
      </c>
      <c r="H471" s="43" t="str">
        <f>IF('Men Field input'!L142="","",'Men Field input'!L142)</f>
        <v>Bonus</v>
      </c>
      <c r="I471" s="98" t="s">
        <v>261</v>
      </c>
    </row>
    <row r="472" spans="1:9">
      <c r="A472" s="40" t="str">
        <f>IF('Men Field input'!A143="","",'Men Field input'!A143)</f>
        <v>MEN</v>
      </c>
      <c r="B472" s="37" t="str">
        <f>IF('Men Field input'!B143="","",'Men Field input'!B143)</f>
        <v>Position</v>
      </c>
      <c r="C472" s="37" t="str">
        <f>IF('Men Field input'!C143="","",'Men Field input'!C143)</f>
        <v>Competitor</v>
      </c>
      <c r="D472" s="37" t="str">
        <f>IF('Men Field input'!D143="","",'Men Field input'!D143)</f>
        <v>Club</v>
      </c>
      <c r="E472" s="37" t="str">
        <f>IF('Men Field input'!E143="","",'Men Field input'!E143)</f>
        <v>Bib Number</v>
      </c>
      <c r="F472" s="49" t="str">
        <f>IF('Men Field input'!T143="","",'Men Field input'!T143)</f>
        <v>Performance</v>
      </c>
      <c r="G472" s="45" t="str">
        <f>IF('Men Field input'!K143="","",'Men Field input'!K143)</f>
        <v>Points</v>
      </c>
      <c r="H472" s="45" t="str">
        <f>IF('Men Field input'!L143="","",'Men Field input'!L143)</f>
        <v>Points</v>
      </c>
      <c r="I472" s="44" t="s">
        <v>262</v>
      </c>
    </row>
    <row r="473" spans="1:9">
      <c r="A473" t="str">
        <f>IF('Men Field input'!A144="","",'Men Field input'!A144)</f>
        <v/>
      </c>
      <c r="B473" s="38">
        <f>IF('Men Field input'!B144="","",'Men Field input'!B144)</f>
        <v>1</v>
      </c>
      <c r="C473" s="38" t="str">
        <f>IF('Men Field input'!C144="","",'Men Field input'!C144)</f>
        <v/>
      </c>
      <c r="D473" s="38" t="str">
        <f>IF('Men Field input'!D144="","",'Men Field input'!D144)</f>
        <v/>
      </c>
      <c r="E473" s="38" t="str">
        <f>IF('Men Field input'!E144="","",'Men Field input'!E144)</f>
        <v/>
      </c>
      <c r="F473" s="50" t="str">
        <f>IF('Men Field input'!T144="","",'Men Field input'!G144)</f>
        <v/>
      </c>
      <c r="G473" s="46">
        <f>IF('Men Field input'!K144="","",'Men Field input'!K144)</f>
        <v>0</v>
      </c>
      <c r="H473" s="46">
        <f>IF('Men Field input'!L144="","",'Men Field input'!L144)</f>
        <v>0</v>
      </c>
      <c r="I473" s="99" t="str">
        <f>IF(G473=0,"",F473)</f>
        <v/>
      </c>
    </row>
    <row r="474" spans="1:9">
      <c r="A474" t="str">
        <f>IF('Men Field input'!A145="","",'Men Field input'!A145)</f>
        <v/>
      </c>
      <c r="B474" s="38">
        <f>IF('Men Field input'!B145="","",'Men Field input'!B145)</f>
        <v>2</v>
      </c>
      <c r="C474" s="38" t="str">
        <f>IF('Men Field input'!C145="","",'Men Field input'!C145)</f>
        <v/>
      </c>
      <c r="D474" s="38" t="str">
        <f>IF('Men Field input'!D145="","",'Men Field input'!D145)</f>
        <v/>
      </c>
      <c r="E474" s="38" t="str">
        <f>IF('Men Field input'!E145="","",'Men Field input'!E145)</f>
        <v/>
      </c>
      <c r="F474" s="50" t="str">
        <f>IF('Men Field input'!T145="","",'Men Field input'!G145)</f>
        <v/>
      </c>
      <c r="G474" s="46">
        <f>IF('Men Field input'!K145="","",'Men Field input'!K145)</f>
        <v>0</v>
      </c>
      <c r="H474" s="46">
        <f>IF('Men Field input'!L145="","",'Men Field input'!L145)</f>
        <v>0</v>
      </c>
      <c r="I474" s="38" t="str">
        <f t="shared" ref="I474:I480" si="42">IF(G474=0,"",F474)</f>
        <v/>
      </c>
    </row>
    <row r="475" spans="1:9">
      <c r="A475" t="str">
        <f>IF('Men Field input'!A146="","",'Men Field input'!A146)</f>
        <v/>
      </c>
      <c r="B475" s="38">
        <f>IF('Men Field input'!B146="","",'Men Field input'!B146)</f>
        <v>3</v>
      </c>
      <c r="C475" s="38" t="str">
        <f>IF('Men Field input'!C146="","",'Men Field input'!C146)</f>
        <v/>
      </c>
      <c r="D475" s="38" t="str">
        <f>IF('Men Field input'!D146="","",'Men Field input'!D146)</f>
        <v/>
      </c>
      <c r="E475" s="38" t="str">
        <f>IF('Men Field input'!E146="","",'Men Field input'!E146)</f>
        <v/>
      </c>
      <c r="F475" s="50" t="str">
        <f>IF('Men Field input'!T146="","",'Men Field input'!G146)</f>
        <v/>
      </c>
      <c r="G475" s="46">
        <f>IF('Men Field input'!K146="","",'Men Field input'!K146)</f>
        <v>0</v>
      </c>
      <c r="H475" s="46">
        <f>IF('Men Field input'!L146="","",'Men Field input'!L146)</f>
        <v>0</v>
      </c>
      <c r="I475" s="38" t="str">
        <f t="shared" si="42"/>
        <v/>
      </c>
    </row>
    <row r="476" spans="1:9">
      <c r="A476" t="str">
        <f>IF('Men Field input'!A147="","",'Men Field input'!A147)</f>
        <v/>
      </c>
      <c r="B476" s="38">
        <f>IF('Men Field input'!B147="","",'Men Field input'!B147)</f>
        <v>4</v>
      </c>
      <c r="C476" s="38" t="str">
        <f>IF('Men Field input'!C147="","",'Men Field input'!C147)</f>
        <v/>
      </c>
      <c r="D476" s="38" t="str">
        <f>IF('Men Field input'!D147="","",'Men Field input'!D147)</f>
        <v/>
      </c>
      <c r="E476" s="38" t="str">
        <f>IF('Men Field input'!E147="","",'Men Field input'!E147)</f>
        <v/>
      </c>
      <c r="F476" s="50" t="str">
        <f>IF('Men Field input'!T147="","",'Men Field input'!G147)</f>
        <v/>
      </c>
      <c r="G476" s="46">
        <f>IF('Men Field input'!K147="","",'Men Field input'!K147)</f>
        <v>0</v>
      </c>
      <c r="H476" s="46">
        <f>IF('Men Field input'!L147="","",'Men Field input'!L147)</f>
        <v>0</v>
      </c>
      <c r="I476" s="38" t="str">
        <f t="shared" si="42"/>
        <v/>
      </c>
    </row>
    <row r="477" spans="1:9">
      <c r="A477" t="str">
        <f>IF('Men Field input'!A148="","",'Men Field input'!A148)</f>
        <v/>
      </c>
      <c r="B477" s="38">
        <f>IF('Men Field input'!B148="","",'Men Field input'!B148)</f>
        <v>5</v>
      </c>
      <c r="C477" s="38" t="str">
        <f>IF('Men Field input'!C148="","",'Men Field input'!C148)</f>
        <v/>
      </c>
      <c r="D477" s="38" t="str">
        <f>IF('Men Field input'!D148="","",'Men Field input'!D148)</f>
        <v/>
      </c>
      <c r="E477" s="38" t="str">
        <f>IF('Men Field input'!E148="","",'Men Field input'!E148)</f>
        <v/>
      </c>
      <c r="F477" s="50" t="str">
        <f>IF('Men Field input'!T148="","",'Men Field input'!G148)</f>
        <v/>
      </c>
      <c r="G477" s="46">
        <f>IF('Men Field input'!K148="","",'Men Field input'!K148)</f>
        <v>0</v>
      </c>
      <c r="H477" s="46">
        <f>IF('Men Field input'!L148="","",'Men Field input'!L148)</f>
        <v>0</v>
      </c>
      <c r="I477" s="38" t="str">
        <f t="shared" si="42"/>
        <v/>
      </c>
    </row>
    <row r="478" spans="1:9">
      <c r="A478" t="str">
        <f>IF('Men Field input'!A149="","",'Men Field input'!A149)</f>
        <v/>
      </c>
      <c r="B478" s="38">
        <f>IF('Men Field input'!B149="","",'Men Field input'!B149)</f>
        <v>6</v>
      </c>
      <c r="C478" s="38" t="str">
        <f>IF('Men Field input'!C149="","",'Men Field input'!C149)</f>
        <v/>
      </c>
      <c r="D478" s="38" t="str">
        <f>IF('Men Field input'!D149="","",'Men Field input'!D149)</f>
        <v/>
      </c>
      <c r="E478" s="38" t="str">
        <f>IF('Men Field input'!E149="","",'Men Field input'!E149)</f>
        <v/>
      </c>
      <c r="F478" s="50" t="str">
        <f>IF('Men Field input'!T149="","",'Men Field input'!G149)</f>
        <v/>
      </c>
      <c r="G478" s="46">
        <f>IF('Men Field input'!K149="","",'Men Field input'!K149)</f>
        <v>0</v>
      </c>
      <c r="H478" s="46">
        <f>IF('Men Field input'!L149="","",'Men Field input'!L149)</f>
        <v>0</v>
      </c>
      <c r="I478" s="38" t="str">
        <f t="shared" si="42"/>
        <v/>
      </c>
    </row>
    <row r="479" spans="1:9">
      <c r="A479" t="str">
        <f>IF('Men Field input'!A150="","",'Men Field input'!A150)</f>
        <v/>
      </c>
      <c r="B479" s="38">
        <f>IF('Men Field input'!B150="","",'Men Field input'!B150)</f>
        <v>7</v>
      </c>
      <c r="C479" s="38" t="str">
        <f>IF('Men Field input'!C150="","",'Men Field input'!C150)</f>
        <v/>
      </c>
      <c r="D479" s="38" t="str">
        <f>IF('Men Field input'!D150="","",'Men Field input'!D150)</f>
        <v/>
      </c>
      <c r="E479" s="38" t="str">
        <f>IF('Men Field input'!E150="","",'Men Field input'!E150)</f>
        <v/>
      </c>
      <c r="F479" s="50" t="str">
        <f>IF('Men Field input'!T150="","",'Men Field input'!G150)</f>
        <v/>
      </c>
      <c r="G479" s="46">
        <f>IF('Men Field input'!K150="","",'Men Field input'!K150)</f>
        <v>0</v>
      </c>
      <c r="H479" s="46">
        <f>IF('Men Field input'!L150="","",'Men Field input'!L150)</f>
        <v>0</v>
      </c>
      <c r="I479" s="38" t="str">
        <f t="shared" si="42"/>
        <v/>
      </c>
    </row>
    <row r="480" spans="1:9">
      <c r="A480" t="str">
        <f>IF('Men Field input'!A151="","",'Men Field input'!A151)</f>
        <v/>
      </c>
      <c r="B480" s="38">
        <f>IF('Men Field input'!B151="","",'Men Field input'!B151)</f>
        <v>8</v>
      </c>
      <c r="C480" s="38" t="str">
        <f>IF('Men Field input'!C151="","",'Men Field input'!C151)</f>
        <v/>
      </c>
      <c r="D480" s="38" t="str">
        <f>IF('Men Field input'!D151="","",'Men Field input'!D151)</f>
        <v/>
      </c>
      <c r="E480" s="38" t="str">
        <f>IF('Men Field input'!E151="","",'Men Field input'!E151)</f>
        <v/>
      </c>
      <c r="F480" s="50" t="str">
        <f>IF('Men Field input'!T151="","",'Men Field input'!G151)</f>
        <v/>
      </c>
      <c r="G480" s="46">
        <f>IF('Men Field input'!K151="","",'Men Field input'!K151)</f>
        <v>0</v>
      </c>
      <c r="H480" s="46">
        <f>IF('Men Field input'!L151="","",'Men Field input'!L151)</f>
        <v>0</v>
      </c>
      <c r="I480" s="38" t="str">
        <f t="shared" si="42"/>
        <v/>
      </c>
    </row>
    <row r="481" spans="1:9">
      <c r="A481" t="str">
        <f>IF('Men Field input'!A152="","",'Men Field input'!A152)</f>
        <v/>
      </c>
      <c r="B481" s="38">
        <f>IF('Men Field input'!B152="","",'Men Field input'!B152)</f>
        <v>9</v>
      </c>
      <c r="C481" s="38" t="str">
        <f>IF('Men Field input'!C152="","",'Men Field input'!C152)</f>
        <v/>
      </c>
      <c r="D481" s="38" t="str">
        <f>IF('Men Field input'!D152="","",'Men Field input'!D152)</f>
        <v/>
      </c>
      <c r="E481" s="38" t="str">
        <f>IF('Men Field input'!E152="","",'Men Field input'!E152)</f>
        <v/>
      </c>
      <c r="F481" s="50" t="str">
        <f>IF('Men Field input'!T152="","",'Men Field input'!G152)</f>
        <v/>
      </c>
      <c r="G481" s="46">
        <f>IF('Men Field input'!K152="","",'Men Field input'!K152)</f>
        <v>0</v>
      </c>
      <c r="H481" s="46">
        <f>IF('Men Field input'!L152="","",'Men Field input'!L152)</f>
        <v>0</v>
      </c>
      <c r="I481" s="99" t="str">
        <f>IF(G481=0,"",F481)</f>
        <v/>
      </c>
    </row>
    <row r="482" spans="1:9">
      <c r="A482" t="str">
        <f>IF('Men Field input'!A153="","",'Men Field input'!A153)</f>
        <v/>
      </c>
      <c r="B482" s="38">
        <f>IF('Men Field input'!B153="","",'Men Field input'!B153)</f>
        <v>10</v>
      </c>
      <c r="C482" s="38" t="str">
        <f>IF('Men Field input'!C153="","",'Men Field input'!C153)</f>
        <v/>
      </c>
      <c r="D482" s="38" t="str">
        <f>IF('Men Field input'!D153="","",'Men Field input'!D153)</f>
        <v/>
      </c>
      <c r="E482" s="38" t="str">
        <f>IF('Men Field input'!E153="","",'Men Field input'!E153)</f>
        <v/>
      </c>
      <c r="F482" s="50" t="str">
        <f>IF('Men Field input'!T153="","",'Men Field input'!G153)</f>
        <v/>
      </c>
      <c r="G482" s="46">
        <f>IF('Men Field input'!K153="","",'Men Field input'!K153)</f>
        <v>0</v>
      </c>
      <c r="H482" s="46">
        <f>IF('Men Field input'!L153="","",'Men Field input'!L153)</f>
        <v>0</v>
      </c>
      <c r="I482" s="38" t="str">
        <f t="shared" ref="I482:I488" si="43">IF(G482=0,"",F482)</f>
        <v/>
      </c>
    </row>
    <row r="483" spans="1:9">
      <c r="A483" t="str">
        <f>IF('Men Field input'!A154="","",'Men Field input'!A154)</f>
        <v/>
      </c>
      <c r="B483" s="38">
        <f>IF('Men Field input'!B154="","",'Men Field input'!B154)</f>
        <v>11</v>
      </c>
      <c r="C483" s="38" t="str">
        <f>IF('Men Field input'!C154="","",'Men Field input'!C154)</f>
        <v/>
      </c>
      <c r="D483" s="38" t="str">
        <f>IF('Men Field input'!D154="","",'Men Field input'!D154)</f>
        <v/>
      </c>
      <c r="E483" s="38" t="str">
        <f>IF('Men Field input'!E154="","",'Men Field input'!E154)</f>
        <v/>
      </c>
      <c r="F483" s="50" t="str">
        <f>IF('Men Field input'!T154="","",'Men Field input'!G154)</f>
        <v/>
      </c>
      <c r="G483" s="46">
        <f>IF('Men Field input'!K154="","",'Men Field input'!K154)</f>
        <v>0</v>
      </c>
      <c r="H483" s="46">
        <f>IF('Men Field input'!L154="","",'Men Field input'!L154)</f>
        <v>0</v>
      </c>
      <c r="I483" s="38" t="str">
        <f t="shared" si="43"/>
        <v/>
      </c>
    </row>
    <row r="484" spans="1:9">
      <c r="A484" t="str">
        <f>IF('Men Field input'!A155="","",'Men Field input'!A155)</f>
        <v/>
      </c>
      <c r="B484" s="38">
        <f>IF('Men Field input'!B155="","",'Men Field input'!B155)</f>
        <v>12</v>
      </c>
      <c r="C484" s="38" t="str">
        <f>IF('Men Field input'!C155="","",'Men Field input'!C155)</f>
        <v/>
      </c>
      <c r="D484" s="38" t="str">
        <f>IF('Men Field input'!D155="","",'Men Field input'!D155)</f>
        <v/>
      </c>
      <c r="E484" s="38" t="str">
        <f>IF('Men Field input'!E155="","",'Men Field input'!E155)</f>
        <v/>
      </c>
      <c r="F484" s="50" t="str">
        <f>IF('Men Field input'!T155="","",'Men Field input'!G155)</f>
        <v/>
      </c>
      <c r="G484" s="46">
        <f>IF('Men Field input'!K155="","",'Men Field input'!K155)</f>
        <v>0</v>
      </c>
      <c r="H484" s="46">
        <f>IF('Men Field input'!L155="","",'Men Field input'!L155)</f>
        <v>0</v>
      </c>
      <c r="I484" s="38" t="str">
        <f t="shared" si="43"/>
        <v/>
      </c>
    </row>
    <row r="485" spans="1:9">
      <c r="A485" t="str">
        <f>IF('Men Field input'!A156="","",'Men Field input'!A156)</f>
        <v/>
      </c>
      <c r="B485" s="38">
        <f>IF('Men Field input'!B156="","",'Men Field input'!B156)</f>
        <v>13</v>
      </c>
      <c r="C485" s="38" t="str">
        <f>IF('Men Field input'!C156="","",'Men Field input'!C156)</f>
        <v/>
      </c>
      <c r="D485" s="38" t="str">
        <f>IF('Men Field input'!D156="","",'Men Field input'!D156)</f>
        <v/>
      </c>
      <c r="E485" s="38" t="str">
        <f>IF('Men Field input'!E156="","",'Men Field input'!E156)</f>
        <v/>
      </c>
      <c r="F485" s="50" t="str">
        <f>IF('Men Field input'!T156="","",'Men Field input'!G156)</f>
        <v/>
      </c>
      <c r="G485" s="46">
        <f>IF('Men Field input'!K156="","",'Men Field input'!K156)</f>
        <v>0</v>
      </c>
      <c r="H485" s="46">
        <f>IF('Men Field input'!L156="","",'Men Field input'!L156)</f>
        <v>0</v>
      </c>
      <c r="I485" s="38" t="str">
        <f t="shared" si="43"/>
        <v/>
      </c>
    </row>
    <row r="486" spans="1:9">
      <c r="A486" t="str">
        <f>IF('Men Field input'!A157="","",'Men Field input'!A157)</f>
        <v/>
      </c>
      <c r="B486" s="38">
        <f>IF('Men Field input'!B157="","",'Men Field input'!B157)</f>
        <v>14</v>
      </c>
      <c r="C486" s="38" t="str">
        <f>IF('Men Field input'!C157="","",'Men Field input'!C157)</f>
        <v/>
      </c>
      <c r="D486" s="38" t="str">
        <f>IF('Men Field input'!D157="","",'Men Field input'!D157)</f>
        <v/>
      </c>
      <c r="E486" s="38" t="str">
        <f>IF('Men Field input'!E157="","",'Men Field input'!E157)</f>
        <v/>
      </c>
      <c r="F486" s="50" t="str">
        <f>IF('Men Field input'!T157="","",'Men Field input'!G157)</f>
        <v/>
      </c>
      <c r="G486" s="46">
        <f>IF('Men Field input'!K157="","",'Men Field input'!K157)</f>
        <v>0</v>
      </c>
      <c r="H486" s="46">
        <f>IF('Men Field input'!L157="","",'Men Field input'!L157)</f>
        <v>0</v>
      </c>
      <c r="I486" s="38" t="str">
        <f t="shared" si="43"/>
        <v/>
      </c>
    </row>
    <row r="487" spans="1:9">
      <c r="A487" t="str">
        <f>IF('Men Field input'!A158="","",'Men Field input'!A158)</f>
        <v/>
      </c>
      <c r="B487" s="38">
        <f>IF('Men Field input'!B158="","",'Men Field input'!B158)</f>
        <v>15</v>
      </c>
      <c r="C487" s="38" t="str">
        <f>IF('Men Field input'!C158="","",'Men Field input'!C158)</f>
        <v/>
      </c>
      <c r="D487" s="38" t="str">
        <f>IF('Men Field input'!D158="","",'Men Field input'!D158)</f>
        <v/>
      </c>
      <c r="E487" s="38" t="str">
        <f>IF('Men Field input'!E158="","",'Men Field input'!E158)</f>
        <v/>
      </c>
      <c r="F487" s="50" t="str">
        <f>IF('Men Field input'!T158="","",'Men Field input'!G158)</f>
        <v/>
      </c>
      <c r="G487" s="46">
        <f>IF('Men Field input'!K158="","",'Men Field input'!K158)</f>
        <v>0</v>
      </c>
      <c r="H487" s="46">
        <f>IF('Men Field input'!L158="","",'Men Field input'!L158)</f>
        <v>0</v>
      </c>
      <c r="I487" s="38" t="str">
        <f t="shared" si="43"/>
        <v/>
      </c>
    </row>
    <row r="488" spans="1:9">
      <c r="A488" t="str">
        <f>IF('Men Field input'!A159="","",'Men Field input'!A159)</f>
        <v/>
      </c>
      <c r="B488" s="38">
        <f>IF('Men Field input'!B159="","",'Men Field input'!B159)</f>
        <v>16</v>
      </c>
      <c r="C488" s="38" t="str">
        <f>IF('Men Field input'!C159="","",'Men Field input'!C159)</f>
        <v/>
      </c>
      <c r="D488" s="38" t="str">
        <f>IF('Men Field input'!D159="","",'Men Field input'!D159)</f>
        <v/>
      </c>
      <c r="E488" s="38" t="str">
        <f>IF('Men Field input'!E159="","",'Men Field input'!E159)</f>
        <v/>
      </c>
      <c r="F488" s="50" t="str">
        <f>IF('Men Field input'!T159="","",'Men Field input'!G159)</f>
        <v/>
      </c>
      <c r="G488" s="46">
        <f>IF('Men Field input'!K159="","",'Men Field input'!K159)</f>
        <v>0</v>
      </c>
      <c r="H488" s="46">
        <f>IF('Men Field input'!L159="","",'Men Field input'!L159)</f>
        <v>0</v>
      </c>
      <c r="I488" s="38" t="str">
        <f t="shared" si="43"/>
        <v/>
      </c>
    </row>
    <row r="489" spans="1:9">
      <c r="A489" t="str">
        <f>IF('Men Field input'!A160="","",'Men Field input'!A160)</f>
        <v/>
      </c>
      <c r="B489" t="str">
        <f>IF('Men Field input'!B160="","",'Men Field input'!B160)</f>
        <v/>
      </c>
      <c r="C489" t="str">
        <f>IF('Men Field input'!C160="","",'Men Field input'!C160)</f>
        <v/>
      </c>
      <c r="D489" t="str">
        <f>IF('Men Field input'!D160="","",'Men Field input'!D160)</f>
        <v/>
      </c>
      <c r="E489" t="str">
        <f>IF('Men Field input'!E160="","",'Men Field input'!E160)</f>
        <v/>
      </c>
      <c r="F489" s="51" t="str">
        <f>IF('Men Field input'!T160="","",'Men Field input'!T160)</f>
        <v/>
      </c>
      <c r="G489" s="2" t="str">
        <f>IF('Men Field input'!K160="","",'Men Field input'!K160)</f>
        <v/>
      </c>
      <c r="H489" s="2" t="str">
        <f>IF('Men Field input'!L160="","",'Men Field input'!L160)</f>
        <v/>
      </c>
    </row>
    <row r="490" spans="1:9">
      <c r="A490" t="str">
        <f>IF('Men Field input'!A161="","",'Men Field input'!A161)</f>
        <v/>
      </c>
      <c r="B490" t="str">
        <f>IF('Men Field input'!B161="","",'Men Field input'!B161)</f>
        <v/>
      </c>
      <c r="C490" t="str">
        <f>IF('Men Field input'!C161="","",'Men Field input'!C161)</f>
        <v/>
      </c>
      <c r="D490" t="str">
        <f>IF('Men Field input'!D161="","",'Men Field input'!D161)</f>
        <v/>
      </c>
      <c r="E490" t="str">
        <f>IF('Men Field input'!E161="","",'Men Field input'!E161)</f>
        <v/>
      </c>
      <c r="F490" s="51" t="str">
        <f>IF('Men Field input'!T161="","",'Men Field input'!T161)</f>
        <v/>
      </c>
      <c r="G490" s="2" t="str">
        <f>IF('Men Field input'!K161="","",'Men Field input'!K161)</f>
        <v/>
      </c>
      <c r="H490" s="2" t="str">
        <f>IF('Men Field input'!L161="","",'Men Field input'!L161)</f>
        <v/>
      </c>
    </row>
    <row r="491" spans="1:9">
      <c r="A491" s="39" t="str">
        <f>IF('Men Field input'!A162="","",'Men Field input'!A162)</f>
        <v>Event</v>
      </c>
      <c r="B491" s="39" t="str">
        <f>IF('Men Field input'!B162="","",'Men Field input'!B162)</f>
        <v>Event</v>
      </c>
      <c r="C491" s="39" t="str">
        <f>IF('Men Field input'!C162="","",'Men Field input'!C162)</f>
        <v>DT</v>
      </c>
      <c r="D491" s="39" t="str">
        <f>IF('Men Field input'!D162="","",'Men Field input'!D162)</f>
        <v>metres</v>
      </c>
      <c r="E491" s="40" t="str">
        <f>A493</f>
        <v>MEN</v>
      </c>
      <c r="F491" s="51" t="str">
        <f>IF('Men Field input'!T162="","",'Men Field input'!T162)</f>
        <v/>
      </c>
      <c r="G491" s="2" t="str">
        <f>IF('Men Field input'!K162="","",'Men Field input'!K162)</f>
        <v/>
      </c>
      <c r="H491" s="2" t="str">
        <f>IF('Men Field input'!L162="","",'Men Field input'!L162)</f>
        <v/>
      </c>
    </row>
    <row r="492" spans="1:9">
      <c r="A492" s="16" t="str">
        <f>IF('Men Field input'!A163="","",'Men Field input'!A163)</f>
        <v>DT</v>
      </c>
      <c r="B492" s="41" t="str">
        <f>IF('Men Field input'!B163="","",'Men Field input'!B163)</f>
        <v>A string</v>
      </c>
      <c r="C492" s="42" t="str">
        <f>IF('Men Field input'!C163="","",'Men Field input'!C163)</f>
        <v/>
      </c>
      <c r="D492" s="42" t="str">
        <f>IF('Men Field input'!D163="","",'Men Field input'!D163)</f>
        <v/>
      </c>
      <c r="E492" s="42" t="str">
        <f>IF('Men Field input'!E163="","",'Men Field input'!E163)</f>
        <v/>
      </c>
      <c r="F492" s="48"/>
      <c r="G492" s="43" t="str">
        <f>IF('Men Field input'!K163="","",'Men Field input'!K163)</f>
        <v>Position</v>
      </c>
      <c r="H492" s="43" t="str">
        <f>IF('Men Field input'!L163="","",'Men Field input'!L163)</f>
        <v>Bonus</v>
      </c>
      <c r="I492" s="98" t="s">
        <v>261</v>
      </c>
    </row>
    <row r="493" spans="1:9">
      <c r="A493" s="40" t="str">
        <f>IF('Men Field input'!A164="","",'Men Field input'!A164)</f>
        <v>MEN</v>
      </c>
      <c r="B493" s="44" t="str">
        <f>IF('Men Field input'!B164="","",'Men Field input'!B164)</f>
        <v>Position</v>
      </c>
      <c r="C493" s="37" t="str">
        <f>IF('Men Field input'!C164="","",'Men Field input'!C164)</f>
        <v>Competitor</v>
      </c>
      <c r="D493" s="37" t="str">
        <f>IF('Men Field input'!D164="","",'Men Field input'!D164)</f>
        <v>Club</v>
      </c>
      <c r="E493" s="37" t="str">
        <f>IF('Men Field input'!E164="","",'Men Field input'!E164)</f>
        <v>Bib Number</v>
      </c>
      <c r="F493" s="49" t="str">
        <f>IF('Men Field input'!T164="","",'Men Field input'!T164)</f>
        <v>Performance</v>
      </c>
      <c r="G493" s="45" t="str">
        <f>IF('Men Field input'!K164="","",'Men Field input'!K164)</f>
        <v>Points</v>
      </c>
      <c r="H493" s="45" t="str">
        <f>IF('Men Field input'!L164="","",'Men Field input'!L164)</f>
        <v>Points</v>
      </c>
      <c r="I493" s="44" t="s">
        <v>262</v>
      </c>
    </row>
    <row r="494" spans="1:9">
      <c r="A494" t="str">
        <f>IF('Men Field input'!A165="","",'Men Field input'!A165)</f>
        <v/>
      </c>
      <c r="B494" s="38">
        <f>IF('Men Field input'!B165="","",'Men Field input'!B165)</f>
        <v>1</v>
      </c>
      <c r="C494" s="38" t="str">
        <f>IF('Men Field input'!C165="","",'Men Field input'!C165)</f>
        <v/>
      </c>
      <c r="D494" s="38" t="str">
        <f>IF('Men Field input'!D165="","",'Men Field input'!D165)</f>
        <v/>
      </c>
      <c r="E494" s="38" t="str">
        <f>IF('Men Field input'!E165="","",'Men Field input'!E165)</f>
        <v/>
      </c>
      <c r="F494" s="50" t="str">
        <f>IF('Men Field input'!T165="","",'Men Field input'!G165)</f>
        <v/>
      </c>
      <c r="G494" s="46">
        <f>IF('Men Field input'!K165="","",'Men Field input'!K165)</f>
        <v>0</v>
      </c>
      <c r="H494" s="46">
        <f>IF('Men Field input'!L165="","",'Men Field input'!L165)</f>
        <v>0</v>
      </c>
      <c r="I494" s="99" t="str">
        <f>IF(G494=0,"",F494)</f>
        <v/>
      </c>
    </row>
    <row r="495" spans="1:9">
      <c r="A495" t="str">
        <f>IF('Men Field input'!A166="","",'Men Field input'!A166)</f>
        <v/>
      </c>
      <c r="B495" s="38">
        <f>IF('Men Field input'!B166="","",'Men Field input'!B166)</f>
        <v>2</v>
      </c>
      <c r="C495" s="38" t="str">
        <f>IF('Men Field input'!C166="","",'Men Field input'!C166)</f>
        <v/>
      </c>
      <c r="D495" s="38" t="str">
        <f>IF('Men Field input'!D166="","",'Men Field input'!D166)</f>
        <v/>
      </c>
      <c r="E495" s="38" t="str">
        <f>IF('Men Field input'!E166="","",'Men Field input'!E166)</f>
        <v/>
      </c>
      <c r="F495" s="50" t="str">
        <f>IF('Men Field input'!T166="","",'Men Field input'!G166)</f>
        <v/>
      </c>
      <c r="G495" s="46">
        <f>IF('Men Field input'!K166="","",'Men Field input'!K166)</f>
        <v>0</v>
      </c>
      <c r="H495" s="46">
        <f>IF('Men Field input'!L166="","",'Men Field input'!L166)</f>
        <v>0</v>
      </c>
      <c r="I495" s="38" t="str">
        <f t="shared" ref="I495:I501" si="44">IF(G495=0,"",F495)</f>
        <v/>
      </c>
    </row>
    <row r="496" spans="1:9">
      <c r="A496" t="str">
        <f>IF('Men Field input'!A167="","",'Men Field input'!A167)</f>
        <v/>
      </c>
      <c r="B496" s="38">
        <f>IF('Men Field input'!B167="","",'Men Field input'!B167)</f>
        <v>3</v>
      </c>
      <c r="C496" s="38" t="str">
        <f>IF('Men Field input'!C167="","",'Men Field input'!C167)</f>
        <v/>
      </c>
      <c r="D496" s="38" t="str">
        <f>IF('Men Field input'!D167="","",'Men Field input'!D167)</f>
        <v/>
      </c>
      <c r="E496" s="38" t="str">
        <f>IF('Men Field input'!E167="","",'Men Field input'!E167)</f>
        <v/>
      </c>
      <c r="F496" s="50" t="str">
        <f>IF('Men Field input'!T167="","",'Men Field input'!G167)</f>
        <v/>
      </c>
      <c r="G496" s="46">
        <f>IF('Men Field input'!K167="","",'Men Field input'!K167)</f>
        <v>0</v>
      </c>
      <c r="H496" s="46">
        <f>IF('Men Field input'!L167="","",'Men Field input'!L167)</f>
        <v>0</v>
      </c>
      <c r="I496" s="38" t="str">
        <f t="shared" si="44"/>
        <v/>
      </c>
    </row>
    <row r="497" spans="1:9">
      <c r="A497" t="str">
        <f>IF('Men Field input'!A168="","",'Men Field input'!A168)</f>
        <v/>
      </c>
      <c r="B497" s="38">
        <f>IF('Men Field input'!B168="","",'Men Field input'!B168)</f>
        <v>4</v>
      </c>
      <c r="C497" s="38" t="str">
        <f>IF('Men Field input'!C168="","",'Men Field input'!C168)</f>
        <v/>
      </c>
      <c r="D497" s="38" t="str">
        <f>IF('Men Field input'!D168="","",'Men Field input'!D168)</f>
        <v/>
      </c>
      <c r="E497" s="38" t="str">
        <f>IF('Men Field input'!E168="","",'Men Field input'!E168)</f>
        <v/>
      </c>
      <c r="F497" s="50" t="str">
        <f>IF('Men Field input'!T168="","",'Men Field input'!G168)</f>
        <v/>
      </c>
      <c r="G497" s="46">
        <f>IF('Men Field input'!K168="","",'Men Field input'!K168)</f>
        <v>0</v>
      </c>
      <c r="H497" s="46">
        <f>IF('Men Field input'!L168="","",'Men Field input'!L168)</f>
        <v>0</v>
      </c>
      <c r="I497" s="38" t="str">
        <f t="shared" si="44"/>
        <v/>
      </c>
    </row>
    <row r="498" spans="1:9">
      <c r="A498" t="str">
        <f>IF('Men Field input'!A169="","",'Men Field input'!A169)</f>
        <v/>
      </c>
      <c r="B498" s="38">
        <f>IF('Men Field input'!B169="","",'Men Field input'!B169)</f>
        <v>5</v>
      </c>
      <c r="C498" s="38" t="str">
        <f>IF('Men Field input'!C169="","",'Men Field input'!C169)</f>
        <v/>
      </c>
      <c r="D498" s="38" t="str">
        <f>IF('Men Field input'!D169="","",'Men Field input'!D169)</f>
        <v/>
      </c>
      <c r="E498" s="38" t="str">
        <f>IF('Men Field input'!E169="","",'Men Field input'!E169)</f>
        <v/>
      </c>
      <c r="F498" s="50" t="str">
        <f>IF('Men Field input'!T169="","",'Men Field input'!G169)</f>
        <v/>
      </c>
      <c r="G498" s="46">
        <f>IF('Men Field input'!K169="","",'Men Field input'!K169)</f>
        <v>0</v>
      </c>
      <c r="H498" s="46">
        <f>IF('Men Field input'!L169="","",'Men Field input'!L169)</f>
        <v>0</v>
      </c>
      <c r="I498" s="38" t="str">
        <f t="shared" si="44"/>
        <v/>
      </c>
    </row>
    <row r="499" spans="1:9">
      <c r="A499" t="str">
        <f>IF('Men Field input'!A170="","",'Men Field input'!A170)</f>
        <v/>
      </c>
      <c r="B499" s="38">
        <f>IF('Men Field input'!B170="","",'Men Field input'!B170)</f>
        <v>6</v>
      </c>
      <c r="C499" s="38" t="str">
        <f>IF('Men Field input'!C170="","",'Men Field input'!C170)</f>
        <v/>
      </c>
      <c r="D499" s="38" t="str">
        <f>IF('Men Field input'!D170="","",'Men Field input'!D170)</f>
        <v/>
      </c>
      <c r="E499" s="38" t="str">
        <f>IF('Men Field input'!E170="","",'Men Field input'!E170)</f>
        <v/>
      </c>
      <c r="F499" s="50" t="str">
        <f>IF('Men Field input'!T170="","",'Men Field input'!G170)</f>
        <v/>
      </c>
      <c r="G499" s="46">
        <f>IF('Men Field input'!K170="","",'Men Field input'!K170)</f>
        <v>0</v>
      </c>
      <c r="H499" s="46">
        <f>IF('Men Field input'!L170="","",'Men Field input'!L170)</f>
        <v>0</v>
      </c>
      <c r="I499" s="38" t="str">
        <f t="shared" si="44"/>
        <v/>
      </c>
    </row>
    <row r="500" spans="1:9">
      <c r="A500" t="str">
        <f>IF('Men Field input'!A171="","",'Men Field input'!A171)</f>
        <v/>
      </c>
      <c r="B500" s="38">
        <f>IF('Men Field input'!B171="","",'Men Field input'!B171)</f>
        <v>7</v>
      </c>
      <c r="C500" s="38" t="str">
        <f>IF('Men Field input'!C171="","",'Men Field input'!C171)</f>
        <v/>
      </c>
      <c r="D500" s="38" t="str">
        <f>IF('Men Field input'!D171="","",'Men Field input'!D171)</f>
        <v/>
      </c>
      <c r="E500" s="38" t="str">
        <f>IF('Men Field input'!E171="","",'Men Field input'!E171)</f>
        <v/>
      </c>
      <c r="F500" s="50" t="str">
        <f>IF('Men Field input'!T171="","",'Men Field input'!G171)</f>
        <v/>
      </c>
      <c r="G500" s="46">
        <f>IF('Men Field input'!K171="","",'Men Field input'!K171)</f>
        <v>0</v>
      </c>
      <c r="H500" s="46">
        <f>IF('Men Field input'!L171="","",'Men Field input'!L171)</f>
        <v>0</v>
      </c>
      <c r="I500" s="38" t="str">
        <f t="shared" si="44"/>
        <v/>
      </c>
    </row>
    <row r="501" spans="1:9">
      <c r="A501" t="str">
        <f>IF('Men Field input'!A172="","",'Men Field input'!A172)</f>
        <v/>
      </c>
      <c r="B501" s="38">
        <f>IF('Men Field input'!B172="","",'Men Field input'!B172)</f>
        <v>8</v>
      </c>
      <c r="C501" s="38" t="str">
        <f>IF('Men Field input'!C172="","",'Men Field input'!C172)</f>
        <v/>
      </c>
      <c r="D501" s="38" t="str">
        <f>IF('Men Field input'!D172="","",'Men Field input'!D172)</f>
        <v/>
      </c>
      <c r="E501" s="38" t="str">
        <f>IF('Men Field input'!E172="","",'Men Field input'!E172)</f>
        <v/>
      </c>
      <c r="F501" s="50" t="str">
        <f>IF('Men Field input'!T172="","",'Men Field input'!G172)</f>
        <v/>
      </c>
      <c r="G501" s="46">
        <f>IF('Men Field input'!K172="","",'Men Field input'!K172)</f>
        <v>0</v>
      </c>
      <c r="H501" s="46">
        <f>IF('Men Field input'!L172="","",'Men Field input'!L172)</f>
        <v>0</v>
      </c>
      <c r="I501" s="38" t="str">
        <f t="shared" si="44"/>
        <v/>
      </c>
    </row>
    <row r="502" spans="1:9">
      <c r="A502" s="16" t="str">
        <f>IF('Men Field input'!A173="","",'Men Field input'!A173)</f>
        <v>Event</v>
      </c>
      <c r="B502" t="str">
        <f>IF('Men Field input'!B173="","",'Men Field input'!B173)</f>
        <v/>
      </c>
      <c r="C502" t="str">
        <f>IF('Men Field input'!C173="","",'Men Field input'!C173)</f>
        <v/>
      </c>
      <c r="D502" t="str">
        <f>IF('Men Field input'!D173="","",'Men Field input'!D173)</f>
        <v/>
      </c>
      <c r="E502" t="str">
        <f>IF('Men Field input'!E173="","",'Men Field input'!E173)</f>
        <v/>
      </c>
      <c r="F502" s="51" t="str">
        <f>IF('Men Field input'!T173="","",'Men Field input'!T173)</f>
        <v/>
      </c>
      <c r="G502" s="2" t="str">
        <f>IF('Men Field input'!K173="","",'Men Field input'!K173)</f>
        <v/>
      </c>
      <c r="H502" s="2" t="str">
        <f>IF('Men Field input'!L173="","",'Men Field input'!L173)</f>
        <v/>
      </c>
    </row>
    <row r="503" spans="1:9">
      <c r="A503" s="16" t="str">
        <f>IF('Men Field input'!A174="","",'Men Field input'!A174)</f>
        <v>DT</v>
      </c>
      <c r="B503" s="47" t="str">
        <f>IF('Men Field input'!B174="","",'Men Field input'!B174)</f>
        <v>B+C string</v>
      </c>
      <c r="C503" s="42" t="str">
        <f>IF('Men Field input'!C174="","",'Men Field input'!C174)</f>
        <v/>
      </c>
      <c r="D503" s="42" t="str">
        <f>IF('Men Field input'!D174="","",'Men Field input'!D174)</f>
        <v/>
      </c>
      <c r="E503" s="42" t="str">
        <f>IF('Men Field input'!E174="","",'Men Field input'!E174)</f>
        <v/>
      </c>
      <c r="F503" s="48"/>
      <c r="G503" s="43" t="str">
        <f>IF('Men Field input'!K174="","",'Men Field input'!K174)</f>
        <v>Position</v>
      </c>
      <c r="H503" s="43" t="str">
        <f>IF('Men Field input'!L174="","",'Men Field input'!L174)</f>
        <v>Bonus</v>
      </c>
      <c r="I503" s="98" t="s">
        <v>261</v>
      </c>
    </row>
    <row r="504" spans="1:9">
      <c r="A504" s="40" t="str">
        <f>IF('Men Field input'!A175="","",'Men Field input'!A175)</f>
        <v>MEN</v>
      </c>
      <c r="B504" s="37" t="str">
        <f>IF('Men Field input'!B175="","",'Men Field input'!B175)</f>
        <v>Position</v>
      </c>
      <c r="C504" s="37" t="str">
        <f>IF('Men Field input'!C175="","",'Men Field input'!C175)</f>
        <v>Competitor</v>
      </c>
      <c r="D504" s="37" t="str">
        <f>IF('Men Field input'!D175="","",'Men Field input'!D175)</f>
        <v>Club</v>
      </c>
      <c r="E504" s="37" t="str">
        <f>IF('Men Field input'!E175="","",'Men Field input'!E175)</f>
        <v>Bib Number</v>
      </c>
      <c r="F504" s="49" t="str">
        <f>IF('Men Field input'!T175="","",'Men Field input'!T175)</f>
        <v>Performance</v>
      </c>
      <c r="G504" s="45" t="str">
        <f>IF('Men Field input'!K175="","",'Men Field input'!K175)</f>
        <v>Points</v>
      </c>
      <c r="H504" s="45" t="str">
        <f>IF('Men Field input'!L175="","",'Men Field input'!L175)</f>
        <v>Points</v>
      </c>
      <c r="I504" s="44" t="s">
        <v>262</v>
      </c>
    </row>
    <row r="505" spans="1:9">
      <c r="A505" t="str">
        <f>IF('Men Field input'!A176="","",'Men Field input'!A176)</f>
        <v/>
      </c>
      <c r="B505" s="38">
        <f>IF('Men Field input'!B176="","",'Men Field input'!B176)</f>
        <v>1</v>
      </c>
      <c r="C505" s="38" t="str">
        <f>IF('Men Field input'!C176="","",'Men Field input'!C176)</f>
        <v/>
      </c>
      <c r="D505" s="38" t="str">
        <f>IF('Men Field input'!D176="","",'Men Field input'!D176)</f>
        <v/>
      </c>
      <c r="E505" s="38" t="str">
        <f>IF('Men Field input'!E176="","",'Men Field input'!E176)</f>
        <v/>
      </c>
      <c r="F505" s="50" t="str">
        <f>IF('Men Field input'!T176="","",'Men Field input'!G176)</f>
        <v/>
      </c>
      <c r="G505" s="46">
        <f>IF('Men Field input'!K176="","",'Men Field input'!K176)</f>
        <v>0</v>
      </c>
      <c r="H505" s="46">
        <f>IF('Men Field input'!L176="","",'Men Field input'!L176)</f>
        <v>0</v>
      </c>
      <c r="I505" s="99" t="str">
        <f>IF(G505=0,"",F505)</f>
        <v/>
      </c>
    </row>
    <row r="506" spans="1:9">
      <c r="A506" t="str">
        <f>IF('Men Field input'!A177="","",'Men Field input'!A177)</f>
        <v/>
      </c>
      <c r="B506" s="38">
        <f>IF('Men Field input'!B177="","",'Men Field input'!B177)</f>
        <v>2</v>
      </c>
      <c r="C506" s="38" t="str">
        <f>IF('Men Field input'!C177="","",'Men Field input'!C177)</f>
        <v/>
      </c>
      <c r="D506" s="38" t="str">
        <f>IF('Men Field input'!D177="","",'Men Field input'!D177)</f>
        <v/>
      </c>
      <c r="E506" s="38" t="str">
        <f>IF('Men Field input'!E177="","",'Men Field input'!E177)</f>
        <v/>
      </c>
      <c r="F506" s="50" t="str">
        <f>IF('Men Field input'!T177="","",'Men Field input'!G177)</f>
        <v/>
      </c>
      <c r="G506" s="46">
        <f>IF('Men Field input'!K177="","",'Men Field input'!K177)</f>
        <v>0</v>
      </c>
      <c r="H506" s="46">
        <f>IF('Men Field input'!L177="","",'Men Field input'!L177)</f>
        <v>0</v>
      </c>
      <c r="I506" s="38" t="str">
        <f t="shared" ref="I506:I512" si="45">IF(G506=0,"",F506)</f>
        <v/>
      </c>
    </row>
    <row r="507" spans="1:9">
      <c r="A507" t="str">
        <f>IF('Men Field input'!A178="","",'Men Field input'!A178)</f>
        <v/>
      </c>
      <c r="B507" s="38">
        <f>IF('Men Field input'!B178="","",'Men Field input'!B178)</f>
        <v>3</v>
      </c>
      <c r="C507" s="38" t="str">
        <f>IF('Men Field input'!C178="","",'Men Field input'!C178)</f>
        <v/>
      </c>
      <c r="D507" s="38" t="str">
        <f>IF('Men Field input'!D178="","",'Men Field input'!D178)</f>
        <v/>
      </c>
      <c r="E507" s="38" t="str">
        <f>IF('Men Field input'!E178="","",'Men Field input'!E178)</f>
        <v/>
      </c>
      <c r="F507" s="50" t="str">
        <f>IF('Men Field input'!T178="","",'Men Field input'!G178)</f>
        <v/>
      </c>
      <c r="G507" s="46">
        <f>IF('Men Field input'!K178="","",'Men Field input'!K178)</f>
        <v>0</v>
      </c>
      <c r="H507" s="46">
        <f>IF('Men Field input'!L178="","",'Men Field input'!L178)</f>
        <v>0</v>
      </c>
      <c r="I507" s="38" t="str">
        <f t="shared" si="45"/>
        <v/>
      </c>
    </row>
    <row r="508" spans="1:9">
      <c r="A508" t="str">
        <f>IF('Men Field input'!A179="","",'Men Field input'!A179)</f>
        <v/>
      </c>
      <c r="B508" s="38">
        <f>IF('Men Field input'!B179="","",'Men Field input'!B179)</f>
        <v>4</v>
      </c>
      <c r="C508" s="38" t="str">
        <f>IF('Men Field input'!C179="","",'Men Field input'!C179)</f>
        <v/>
      </c>
      <c r="D508" s="38" t="str">
        <f>IF('Men Field input'!D179="","",'Men Field input'!D179)</f>
        <v/>
      </c>
      <c r="E508" s="38" t="str">
        <f>IF('Men Field input'!E179="","",'Men Field input'!E179)</f>
        <v/>
      </c>
      <c r="F508" s="50" t="str">
        <f>IF('Men Field input'!T179="","",'Men Field input'!G179)</f>
        <v/>
      </c>
      <c r="G508" s="46">
        <f>IF('Men Field input'!K179="","",'Men Field input'!K179)</f>
        <v>0</v>
      </c>
      <c r="H508" s="46">
        <f>IF('Men Field input'!L179="","",'Men Field input'!L179)</f>
        <v>0</v>
      </c>
      <c r="I508" s="38" t="str">
        <f t="shared" si="45"/>
        <v/>
      </c>
    </row>
    <row r="509" spans="1:9">
      <c r="A509" t="str">
        <f>IF('Men Field input'!A180="","",'Men Field input'!A180)</f>
        <v/>
      </c>
      <c r="B509" s="38">
        <f>IF('Men Field input'!B180="","",'Men Field input'!B180)</f>
        <v>5</v>
      </c>
      <c r="C509" s="38" t="str">
        <f>IF('Men Field input'!C180="","",'Men Field input'!C180)</f>
        <v/>
      </c>
      <c r="D509" s="38" t="str">
        <f>IF('Men Field input'!D180="","",'Men Field input'!D180)</f>
        <v/>
      </c>
      <c r="E509" s="38" t="str">
        <f>IF('Men Field input'!E180="","",'Men Field input'!E180)</f>
        <v/>
      </c>
      <c r="F509" s="50" t="str">
        <f>IF('Men Field input'!T180="","",'Men Field input'!G180)</f>
        <v/>
      </c>
      <c r="G509" s="46">
        <f>IF('Men Field input'!K180="","",'Men Field input'!K180)</f>
        <v>0</v>
      </c>
      <c r="H509" s="46">
        <f>IF('Men Field input'!L180="","",'Men Field input'!L180)</f>
        <v>0</v>
      </c>
      <c r="I509" s="38" t="str">
        <f t="shared" si="45"/>
        <v/>
      </c>
    </row>
    <row r="510" spans="1:9">
      <c r="A510" t="str">
        <f>IF('Men Field input'!A181="","",'Men Field input'!A181)</f>
        <v/>
      </c>
      <c r="B510" s="38">
        <f>IF('Men Field input'!B181="","",'Men Field input'!B181)</f>
        <v>6</v>
      </c>
      <c r="C510" s="38" t="str">
        <f>IF('Men Field input'!C181="","",'Men Field input'!C181)</f>
        <v/>
      </c>
      <c r="D510" s="38" t="str">
        <f>IF('Men Field input'!D181="","",'Men Field input'!D181)</f>
        <v/>
      </c>
      <c r="E510" s="38" t="str">
        <f>IF('Men Field input'!E181="","",'Men Field input'!E181)</f>
        <v/>
      </c>
      <c r="F510" s="50" t="str">
        <f>IF('Men Field input'!T181="","",'Men Field input'!G181)</f>
        <v/>
      </c>
      <c r="G510" s="46">
        <f>IF('Men Field input'!K181="","",'Men Field input'!K181)</f>
        <v>0</v>
      </c>
      <c r="H510" s="46">
        <f>IF('Men Field input'!L181="","",'Men Field input'!L181)</f>
        <v>0</v>
      </c>
      <c r="I510" s="38" t="str">
        <f t="shared" si="45"/>
        <v/>
      </c>
    </row>
    <row r="511" spans="1:9">
      <c r="A511" t="str">
        <f>IF('Men Field input'!A182="","",'Men Field input'!A182)</f>
        <v/>
      </c>
      <c r="B511" s="38">
        <f>IF('Men Field input'!B182="","",'Men Field input'!B182)</f>
        <v>7</v>
      </c>
      <c r="C511" s="38" t="str">
        <f>IF('Men Field input'!C182="","",'Men Field input'!C182)</f>
        <v/>
      </c>
      <c r="D511" s="38" t="str">
        <f>IF('Men Field input'!D182="","",'Men Field input'!D182)</f>
        <v/>
      </c>
      <c r="E511" s="38" t="str">
        <f>IF('Men Field input'!E182="","",'Men Field input'!E182)</f>
        <v/>
      </c>
      <c r="F511" s="50" t="str">
        <f>IF('Men Field input'!T182="","",'Men Field input'!G182)</f>
        <v/>
      </c>
      <c r="G511" s="46">
        <f>IF('Men Field input'!K182="","",'Men Field input'!K182)</f>
        <v>0</v>
      </c>
      <c r="H511" s="46">
        <f>IF('Men Field input'!L182="","",'Men Field input'!L182)</f>
        <v>0</v>
      </c>
      <c r="I511" s="38" t="str">
        <f t="shared" si="45"/>
        <v/>
      </c>
    </row>
    <row r="512" spans="1:9">
      <c r="A512" t="str">
        <f>IF('Men Field input'!A183="","",'Men Field input'!A183)</f>
        <v/>
      </c>
      <c r="B512" s="38">
        <f>IF('Men Field input'!B183="","",'Men Field input'!B183)</f>
        <v>8</v>
      </c>
      <c r="C512" s="38" t="str">
        <f>IF('Men Field input'!C183="","",'Men Field input'!C183)</f>
        <v/>
      </c>
      <c r="D512" s="38" t="str">
        <f>IF('Men Field input'!D183="","",'Men Field input'!D183)</f>
        <v/>
      </c>
      <c r="E512" s="38" t="str">
        <f>IF('Men Field input'!E183="","",'Men Field input'!E183)</f>
        <v/>
      </c>
      <c r="F512" s="50" t="str">
        <f>IF('Men Field input'!T183="","",'Men Field input'!G183)</f>
        <v/>
      </c>
      <c r="G512" s="46">
        <f>IF('Men Field input'!K183="","",'Men Field input'!K183)</f>
        <v>0</v>
      </c>
      <c r="H512" s="46">
        <f>IF('Men Field input'!L183="","",'Men Field input'!L183)</f>
        <v>0</v>
      </c>
      <c r="I512" s="38" t="str">
        <f t="shared" si="45"/>
        <v/>
      </c>
    </row>
    <row r="513" spans="1:9">
      <c r="A513" t="str">
        <f>IF('Men Field input'!A184="","",'Men Field input'!A184)</f>
        <v/>
      </c>
      <c r="B513" s="38">
        <f>IF('Men Field input'!B184="","",'Men Field input'!B184)</f>
        <v>9</v>
      </c>
      <c r="C513" s="38" t="str">
        <f>IF('Men Field input'!C184="","",'Men Field input'!C184)</f>
        <v/>
      </c>
      <c r="D513" s="38" t="str">
        <f>IF('Men Field input'!D184="","",'Men Field input'!D184)</f>
        <v/>
      </c>
      <c r="E513" s="38" t="str">
        <f>IF('Men Field input'!E184="","",'Men Field input'!E184)</f>
        <v/>
      </c>
      <c r="F513" s="50" t="str">
        <f>IF('Men Field input'!T184="","",'Men Field input'!G184)</f>
        <v/>
      </c>
      <c r="G513" s="46">
        <f>IF('Men Field input'!K184="","",'Men Field input'!K184)</f>
        <v>0</v>
      </c>
      <c r="H513" s="46">
        <f>IF('Men Field input'!L184="","",'Men Field input'!L184)</f>
        <v>0</v>
      </c>
      <c r="I513" s="99" t="str">
        <f>IF(G513=0,"",F513)</f>
        <v/>
      </c>
    </row>
    <row r="514" spans="1:9">
      <c r="A514" t="str">
        <f>IF('Men Field input'!A185="","",'Men Field input'!A185)</f>
        <v/>
      </c>
      <c r="B514" s="38">
        <f>IF('Men Field input'!B185="","",'Men Field input'!B185)</f>
        <v>10</v>
      </c>
      <c r="C514" s="38" t="str">
        <f>IF('Men Field input'!C185="","",'Men Field input'!C185)</f>
        <v/>
      </c>
      <c r="D514" s="38" t="str">
        <f>IF('Men Field input'!D185="","",'Men Field input'!D185)</f>
        <v/>
      </c>
      <c r="E514" s="38" t="str">
        <f>IF('Men Field input'!E185="","",'Men Field input'!E185)</f>
        <v/>
      </c>
      <c r="F514" s="50" t="str">
        <f>IF('Men Field input'!T185="","",'Men Field input'!G185)</f>
        <v/>
      </c>
      <c r="G514" s="46">
        <f>IF('Men Field input'!K185="","",'Men Field input'!K185)</f>
        <v>0</v>
      </c>
      <c r="H514" s="46">
        <f>IF('Men Field input'!L185="","",'Men Field input'!L185)</f>
        <v>0</v>
      </c>
      <c r="I514" s="38" t="str">
        <f t="shared" ref="I514:I520" si="46">IF(G514=0,"",F514)</f>
        <v/>
      </c>
    </row>
    <row r="515" spans="1:9">
      <c r="A515" t="str">
        <f>IF('Men Field input'!A186="","",'Men Field input'!A186)</f>
        <v/>
      </c>
      <c r="B515" s="38">
        <f>IF('Men Field input'!B186="","",'Men Field input'!B186)</f>
        <v>11</v>
      </c>
      <c r="C515" s="38" t="str">
        <f>IF('Men Field input'!C186="","",'Men Field input'!C186)</f>
        <v/>
      </c>
      <c r="D515" s="38" t="str">
        <f>IF('Men Field input'!D186="","",'Men Field input'!D186)</f>
        <v/>
      </c>
      <c r="E515" s="38" t="str">
        <f>IF('Men Field input'!E186="","",'Men Field input'!E186)</f>
        <v/>
      </c>
      <c r="F515" s="50" t="str">
        <f>IF('Men Field input'!T186="","",'Men Field input'!G186)</f>
        <v/>
      </c>
      <c r="G515" s="46">
        <f>IF('Men Field input'!K186="","",'Men Field input'!K186)</f>
        <v>0</v>
      </c>
      <c r="H515" s="46">
        <f>IF('Men Field input'!L186="","",'Men Field input'!L186)</f>
        <v>0</v>
      </c>
      <c r="I515" s="38" t="str">
        <f t="shared" si="46"/>
        <v/>
      </c>
    </row>
    <row r="516" spans="1:9">
      <c r="A516" t="str">
        <f>IF('Men Field input'!A187="","",'Men Field input'!A187)</f>
        <v/>
      </c>
      <c r="B516" s="38">
        <f>IF('Men Field input'!B187="","",'Men Field input'!B187)</f>
        <v>12</v>
      </c>
      <c r="C516" s="38" t="str">
        <f>IF('Men Field input'!C187="","",'Men Field input'!C187)</f>
        <v/>
      </c>
      <c r="D516" s="38" t="str">
        <f>IF('Men Field input'!D187="","",'Men Field input'!D187)</f>
        <v/>
      </c>
      <c r="E516" s="38" t="str">
        <f>IF('Men Field input'!E187="","",'Men Field input'!E187)</f>
        <v/>
      </c>
      <c r="F516" s="50" t="str">
        <f>IF('Men Field input'!T187="","",'Men Field input'!G187)</f>
        <v/>
      </c>
      <c r="G516" s="46">
        <f>IF('Men Field input'!K187="","",'Men Field input'!K187)</f>
        <v>0</v>
      </c>
      <c r="H516" s="46">
        <f>IF('Men Field input'!L187="","",'Men Field input'!L187)</f>
        <v>0</v>
      </c>
      <c r="I516" s="38" t="str">
        <f t="shared" si="46"/>
        <v/>
      </c>
    </row>
    <row r="517" spans="1:9">
      <c r="A517" t="str">
        <f>IF('Men Field input'!A188="","",'Men Field input'!A188)</f>
        <v/>
      </c>
      <c r="B517" s="38">
        <f>IF('Men Field input'!B188="","",'Men Field input'!B188)</f>
        <v>13</v>
      </c>
      <c r="C517" s="38" t="str">
        <f>IF('Men Field input'!C188="","",'Men Field input'!C188)</f>
        <v/>
      </c>
      <c r="D517" s="38" t="str">
        <f>IF('Men Field input'!D188="","",'Men Field input'!D188)</f>
        <v/>
      </c>
      <c r="E517" s="38" t="str">
        <f>IF('Men Field input'!E188="","",'Men Field input'!E188)</f>
        <v/>
      </c>
      <c r="F517" s="50" t="str">
        <f>IF('Men Field input'!T188="","",'Men Field input'!G188)</f>
        <v/>
      </c>
      <c r="G517" s="46">
        <f>IF('Men Field input'!K188="","",'Men Field input'!K188)</f>
        <v>0</v>
      </c>
      <c r="H517" s="46">
        <f>IF('Men Field input'!L188="","",'Men Field input'!L188)</f>
        <v>0</v>
      </c>
      <c r="I517" s="38" t="str">
        <f t="shared" si="46"/>
        <v/>
      </c>
    </row>
    <row r="518" spans="1:9">
      <c r="A518" t="str">
        <f>IF('Men Field input'!A189="","",'Men Field input'!A189)</f>
        <v/>
      </c>
      <c r="B518" s="38">
        <f>IF('Men Field input'!B189="","",'Men Field input'!B189)</f>
        <v>14</v>
      </c>
      <c r="C518" s="38" t="str">
        <f>IF('Men Field input'!C189="","",'Men Field input'!C189)</f>
        <v/>
      </c>
      <c r="D518" s="38" t="str">
        <f>IF('Men Field input'!D189="","",'Men Field input'!D189)</f>
        <v/>
      </c>
      <c r="E518" s="38" t="str">
        <f>IF('Men Field input'!E189="","",'Men Field input'!E189)</f>
        <v/>
      </c>
      <c r="F518" s="50" t="str">
        <f>IF('Men Field input'!T189="","",'Men Field input'!G189)</f>
        <v/>
      </c>
      <c r="G518" s="46">
        <f>IF('Men Field input'!K189="","",'Men Field input'!K189)</f>
        <v>0</v>
      </c>
      <c r="H518" s="46">
        <f>IF('Men Field input'!L189="","",'Men Field input'!L189)</f>
        <v>0</v>
      </c>
      <c r="I518" s="38" t="str">
        <f t="shared" si="46"/>
        <v/>
      </c>
    </row>
    <row r="519" spans="1:9">
      <c r="A519" t="str">
        <f>IF('Men Field input'!A190="","",'Men Field input'!A190)</f>
        <v/>
      </c>
      <c r="B519" s="38">
        <f>IF('Men Field input'!B190="","",'Men Field input'!B190)</f>
        <v>15</v>
      </c>
      <c r="C519" s="38" t="str">
        <f>IF('Men Field input'!C190="","",'Men Field input'!C190)</f>
        <v/>
      </c>
      <c r="D519" s="38" t="str">
        <f>IF('Men Field input'!D190="","",'Men Field input'!D190)</f>
        <v/>
      </c>
      <c r="E519" s="38" t="str">
        <f>IF('Men Field input'!E190="","",'Men Field input'!E190)</f>
        <v/>
      </c>
      <c r="F519" s="50" t="str">
        <f>IF('Men Field input'!T190="","",'Men Field input'!G190)</f>
        <v/>
      </c>
      <c r="G519" s="46">
        <f>IF('Men Field input'!K190="","",'Men Field input'!K190)</f>
        <v>0</v>
      </c>
      <c r="H519" s="46">
        <f>IF('Men Field input'!L190="","",'Men Field input'!L190)</f>
        <v>0</v>
      </c>
      <c r="I519" s="38" t="str">
        <f t="shared" si="46"/>
        <v/>
      </c>
    </row>
    <row r="520" spans="1:9">
      <c r="A520" t="str">
        <f>IF('Men Field input'!A191="","",'Men Field input'!A191)</f>
        <v/>
      </c>
      <c r="B520" s="38">
        <f>IF('Men Field input'!B191="","",'Men Field input'!B191)</f>
        <v>16</v>
      </c>
      <c r="C520" s="38" t="str">
        <f>IF('Men Field input'!C191="","",'Men Field input'!C191)</f>
        <v/>
      </c>
      <c r="D520" s="38" t="str">
        <f>IF('Men Field input'!D191="","",'Men Field input'!D191)</f>
        <v/>
      </c>
      <c r="E520" s="38" t="str">
        <f>IF('Men Field input'!E191="","",'Men Field input'!E191)</f>
        <v/>
      </c>
      <c r="F520" s="50" t="str">
        <f>IF('Men Field input'!T191="","",'Men Field input'!G191)</f>
        <v/>
      </c>
      <c r="G520" s="46">
        <f>IF('Men Field input'!K191="","",'Men Field input'!K191)</f>
        <v>0</v>
      </c>
      <c r="H520" s="46">
        <f>IF('Men Field input'!L191="","",'Men Field input'!L191)</f>
        <v>0</v>
      </c>
      <c r="I520" s="38" t="str">
        <f t="shared" si="46"/>
        <v/>
      </c>
    </row>
    <row r="521" spans="1:9">
      <c r="A521" t="str">
        <f>IF('Men Field input'!A192="","",'Men Field input'!A192)</f>
        <v/>
      </c>
      <c r="B521" t="str">
        <f>IF('Men Field input'!B192="","",'Men Field input'!B192)</f>
        <v/>
      </c>
      <c r="C521" t="str">
        <f>IF('Men Field input'!C192="","",'Men Field input'!C192)</f>
        <v/>
      </c>
      <c r="D521" t="str">
        <f>IF('Men Field input'!D192="","",'Men Field input'!D192)</f>
        <v/>
      </c>
      <c r="E521" t="str">
        <f>IF('Men Field input'!E192="","",'Men Field input'!E192)</f>
        <v/>
      </c>
      <c r="F521" s="51" t="str">
        <f>IF('Men Field input'!T192="","",'Men Field input'!T192)</f>
        <v/>
      </c>
      <c r="G521" s="2" t="str">
        <f>IF('Men Field input'!K192="","",'Men Field input'!K192)</f>
        <v/>
      </c>
      <c r="H521" s="2" t="str">
        <f>IF('Men Field input'!L192="","",'Men Field input'!L192)</f>
        <v/>
      </c>
    </row>
    <row r="522" spans="1:9">
      <c r="A522" t="str">
        <f>IF('Men Field input'!A193="","",'Men Field input'!A193)</f>
        <v/>
      </c>
      <c r="B522" t="str">
        <f>IF('Men Field input'!B193="","",'Men Field input'!B193)</f>
        <v/>
      </c>
      <c r="C522" t="str">
        <f>IF('Men Field input'!C193="","",'Men Field input'!C193)</f>
        <v/>
      </c>
      <c r="D522" t="str">
        <f>IF('Men Field input'!D193="","",'Men Field input'!D193)</f>
        <v/>
      </c>
      <c r="E522" t="str">
        <f>IF('Men Field input'!E193="","",'Men Field input'!E193)</f>
        <v/>
      </c>
      <c r="F522" s="51" t="str">
        <f>IF('Men Field input'!T193="","",'Men Field input'!T193)</f>
        <v/>
      </c>
      <c r="G522" s="2" t="str">
        <f>IF('Men Field input'!K193="","",'Men Field input'!K193)</f>
        <v/>
      </c>
      <c r="H522" s="2" t="str">
        <f>IF('Men Field input'!L193="","",'Men Field input'!L193)</f>
        <v/>
      </c>
    </row>
    <row r="523" spans="1:9">
      <c r="A523" s="39" t="str">
        <f>IF('Men Field input'!A194="","",'Men Field input'!A194)</f>
        <v>Event</v>
      </c>
      <c r="B523" s="39" t="str">
        <f>IF('Men Field input'!B194="","",'Men Field input'!B194)</f>
        <v>Event</v>
      </c>
      <c r="C523" s="39" t="str">
        <f>IF('Men Field input'!C194="","",'Men Field input'!C194)</f>
        <v>HT</v>
      </c>
      <c r="D523" s="39" t="str">
        <f>IF('Men Field input'!D194="","",'Men Field input'!D194)</f>
        <v>metres</v>
      </c>
      <c r="E523" s="40" t="str">
        <f>A525</f>
        <v>MEN</v>
      </c>
      <c r="F523" s="51" t="str">
        <f>IF('Men Field input'!T194="","",'Men Field input'!T194)</f>
        <v/>
      </c>
      <c r="G523" s="2" t="str">
        <f>IF('Men Field input'!K194="","",'Men Field input'!K194)</f>
        <v/>
      </c>
      <c r="H523" s="2" t="str">
        <f>IF('Men Field input'!L194="","",'Men Field input'!L194)</f>
        <v/>
      </c>
    </row>
    <row r="524" spans="1:9">
      <c r="A524" s="39" t="str">
        <f>IF('Men Field input'!A195="","",'Men Field input'!A195)</f>
        <v>HT</v>
      </c>
      <c r="B524" s="41" t="str">
        <f>IF('Men Field input'!B195="","",'Men Field input'!B195)</f>
        <v>A string</v>
      </c>
      <c r="C524" s="42" t="str">
        <f>IF('Men Field input'!C195="","",'Men Field input'!C195)</f>
        <v/>
      </c>
      <c r="D524" s="42" t="str">
        <f>IF('Men Field input'!D195="","",'Men Field input'!D195)</f>
        <v/>
      </c>
      <c r="E524" s="42" t="str">
        <f>IF('Men Field input'!E195="","",'Men Field input'!E195)</f>
        <v/>
      </c>
      <c r="F524" s="48"/>
      <c r="G524" s="43" t="str">
        <f>IF('Men Field input'!K195="","",'Men Field input'!K195)</f>
        <v>Position</v>
      </c>
      <c r="H524" s="43" t="str">
        <f>IF('Men Field input'!L195="","",'Men Field input'!L195)</f>
        <v>Bonus</v>
      </c>
      <c r="I524" s="98" t="s">
        <v>261</v>
      </c>
    </row>
    <row r="525" spans="1:9">
      <c r="A525" s="40" t="str">
        <f>IF('Men Field input'!A196="","",'Men Field input'!A196)</f>
        <v>MEN</v>
      </c>
      <c r="B525" s="44" t="str">
        <f>IF('Men Field input'!B196="","",'Men Field input'!B196)</f>
        <v>Position</v>
      </c>
      <c r="C525" s="37" t="str">
        <f>IF('Men Field input'!C196="","",'Men Field input'!C196)</f>
        <v>Competitor</v>
      </c>
      <c r="D525" s="37" t="str">
        <f>IF('Men Field input'!D196="","",'Men Field input'!D196)</f>
        <v>Club</v>
      </c>
      <c r="E525" s="37" t="str">
        <f>IF('Men Field input'!E196="","",'Men Field input'!E196)</f>
        <v>Bib Number</v>
      </c>
      <c r="F525" s="49" t="str">
        <f>IF('Men Field input'!T196="","",'Men Field input'!T196)</f>
        <v>Performance</v>
      </c>
      <c r="G525" s="45" t="str">
        <f>IF('Men Field input'!K196="","",'Men Field input'!K196)</f>
        <v>Points</v>
      </c>
      <c r="H525" s="45" t="str">
        <f>IF('Men Field input'!L196="","",'Men Field input'!L196)</f>
        <v>Points</v>
      </c>
      <c r="I525" s="44" t="s">
        <v>262</v>
      </c>
    </row>
    <row r="526" spans="1:9">
      <c r="A526" t="str">
        <f>IF('Men Field input'!A197="","",'Men Field input'!A197)</f>
        <v/>
      </c>
      <c r="B526" s="38">
        <f>IF('Men Field input'!B197="","",'Men Field input'!B197)</f>
        <v>1</v>
      </c>
      <c r="C526" s="38" t="str">
        <f>IF('Men Field input'!C197="","",'Men Field input'!C197)</f>
        <v/>
      </c>
      <c r="D526" s="38" t="str">
        <f>IF('Men Field input'!D197="","",'Men Field input'!D197)</f>
        <v/>
      </c>
      <c r="E526" s="38" t="str">
        <f>IF('Men Field input'!E197="","",'Men Field input'!E197)</f>
        <v/>
      </c>
      <c r="F526" s="50" t="str">
        <f>IF('Men Field input'!T197="","",'Men Field input'!G197)</f>
        <v/>
      </c>
      <c r="G526" s="46">
        <f>IF('Men Field input'!K197="","",'Men Field input'!K197)</f>
        <v>0</v>
      </c>
      <c r="H526" s="46">
        <f>IF('Men Field input'!L197="","",'Men Field input'!L197)</f>
        <v>0</v>
      </c>
      <c r="I526" s="99" t="str">
        <f>IF(G526=0,"",F526)</f>
        <v/>
      </c>
    </row>
    <row r="527" spans="1:9">
      <c r="A527" t="str">
        <f>IF('Men Field input'!A198="","",'Men Field input'!A198)</f>
        <v/>
      </c>
      <c r="B527" s="38">
        <f>IF('Men Field input'!B198="","",'Men Field input'!B198)</f>
        <v>2</v>
      </c>
      <c r="C527" s="38" t="str">
        <f>IF('Men Field input'!C198="","",'Men Field input'!C198)</f>
        <v/>
      </c>
      <c r="D527" s="38" t="str">
        <f>IF('Men Field input'!D198="","",'Men Field input'!D198)</f>
        <v/>
      </c>
      <c r="E527" s="38" t="str">
        <f>IF('Men Field input'!E198="","",'Men Field input'!E198)</f>
        <v/>
      </c>
      <c r="F527" s="50" t="str">
        <f>IF('Men Field input'!T198="","",'Men Field input'!G198)</f>
        <v/>
      </c>
      <c r="G527" s="46">
        <f>IF('Men Field input'!K198="","",'Men Field input'!K198)</f>
        <v>0</v>
      </c>
      <c r="H527" s="46">
        <f>IF('Men Field input'!L198="","",'Men Field input'!L198)</f>
        <v>0</v>
      </c>
      <c r="I527" s="38" t="str">
        <f t="shared" ref="I527:I533" si="47">IF(G527=0,"",F527)</f>
        <v/>
      </c>
    </row>
    <row r="528" spans="1:9">
      <c r="A528" t="str">
        <f>IF('Men Field input'!A199="","",'Men Field input'!A199)</f>
        <v/>
      </c>
      <c r="B528" s="38">
        <f>IF('Men Field input'!B199="","",'Men Field input'!B199)</f>
        <v>3</v>
      </c>
      <c r="C528" s="38" t="str">
        <f>IF('Men Field input'!C199="","",'Men Field input'!C199)</f>
        <v/>
      </c>
      <c r="D528" s="38" t="str">
        <f>IF('Men Field input'!D199="","",'Men Field input'!D199)</f>
        <v/>
      </c>
      <c r="E528" s="38" t="str">
        <f>IF('Men Field input'!E199="","",'Men Field input'!E199)</f>
        <v/>
      </c>
      <c r="F528" s="50" t="str">
        <f>IF('Men Field input'!T199="","",'Men Field input'!G199)</f>
        <v/>
      </c>
      <c r="G528" s="46">
        <f>IF('Men Field input'!K199="","",'Men Field input'!K199)</f>
        <v>0</v>
      </c>
      <c r="H528" s="46">
        <f>IF('Men Field input'!L199="","",'Men Field input'!L199)</f>
        <v>0</v>
      </c>
      <c r="I528" s="38" t="str">
        <f t="shared" si="47"/>
        <v/>
      </c>
    </row>
    <row r="529" spans="1:9">
      <c r="A529" t="str">
        <f>IF('Men Field input'!A200="","",'Men Field input'!A200)</f>
        <v/>
      </c>
      <c r="B529" s="38">
        <f>IF('Men Field input'!B200="","",'Men Field input'!B200)</f>
        <v>4</v>
      </c>
      <c r="C529" s="38" t="str">
        <f>IF('Men Field input'!C200="","",'Men Field input'!C200)</f>
        <v/>
      </c>
      <c r="D529" s="38" t="str">
        <f>IF('Men Field input'!D200="","",'Men Field input'!D200)</f>
        <v/>
      </c>
      <c r="E529" s="38" t="str">
        <f>IF('Men Field input'!E200="","",'Men Field input'!E200)</f>
        <v/>
      </c>
      <c r="F529" s="50" t="str">
        <f>IF('Men Field input'!T200="","",'Men Field input'!G200)</f>
        <v/>
      </c>
      <c r="G529" s="46">
        <f>IF('Men Field input'!K200="","",'Men Field input'!K200)</f>
        <v>0</v>
      </c>
      <c r="H529" s="46">
        <f>IF('Men Field input'!L200="","",'Men Field input'!L200)</f>
        <v>0</v>
      </c>
      <c r="I529" s="38" t="str">
        <f t="shared" si="47"/>
        <v/>
      </c>
    </row>
    <row r="530" spans="1:9">
      <c r="A530" t="str">
        <f>IF('Men Field input'!A201="","",'Men Field input'!A201)</f>
        <v/>
      </c>
      <c r="B530" s="38">
        <f>IF('Men Field input'!B201="","",'Men Field input'!B201)</f>
        <v>5</v>
      </c>
      <c r="C530" s="38" t="str">
        <f>IF('Men Field input'!C201="","",'Men Field input'!C201)</f>
        <v/>
      </c>
      <c r="D530" s="38" t="str">
        <f>IF('Men Field input'!D201="","",'Men Field input'!D201)</f>
        <v/>
      </c>
      <c r="E530" s="38" t="str">
        <f>IF('Men Field input'!E201="","",'Men Field input'!E201)</f>
        <v/>
      </c>
      <c r="F530" s="50" t="str">
        <f>IF('Men Field input'!T201="","",'Men Field input'!G201)</f>
        <v/>
      </c>
      <c r="G530" s="46">
        <f>IF('Men Field input'!K201="","",'Men Field input'!K201)</f>
        <v>0</v>
      </c>
      <c r="H530" s="46">
        <f>IF('Men Field input'!L201="","",'Men Field input'!L201)</f>
        <v>0</v>
      </c>
      <c r="I530" s="38" t="str">
        <f t="shared" si="47"/>
        <v/>
      </c>
    </row>
    <row r="531" spans="1:9">
      <c r="A531" t="str">
        <f>IF('Men Field input'!A202="","",'Men Field input'!A202)</f>
        <v/>
      </c>
      <c r="B531" s="38">
        <f>IF('Men Field input'!B202="","",'Men Field input'!B202)</f>
        <v>6</v>
      </c>
      <c r="C531" s="38" t="str">
        <f>IF('Men Field input'!C202="","",'Men Field input'!C202)</f>
        <v/>
      </c>
      <c r="D531" s="38" t="str">
        <f>IF('Men Field input'!D202="","",'Men Field input'!D202)</f>
        <v/>
      </c>
      <c r="E531" s="38" t="str">
        <f>IF('Men Field input'!E202="","",'Men Field input'!E202)</f>
        <v/>
      </c>
      <c r="F531" s="50" t="str">
        <f>IF('Men Field input'!T202="","",'Men Field input'!G202)</f>
        <v/>
      </c>
      <c r="G531" s="46">
        <f>IF('Men Field input'!K202="","",'Men Field input'!K202)</f>
        <v>0</v>
      </c>
      <c r="H531" s="46">
        <f>IF('Men Field input'!L202="","",'Men Field input'!L202)</f>
        <v>0</v>
      </c>
      <c r="I531" s="38" t="str">
        <f t="shared" si="47"/>
        <v/>
      </c>
    </row>
    <row r="532" spans="1:9">
      <c r="A532" t="str">
        <f>IF('Men Field input'!A203="","",'Men Field input'!A203)</f>
        <v/>
      </c>
      <c r="B532" s="38">
        <f>IF('Men Field input'!B203="","",'Men Field input'!B203)</f>
        <v>7</v>
      </c>
      <c r="C532" s="38" t="str">
        <f>IF('Men Field input'!C203="","",'Men Field input'!C203)</f>
        <v/>
      </c>
      <c r="D532" s="38" t="str">
        <f>IF('Men Field input'!D203="","",'Men Field input'!D203)</f>
        <v/>
      </c>
      <c r="E532" s="38" t="str">
        <f>IF('Men Field input'!E203="","",'Men Field input'!E203)</f>
        <v/>
      </c>
      <c r="F532" s="50" t="str">
        <f>IF('Men Field input'!T203="","",'Men Field input'!G203)</f>
        <v/>
      </c>
      <c r="G532" s="46">
        <f>IF('Men Field input'!K203="","",'Men Field input'!K203)</f>
        <v>0</v>
      </c>
      <c r="H532" s="46">
        <f>IF('Men Field input'!L203="","",'Men Field input'!L203)</f>
        <v>0</v>
      </c>
      <c r="I532" s="38" t="str">
        <f t="shared" si="47"/>
        <v/>
      </c>
    </row>
    <row r="533" spans="1:9">
      <c r="A533" t="str">
        <f>IF('Men Field input'!A204="","",'Men Field input'!A204)</f>
        <v/>
      </c>
      <c r="B533" s="38">
        <f>IF('Men Field input'!B204="","",'Men Field input'!B204)</f>
        <v>8</v>
      </c>
      <c r="C533" s="38" t="str">
        <f>IF('Men Field input'!C204="","",'Men Field input'!C204)</f>
        <v/>
      </c>
      <c r="D533" s="38" t="str">
        <f>IF('Men Field input'!D204="","",'Men Field input'!D204)</f>
        <v/>
      </c>
      <c r="E533" s="38" t="str">
        <f>IF('Men Field input'!E204="","",'Men Field input'!E204)</f>
        <v/>
      </c>
      <c r="F533" s="50" t="str">
        <f>IF('Men Field input'!T204="","",'Men Field input'!G204)</f>
        <v/>
      </c>
      <c r="G533" s="46">
        <f>IF('Men Field input'!K204="","",'Men Field input'!K204)</f>
        <v>0</v>
      </c>
      <c r="H533" s="46">
        <f>IF('Men Field input'!L204="","",'Men Field input'!L204)</f>
        <v>0</v>
      </c>
      <c r="I533" s="38" t="str">
        <f t="shared" si="47"/>
        <v/>
      </c>
    </row>
    <row r="534" spans="1:9">
      <c r="A534" s="16" t="str">
        <f>IF('Men Field input'!A205="","",'Men Field input'!A205)</f>
        <v>Event</v>
      </c>
      <c r="B534" t="str">
        <f>IF('Men Field input'!B205="","",'Men Field input'!B205)</f>
        <v/>
      </c>
      <c r="C534" t="str">
        <f>IF('Men Field input'!C205="","",'Men Field input'!C205)</f>
        <v/>
      </c>
      <c r="D534" t="str">
        <f>IF('Men Field input'!D205="","",'Men Field input'!D205)</f>
        <v/>
      </c>
      <c r="E534" t="str">
        <f>IF('Men Field input'!E205="","",'Men Field input'!E205)</f>
        <v/>
      </c>
      <c r="F534" s="51" t="str">
        <f>IF('Men Field input'!T205="","",'Men Field input'!T205)</f>
        <v/>
      </c>
      <c r="G534" s="2" t="str">
        <f>IF('Men Field input'!K205="","",'Men Field input'!K205)</f>
        <v/>
      </c>
      <c r="H534" s="2" t="str">
        <f>IF('Men Field input'!L205="","",'Men Field input'!L205)</f>
        <v/>
      </c>
    </row>
    <row r="535" spans="1:9">
      <c r="A535" s="39" t="str">
        <f>IF('Men Field input'!A206="","",'Men Field input'!A206)</f>
        <v>HT</v>
      </c>
      <c r="B535" s="47" t="str">
        <f>IF('Men Field input'!B206="","",'Men Field input'!B206)</f>
        <v>B+C string</v>
      </c>
      <c r="C535" s="42" t="str">
        <f>IF('Men Field input'!C206="","",'Men Field input'!C206)</f>
        <v/>
      </c>
      <c r="D535" s="42" t="str">
        <f>IF('Men Field input'!D206="","",'Men Field input'!D206)</f>
        <v/>
      </c>
      <c r="E535" s="42" t="str">
        <f>IF('Men Field input'!E206="","",'Men Field input'!E206)</f>
        <v/>
      </c>
      <c r="F535" s="48"/>
      <c r="G535" s="43" t="str">
        <f>IF('Men Field input'!K206="","",'Men Field input'!K206)</f>
        <v>Position</v>
      </c>
      <c r="H535" s="43" t="str">
        <f>IF('Men Field input'!L206="","",'Men Field input'!L206)</f>
        <v>Bonus</v>
      </c>
      <c r="I535" s="98" t="s">
        <v>261</v>
      </c>
    </row>
    <row r="536" spans="1:9">
      <c r="A536" s="40" t="str">
        <f>IF('Men Field input'!A207="","",'Men Field input'!A207)</f>
        <v>MEN</v>
      </c>
      <c r="B536" s="37" t="str">
        <f>IF('Men Field input'!B207="","",'Men Field input'!B207)</f>
        <v>Position</v>
      </c>
      <c r="C536" s="37" t="str">
        <f>IF('Men Field input'!C207="","",'Men Field input'!C207)</f>
        <v>Competitor</v>
      </c>
      <c r="D536" s="37" t="str">
        <f>IF('Men Field input'!D207="","",'Men Field input'!D207)</f>
        <v>Club</v>
      </c>
      <c r="E536" s="37" t="str">
        <f>IF('Men Field input'!E207="","",'Men Field input'!E207)</f>
        <v>Bib Number</v>
      </c>
      <c r="F536" s="49" t="str">
        <f>IF('Men Field input'!T207="","",'Men Field input'!T207)</f>
        <v>Performance</v>
      </c>
      <c r="G536" s="45" t="str">
        <f>IF('Men Field input'!K207="","",'Men Field input'!K207)</f>
        <v>Points</v>
      </c>
      <c r="H536" s="45" t="str">
        <f>IF('Men Field input'!L207="","",'Men Field input'!L207)</f>
        <v>Points</v>
      </c>
      <c r="I536" s="44" t="s">
        <v>262</v>
      </c>
    </row>
    <row r="537" spans="1:9">
      <c r="A537" t="str">
        <f>IF('Men Field input'!A208="","",'Men Field input'!A208)</f>
        <v/>
      </c>
      <c r="B537" s="38">
        <f>IF('Men Field input'!B208="","",'Men Field input'!B208)</f>
        <v>1</v>
      </c>
      <c r="C537" s="38" t="str">
        <f>IF('Men Field input'!C208="","",'Men Field input'!C208)</f>
        <v/>
      </c>
      <c r="D537" s="38" t="str">
        <f>IF('Men Field input'!D208="","",'Men Field input'!D208)</f>
        <v/>
      </c>
      <c r="E537" s="38" t="str">
        <f>IF('Men Field input'!E208="","",'Men Field input'!E208)</f>
        <v/>
      </c>
      <c r="F537" s="50" t="str">
        <f>IF('Men Field input'!T208="","",'Men Field input'!G208)</f>
        <v/>
      </c>
      <c r="G537" s="46">
        <f>IF('Men Field input'!K208="","",'Men Field input'!K208)</f>
        <v>0</v>
      </c>
      <c r="H537" s="46">
        <f>IF('Men Field input'!L208="","",'Men Field input'!L208)</f>
        <v>0</v>
      </c>
      <c r="I537" s="99" t="str">
        <f>IF(G537=0,"",F537)</f>
        <v/>
      </c>
    </row>
    <row r="538" spans="1:9">
      <c r="A538" t="str">
        <f>IF('Men Field input'!A209="","",'Men Field input'!A209)</f>
        <v/>
      </c>
      <c r="B538" s="38">
        <f>IF('Men Field input'!B209="","",'Men Field input'!B209)</f>
        <v>2</v>
      </c>
      <c r="C538" s="38" t="str">
        <f>IF('Men Field input'!C209="","",'Men Field input'!C209)</f>
        <v/>
      </c>
      <c r="D538" s="38" t="str">
        <f>IF('Men Field input'!D209="","",'Men Field input'!D209)</f>
        <v/>
      </c>
      <c r="E538" s="38" t="str">
        <f>IF('Men Field input'!E209="","",'Men Field input'!E209)</f>
        <v/>
      </c>
      <c r="F538" s="50" t="str">
        <f>IF('Men Field input'!T209="","",'Men Field input'!G209)</f>
        <v/>
      </c>
      <c r="G538" s="46">
        <f>IF('Men Field input'!K209="","",'Men Field input'!K209)</f>
        <v>0</v>
      </c>
      <c r="H538" s="46">
        <f>IF('Men Field input'!L209="","",'Men Field input'!L209)</f>
        <v>0</v>
      </c>
      <c r="I538" s="38" t="str">
        <f t="shared" ref="I538:I544" si="48">IF(G538=0,"",F538)</f>
        <v/>
      </c>
    </row>
    <row r="539" spans="1:9">
      <c r="A539" t="str">
        <f>IF('Men Field input'!A210="","",'Men Field input'!A210)</f>
        <v/>
      </c>
      <c r="B539" s="38">
        <f>IF('Men Field input'!B210="","",'Men Field input'!B210)</f>
        <v>3</v>
      </c>
      <c r="C539" s="38" t="str">
        <f>IF('Men Field input'!C210="","",'Men Field input'!C210)</f>
        <v/>
      </c>
      <c r="D539" s="38" t="str">
        <f>IF('Men Field input'!D210="","",'Men Field input'!D210)</f>
        <v/>
      </c>
      <c r="E539" s="38" t="str">
        <f>IF('Men Field input'!E210="","",'Men Field input'!E210)</f>
        <v/>
      </c>
      <c r="F539" s="50" t="str">
        <f>IF('Men Field input'!T210="","",'Men Field input'!G210)</f>
        <v/>
      </c>
      <c r="G539" s="46">
        <f>IF('Men Field input'!K210="","",'Men Field input'!K210)</f>
        <v>0</v>
      </c>
      <c r="H539" s="46">
        <f>IF('Men Field input'!L210="","",'Men Field input'!L210)</f>
        <v>0</v>
      </c>
      <c r="I539" s="38" t="str">
        <f t="shared" si="48"/>
        <v/>
      </c>
    </row>
    <row r="540" spans="1:9">
      <c r="A540" t="str">
        <f>IF('Men Field input'!A211="","",'Men Field input'!A211)</f>
        <v/>
      </c>
      <c r="B540" s="38">
        <f>IF('Men Field input'!B211="","",'Men Field input'!B211)</f>
        <v>4</v>
      </c>
      <c r="C540" s="38" t="str">
        <f>IF('Men Field input'!C211="","",'Men Field input'!C211)</f>
        <v/>
      </c>
      <c r="D540" s="38" t="str">
        <f>IF('Men Field input'!D211="","",'Men Field input'!D211)</f>
        <v/>
      </c>
      <c r="E540" s="38" t="str">
        <f>IF('Men Field input'!E211="","",'Men Field input'!E211)</f>
        <v/>
      </c>
      <c r="F540" s="50" t="str">
        <f>IF('Men Field input'!T211="","",'Men Field input'!G211)</f>
        <v/>
      </c>
      <c r="G540" s="46">
        <f>IF('Men Field input'!K211="","",'Men Field input'!K211)</f>
        <v>0</v>
      </c>
      <c r="H540" s="46">
        <f>IF('Men Field input'!L211="","",'Men Field input'!L211)</f>
        <v>0</v>
      </c>
      <c r="I540" s="38" t="str">
        <f t="shared" si="48"/>
        <v/>
      </c>
    </row>
    <row r="541" spans="1:9">
      <c r="A541" t="str">
        <f>IF('Men Field input'!A212="","",'Men Field input'!A212)</f>
        <v/>
      </c>
      <c r="B541" s="38">
        <f>IF('Men Field input'!B212="","",'Men Field input'!B212)</f>
        <v>5</v>
      </c>
      <c r="C541" s="38" t="str">
        <f>IF('Men Field input'!C212="","",'Men Field input'!C212)</f>
        <v/>
      </c>
      <c r="D541" s="38" t="str">
        <f>IF('Men Field input'!D212="","",'Men Field input'!D212)</f>
        <v/>
      </c>
      <c r="E541" s="38" t="str">
        <f>IF('Men Field input'!E212="","",'Men Field input'!E212)</f>
        <v/>
      </c>
      <c r="F541" s="50" t="str">
        <f>IF('Men Field input'!T212="","",'Men Field input'!G212)</f>
        <v/>
      </c>
      <c r="G541" s="46">
        <f>IF('Men Field input'!K212="","",'Men Field input'!K212)</f>
        <v>0</v>
      </c>
      <c r="H541" s="46">
        <f>IF('Men Field input'!L212="","",'Men Field input'!L212)</f>
        <v>0</v>
      </c>
      <c r="I541" s="38" t="str">
        <f t="shared" si="48"/>
        <v/>
      </c>
    </row>
    <row r="542" spans="1:9">
      <c r="A542" t="str">
        <f>IF('Men Field input'!A213="","",'Men Field input'!A213)</f>
        <v/>
      </c>
      <c r="B542" s="38">
        <f>IF('Men Field input'!B213="","",'Men Field input'!B213)</f>
        <v>6</v>
      </c>
      <c r="C542" s="38" t="str">
        <f>IF('Men Field input'!C213="","",'Men Field input'!C213)</f>
        <v/>
      </c>
      <c r="D542" s="38" t="str">
        <f>IF('Men Field input'!D213="","",'Men Field input'!D213)</f>
        <v/>
      </c>
      <c r="E542" s="38" t="str">
        <f>IF('Men Field input'!E213="","",'Men Field input'!E213)</f>
        <v/>
      </c>
      <c r="F542" s="50" t="str">
        <f>IF('Men Field input'!T213="","",'Men Field input'!G213)</f>
        <v/>
      </c>
      <c r="G542" s="46">
        <f>IF('Men Field input'!K213="","",'Men Field input'!K213)</f>
        <v>0</v>
      </c>
      <c r="H542" s="46">
        <f>IF('Men Field input'!L213="","",'Men Field input'!L213)</f>
        <v>0</v>
      </c>
      <c r="I542" s="38" t="str">
        <f t="shared" si="48"/>
        <v/>
      </c>
    </row>
    <row r="543" spans="1:9">
      <c r="A543" t="str">
        <f>IF('Men Field input'!A214="","",'Men Field input'!A214)</f>
        <v/>
      </c>
      <c r="B543" s="38">
        <f>IF('Men Field input'!B214="","",'Men Field input'!B214)</f>
        <v>7</v>
      </c>
      <c r="C543" s="38" t="str">
        <f>IF('Men Field input'!C214="","",'Men Field input'!C214)</f>
        <v/>
      </c>
      <c r="D543" s="38" t="str">
        <f>IF('Men Field input'!D214="","",'Men Field input'!D214)</f>
        <v/>
      </c>
      <c r="E543" s="38" t="str">
        <f>IF('Men Field input'!E214="","",'Men Field input'!E214)</f>
        <v/>
      </c>
      <c r="F543" s="50" t="str">
        <f>IF('Men Field input'!T214="","",'Men Field input'!G214)</f>
        <v/>
      </c>
      <c r="G543" s="46">
        <f>IF('Men Field input'!K214="","",'Men Field input'!K214)</f>
        <v>0</v>
      </c>
      <c r="H543" s="46">
        <f>IF('Men Field input'!L214="","",'Men Field input'!L214)</f>
        <v>0</v>
      </c>
      <c r="I543" s="38" t="str">
        <f t="shared" si="48"/>
        <v/>
      </c>
    </row>
    <row r="544" spans="1:9">
      <c r="A544" t="str">
        <f>IF('Men Field input'!A215="","",'Men Field input'!A215)</f>
        <v/>
      </c>
      <c r="B544" s="38">
        <f>IF('Men Field input'!B215="","",'Men Field input'!B215)</f>
        <v>8</v>
      </c>
      <c r="C544" s="38" t="str">
        <f>IF('Men Field input'!C215="","",'Men Field input'!C215)</f>
        <v/>
      </c>
      <c r="D544" s="38" t="str">
        <f>IF('Men Field input'!D215="","",'Men Field input'!D215)</f>
        <v/>
      </c>
      <c r="E544" s="38" t="str">
        <f>IF('Men Field input'!E215="","",'Men Field input'!E215)</f>
        <v/>
      </c>
      <c r="F544" s="50" t="str">
        <f>IF('Men Field input'!T215="","",'Men Field input'!G215)</f>
        <v/>
      </c>
      <c r="G544" s="46">
        <f>IF('Men Field input'!K215="","",'Men Field input'!K215)</f>
        <v>0</v>
      </c>
      <c r="H544" s="46">
        <f>IF('Men Field input'!L215="","",'Men Field input'!L215)</f>
        <v>0</v>
      </c>
      <c r="I544" s="38" t="str">
        <f t="shared" si="48"/>
        <v/>
      </c>
    </row>
    <row r="545" spans="1:9">
      <c r="A545" t="str">
        <f>IF('Men Field input'!A216="","",'Men Field input'!A216)</f>
        <v/>
      </c>
      <c r="B545" s="38">
        <f>IF('Men Field input'!B216="","",'Men Field input'!B216)</f>
        <v>9</v>
      </c>
      <c r="C545" s="38" t="str">
        <f>IF('Men Field input'!C216="","",'Men Field input'!C216)</f>
        <v/>
      </c>
      <c r="D545" s="38" t="str">
        <f>IF('Men Field input'!D216="","",'Men Field input'!D216)</f>
        <v/>
      </c>
      <c r="E545" s="38" t="str">
        <f>IF('Men Field input'!E216="","",'Men Field input'!E216)</f>
        <v/>
      </c>
      <c r="F545" s="50" t="str">
        <f>IF('Men Field input'!T216="","",'Men Field input'!G216)</f>
        <v/>
      </c>
      <c r="G545" s="46">
        <f>IF('Men Field input'!K216="","",'Men Field input'!K216)</f>
        <v>0</v>
      </c>
      <c r="H545" s="46">
        <f>IF('Men Field input'!L216="","",'Men Field input'!L216)</f>
        <v>0</v>
      </c>
      <c r="I545" s="99" t="str">
        <f>IF(G545=0,"",F545)</f>
        <v/>
      </c>
    </row>
    <row r="546" spans="1:9">
      <c r="A546" t="str">
        <f>IF('Men Field input'!A217="","",'Men Field input'!A217)</f>
        <v/>
      </c>
      <c r="B546" s="38">
        <f>IF('Men Field input'!B217="","",'Men Field input'!B217)</f>
        <v>10</v>
      </c>
      <c r="C546" s="38" t="str">
        <f>IF('Men Field input'!C217="","",'Men Field input'!C217)</f>
        <v/>
      </c>
      <c r="D546" s="38" t="str">
        <f>IF('Men Field input'!D217="","",'Men Field input'!D217)</f>
        <v/>
      </c>
      <c r="E546" s="38" t="str">
        <f>IF('Men Field input'!E217="","",'Men Field input'!E217)</f>
        <v/>
      </c>
      <c r="F546" s="50" t="str">
        <f>IF('Men Field input'!T217="","",'Men Field input'!G217)</f>
        <v/>
      </c>
      <c r="G546" s="46">
        <f>IF('Men Field input'!K217="","",'Men Field input'!K217)</f>
        <v>0</v>
      </c>
      <c r="H546" s="46">
        <f>IF('Men Field input'!L217="","",'Men Field input'!L217)</f>
        <v>0</v>
      </c>
      <c r="I546" s="38" t="str">
        <f t="shared" ref="I546:I552" si="49">IF(G546=0,"",F546)</f>
        <v/>
      </c>
    </row>
    <row r="547" spans="1:9">
      <c r="A547" t="str">
        <f>IF('Men Field input'!A218="","",'Men Field input'!A218)</f>
        <v/>
      </c>
      <c r="B547" s="38">
        <f>IF('Men Field input'!B218="","",'Men Field input'!B218)</f>
        <v>11</v>
      </c>
      <c r="C547" s="38" t="str">
        <f>IF('Men Field input'!C218="","",'Men Field input'!C218)</f>
        <v/>
      </c>
      <c r="D547" s="38" t="str">
        <f>IF('Men Field input'!D218="","",'Men Field input'!D218)</f>
        <v/>
      </c>
      <c r="E547" s="38" t="str">
        <f>IF('Men Field input'!E218="","",'Men Field input'!E218)</f>
        <v/>
      </c>
      <c r="F547" s="50" t="str">
        <f>IF('Men Field input'!T218="","",'Men Field input'!G218)</f>
        <v/>
      </c>
      <c r="G547" s="46">
        <f>IF('Men Field input'!K218="","",'Men Field input'!K218)</f>
        <v>0</v>
      </c>
      <c r="H547" s="46">
        <f>IF('Men Field input'!L218="","",'Men Field input'!L218)</f>
        <v>0</v>
      </c>
      <c r="I547" s="38" t="str">
        <f t="shared" si="49"/>
        <v/>
      </c>
    </row>
    <row r="548" spans="1:9">
      <c r="A548" t="str">
        <f>IF('Men Field input'!A219="","",'Men Field input'!A219)</f>
        <v/>
      </c>
      <c r="B548" s="38">
        <f>IF('Men Field input'!B219="","",'Men Field input'!B219)</f>
        <v>12</v>
      </c>
      <c r="C548" s="38" t="str">
        <f>IF('Men Field input'!C219="","",'Men Field input'!C219)</f>
        <v/>
      </c>
      <c r="D548" s="38" t="str">
        <f>IF('Men Field input'!D219="","",'Men Field input'!D219)</f>
        <v/>
      </c>
      <c r="E548" s="38" t="str">
        <f>IF('Men Field input'!E219="","",'Men Field input'!E219)</f>
        <v/>
      </c>
      <c r="F548" s="50" t="str">
        <f>IF('Men Field input'!T219="","",'Men Field input'!G219)</f>
        <v/>
      </c>
      <c r="G548" s="46">
        <f>IF('Men Field input'!K219="","",'Men Field input'!K219)</f>
        <v>0</v>
      </c>
      <c r="H548" s="46">
        <f>IF('Men Field input'!L219="","",'Men Field input'!L219)</f>
        <v>0</v>
      </c>
      <c r="I548" s="38" t="str">
        <f t="shared" si="49"/>
        <v/>
      </c>
    </row>
    <row r="549" spans="1:9">
      <c r="A549" t="str">
        <f>IF('Men Field input'!A220="","",'Men Field input'!A220)</f>
        <v/>
      </c>
      <c r="B549" s="38">
        <f>IF('Men Field input'!B220="","",'Men Field input'!B220)</f>
        <v>13</v>
      </c>
      <c r="C549" s="38" t="str">
        <f>IF('Men Field input'!C220="","",'Men Field input'!C220)</f>
        <v/>
      </c>
      <c r="D549" s="38" t="str">
        <f>IF('Men Field input'!D220="","",'Men Field input'!D220)</f>
        <v/>
      </c>
      <c r="E549" s="38" t="str">
        <f>IF('Men Field input'!E220="","",'Men Field input'!E220)</f>
        <v/>
      </c>
      <c r="F549" s="50" t="str">
        <f>IF('Men Field input'!T220="","",'Men Field input'!G220)</f>
        <v/>
      </c>
      <c r="G549" s="46">
        <f>IF('Men Field input'!K220="","",'Men Field input'!K220)</f>
        <v>0</v>
      </c>
      <c r="H549" s="46">
        <f>IF('Men Field input'!L220="","",'Men Field input'!L220)</f>
        <v>0</v>
      </c>
      <c r="I549" s="38" t="str">
        <f t="shared" si="49"/>
        <v/>
      </c>
    </row>
    <row r="550" spans="1:9">
      <c r="A550" t="str">
        <f>IF('Men Field input'!A221="","",'Men Field input'!A221)</f>
        <v/>
      </c>
      <c r="B550" s="38">
        <f>IF('Men Field input'!B221="","",'Men Field input'!B221)</f>
        <v>14</v>
      </c>
      <c r="C550" s="38" t="str">
        <f>IF('Men Field input'!C221="","",'Men Field input'!C221)</f>
        <v/>
      </c>
      <c r="D550" s="38" t="str">
        <f>IF('Men Field input'!D221="","",'Men Field input'!D221)</f>
        <v/>
      </c>
      <c r="E550" s="38" t="str">
        <f>IF('Men Field input'!E221="","",'Men Field input'!E221)</f>
        <v/>
      </c>
      <c r="F550" s="50" t="str">
        <f>IF('Men Field input'!T221="","",'Men Field input'!G221)</f>
        <v/>
      </c>
      <c r="G550" s="46">
        <f>IF('Men Field input'!K221="","",'Men Field input'!K221)</f>
        <v>0</v>
      </c>
      <c r="H550" s="46">
        <f>IF('Men Field input'!L221="","",'Men Field input'!L221)</f>
        <v>0</v>
      </c>
      <c r="I550" s="38" t="str">
        <f t="shared" si="49"/>
        <v/>
      </c>
    </row>
    <row r="551" spans="1:9">
      <c r="A551" t="str">
        <f>IF('Men Field input'!A222="","",'Men Field input'!A222)</f>
        <v/>
      </c>
      <c r="B551" s="38">
        <f>IF('Men Field input'!B222="","",'Men Field input'!B222)</f>
        <v>15</v>
      </c>
      <c r="C551" s="38" t="str">
        <f>IF('Men Field input'!C222="","",'Men Field input'!C222)</f>
        <v/>
      </c>
      <c r="D551" s="38" t="str">
        <f>IF('Men Field input'!D222="","",'Men Field input'!D222)</f>
        <v/>
      </c>
      <c r="E551" s="38" t="str">
        <f>IF('Men Field input'!E222="","",'Men Field input'!E222)</f>
        <v/>
      </c>
      <c r="F551" s="50" t="str">
        <f>IF('Men Field input'!T222="","",'Men Field input'!G222)</f>
        <v/>
      </c>
      <c r="G551" s="46">
        <f>IF('Men Field input'!K222="","",'Men Field input'!K222)</f>
        <v>0</v>
      </c>
      <c r="H551" s="46">
        <f>IF('Men Field input'!L222="","",'Men Field input'!L222)</f>
        <v>0</v>
      </c>
      <c r="I551" s="38" t="str">
        <f t="shared" si="49"/>
        <v/>
      </c>
    </row>
    <row r="552" spans="1:9">
      <c r="A552" t="str">
        <f>IF('Men Field input'!A223="","",'Men Field input'!A223)</f>
        <v/>
      </c>
      <c r="B552" s="38">
        <f>IF('Men Field input'!B223="","",'Men Field input'!B223)</f>
        <v>16</v>
      </c>
      <c r="C552" s="38" t="str">
        <f>IF('Men Field input'!C223="","",'Men Field input'!C223)</f>
        <v/>
      </c>
      <c r="D552" s="38" t="str">
        <f>IF('Men Field input'!D223="","",'Men Field input'!D223)</f>
        <v/>
      </c>
      <c r="E552" s="38" t="str">
        <f>IF('Men Field input'!E223="","",'Men Field input'!E223)</f>
        <v/>
      </c>
      <c r="F552" s="50" t="str">
        <f>IF('Men Field input'!T223="","",'Men Field input'!G223)</f>
        <v/>
      </c>
      <c r="G552" s="46">
        <f>IF('Men Field input'!K223="","",'Men Field input'!K223)</f>
        <v>0</v>
      </c>
      <c r="H552" s="46">
        <f>IF('Men Field input'!L223="","",'Men Field input'!L223)</f>
        <v>0</v>
      </c>
      <c r="I552" s="38" t="str">
        <f t="shared" si="49"/>
        <v/>
      </c>
    </row>
    <row r="553" spans="1:9">
      <c r="A553" t="str">
        <f>IF('Men Field input'!A224="","",'Men Field input'!A224)</f>
        <v/>
      </c>
      <c r="B553" t="str">
        <f>IF('Men Field input'!B224="","",'Men Field input'!B224)</f>
        <v/>
      </c>
      <c r="C553" t="str">
        <f>IF('Men Field input'!C224="","",'Men Field input'!C224)</f>
        <v/>
      </c>
      <c r="D553" t="str">
        <f>IF('Men Field input'!D224="","",'Men Field input'!D224)</f>
        <v/>
      </c>
      <c r="E553" t="str">
        <f>IF('Men Field input'!E224="","",'Men Field input'!E224)</f>
        <v/>
      </c>
      <c r="F553" s="51" t="str">
        <f>IF('Men Field input'!T224="","",'Men Field input'!T224)</f>
        <v/>
      </c>
      <c r="G553" t="str">
        <f>IF('Men Field input'!K224="","",'Men Field input'!K224)</f>
        <v/>
      </c>
      <c r="H553" t="str">
        <f>IF('Men Field input'!L224="","",'Men Field input'!L224)</f>
        <v/>
      </c>
    </row>
    <row r="554" spans="1:9">
      <c r="A554" t="str">
        <f>IF('Men Field input'!A225="","",'Men Field input'!A225)</f>
        <v/>
      </c>
      <c r="B554" t="str">
        <f>IF('Men Field input'!B225="","",'Men Field input'!B225)</f>
        <v/>
      </c>
      <c r="C554" t="str">
        <f>IF('Men Field input'!C225="","",'Men Field input'!C225)</f>
        <v/>
      </c>
      <c r="D554" t="str">
        <f>IF('Men Field input'!D225="","",'Men Field input'!D225)</f>
        <v/>
      </c>
      <c r="E554" t="str">
        <f>IF('Men Field input'!E225="","",'Men Field input'!E225)</f>
        <v/>
      </c>
      <c r="F554" s="51" t="str">
        <f>IF('Men Field input'!T225="","",'Men Field input'!T225)</f>
        <v/>
      </c>
      <c r="G554" t="str">
        <f>IF('Men Field input'!K225="","",'Men Field input'!K225)</f>
        <v/>
      </c>
      <c r="H554" t="str">
        <f>IF('Men Field input'!L225="","",'Men Field input'!L225)</f>
        <v/>
      </c>
    </row>
    <row r="555" spans="1:9">
      <c r="A555" s="39" t="str">
        <f>IF('Men Field input'!A226="","",'Men Field input'!A226)</f>
        <v>Event</v>
      </c>
      <c r="B555" s="39" t="str">
        <f>IF('Men Field input'!B226="","",'Men Field input'!B226)</f>
        <v>Event</v>
      </c>
      <c r="C555" s="39" t="str">
        <f>IF('Men Field input'!C226="","",'Men Field input'!C226)</f>
        <v>JT</v>
      </c>
      <c r="D555" s="39" t="str">
        <f>IF('Men Field input'!D226="","",'Men Field input'!D226)</f>
        <v>metres</v>
      </c>
      <c r="E555" s="40" t="str">
        <f>A557</f>
        <v>MEN</v>
      </c>
      <c r="F555" s="51" t="str">
        <f>IF('Men Field input'!T226="","",'Men Field input'!T226)</f>
        <v/>
      </c>
      <c r="G555" s="2" t="str">
        <f>IF('Men Field input'!K226="","",'Men Field input'!K226)</f>
        <v/>
      </c>
      <c r="H555" s="2" t="str">
        <f>IF('Men Field input'!L226="","",'Men Field input'!L226)</f>
        <v/>
      </c>
    </row>
    <row r="556" spans="1:9">
      <c r="A556" s="39" t="str">
        <f>IF('Men Field input'!A227="","",'Men Field input'!A227)</f>
        <v>JT</v>
      </c>
      <c r="B556" s="41" t="str">
        <f>IF('Men Field input'!B227="","",'Men Field input'!B227)</f>
        <v>A string</v>
      </c>
      <c r="C556" s="42" t="str">
        <f>IF('Men Field input'!C227="","",'Men Field input'!C227)</f>
        <v/>
      </c>
      <c r="D556" s="42" t="str">
        <f>IF('Men Field input'!D227="","",'Men Field input'!D227)</f>
        <v/>
      </c>
      <c r="E556" s="42" t="str">
        <f>IF('Men Field input'!E227="","",'Men Field input'!E227)</f>
        <v/>
      </c>
      <c r="F556" s="48"/>
      <c r="G556" s="43" t="str">
        <f>IF('Men Field input'!K227="","",'Men Field input'!K227)</f>
        <v>Position</v>
      </c>
      <c r="H556" s="43" t="str">
        <f>IF('Men Field input'!L227="","",'Men Field input'!L227)</f>
        <v>Bonus</v>
      </c>
      <c r="I556" s="98" t="s">
        <v>261</v>
      </c>
    </row>
    <row r="557" spans="1:9">
      <c r="A557" s="40" t="str">
        <f>IF('Men Field input'!A228="","",'Men Field input'!A228)</f>
        <v>MEN</v>
      </c>
      <c r="B557" s="44" t="str">
        <f>IF('Men Field input'!B228="","",'Men Field input'!B228)</f>
        <v>Position</v>
      </c>
      <c r="C557" s="37" t="str">
        <f>IF('Men Field input'!C228="","",'Men Field input'!C228)</f>
        <v>Competitor</v>
      </c>
      <c r="D557" s="37" t="str">
        <f>IF('Men Field input'!D228="","",'Men Field input'!D228)</f>
        <v>Club</v>
      </c>
      <c r="E557" s="37" t="str">
        <f>IF('Men Field input'!E228="","",'Men Field input'!E228)</f>
        <v>Bib Number</v>
      </c>
      <c r="F557" s="49" t="str">
        <f>IF('Men Field input'!T228="","",'Men Field input'!T228)</f>
        <v>Performance</v>
      </c>
      <c r="G557" s="45" t="str">
        <f>IF('Men Field input'!K228="","",'Men Field input'!K228)</f>
        <v>Points</v>
      </c>
      <c r="H557" s="45" t="str">
        <f>IF('Men Field input'!L228="","",'Men Field input'!L228)</f>
        <v>Points</v>
      </c>
      <c r="I557" s="44" t="s">
        <v>262</v>
      </c>
    </row>
    <row r="558" spans="1:9">
      <c r="A558" t="str">
        <f>IF('Men Field input'!A229="","",'Men Field input'!A229)</f>
        <v/>
      </c>
      <c r="B558" s="38">
        <f>IF('Men Field input'!B229="","",'Men Field input'!B229)</f>
        <v>1</v>
      </c>
      <c r="C558" s="38" t="str">
        <f>IF('Men Field input'!C229="","",'Men Field input'!C229)</f>
        <v/>
      </c>
      <c r="D558" s="38" t="str">
        <f>IF('Men Field input'!D229="","",'Men Field input'!D229)</f>
        <v/>
      </c>
      <c r="E558" s="38" t="str">
        <f>IF('Men Field input'!E229="","",'Men Field input'!E229)</f>
        <v/>
      </c>
      <c r="F558" s="50" t="str">
        <f>IF('Men Field input'!T229="","",'Men Field input'!G229)</f>
        <v/>
      </c>
      <c r="G558" s="46">
        <f>IF('Men Field input'!K229="","",'Men Field input'!K229)</f>
        <v>0</v>
      </c>
      <c r="H558" s="46">
        <f>IF('Men Field input'!L229="","",'Men Field input'!L229)</f>
        <v>0</v>
      </c>
      <c r="I558" s="99" t="str">
        <f>IF(G558=0,"",F558)</f>
        <v/>
      </c>
    </row>
    <row r="559" spans="1:9">
      <c r="A559" t="str">
        <f>IF('Men Field input'!A230="","",'Men Field input'!A230)</f>
        <v/>
      </c>
      <c r="B559" s="38">
        <f>IF('Men Field input'!B230="","",'Men Field input'!B230)</f>
        <v>2</v>
      </c>
      <c r="C559" s="38" t="str">
        <f>IF('Men Field input'!C230="","",'Men Field input'!C230)</f>
        <v/>
      </c>
      <c r="D559" s="38" t="str">
        <f>IF('Men Field input'!D230="","",'Men Field input'!D230)</f>
        <v/>
      </c>
      <c r="E559" s="38" t="str">
        <f>IF('Men Field input'!E230="","",'Men Field input'!E230)</f>
        <v/>
      </c>
      <c r="F559" s="50" t="str">
        <f>IF('Men Field input'!T230="","",'Men Field input'!G230)</f>
        <v/>
      </c>
      <c r="G559" s="46">
        <f>IF('Men Field input'!K230="","",'Men Field input'!K230)</f>
        <v>0</v>
      </c>
      <c r="H559" s="46">
        <f>IF('Men Field input'!L230="","",'Men Field input'!L230)</f>
        <v>0</v>
      </c>
      <c r="I559" s="38" t="str">
        <f t="shared" ref="I559:I565" si="50">IF(G559=0,"",F559)</f>
        <v/>
      </c>
    </row>
    <row r="560" spans="1:9">
      <c r="A560" t="str">
        <f>IF('Men Field input'!A231="","",'Men Field input'!A231)</f>
        <v/>
      </c>
      <c r="B560" s="38">
        <f>IF('Men Field input'!B231="","",'Men Field input'!B231)</f>
        <v>3</v>
      </c>
      <c r="C560" s="38" t="str">
        <f>IF('Men Field input'!C231="","",'Men Field input'!C231)</f>
        <v/>
      </c>
      <c r="D560" s="38" t="str">
        <f>IF('Men Field input'!D231="","",'Men Field input'!D231)</f>
        <v/>
      </c>
      <c r="E560" s="38" t="str">
        <f>IF('Men Field input'!E231="","",'Men Field input'!E231)</f>
        <v/>
      </c>
      <c r="F560" s="50" t="str">
        <f>IF('Men Field input'!T231="","",'Men Field input'!G231)</f>
        <v/>
      </c>
      <c r="G560" s="46">
        <f>IF('Men Field input'!K231="","",'Men Field input'!K231)</f>
        <v>0</v>
      </c>
      <c r="H560" s="46">
        <f>IF('Men Field input'!L231="","",'Men Field input'!L231)</f>
        <v>0</v>
      </c>
      <c r="I560" s="38" t="str">
        <f t="shared" si="50"/>
        <v/>
      </c>
    </row>
    <row r="561" spans="1:9">
      <c r="A561" t="str">
        <f>IF('Men Field input'!A232="","",'Men Field input'!A232)</f>
        <v/>
      </c>
      <c r="B561" s="38">
        <f>IF('Men Field input'!B232="","",'Men Field input'!B232)</f>
        <v>4</v>
      </c>
      <c r="C561" s="38" t="str">
        <f>IF('Men Field input'!C232="","",'Men Field input'!C232)</f>
        <v/>
      </c>
      <c r="D561" s="38" t="str">
        <f>IF('Men Field input'!D232="","",'Men Field input'!D232)</f>
        <v/>
      </c>
      <c r="E561" s="38" t="str">
        <f>IF('Men Field input'!E232="","",'Men Field input'!E232)</f>
        <v/>
      </c>
      <c r="F561" s="50" t="str">
        <f>IF('Men Field input'!T232="","",'Men Field input'!G232)</f>
        <v/>
      </c>
      <c r="G561" s="46">
        <f>IF('Men Field input'!K232="","",'Men Field input'!K232)</f>
        <v>0</v>
      </c>
      <c r="H561" s="46">
        <f>IF('Men Field input'!L232="","",'Men Field input'!L232)</f>
        <v>0</v>
      </c>
      <c r="I561" s="38" t="str">
        <f t="shared" si="50"/>
        <v/>
      </c>
    </row>
    <row r="562" spans="1:9">
      <c r="A562" t="str">
        <f>IF('Men Field input'!A233="","",'Men Field input'!A233)</f>
        <v/>
      </c>
      <c r="B562" s="38">
        <f>IF('Men Field input'!B233="","",'Men Field input'!B233)</f>
        <v>5</v>
      </c>
      <c r="C562" s="38" t="str">
        <f>IF('Men Field input'!C233="","",'Men Field input'!C233)</f>
        <v/>
      </c>
      <c r="D562" s="38" t="str">
        <f>IF('Men Field input'!D233="","",'Men Field input'!D233)</f>
        <v/>
      </c>
      <c r="E562" s="38" t="str">
        <f>IF('Men Field input'!E233="","",'Men Field input'!E233)</f>
        <v/>
      </c>
      <c r="F562" s="50" t="str">
        <f>IF('Men Field input'!T233="","",'Men Field input'!G233)</f>
        <v/>
      </c>
      <c r="G562" s="46">
        <f>IF('Men Field input'!K233="","",'Men Field input'!K233)</f>
        <v>0</v>
      </c>
      <c r="H562" s="46">
        <f>IF('Men Field input'!L233="","",'Men Field input'!L233)</f>
        <v>0</v>
      </c>
      <c r="I562" s="38" t="str">
        <f t="shared" si="50"/>
        <v/>
      </c>
    </row>
    <row r="563" spans="1:9">
      <c r="A563" t="str">
        <f>IF('Men Field input'!A234="","",'Men Field input'!A234)</f>
        <v/>
      </c>
      <c r="B563" s="38">
        <f>IF('Men Field input'!B234="","",'Men Field input'!B234)</f>
        <v>6</v>
      </c>
      <c r="C563" s="38" t="str">
        <f>IF('Men Field input'!C234="","",'Men Field input'!C234)</f>
        <v/>
      </c>
      <c r="D563" s="38" t="str">
        <f>IF('Men Field input'!D234="","",'Men Field input'!D234)</f>
        <v/>
      </c>
      <c r="E563" s="38" t="str">
        <f>IF('Men Field input'!E234="","",'Men Field input'!E234)</f>
        <v/>
      </c>
      <c r="F563" s="50" t="str">
        <f>IF('Men Field input'!T234="","",'Men Field input'!G234)</f>
        <v/>
      </c>
      <c r="G563" s="46">
        <f>IF('Men Field input'!K234="","",'Men Field input'!K234)</f>
        <v>0</v>
      </c>
      <c r="H563" s="46">
        <f>IF('Men Field input'!L234="","",'Men Field input'!L234)</f>
        <v>0</v>
      </c>
      <c r="I563" s="38" t="str">
        <f t="shared" si="50"/>
        <v/>
      </c>
    </row>
    <row r="564" spans="1:9">
      <c r="A564" t="str">
        <f>IF('Men Field input'!A235="","",'Men Field input'!A235)</f>
        <v/>
      </c>
      <c r="B564" s="38">
        <f>IF('Men Field input'!B235="","",'Men Field input'!B235)</f>
        <v>7</v>
      </c>
      <c r="C564" s="38" t="str">
        <f>IF('Men Field input'!C235="","",'Men Field input'!C235)</f>
        <v/>
      </c>
      <c r="D564" s="38" t="str">
        <f>IF('Men Field input'!D235="","",'Men Field input'!D235)</f>
        <v/>
      </c>
      <c r="E564" s="38" t="str">
        <f>IF('Men Field input'!E235="","",'Men Field input'!E235)</f>
        <v/>
      </c>
      <c r="F564" s="50" t="str">
        <f>IF('Men Field input'!T235="","",'Men Field input'!G235)</f>
        <v/>
      </c>
      <c r="G564" s="46">
        <f>IF('Men Field input'!K235="","",'Men Field input'!K235)</f>
        <v>0</v>
      </c>
      <c r="H564" s="46">
        <f>IF('Men Field input'!L235="","",'Men Field input'!L235)</f>
        <v>0</v>
      </c>
      <c r="I564" s="38" t="str">
        <f t="shared" si="50"/>
        <v/>
      </c>
    </row>
    <row r="565" spans="1:9">
      <c r="A565" t="str">
        <f>IF('Men Field input'!A236="","",'Men Field input'!A236)</f>
        <v/>
      </c>
      <c r="B565" s="38">
        <f>IF('Men Field input'!B236="","",'Men Field input'!B236)</f>
        <v>8</v>
      </c>
      <c r="C565" s="38" t="str">
        <f>IF('Men Field input'!C236="","",'Men Field input'!C236)</f>
        <v/>
      </c>
      <c r="D565" s="38" t="str">
        <f>IF('Men Field input'!D236="","",'Men Field input'!D236)</f>
        <v/>
      </c>
      <c r="E565" s="38" t="str">
        <f>IF('Men Field input'!E236="","",'Men Field input'!E236)</f>
        <v/>
      </c>
      <c r="F565" s="50" t="str">
        <f>IF('Men Field input'!T236="","",'Men Field input'!G236)</f>
        <v/>
      </c>
      <c r="G565" s="46">
        <f>IF('Men Field input'!K236="","",'Men Field input'!K236)</f>
        <v>0</v>
      </c>
      <c r="H565" s="46">
        <f>IF('Men Field input'!L236="","",'Men Field input'!L236)</f>
        <v>0</v>
      </c>
      <c r="I565" s="38" t="str">
        <f t="shared" si="50"/>
        <v/>
      </c>
    </row>
    <row r="566" spans="1:9">
      <c r="A566" s="16" t="str">
        <f>IF('Men Field input'!A237="","",'Men Field input'!A237)</f>
        <v>Event</v>
      </c>
      <c r="B566" t="str">
        <f>IF('Men Field input'!B237="","",'Men Field input'!B237)</f>
        <v/>
      </c>
      <c r="C566" t="str">
        <f>IF('Men Field input'!C237="","",'Men Field input'!C237)</f>
        <v/>
      </c>
      <c r="D566" t="str">
        <f>IF('Men Field input'!D237="","",'Men Field input'!D237)</f>
        <v/>
      </c>
      <c r="E566" t="str">
        <f>IF('Men Field input'!E237="","",'Men Field input'!E237)</f>
        <v/>
      </c>
      <c r="F566" s="51" t="str">
        <f>IF('Men Field input'!T237="","",'Men Field input'!T237)</f>
        <v/>
      </c>
      <c r="G566" s="2" t="str">
        <f>IF('Men Field input'!K237="","",'Men Field input'!K237)</f>
        <v/>
      </c>
      <c r="H566" s="2" t="str">
        <f>IF('Men Field input'!L237="","",'Men Field input'!L237)</f>
        <v/>
      </c>
    </row>
    <row r="567" spans="1:9">
      <c r="A567" s="39" t="str">
        <f>IF('Men Field input'!A238="","",'Men Field input'!A238)</f>
        <v>JT</v>
      </c>
      <c r="B567" s="47" t="str">
        <f>IF('Men Field input'!B238="","",'Men Field input'!B238)</f>
        <v>B+C string</v>
      </c>
      <c r="C567" s="42" t="str">
        <f>IF('Men Field input'!C238="","",'Men Field input'!C238)</f>
        <v/>
      </c>
      <c r="D567" s="42" t="str">
        <f>IF('Men Field input'!D238="","",'Men Field input'!D238)</f>
        <v/>
      </c>
      <c r="E567" s="42" t="str">
        <f>IF('Men Field input'!E238="","",'Men Field input'!E238)</f>
        <v/>
      </c>
      <c r="F567" s="48"/>
      <c r="G567" s="43" t="str">
        <f>IF('Men Field input'!K238="","",'Men Field input'!K238)</f>
        <v>Position</v>
      </c>
      <c r="H567" s="43" t="str">
        <f>IF('Men Field input'!L238="","",'Men Field input'!L238)</f>
        <v>Bonus</v>
      </c>
      <c r="I567" s="98" t="s">
        <v>261</v>
      </c>
    </row>
    <row r="568" spans="1:9">
      <c r="A568" s="40" t="str">
        <f>IF('Men Field input'!A239="","",'Men Field input'!A239)</f>
        <v>MEN</v>
      </c>
      <c r="B568" s="37" t="str">
        <f>IF('Men Field input'!B239="","",'Men Field input'!B239)</f>
        <v>Position</v>
      </c>
      <c r="C568" s="37" t="str">
        <f>IF('Men Field input'!C239="","",'Men Field input'!C239)</f>
        <v>Competitor</v>
      </c>
      <c r="D568" s="37" t="str">
        <f>IF('Men Field input'!D239="","",'Men Field input'!D239)</f>
        <v>Club</v>
      </c>
      <c r="E568" s="37" t="str">
        <f>IF('Men Field input'!E239="","",'Men Field input'!E239)</f>
        <v>Bib Number</v>
      </c>
      <c r="F568" s="49" t="str">
        <f>IF('Men Field input'!T239="","",'Men Field input'!T239)</f>
        <v>Performance</v>
      </c>
      <c r="G568" s="45" t="str">
        <f>IF('Men Field input'!K239="","",'Men Field input'!K239)</f>
        <v>Points</v>
      </c>
      <c r="H568" s="45" t="str">
        <f>IF('Men Field input'!L239="","",'Men Field input'!L239)</f>
        <v>Points</v>
      </c>
      <c r="I568" s="44" t="s">
        <v>262</v>
      </c>
    </row>
    <row r="569" spans="1:9">
      <c r="A569" t="str">
        <f>IF('Men Field input'!A240="","",'Men Field input'!A240)</f>
        <v/>
      </c>
      <c r="B569" s="38">
        <f>IF('Men Field input'!B240="","",'Men Field input'!B240)</f>
        <v>1</v>
      </c>
      <c r="C569" s="38" t="str">
        <f>IF('Men Field input'!C240="","",'Men Field input'!C240)</f>
        <v/>
      </c>
      <c r="D569" s="38" t="str">
        <f>IF('Men Field input'!D240="","",'Men Field input'!D240)</f>
        <v/>
      </c>
      <c r="E569" s="38" t="str">
        <f>IF('Men Field input'!E240="","",'Men Field input'!E240)</f>
        <v/>
      </c>
      <c r="F569" s="50" t="str">
        <f>IF('Men Field input'!T240="","",'Men Field input'!G240)</f>
        <v/>
      </c>
      <c r="G569" s="46">
        <f>IF('Men Field input'!K240="","",'Men Field input'!K240)</f>
        <v>0</v>
      </c>
      <c r="H569" s="46">
        <f>IF('Men Field input'!L240="","",'Men Field input'!L240)</f>
        <v>0</v>
      </c>
      <c r="I569" s="99" t="str">
        <f>IF(G569=0,"",F569)</f>
        <v/>
      </c>
    </row>
    <row r="570" spans="1:9">
      <c r="A570" t="str">
        <f>IF('Men Field input'!A241="","",'Men Field input'!A241)</f>
        <v/>
      </c>
      <c r="B570" s="38">
        <f>IF('Men Field input'!B241="","",'Men Field input'!B241)</f>
        <v>2</v>
      </c>
      <c r="C570" s="38" t="str">
        <f>IF('Men Field input'!C241="","",'Men Field input'!C241)</f>
        <v/>
      </c>
      <c r="D570" s="38" t="str">
        <f>IF('Men Field input'!D241="","",'Men Field input'!D241)</f>
        <v/>
      </c>
      <c r="E570" s="38" t="str">
        <f>IF('Men Field input'!E241="","",'Men Field input'!E241)</f>
        <v/>
      </c>
      <c r="F570" s="50" t="str">
        <f>IF('Men Field input'!T241="","",'Men Field input'!G241)</f>
        <v/>
      </c>
      <c r="G570" s="46">
        <f>IF('Men Field input'!K241="","",'Men Field input'!K241)</f>
        <v>0</v>
      </c>
      <c r="H570" s="46">
        <f>IF('Men Field input'!L241="","",'Men Field input'!L241)</f>
        <v>0</v>
      </c>
      <c r="I570" s="38" t="str">
        <f t="shared" ref="I570:I576" si="51">IF(G570=0,"",F570)</f>
        <v/>
      </c>
    </row>
    <row r="571" spans="1:9">
      <c r="A571" t="str">
        <f>IF('Men Field input'!A242="","",'Men Field input'!A242)</f>
        <v/>
      </c>
      <c r="B571" s="38">
        <f>IF('Men Field input'!B242="","",'Men Field input'!B242)</f>
        <v>3</v>
      </c>
      <c r="C571" s="38" t="str">
        <f>IF('Men Field input'!C242="","",'Men Field input'!C242)</f>
        <v/>
      </c>
      <c r="D571" s="38" t="str">
        <f>IF('Men Field input'!D242="","",'Men Field input'!D242)</f>
        <v/>
      </c>
      <c r="E571" s="38" t="str">
        <f>IF('Men Field input'!E242="","",'Men Field input'!E242)</f>
        <v/>
      </c>
      <c r="F571" s="50" t="str">
        <f>IF('Men Field input'!T242="","",'Men Field input'!G242)</f>
        <v/>
      </c>
      <c r="G571" s="46">
        <f>IF('Men Field input'!K242="","",'Men Field input'!K242)</f>
        <v>0</v>
      </c>
      <c r="H571" s="46">
        <f>IF('Men Field input'!L242="","",'Men Field input'!L242)</f>
        <v>0</v>
      </c>
      <c r="I571" s="38" t="str">
        <f t="shared" si="51"/>
        <v/>
      </c>
    </row>
    <row r="572" spans="1:9">
      <c r="A572" t="str">
        <f>IF('Men Field input'!A243="","",'Men Field input'!A243)</f>
        <v/>
      </c>
      <c r="B572" s="38">
        <f>IF('Men Field input'!B243="","",'Men Field input'!B243)</f>
        <v>4</v>
      </c>
      <c r="C572" s="38" t="str">
        <f>IF('Men Field input'!C243="","",'Men Field input'!C243)</f>
        <v/>
      </c>
      <c r="D572" s="38" t="str">
        <f>IF('Men Field input'!D243="","",'Men Field input'!D243)</f>
        <v/>
      </c>
      <c r="E572" s="38" t="str">
        <f>IF('Men Field input'!E243="","",'Men Field input'!E243)</f>
        <v/>
      </c>
      <c r="F572" s="50" t="str">
        <f>IF('Men Field input'!T243="","",'Men Field input'!G243)</f>
        <v/>
      </c>
      <c r="G572" s="46">
        <f>IF('Men Field input'!K243="","",'Men Field input'!K243)</f>
        <v>0</v>
      </c>
      <c r="H572" s="46">
        <f>IF('Men Field input'!L243="","",'Men Field input'!L243)</f>
        <v>0</v>
      </c>
      <c r="I572" s="38" t="str">
        <f t="shared" si="51"/>
        <v/>
      </c>
    </row>
    <row r="573" spans="1:9">
      <c r="A573" t="str">
        <f>IF('Men Field input'!A244="","",'Men Field input'!A244)</f>
        <v/>
      </c>
      <c r="B573" s="38">
        <f>IF('Men Field input'!B244="","",'Men Field input'!B244)</f>
        <v>5</v>
      </c>
      <c r="C573" s="38" t="str">
        <f>IF('Men Field input'!C244="","",'Men Field input'!C244)</f>
        <v/>
      </c>
      <c r="D573" s="38" t="str">
        <f>IF('Men Field input'!D244="","",'Men Field input'!D244)</f>
        <v/>
      </c>
      <c r="E573" s="38" t="str">
        <f>IF('Men Field input'!E244="","",'Men Field input'!E244)</f>
        <v/>
      </c>
      <c r="F573" s="50" t="str">
        <f>IF('Men Field input'!T244="","",'Men Field input'!G244)</f>
        <v/>
      </c>
      <c r="G573" s="46">
        <f>IF('Men Field input'!K244="","",'Men Field input'!K244)</f>
        <v>0</v>
      </c>
      <c r="H573" s="46">
        <f>IF('Men Field input'!L244="","",'Men Field input'!L244)</f>
        <v>0</v>
      </c>
      <c r="I573" s="38" t="str">
        <f t="shared" si="51"/>
        <v/>
      </c>
    </row>
    <row r="574" spans="1:9">
      <c r="A574" t="str">
        <f>IF('Men Field input'!A245="","",'Men Field input'!A245)</f>
        <v/>
      </c>
      <c r="B574" s="38">
        <f>IF('Men Field input'!B245="","",'Men Field input'!B245)</f>
        <v>6</v>
      </c>
      <c r="C574" s="38" t="str">
        <f>IF('Men Field input'!C245="","",'Men Field input'!C245)</f>
        <v/>
      </c>
      <c r="D574" s="38" t="str">
        <f>IF('Men Field input'!D245="","",'Men Field input'!D245)</f>
        <v/>
      </c>
      <c r="E574" s="38" t="str">
        <f>IF('Men Field input'!E245="","",'Men Field input'!E245)</f>
        <v/>
      </c>
      <c r="F574" s="50" t="str">
        <f>IF('Men Field input'!T245="","",'Men Field input'!G245)</f>
        <v/>
      </c>
      <c r="G574" s="46">
        <f>IF('Men Field input'!K245="","",'Men Field input'!K245)</f>
        <v>0</v>
      </c>
      <c r="H574" s="46">
        <f>IF('Men Field input'!L245="","",'Men Field input'!L245)</f>
        <v>0</v>
      </c>
      <c r="I574" s="38" t="str">
        <f t="shared" si="51"/>
        <v/>
      </c>
    </row>
    <row r="575" spans="1:9">
      <c r="A575" t="str">
        <f>IF('Men Field input'!A246="","",'Men Field input'!A246)</f>
        <v/>
      </c>
      <c r="B575" s="38">
        <f>IF('Men Field input'!B246="","",'Men Field input'!B246)</f>
        <v>7</v>
      </c>
      <c r="C575" s="38" t="str">
        <f>IF('Men Field input'!C246="","",'Men Field input'!C246)</f>
        <v/>
      </c>
      <c r="D575" s="38" t="str">
        <f>IF('Men Field input'!D246="","",'Men Field input'!D246)</f>
        <v/>
      </c>
      <c r="E575" s="38" t="str">
        <f>IF('Men Field input'!E246="","",'Men Field input'!E246)</f>
        <v/>
      </c>
      <c r="F575" s="50" t="str">
        <f>IF('Men Field input'!T246="","",'Men Field input'!G246)</f>
        <v/>
      </c>
      <c r="G575" s="46">
        <f>IF('Men Field input'!K246="","",'Men Field input'!K246)</f>
        <v>0</v>
      </c>
      <c r="H575" s="46">
        <f>IF('Men Field input'!L246="","",'Men Field input'!L246)</f>
        <v>0</v>
      </c>
      <c r="I575" s="38" t="str">
        <f t="shared" si="51"/>
        <v/>
      </c>
    </row>
    <row r="576" spans="1:9">
      <c r="A576" t="str">
        <f>IF('Men Field input'!A247="","",'Men Field input'!A247)</f>
        <v/>
      </c>
      <c r="B576" s="38">
        <f>IF('Men Field input'!B247="","",'Men Field input'!B247)</f>
        <v>8</v>
      </c>
      <c r="C576" s="38" t="str">
        <f>IF('Men Field input'!C247="","",'Men Field input'!C247)</f>
        <v/>
      </c>
      <c r="D576" s="38" t="str">
        <f>IF('Men Field input'!D247="","",'Men Field input'!D247)</f>
        <v/>
      </c>
      <c r="E576" s="38" t="str">
        <f>IF('Men Field input'!E247="","",'Men Field input'!E247)</f>
        <v/>
      </c>
      <c r="F576" s="50" t="str">
        <f>IF('Men Field input'!T247="","",'Men Field input'!G247)</f>
        <v/>
      </c>
      <c r="G576" s="46">
        <f>IF('Men Field input'!K247="","",'Men Field input'!K247)</f>
        <v>0</v>
      </c>
      <c r="H576" s="46">
        <f>IF('Men Field input'!L247="","",'Men Field input'!L247)</f>
        <v>0</v>
      </c>
      <c r="I576" s="38" t="str">
        <f t="shared" si="51"/>
        <v/>
      </c>
    </row>
    <row r="577" spans="1:9">
      <c r="A577" t="str">
        <f>IF('Men Field input'!A248="","",'Men Field input'!A248)</f>
        <v/>
      </c>
      <c r="B577" s="38">
        <f>IF('Men Field input'!B248="","",'Men Field input'!B248)</f>
        <v>9</v>
      </c>
      <c r="C577" s="38" t="str">
        <f>IF('Men Field input'!C248="","",'Men Field input'!C248)</f>
        <v/>
      </c>
      <c r="D577" s="38" t="str">
        <f>IF('Men Field input'!D248="","",'Men Field input'!D248)</f>
        <v/>
      </c>
      <c r="E577" s="38" t="str">
        <f>IF('Men Field input'!E248="","",'Men Field input'!E248)</f>
        <v/>
      </c>
      <c r="F577" s="50" t="str">
        <f>IF('Men Field input'!T248="","",'Men Field input'!G248)</f>
        <v/>
      </c>
      <c r="G577" s="46">
        <f>IF('Men Field input'!K248="","",'Men Field input'!K248)</f>
        <v>0</v>
      </c>
      <c r="H577" s="46">
        <f>IF('Men Field input'!L248="","",'Men Field input'!L248)</f>
        <v>0</v>
      </c>
      <c r="I577" s="99" t="str">
        <f>IF(G577=0,"",F577)</f>
        <v/>
      </c>
    </row>
    <row r="578" spans="1:9">
      <c r="A578" t="str">
        <f>IF('Men Field input'!A249="","",'Men Field input'!A249)</f>
        <v/>
      </c>
      <c r="B578" s="38">
        <f>IF('Men Field input'!B249="","",'Men Field input'!B249)</f>
        <v>10</v>
      </c>
      <c r="C578" s="38" t="str">
        <f>IF('Men Field input'!C249="","",'Men Field input'!C249)</f>
        <v/>
      </c>
      <c r="D578" s="38" t="str">
        <f>IF('Men Field input'!D249="","",'Men Field input'!D249)</f>
        <v/>
      </c>
      <c r="E578" s="38" t="str">
        <f>IF('Men Field input'!E249="","",'Men Field input'!E249)</f>
        <v/>
      </c>
      <c r="F578" s="50" t="str">
        <f>IF('Men Field input'!T249="","",'Men Field input'!G249)</f>
        <v/>
      </c>
      <c r="G578" s="46">
        <f>IF('Men Field input'!K249="","",'Men Field input'!K249)</f>
        <v>0</v>
      </c>
      <c r="H578" s="46">
        <f>IF('Men Field input'!L249="","",'Men Field input'!L249)</f>
        <v>0</v>
      </c>
      <c r="I578" s="38" t="str">
        <f t="shared" ref="I578:I584" si="52">IF(G578=0,"",F578)</f>
        <v/>
      </c>
    </row>
    <row r="579" spans="1:9">
      <c r="A579" t="str">
        <f>IF('Men Field input'!A250="","",'Men Field input'!A250)</f>
        <v/>
      </c>
      <c r="B579" s="38">
        <f>IF('Men Field input'!B250="","",'Men Field input'!B250)</f>
        <v>11</v>
      </c>
      <c r="C579" s="38" t="str">
        <f>IF('Men Field input'!C250="","",'Men Field input'!C250)</f>
        <v/>
      </c>
      <c r="D579" s="38" t="str">
        <f>IF('Men Field input'!D250="","",'Men Field input'!D250)</f>
        <v/>
      </c>
      <c r="E579" s="38" t="str">
        <f>IF('Men Field input'!E250="","",'Men Field input'!E250)</f>
        <v/>
      </c>
      <c r="F579" s="50" t="str">
        <f>IF('Men Field input'!T250="","",'Men Field input'!G250)</f>
        <v/>
      </c>
      <c r="G579" s="46">
        <f>IF('Men Field input'!K250="","",'Men Field input'!K250)</f>
        <v>0</v>
      </c>
      <c r="H579" s="46">
        <f>IF('Men Field input'!L250="","",'Men Field input'!L250)</f>
        <v>0</v>
      </c>
      <c r="I579" s="38" t="str">
        <f t="shared" si="52"/>
        <v/>
      </c>
    </row>
    <row r="580" spans="1:9">
      <c r="A580" t="str">
        <f>IF('Men Field input'!A251="","",'Men Field input'!A251)</f>
        <v/>
      </c>
      <c r="B580" s="38">
        <f>IF('Men Field input'!B251="","",'Men Field input'!B251)</f>
        <v>12</v>
      </c>
      <c r="C580" s="38" t="str">
        <f>IF('Men Field input'!C251="","",'Men Field input'!C251)</f>
        <v/>
      </c>
      <c r="D580" s="38" t="str">
        <f>IF('Men Field input'!D251="","",'Men Field input'!D251)</f>
        <v/>
      </c>
      <c r="E580" s="38" t="str">
        <f>IF('Men Field input'!E251="","",'Men Field input'!E251)</f>
        <v/>
      </c>
      <c r="F580" s="50" t="str">
        <f>IF('Men Field input'!T251="","",'Men Field input'!G251)</f>
        <v/>
      </c>
      <c r="G580" s="46">
        <f>IF('Men Field input'!K251="","",'Men Field input'!K251)</f>
        <v>0</v>
      </c>
      <c r="H580" s="46">
        <f>IF('Men Field input'!L251="","",'Men Field input'!L251)</f>
        <v>0</v>
      </c>
      <c r="I580" s="38" t="str">
        <f t="shared" si="52"/>
        <v/>
      </c>
    </row>
    <row r="581" spans="1:9">
      <c r="A581" t="str">
        <f>IF('Men Field input'!A252="","",'Men Field input'!A252)</f>
        <v/>
      </c>
      <c r="B581" s="38">
        <f>IF('Men Field input'!B252="","",'Men Field input'!B252)</f>
        <v>13</v>
      </c>
      <c r="C581" s="38" t="str">
        <f>IF('Men Field input'!C252="","",'Men Field input'!C252)</f>
        <v/>
      </c>
      <c r="D581" s="38" t="str">
        <f>IF('Men Field input'!D252="","",'Men Field input'!D252)</f>
        <v/>
      </c>
      <c r="E581" s="38" t="str">
        <f>IF('Men Field input'!E252="","",'Men Field input'!E252)</f>
        <v/>
      </c>
      <c r="F581" s="50" t="str">
        <f>IF('Men Field input'!T252="","",'Men Field input'!G252)</f>
        <v/>
      </c>
      <c r="G581" s="46">
        <f>IF('Men Field input'!K252="","",'Men Field input'!K252)</f>
        <v>0</v>
      </c>
      <c r="H581" s="46">
        <f>IF('Men Field input'!L252="","",'Men Field input'!L252)</f>
        <v>0</v>
      </c>
      <c r="I581" s="38" t="str">
        <f t="shared" si="52"/>
        <v/>
      </c>
    </row>
    <row r="582" spans="1:9">
      <c r="A582" t="str">
        <f>IF('Men Field input'!A253="","",'Men Field input'!A253)</f>
        <v/>
      </c>
      <c r="B582" s="38">
        <f>IF('Men Field input'!B253="","",'Men Field input'!B253)</f>
        <v>14</v>
      </c>
      <c r="C582" s="38" t="str">
        <f>IF('Men Field input'!C253="","",'Men Field input'!C253)</f>
        <v/>
      </c>
      <c r="D582" s="38" t="str">
        <f>IF('Men Field input'!D253="","",'Men Field input'!D253)</f>
        <v/>
      </c>
      <c r="E582" s="38" t="str">
        <f>IF('Men Field input'!E253="","",'Men Field input'!E253)</f>
        <v/>
      </c>
      <c r="F582" s="50" t="str">
        <f>IF('Men Field input'!T253="","",'Men Field input'!G253)</f>
        <v/>
      </c>
      <c r="G582" s="46">
        <f>IF('Men Field input'!K253="","",'Men Field input'!K253)</f>
        <v>0</v>
      </c>
      <c r="H582" s="46">
        <f>IF('Men Field input'!L253="","",'Men Field input'!L253)</f>
        <v>0</v>
      </c>
      <c r="I582" s="38" t="str">
        <f t="shared" si="52"/>
        <v/>
      </c>
    </row>
    <row r="583" spans="1:9">
      <c r="A583" t="str">
        <f>IF('Men Field input'!A254="","",'Men Field input'!A254)</f>
        <v/>
      </c>
      <c r="B583" s="38">
        <f>IF('Men Field input'!B254="","",'Men Field input'!B254)</f>
        <v>15</v>
      </c>
      <c r="C583" s="38" t="str">
        <f>IF('Men Field input'!C254="","",'Men Field input'!C254)</f>
        <v/>
      </c>
      <c r="D583" s="38" t="str">
        <f>IF('Men Field input'!D254="","",'Men Field input'!D254)</f>
        <v/>
      </c>
      <c r="E583" s="38" t="str">
        <f>IF('Men Field input'!E254="","",'Men Field input'!E254)</f>
        <v/>
      </c>
      <c r="F583" s="50" t="str">
        <f>IF('Men Field input'!T254="","",'Men Field input'!G254)</f>
        <v/>
      </c>
      <c r="G583" s="46">
        <f>IF('Men Field input'!K254="","",'Men Field input'!K254)</f>
        <v>0</v>
      </c>
      <c r="H583" s="46">
        <f>IF('Men Field input'!L254="","",'Men Field input'!L254)</f>
        <v>0</v>
      </c>
      <c r="I583" s="38" t="str">
        <f t="shared" si="52"/>
        <v/>
      </c>
    </row>
    <row r="584" spans="1:9">
      <c r="A584" t="str">
        <f>IF('Men Field input'!A255="","",'Men Field input'!A255)</f>
        <v/>
      </c>
      <c r="B584" s="38">
        <f>IF('Men Field input'!B255="","",'Men Field input'!B255)</f>
        <v>16</v>
      </c>
      <c r="C584" s="38" t="str">
        <f>IF('Men Field input'!C255="","",'Men Field input'!C255)</f>
        <v/>
      </c>
      <c r="D584" s="38" t="str">
        <f>IF('Men Field input'!D255="","",'Men Field input'!D255)</f>
        <v/>
      </c>
      <c r="E584" s="38" t="str">
        <f>IF('Men Field input'!E255="","",'Men Field input'!E255)</f>
        <v/>
      </c>
      <c r="F584" s="50" t="str">
        <f>IF('Men Field input'!T255="","",'Men Field input'!G255)</f>
        <v/>
      </c>
      <c r="G584" s="46">
        <f>IF('Men Field input'!K255="","",'Men Field input'!K255)</f>
        <v>0</v>
      </c>
      <c r="H584" s="46">
        <f>IF('Men Field input'!L255="","",'Men Field input'!L255)</f>
        <v>0</v>
      </c>
      <c r="I584" s="38" t="str">
        <f t="shared" si="52"/>
        <v/>
      </c>
    </row>
    <row r="587" spans="1:9">
      <c r="A587" s="39" t="str">
        <f>IF('Women Track input 1'!A2="","",'Women Track input 1'!A2)</f>
        <v>Event</v>
      </c>
      <c r="B587" s="39" t="str">
        <f>IF('Women Track input 1'!B2="","",'Women Track input 1'!B2)</f>
        <v>Event</v>
      </c>
      <c r="C587" s="39">
        <f>IF('Women Track input 1'!C2="","",'Women Track input 1'!C2)</f>
        <v>100</v>
      </c>
      <c r="D587" s="39" t="str">
        <f>IF('Women Track input 1'!D2="","",'Women Track input 1'!D2)</f>
        <v>metres</v>
      </c>
      <c r="E587" s="40" t="str">
        <f>IF('Women Track input 1'!E2="","",'Women Track input 1'!E2)</f>
        <v/>
      </c>
      <c r="F587" s="2" t="str">
        <f>IF('Women Track input 1'!T2="","",'Women Track input 1'!T2)</f>
        <v/>
      </c>
      <c r="G587" s="2" t="str">
        <f>IF('Women Track input 1'!K2="","",'Women Track input 1'!K2)</f>
        <v/>
      </c>
      <c r="H587" s="2" t="str">
        <f>IF('Women Track input 1'!L2="","",'Women Track input 1'!L2)</f>
        <v/>
      </c>
    </row>
    <row r="588" spans="1:9">
      <c r="A588" s="16">
        <f>IF('Women Track input 1'!A3="","",'Women Track input 1'!A3)</f>
        <v>100</v>
      </c>
      <c r="B588" s="41" t="str">
        <f>IF('Women Track input 1'!B3="","",'Women Track input 1'!B3)</f>
        <v>A string</v>
      </c>
      <c r="C588" s="42" t="str">
        <f>IF('Women Track input 1'!C3="","",'Women Track input 1'!C3)</f>
        <v>Wind reading if applic</v>
      </c>
      <c r="D588" s="42" t="str">
        <f>IF('Women Track input 1'!D3="","",'Women Track input 1'!D3)</f>
        <v/>
      </c>
      <c r="E588" s="42" t="str">
        <f>IF('Women Track input 1'!E3="","",'Women Track input 1'!E3)</f>
        <v>m/s</v>
      </c>
      <c r="F588" s="43"/>
      <c r="G588" s="43" t="str">
        <f>IF('Women Track input 1'!K3="","",'Women Track input 1'!K3)</f>
        <v>Position</v>
      </c>
      <c r="H588" s="43" t="str">
        <f>IF('Women Track input 1'!L3="","",'Women Track input 1'!L3)</f>
        <v>Bonus</v>
      </c>
      <c r="I588" s="98" t="s">
        <v>261</v>
      </c>
    </row>
    <row r="589" spans="1:9">
      <c r="A589" s="40" t="str">
        <f>IF('Women Track input 1'!A4="","",'Women Track input 1'!A4)</f>
        <v>WOMEN</v>
      </c>
      <c r="B589" s="44" t="str">
        <f>IF('Women Track input 1'!B4="","",'Women Track input 1'!B4)</f>
        <v>Position</v>
      </c>
      <c r="C589" s="37" t="str">
        <f>IF('Women Track input 1'!C4="","",'Women Track input 1'!C4)</f>
        <v>Competitor</v>
      </c>
      <c r="D589" s="37" t="str">
        <f>IF('Women Track input 1'!D4="","",'Women Track input 1'!D4)</f>
        <v>Club</v>
      </c>
      <c r="E589" s="37" t="str">
        <f>IF('Women Track input 1'!E4="","",'Women Track input 1'!E4)</f>
        <v>Bib Number</v>
      </c>
      <c r="F589" s="45" t="str">
        <f>IF('Women Track input 1'!X4="","",'Women Track input 1'!X4)</f>
        <v>Performance</v>
      </c>
      <c r="G589" s="45" t="str">
        <f>IF('Women Track input 1'!K4="","",'Women Track input 1'!K4)</f>
        <v>Points</v>
      </c>
      <c r="H589" s="45" t="str">
        <f>IF('Women Track input 1'!L4="","",'Women Track input 1'!L4)</f>
        <v>Points</v>
      </c>
      <c r="I589" s="44" t="s">
        <v>262</v>
      </c>
    </row>
    <row r="590" spans="1:9">
      <c r="A590" t="str">
        <f>IF('Women Track input 1'!A5="","",'Women Track input 1'!A5)</f>
        <v/>
      </c>
      <c r="B590" s="38">
        <f>IF('Women Track input 1'!B5="","",'Women Track input 1'!B5)</f>
        <v>1</v>
      </c>
      <c r="C590" s="38" t="str">
        <f>IF('Women Track input 1'!C5="","",'Women Track input 1'!C5)</f>
        <v/>
      </c>
      <c r="D590" s="38" t="str">
        <f>IF('Women Track input 1'!D5="","",'Women Track input 1'!D5)</f>
        <v/>
      </c>
      <c r="E590" s="38" t="str">
        <f>IF('Women Track input 1'!E5="","",'Women Track input 1'!E5)</f>
        <v/>
      </c>
      <c r="F590" s="46" t="str">
        <f>IF('Women Track input 1'!X5="","",'Women Track input 1'!G5+60*'Women Track input 1'!F5)</f>
        <v/>
      </c>
      <c r="G590" s="46">
        <f>IF('Women Track input 1'!K5="","",'Women Track input 1'!K5)</f>
        <v>0</v>
      </c>
      <c r="H590" s="46">
        <f>IF('Women Track input 1'!L5="","",'Women Track input 1'!L5)</f>
        <v>0</v>
      </c>
      <c r="I590" s="99" t="str">
        <f>IF(G590=0,"",F590)</f>
        <v/>
      </c>
    </row>
    <row r="591" spans="1:9">
      <c r="A591" t="str">
        <f>IF('Women Track input 1'!A6="","",'Women Track input 1'!A6)</f>
        <v/>
      </c>
      <c r="B591" s="38">
        <f>IF('Women Track input 1'!B6="","",'Women Track input 1'!B6)</f>
        <v>2</v>
      </c>
      <c r="C591" s="38" t="str">
        <f>IF('Women Track input 1'!C6="","",'Women Track input 1'!C6)</f>
        <v/>
      </c>
      <c r="D591" s="38" t="str">
        <f>IF('Women Track input 1'!D6="","",'Women Track input 1'!D6)</f>
        <v/>
      </c>
      <c r="E591" s="38" t="str">
        <f>IF('Women Track input 1'!E6="","",'Women Track input 1'!E6)</f>
        <v/>
      </c>
      <c r="F591" s="46" t="str">
        <f>IF('Women Track input 1'!X6="","",'Women Track input 1'!G6+60*'Women Track input 1'!F6)</f>
        <v/>
      </c>
      <c r="G591" s="46">
        <f>IF('Women Track input 1'!K6="","",'Women Track input 1'!K6)</f>
        <v>0</v>
      </c>
      <c r="H591" s="46">
        <f>IF('Women Track input 1'!L6="","",'Women Track input 1'!L6)</f>
        <v>0</v>
      </c>
      <c r="I591" s="38" t="str">
        <f t="shared" ref="I591:I597" si="53">IF(G591=0,"",F591)</f>
        <v/>
      </c>
    </row>
    <row r="592" spans="1:9">
      <c r="A592" t="str">
        <f>IF('Women Track input 1'!A7="","",'Women Track input 1'!A7)</f>
        <v/>
      </c>
      <c r="B592" s="38">
        <f>IF('Women Track input 1'!B7="","",'Women Track input 1'!B7)</f>
        <v>3</v>
      </c>
      <c r="C592" s="38" t="str">
        <f>IF('Women Track input 1'!C7="","",'Women Track input 1'!C7)</f>
        <v/>
      </c>
      <c r="D592" s="38" t="str">
        <f>IF('Women Track input 1'!D7="","",'Women Track input 1'!D7)</f>
        <v/>
      </c>
      <c r="E592" s="38" t="str">
        <f>IF('Women Track input 1'!E7="","",'Women Track input 1'!E7)</f>
        <v/>
      </c>
      <c r="F592" s="46" t="str">
        <f>IF('Women Track input 1'!X7="","",'Women Track input 1'!G7+60*'Women Track input 1'!F7)</f>
        <v/>
      </c>
      <c r="G592" s="46">
        <f>IF('Women Track input 1'!K7="","",'Women Track input 1'!K7)</f>
        <v>0</v>
      </c>
      <c r="H592" s="46">
        <f>IF('Women Track input 1'!L7="","",'Women Track input 1'!L7)</f>
        <v>0</v>
      </c>
      <c r="I592" s="38" t="str">
        <f t="shared" si="53"/>
        <v/>
      </c>
    </row>
    <row r="593" spans="1:9">
      <c r="A593" t="str">
        <f>IF('Women Track input 1'!A8="","",'Women Track input 1'!A8)</f>
        <v/>
      </c>
      <c r="B593" s="38">
        <f>IF('Women Track input 1'!B8="","",'Women Track input 1'!B8)</f>
        <v>4</v>
      </c>
      <c r="C593" s="38" t="str">
        <f>IF('Women Track input 1'!C8="","",'Women Track input 1'!C8)</f>
        <v/>
      </c>
      <c r="D593" s="38" t="str">
        <f>IF('Women Track input 1'!D8="","",'Women Track input 1'!D8)</f>
        <v/>
      </c>
      <c r="E593" s="38" t="str">
        <f>IF('Women Track input 1'!E8="","",'Women Track input 1'!E8)</f>
        <v/>
      </c>
      <c r="F593" s="46" t="str">
        <f>IF('Women Track input 1'!X8="","",'Women Track input 1'!G8+60*'Women Track input 1'!F8)</f>
        <v/>
      </c>
      <c r="G593" s="46">
        <f>IF('Women Track input 1'!K8="","",'Women Track input 1'!K8)</f>
        <v>0</v>
      </c>
      <c r="H593" s="46">
        <f>IF('Women Track input 1'!L8="","",'Women Track input 1'!L8)</f>
        <v>0</v>
      </c>
      <c r="I593" s="38" t="str">
        <f t="shared" si="53"/>
        <v/>
      </c>
    </row>
    <row r="594" spans="1:9">
      <c r="A594" t="str">
        <f>IF('Women Track input 1'!A9="","",'Women Track input 1'!A9)</f>
        <v/>
      </c>
      <c r="B594" s="38">
        <f>IF('Women Track input 1'!B9="","",'Women Track input 1'!B9)</f>
        <v>5</v>
      </c>
      <c r="C594" s="38" t="str">
        <f>IF('Women Track input 1'!C9="","",'Women Track input 1'!C9)</f>
        <v/>
      </c>
      <c r="D594" s="38" t="str">
        <f>IF('Women Track input 1'!D9="","",'Women Track input 1'!D9)</f>
        <v/>
      </c>
      <c r="E594" s="38" t="str">
        <f>IF('Women Track input 1'!E9="","",'Women Track input 1'!E9)</f>
        <v/>
      </c>
      <c r="F594" s="46" t="str">
        <f>IF('Women Track input 1'!X9="","",'Women Track input 1'!G9+60*'Women Track input 1'!F9)</f>
        <v/>
      </c>
      <c r="G594" s="46">
        <f>IF('Women Track input 1'!K9="","",'Women Track input 1'!K9)</f>
        <v>0</v>
      </c>
      <c r="H594" s="46">
        <f>IF('Women Track input 1'!L9="","",'Women Track input 1'!L9)</f>
        <v>0</v>
      </c>
      <c r="I594" s="38" t="str">
        <f t="shared" si="53"/>
        <v/>
      </c>
    </row>
    <row r="595" spans="1:9">
      <c r="A595" t="str">
        <f>IF('Women Track input 1'!A10="","",'Women Track input 1'!A10)</f>
        <v/>
      </c>
      <c r="B595" s="38">
        <f>IF('Women Track input 1'!B10="","",'Women Track input 1'!B10)</f>
        <v>6</v>
      </c>
      <c r="C595" s="38" t="str">
        <f>IF('Women Track input 1'!C10="","",'Women Track input 1'!C10)</f>
        <v/>
      </c>
      <c r="D595" s="38" t="str">
        <f>IF('Women Track input 1'!D10="","",'Women Track input 1'!D10)</f>
        <v/>
      </c>
      <c r="E595" s="38" t="str">
        <f>IF('Women Track input 1'!E10="","",'Women Track input 1'!E10)</f>
        <v/>
      </c>
      <c r="F595" s="46" t="str">
        <f>IF('Women Track input 1'!X10="","",'Women Track input 1'!G10+60*'Women Track input 1'!F10)</f>
        <v/>
      </c>
      <c r="G595" s="46">
        <f>IF('Women Track input 1'!K10="","",'Women Track input 1'!K10)</f>
        <v>0</v>
      </c>
      <c r="H595" s="46">
        <f>IF('Women Track input 1'!L10="","",'Women Track input 1'!L10)</f>
        <v>0</v>
      </c>
      <c r="I595" s="38" t="str">
        <f t="shared" si="53"/>
        <v/>
      </c>
    </row>
    <row r="596" spans="1:9">
      <c r="A596" t="str">
        <f>IF('Women Track input 1'!A11="","",'Women Track input 1'!A11)</f>
        <v/>
      </c>
      <c r="B596" s="38">
        <f>IF('Women Track input 1'!B11="","",'Women Track input 1'!B11)</f>
        <v>7</v>
      </c>
      <c r="C596" s="38" t="str">
        <f>IF('Women Track input 1'!C11="","",'Women Track input 1'!C11)</f>
        <v/>
      </c>
      <c r="D596" s="38" t="str">
        <f>IF('Women Track input 1'!D11="","",'Women Track input 1'!D11)</f>
        <v/>
      </c>
      <c r="E596" s="38" t="str">
        <f>IF('Women Track input 1'!E11="","",'Women Track input 1'!E11)</f>
        <v/>
      </c>
      <c r="F596" s="46" t="str">
        <f>IF('Women Track input 1'!X11="","",'Women Track input 1'!G11+60*'Women Track input 1'!F11)</f>
        <v/>
      </c>
      <c r="G596" s="46">
        <f>IF('Women Track input 1'!K11="","",'Women Track input 1'!K11)</f>
        <v>0</v>
      </c>
      <c r="H596" s="46">
        <f>IF('Women Track input 1'!L11="","",'Women Track input 1'!L11)</f>
        <v>0</v>
      </c>
      <c r="I596" s="38" t="str">
        <f t="shared" si="53"/>
        <v/>
      </c>
    </row>
    <row r="597" spans="1:9">
      <c r="A597" t="str">
        <f>IF('Women Track input 1'!A12="","",'Women Track input 1'!A12)</f>
        <v/>
      </c>
      <c r="B597" s="38">
        <f>IF('Women Track input 1'!B12="","",'Women Track input 1'!B12)</f>
        <v>8</v>
      </c>
      <c r="C597" s="38" t="str">
        <f>IF('Women Track input 1'!C12="","",'Women Track input 1'!C12)</f>
        <v/>
      </c>
      <c r="D597" s="38" t="str">
        <f>IF('Women Track input 1'!D12="","",'Women Track input 1'!D12)</f>
        <v/>
      </c>
      <c r="E597" s="38" t="str">
        <f>IF('Women Track input 1'!E12="","",'Women Track input 1'!E12)</f>
        <v/>
      </c>
      <c r="F597" s="46" t="str">
        <f>IF('Women Track input 1'!X12="","",'Women Track input 1'!G12+60*'Women Track input 1'!F12)</f>
        <v/>
      </c>
      <c r="G597" s="46">
        <f>IF('Women Track input 1'!K12="","",'Women Track input 1'!K12)</f>
        <v>0</v>
      </c>
      <c r="H597" s="46">
        <f>IF('Women Track input 1'!L12="","",'Women Track input 1'!L12)</f>
        <v>0</v>
      </c>
      <c r="I597" s="38" t="str">
        <f t="shared" si="53"/>
        <v/>
      </c>
    </row>
    <row r="598" spans="1:9">
      <c r="A598" s="16" t="str">
        <f>IF('Women Track input 1'!A55="","",'Women Track input 1'!A55)</f>
        <v>Event</v>
      </c>
      <c r="B598" t="str">
        <f>IF('Women Track input 1'!B55="","",'Women Track input 1'!B55)</f>
        <v>COMBINED</v>
      </c>
      <c r="C598" t="str">
        <f>IF('Women Track input 1'!C55="","",'Women Track input 1'!C55)</f>
        <v xml:space="preserve">   B / C RACES FOR </v>
      </c>
      <c r="D598" t="str">
        <f>IF('Women Track input 1'!D55="","",'Women Track input 1'!D55)</f>
        <v>SCORING</v>
      </c>
      <c r="E598" t="str">
        <f>IF('Women Track input 1'!E55="","",'Women Track input 1'!E55)</f>
        <v/>
      </c>
      <c r="F598" s="2" t="str">
        <f>IF('Women Track input 1'!T55="","",'Women Track input 1'!T55)</f>
        <v/>
      </c>
      <c r="G598" s="2" t="str">
        <f>IF('Women Track input 1'!K55="","",'Women Track input 1'!K55)</f>
        <v/>
      </c>
      <c r="H598" s="2" t="str">
        <f>IF('Women Track input 1'!L55="","",'Women Track input 1'!L55)</f>
        <v/>
      </c>
    </row>
    <row r="599" spans="1:9">
      <c r="A599" s="16">
        <f>IF('Women Track input 1'!A56="","",'Women Track input 1'!A56)</f>
        <v>100</v>
      </c>
      <c r="B599" s="47" t="str">
        <f>IF('Women Track input 1'!B56="","",'Women Track input 1'!B56)</f>
        <v>B+C string</v>
      </c>
      <c r="C599" s="42" t="str">
        <f>IF('Women Track input 1'!C56="","",'Women Track input 1'!C56)</f>
        <v>Wind reading if applic</v>
      </c>
      <c r="D599" s="42" t="str">
        <f>IF('Women Track input 1'!D56="","",'Women Track input 1'!D56)</f>
        <v xml:space="preserve"> &amp; </v>
      </c>
      <c r="E599" s="42" t="str">
        <f>IF('Women Track input 1'!E56="","",'Women Track input 1'!E56)</f>
        <v>m/s</v>
      </c>
      <c r="F599" s="43"/>
      <c r="G599" s="43" t="str">
        <f>IF('Women Track input 1'!K56="","",'Women Track input 1'!K56)</f>
        <v>Position</v>
      </c>
      <c r="H599" s="43" t="str">
        <f>IF('Women Track input 1'!L56="","",'Women Track input 1'!L56)</f>
        <v>Bonus</v>
      </c>
      <c r="I599" s="98" t="s">
        <v>261</v>
      </c>
    </row>
    <row r="600" spans="1:9">
      <c r="A600" s="40" t="str">
        <f>IF('Women Track input 1'!A57="","",'Women Track input 1'!A57)</f>
        <v>WOMEN</v>
      </c>
      <c r="B600" s="37" t="str">
        <f>IF('Women Track input 1'!B57="","",'Women Track input 1'!B57)</f>
        <v>Position</v>
      </c>
      <c r="C600" s="37" t="str">
        <f>IF('Women Track input 1'!C57="","",'Women Track input 1'!C57)</f>
        <v>Competitor</v>
      </c>
      <c r="D600" s="37" t="str">
        <f>IF('Women Track input 1'!D57="","",'Women Track input 1'!D57)</f>
        <v>Club</v>
      </c>
      <c r="E600" s="37" t="str">
        <f>IF('Women Track input 1'!E57="","",'Women Track input 1'!E57)</f>
        <v>Bib Number</v>
      </c>
      <c r="F600" s="45" t="str">
        <f>IF('Women Track input 1'!X57="","",'Women Track input 1'!X57)</f>
        <v>Performance</v>
      </c>
      <c r="G600" s="45" t="str">
        <f>IF('Women Track input 1'!K57="","",'Women Track input 1'!K57)</f>
        <v>Points</v>
      </c>
      <c r="H600" s="45" t="str">
        <f>IF('Women Track input 1'!L57="","",'Women Track input 1'!L57)</f>
        <v>Points</v>
      </c>
      <c r="I600" s="44" t="s">
        <v>262</v>
      </c>
    </row>
    <row r="601" spans="1:9">
      <c r="A601" t="str">
        <f>IF('Women Track input 1'!A58="","",'Women Track input 1'!A58)</f>
        <v/>
      </c>
      <c r="B601" s="38">
        <f>IF('Women Track input 1'!B58="","",'Women Track input 1'!B58)</f>
        <v>1</v>
      </c>
      <c r="C601" s="38" t="str">
        <f>IF('Women Track input 1'!C58="","",'Women Track input 1'!C58)</f>
        <v/>
      </c>
      <c r="D601" s="38" t="str">
        <f>IF('Women Track input 1'!D58="","",'Women Track input 1'!D58)</f>
        <v/>
      </c>
      <c r="E601" s="38" t="str">
        <f>IF('Women Track input 1'!E58="","",'Women Track input 1'!E58)</f>
        <v/>
      </c>
      <c r="F601" s="46" t="str">
        <f>IF('Women Track input 1'!X58="","",'Women Track input 1'!G58+60*'Women Track input 1'!F58)</f>
        <v/>
      </c>
      <c r="G601" s="46">
        <f>IF('Women Track input 1'!K58="","",'Women Track input 1'!K58)</f>
        <v>0</v>
      </c>
      <c r="H601" s="46">
        <f>IF('Women Track input 1'!L58="","",'Women Track input 1'!L58)</f>
        <v>0</v>
      </c>
      <c r="I601" s="99" t="str">
        <f>IF(G601=0,"",F601)</f>
        <v/>
      </c>
    </row>
    <row r="602" spans="1:9">
      <c r="A602" t="str">
        <f>IF('Women Track input 1'!A59="","",'Women Track input 1'!A59)</f>
        <v/>
      </c>
      <c r="B602" s="38">
        <f>IF('Women Track input 1'!B59="","",'Women Track input 1'!B59)</f>
        <v>2</v>
      </c>
      <c r="C602" s="38" t="str">
        <f>IF('Women Track input 1'!C59="","",'Women Track input 1'!C59)</f>
        <v/>
      </c>
      <c r="D602" s="38" t="str">
        <f>IF('Women Track input 1'!D59="","",'Women Track input 1'!D59)</f>
        <v/>
      </c>
      <c r="E602" s="38" t="str">
        <f>IF('Women Track input 1'!E59="","",'Women Track input 1'!E59)</f>
        <v/>
      </c>
      <c r="F602" s="46" t="str">
        <f>IF('Women Track input 1'!X59="","",'Women Track input 1'!G59+60*'Women Track input 1'!F59)</f>
        <v/>
      </c>
      <c r="G602" s="46">
        <f>IF('Women Track input 1'!K59="","",'Women Track input 1'!K59)</f>
        <v>0</v>
      </c>
      <c r="H602" s="46">
        <f>IF('Women Track input 1'!L59="","",'Women Track input 1'!L59)</f>
        <v>0</v>
      </c>
      <c r="I602" s="38" t="str">
        <f t="shared" ref="I602:I608" si="54">IF(G602=0,"",F602)</f>
        <v/>
      </c>
    </row>
    <row r="603" spans="1:9">
      <c r="A603" t="str">
        <f>IF('Women Track input 1'!A60="","",'Women Track input 1'!A60)</f>
        <v/>
      </c>
      <c r="B603" s="38">
        <f>IF('Women Track input 1'!B60="","",'Women Track input 1'!B60)</f>
        <v>3</v>
      </c>
      <c r="C603" s="38" t="str">
        <f>IF('Women Track input 1'!C60="","",'Women Track input 1'!C60)</f>
        <v/>
      </c>
      <c r="D603" s="38" t="str">
        <f>IF('Women Track input 1'!D60="","",'Women Track input 1'!D60)</f>
        <v/>
      </c>
      <c r="E603" s="38" t="str">
        <f>IF('Women Track input 1'!E60="","",'Women Track input 1'!E60)</f>
        <v/>
      </c>
      <c r="F603" s="46" t="str">
        <f>IF('Women Track input 1'!X60="","",'Women Track input 1'!G60+60*'Women Track input 1'!F60)</f>
        <v/>
      </c>
      <c r="G603" s="46">
        <f>IF('Women Track input 1'!K60="","",'Women Track input 1'!K60)</f>
        <v>0</v>
      </c>
      <c r="H603" s="46">
        <f>IF('Women Track input 1'!L60="","",'Women Track input 1'!L60)</f>
        <v>0</v>
      </c>
      <c r="I603" s="38" t="str">
        <f t="shared" si="54"/>
        <v/>
      </c>
    </row>
    <row r="604" spans="1:9">
      <c r="A604" t="str">
        <f>IF('Women Track input 1'!A61="","",'Women Track input 1'!A61)</f>
        <v/>
      </c>
      <c r="B604" s="38">
        <f>IF('Women Track input 1'!B61="","",'Women Track input 1'!B61)</f>
        <v>4</v>
      </c>
      <c r="C604" s="38" t="str">
        <f>IF('Women Track input 1'!C61="","",'Women Track input 1'!C61)</f>
        <v/>
      </c>
      <c r="D604" s="38" t="str">
        <f>IF('Women Track input 1'!D61="","",'Women Track input 1'!D61)</f>
        <v/>
      </c>
      <c r="E604" s="38" t="str">
        <f>IF('Women Track input 1'!E61="","",'Women Track input 1'!E61)</f>
        <v/>
      </c>
      <c r="F604" s="46" t="str">
        <f>IF('Women Track input 1'!X61="","",'Women Track input 1'!G61+60*'Women Track input 1'!F61)</f>
        <v/>
      </c>
      <c r="G604" s="46">
        <f>IF('Women Track input 1'!K61="","",'Women Track input 1'!K61)</f>
        <v>0</v>
      </c>
      <c r="H604" s="46">
        <f>IF('Women Track input 1'!L61="","",'Women Track input 1'!L61)</f>
        <v>0</v>
      </c>
      <c r="I604" s="38" t="str">
        <f t="shared" si="54"/>
        <v/>
      </c>
    </row>
    <row r="605" spans="1:9">
      <c r="A605" t="str">
        <f>IF('Women Track input 1'!A62="","",'Women Track input 1'!A62)</f>
        <v/>
      </c>
      <c r="B605" s="38">
        <f>IF('Women Track input 1'!B62="","",'Women Track input 1'!B62)</f>
        <v>5</v>
      </c>
      <c r="C605" s="38" t="str">
        <f>IF('Women Track input 1'!C62="","",'Women Track input 1'!C62)</f>
        <v/>
      </c>
      <c r="D605" s="38" t="str">
        <f>IF('Women Track input 1'!D62="","",'Women Track input 1'!D62)</f>
        <v/>
      </c>
      <c r="E605" s="38" t="str">
        <f>IF('Women Track input 1'!E62="","",'Women Track input 1'!E62)</f>
        <v/>
      </c>
      <c r="F605" s="46" t="str">
        <f>IF('Women Track input 1'!X62="","",'Women Track input 1'!G62+60*'Women Track input 1'!F62)</f>
        <v/>
      </c>
      <c r="G605" s="46">
        <f>IF('Women Track input 1'!K62="","",'Women Track input 1'!K62)</f>
        <v>0</v>
      </c>
      <c r="H605" s="46">
        <f>IF('Women Track input 1'!L62="","",'Women Track input 1'!L62)</f>
        <v>0</v>
      </c>
      <c r="I605" s="38" t="str">
        <f t="shared" si="54"/>
        <v/>
      </c>
    </row>
    <row r="606" spans="1:9">
      <c r="A606" t="str">
        <f>IF('Women Track input 1'!A63="","",'Women Track input 1'!A63)</f>
        <v/>
      </c>
      <c r="B606" s="38">
        <f>IF('Women Track input 1'!B63="","",'Women Track input 1'!B63)</f>
        <v>6</v>
      </c>
      <c r="C606" s="38" t="str">
        <f>IF('Women Track input 1'!C63="","",'Women Track input 1'!C63)</f>
        <v/>
      </c>
      <c r="D606" s="38" t="str">
        <f>IF('Women Track input 1'!D63="","",'Women Track input 1'!D63)</f>
        <v/>
      </c>
      <c r="E606" s="38" t="str">
        <f>IF('Women Track input 1'!E63="","",'Women Track input 1'!E63)</f>
        <v/>
      </c>
      <c r="F606" s="46" t="str">
        <f>IF('Women Track input 1'!X63="","",'Women Track input 1'!G63+60*'Women Track input 1'!F63)</f>
        <v/>
      </c>
      <c r="G606" s="46">
        <f>IF('Women Track input 1'!K63="","",'Women Track input 1'!K63)</f>
        <v>0</v>
      </c>
      <c r="H606" s="46">
        <f>IF('Women Track input 1'!L63="","",'Women Track input 1'!L63)</f>
        <v>0</v>
      </c>
      <c r="I606" s="38" t="str">
        <f t="shared" si="54"/>
        <v/>
      </c>
    </row>
    <row r="607" spans="1:9">
      <c r="A607" t="str">
        <f>IF('Women Track input 1'!A64="","",'Women Track input 1'!A64)</f>
        <v/>
      </c>
      <c r="B607" s="38">
        <f>IF('Women Track input 1'!B64="","",'Women Track input 1'!B64)</f>
        <v>7</v>
      </c>
      <c r="C607" s="38" t="str">
        <f>IF('Women Track input 1'!C64="","",'Women Track input 1'!C64)</f>
        <v/>
      </c>
      <c r="D607" s="38" t="str">
        <f>IF('Women Track input 1'!D64="","",'Women Track input 1'!D64)</f>
        <v/>
      </c>
      <c r="E607" s="38" t="str">
        <f>IF('Women Track input 1'!E64="","",'Women Track input 1'!E64)</f>
        <v/>
      </c>
      <c r="F607" s="46" t="str">
        <f>IF('Women Track input 1'!X64="","",'Women Track input 1'!G64+60*'Women Track input 1'!F64)</f>
        <v/>
      </c>
      <c r="G607" s="46">
        <f>IF('Women Track input 1'!K64="","",'Women Track input 1'!K64)</f>
        <v>0</v>
      </c>
      <c r="H607" s="46">
        <f>IF('Women Track input 1'!L64="","",'Women Track input 1'!L64)</f>
        <v>0</v>
      </c>
      <c r="I607" s="38" t="str">
        <f t="shared" si="54"/>
        <v/>
      </c>
    </row>
    <row r="608" spans="1:9">
      <c r="A608" t="str">
        <f>IF('Women Track input 1'!A65="","",'Women Track input 1'!A65)</f>
        <v/>
      </c>
      <c r="B608" s="38">
        <f>IF('Women Track input 1'!B65="","",'Women Track input 1'!B65)</f>
        <v>8</v>
      </c>
      <c r="C608" s="38" t="str">
        <f>IF('Women Track input 1'!C65="","",'Women Track input 1'!C65)</f>
        <v/>
      </c>
      <c r="D608" s="38" t="str">
        <f>IF('Women Track input 1'!D65="","",'Women Track input 1'!D65)</f>
        <v/>
      </c>
      <c r="E608" s="38" t="str">
        <f>IF('Women Track input 1'!E65="","",'Women Track input 1'!E65)</f>
        <v/>
      </c>
      <c r="F608" s="46" t="str">
        <f>IF('Women Track input 1'!X65="","",'Women Track input 1'!G65+60*'Women Track input 1'!F65)</f>
        <v/>
      </c>
      <c r="G608" s="46">
        <f>IF('Women Track input 1'!K65="","",'Women Track input 1'!K65)</f>
        <v>0</v>
      </c>
      <c r="H608" s="46">
        <f>IF('Women Track input 1'!L65="","",'Women Track input 1'!L65)</f>
        <v>0</v>
      </c>
      <c r="I608" s="38" t="str">
        <f t="shared" si="54"/>
        <v/>
      </c>
    </row>
    <row r="609" spans="1:9">
      <c r="A609" t="str">
        <f>IF('Women Track input 1'!A66="","",'Women Track input 1'!A66)</f>
        <v/>
      </c>
      <c r="B609" s="38">
        <f>IF('Women Track input 1'!B66="","",'Women Track input 1'!B66)</f>
        <v>9</v>
      </c>
      <c r="C609" s="38" t="str">
        <f>IF('Women Track input 1'!C66="","",'Women Track input 1'!C66)</f>
        <v/>
      </c>
      <c r="D609" s="38" t="str">
        <f>IF('Women Track input 1'!D66="","",'Women Track input 1'!D66)</f>
        <v/>
      </c>
      <c r="E609" s="38" t="str">
        <f>IF('Women Track input 1'!E66="","",'Women Track input 1'!E66)</f>
        <v/>
      </c>
      <c r="F609" s="46" t="str">
        <f>IF('Women Track input 1'!X66="","",'Women Track input 1'!G66+60*'Women Track input 1'!F66)</f>
        <v/>
      </c>
      <c r="G609" s="46">
        <f>IF('Women Track input 1'!K66="","",'Women Track input 1'!K66)</f>
        <v>0</v>
      </c>
      <c r="H609" s="46">
        <f>IF('Women Track input 1'!L66="","",'Women Track input 1'!L66)</f>
        <v>0</v>
      </c>
      <c r="I609" s="99" t="str">
        <f>IF(G609=0,"",F609)</f>
        <v/>
      </c>
    </row>
    <row r="610" spans="1:9">
      <c r="A610" t="str">
        <f>IF('Women Track input 1'!A67="","",'Women Track input 1'!A67)</f>
        <v/>
      </c>
      <c r="B610" s="38">
        <f>IF('Women Track input 1'!B67="","",'Women Track input 1'!B67)</f>
        <v>10</v>
      </c>
      <c r="C610" s="38" t="str">
        <f>IF('Women Track input 1'!C67="","",'Women Track input 1'!C67)</f>
        <v/>
      </c>
      <c r="D610" s="38" t="str">
        <f>IF('Women Track input 1'!D67="","",'Women Track input 1'!D67)</f>
        <v/>
      </c>
      <c r="E610" s="38" t="str">
        <f>IF('Women Track input 1'!E67="","",'Women Track input 1'!E67)</f>
        <v/>
      </c>
      <c r="F610" s="46" t="str">
        <f>IF('Women Track input 1'!X67="","",'Women Track input 1'!G67+60*'Women Track input 1'!F67)</f>
        <v/>
      </c>
      <c r="G610" s="46">
        <f>IF('Women Track input 1'!K67="","",'Women Track input 1'!K67)</f>
        <v>0</v>
      </c>
      <c r="H610" s="46">
        <f>IF('Women Track input 1'!L67="","",'Women Track input 1'!L67)</f>
        <v>0</v>
      </c>
      <c r="I610" s="38" t="str">
        <f t="shared" ref="I610:I616" si="55">IF(G610=0,"",F610)</f>
        <v/>
      </c>
    </row>
    <row r="611" spans="1:9">
      <c r="A611" t="str">
        <f>IF('Women Track input 1'!A68="","",'Women Track input 1'!A68)</f>
        <v/>
      </c>
      <c r="B611" s="38">
        <f>IF('Women Track input 1'!B68="","",'Women Track input 1'!B68)</f>
        <v>11</v>
      </c>
      <c r="C611" s="38" t="str">
        <f>IF('Women Track input 1'!C68="","",'Women Track input 1'!C68)</f>
        <v/>
      </c>
      <c r="D611" s="38" t="str">
        <f>IF('Women Track input 1'!D68="","",'Women Track input 1'!D68)</f>
        <v/>
      </c>
      <c r="E611" s="38" t="str">
        <f>IF('Women Track input 1'!E68="","",'Women Track input 1'!E68)</f>
        <v/>
      </c>
      <c r="F611" s="46" t="str">
        <f>IF('Women Track input 1'!X68="","",'Women Track input 1'!G68+60*'Women Track input 1'!F68)</f>
        <v/>
      </c>
      <c r="G611" s="46">
        <f>IF('Women Track input 1'!K68="","",'Women Track input 1'!K68)</f>
        <v>0</v>
      </c>
      <c r="H611" s="46">
        <f>IF('Women Track input 1'!L68="","",'Women Track input 1'!L68)</f>
        <v>0</v>
      </c>
      <c r="I611" s="38" t="str">
        <f t="shared" si="55"/>
        <v/>
      </c>
    </row>
    <row r="612" spans="1:9">
      <c r="A612" t="str">
        <f>IF('Women Track input 1'!A69="","",'Women Track input 1'!A69)</f>
        <v/>
      </c>
      <c r="B612" s="38">
        <f>IF('Women Track input 1'!B69="","",'Women Track input 1'!B69)</f>
        <v>12</v>
      </c>
      <c r="C612" s="38" t="str">
        <f>IF('Women Track input 1'!C69="","",'Women Track input 1'!C69)</f>
        <v/>
      </c>
      <c r="D612" s="38" t="str">
        <f>IF('Women Track input 1'!D69="","",'Women Track input 1'!D69)</f>
        <v/>
      </c>
      <c r="E612" s="38" t="str">
        <f>IF('Women Track input 1'!E69="","",'Women Track input 1'!E69)</f>
        <v/>
      </c>
      <c r="F612" s="46" t="str">
        <f>IF('Women Track input 1'!X69="","",'Women Track input 1'!G69+60*'Women Track input 1'!F69)</f>
        <v/>
      </c>
      <c r="G612" s="46">
        <f>IF('Women Track input 1'!K69="","",'Women Track input 1'!K69)</f>
        <v>0</v>
      </c>
      <c r="H612" s="46">
        <f>IF('Women Track input 1'!L69="","",'Women Track input 1'!L69)</f>
        <v>0</v>
      </c>
      <c r="I612" s="38" t="str">
        <f t="shared" si="55"/>
        <v/>
      </c>
    </row>
    <row r="613" spans="1:9">
      <c r="A613" t="str">
        <f>IF('Women Track input 1'!A70="","",'Women Track input 1'!A70)</f>
        <v/>
      </c>
      <c r="B613" s="38">
        <f>IF('Women Track input 1'!B70="","",'Women Track input 1'!B70)</f>
        <v>13</v>
      </c>
      <c r="C613" s="38" t="str">
        <f>IF('Women Track input 1'!C70="","",'Women Track input 1'!C70)</f>
        <v/>
      </c>
      <c r="D613" s="38" t="str">
        <f>IF('Women Track input 1'!D70="","",'Women Track input 1'!D70)</f>
        <v/>
      </c>
      <c r="E613" s="38" t="str">
        <f>IF('Women Track input 1'!E70="","",'Women Track input 1'!E70)</f>
        <v/>
      </c>
      <c r="F613" s="46" t="str">
        <f>IF('Women Track input 1'!X70="","",'Women Track input 1'!G70+60*'Women Track input 1'!F70)</f>
        <v/>
      </c>
      <c r="G613" s="46">
        <f>IF('Women Track input 1'!K70="","",'Women Track input 1'!K70)</f>
        <v>0</v>
      </c>
      <c r="H613" s="46">
        <f>IF('Women Track input 1'!L70="","",'Women Track input 1'!L70)</f>
        <v>0</v>
      </c>
      <c r="I613" s="38" t="str">
        <f t="shared" si="55"/>
        <v/>
      </c>
    </row>
    <row r="614" spans="1:9">
      <c r="A614" t="str">
        <f>IF('Women Track input 1'!A71="","",'Women Track input 1'!A71)</f>
        <v/>
      </c>
      <c r="B614" s="38">
        <f>IF('Women Track input 1'!B71="","",'Women Track input 1'!B71)</f>
        <v>14</v>
      </c>
      <c r="C614" s="38" t="str">
        <f>IF('Women Track input 1'!C71="","",'Women Track input 1'!C71)</f>
        <v/>
      </c>
      <c r="D614" s="38" t="str">
        <f>IF('Women Track input 1'!D71="","",'Women Track input 1'!D71)</f>
        <v/>
      </c>
      <c r="E614" s="38" t="str">
        <f>IF('Women Track input 1'!E71="","",'Women Track input 1'!E71)</f>
        <v/>
      </c>
      <c r="F614" s="46" t="str">
        <f>IF('Women Track input 1'!X71="","",'Women Track input 1'!G71+60*'Women Track input 1'!F71)</f>
        <v/>
      </c>
      <c r="G614" s="46">
        <f>IF('Women Track input 1'!K71="","",'Women Track input 1'!K71)</f>
        <v>0</v>
      </c>
      <c r="H614" s="46">
        <f>IF('Women Track input 1'!L71="","",'Women Track input 1'!L71)</f>
        <v>0</v>
      </c>
      <c r="I614" s="38" t="str">
        <f t="shared" si="55"/>
        <v/>
      </c>
    </row>
    <row r="615" spans="1:9">
      <c r="A615" t="str">
        <f>IF('Women Track input 1'!A72="","",'Women Track input 1'!A72)</f>
        <v/>
      </c>
      <c r="B615" s="38">
        <f>IF('Women Track input 1'!B72="","",'Women Track input 1'!B72)</f>
        <v>15</v>
      </c>
      <c r="C615" s="38" t="str">
        <f>IF('Women Track input 1'!C72="","",'Women Track input 1'!C72)</f>
        <v/>
      </c>
      <c r="D615" s="38" t="str">
        <f>IF('Women Track input 1'!D72="","",'Women Track input 1'!D72)</f>
        <v/>
      </c>
      <c r="E615" s="38" t="str">
        <f>IF('Women Track input 1'!E72="","",'Women Track input 1'!E72)</f>
        <v/>
      </c>
      <c r="F615" s="46" t="str">
        <f>IF('Women Track input 1'!X72="","",'Women Track input 1'!G72+60*'Women Track input 1'!F72)</f>
        <v/>
      </c>
      <c r="G615" s="46">
        <f>IF('Women Track input 1'!K72="","",'Women Track input 1'!K72)</f>
        <v>0</v>
      </c>
      <c r="H615" s="46">
        <f>IF('Women Track input 1'!L72="","",'Women Track input 1'!L72)</f>
        <v>0</v>
      </c>
      <c r="I615" s="38" t="str">
        <f t="shared" si="55"/>
        <v/>
      </c>
    </row>
    <row r="616" spans="1:9">
      <c r="A616" t="str">
        <f>IF('Women Track input 1'!A73="","",'Women Track input 1'!A73)</f>
        <v/>
      </c>
      <c r="B616" s="38">
        <f>IF('Women Track input 1'!B73="","",'Women Track input 1'!B73)</f>
        <v>16</v>
      </c>
      <c r="C616" s="38" t="str">
        <f>IF('Women Track input 1'!C73="","",'Women Track input 1'!C73)</f>
        <v/>
      </c>
      <c r="D616" s="38" t="str">
        <f>IF('Women Track input 1'!D73="","",'Women Track input 1'!D73)</f>
        <v/>
      </c>
      <c r="E616" s="38" t="str">
        <f>IF('Women Track input 1'!E73="","",'Women Track input 1'!E73)</f>
        <v/>
      </c>
      <c r="F616" s="46" t="str">
        <f>IF('Women Track input 1'!X73="","",'Women Track input 1'!G73+60*'Women Track input 1'!F73)</f>
        <v/>
      </c>
      <c r="G616" s="46">
        <f>IF('Women Track input 1'!K73="","",'Women Track input 1'!K73)</f>
        <v>0</v>
      </c>
      <c r="H616" s="46">
        <f>IF('Women Track input 1'!L73="","",'Women Track input 1'!L73)</f>
        <v>0</v>
      </c>
      <c r="I616" s="38" t="str">
        <f t="shared" si="55"/>
        <v/>
      </c>
    </row>
    <row r="617" spans="1:9">
      <c r="A617" t="str">
        <f>IF('Women Track input 1'!A74="","",'Women Track input 1'!A74)</f>
        <v/>
      </c>
      <c r="B617" t="str">
        <f>IF('Women Track input 1'!B74="","",'Women Track input 1'!B74)</f>
        <v/>
      </c>
      <c r="C617" t="str">
        <f>IF('Women Track input 1'!C74="","",'Women Track input 1'!C74)</f>
        <v/>
      </c>
      <c r="D617" t="str">
        <f>IF('Women Track input 1'!D74="","",'Women Track input 1'!D74)</f>
        <v/>
      </c>
      <c r="E617" t="str">
        <f>IF('Women Track input 1'!E74="","",'Women Track input 1'!E74)</f>
        <v/>
      </c>
      <c r="F617" s="2" t="str">
        <f>IF('Women Track input 1'!T74="","",'Women Track input 1'!T74)</f>
        <v/>
      </c>
      <c r="G617" s="2" t="str">
        <f>IF('Women Track input 1'!K74="","",'Women Track input 1'!K74)</f>
        <v/>
      </c>
      <c r="H617" s="2" t="str">
        <f>IF('Women Track input 1'!L74="","",'Women Track input 1'!L74)</f>
        <v/>
      </c>
    </row>
    <row r="618" spans="1:9">
      <c r="A618" t="str">
        <f>IF('Women Track input 1'!A75="","",'Women Track input 1'!A75)</f>
        <v/>
      </c>
      <c r="B618" t="str">
        <f>IF('Women Track input 1'!B75="","",'Women Track input 1'!B75)</f>
        <v/>
      </c>
      <c r="C618" t="str">
        <f>IF('Women Track input 1'!C75="","",'Women Track input 1'!C75)</f>
        <v/>
      </c>
      <c r="D618" t="str">
        <f>IF('Women Track input 1'!D75="","",'Women Track input 1'!D75)</f>
        <v/>
      </c>
      <c r="E618" t="str">
        <f>IF('Women Track input 1'!E75="","",'Women Track input 1'!E75)</f>
        <v/>
      </c>
      <c r="F618" s="2" t="str">
        <f>IF('Women Track input 1'!T75="","",'Women Track input 1'!T75)</f>
        <v/>
      </c>
      <c r="G618" s="2" t="str">
        <f>IF('Women Track input 1'!K75="","",'Women Track input 1'!K75)</f>
        <v/>
      </c>
      <c r="H618" s="2" t="str">
        <f>IF('Women Track input 1'!L75="","",'Women Track input 1'!L75)</f>
        <v/>
      </c>
    </row>
    <row r="619" spans="1:9">
      <c r="A619" s="39" t="str">
        <f>IF('Women Track input 1'!A76="","",'Women Track input 1'!A76)</f>
        <v>Event</v>
      </c>
      <c r="B619" s="39" t="str">
        <f>IF('Women Track input 1'!B76="","",'Women Track input 1'!B76)</f>
        <v>Event</v>
      </c>
      <c r="C619" s="39">
        <f>IF('Women Track input 1'!C76="","",'Women Track input 1'!C76)</f>
        <v>200</v>
      </c>
      <c r="D619" s="39" t="str">
        <f>IF('Women Track input 1'!D76="","",'Women Track input 1'!D76)</f>
        <v>metres</v>
      </c>
      <c r="E619" s="40" t="str">
        <f>IF('Women Track input 1'!E76="","",'Women Track input 1'!E76)</f>
        <v/>
      </c>
      <c r="F619" s="2" t="str">
        <f>IF('Women Track input 1'!T76="","",'Women Track input 1'!T76)</f>
        <v/>
      </c>
      <c r="G619" s="2" t="str">
        <f>IF('Women Track input 1'!K76="","",'Women Track input 1'!K76)</f>
        <v/>
      </c>
      <c r="H619" s="2" t="str">
        <f>IF('Women Track input 1'!L76="","",'Women Track input 1'!L76)</f>
        <v/>
      </c>
    </row>
    <row r="620" spans="1:9">
      <c r="A620" s="16">
        <f>IF('Women Track input 1'!A77="","",'Women Track input 1'!A77)</f>
        <v>200</v>
      </c>
      <c r="B620" s="41" t="str">
        <f>IF('Women Track input 1'!B77="","",'Women Track input 1'!B77)</f>
        <v>A string</v>
      </c>
      <c r="C620" s="42" t="str">
        <f>IF('Women Track input 1'!C77="","",'Women Track input 1'!C77)</f>
        <v>Wind reading if applic</v>
      </c>
      <c r="D620" s="42" t="str">
        <f>IF('Women Track input 1'!D77="","",'Women Track input 1'!D77)</f>
        <v/>
      </c>
      <c r="E620" s="42" t="str">
        <f>IF('Women Track input 1'!E77="","",'Women Track input 1'!E77)</f>
        <v>m/s</v>
      </c>
      <c r="F620" s="43"/>
      <c r="G620" s="43" t="str">
        <f>IF('Women Track input 1'!K77="","",'Women Track input 1'!K77)</f>
        <v>Position</v>
      </c>
      <c r="H620" s="43" t="str">
        <f>IF('Women Track input 1'!L77="","",'Women Track input 1'!L77)</f>
        <v>Bonus</v>
      </c>
      <c r="I620" s="98" t="s">
        <v>261</v>
      </c>
    </row>
    <row r="621" spans="1:9">
      <c r="A621" s="40" t="str">
        <f>IF('Women Track input 1'!A78="","",'Women Track input 1'!A78)</f>
        <v>WOMEN</v>
      </c>
      <c r="B621" s="44" t="str">
        <f>IF('Women Track input 1'!B78="","",'Women Track input 1'!B78)</f>
        <v>Position</v>
      </c>
      <c r="C621" s="37" t="str">
        <f>IF('Women Track input 1'!C78="","",'Women Track input 1'!C78)</f>
        <v>Competitor</v>
      </c>
      <c r="D621" s="37" t="str">
        <f>IF('Women Track input 1'!D78="","",'Women Track input 1'!D78)</f>
        <v>Club</v>
      </c>
      <c r="E621" s="37" t="str">
        <f>IF('Women Track input 1'!E78="","",'Women Track input 1'!E78)</f>
        <v>Bib Number</v>
      </c>
      <c r="F621" s="45" t="str">
        <f>IF('Women Track input 1'!X78="","",'Women Track input 1'!X78)</f>
        <v>Performance</v>
      </c>
      <c r="G621" s="45" t="str">
        <f>IF('Women Track input 1'!K78="","",'Women Track input 1'!K78)</f>
        <v>Points</v>
      </c>
      <c r="H621" s="45" t="str">
        <f>IF('Women Track input 1'!L78="","",'Women Track input 1'!L78)</f>
        <v>Points</v>
      </c>
      <c r="I621" s="44" t="s">
        <v>262</v>
      </c>
    </row>
    <row r="622" spans="1:9">
      <c r="A622" t="str">
        <f>IF('Women Track input 1'!A79="","",'Women Track input 1'!A79)</f>
        <v/>
      </c>
      <c r="B622" s="38">
        <f>IF('Women Track input 1'!B79="","",'Women Track input 1'!B79)</f>
        <v>1</v>
      </c>
      <c r="C622" s="38" t="str">
        <f>IF('Women Track input 1'!C79="","",'Women Track input 1'!C79)</f>
        <v/>
      </c>
      <c r="D622" s="38" t="str">
        <f>IF('Women Track input 1'!D79="","",'Women Track input 1'!D79)</f>
        <v/>
      </c>
      <c r="E622" s="38" t="str">
        <f>IF('Women Track input 1'!E79="","",'Women Track input 1'!E79)</f>
        <v/>
      </c>
      <c r="F622" s="46" t="str">
        <f>IF('Women Track input 1'!X79="","",'Women Track input 1'!G79+60*'Women Track input 1'!F79)</f>
        <v/>
      </c>
      <c r="G622" s="46">
        <f>IF('Women Track input 1'!K79="","",'Women Track input 1'!K79)</f>
        <v>0</v>
      </c>
      <c r="H622" s="46">
        <f>IF('Women Track input 1'!L79="","",'Women Track input 1'!L79)</f>
        <v>0</v>
      </c>
      <c r="I622" s="99" t="str">
        <f>IF(G622=0,"",F622)</f>
        <v/>
      </c>
    </row>
    <row r="623" spans="1:9">
      <c r="A623" t="str">
        <f>IF('Women Track input 1'!A80="","",'Women Track input 1'!A80)</f>
        <v/>
      </c>
      <c r="B623" s="38">
        <f>IF('Women Track input 1'!B80="","",'Women Track input 1'!B80)</f>
        <v>2</v>
      </c>
      <c r="C623" s="38" t="str">
        <f>IF('Women Track input 1'!C80="","",'Women Track input 1'!C80)</f>
        <v/>
      </c>
      <c r="D623" s="38" t="str">
        <f>IF('Women Track input 1'!D80="","",'Women Track input 1'!D80)</f>
        <v/>
      </c>
      <c r="E623" s="38" t="str">
        <f>IF('Women Track input 1'!E80="","",'Women Track input 1'!E80)</f>
        <v/>
      </c>
      <c r="F623" s="46" t="str">
        <f>IF('Women Track input 1'!X80="","",'Women Track input 1'!G80+60*'Women Track input 1'!F80)</f>
        <v/>
      </c>
      <c r="G623" s="46">
        <f>IF('Women Track input 1'!K80="","",'Women Track input 1'!K80)</f>
        <v>0</v>
      </c>
      <c r="H623" s="46">
        <f>IF('Women Track input 1'!L80="","",'Women Track input 1'!L80)</f>
        <v>0</v>
      </c>
      <c r="I623" s="38" t="str">
        <f t="shared" ref="I623:I629" si="56">IF(G623=0,"",F623)</f>
        <v/>
      </c>
    </row>
    <row r="624" spans="1:9">
      <c r="A624" t="str">
        <f>IF('Women Track input 1'!A81="","",'Women Track input 1'!A81)</f>
        <v/>
      </c>
      <c r="B624" s="38">
        <f>IF('Women Track input 1'!B81="","",'Women Track input 1'!B81)</f>
        <v>3</v>
      </c>
      <c r="C624" s="38" t="str">
        <f>IF('Women Track input 1'!C81="","",'Women Track input 1'!C81)</f>
        <v/>
      </c>
      <c r="D624" s="38" t="str">
        <f>IF('Women Track input 1'!D81="","",'Women Track input 1'!D81)</f>
        <v/>
      </c>
      <c r="E624" s="38" t="str">
        <f>IF('Women Track input 1'!E81="","",'Women Track input 1'!E81)</f>
        <v/>
      </c>
      <c r="F624" s="46" t="str">
        <f>IF('Women Track input 1'!X81="","",'Women Track input 1'!G81+60*'Women Track input 1'!F81)</f>
        <v/>
      </c>
      <c r="G624" s="46">
        <f>IF('Women Track input 1'!K81="","",'Women Track input 1'!K81)</f>
        <v>0</v>
      </c>
      <c r="H624" s="46">
        <f>IF('Women Track input 1'!L81="","",'Women Track input 1'!L81)</f>
        <v>0</v>
      </c>
      <c r="I624" s="38" t="str">
        <f t="shared" si="56"/>
        <v/>
      </c>
    </row>
    <row r="625" spans="1:9">
      <c r="A625" t="str">
        <f>IF('Women Track input 1'!A82="","",'Women Track input 1'!A82)</f>
        <v/>
      </c>
      <c r="B625" s="38">
        <f>IF('Women Track input 1'!B82="","",'Women Track input 1'!B82)</f>
        <v>4</v>
      </c>
      <c r="C625" s="38" t="str">
        <f>IF('Women Track input 1'!C82="","",'Women Track input 1'!C82)</f>
        <v/>
      </c>
      <c r="D625" s="38" t="str">
        <f>IF('Women Track input 1'!D82="","",'Women Track input 1'!D82)</f>
        <v/>
      </c>
      <c r="E625" s="38" t="str">
        <f>IF('Women Track input 1'!E82="","",'Women Track input 1'!E82)</f>
        <v/>
      </c>
      <c r="F625" s="46" t="str">
        <f>IF('Women Track input 1'!X82="","",'Women Track input 1'!G82+60*'Women Track input 1'!F82)</f>
        <v/>
      </c>
      <c r="G625" s="46">
        <f>IF('Women Track input 1'!K82="","",'Women Track input 1'!K82)</f>
        <v>0</v>
      </c>
      <c r="H625" s="46">
        <f>IF('Women Track input 1'!L82="","",'Women Track input 1'!L82)</f>
        <v>0</v>
      </c>
      <c r="I625" s="38" t="str">
        <f t="shared" si="56"/>
        <v/>
      </c>
    </row>
    <row r="626" spans="1:9">
      <c r="A626" t="str">
        <f>IF('Women Track input 1'!A83="","",'Women Track input 1'!A83)</f>
        <v/>
      </c>
      <c r="B626" s="38">
        <f>IF('Women Track input 1'!B83="","",'Women Track input 1'!B83)</f>
        <v>5</v>
      </c>
      <c r="C626" s="38" t="str">
        <f>IF('Women Track input 1'!C83="","",'Women Track input 1'!C83)</f>
        <v/>
      </c>
      <c r="D626" s="38" t="str">
        <f>IF('Women Track input 1'!D83="","",'Women Track input 1'!D83)</f>
        <v/>
      </c>
      <c r="E626" s="38" t="str">
        <f>IF('Women Track input 1'!E83="","",'Women Track input 1'!E83)</f>
        <v/>
      </c>
      <c r="F626" s="46" t="str">
        <f>IF('Women Track input 1'!X83="","",'Women Track input 1'!G83+60*'Women Track input 1'!F83)</f>
        <v/>
      </c>
      <c r="G626" s="46">
        <f>IF('Women Track input 1'!K83="","",'Women Track input 1'!K83)</f>
        <v>0</v>
      </c>
      <c r="H626" s="46">
        <f>IF('Women Track input 1'!L83="","",'Women Track input 1'!L83)</f>
        <v>0</v>
      </c>
      <c r="I626" s="38" t="str">
        <f t="shared" si="56"/>
        <v/>
      </c>
    </row>
    <row r="627" spans="1:9">
      <c r="A627" t="str">
        <f>IF('Women Track input 1'!A84="","",'Women Track input 1'!A84)</f>
        <v/>
      </c>
      <c r="B627" s="38">
        <f>IF('Women Track input 1'!B84="","",'Women Track input 1'!B84)</f>
        <v>6</v>
      </c>
      <c r="C627" s="38" t="str">
        <f>IF('Women Track input 1'!C84="","",'Women Track input 1'!C84)</f>
        <v/>
      </c>
      <c r="D627" s="38" t="str">
        <f>IF('Women Track input 1'!D84="","",'Women Track input 1'!D84)</f>
        <v/>
      </c>
      <c r="E627" s="38" t="str">
        <f>IF('Women Track input 1'!E84="","",'Women Track input 1'!E84)</f>
        <v/>
      </c>
      <c r="F627" s="46" t="str">
        <f>IF('Women Track input 1'!X84="","",'Women Track input 1'!G84+60*'Women Track input 1'!F84)</f>
        <v/>
      </c>
      <c r="G627" s="46">
        <f>IF('Women Track input 1'!K84="","",'Women Track input 1'!K84)</f>
        <v>0</v>
      </c>
      <c r="H627" s="46">
        <f>IF('Women Track input 1'!L84="","",'Women Track input 1'!L84)</f>
        <v>0</v>
      </c>
      <c r="I627" s="38" t="str">
        <f t="shared" si="56"/>
        <v/>
      </c>
    </row>
    <row r="628" spans="1:9">
      <c r="A628" t="str">
        <f>IF('Women Track input 1'!A85="","",'Women Track input 1'!A85)</f>
        <v/>
      </c>
      <c r="B628" s="38">
        <f>IF('Women Track input 1'!B85="","",'Women Track input 1'!B85)</f>
        <v>7</v>
      </c>
      <c r="C628" s="38" t="str">
        <f>IF('Women Track input 1'!C85="","",'Women Track input 1'!C85)</f>
        <v/>
      </c>
      <c r="D628" s="38" t="str">
        <f>IF('Women Track input 1'!D85="","",'Women Track input 1'!D85)</f>
        <v/>
      </c>
      <c r="E628" s="38" t="str">
        <f>IF('Women Track input 1'!E85="","",'Women Track input 1'!E85)</f>
        <v/>
      </c>
      <c r="F628" s="46" t="str">
        <f>IF('Women Track input 1'!X85="","",'Women Track input 1'!G85+60*'Women Track input 1'!F85)</f>
        <v/>
      </c>
      <c r="G628" s="46">
        <f>IF('Women Track input 1'!K85="","",'Women Track input 1'!K85)</f>
        <v>0</v>
      </c>
      <c r="H628" s="46">
        <f>IF('Women Track input 1'!L85="","",'Women Track input 1'!L85)</f>
        <v>0</v>
      </c>
      <c r="I628" s="38" t="str">
        <f t="shared" si="56"/>
        <v/>
      </c>
    </row>
    <row r="629" spans="1:9">
      <c r="A629" t="str">
        <f>IF('Women Track input 1'!A86="","",'Women Track input 1'!A86)</f>
        <v/>
      </c>
      <c r="B629" s="38">
        <f>IF('Women Track input 1'!B86="","",'Women Track input 1'!B86)</f>
        <v>8</v>
      </c>
      <c r="C629" s="38" t="str">
        <f>IF('Women Track input 1'!C86="","",'Women Track input 1'!C86)</f>
        <v/>
      </c>
      <c r="D629" s="38" t="str">
        <f>IF('Women Track input 1'!D86="","",'Women Track input 1'!D86)</f>
        <v/>
      </c>
      <c r="E629" s="38" t="str">
        <f>IF('Women Track input 1'!E86="","",'Women Track input 1'!E86)</f>
        <v/>
      </c>
      <c r="F629" s="46" t="str">
        <f>IF('Women Track input 1'!X86="","",'Women Track input 1'!G86+60*'Women Track input 1'!F86)</f>
        <v/>
      </c>
      <c r="G629" s="46">
        <f>IF('Women Track input 1'!K86="","",'Women Track input 1'!K86)</f>
        <v>0</v>
      </c>
      <c r="H629" s="46">
        <f>IF('Women Track input 1'!L86="","",'Women Track input 1'!L86)</f>
        <v>0</v>
      </c>
      <c r="I629" s="38" t="str">
        <f t="shared" si="56"/>
        <v/>
      </c>
    </row>
    <row r="630" spans="1:9">
      <c r="A630" s="16" t="str">
        <f>IF('Women Track input 1'!A129="","",'Women Track input 1'!A129)</f>
        <v>Event</v>
      </c>
      <c r="B630" t="str">
        <f>IF('Women Track input 1'!B129="","",'Women Track input 1'!B129)</f>
        <v>COMBINED</v>
      </c>
      <c r="C630" t="str">
        <f>IF('Women Track input 1'!C129="","",'Women Track input 1'!C129)</f>
        <v xml:space="preserve">   B / C RACES FOR </v>
      </c>
      <c r="D630" t="str">
        <f>IF('Women Track input 1'!D129="","",'Women Track input 1'!D129)</f>
        <v>SCORING</v>
      </c>
      <c r="E630" t="str">
        <f>IF('Women Track input 1'!E129="","",'Women Track input 1'!E129)</f>
        <v/>
      </c>
      <c r="F630" s="2" t="str">
        <f>IF('Women Track input 1'!T129="","",'Women Track input 1'!T129)</f>
        <v/>
      </c>
      <c r="G630" s="2" t="str">
        <f>IF('Women Track input 1'!K129="","",'Women Track input 1'!K129)</f>
        <v/>
      </c>
      <c r="H630" s="2" t="str">
        <f>IF('Women Track input 1'!L129="","",'Women Track input 1'!L129)</f>
        <v/>
      </c>
    </row>
    <row r="631" spans="1:9">
      <c r="A631" s="16">
        <f>IF('Women Track input 1'!A130="","",'Women Track input 1'!A130)</f>
        <v>200</v>
      </c>
      <c r="B631" s="47" t="str">
        <f>IF('Women Track input 1'!B130="","",'Women Track input 1'!B130)</f>
        <v>B+C string</v>
      </c>
      <c r="C631" s="42" t="str">
        <f>IF('Women Track input 1'!C130="","",'Women Track input 1'!C130)</f>
        <v>Wind reading if applic</v>
      </c>
      <c r="D631" s="42" t="str">
        <f>IF('Women Track input 1'!D130="","",'Women Track input 1'!D130)</f>
        <v xml:space="preserve"> &amp; </v>
      </c>
      <c r="E631" s="42" t="str">
        <f>IF('Women Track input 1'!E130="","",'Women Track input 1'!E130)</f>
        <v>m/s</v>
      </c>
      <c r="F631" s="43"/>
      <c r="G631" s="43" t="str">
        <f>IF('Women Track input 1'!K130="","",'Women Track input 1'!K130)</f>
        <v>Position</v>
      </c>
      <c r="H631" s="43" t="str">
        <f>IF('Women Track input 1'!L130="","",'Women Track input 1'!L130)</f>
        <v>Bonus</v>
      </c>
      <c r="I631" s="98" t="s">
        <v>261</v>
      </c>
    </row>
    <row r="632" spans="1:9">
      <c r="A632" s="40" t="str">
        <f>IF('Women Track input 1'!A131="","",'Women Track input 1'!A131)</f>
        <v>WOMEN</v>
      </c>
      <c r="B632" s="37" t="str">
        <f>IF('Women Track input 1'!B131="","",'Women Track input 1'!B131)</f>
        <v>Position</v>
      </c>
      <c r="C632" s="37" t="str">
        <f>IF('Women Track input 1'!C131="","",'Women Track input 1'!C131)</f>
        <v>Competitor</v>
      </c>
      <c r="D632" s="37" t="str">
        <f>IF('Women Track input 1'!D131="","",'Women Track input 1'!D131)</f>
        <v>Club</v>
      </c>
      <c r="E632" s="37" t="str">
        <f>IF('Women Track input 1'!E131="","",'Women Track input 1'!E131)</f>
        <v>Bib Number</v>
      </c>
      <c r="F632" s="45" t="str">
        <f>IF('Women Track input 1'!X131="","",'Women Track input 1'!X131)</f>
        <v>Performance</v>
      </c>
      <c r="G632" s="45" t="str">
        <f>IF('Women Track input 1'!K131="","",'Women Track input 1'!K131)</f>
        <v>Points</v>
      </c>
      <c r="H632" s="45" t="str">
        <f>IF('Women Track input 1'!L131="","",'Women Track input 1'!L131)</f>
        <v>Points</v>
      </c>
      <c r="I632" s="44" t="s">
        <v>262</v>
      </c>
    </row>
    <row r="633" spans="1:9">
      <c r="A633" t="str">
        <f>IF('Women Track input 1'!A132="","",'Women Track input 1'!A132)</f>
        <v/>
      </c>
      <c r="B633" s="38">
        <f>IF('Women Track input 1'!B132="","",'Women Track input 1'!B132)</f>
        <v>1</v>
      </c>
      <c r="C633" s="38" t="str">
        <f>IF('Women Track input 1'!C132="","",'Women Track input 1'!C132)</f>
        <v/>
      </c>
      <c r="D633" s="38" t="str">
        <f>IF('Women Track input 1'!D132="","",'Women Track input 1'!D132)</f>
        <v/>
      </c>
      <c r="E633" s="38" t="str">
        <f>IF('Women Track input 1'!E132="","",'Women Track input 1'!E132)</f>
        <v/>
      </c>
      <c r="F633" s="46" t="str">
        <f>IF('Women Track input 1'!X132="","",'Women Track input 1'!G132+60*'Women Track input 1'!F132)</f>
        <v/>
      </c>
      <c r="G633" s="46">
        <f>IF('Women Track input 1'!K132="","",'Women Track input 1'!K132)</f>
        <v>0</v>
      </c>
      <c r="H633" s="46">
        <f>IF('Women Track input 1'!L132="","",'Women Track input 1'!L132)</f>
        <v>0</v>
      </c>
      <c r="I633" s="99" t="str">
        <f>IF(G633=0,"",F633)</f>
        <v/>
      </c>
    </row>
    <row r="634" spans="1:9">
      <c r="A634" t="str">
        <f>IF('Women Track input 1'!A133="","",'Women Track input 1'!A133)</f>
        <v/>
      </c>
      <c r="B634" s="38">
        <f>IF('Women Track input 1'!B133="","",'Women Track input 1'!B133)</f>
        <v>2</v>
      </c>
      <c r="C634" s="38" t="str">
        <f>IF('Women Track input 1'!C133="","",'Women Track input 1'!C133)</f>
        <v/>
      </c>
      <c r="D634" s="38" t="str">
        <f>IF('Women Track input 1'!D133="","",'Women Track input 1'!D133)</f>
        <v/>
      </c>
      <c r="E634" s="38" t="str">
        <f>IF('Women Track input 1'!E133="","",'Women Track input 1'!E133)</f>
        <v/>
      </c>
      <c r="F634" s="46" t="str">
        <f>IF('Women Track input 1'!X133="","",'Women Track input 1'!G133+60*'Women Track input 1'!F133)</f>
        <v/>
      </c>
      <c r="G634" s="46">
        <f>IF('Women Track input 1'!K133="","",'Women Track input 1'!K133)</f>
        <v>0</v>
      </c>
      <c r="H634" s="46">
        <f>IF('Women Track input 1'!L133="","",'Women Track input 1'!L133)</f>
        <v>0</v>
      </c>
      <c r="I634" s="38" t="str">
        <f t="shared" ref="I634:I640" si="57">IF(G634=0,"",F634)</f>
        <v/>
      </c>
    </row>
    <row r="635" spans="1:9">
      <c r="A635" t="str">
        <f>IF('Women Track input 1'!A134="","",'Women Track input 1'!A134)</f>
        <v/>
      </c>
      <c r="B635" s="38">
        <f>IF('Women Track input 1'!B134="","",'Women Track input 1'!B134)</f>
        <v>3</v>
      </c>
      <c r="C635" s="38" t="str">
        <f>IF('Women Track input 1'!C134="","",'Women Track input 1'!C134)</f>
        <v/>
      </c>
      <c r="D635" s="38" t="str">
        <f>IF('Women Track input 1'!D134="","",'Women Track input 1'!D134)</f>
        <v/>
      </c>
      <c r="E635" s="38" t="str">
        <f>IF('Women Track input 1'!E134="","",'Women Track input 1'!E134)</f>
        <v/>
      </c>
      <c r="F635" s="46" t="str">
        <f>IF('Women Track input 1'!X134="","",'Women Track input 1'!G134+60*'Women Track input 1'!F134)</f>
        <v/>
      </c>
      <c r="G635" s="46">
        <f>IF('Women Track input 1'!K134="","",'Women Track input 1'!K134)</f>
        <v>0</v>
      </c>
      <c r="H635" s="46">
        <f>IF('Women Track input 1'!L134="","",'Women Track input 1'!L134)</f>
        <v>0</v>
      </c>
      <c r="I635" s="38" t="str">
        <f t="shared" si="57"/>
        <v/>
      </c>
    </row>
    <row r="636" spans="1:9">
      <c r="A636" t="str">
        <f>IF('Women Track input 1'!A135="","",'Women Track input 1'!A135)</f>
        <v/>
      </c>
      <c r="B636" s="38">
        <f>IF('Women Track input 1'!B135="","",'Women Track input 1'!B135)</f>
        <v>4</v>
      </c>
      <c r="C636" s="38" t="str">
        <f>IF('Women Track input 1'!C135="","",'Women Track input 1'!C135)</f>
        <v/>
      </c>
      <c r="D636" s="38" t="str">
        <f>IF('Women Track input 1'!D135="","",'Women Track input 1'!D135)</f>
        <v/>
      </c>
      <c r="E636" s="38" t="str">
        <f>IF('Women Track input 1'!E135="","",'Women Track input 1'!E135)</f>
        <v/>
      </c>
      <c r="F636" s="46" t="str">
        <f>IF('Women Track input 1'!X135="","",'Women Track input 1'!G135+60*'Women Track input 1'!F135)</f>
        <v/>
      </c>
      <c r="G636" s="46">
        <f>IF('Women Track input 1'!K135="","",'Women Track input 1'!K135)</f>
        <v>0</v>
      </c>
      <c r="H636" s="46">
        <f>IF('Women Track input 1'!L135="","",'Women Track input 1'!L135)</f>
        <v>0</v>
      </c>
      <c r="I636" s="38" t="str">
        <f t="shared" si="57"/>
        <v/>
      </c>
    </row>
    <row r="637" spans="1:9">
      <c r="A637" t="str">
        <f>IF('Women Track input 1'!A136="","",'Women Track input 1'!A136)</f>
        <v/>
      </c>
      <c r="B637" s="38">
        <f>IF('Women Track input 1'!B136="","",'Women Track input 1'!B136)</f>
        <v>5</v>
      </c>
      <c r="C637" s="38" t="str">
        <f>IF('Women Track input 1'!C136="","",'Women Track input 1'!C136)</f>
        <v/>
      </c>
      <c r="D637" s="38" t="str">
        <f>IF('Women Track input 1'!D136="","",'Women Track input 1'!D136)</f>
        <v/>
      </c>
      <c r="E637" s="38" t="str">
        <f>IF('Women Track input 1'!E136="","",'Women Track input 1'!E136)</f>
        <v/>
      </c>
      <c r="F637" s="46" t="str">
        <f>IF('Women Track input 1'!X136="","",'Women Track input 1'!G136+60*'Women Track input 1'!F136)</f>
        <v/>
      </c>
      <c r="G637" s="46">
        <f>IF('Women Track input 1'!K136="","",'Women Track input 1'!K136)</f>
        <v>0</v>
      </c>
      <c r="H637" s="46">
        <f>IF('Women Track input 1'!L136="","",'Women Track input 1'!L136)</f>
        <v>0</v>
      </c>
      <c r="I637" s="38" t="str">
        <f t="shared" si="57"/>
        <v/>
      </c>
    </row>
    <row r="638" spans="1:9">
      <c r="A638" t="str">
        <f>IF('Women Track input 1'!A137="","",'Women Track input 1'!A137)</f>
        <v/>
      </c>
      <c r="B638" s="38">
        <f>IF('Women Track input 1'!B137="","",'Women Track input 1'!B137)</f>
        <v>6</v>
      </c>
      <c r="C638" s="38" t="str">
        <f>IF('Women Track input 1'!C137="","",'Women Track input 1'!C137)</f>
        <v/>
      </c>
      <c r="D638" s="38" t="str">
        <f>IF('Women Track input 1'!D137="","",'Women Track input 1'!D137)</f>
        <v/>
      </c>
      <c r="E638" s="38" t="str">
        <f>IF('Women Track input 1'!E137="","",'Women Track input 1'!E137)</f>
        <v/>
      </c>
      <c r="F638" s="46" t="str">
        <f>IF('Women Track input 1'!X137="","",'Women Track input 1'!G137+60*'Women Track input 1'!F137)</f>
        <v/>
      </c>
      <c r="G638" s="46">
        <f>IF('Women Track input 1'!K137="","",'Women Track input 1'!K137)</f>
        <v>0</v>
      </c>
      <c r="H638" s="46">
        <f>IF('Women Track input 1'!L137="","",'Women Track input 1'!L137)</f>
        <v>0</v>
      </c>
      <c r="I638" s="38" t="str">
        <f t="shared" si="57"/>
        <v/>
      </c>
    </row>
    <row r="639" spans="1:9">
      <c r="A639" t="str">
        <f>IF('Women Track input 1'!A138="","",'Women Track input 1'!A138)</f>
        <v/>
      </c>
      <c r="B639" s="38">
        <f>IF('Women Track input 1'!B138="","",'Women Track input 1'!B138)</f>
        <v>7</v>
      </c>
      <c r="C639" s="38" t="str">
        <f>IF('Women Track input 1'!C138="","",'Women Track input 1'!C138)</f>
        <v/>
      </c>
      <c r="D639" s="38" t="str">
        <f>IF('Women Track input 1'!D138="","",'Women Track input 1'!D138)</f>
        <v/>
      </c>
      <c r="E639" s="38" t="str">
        <f>IF('Women Track input 1'!E138="","",'Women Track input 1'!E138)</f>
        <v/>
      </c>
      <c r="F639" s="46" t="str">
        <f>IF('Women Track input 1'!X138="","",'Women Track input 1'!G138+60*'Women Track input 1'!F138)</f>
        <v/>
      </c>
      <c r="G639" s="46">
        <f>IF('Women Track input 1'!K138="","",'Women Track input 1'!K138)</f>
        <v>0</v>
      </c>
      <c r="H639" s="46">
        <f>IF('Women Track input 1'!L138="","",'Women Track input 1'!L138)</f>
        <v>0</v>
      </c>
      <c r="I639" s="38" t="str">
        <f t="shared" si="57"/>
        <v/>
      </c>
    </row>
    <row r="640" spans="1:9">
      <c r="A640" t="str">
        <f>IF('Women Track input 1'!A139="","",'Women Track input 1'!A139)</f>
        <v/>
      </c>
      <c r="B640" s="38">
        <f>IF('Women Track input 1'!B139="","",'Women Track input 1'!B139)</f>
        <v>8</v>
      </c>
      <c r="C640" s="38" t="str">
        <f>IF('Women Track input 1'!C139="","",'Women Track input 1'!C139)</f>
        <v/>
      </c>
      <c r="D640" s="38" t="str">
        <f>IF('Women Track input 1'!D139="","",'Women Track input 1'!D139)</f>
        <v/>
      </c>
      <c r="E640" s="38" t="str">
        <f>IF('Women Track input 1'!E139="","",'Women Track input 1'!E139)</f>
        <v/>
      </c>
      <c r="F640" s="46" t="str">
        <f>IF('Women Track input 1'!X139="","",'Women Track input 1'!G139+60*'Women Track input 1'!F139)</f>
        <v/>
      </c>
      <c r="G640" s="46">
        <f>IF('Women Track input 1'!K139="","",'Women Track input 1'!K139)</f>
        <v>0</v>
      </c>
      <c r="H640" s="46">
        <f>IF('Women Track input 1'!L139="","",'Women Track input 1'!L139)</f>
        <v>0</v>
      </c>
      <c r="I640" s="38" t="str">
        <f t="shared" si="57"/>
        <v/>
      </c>
    </row>
    <row r="641" spans="1:9">
      <c r="A641" t="str">
        <f>IF('Women Track input 1'!A140="","",'Women Track input 1'!A140)</f>
        <v/>
      </c>
      <c r="B641" s="38">
        <f>IF('Women Track input 1'!B140="","",'Women Track input 1'!B140)</f>
        <v>9</v>
      </c>
      <c r="C641" s="38" t="str">
        <f>IF('Women Track input 1'!C140="","",'Women Track input 1'!C140)</f>
        <v/>
      </c>
      <c r="D641" s="38" t="str">
        <f>IF('Women Track input 1'!D140="","",'Women Track input 1'!D140)</f>
        <v/>
      </c>
      <c r="E641" s="38" t="str">
        <f>IF('Women Track input 1'!E140="","",'Women Track input 1'!E140)</f>
        <v/>
      </c>
      <c r="F641" s="46" t="str">
        <f>IF('Women Track input 1'!X140="","",'Women Track input 1'!G140+60*'Women Track input 1'!F140)</f>
        <v/>
      </c>
      <c r="G641" s="46">
        <f>IF('Women Track input 1'!K140="","",'Women Track input 1'!K140)</f>
        <v>0</v>
      </c>
      <c r="H641" s="46">
        <f>IF('Women Track input 1'!L140="","",'Women Track input 1'!L140)</f>
        <v>0</v>
      </c>
      <c r="I641" s="99" t="str">
        <f>IF(G641=0,"",F641)</f>
        <v/>
      </c>
    </row>
    <row r="642" spans="1:9">
      <c r="A642" t="str">
        <f>IF('Women Track input 1'!A141="","",'Women Track input 1'!A141)</f>
        <v/>
      </c>
      <c r="B642" s="38">
        <f>IF('Women Track input 1'!B141="","",'Women Track input 1'!B141)</f>
        <v>10</v>
      </c>
      <c r="C642" s="38" t="str">
        <f>IF('Women Track input 1'!C141="","",'Women Track input 1'!C141)</f>
        <v/>
      </c>
      <c r="D642" s="38" t="str">
        <f>IF('Women Track input 1'!D141="","",'Women Track input 1'!D141)</f>
        <v/>
      </c>
      <c r="E642" s="38" t="str">
        <f>IF('Women Track input 1'!E141="","",'Women Track input 1'!E141)</f>
        <v/>
      </c>
      <c r="F642" s="46" t="str">
        <f>IF('Women Track input 1'!X141="","",'Women Track input 1'!G141+60*'Women Track input 1'!F141)</f>
        <v/>
      </c>
      <c r="G642" s="46">
        <f>IF('Women Track input 1'!K141="","",'Women Track input 1'!K141)</f>
        <v>0</v>
      </c>
      <c r="H642" s="46">
        <f>IF('Women Track input 1'!L141="","",'Women Track input 1'!L141)</f>
        <v>0</v>
      </c>
      <c r="I642" s="38" t="str">
        <f t="shared" ref="I642:I648" si="58">IF(G642=0,"",F642)</f>
        <v/>
      </c>
    </row>
    <row r="643" spans="1:9">
      <c r="A643" t="str">
        <f>IF('Women Track input 1'!A142="","",'Women Track input 1'!A142)</f>
        <v/>
      </c>
      <c r="B643" s="38">
        <f>IF('Women Track input 1'!B142="","",'Women Track input 1'!B142)</f>
        <v>11</v>
      </c>
      <c r="C643" s="38" t="str">
        <f>IF('Women Track input 1'!C142="","",'Women Track input 1'!C142)</f>
        <v/>
      </c>
      <c r="D643" s="38" t="str">
        <f>IF('Women Track input 1'!D142="","",'Women Track input 1'!D142)</f>
        <v/>
      </c>
      <c r="E643" s="38" t="str">
        <f>IF('Women Track input 1'!E142="","",'Women Track input 1'!E142)</f>
        <v/>
      </c>
      <c r="F643" s="46" t="str">
        <f>IF('Women Track input 1'!X142="","",'Women Track input 1'!G142+60*'Women Track input 1'!F142)</f>
        <v/>
      </c>
      <c r="G643" s="46">
        <f>IF('Women Track input 1'!K142="","",'Women Track input 1'!K142)</f>
        <v>0</v>
      </c>
      <c r="H643" s="46">
        <f>IF('Women Track input 1'!L142="","",'Women Track input 1'!L142)</f>
        <v>0</v>
      </c>
      <c r="I643" s="38" t="str">
        <f t="shared" si="58"/>
        <v/>
      </c>
    </row>
    <row r="644" spans="1:9">
      <c r="A644" t="str">
        <f>IF('Women Track input 1'!A143="","",'Women Track input 1'!A143)</f>
        <v/>
      </c>
      <c r="B644" s="38">
        <f>IF('Women Track input 1'!B143="","",'Women Track input 1'!B143)</f>
        <v>12</v>
      </c>
      <c r="C644" s="38" t="str">
        <f>IF('Women Track input 1'!C143="","",'Women Track input 1'!C143)</f>
        <v/>
      </c>
      <c r="D644" s="38" t="str">
        <f>IF('Women Track input 1'!D143="","",'Women Track input 1'!D143)</f>
        <v/>
      </c>
      <c r="E644" s="38" t="str">
        <f>IF('Women Track input 1'!E143="","",'Women Track input 1'!E143)</f>
        <v/>
      </c>
      <c r="F644" s="46" t="str">
        <f>IF('Women Track input 1'!X143="","",'Women Track input 1'!G143+60*'Women Track input 1'!F143)</f>
        <v/>
      </c>
      <c r="G644" s="46">
        <f>IF('Women Track input 1'!K143="","",'Women Track input 1'!K143)</f>
        <v>0</v>
      </c>
      <c r="H644" s="46">
        <f>IF('Women Track input 1'!L143="","",'Women Track input 1'!L143)</f>
        <v>0</v>
      </c>
      <c r="I644" s="38" t="str">
        <f t="shared" si="58"/>
        <v/>
      </c>
    </row>
    <row r="645" spans="1:9">
      <c r="A645" t="str">
        <f>IF('Women Track input 1'!A144="","",'Women Track input 1'!A144)</f>
        <v/>
      </c>
      <c r="B645" s="38">
        <f>IF('Women Track input 1'!B144="","",'Women Track input 1'!B144)</f>
        <v>13</v>
      </c>
      <c r="C645" s="38" t="str">
        <f>IF('Women Track input 1'!C144="","",'Women Track input 1'!C144)</f>
        <v/>
      </c>
      <c r="D645" s="38" t="str">
        <f>IF('Women Track input 1'!D144="","",'Women Track input 1'!D144)</f>
        <v/>
      </c>
      <c r="E645" s="38" t="str">
        <f>IF('Women Track input 1'!E144="","",'Women Track input 1'!E144)</f>
        <v/>
      </c>
      <c r="F645" s="46" t="str">
        <f>IF('Women Track input 1'!X144="","",'Women Track input 1'!G144+60*'Women Track input 1'!F144)</f>
        <v/>
      </c>
      <c r="G645" s="46">
        <f>IF('Women Track input 1'!K144="","",'Women Track input 1'!K144)</f>
        <v>0</v>
      </c>
      <c r="H645" s="46">
        <f>IF('Women Track input 1'!L144="","",'Women Track input 1'!L144)</f>
        <v>0</v>
      </c>
      <c r="I645" s="38" t="str">
        <f t="shared" si="58"/>
        <v/>
      </c>
    </row>
    <row r="646" spans="1:9">
      <c r="A646" t="str">
        <f>IF('Women Track input 1'!A145="","",'Women Track input 1'!A145)</f>
        <v/>
      </c>
      <c r="B646" s="38">
        <f>IF('Women Track input 1'!B145="","",'Women Track input 1'!B145)</f>
        <v>14</v>
      </c>
      <c r="C646" s="38" t="str">
        <f>IF('Women Track input 1'!C145="","",'Women Track input 1'!C145)</f>
        <v/>
      </c>
      <c r="D646" s="38" t="str">
        <f>IF('Women Track input 1'!D145="","",'Women Track input 1'!D145)</f>
        <v/>
      </c>
      <c r="E646" s="38" t="str">
        <f>IF('Women Track input 1'!E145="","",'Women Track input 1'!E145)</f>
        <v/>
      </c>
      <c r="F646" s="46" t="str">
        <f>IF('Women Track input 1'!X145="","",'Women Track input 1'!G145+60*'Women Track input 1'!F145)</f>
        <v/>
      </c>
      <c r="G646" s="46">
        <f>IF('Women Track input 1'!K145="","",'Women Track input 1'!K145)</f>
        <v>0</v>
      </c>
      <c r="H646" s="46">
        <f>IF('Women Track input 1'!L145="","",'Women Track input 1'!L145)</f>
        <v>0</v>
      </c>
      <c r="I646" s="38" t="str">
        <f t="shared" si="58"/>
        <v/>
      </c>
    </row>
    <row r="647" spans="1:9">
      <c r="A647" t="str">
        <f>IF('Women Track input 1'!A146="","",'Women Track input 1'!A146)</f>
        <v/>
      </c>
      <c r="B647" s="38">
        <f>IF('Women Track input 1'!B146="","",'Women Track input 1'!B146)</f>
        <v>15</v>
      </c>
      <c r="C647" s="38" t="str">
        <f>IF('Women Track input 1'!C146="","",'Women Track input 1'!C146)</f>
        <v/>
      </c>
      <c r="D647" s="38" t="str">
        <f>IF('Women Track input 1'!D146="","",'Women Track input 1'!D146)</f>
        <v/>
      </c>
      <c r="E647" s="38" t="str">
        <f>IF('Women Track input 1'!E146="","",'Women Track input 1'!E146)</f>
        <v/>
      </c>
      <c r="F647" s="46" t="str">
        <f>IF('Women Track input 1'!X146="","",'Women Track input 1'!G146+60*'Women Track input 1'!F146)</f>
        <v/>
      </c>
      <c r="G647" s="46">
        <f>IF('Women Track input 1'!K146="","",'Women Track input 1'!K146)</f>
        <v>0</v>
      </c>
      <c r="H647" s="46">
        <f>IF('Women Track input 1'!L146="","",'Women Track input 1'!L146)</f>
        <v>0</v>
      </c>
      <c r="I647" s="38" t="str">
        <f t="shared" si="58"/>
        <v/>
      </c>
    </row>
    <row r="648" spans="1:9">
      <c r="A648" t="str">
        <f>IF('Women Track input 1'!A147="","",'Women Track input 1'!A147)</f>
        <v/>
      </c>
      <c r="B648" s="38">
        <f>IF('Women Track input 1'!B147="","",'Women Track input 1'!B147)</f>
        <v>16</v>
      </c>
      <c r="C648" s="38" t="str">
        <f>IF('Women Track input 1'!C147="","",'Women Track input 1'!C147)</f>
        <v/>
      </c>
      <c r="D648" s="38" t="str">
        <f>IF('Women Track input 1'!D147="","",'Women Track input 1'!D147)</f>
        <v/>
      </c>
      <c r="E648" s="38" t="str">
        <f>IF('Women Track input 1'!E147="","",'Women Track input 1'!E147)</f>
        <v/>
      </c>
      <c r="F648" s="46" t="str">
        <f>IF('Women Track input 1'!X147="","",'Women Track input 1'!G147+60*'Women Track input 1'!F147)</f>
        <v/>
      </c>
      <c r="G648" s="46">
        <f>IF('Women Track input 1'!K147="","",'Women Track input 1'!K147)</f>
        <v>0</v>
      </c>
      <c r="H648" s="46">
        <f>IF('Women Track input 1'!L147="","",'Women Track input 1'!L147)</f>
        <v>0</v>
      </c>
      <c r="I648" s="38" t="str">
        <f t="shared" si="58"/>
        <v/>
      </c>
    </row>
    <row r="649" spans="1:9">
      <c r="A649" t="str">
        <f>IF('Women Track input 1'!A148="","",'Women Track input 1'!A148)</f>
        <v/>
      </c>
      <c r="B649" t="str">
        <f>IF('Women Track input 1'!B148="","",'Women Track input 1'!B148)</f>
        <v/>
      </c>
      <c r="C649" t="str">
        <f>IF('Women Track input 1'!C148="","",'Women Track input 1'!C148)</f>
        <v/>
      </c>
      <c r="D649" t="str">
        <f>IF('Women Track input 1'!D148="","",'Women Track input 1'!D148)</f>
        <v/>
      </c>
      <c r="E649" t="str">
        <f>IF('Women Track input 1'!E148="","",'Women Track input 1'!E148)</f>
        <v/>
      </c>
      <c r="F649" s="2" t="str">
        <f>IF('Women Track input 1'!T148="","",'Women Track input 1'!T148)</f>
        <v/>
      </c>
      <c r="G649" s="2" t="str">
        <f>IF('Women Track input 1'!K148="","",'Women Track input 1'!K148)</f>
        <v/>
      </c>
      <c r="H649" s="2" t="str">
        <f>IF('Women Track input 1'!L148="","",'Women Track input 1'!L148)</f>
        <v/>
      </c>
    </row>
    <row r="650" spans="1:9">
      <c r="A650" t="str">
        <f>IF('Women Track input 1'!A149="","",'Women Track input 1'!A149)</f>
        <v/>
      </c>
      <c r="B650" t="str">
        <f>IF('Women Track input 1'!B149="","",'Women Track input 1'!B149)</f>
        <v/>
      </c>
      <c r="C650" t="str">
        <f>IF('Women Track input 1'!C149="","",'Women Track input 1'!C149)</f>
        <v/>
      </c>
      <c r="D650" t="str">
        <f>IF('Women Track input 1'!D149="","",'Women Track input 1'!D149)</f>
        <v/>
      </c>
      <c r="E650" t="str">
        <f>IF('Women Track input 1'!E149="","",'Women Track input 1'!E149)</f>
        <v/>
      </c>
      <c r="F650" s="2" t="str">
        <f>IF('Women Track input 1'!T149="","",'Women Track input 1'!T149)</f>
        <v/>
      </c>
      <c r="G650" s="2" t="str">
        <f>IF('Women Track input 1'!K149="","",'Women Track input 1'!K149)</f>
        <v/>
      </c>
      <c r="H650" s="2" t="str">
        <f>IF('Women Track input 1'!L149="","",'Women Track input 1'!L149)</f>
        <v/>
      </c>
    </row>
    <row r="651" spans="1:9">
      <c r="A651" s="39" t="str">
        <f>IF('Women Track input 1'!A150="","",'Women Track input 1'!A150)</f>
        <v>Event</v>
      </c>
      <c r="B651" s="39" t="str">
        <f>IF('Women Track input 1'!B150="","",'Women Track input 1'!B150)</f>
        <v>Event</v>
      </c>
      <c r="C651" s="39">
        <f>IF('Women Track input 1'!C150="","",'Women Track input 1'!C150)</f>
        <v>400</v>
      </c>
      <c r="D651" s="39" t="str">
        <f>IF('Women Track input 1'!D150="","",'Women Track input 1'!D150)</f>
        <v>metres</v>
      </c>
      <c r="E651" s="40" t="str">
        <f>IF('Women Track input 1'!E150="","",'Women Track input 1'!E150)</f>
        <v/>
      </c>
      <c r="F651" s="2" t="str">
        <f>IF('Women Track input 1'!T150="","",'Women Track input 1'!T150)</f>
        <v/>
      </c>
      <c r="G651" s="2" t="str">
        <f>IF('Women Track input 1'!K150="","",'Women Track input 1'!K150)</f>
        <v/>
      </c>
      <c r="H651" s="2" t="str">
        <f>IF('Women Track input 1'!L150="","",'Women Track input 1'!L150)</f>
        <v/>
      </c>
    </row>
    <row r="652" spans="1:9">
      <c r="A652" s="16">
        <f>IF('Women Track input 1'!A151="","",'Women Track input 1'!A151)</f>
        <v>400</v>
      </c>
      <c r="B652" s="41" t="str">
        <f>IF('Women Track input 1'!B151="","",'Women Track input 1'!B151)</f>
        <v>A string</v>
      </c>
      <c r="C652" s="42" t="str">
        <f>IF('Women Track input 1'!C151="","",'Women Track input 1'!C151)</f>
        <v/>
      </c>
      <c r="D652" s="42" t="str">
        <f>IF('Women Track input 1'!D151="","",'Women Track input 1'!D151)</f>
        <v/>
      </c>
      <c r="E652" s="42" t="str">
        <f>IF('Women Track input 1'!E151="","",'Women Track input 1'!E151)</f>
        <v/>
      </c>
      <c r="F652" s="43"/>
      <c r="G652" s="43" t="str">
        <f>IF('Women Track input 1'!K151="","",'Women Track input 1'!K151)</f>
        <v>Position</v>
      </c>
      <c r="H652" s="43" t="str">
        <f>IF('Women Track input 1'!L151="","",'Women Track input 1'!L151)</f>
        <v>Bonus</v>
      </c>
      <c r="I652" s="98" t="s">
        <v>261</v>
      </c>
    </row>
    <row r="653" spans="1:9">
      <c r="A653" s="40" t="str">
        <f>IF('Women Track input 1'!A152="","",'Women Track input 1'!A152)</f>
        <v>WOMEN</v>
      </c>
      <c r="B653" s="44" t="str">
        <f>IF('Women Track input 1'!B152="","",'Women Track input 1'!B152)</f>
        <v>Position</v>
      </c>
      <c r="C653" s="37" t="str">
        <f>IF('Women Track input 1'!C152="","",'Women Track input 1'!C152)</f>
        <v>Competitor</v>
      </c>
      <c r="D653" s="37" t="str">
        <f>IF('Women Track input 1'!D152="","",'Women Track input 1'!D152)</f>
        <v>Club</v>
      </c>
      <c r="E653" s="37" t="str">
        <f>IF('Women Track input 1'!E152="","",'Women Track input 1'!E152)</f>
        <v>Bib Number</v>
      </c>
      <c r="F653" s="45" t="str">
        <f>IF('Women Track input 1'!X152="","",'Women Track input 1'!X152)</f>
        <v>Performance</v>
      </c>
      <c r="G653" s="45" t="str">
        <f>IF('Women Track input 1'!K152="","",'Women Track input 1'!K152)</f>
        <v>Points</v>
      </c>
      <c r="H653" s="45" t="str">
        <f>IF('Women Track input 1'!L152="","",'Women Track input 1'!L152)</f>
        <v>Points</v>
      </c>
      <c r="I653" s="44" t="s">
        <v>262</v>
      </c>
    </row>
    <row r="654" spans="1:9">
      <c r="A654" t="str">
        <f>IF('Women Track input 1'!A153="","",'Women Track input 1'!A153)</f>
        <v/>
      </c>
      <c r="B654" s="38">
        <f>IF('Women Track input 1'!B153="","",'Women Track input 1'!B153)</f>
        <v>1</v>
      </c>
      <c r="C654" s="38" t="str">
        <f>IF('Women Track input 1'!C153="","",'Women Track input 1'!C153)</f>
        <v/>
      </c>
      <c r="D654" s="38" t="str">
        <f>IF('Women Track input 1'!D153="","",'Women Track input 1'!D153)</f>
        <v/>
      </c>
      <c r="E654" s="38" t="str">
        <f>IF('Women Track input 1'!E153="","",'Women Track input 1'!E153)</f>
        <v/>
      </c>
      <c r="F654" s="46" t="str">
        <f>IF('Women Track input 1'!X153="","",'Women Track input 1'!G153+60*'Women Track input 1'!F153)</f>
        <v/>
      </c>
      <c r="G654" s="46">
        <f>IF('Women Track input 1'!K153="","",'Women Track input 1'!K153)</f>
        <v>0</v>
      </c>
      <c r="H654" s="46">
        <f>IF('Women Track input 1'!L153="","",'Women Track input 1'!L153)</f>
        <v>0</v>
      </c>
      <c r="I654" s="99" t="str">
        <f>IF(G654=0,"",F654)</f>
        <v/>
      </c>
    </row>
    <row r="655" spans="1:9">
      <c r="A655" t="str">
        <f>IF('Women Track input 1'!A154="","",'Women Track input 1'!A154)</f>
        <v/>
      </c>
      <c r="B655" s="38">
        <f>IF('Women Track input 1'!B154="","",'Women Track input 1'!B154)</f>
        <v>2</v>
      </c>
      <c r="C655" s="38" t="str">
        <f>IF('Women Track input 1'!C154="","",'Women Track input 1'!C154)</f>
        <v/>
      </c>
      <c r="D655" s="38" t="str">
        <f>IF('Women Track input 1'!D154="","",'Women Track input 1'!D154)</f>
        <v/>
      </c>
      <c r="E655" s="38" t="str">
        <f>IF('Women Track input 1'!E154="","",'Women Track input 1'!E154)</f>
        <v/>
      </c>
      <c r="F655" s="46" t="str">
        <f>IF('Women Track input 1'!X154="","",'Women Track input 1'!G154+60*'Women Track input 1'!F154)</f>
        <v/>
      </c>
      <c r="G655" s="46">
        <f>IF('Women Track input 1'!K154="","",'Women Track input 1'!K154)</f>
        <v>0</v>
      </c>
      <c r="H655" s="46">
        <f>IF('Women Track input 1'!L154="","",'Women Track input 1'!L154)</f>
        <v>0</v>
      </c>
      <c r="I655" s="38" t="str">
        <f t="shared" ref="I655:I661" si="59">IF(G655=0,"",F655)</f>
        <v/>
      </c>
    </row>
    <row r="656" spans="1:9">
      <c r="A656" t="str">
        <f>IF('Women Track input 1'!A155="","",'Women Track input 1'!A155)</f>
        <v/>
      </c>
      <c r="B656" s="38">
        <f>IF('Women Track input 1'!B155="","",'Women Track input 1'!B155)</f>
        <v>3</v>
      </c>
      <c r="C656" s="38" t="str">
        <f>IF('Women Track input 1'!C155="","",'Women Track input 1'!C155)</f>
        <v/>
      </c>
      <c r="D656" s="38" t="str">
        <f>IF('Women Track input 1'!D155="","",'Women Track input 1'!D155)</f>
        <v/>
      </c>
      <c r="E656" s="38" t="str">
        <f>IF('Women Track input 1'!E155="","",'Women Track input 1'!E155)</f>
        <v/>
      </c>
      <c r="F656" s="46" t="str">
        <f>IF('Women Track input 1'!X155="","",'Women Track input 1'!G155+60*'Women Track input 1'!F155)</f>
        <v/>
      </c>
      <c r="G656" s="46">
        <f>IF('Women Track input 1'!K155="","",'Women Track input 1'!K155)</f>
        <v>0</v>
      </c>
      <c r="H656" s="46">
        <f>IF('Women Track input 1'!L155="","",'Women Track input 1'!L155)</f>
        <v>0</v>
      </c>
      <c r="I656" s="38" t="str">
        <f t="shared" si="59"/>
        <v/>
      </c>
    </row>
    <row r="657" spans="1:9">
      <c r="A657" t="str">
        <f>IF('Women Track input 1'!A156="","",'Women Track input 1'!A156)</f>
        <v/>
      </c>
      <c r="B657" s="38">
        <f>IF('Women Track input 1'!B156="","",'Women Track input 1'!B156)</f>
        <v>4</v>
      </c>
      <c r="C657" s="38" t="str">
        <f>IF('Women Track input 1'!C156="","",'Women Track input 1'!C156)</f>
        <v/>
      </c>
      <c r="D657" s="38" t="str">
        <f>IF('Women Track input 1'!D156="","",'Women Track input 1'!D156)</f>
        <v/>
      </c>
      <c r="E657" s="38" t="str">
        <f>IF('Women Track input 1'!E156="","",'Women Track input 1'!E156)</f>
        <v/>
      </c>
      <c r="F657" s="46" t="str">
        <f>IF('Women Track input 1'!X156="","",'Women Track input 1'!G156+60*'Women Track input 1'!F156)</f>
        <v/>
      </c>
      <c r="G657" s="46">
        <f>IF('Women Track input 1'!K156="","",'Women Track input 1'!K156)</f>
        <v>0</v>
      </c>
      <c r="H657" s="46">
        <f>IF('Women Track input 1'!L156="","",'Women Track input 1'!L156)</f>
        <v>0</v>
      </c>
      <c r="I657" s="38" t="str">
        <f t="shared" si="59"/>
        <v/>
      </c>
    </row>
    <row r="658" spans="1:9">
      <c r="A658" t="str">
        <f>IF('Women Track input 1'!A157="","",'Women Track input 1'!A157)</f>
        <v/>
      </c>
      <c r="B658" s="38">
        <f>IF('Women Track input 1'!B157="","",'Women Track input 1'!B157)</f>
        <v>5</v>
      </c>
      <c r="C658" s="38" t="str">
        <f>IF('Women Track input 1'!C157="","",'Women Track input 1'!C157)</f>
        <v/>
      </c>
      <c r="D658" s="38" t="str">
        <f>IF('Women Track input 1'!D157="","",'Women Track input 1'!D157)</f>
        <v/>
      </c>
      <c r="E658" s="38" t="str">
        <f>IF('Women Track input 1'!E157="","",'Women Track input 1'!E157)</f>
        <v/>
      </c>
      <c r="F658" s="46" t="str">
        <f>IF('Women Track input 1'!X157="","",'Women Track input 1'!G157+60*'Women Track input 1'!F157)</f>
        <v/>
      </c>
      <c r="G658" s="46">
        <f>IF('Women Track input 1'!K157="","",'Women Track input 1'!K157)</f>
        <v>0</v>
      </c>
      <c r="H658" s="46">
        <f>IF('Women Track input 1'!L157="","",'Women Track input 1'!L157)</f>
        <v>0</v>
      </c>
      <c r="I658" s="38" t="str">
        <f t="shared" si="59"/>
        <v/>
      </c>
    </row>
    <row r="659" spans="1:9">
      <c r="A659" t="str">
        <f>IF('Women Track input 1'!A158="","",'Women Track input 1'!A158)</f>
        <v/>
      </c>
      <c r="B659" s="38">
        <f>IF('Women Track input 1'!B158="","",'Women Track input 1'!B158)</f>
        <v>6</v>
      </c>
      <c r="C659" s="38" t="str">
        <f>IF('Women Track input 1'!C158="","",'Women Track input 1'!C158)</f>
        <v/>
      </c>
      <c r="D659" s="38" t="str">
        <f>IF('Women Track input 1'!D158="","",'Women Track input 1'!D158)</f>
        <v/>
      </c>
      <c r="E659" s="38" t="str">
        <f>IF('Women Track input 1'!E158="","",'Women Track input 1'!E158)</f>
        <v/>
      </c>
      <c r="F659" s="46" t="str">
        <f>IF('Women Track input 1'!X158="","",'Women Track input 1'!G158+60*'Women Track input 1'!F158)</f>
        <v/>
      </c>
      <c r="G659" s="46">
        <f>IF('Women Track input 1'!K158="","",'Women Track input 1'!K158)</f>
        <v>0</v>
      </c>
      <c r="H659" s="46">
        <f>IF('Women Track input 1'!L158="","",'Women Track input 1'!L158)</f>
        <v>0</v>
      </c>
      <c r="I659" s="38" t="str">
        <f t="shared" si="59"/>
        <v/>
      </c>
    </row>
    <row r="660" spans="1:9">
      <c r="A660" t="str">
        <f>IF('Women Track input 1'!A159="","",'Women Track input 1'!A159)</f>
        <v/>
      </c>
      <c r="B660" s="38">
        <f>IF('Women Track input 1'!B159="","",'Women Track input 1'!B159)</f>
        <v>7</v>
      </c>
      <c r="C660" s="38" t="str">
        <f>IF('Women Track input 1'!C159="","",'Women Track input 1'!C159)</f>
        <v/>
      </c>
      <c r="D660" s="38" t="str">
        <f>IF('Women Track input 1'!D159="","",'Women Track input 1'!D159)</f>
        <v/>
      </c>
      <c r="E660" s="38" t="str">
        <f>IF('Women Track input 1'!E159="","",'Women Track input 1'!E159)</f>
        <v/>
      </c>
      <c r="F660" s="46" t="str">
        <f>IF('Women Track input 1'!X159="","",'Women Track input 1'!G159+60*'Women Track input 1'!F159)</f>
        <v/>
      </c>
      <c r="G660" s="46">
        <f>IF('Women Track input 1'!K159="","",'Women Track input 1'!K159)</f>
        <v>0</v>
      </c>
      <c r="H660" s="46">
        <f>IF('Women Track input 1'!L159="","",'Women Track input 1'!L159)</f>
        <v>0</v>
      </c>
      <c r="I660" s="38" t="str">
        <f t="shared" si="59"/>
        <v/>
      </c>
    </row>
    <row r="661" spans="1:9">
      <c r="A661" t="str">
        <f>IF('Women Track input 1'!A160="","",'Women Track input 1'!A160)</f>
        <v/>
      </c>
      <c r="B661" s="38">
        <f>IF('Women Track input 1'!B160="","",'Women Track input 1'!B160)</f>
        <v>8</v>
      </c>
      <c r="C661" s="38" t="str">
        <f>IF('Women Track input 1'!C160="","",'Women Track input 1'!C160)</f>
        <v/>
      </c>
      <c r="D661" s="38" t="str">
        <f>IF('Women Track input 1'!D160="","",'Women Track input 1'!D160)</f>
        <v/>
      </c>
      <c r="E661" s="38" t="str">
        <f>IF('Women Track input 1'!E160="","",'Women Track input 1'!E160)</f>
        <v/>
      </c>
      <c r="F661" s="46" t="str">
        <f>IF('Women Track input 1'!X160="","",'Women Track input 1'!G160+60*'Women Track input 1'!F160)</f>
        <v/>
      </c>
      <c r="G661" s="46">
        <f>IF('Women Track input 1'!K160="","",'Women Track input 1'!K160)</f>
        <v>0</v>
      </c>
      <c r="H661" s="46">
        <f>IF('Women Track input 1'!L160="","",'Women Track input 1'!L160)</f>
        <v>0</v>
      </c>
      <c r="I661" s="38" t="str">
        <f t="shared" si="59"/>
        <v/>
      </c>
    </row>
    <row r="662" spans="1:9">
      <c r="A662" s="16" t="str">
        <f>IF('Women Track input 1'!A161="","",'Women Track input 1'!A161)</f>
        <v>Event</v>
      </c>
      <c r="B662" t="str">
        <f>IF('Women Track input 1'!B161="","",'Women Track input 1'!B161)</f>
        <v/>
      </c>
      <c r="C662" t="str">
        <f>IF('Women Track input 1'!C161="","",'Women Track input 1'!C161)</f>
        <v/>
      </c>
      <c r="D662" t="str">
        <f>IF('Women Track input 1'!D161="","",'Women Track input 1'!D161)</f>
        <v/>
      </c>
      <c r="E662" t="str">
        <f>IF('Women Track input 1'!E161="","",'Women Track input 1'!E161)</f>
        <v/>
      </c>
      <c r="F662" s="2" t="str">
        <f>IF('Women Track input 1'!T161="","",'Women Track input 1'!T161)</f>
        <v/>
      </c>
      <c r="G662" s="2" t="str">
        <f>IF('Women Track input 1'!K161="","",'Women Track input 1'!K161)</f>
        <v/>
      </c>
      <c r="H662" s="2" t="str">
        <f>IF('Women Track input 1'!L161="","",'Women Track input 1'!L161)</f>
        <v/>
      </c>
    </row>
    <row r="663" spans="1:9">
      <c r="A663" s="16">
        <f>IF('Women Track input 1'!A162="","",'Women Track input 1'!A162)</f>
        <v>400</v>
      </c>
      <c r="B663" s="47" t="str">
        <f>IF('Women Track input 1'!B162="","",'Women Track input 1'!B162)</f>
        <v>B+C string</v>
      </c>
      <c r="C663" s="42" t="str">
        <f>IF('Women Track input 1'!C162="","",'Women Track input 1'!C162)</f>
        <v/>
      </c>
      <c r="D663" s="42" t="str">
        <f>IF('Women Track input 1'!D162="","",'Women Track input 1'!D162)</f>
        <v/>
      </c>
      <c r="E663" s="42" t="str">
        <f>IF('Women Track input 1'!E162="","",'Women Track input 1'!E162)</f>
        <v/>
      </c>
      <c r="F663" s="43"/>
      <c r="G663" s="43" t="str">
        <f>IF('Women Track input 1'!K162="","",'Women Track input 1'!K162)</f>
        <v>Position</v>
      </c>
      <c r="H663" s="43" t="str">
        <f>IF('Women Track input 1'!L162="","",'Women Track input 1'!L162)</f>
        <v>Bonus</v>
      </c>
      <c r="I663" s="98" t="s">
        <v>261</v>
      </c>
    </row>
    <row r="664" spans="1:9">
      <c r="A664" s="40" t="str">
        <f>IF('Women Track input 1'!A163="","",'Women Track input 1'!A163)</f>
        <v>WOMEN</v>
      </c>
      <c r="B664" s="37" t="str">
        <f>IF('Women Track input 1'!B163="","",'Women Track input 1'!B163)</f>
        <v>Position</v>
      </c>
      <c r="C664" s="37" t="str">
        <f>IF('Women Track input 1'!C163="","",'Women Track input 1'!C163)</f>
        <v>Competitor</v>
      </c>
      <c r="D664" s="37" t="str">
        <f>IF('Women Track input 1'!D163="","",'Women Track input 1'!D163)</f>
        <v>Club</v>
      </c>
      <c r="E664" s="37" t="str">
        <f>IF('Women Track input 1'!E163="","",'Women Track input 1'!E163)</f>
        <v>Bib Number</v>
      </c>
      <c r="F664" s="45" t="str">
        <f>IF('Women Track input 1'!X163="","",'Women Track input 1'!X163)</f>
        <v>Performance</v>
      </c>
      <c r="G664" s="45" t="str">
        <f>IF('Women Track input 1'!K163="","",'Women Track input 1'!K163)</f>
        <v>Points</v>
      </c>
      <c r="H664" s="45" t="str">
        <f>IF('Women Track input 1'!L163="","",'Women Track input 1'!L163)</f>
        <v>Points</v>
      </c>
      <c r="I664" s="44" t="s">
        <v>262</v>
      </c>
    </row>
    <row r="665" spans="1:9">
      <c r="A665" t="str">
        <f>IF('Women Track input 1'!A164="","",'Women Track input 1'!A164)</f>
        <v/>
      </c>
      <c r="B665" s="38">
        <f>IF('Women Track input 1'!B164="","",'Women Track input 1'!B164)</f>
        <v>1</v>
      </c>
      <c r="C665" s="38" t="str">
        <f>IF('Women Track input 1'!C164="","",'Women Track input 1'!C164)</f>
        <v/>
      </c>
      <c r="D665" s="38" t="str">
        <f>IF('Women Track input 1'!D164="","",'Women Track input 1'!D164)</f>
        <v/>
      </c>
      <c r="E665" s="38" t="str">
        <f>IF('Women Track input 1'!E164="","",'Women Track input 1'!E164)</f>
        <v/>
      </c>
      <c r="F665" s="46" t="str">
        <f>IF('Women Track input 1'!X164="","",'Women Track input 1'!G164+60*'Women Track input 1'!F164)</f>
        <v/>
      </c>
      <c r="G665" s="46">
        <f>IF('Women Track input 1'!K164="","",'Women Track input 1'!K164)</f>
        <v>0</v>
      </c>
      <c r="H665" s="46">
        <f>IF('Women Track input 1'!L164="","",'Women Track input 1'!L164)</f>
        <v>0</v>
      </c>
      <c r="I665" s="99" t="str">
        <f>IF(G665=0,"",F665)</f>
        <v/>
      </c>
    </row>
    <row r="666" spans="1:9">
      <c r="A666" t="str">
        <f>IF('Women Track input 1'!A165="","",'Women Track input 1'!A165)</f>
        <v/>
      </c>
      <c r="B666" s="38">
        <f>IF('Women Track input 1'!B165="","",'Women Track input 1'!B165)</f>
        <v>2</v>
      </c>
      <c r="C666" s="38" t="str">
        <f>IF('Women Track input 1'!C165="","",'Women Track input 1'!C165)</f>
        <v/>
      </c>
      <c r="D666" s="38" t="str">
        <f>IF('Women Track input 1'!D165="","",'Women Track input 1'!D165)</f>
        <v/>
      </c>
      <c r="E666" s="38" t="str">
        <f>IF('Women Track input 1'!E165="","",'Women Track input 1'!E165)</f>
        <v/>
      </c>
      <c r="F666" s="46" t="str">
        <f>IF('Women Track input 1'!X165="","",'Women Track input 1'!G165+60*'Women Track input 1'!F165)</f>
        <v/>
      </c>
      <c r="G666" s="46">
        <f>IF('Women Track input 1'!K165="","",'Women Track input 1'!K165)</f>
        <v>0</v>
      </c>
      <c r="H666" s="46">
        <f>IF('Women Track input 1'!L165="","",'Women Track input 1'!L165)</f>
        <v>0</v>
      </c>
      <c r="I666" s="38" t="str">
        <f t="shared" ref="I666:I672" si="60">IF(G666=0,"",F666)</f>
        <v/>
      </c>
    </row>
    <row r="667" spans="1:9">
      <c r="A667" t="str">
        <f>IF('Women Track input 1'!A166="","",'Women Track input 1'!A166)</f>
        <v/>
      </c>
      <c r="B667" s="38">
        <f>IF('Women Track input 1'!B166="","",'Women Track input 1'!B166)</f>
        <v>3</v>
      </c>
      <c r="C667" s="38" t="str">
        <f>IF('Women Track input 1'!C166="","",'Women Track input 1'!C166)</f>
        <v/>
      </c>
      <c r="D667" s="38" t="str">
        <f>IF('Women Track input 1'!D166="","",'Women Track input 1'!D166)</f>
        <v/>
      </c>
      <c r="E667" s="38" t="str">
        <f>IF('Women Track input 1'!E166="","",'Women Track input 1'!E166)</f>
        <v/>
      </c>
      <c r="F667" s="46" t="str">
        <f>IF('Women Track input 1'!X166="","",'Women Track input 1'!G166+60*'Women Track input 1'!F166)</f>
        <v/>
      </c>
      <c r="G667" s="46">
        <f>IF('Women Track input 1'!K166="","",'Women Track input 1'!K166)</f>
        <v>0</v>
      </c>
      <c r="H667" s="46">
        <f>IF('Women Track input 1'!L166="","",'Women Track input 1'!L166)</f>
        <v>0</v>
      </c>
      <c r="I667" s="38" t="str">
        <f t="shared" si="60"/>
        <v/>
      </c>
    </row>
    <row r="668" spans="1:9">
      <c r="A668" t="str">
        <f>IF('Women Track input 1'!A167="","",'Women Track input 1'!A167)</f>
        <v/>
      </c>
      <c r="B668" s="38">
        <f>IF('Women Track input 1'!B167="","",'Women Track input 1'!B167)</f>
        <v>4</v>
      </c>
      <c r="C668" s="38" t="str">
        <f>IF('Women Track input 1'!C167="","",'Women Track input 1'!C167)</f>
        <v/>
      </c>
      <c r="D668" s="38" t="str">
        <f>IF('Women Track input 1'!D167="","",'Women Track input 1'!D167)</f>
        <v/>
      </c>
      <c r="E668" s="38" t="str">
        <f>IF('Women Track input 1'!E167="","",'Women Track input 1'!E167)</f>
        <v/>
      </c>
      <c r="F668" s="46" t="str">
        <f>IF('Women Track input 1'!X167="","",'Women Track input 1'!G167+60*'Women Track input 1'!F167)</f>
        <v/>
      </c>
      <c r="G668" s="46">
        <f>IF('Women Track input 1'!K167="","",'Women Track input 1'!K167)</f>
        <v>0</v>
      </c>
      <c r="H668" s="46">
        <f>IF('Women Track input 1'!L167="","",'Women Track input 1'!L167)</f>
        <v>0</v>
      </c>
      <c r="I668" s="38" t="str">
        <f t="shared" si="60"/>
        <v/>
      </c>
    </row>
    <row r="669" spans="1:9">
      <c r="A669" t="str">
        <f>IF('Women Track input 1'!A168="","",'Women Track input 1'!A168)</f>
        <v/>
      </c>
      <c r="B669" s="38">
        <f>IF('Women Track input 1'!B168="","",'Women Track input 1'!B168)</f>
        <v>5</v>
      </c>
      <c r="C669" s="38" t="str">
        <f>IF('Women Track input 1'!C168="","",'Women Track input 1'!C168)</f>
        <v/>
      </c>
      <c r="D669" s="38" t="str">
        <f>IF('Women Track input 1'!D168="","",'Women Track input 1'!D168)</f>
        <v/>
      </c>
      <c r="E669" s="38" t="str">
        <f>IF('Women Track input 1'!E168="","",'Women Track input 1'!E168)</f>
        <v/>
      </c>
      <c r="F669" s="46" t="str">
        <f>IF('Women Track input 1'!X168="","",'Women Track input 1'!G168+60*'Women Track input 1'!F168)</f>
        <v/>
      </c>
      <c r="G669" s="46">
        <f>IF('Women Track input 1'!K168="","",'Women Track input 1'!K168)</f>
        <v>0</v>
      </c>
      <c r="H669" s="46">
        <f>IF('Women Track input 1'!L168="","",'Women Track input 1'!L168)</f>
        <v>0</v>
      </c>
      <c r="I669" s="38" t="str">
        <f t="shared" si="60"/>
        <v/>
      </c>
    </row>
    <row r="670" spans="1:9">
      <c r="A670" t="str">
        <f>IF('Women Track input 1'!A169="","",'Women Track input 1'!A169)</f>
        <v/>
      </c>
      <c r="B670" s="38">
        <f>IF('Women Track input 1'!B169="","",'Women Track input 1'!B169)</f>
        <v>6</v>
      </c>
      <c r="C670" s="38" t="str">
        <f>IF('Women Track input 1'!C169="","",'Women Track input 1'!C169)</f>
        <v/>
      </c>
      <c r="D670" s="38" t="str">
        <f>IF('Women Track input 1'!D169="","",'Women Track input 1'!D169)</f>
        <v/>
      </c>
      <c r="E670" s="38" t="str">
        <f>IF('Women Track input 1'!E169="","",'Women Track input 1'!E169)</f>
        <v/>
      </c>
      <c r="F670" s="46" t="str">
        <f>IF('Women Track input 1'!X169="","",'Women Track input 1'!G169+60*'Women Track input 1'!F169)</f>
        <v/>
      </c>
      <c r="G670" s="46">
        <f>IF('Women Track input 1'!K169="","",'Women Track input 1'!K169)</f>
        <v>0</v>
      </c>
      <c r="H670" s="46">
        <f>IF('Women Track input 1'!L169="","",'Women Track input 1'!L169)</f>
        <v>0</v>
      </c>
      <c r="I670" s="38" t="str">
        <f t="shared" si="60"/>
        <v/>
      </c>
    </row>
    <row r="671" spans="1:9">
      <c r="A671" t="str">
        <f>IF('Women Track input 1'!A170="","",'Women Track input 1'!A170)</f>
        <v/>
      </c>
      <c r="B671" s="38">
        <f>IF('Women Track input 1'!B170="","",'Women Track input 1'!B170)</f>
        <v>7</v>
      </c>
      <c r="C671" s="38" t="str">
        <f>IF('Women Track input 1'!C170="","",'Women Track input 1'!C170)</f>
        <v/>
      </c>
      <c r="D671" s="38" t="str">
        <f>IF('Women Track input 1'!D170="","",'Women Track input 1'!D170)</f>
        <v/>
      </c>
      <c r="E671" s="38" t="str">
        <f>IF('Women Track input 1'!E170="","",'Women Track input 1'!E170)</f>
        <v/>
      </c>
      <c r="F671" s="46" t="str">
        <f>IF('Women Track input 1'!X170="","",'Women Track input 1'!G170+60*'Women Track input 1'!F170)</f>
        <v/>
      </c>
      <c r="G671" s="46">
        <f>IF('Women Track input 1'!K170="","",'Women Track input 1'!K170)</f>
        <v>0</v>
      </c>
      <c r="H671" s="46">
        <f>IF('Women Track input 1'!L170="","",'Women Track input 1'!L170)</f>
        <v>0</v>
      </c>
      <c r="I671" s="38" t="str">
        <f t="shared" si="60"/>
        <v/>
      </c>
    </row>
    <row r="672" spans="1:9">
      <c r="A672" t="str">
        <f>IF('Women Track input 1'!A171="","",'Women Track input 1'!A171)</f>
        <v/>
      </c>
      <c r="B672" s="38">
        <f>IF('Women Track input 1'!B171="","",'Women Track input 1'!B171)</f>
        <v>8</v>
      </c>
      <c r="C672" s="38" t="str">
        <f>IF('Women Track input 1'!C171="","",'Women Track input 1'!C171)</f>
        <v/>
      </c>
      <c r="D672" s="38" t="str">
        <f>IF('Women Track input 1'!D171="","",'Women Track input 1'!D171)</f>
        <v/>
      </c>
      <c r="E672" s="38" t="str">
        <f>IF('Women Track input 1'!E171="","",'Women Track input 1'!E171)</f>
        <v/>
      </c>
      <c r="F672" s="46" t="str">
        <f>IF('Women Track input 1'!X171="","",'Women Track input 1'!G171+60*'Women Track input 1'!F171)</f>
        <v/>
      </c>
      <c r="G672" s="46">
        <f>IF('Women Track input 1'!K171="","",'Women Track input 1'!K171)</f>
        <v>0</v>
      </c>
      <c r="H672" s="46">
        <f>IF('Women Track input 1'!L171="","",'Women Track input 1'!L171)</f>
        <v>0</v>
      </c>
      <c r="I672" s="38" t="str">
        <f t="shared" si="60"/>
        <v/>
      </c>
    </row>
    <row r="673" spans="1:9">
      <c r="A673" t="str">
        <f>IF('Women Track input 1'!A172="","",'Women Track input 1'!A172)</f>
        <v/>
      </c>
      <c r="B673" s="38">
        <f>IF('Women Track input 1'!B172="","",'Women Track input 1'!B172)</f>
        <v>9</v>
      </c>
      <c r="C673" s="38" t="str">
        <f>IF('Women Track input 1'!C172="","",'Women Track input 1'!C172)</f>
        <v/>
      </c>
      <c r="D673" s="38" t="str">
        <f>IF('Women Track input 1'!D172="","",'Women Track input 1'!D172)</f>
        <v/>
      </c>
      <c r="E673" s="38" t="str">
        <f>IF('Women Track input 1'!E172="","",'Women Track input 1'!E172)</f>
        <v/>
      </c>
      <c r="F673" s="46" t="str">
        <f>IF('Women Track input 1'!X172="","",'Women Track input 1'!G172+60*'Women Track input 1'!F172)</f>
        <v/>
      </c>
      <c r="G673" s="46">
        <f>IF('Women Track input 1'!K172="","",'Women Track input 1'!K172)</f>
        <v>0</v>
      </c>
      <c r="H673" s="46">
        <f>IF('Women Track input 1'!L172="","",'Women Track input 1'!L172)</f>
        <v>0</v>
      </c>
      <c r="I673" s="99" t="str">
        <f>IF(G673=0,"",F673)</f>
        <v/>
      </c>
    </row>
    <row r="674" spans="1:9">
      <c r="A674" t="str">
        <f>IF('Women Track input 1'!A173="","",'Women Track input 1'!A173)</f>
        <v/>
      </c>
      <c r="B674" s="38">
        <f>IF('Women Track input 1'!B173="","",'Women Track input 1'!B173)</f>
        <v>10</v>
      </c>
      <c r="C674" s="38" t="str">
        <f>IF('Women Track input 1'!C173="","",'Women Track input 1'!C173)</f>
        <v/>
      </c>
      <c r="D674" s="38" t="str">
        <f>IF('Women Track input 1'!D173="","",'Women Track input 1'!D173)</f>
        <v/>
      </c>
      <c r="E674" s="38" t="str">
        <f>IF('Women Track input 1'!E173="","",'Women Track input 1'!E173)</f>
        <v/>
      </c>
      <c r="F674" s="46" t="str">
        <f>IF('Women Track input 1'!X173="","",'Women Track input 1'!G173+60*'Women Track input 1'!F173)</f>
        <v/>
      </c>
      <c r="G674" s="46">
        <f>IF('Women Track input 1'!K173="","",'Women Track input 1'!K173)</f>
        <v>0</v>
      </c>
      <c r="H674" s="46">
        <f>IF('Women Track input 1'!L173="","",'Women Track input 1'!L173)</f>
        <v>0</v>
      </c>
      <c r="I674" s="38" t="str">
        <f t="shared" ref="I674:I680" si="61">IF(G674=0,"",F674)</f>
        <v/>
      </c>
    </row>
    <row r="675" spans="1:9">
      <c r="A675" t="str">
        <f>IF('Women Track input 1'!A174="","",'Women Track input 1'!A174)</f>
        <v/>
      </c>
      <c r="B675" s="38">
        <f>IF('Women Track input 1'!B174="","",'Women Track input 1'!B174)</f>
        <v>11</v>
      </c>
      <c r="C675" s="38" t="str">
        <f>IF('Women Track input 1'!C174="","",'Women Track input 1'!C174)</f>
        <v/>
      </c>
      <c r="D675" s="38" t="str">
        <f>IF('Women Track input 1'!D174="","",'Women Track input 1'!D174)</f>
        <v/>
      </c>
      <c r="E675" s="38" t="str">
        <f>IF('Women Track input 1'!E174="","",'Women Track input 1'!E174)</f>
        <v/>
      </c>
      <c r="F675" s="46" t="str">
        <f>IF('Women Track input 1'!X174="","",'Women Track input 1'!G174+60*'Women Track input 1'!F174)</f>
        <v/>
      </c>
      <c r="G675" s="46">
        <f>IF('Women Track input 1'!K174="","",'Women Track input 1'!K174)</f>
        <v>0</v>
      </c>
      <c r="H675" s="46">
        <f>IF('Women Track input 1'!L174="","",'Women Track input 1'!L174)</f>
        <v>0</v>
      </c>
      <c r="I675" s="38" t="str">
        <f t="shared" si="61"/>
        <v/>
      </c>
    </row>
    <row r="676" spans="1:9">
      <c r="A676" t="str">
        <f>IF('Women Track input 1'!A175="","",'Women Track input 1'!A175)</f>
        <v/>
      </c>
      <c r="B676" s="38">
        <f>IF('Women Track input 1'!B175="","",'Women Track input 1'!B175)</f>
        <v>12</v>
      </c>
      <c r="C676" s="38" t="str">
        <f>IF('Women Track input 1'!C175="","",'Women Track input 1'!C175)</f>
        <v/>
      </c>
      <c r="D676" s="38" t="str">
        <f>IF('Women Track input 1'!D175="","",'Women Track input 1'!D175)</f>
        <v/>
      </c>
      <c r="E676" s="38" t="str">
        <f>IF('Women Track input 1'!E175="","",'Women Track input 1'!E175)</f>
        <v/>
      </c>
      <c r="F676" s="46" t="str">
        <f>IF('Women Track input 1'!X175="","",'Women Track input 1'!G175+60*'Women Track input 1'!F175)</f>
        <v/>
      </c>
      <c r="G676" s="46">
        <f>IF('Women Track input 1'!K175="","",'Women Track input 1'!K175)</f>
        <v>0</v>
      </c>
      <c r="H676" s="46">
        <f>IF('Women Track input 1'!L175="","",'Women Track input 1'!L175)</f>
        <v>0</v>
      </c>
      <c r="I676" s="38" t="str">
        <f t="shared" si="61"/>
        <v/>
      </c>
    </row>
    <row r="677" spans="1:9">
      <c r="A677" t="str">
        <f>IF('Women Track input 1'!A176="","",'Women Track input 1'!A176)</f>
        <v/>
      </c>
      <c r="B677" s="38">
        <f>IF('Women Track input 1'!B176="","",'Women Track input 1'!B176)</f>
        <v>13</v>
      </c>
      <c r="C677" s="38" t="str">
        <f>IF('Women Track input 1'!C176="","",'Women Track input 1'!C176)</f>
        <v/>
      </c>
      <c r="D677" s="38" t="str">
        <f>IF('Women Track input 1'!D176="","",'Women Track input 1'!D176)</f>
        <v/>
      </c>
      <c r="E677" s="38" t="str">
        <f>IF('Women Track input 1'!E176="","",'Women Track input 1'!E176)</f>
        <v/>
      </c>
      <c r="F677" s="46" t="str">
        <f>IF('Women Track input 1'!X176="","",'Women Track input 1'!G176+60*'Women Track input 1'!F176)</f>
        <v/>
      </c>
      <c r="G677" s="46">
        <f>IF('Women Track input 1'!K176="","",'Women Track input 1'!K176)</f>
        <v>0</v>
      </c>
      <c r="H677" s="46">
        <f>IF('Women Track input 1'!L176="","",'Women Track input 1'!L176)</f>
        <v>0</v>
      </c>
      <c r="I677" s="38" t="str">
        <f t="shared" si="61"/>
        <v/>
      </c>
    </row>
    <row r="678" spans="1:9">
      <c r="A678" t="str">
        <f>IF('Women Track input 1'!A177="","",'Women Track input 1'!A177)</f>
        <v/>
      </c>
      <c r="B678" s="38">
        <f>IF('Women Track input 1'!B177="","",'Women Track input 1'!B177)</f>
        <v>14</v>
      </c>
      <c r="C678" s="38" t="str">
        <f>IF('Women Track input 1'!C177="","",'Women Track input 1'!C177)</f>
        <v/>
      </c>
      <c r="D678" s="38" t="str">
        <f>IF('Women Track input 1'!D177="","",'Women Track input 1'!D177)</f>
        <v/>
      </c>
      <c r="E678" s="38" t="str">
        <f>IF('Women Track input 1'!E177="","",'Women Track input 1'!E177)</f>
        <v/>
      </c>
      <c r="F678" s="46" t="str">
        <f>IF('Women Track input 1'!X177="","",'Women Track input 1'!G177+60*'Women Track input 1'!F177)</f>
        <v/>
      </c>
      <c r="G678" s="46">
        <f>IF('Women Track input 1'!K177="","",'Women Track input 1'!K177)</f>
        <v>0</v>
      </c>
      <c r="H678" s="46">
        <f>IF('Women Track input 1'!L177="","",'Women Track input 1'!L177)</f>
        <v>0</v>
      </c>
      <c r="I678" s="38" t="str">
        <f t="shared" si="61"/>
        <v/>
      </c>
    </row>
    <row r="679" spans="1:9">
      <c r="A679" t="str">
        <f>IF('Women Track input 1'!A178="","",'Women Track input 1'!A178)</f>
        <v/>
      </c>
      <c r="B679" s="38">
        <f>IF('Women Track input 1'!B178="","",'Women Track input 1'!B178)</f>
        <v>15</v>
      </c>
      <c r="C679" s="38" t="str">
        <f>IF('Women Track input 1'!C178="","",'Women Track input 1'!C178)</f>
        <v/>
      </c>
      <c r="D679" s="38" t="str">
        <f>IF('Women Track input 1'!D178="","",'Women Track input 1'!D178)</f>
        <v/>
      </c>
      <c r="E679" s="38" t="str">
        <f>IF('Women Track input 1'!E178="","",'Women Track input 1'!E178)</f>
        <v/>
      </c>
      <c r="F679" s="46" t="str">
        <f>IF('Women Track input 1'!X178="","",'Women Track input 1'!G178+60*'Women Track input 1'!F178)</f>
        <v/>
      </c>
      <c r="G679" s="46">
        <f>IF('Women Track input 1'!K178="","",'Women Track input 1'!K178)</f>
        <v>0</v>
      </c>
      <c r="H679" s="46">
        <f>IF('Women Track input 1'!L178="","",'Women Track input 1'!L178)</f>
        <v>0</v>
      </c>
      <c r="I679" s="38" t="str">
        <f t="shared" si="61"/>
        <v/>
      </c>
    </row>
    <row r="680" spans="1:9">
      <c r="A680" t="str">
        <f>IF('Women Track input 1'!A179="","",'Women Track input 1'!A179)</f>
        <v/>
      </c>
      <c r="B680" s="38">
        <f>IF('Women Track input 1'!B179="","",'Women Track input 1'!B179)</f>
        <v>16</v>
      </c>
      <c r="C680" s="38" t="str">
        <f>IF('Women Track input 1'!C179="","",'Women Track input 1'!C179)</f>
        <v/>
      </c>
      <c r="D680" s="38" t="str">
        <f>IF('Women Track input 1'!D179="","",'Women Track input 1'!D179)</f>
        <v/>
      </c>
      <c r="E680" s="38" t="str">
        <f>IF('Women Track input 1'!E179="","",'Women Track input 1'!E179)</f>
        <v/>
      </c>
      <c r="F680" s="46" t="str">
        <f>IF('Women Track input 1'!X179="","",'Women Track input 1'!G179+60*'Women Track input 1'!F179)</f>
        <v/>
      </c>
      <c r="G680" s="46">
        <f>IF('Women Track input 1'!K179="","",'Women Track input 1'!K179)</f>
        <v>0</v>
      </c>
      <c r="H680" s="46">
        <f>IF('Women Track input 1'!L179="","",'Women Track input 1'!L179)</f>
        <v>0</v>
      </c>
      <c r="I680" s="38" t="str">
        <f t="shared" si="61"/>
        <v/>
      </c>
    </row>
    <row r="681" spans="1:9">
      <c r="A681" t="str">
        <f>IF('Women Track input 1'!A180="","",'Women Track input 1'!A180)</f>
        <v/>
      </c>
      <c r="B681" t="str">
        <f>IF('Women Track input 1'!B180="","",'Women Track input 1'!B180)</f>
        <v/>
      </c>
      <c r="C681" t="str">
        <f>IF('Women Track input 1'!C180="","",'Women Track input 1'!C180)</f>
        <v/>
      </c>
      <c r="D681" t="str">
        <f>IF('Women Track input 1'!D180="","",'Women Track input 1'!D180)</f>
        <v/>
      </c>
      <c r="E681" t="str">
        <f>IF('Women Track input 1'!E180="","",'Women Track input 1'!E180)</f>
        <v/>
      </c>
      <c r="F681" s="2" t="str">
        <f>IF('Women Track input 1'!T180="","",'Women Track input 1'!T180)</f>
        <v/>
      </c>
      <c r="G681" s="2" t="str">
        <f>IF('Women Track input 1'!K180="","",'Women Track input 1'!K180)</f>
        <v/>
      </c>
      <c r="H681" s="2" t="str">
        <f>IF('Women Track input 1'!L180="","",'Women Track input 1'!L180)</f>
        <v/>
      </c>
    </row>
    <row r="682" spans="1:9">
      <c r="A682" t="str">
        <f>IF('Women Track input 1'!A181="","",'Women Track input 1'!A181)</f>
        <v/>
      </c>
      <c r="B682" t="str">
        <f>IF('Women Track input 1'!B181="","",'Women Track input 1'!B181)</f>
        <v/>
      </c>
      <c r="C682" t="str">
        <f>IF('Women Track input 1'!C181="","",'Women Track input 1'!C181)</f>
        <v/>
      </c>
      <c r="D682" t="str">
        <f>IF('Women Track input 1'!D181="","",'Women Track input 1'!D181)</f>
        <v/>
      </c>
      <c r="E682" t="str">
        <f>IF('Women Track input 1'!E181="","",'Women Track input 1'!E181)</f>
        <v/>
      </c>
      <c r="F682" s="2" t="str">
        <f>IF('Women Track input 1'!T181="","",'Women Track input 1'!T181)</f>
        <v/>
      </c>
      <c r="G682" s="2" t="str">
        <f>IF('Women Track input 1'!K181="","",'Women Track input 1'!K181)</f>
        <v/>
      </c>
      <c r="H682" s="2" t="str">
        <f>IF('Women Track input 1'!L181="","",'Women Track input 1'!L181)</f>
        <v/>
      </c>
    </row>
    <row r="683" spans="1:9">
      <c r="A683" s="39" t="str">
        <f>IF('Women Track input 1'!A182="","",'Women Track input 1'!A182)</f>
        <v>Event</v>
      </c>
      <c r="B683" s="39" t="str">
        <f>IF('Women Track input 1'!B182="","",'Women Track input 1'!B182)</f>
        <v>Event</v>
      </c>
      <c r="C683" s="39">
        <f>IF('Women Track input 1'!C182="","",'Women Track input 1'!C182)</f>
        <v>800</v>
      </c>
      <c r="D683" s="39" t="str">
        <f>IF('Women Track input 1'!D182="","",'Women Track input 1'!D182)</f>
        <v>metres</v>
      </c>
      <c r="E683" s="40" t="str">
        <f>IF('Women Track input 1'!E182="","",'Women Track input 1'!E182)</f>
        <v/>
      </c>
      <c r="F683" s="2" t="str">
        <f>IF('Women Track input 1'!T182="","",'Women Track input 1'!T182)</f>
        <v/>
      </c>
      <c r="G683" s="2" t="str">
        <f>IF('Women Track input 1'!K182="","",'Women Track input 1'!K182)</f>
        <v/>
      </c>
      <c r="H683" s="2" t="str">
        <f>IF('Women Track input 1'!L182="","",'Women Track input 1'!L182)</f>
        <v/>
      </c>
    </row>
    <row r="684" spans="1:9">
      <c r="A684" s="16">
        <f>IF('Women Track input 1'!A183="","",'Women Track input 1'!A183)</f>
        <v>800</v>
      </c>
      <c r="B684" s="41" t="str">
        <f>IF('Women Track input 1'!B183="","",'Women Track input 1'!B183)</f>
        <v>A string</v>
      </c>
      <c r="C684" s="42" t="str">
        <f>IF('Women Track input 1'!C183="","",'Women Track input 1'!C183)</f>
        <v/>
      </c>
      <c r="D684" s="42" t="str">
        <f>IF('Women Track input 1'!D183="","",'Women Track input 1'!D183)</f>
        <v/>
      </c>
      <c r="E684" s="42" t="str">
        <f>IF('Women Track input 1'!E183="","",'Women Track input 1'!E183)</f>
        <v/>
      </c>
      <c r="F684" s="43"/>
      <c r="G684" s="43" t="str">
        <f>IF('Women Track input 1'!K183="","",'Women Track input 1'!K183)</f>
        <v>Position</v>
      </c>
      <c r="H684" s="43" t="str">
        <f>IF('Women Track input 1'!L183="","",'Women Track input 1'!L183)</f>
        <v>Bonus</v>
      </c>
      <c r="I684" s="98" t="s">
        <v>261</v>
      </c>
    </row>
    <row r="685" spans="1:9">
      <c r="A685" s="40" t="str">
        <f>IF('Women Track input 1'!A184="","",'Women Track input 1'!A184)</f>
        <v>WOMEN</v>
      </c>
      <c r="B685" s="44" t="str">
        <f>IF('Women Track input 1'!B184="","",'Women Track input 1'!B184)</f>
        <v>Position</v>
      </c>
      <c r="C685" s="37" t="str">
        <f>IF('Women Track input 1'!C184="","",'Women Track input 1'!C184)</f>
        <v>Competitor</v>
      </c>
      <c r="D685" s="37" t="str">
        <f>IF('Women Track input 1'!D184="","",'Women Track input 1'!D184)</f>
        <v>Club</v>
      </c>
      <c r="E685" s="37" t="str">
        <f>IF('Women Track input 1'!E184="","",'Women Track input 1'!E184)</f>
        <v>Bib Number</v>
      </c>
      <c r="F685" s="45" t="str">
        <f>IF('Women Track input 1'!X184="","",'Women Track input 1'!X184)</f>
        <v>Performance</v>
      </c>
      <c r="G685" s="45" t="str">
        <f>IF('Women Track input 1'!K184="","",'Women Track input 1'!K184)</f>
        <v>Points</v>
      </c>
      <c r="H685" s="45" t="str">
        <f>IF('Women Track input 1'!L184="","",'Women Track input 1'!L184)</f>
        <v>Points</v>
      </c>
      <c r="I685" s="44" t="s">
        <v>262</v>
      </c>
    </row>
    <row r="686" spans="1:9">
      <c r="A686" t="str">
        <f>IF('Women Track input 1'!A185="","",'Women Track input 1'!A185)</f>
        <v/>
      </c>
      <c r="B686" s="38">
        <f>IF('Women Track input 1'!B185="","",'Women Track input 1'!B185)</f>
        <v>1</v>
      </c>
      <c r="C686" s="38" t="str">
        <f>IF('Women Track input 1'!C185="","",'Women Track input 1'!C185)</f>
        <v/>
      </c>
      <c r="D686" s="38" t="str">
        <f>IF('Women Track input 1'!D185="","",'Women Track input 1'!D185)</f>
        <v/>
      </c>
      <c r="E686" s="38" t="str">
        <f>IF('Women Track input 1'!E185="","",'Women Track input 1'!E185)</f>
        <v/>
      </c>
      <c r="F686" s="46" t="str">
        <f>IF('Women Track input 1'!X185="","",'Women Track input 1'!G185+60*'Women Track input 1'!F185)</f>
        <v/>
      </c>
      <c r="G686" s="46">
        <f>IF('Women Track input 1'!K185="","",'Women Track input 1'!K185)</f>
        <v>0</v>
      </c>
      <c r="H686" s="46">
        <f>IF('Women Track input 1'!L185="","",'Women Track input 1'!L185)</f>
        <v>0</v>
      </c>
      <c r="I686" s="99" t="str">
        <f>IF(G686=0,"",F686)</f>
        <v/>
      </c>
    </row>
    <row r="687" spans="1:9">
      <c r="A687" t="str">
        <f>IF('Women Track input 1'!A186="","",'Women Track input 1'!A186)</f>
        <v/>
      </c>
      <c r="B687" s="38">
        <f>IF('Women Track input 1'!B186="","",'Women Track input 1'!B186)</f>
        <v>2</v>
      </c>
      <c r="C687" s="38" t="str">
        <f>IF('Women Track input 1'!C186="","",'Women Track input 1'!C186)</f>
        <v/>
      </c>
      <c r="D687" s="38" t="str">
        <f>IF('Women Track input 1'!D186="","",'Women Track input 1'!D186)</f>
        <v/>
      </c>
      <c r="E687" s="38" t="str">
        <f>IF('Women Track input 1'!E186="","",'Women Track input 1'!E186)</f>
        <v/>
      </c>
      <c r="F687" s="46" t="str">
        <f>IF('Women Track input 1'!X186="","",'Women Track input 1'!G186+60*'Women Track input 1'!F186)</f>
        <v/>
      </c>
      <c r="G687" s="46">
        <f>IF('Women Track input 1'!K186="","",'Women Track input 1'!K186)</f>
        <v>0</v>
      </c>
      <c r="H687" s="46">
        <f>IF('Women Track input 1'!L186="","",'Women Track input 1'!L186)</f>
        <v>0</v>
      </c>
      <c r="I687" s="38" t="str">
        <f t="shared" ref="I687:I693" si="62">IF(G687=0,"",F687)</f>
        <v/>
      </c>
    </row>
    <row r="688" spans="1:9">
      <c r="A688" t="str">
        <f>IF('Women Track input 1'!A187="","",'Women Track input 1'!A187)</f>
        <v/>
      </c>
      <c r="B688" s="38">
        <f>IF('Women Track input 1'!B187="","",'Women Track input 1'!B187)</f>
        <v>3</v>
      </c>
      <c r="C688" s="38" t="str">
        <f>IF('Women Track input 1'!C187="","",'Women Track input 1'!C187)</f>
        <v/>
      </c>
      <c r="D688" s="38" t="str">
        <f>IF('Women Track input 1'!D187="","",'Women Track input 1'!D187)</f>
        <v/>
      </c>
      <c r="E688" s="38" t="str">
        <f>IF('Women Track input 1'!E187="","",'Women Track input 1'!E187)</f>
        <v/>
      </c>
      <c r="F688" s="46" t="str">
        <f>IF('Women Track input 1'!X187="","",'Women Track input 1'!G187+60*'Women Track input 1'!F187)</f>
        <v/>
      </c>
      <c r="G688" s="46">
        <f>IF('Women Track input 1'!K187="","",'Women Track input 1'!K187)</f>
        <v>0</v>
      </c>
      <c r="H688" s="46">
        <f>IF('Women Track input 1'!L187="","",'Women Track input 1'!L187)</f>
        <v>0</v>
      </c>
      <c r="I688" s="38" t="str">
        <f t="shared" si="62"/>
        <v/>
      </c>
    </row>
    <row r="689" spans="1:9">
      <c r="A689" t="str">
        <f>IF('Women Track input 1'!A188="","",'Women Track input 1'!A188)</f>
        <v/>
      </c>
      <c r="B689" s="38">
        <f>IF('Women Track input 1'!B188="","",'Women Track input 1'!B188)</f>
        <v>4</v>
      </c>
      <c r="C689" s="38" t="str">
        <f>IF('Women Track input 1'!C188="","",'Women Track input 1'!C188)</f>
        <v/>
      </c>
      <c r="D689" s="38" t="str">
        <f>IF('Women Track input 1'!D188="","",'Women Track input 1'!D188)</f>
        <v/>
      </c>
      <c r="E689" s="38" t="str">
        <f>IF('Women Track input 1'!E188="","",'Women Track input 1'!E188)</f>
        <v/>
      </c>
      <c r="F689" s="46" t="str">
        <f>IF('Women Track input 1'!X188="","",'Women Track input 1'!G188+60*'Women Track input 1'!F188)</f>
        <v/>
      </c>
      <c r="G689" s="46">
        <f>IF('Women Track input 1'!K188="","",'Women Track input 1'!K188)</f>
        <v>0</v>
      </c>
      <c r="H689" s="46">
        <f>IF('Women Track input 1'!L188="","",'Women Track input 1'!L188)</f>
        <v>0</v>
      </c>
      <c r="I689" s="38" t="str">
        <f t="shared" si="62"/>
        <v/>
      </c>
    </row>
    <row r="690" spans="1:9">
      <c r="A690" t="str">
        <f>IF('Women Track input 1'!A189="","",'Women Track input 1'!A189)</f>
        <v/>
      </c>
      <c r="B690" s="38">
        <f>IF('Women Track input 1'!B189="","",'Women Track input 1'!B189)</f>
        <v>5</v>
      </c>
      <c r="C690" s="38" t="str">
        <f>IF('Women Track input 1'!C189="","",'Women Track input 1'!C189)</f>
        <v/>
      </c>
      <c r="D690" s="38" t="str">
        <f>IF('Women Track input 1'!D189="","",'Women Track input 1'!D189)</f>
        <v/>
      </c>
      <c r="E690" s="38" t="str">
        <f>IF('Women Track input 1'!E189="","",'Women Track input 1'!E189)</f>
        <v/>
      </c>
      <c r="F690" s="46" t="str">
        <f>IF('Women Track input 1'!X189="","",'Women Track input 1'!G189+60*'Women Track input 1'!F189)</f>
        <v/>
      </c>
      <c r="G690" s="46">
        <f>IF('Women Track input 1'!K189="","",'Women Track input 1'!K189)</f>
        <v>0</v>
      </c>
      <c r="H690" s="46">
        <f>IF('Women Track input 1'!L189="","",'Women Track input 1'!L189)</f>
        <v>0</v>
      </c>
      <c r="I690" s="38" t="str">
        <f t="shared" si="62"/>
        <v/>
      </c>
    </row>
    <row r="691" spans="1:9">
      <c r="A691" t="str">
        <f>IF('Women Track input 1'!A190="","",'Women Track input 1'!A190)</f>
        <v/>
      </c>
      <c r="B691" s="38">
        <f>IF('Women Track input 1'!B190="","",'Women Track input 1'!B190)</f>
        <v>6</v>
      </c>
      <c r="C691" s="38" t="str">
        <f>IF('Women Track input 1'!C190="","",'Women Track input 1'!C190)</f>
        <v/>
      </c>
      <c r="D691" s="38" t="str">
        <f>IF('Women Track input 1'!D190="","",'Women Track input 1'!D190)</f>
        <v/>
      </c>
      <c r="E691" s="38" t="str">
        <f>IF('Women Track input 1'!E190="","",'Women Track input 1'!E190)</f>
        <v/>
      </c>
      <c r="F691" s="46" t="str">
        <f>IF('Women Track input 1'!X190="","",'Women Track input 1'!G190+60*'Women Track input 1'!F190)</f>
        <v/>
      </c>
      <c r="G691" s="46">
        <f>IF('Women Track input 1'!K190="","",'Women Track input 1'!K190)</f>
        <v>0</v>
      </c>
      <c r="H691" s="46">
        <f>IF('Women Track input 1'!L190="","",'Women Track input 1'!L190)</f>
        <v>0</v>
      </c>
      <c r="I691" s="38" t="str">
        <f t="shared" si="62"/>
        <v/>
      </c>
    </row>
    <row r="692" spans="1:9">
      <c r="A692" t="str">
        <f>IF('Women Track input 1'!A191="","",'Women Track input 1'!A191)</f>
        <v/>
      </c>
      <c r="B692" s="38">
        <f>IF('Women Track input 1'!B191="","",'Women Track input 1'!B191)</f>
        <v>7</v>
      </c>
      <c r="C692" s="38" t="str">
        <f>IF('Women Track input 1'!C191="","",'Women Track input 1'!C191)</f>
        <v/>
      </c>
      <c r="D692" s="38" t="str">
        <f>IF('Women Track input 1'!D191="","",'Women Track input 1'!D191)</f>
        <v/>
      </c>
      <c r="E692" s="38" t="str">
        <f>IF('Women Track input 1'!E191="","",'Women Track input 1'!E191)</f>
        <v/>
      </c>
      <c r="F692" s="46" t="str">
        <f>IF('Women Track input 1'!X191="","",'Women Track input 1'!G191+60*'Women Track input 1'!F191)</f>
        <v/>
      </c>
      <c r="G692" s="46">
        <f>IF('Women Track input 1'!K191="","",'Women Track input 1'!K191)</f>
        <v>0</v>
      </c>
      <c r="H692" s="46">
        <f>IF('Women Track input 1'!L191="","",'Women Track input 1'!L191)</f>
        <v>0</v>
      </c>
      <c r="I692" s="38" t="str">
        <f t="shared" si="62"/>
        <v/>
      </c>
    </row>
    <row r="693" spans="1:9">
      <c r="A693" t="str">
        <f>IF('Women Track input 1'!A192="","",'Women Track input 1'!A192)</f>
        <v/>
      </c>
      <c r="B693" s="38">
        <f>IF('Women Track input 1'!B192="","",'Women Track input 1'!B192)</f>
        <v>8</v>
      </c>
      <c r="C693" s="38" t="str">
        <f>IF('Women Track input 1'!C192="","",'Women Track input 1'!C192)</f>
        <v/>
      </c>
      <c r="D693" s="38" t="str">
        <f>IF('Women Track input 1'!D192="","",'Women Track input 1'!D192)</f>
        <v/>
      </c>
      <c r="E693" s="38" t="str">
        <f>IF('Women Track input 1'!E192="","",'Women Track input 1'!E192)</f>
        <v/>
      </c>
      <c r="F693" s="46" t="str">
        <f>IF('Women Track input 1'!X192="","",'Women Track input 1'!G192+60*'Women Track input 1'!F192)</f>
        <v/>
      </c>
      <c r="G693" s="46">
        <f>IF('Women Track input 1'!K192="","",'Women Track input 1'!K192)</f>
        <v>0</v>
      </c>
      <c r="H693" s="46">
        <f>IF('Women Track input 1'!L192="","",'Women Track input 1'!L192)</f>
        <v>0</v>
      </c>
      <c r="I693" s="38" t="str">
        <f t="shared" si="62"/>
        <v/>
      </c>
    </row>
    <row r="694" spans="1:9">
      <c r="A694" s="16" t="str">
        <f>IF('Women Track input 1'!A193="","",'Women Track input 1'!A193)</f>
        <v>Event</v>
      </c>
      <c r="B694" t="str">
        <f>IF('Women Track input 1'!B193="","",'Women Track input 1'!B193)</f>
        <v/>
      </c>
      <c r="C694" t="str">
        <f>IF('Women Track input 1'!C193="","",'Women Track input 1'!C193)</f>
        <v/>
      </c>
      <c r="D694" t="str">
        <f>IF('Women Track input 1'!D193="","",'Women Track input 1'!D193)</f>
        <v/>
      </c>
      <c r="E694" t="str">
        <f>IF('Women Track input 1'!E193="","",'Women Track input 1'!E193)</f>
        <v/>
      </c>
      <c r="F694" s="2" t="str">
        <f>IF('Women Track input 1'!T193="","",'Women Track input 1'!T193)</f>
        <v/>
      </c>
      <c r="G694" s="2" t="str">
        <f>IF('Women Track input 1'!K193="","",'Women Track input 1'!K193)</f>
        <v/>
      </c>
      <c r="H694" s="2" t="str">
        <f>IF('Women Track input 1'!L193="","",'Women Track input 1'!L193)</f>
        <v/>
      </c>
    </row>
    <row r="695" spans="1:9">
      <c r="A695" s="16">
        <f>IF('Women Track input 1'!A194="","",'Women Track input 1'!A194)</f>
        <v>800</v>
      </c>
      <c r="B695" s="47" t="str">
        <f>IF('Women Track input 1'!B194="","",'Women Track input 1'!B194)</f>
        <v>B+C string</v>
      </c>
      <c r="C695" s="42" t="str">
        <f>IF('Women Track input 1'!C194="","",'Women Track input 1'!C194)</f>
        <v/>
      </c>
      <c r="D695" s="42" t="str">
        <f>IF('Women Track input 1'!D194="","",'Women Track input 1'!D194)</f>
        <v/>
      </c>
      <c r="E695" s="42" t="str">
        <f>IF('Women Track input 1'!E194="","",'Women Track input 1'!E194)</f>
        <v/>
      </c>
      <c r="F695" s="43"/>
      <c r="G695" s="43" t="str">
        <f>IF('Women Track input 1'!K194="","",'Women Track input 1'!K194)</f>
        <v>Position</v>
      </c>
      <c r="H695" s="43" t="str">
        <f>IF('Women Track input 1'!L194="","",'Women Track input 1'!L194)</f>
        <v>Bonus</v>
      </c>
      <c r="I695" s="98" t="s">
        <v>261</v>
      </c>
    </row>
    <row r="696" spans="1:9">
      <c r="A696" s="40" t="str">
        <f>IF('Women Track input 1'!A195="","",'Women Track input 1'!A195)</f>
        <v>WOMEN</v>
      </c>
      <c r="B696" s="37" t="str">
        <f>IF('Women Track input 1'!B195="","",'Women Track input 1'!B195)</f>
        <v>Position</v>
      </c>
      <c r="C696" s="37" t="str">
        <f>IF('Women Track input 1'!C195="","",'Women Track input 1'!C195)</f>
        <v>Competitor</v>
      </c>
      <c r="D696" s="37" t="str">
        <f>IF('Women Track input 1'!D195="","",'Women Track input 1'!D195)</f>
        <v>Club</v>
      </c>
      <c r="E696" s="37" t="str">
        <f>IF('Women Track input 1'!E195="","",'Women Track input 1'!E195)</f>
        <v>Bib Number</v>
      </c>
      <c r="F696" s="45" t="str">
        <f>IF('Women Track input 1'!X195="","",'Women Track input 1'!X195)</f>
        <v>Performance</v>
      </c>
      <c r="G696" s="45" t="str">
        <f>IF('Women Track input 1'!K195="","",'Women Track input 1'!K195)</f>
        <v>Points</v>
      </c>
      <c r="H696" s="45" t="str">
        <f>IF('Women Track input 1'!L195="","",'Women Track input 1'!L195)</f>
        <v>Points</v>
      </c>
      <c r="I696" s="44" t="s">
        <v>262</v>
      </c>
    </row>
    <row r="697" spans="1:9">
      <c r="A697" t="str">
        <f>IF('Women Track input 1'!A196="","",'Women Track input 1'!A196)</f>
        <v/>
      </c>
      <c r="B697" s="38">
        <f>IF('Women Track input 1'!B196="","",'Women Track input 1'!B196)</f>
        <v>1</v>
      </c>
      <c r="C697" s="38" t="str">
        <f>IF('Women Track input 1'!C196="","",'Women Track input 1'!C196)</f>
        <v/>
      </c>
      <c r="D697" s="38" t="str">
        <f>IF('Women Track input 1'!D196="","",'Women Track input 1'!D196)</f>
        <v/>
      </c>
      <c r="E697" s="38" t="str">
        <f>IF('Women Track input 1'!E196="","",'Women Track input 1'!E196)</f>
        <v/>
      </c>
      <c r="F697" s="46" t="str">
        <f>IF('Women Track input 1'!X196="","",'Women Track input 1'!G196+60*'Women Track input 1'!F196)</f>
        <v/>
      </c>
      <c r="G697" s="46">
        <f>IF('Women Track input 1'!K196="","",'Women Track input 1'!K196)</f>
        <v>0</v>
      </c>
      <c r="H697" s="46">
        <f>IF('Women Track input 1'!L196="","",'Women Track input 1'!L196)</f>
        <v>0</v>
      </c>
      <c r="I697" s="99" t="str">
        <f>IF(G697=0,"",F697)</f>
        <v/>
      </c>
    </row>
    <row r="698" spans="1:9">
      <c r="A698" t="str">
        <f>IF('Women Track input 1'!A197="","",'Women Track input 1'!A197)</f>
        <v/>
      </c>
      <c r="B698" s="38">
        <f>IF('Women Track input 1'!B197="","",'Women Track input 1'!B197)</f>
        <v>2</v>
      </c>
      <c r="C698" s="38" t="str">
        <f>IF('Women Track input 1'!C197="","",'Women Track input 1'!C197)</f>
        <v/>
      </c>
      <c r="D698" s="38" t="str">
        <f>IF('Women Track input 1'!D197="","",'Women Track input 1'!D197)</f>
        <v/>
      </c>
      <c r="E698" s="38" t="str">
        <f>IF('Women Track input 1'!E197="","",'Women Track input 1'!E197)</f>
        <v/>
      </c>
      <c r="F698" s="46" t="str">
        <f>IF('Women Track input 1'!X197="","",'Women Track input 1'!G197+60*'Women Track input 1'!F197)</f>
        <v/>
      </c>
      <c r="G698" s="46">
        <f>IF('Women Track input 1'!K197="","",'Women Track input 1'!K197)</f>
        <v>0</v>
      </c>
      <c r="H698" s="46">
        <f>IF('Women Track input 1'!L197="","",'Women Track input 1'!L197)</f>
        <v>0</v>
      </c>
      <c r="I698" s="38" t="str">
        <f t="shared" ref="I698:I704" si="63">IF(G698=0,"",F698)</f>
        <v/>
      </c>
    </row>
    <row r="699" spans="1:9">
      <c r="A699" t="str">
        <f>IF('Women Track input 1'!A198="","",'Women Track input 1'!A198)</f>
        <v/>
      </c>
      <c r="B699" s="38">
        <f>IF('Women Track input 1'!B198="","",'Women Track input 1'!B198)</f>
        <v>3</v>
      </c>
      <c r="C699" s="38" t="str">
        <f>IF('Women Track input 1'!C198="","",'Women Track input 1'!C198)</f>
        <v/>
      </c>
      <c r="D699" s="38" t="str">
        <f>IF('Women Track input 1'!D198="","",'Women Track input 1'!D198)</f>
        <v/>
      </c>
      <c r="E699" s="38" t="str">
        <f>IF('Women Track input 1'!E198="","",'Women Track input 1'!E198)</f>
        <v/>
      </c>
      <c r="F699" s="46" t="str">
        <f>IF('Women Track input 1'!X198="","",'Women Track input 1'!G198+60*'Women Track input 1'!F198)</f>
        <v/>
      </c>
      <c r="G699" s="46">
        <f>IF('Women Track input 1'!K198="","",'Women Track input 1'!K198)</f>
        <v>0</v>
      </c>
      <c r="H699" s="46">
        <f>IF('Women Track input 1'!L198="","",'Women Track input 1'!L198)</f>
        <v>0</v>
      </c>
      <c r="I699" s="38" t="str">
        <f t="shared" si="63"/>
        <v/>
      </c>
    </row>
    <row r="700" spans="1:9">
      <c r="A700" t="str">
        <f>IF('Women Track input 1'!A199="","",'Women Track input 1'!A199)</f>
        <v/>
      </c>
      <c r="B700" s="38">
        <f>IF('Women Track input 1'!B199="","",'Women Track input 1'!B199)</f>
        <v>4</v>
      </c>
      <c r="C700" s="38" t="str">
        <f>IF('Women Track input 1'!C199="","",'Women Track input 1'!C199)</f>
        <v/>
      </c>
      <c r="D700" s="38" t="str">
        <f>IF('Women Track input 1'!D199="","",'Women Track input 1'!D199)</f>
        <v/>
      </c>
      <c r="E700" s="38" t="str">
        <f>IF('Women Track input 1'!E199="","",'Women Track input 1'!E199)</f>
        <v/>
      </c>
      <c r="F700" s="46" t="str">
        <f>IF('Women Track input 1'!X199="","",'Women Track input 1'!G199+60*'Women Track input 1'!F199)</f>
        <v/>
      </c>
      <c r="G700" s="46">
        <f>IF('Women Track input 1'!K199="","",'Women Track input 1'!K199)</f>
        <v>0</v>
      </c>
      <c r="H700" s="46">
        <f>IF('Women Track input 1'!L199="","",'Women Track input 1'!L199)</f>
        <v>0</v>
      </c>
      <c r="I700" s="38" t="str">
        <f t="shared" si="63"/>
        <v/>
      </c>
    </row>
    <row r="701" spans="1:9">
      <c r="A701" t="str">
        <f>IF('Women Track input 1'!A200="","",'Women Track input 1'!A200)</f>
        <v/>
      </c>
      <c r="B701" s="38">
        <f>IF('Women Track input 1'!B200="","",'Women Track input 1'!B200)</f>
        <v>5</v>
      </c>
      <c r="C701" s="38" t="str">
        <f>IF('Women Track input 1'!C200="","",'Women Track input 1'!C200)</f>
        <v/>
      </c>
      <c r="D701" s="38" t="str">
        <f>IF('Women Track input 1'!D200="","",'Women Track input 1'!D200)</f>
        <v/>
      </c>
      <c r="E701" s="38" t="str">
        <f>IF('Women Track input 1'!E200="","",'Women Track input 1'!E200)</f>
        <v/>
      </c>
      <c r="F701" s="46" t="str">
        <f>IF('Women Track input 1'!X200="","",'Women Track input 1'!G200+60*'Women Track input 1'!F200)</f>
        <v/>
      </c>
      <c r="G701" s="46">
        <f>IF('Women Track input 1'!K200="","",'Women Track input 1'!K200)</f>
        <v>0</v>
      </c>
      <c r="H701" s="46">
        <f>IF('Women Track input 1'!L200="","",'Women Track input 1'!L200)</f>
        <v>0</v>
      </c>
      <c r="I701" s="38" t="str">
        <f t="shared" si="63"/>
        <v/>
      </c>
    </row>
    <row r="702" spans="1:9">
      <c r="A702" t="str">
        <f>IF('Women Track input 1'!A201="","",'Women Track input 1'!A201)</f>
        <v/>
      </c>
      <c r="B702" s="38">
        <f>IF('Women Track input 1'!B201="","",'Women Track input 1'!B201)</f>
        <v>6</v>
      </c>
      <c r="C702" s="38" t="str">
        <f>IF('Women Track input 1'!C201="","",'Women Track input 1'!C201)</f>
        <v/>
      </c>
      <c r="D702" s="38" t="str">
        <f>IF('Women Track input 1'!D201="","",'Women Track input 1'!D201)</f>
        <v/>
      </c>
      <c r="E702" s="38" t="str">
        <f>IF('Women Track input 1'!E201="","",'Women Track input 1'!E201)</f>
        <v/>
      </c>
      <c r="F702" s="46" t="str">
        <f>IF('Women Track input 1'!X201="","",'Women Track input 1'!G201+60*'Women Track input 1'!F201)</f>
        <v/>
      </c>
      <c r="G702" s="46">
        <f>IF('Women Track input 1'!K201="","",'Women Track input 1'!K201)</f>
        <v>0</v>
      </c>
      <c r="H702" s="46">
        <f>IF('Women Track input 1'!L201="","",'Women Track input 1'!L201)</f>
        <v>0</v>
      </c>
      <c r="I702" s="38" t="str">
        <f t="shared" si="63"/>
        <v/>
      </c>
    </row>
    <row r="703" spans="1:9">
      <c r="A703" t="str">
        <f>IF('Women Track input 1'!A202="","",'Women Track input 1'!A202)</f>
        <v/>
      </c>
      <c r="B703" s="38">
        <f>IF('Women Track input 1'!B202="","",'Women Track input 1'!B202)</f>
        <v>7</v>
      </c>
      <c r="C703" s="38" t="str">
        <f>IF('Women Track input 1'!C202="","",'Women Track input 1'!C202)</f>
        <v/>
      </c>
      <c r="D703" s="38" t="str">
        <f>IF('Women Track input 1'!D202="","",'Women Track input 1'!D202)</f>
        <v/>
      </c>
      <c r="E703" s="38" t="str">
        <f>IF('Women Track input 1'!E202="","",'Women Track input 1'!E202)</f>
        <v/>
      </c>
      <c r="F703" s="46" t="str">
        <f>IF('Women Track input 1'!X202="","",'Women Track input 1'!G202+60*'Women Track input 1'!F202)</f>
        <v/>
      </c>
      <c r="G703" s="46">
        <f>IF('Women Track input 1'!K202="","",'Women Track input 1'!K202)</f>
        <v>0</v>
      </c>
      <c r="H703" s="46">
        <f>IF('Women Track input 1'!L202="","",'Women Track input 1'!L202)</f>
        <v>0</v>
      </c>
      <c r="I703" s="38" t="str">
        <f t="shared" si="63"/>
        <v/>
      </c>
    </row>
    <row r="704" spans="1:9">
      <c r="A704" t="str">
        <f>IF('Women Track input 1'!A203="","",'Women Track input 1'!A203)</f>
        <v/>
      </c>
      <c r="B704" s="38">
        <f>IF('Women Track input 1'!B203="","",'Women Track input 1'!B203)</f>
        <v>8</v>
      </c>
      <c r="C704" s="38" t="str">
        <f>IF('Women Track input 1'!C203="","",'Women Track input 1'!C203)</f>
        <v/>
      </c>
      <c r="D704" s="38" t="str">
        <f>IF('Women Track input 1'!D203="","",'Women Track input 1'!D203)</f>
        <v/>
      </c>
      <c r="E704" s="38" t="str">
        <f>IF('Women Track input 1'!E203="","",'Women Track input 1'!E203)</f>
        <v/>
      </c>
      <c r="F704" s="46" t="str">
        <f>IF('Women Track input 1'!X203="","",'Women Track input 1'!G203+60*'Women Track input 1'!F203)</f>
        <v/>
      </c>
      <c r="G704" s="46">
        <f>IF('Women Track input 1'!K203="","",'Women Track input 1'!K203)</f>
        <v>0</v>
      </c>
      <c r="H704" s="46">
        <f>IF('Women Track input 1'!L203="","",'Women Track input 1'!L203)</f>
        <v>0</v>
      </c>
      <c r="I704" s="38" t="str">
        <f t="shared" si="63"/>
        <v/>
      </c>
    </row>
    <row r="705" spans="1:9">
      <c r="A705" t="str">
        <f>IF('Women Track input 1'!A204="","",'Women Track input 1'!A204)</f>
        <v/>
      </c>
      <c r="B705" s="38">
        <f>IF('Women Track input 1'!B204="","",'Women Track input 1'!B204)</f>
        <v>9</v>
      </c>
      <c r="C705" s="38" t="str">
        <f>IF('Women Track input 1'!C204="","",'Women Track input 1'!C204)</f>
        <v/>
      </c>
      <c r="D705" s="38" t="str">
        <f>IF('Women Track input 1'!D204="","",'Women Track input 1'!D204)</f>
        <v/>
      </c>
      <c r="E705" s="38" t="str">
        <f>IF('Women Track input 1'!E204="","",'Women Track input 1'!E204)</f>
        <v/>
      </c>
      <c r="F705" s="46" t="str">
        <f>IF('Women Track input 1'!X204="","",'Women Track input 1'!G204+60*'Women Track input 1'!F204)</f>
        <v/>
      </c>
      <c r="G705" s="46">
        <f>IF('Women Track input 1'!K204="","",'Women Track input 1'!K204)</f>
        <v>0</v>
      </c>
      <c r="H705" s="46">
        <f>IF('Women Track input 1'!L204="","",'Women Track input 1'!L204)</f>
        <v>0</v>
      </c>
      <c r="I705" s="99" t="str">
        <f>IF(G705=0,"",F705)</f>
        <v/>
      </c>
    </row>
    <row r="706" spans="1:9">
      <c r="A706" t="str">
        <f>IF('Women Track input 1'!A205="","",'Women Track input 1'!A205)</f>
        <v/>
      </c>
      <c r="B706" s="38">
        <f>IF('Women Track input 1'!B205="","",'Women Track input 1'!B205)</f>
        <v>10</v>
      </c>
      <c r="C706" s="38" t="str">
        <f>IF('Women Track input 1'!C205="","",'Women Track input 1'!C205)</f>
        <v/>
      </c>
      <c r="D706" s="38" t="str">
        <f>IF('Women Track input 1'!D205="","",'Women Track input 1'!D205)</f>
        <v/>
      </c>
      <c r="E706" s="38" t="str">
        <f>IF('Women Track input 1'!E205="","",'Women Track input 1'!E205)</f>
        <v/>
      </c>
      <c r="F706" s="46" t="str">
        <f>IF('Women Track input 1'!X205="","",'Women Track input 1'!G205+60*'Women Track input 1'!F205)</f>
        <v/>
      </c>
      <c r="G706" s="46">
        <f>IF('Women Track input 1'!K205="","",'Women Track input 1'!K205)</f>
        <v>0</v>
      </c>
      <c r="H706" s="46">
        <f>IF('Women Track input 1'!L205="","",'Women Track input 1'!L205)</f>
        <v>0</v>
      </c>
      <c r="I706" s="38" t="str">
        <f t="shared" ref="I706:I712" si="64">IF(G706=0,"",F706)</f>
        <v/>
      </c>
    </row>
    <row r="707" spans="1:9">
      <c r="A707" t="str">
        <f>IF('Women Track input 1'!A206="","",'Women Track input 1'!A206)</f>
        <v/>
      </c>
      <c r="B707" s="38">
        <f>IF('Women Track input 1'!B206="","",'Women Track input 1'!B206)</f>
        <v>11</v>
      </c>
      <c r="C707" s="38" t="str">
        <f>IF('Women Track input 1'!C206="","",'Women Track input 1'!C206)</f>
        <v/>
      </c>
      <c r="D707" s="38" t="str">
        <f>IF('Women Track input 1'!D206="","",'Women Track input 1'!D206)</f>
        <v/>
      </c>
      <c r="E707" s="38" t="str">
        <f>IF('Women Track input 1'!E206="","",'Women Track input 1'!E206)</f>
        <v/>
      </c>
      <c r="F707" s="46" t="str">
        <f>IF('Women Track input 1'!X206="","",'Women Track input 1'!G206+60*'Women Track input 1'!F206)</f>
        <v/>
      </c>
      <c r="G707" s="46">
        <f>IF('Women Track input 1'!K206="","",'Women Track input 1'!K206)</f>
        <v>0</v>
      </c>
      <c r="H707" s="46">
        <f>IF('Women Track input 1'!L206="","",'Women Track input 1'!L206)</f>
        <v>0</v>
      </c>
      <c r="I707" s="38" t="str">
        <f t="shared" si="64"/>
        <v/>
      </c>
    </row>
    <row r="708" spans="1:9">
      <c r="A708" t="str">
        <f>IF('Women Track input 1'!A207="","",'Women Track input 1'!A207)</f>
        <v/>
      </c>
      <c r="B708" s="38">
        <f>IF('Women Track input 1'!B207="","",'Women Track input 1'!B207)</f>
        <v>12</v>
      </c>
      <c r="C708" s="38" t="str">
        <f>IF('Women Track input 1'!C207="","",'Women Track input 1'!C207)</f>
        <v/>
      </c>
      <c r="D708" s="38" t="str">
        <f>IF('Women Track input 1'!D207="","",'Women Track input 1'!D207)</f>
        <v/>
      </c>
      <c r="E708" s="38" t="str">
        <f>IF('Women Track input 1'!E207="","",'Women Track input 1'!E207)</f>
        <v/>
      </c>
      <c r="F708" s="46" t="str">
        <f>IF('Women Track input 1'!X207="","",'Women Track input 1'!G207+60*'Women Track input 1'!F207)</f>
        <v/>
      </c>
      <c r="G708" s="46">
        <f>IF('Women Track input 1'!K207="","",'Women Track input 1'!K207)</f>
        <v>0</v>
      </c>
      <c r="H708" s="46">
        <f>IF('Women Track input 1'!L207="","",'Women Track input 1'!L207)</f>
        <v>0</v>
      </c>
      <c r="I708" s="38" t="str">
        <f t="shared" si="64"/>
        <v/>
      </c>
    </row>
    <row r="709" spans="1:9">
      <c r="A709" t="str">
        <f>IF('Women Track input 1'!A208="","",'Women Track input 1'!A208)</f>
        <v/>
      </c>
      <c r="B709" s="38">
        <f>IF('Women Track input 1'!B208="","",'Women Track input 1'!B208)</f>
        <v>13</v>
      </c>
      <c r="C709" s="38" t="str">
        <f>IF('Women Track input 1'!C208="","",'Women Track input 1'!C208)</f>
        <v/>
      </c>
      <c r="D709" s="38" t="str">
        <f>IF('Women Track input 1'!D208="","",'Women Track input 1'!D208)</f>
        <v/>
      </c>
      <c r="E709" s="38" t="str">
        <f>IF('Women Track input 1'!E208="","",'Women Track input 1'!E208)</f>
        <v/>
      </c>
      <c r="F709" s="46" t="str">
        <f>IF('Women Track input 1'!X208="","",'Women Track input 1'!G208+60*'Women Track input 1'!F208)</f>
        <v/>
      </c>
      <c r="G709" s="46">
        <f>IF('Women Track input 1'!K208="","",'Women Track input 1'!K208)</f>
        <v>0</v>
      </c>
      <c r="H709" s="46">
        <f>IF('Women Track input 1'!L208="","",'Women Track input 1'!L208)</f>
        <v>0</v>
      </c>
      <c r="I709" s="38" t="str">
        <f t="shared" si="64"/>
        <v/>
      </c>
    </row>
    <row r="710" spans="1:9">
      <c r="A710" t="str">
        <f>IF('Women Track input 1'!A209="","",'Women Track input 1'!A209)</f>
        <v/>
      </c>
      <c r="B710" s="38">
        <f>IF('Women Track input 1'!B209="","",'Women Track input 1'!B209)</f>
        <v>14</v>
      </c>
      <c r="C710" s="38" t="str">
        <f>IF('Women Track input 1'!C209="","",'Women Track input 1'!C209)</f>
        <v/>
      </c>
      <c r="D710" s="38" t="str">
        <f>IF('Women Track input 1'!D209="","",'Women Track input 1'!D209)</f>
        <v/>
      </c>
      <c r="E710" s="38" t="str">
        <f>IF('Women Track input 1'!E209="","",'Women Track input 1'!E209)</f>
        <v/>
      </c>
      <c r="F710" s="46" t="str">
        <f>IF('Women Track input 1'!X209="","",'Women Track input 1'!G209+60*'Women Track input 1'!F209)</f>
        <v/>
      </c>
      <c r="G710" s="46">
        <f>IF('Women Track input 1'!K209="","",'Women Track input 1'!K209)</f>
        <v>0</v>
      </c>
      <c r="H710" s="46">
        <f>IF('Women Track input 1'!L209="","",'Women Track input 1'!L209)</f>
        <v>0</v>
      </c>
      <c r="I710" s="38" t="str">
        <f t="shared" si="64"/>
        <v/>
      </c>
    </row>
    <row r="711" spans="1:9">
      <c r="A711" t="str">
        <f>IF('Women Track input 1'!A210="","",'Women Track input 1'!A210)</f>
        <v/>
      </c>
      <c r="B711" s="38">
        <f>IF('Women Track input 1'!B210="","",'Women Track input 1'!B210)</f>
        <v>15</v>
      </c>
      <c r="C711" s="38" t="str">
        <f>IF('Women Track input 1'!C210="","",'Women Track input 1'!C210)</f>
        <v/>
      </c>
      <c r="D711" s="38" t="str">
        <f>IF('Women Track input 1'!D210="","",'Women Track input 1'!D210)</f>
        <v/>
      </c>
      <c r="E711" s="38" t="str">
        <f>IF('Women Track input 1'!E210="","",'Women Track input 1'!E210)</f>
        <v/>
      </c>
      <c r="F711" s="46" t="str">
        <f>IF('Women Track input 1'!X210="","",'Women Track input 1'!G210+60*'Women Track input 1'!F210)</f>
        <v/>
      </c>
      <c r="G711" s="46">
        <f>IF('Women Track input 1'!K210="","",'Women Track input 1'!K210)</f>
        <v>0</v>
      </c>
      <c r="H711" s="46">
        <f>IF('Women Track input 1'!L210="","",'Women Track input 1'!L210)</f>
        <v>0</v>
      </c>
      <c r="I711" s="38" t="str">
        <f t="shared" si="64"/>
        <v/>
      </c>
    </row>
    <row r="712" spans="1:9">
      <c r="A712" t="str">
        <f>IF('Women Track input 1'!A211="","",'Women Track input 1'!A211)</f>
        <v/>
      </c>
      <c r="B712" s="38">
        <f>IF('Women Track input 1'!B211="","",'Women Track input 1'!B211)</f>
        <v>16</v>
      </c>
      <c r="C712" s="38" t="str">
        <f>IF('Women Track input 1'!C211="","",'Women Track input 1'!C211)</f>
        <v/>
      </c>
      <c r="D712" s="38" t="str">
        <f>IF('Women Track input 1'!D211="","",'Women Track input 1'!D211)</f>
        <v/>
      </c>
      <c r="E712" s="38" t="str">
        <f>IF('Women Track input 1'!E211="","",'Women Track input 1'!E211)</f>
        <v/>
      </c>
      <c r="F712" s="46" t="str">
        <f>IF('Women Track input 1'!X211="","",'Women Track input 1'!G211+60*'Women Track input 1'!F211)</f>
        <v/>
      </c>
      <c r="G712" s="46">
        <f>IF('Women Track input 1'!K211="","",'Women Track input 1'!K211)</f>
        <v>0</v>
      </c>
      <c r="H712" s="46">
        <f>IF('Women Track input 1'!L211="","",'Women Track input 1'!L211)</f>
        <v>0</v>
      </c>
      <c r="I712" s="38" t="str">
        <f t="shared" si="64"/>
        <v/>
      </c>
    </row>
    <row r="713" spans="1:9">
      <c r="A713" t="str">
        <f>IF('Women Track input 1'!A212="","",'Women Track input 1'!A212)</f>
        <v/>
      </c>
      <c r="B713" t="str">
        <f>IF('Women Track input 1'!B212="","",'Women Track input 1'!B212)</f>
        <v/>
      </c>
      <c r="C713" t="str">
        <f>IF('Women Track input 1'!C212="","",'Women Track input 1'!C212)</f>
        <v/>
      </c>
      <c r="D713" t="str">
        <f>IF('Women Track input 1'!D212="","",'Women Track input 1'!D212)</f>
        <v/>
      </c>
      <c r="E713" t="str">
        <f>IF('Women Track input 1'!E212="","",'Women Track input 1'!E212)</f>
        <v/>
      </c>
      <c r="F713" s="2" t="str">
        <f>IF('Women Track input 1'!T212="","",'Women Track input 1'!T212)</f>
        <v/>
      </c>
      <c r="G713" s="2" t="str">
        <f>IF('Women Track input 1'!K212="","",'Women Track input 1'!K212)</f>
        <v/>
      </c>
      <c r="H713" s="2" t="str">
        <f>IF('Women Track input 1'!L212="","",'Women Track input 1'!L212)</f>
        <v/>
      </c>
    </row>
    <row r="714" spans="1:9">
      <c r="A714" t="str">
        <f>IF('Women Track input 1'!A213="","",'Women Track input 1'!A213)</f>
        <v/>
      </c>
      <c r="B714" t="str">
        <f>IF('Women Track input 1'!B213="","",'Women Track input 1'!B213)</f>
        <v/>
      </c>
      <c r="C714" t="str">
        <f>IF('Women Track input 1'!C213="","",'Women Track input 1'!C213)</f>
        <v/>
      </c>
      <c r="D714" t="str">
        <f>IF('Women Track input 1'!D213="","",'Women Track input 1'!D213)</f>
        <v/>
      </c>
      <c r="E714" t="str">
        <f>IF('Women Track input 1'!E213="","",'Women Track input 1'!E213)</f>
        <v/>
      </c>
      <c r="F714" s="2" t="str">
        <f>IF('Women Track input 1'!T213="","",'Women Track input 1'!T213)</f>
        <v/>
      </c>
      <c r="G714" s="2" t="str">
        <f>IF('Women Track input 1'!K213="","",'Women Track input 1'!K213)</f>
        <v/>
      </c>
      <c r="H714" s="2" t="str">
        <f>IF('Women Track input 1'!L213="","",'Women Track input 1'!L213)</f>
        <v/>
      </c>
    </row>
    <row r="715" spans="1:9">
      <c r="A715" s="39" t="str">
        <f>IF('Women Track input 1'!A214="","",'Women Track input 1'!A214)</f>
        <v>Event</v>
      </c>
      <c r="B715" s="39" t="str">
        <f>IF('Women Track input 1'!B214="","",'Women Track input 1'!B214)</f>
        <v>Event</v>
      </c>
      <c r="C715" s="39" t="str">
        <f>IF('Women Track input 1'!C214="","",'Women Track input 1'!C214)</f>
        <v>100H</v>
      </c>
      <c r="D715" s="39" t="str">
        <f>IF('Women Track input 1'!D214="","",'Women Track input 1'!D214)</f>
        <v>metres</v>
      </c>
      <c r="E715" s="40" t="str">
        <f>IF('Women Track input 1'!E214="","",'Women Track input 1'!E214)</f>
        <v/>
      </c>
      <c r="F715" s="2" t="str">
        <f>IF('Women Track input 1'!T214="","",'Women Track input 1'!T214)</f>
        <v/>
      </c>
      <c r="G715" s="2" t="str">
        <f>IF('Women Track input 1'!K214="","",'Women Track input 1'!K214)</f>
        <v/>
      </c>
      <c r="H715" s="2" t="str">
        <f>IF('Women Track input 1'!L214="","",'Women Track input 1'!L214)</f>
        <v/>
      </c>
    </row>
    <row r="716" spans="1:9">
      <c r="A716" s="16" t="str">
        <f>IF('Women Track input 1'!A215="","",'Women Track input 1'!A215)</f>
        <v>100H</v>
      </c>
      <c r="B716" s="41" t="str">
        <f>IF('Women Track input 1'!B215="","",'Women Track input 1'!B215)</f>
        <v>A string</v>
      </c>
      <c r="C716" s="42" t="str">
        <f>IF('Women Track input 1'!C215="","",'Women Track input 1'!C215)</f>
        <v>Wind reading if applic</v>
      </c>
      <c r="D716" s="42" t="str">
        <f>IF('Women Track input 1'!D215="","",'Women Track input 1'!D215)</f>
        <v/>
      </c>
      <c r="E716" s="42" t="str">
        <f>IF('Women Track input 1'!E215="","",'Women Track input 1'!E215)</f>
        <v>m/s</v>
      </c>
      <c r="F716" s="43"/>
      <c r="G716" s="43" t="str">
        <f>IF('Women Track input 1'!K215="","",'Women Track input 1'!K215)</f>
        <v>Position</v>
      </c>
      <c r="H716" s="43" t="str">
        <f>IF('Women Track input 1'!L215="","",'Women Track input 1'!L215)</f>
        <v>Bonus</v>
      </c>
      <c r="I716" s="98" t="s">
        <v>261</v>
      </c>
    </row>
    <row r="717" spans="1:9">
      <c r="A717" s="40" t="str">
        <f>IF('Women Track input 1'!A216="","",'Women Track input 1'!A216)</f>
        <v>WOMEN</v>
      </c>
      <c r="B717" s="44" t="str">
        <f>IF('Women Track input 1'!B216="","",'Women Track input 1'!B216)</f>
        <v>Position</v>
      </c>
      <c r="C717" s="37" t="str">
        <f>IF('Women Track input 1'!C216="","",'Women Track input 1'!C216)</f>
        <v>Competitor</v>
      </c>
      <c r="D717" s="37" t="str">
        <f>IF('Women Track input 1'!D216="","",'Women Track input 1'!D216)</f>
        <v>Club</v>
      </c>
      <c r="E717" s="37" t="str">
        <f>IF('Women Track input 1'!E216="","",'Women Track input 1'!E216)</f>
        <v>Bib Number</v>
      </c>
      <c r="F717" s="45" t="str">
        <f>IF('Women Track input 1'!X216="","",'Women Track input 1'!X216)</f>
        <v>Performance</v>
      </c>
      <c r="G717" s="45" t="str">
        <f>IF('Women Track input 1'!K216="","",'Women Track input 1'!K216)</f>
        <v>Points</v>
      </c>
      <c r="H717" s="45" t="str">
        <f>IF('Women Track input 1'!L216="","",'Women Track input 1'!L216)</f>
        <v>Points</v>
      </c>
      <c r="I717" s="44" t="s">
        <v>262</v>
      </c>
    </row>
    <row r="718" spans="1:9">
      <c r="A718" t="str">
        <f>IF('Women Track input 1'!A217="","",'Women Track input 1'!A217)</f>
        <v/>
      </c>
      <c r="B718" s="38">
        <f>IF('Women Track input 1'!B217="","",'Women Track input 1'!B217)</f>
        <v>1</v>
      </c>
      <c r="C718" s="38" t="str">
        <f>IF('Women Track input 1'!C217="","",'Women Track input 1'!C217)</f>
        <v/>
      </c>
      <c r="D718" s="38" t="str">
        <f>IF('Women Track input 1'!D217="","",'Women Track input 1'!D217)</f>
        <v/>
      </c>
      <c r="E718" s="38" t="str">
        <f>IF('Women Track input 1'!E217="","",'Women Track input 1'!E217)</f>
        <v/>
      </c>
      <c r="F718" s="46" t="str">
        <f>IF('Women Track input 1'!X217="","",'Women Track input 1'!G217+60*'Women Track input 1'!F217)</f>
        <v/>
      </c>
      <c r="G718" s="46">
        <f>IF('Women Track input 1'!K217="","",'Women Track input 1'!K217)</f>
        <v>0</v>
      </c>
      <c r="H718" s="46">
        <f>IF('Women Track input 1'!L217="","",'Women Track input 1'!L217)</f>
        <v>0</v>
      </c>
      <c r="I718" s="99" t="str">
        <f>IF(G718=0,"",F718)</f>
        <v/>
      </c>
    </row>
    <row r="719" spans="1:9">
      <c r="A719" t="str">
        <f>IF('Women Track input 1'!A218="","",'Women Track input 1'!A218)</f>
        <v/>
      </c>
      <c r="B719" s="38">
        <f>IF('Women Track input 1'!B218="","",'Women Track input 1'!B218)</f>
        <v>2</v>
      </c>
      <c r="C719" s="38" t="str">
        <f>IF('Women Track input 1'!C218="","",'Women Track input 1'!C218)</f>
        <v/>
      </c>
      <c r="D719" s="38" t="str">
        <f>IF('Women Track input 1'!D218="","",'Women Track input 1'!D218)</f>
        <v/>
      </c>
      <c r="E719" s="38" t="str">
        <f>IF('Women Track input 1'!E218="","",'Women Track input 1'!E218)</f>
        <v/>
      </c>
      <c r="F719" s="46" t="str">
        <f>IF('Women Track input 1'!X218="","",'Women Track input 1'!G218+60*'Women Track input 1'!F218)</f>
        <v/>
      </c>
      <c r="G719" s="46">
        <f>IF('Women Track input 1'!K218="","",'Women Track input 1'!K218)</f>
        <v>0</v>
      </c>
      <c r="H719" s="46">
        <f>IF('Women Track input 1'!L218="","",'Women Track input 1'!L218)</f>
        <v>0</v>
      </c>
      <c r="I719" s="38" t="str">
        <f t="shared" ref="I719:I725" si="65">IF(G719=0,"",F719)</f>
        <v/>
      </c>
    </row>
    <row r="720" spans="1:9">
      <c r="A720" t="str">
        <f>IF('Women Track input 1'!A219="","",'Women Track input 1'!A219)</f>
        <v/>
      </c>
      <c r="B720" s="38">
        <f>IF('Women Track input 1'!B219="","",'Women Track input 1'!B219)</f>
        <v>3</v>
      </c>
      <c r="C720" s="38" t="str">
        <f>IF('Women Track input 1'!C219="","",'Women Track input 1'!C219)</f>
        <v/>
      </c>
      <c r="D720" s="38" t="str">
        <f>IF('Women Track input 1'!D219="","",'Women Track input 1'!D219)</f>
        <v/>
      </c>
      <c r="E720" s="38" t="str">
        <f>IF('Women Track input 1'!E219="","",'Women Track input 1'!E219)</f>
        <v/>
      </c>
      <c r="F720" s="46" t="str">
        <f>IF('Women Track input 1'!X219="","",'Women Track input 1'!G219+60*'Women Track input 1'!F219)</f>
        <v/>
      </c>
      <c r="G720" s="46">
        <f>IF('Women Track input 1'!K219="","",'Women Track input 1'!K219)</f>
        <v>0</v>
      </c>
      <c r="H720" s="46">
        <f>IF('Women Track input 1'!L219="","",'Women Track input 1'!L219)</f>
        <v>0</v>
      </c>
      <c r="I720" s="38" t="str">
        <f t="shared" si="65"/>
        <v/>
      </c>
    </row>
    <row r="721" spans="1:9">
      <c r="A721" t="str">
        <f>IF('Women Track input 1'!A220="","",'Women Track input 1'!A220)</f>
        <v/>
      </c>
      <c r="B721" s="38">
        <f>IF('Women Track input 1'!B220="","",'Women Track input 1'!B220)</f>
        <v>4</v>
      </c>
      <c r="C721" s="38" t="str">
        <f>IF('Women Track input 1'!C220="","",'Women Track input 1'!C220)</f>
        <v/>
      </c>
      <c r="D721" s="38" t="str">
        <f>IF('Women Track input 1'!D220="","",'Women Track input 1'!D220)</f>
        <v/>
      </c>
      <c r="E721" s="38" t="str">
        <f>IF('Women Track input 1'!E220="","",'Women Track input 1'!E220)</f>
        <v/>
      </c>
      <c r="F721" s="46" t="str">
        <f>IF('Women Track input 1'!X220="","",'Women Track input 1'!G220+60*'Women Track input 1'!F220)</f>
        <v/>
      </c>
      <c r="G721" s="46">
        <f>IF('Women Track input 1'!K220="","",'Women Track input 1'!K220)</f>
        <v>0</v>
      </c>
      <c r="H721" s="46">
        <f>IF('Women Track input 1'!L220="","",'Women Track input 1'!L220)</f>
        <v>0</v>
      </c>
      <c r="I721" s="38" t="str">
        <f t="shared" si="65"/>
        <v/>
      </c>
    </row>
    <row r="722" spans="1:9">
      <c r="A722" t="str">
        <f>IF('Women Track input 1'!A221="","",'Women Track input 1'!A221)</f>
        <v/>
      </c>
      <c r="B722" s="38">
        <f>IF('Women Track input 1'!B221="","",'Women Track input 1'!B221)</f>
        <v>5</v>
      </c>
      <c r="C722" s="38" t="str">
        <f>IF('Women Track input 1'!C221="","",'Women Track input 1'!C221)</f>
        <v/>
      </c>
      <c r="D722" s="38" t="str">
        <f>IF('Women Track input 1'!D221="","",'Women Track input 1'!D221)</f>
        <v/>
      </c>
      <c r="E722" s="38" t="str">
        <f>IF('Women Track input 1'!E221="","",'Women Track input 1'!E221)</f>
        <v/>
      </c>
      <c r="F722" s="46" t="str">
        <f>IF('Women Track input 1'!X221="","",'Women Track input 1'!G221+60*'Women Track input 1'!F221)</f>
        <v/>
      </c>
      <c r="G722" s="46">
        <f>IF('Women Track input 1'!K221="","",'Women Track input 1'!K221)</f>
        <v>0</v>
      </c>
      <c r="H722" s="46">
        <f>IF('Women Track input 1'!L221="","",'Women Track input 1'!L221)</f>
        <v>0</v>
      </c>
      <c r="I722" s="38" t="str">
        <f t="shared" si="65"/>
        <v/>
      </c>
    </row>
    <row r="723" spans="1:9">
      <c r="A723" t="str">
        <f>IF('Women Track input 1'!A222="","",'Women Track input 1'!A222)</f>
        <v/>
      </c>
      <c r="B723" s="38">
        <f>IF('Women Track input 1'!B222="","",'Women Track input 1'!B222)</f>
        <v>6</v>
      </c>
      <c r="C723" s="38" t="str">
        <f>IF('Women Track input 1'!C222="","",'Women Track input 1'!C222)</f>
        <v/>
      </c>
      <c r="D723" s="38" t="str">
        <f>IF('Women Track input 1'!D222="","",'Women Track input 1'!D222)</f>
        <v/>
      </c>
      <c r="E723" s="38" t="str">
        <f>IF('Women Track input 1'!E222="","",'Women Track input 1'!E222)</f>
        <v/>
      </c>
      <c r="F723" s="46" t="str">
        <f>IF('Women Track input 1'!X222="","",'Women Track input 1'!G222+60*'Women Track input 1'!F222)</f>
        <v/>
      </c>
      <c r="G723" s="46">
        <f>IF('Women Track input 1'!K222="","",'Women Track input 1'!K222)</f>
        <v>0</v>
      </c>
      <c r="H723" s="46">
        <f>IF('Women Track input 1'!L222="","",'Women Track input 1'!L222)</f>
        <v>0</v>
      </c>
      <c r="I723" s="38" t="str">
        <f t="shared" si="65"/>
        <v/>
      </c>
    </row>
    <row r="724" spans="1:9">
      <c r="A724" t="str">
        <f>IF('Women Track input 1'!A223="","",'Women Track input 1'!A223)</f>
        <v/>
      </c>
      <c r="B724" s="38">
        <f>IF('Women Track input 1'!B223="","",'Women Track input 1'!B223)</f>
        <v>7</v>
      </c>
      <c r="C724" s="38" t="str">
        <f>IF('Women Track input 1'!C223="","",'Women Track input 1'!C223)</f>
        <v/>
      </c>
      <c r="D724" s="38" t="str">
        <f>IF('Women Track input 1'!D223="","",'Women Track input 1'!D223)</f>
        <v/>
      </c>
      <c r="E724" s="38" t="str">
        <f>IF('Women Track input 1'!E223="","",'Women Track input 1'!E223)</f>
        <v/>
      </c>
      <c r="F724" s="46" t="str">
        <f>IF('Women Track input 1'!X223="","",'Women Track input 1'!G223+60*'Women Track input 1'!F223)</f>
        <v/>
      </c>
      <c r="G724" s="46">
        <f>IF('Women Track input 1'!K223="","",'Women Track input 1'!K223)</f>
        <v>0</v>
      </c>
      <c r="H724" s="46">
        <f>IF('Women Track input 1'!L223="","",'Women Track input 1'!L223)</f>
        <v>0</v>
      </c>
      <c r="I724" s="38" t="str">
        <f t="shared" si="65"/>
        <v/>
      </c>
    </row>
    <row r="725" spans="1:9">
      <c r="A725" t="str">
        <f>IF('Women Track input 1'!A224="","",'Women Track input 1'!A224)</f>
        <v/>
      </c>
      <c r="B725" s="38">
        <f>IF('Women Track input 1'!B224="","",'Women Track input 1'!B224)</f>
        <v>8</v>
      </c>
      <c r="C725" s="38" t="str">
        <f>IF('Women Track input 1'!C224="","",'Women Track input 1'!C224)</f>
        <v/>
      </c>
      <c r="D725" s="38" t="str">
        <f>IF('Women Track input 1'!D224="","",'Women Track input 1'!D224)</f>
        <v/>
      </c>
      <c r="E725" s="38" t="str">
        <f>IF('Women Track input 1'!E224="","",'Women Track input 1'!E224)</f>
        <v/>
      </c>
      <c r="F725" s="46" t="str">
        <f>IF('Women Track input 1'!X224="","",'Women Track input 1'!G224+60*'Women Track input 1'!F224)</f>
        <v/>
      </c>
      <c r="G725" s="46">
        <f>IF('Women Track input 1'!K224="","",'Women Track input 1'!K224)</f>
        <v>0</v>
      </c>
      <c r="H725" s="46">
        <f>IF('Women Track input 1'!L224="","",'Women Track input 1'!L224)</f>
        <v>0</v>
      </c>
      <c r="I725" s="38" t="str">
        <f t="shared" si="65"/>
        <v/>
      </c>
    </row>
    <row r="726" spans="1:9">
      <c r="A726" s="16" t="str">
        <f>IF('Women Track input 1'!A267="","",'Women Track input 1'!A267)</f>
        <v>Event</v>
      </c>
      <c r="B726" t="str">
        <f>IF('Women Track input 1'!B267="","",'Women Track input 1'!B267)</f>
        <v>COMBINED</v>
      </c>
      <c r="C726" t="str">
        <f>IF('Women Track input 1'!C267="","",'Women Track input 1'!C267)</f>
        <v xml:space="preserve">   B / C RACES FOR </v>
      </c>
      <c r="D726" t="str">
        <f>IF('Women Track input 1'!D267="","",'Women Track input 1'!D267)</f>
        <v>SCORING</v>
      </c>
      <c r="E726" t="str">
        <f>IF('Women Track input 1'!E267="","",'Women Track input 1'!E267)</f>
        <v/>
      </c>
      <c r="F726" s="2" t="str">
        <f>IF('Women Track input 1'!T267="","",'Women Track input 1'!T267)</f>
        <v/>
      </c>
      <c r="G726" s="2" t="str">
        <f>IF('Women Track input 1'!K267="","",'Women Track input 1'!K267)</f>
        <v/>
      </c>
      <c r="H726" s="2" t="str">
        <f>IF('Women Track input 1'!L267="","",'Women Track input 1'!L267)</f>
        <v/>
      </c>
    </row>
    <row r="727" spans="1:9">
      <c r="A727" s="16" t="str">
        <f>IF('Women Track input 1'!A268="","",'Women Track input 1'!A268)</f>
        <v>100H</v>
      </c>
      <c r="B727" s="47" t="str">
        <f>IF('Women Track input 1'!B268="","",'Women Track input 1'!B268)</f>
        <v>B+C string</v>
      </c>
      <c r="C727" s="42" t="str">
        <f>IF('Women Track input 1'!C268="","",'Women Track input 1'!C268)</f>
        <v>Wind reading if applic</v>
      </c>
      <c r="D727" s="42" t="str">
        <f>IF('Women Track input 1'!D268="","",'Women Track input 1'!D268)</f>
        <v xml:space="preserve"> &amp; </v>
      </c>
      <c r="E727" s="42" t="str">
        <f>IF('Women Track input 1'!E268="","",'Women Track input 1'!E268)</f>
        <v>m/s</v>
      </c>
      <c r="F727" s="43"/>
      <c r="G727" s="43" t="str">
        <f>IF('Women Track input 1'!K268="","",'Women Track input 1'!K268)</f>
        <v>Position</v>
      </c>
      <c r="H727" s="43" t="str">
        <f>IF('Women Track input 1'!L268="","",'Women Track input 1'!L268)</f>
        <v>Bonus</v>
      </c>
      <c r="I727" s="98" t="s">
        <v>261</v>
      </c>
    </row>
    <row r="728" spans="1:9">
      <c r="A728" s="40" t="str">
        <f>IF('Women Track input 1'!A269="","",'Women Track input 1'!A269)</f>
        <v>WOMEN</v>
      </c>
      <c r="B728" s="37" t="str">
        <f>IF('Women Track input 1'!B269="","",'Women Track input 1'!B269)</f>
        <v>Position</v>
      </c>
      <c r="C728" s="37" t="str">
        <f>IF('Women Track input 1'!C269="","",'Women Track input 1'!C269)</f>
        <v>Competitor</v>
      </c>
      <c r="D728" s="37" t="str">
        <f>IF('Women Track input 1'!D269="","",'Women Track input 1'!D269)</f>
        <v>Club</v>
      </c>
      <c r="E728" s="37" t="str">
        <f>IF('Women Track input 1'!E269="","",'Women Track input 1'!E269)</f>
        <v>Bib Number</v>
      </c>
      <c r="F728" s="45" t="str">
        <f>IF('Women Track input 1'!X269="","",'Women Track input 1'!X269)</f>
        <v>Performance</v>
      </c>
      <c r="G728" s="45" t="str">
        <f>IF('Women Track input 1'!K269="","",'Women Track input 1'!K269)</f>
        <v>Points</v>
      </c>
      <c r="H728" s="45" t="str">
        <f>IF('Women Track input 1'!L269="","",'Women Track input 1'!L269)</f>
        <v>Points</v>
      </c>
      <c r="I728" s="44" t="s">
        <v>262</v>
      </c>
    </row>
    <row r="729" spans="1:9">
      <c r="A729" t="str">
        <f>IF('Women Track input 1'!A270="","",'Women Track input 1'!A270)</f>
        <v/>
      </c>
      <c r="B729" s="38">
        <f>IF('Women Track input 1'!B270="","",'Women Track input 1'!B270)</f>
        <v>1</v>
      </c>
      <c r="C729" s="38" t="str">
        <f>IF('Women Track input 1'!C270="","",'Women Track input 1'!C270)</f>
        <v/>
      </c>
      <c r="D729" s="38" t="str">
        <f>IF('Women Track input 1'!D270="","",'Women Track input 1'!D270)</f>
        <v/>
      </c>
      <c r="E729" s="38" t="str">
        <f>IF('Women Track input 1'!E270="","",'Women Track input 1'!E270)</f>
        <v/>
      </c>
      <c r="F729" s="46" t="str">
        <f>IF('Women Track input 1'!X270="","",'Women Track input 1'!G270+60*'Women Track input 1'!F270)</f>
        <v/>
      </c>
      <c r="G729" s="46">
        <f>IF('Women Track input 1'!K270="","",'Women Track input 1'!K270)</f>
        <v>0</v>
      </c>
      <c r="H729" s="46">
        <f>IF('Women Track input 1'!L270="","",'Women Track input 1'!L270)</f>
        <v>0</v>
      </c>
      <c r="I729" s="99" t="str">
        <f>IF(G729=0,"",F729)</f>
        <v/>
      </c>
    </row>
    <row r="730" spans="1:9">
      <c r="A730" t="str">
        <f>IF('Women Track input 1'!A271="","",'Women Track input 1'!A271)</f>
        <v/>
      </c>
      <c r="B730" s="38">
        <f>IF('Women Track input 1'!B271="","",'Women Track input 1'!B271)</f>
        <v>2</v>
      </c>
      <c r="C730" s="38" t="str">
        <f>IF('Women Track input 1'!C271="","",'Women Track input 1'!C271)</f>
        <v/>
      </c>
      <c r="D730" s="38" t="str">
        <f>IF('Women Track input 1'!D271="","",'Women Track input 1'!D271)</f>
        <v/>
      </c>
      <c r="E730" s="38" t="str">
        <f>IF('Women Track input 1'!E271="","",'Women Track input 1'!E271)</f>
        <v/>
      </c>
      <c r="F730" s="46" t="str">
        <f>IF('Women Track input 1'!X271="","",'Women Track input 1'!G271+60*'Women Track input 1'!F271)</f>
        <v/>
      </c>
      <c r="G730" s="46">
        <f>IF('Women Track input 1'!K271="","",'Women Track input 1'!K271)</f>
        <v>0</v>
      </c>
      <c r="H730" s="46">
        <f>IF('Women Track input 1'!L271="","",'Women Track input 1'!L271)</f>
        <v>0</v>
      </c>
      <c r="I730" s="38" t="str">
        <f t="shared" ref="I730:I736" si="66">IF(G730=0,"",F730)</f>
        <v/>
      </c>
    </row>
    <row r="731" spans="1:9">
      <c r="A731" t="str">
        <f>IF('Women Track input 1'!A272="","",'Women Track input 1'!A272)</f>
        <v/>
      </c>
      <c r="B731" s="38">
        <f>IF('Women Track input 1'!B272="","",'Women Track input 1'!B272)</f>
        <v>3</v>
      </c>
      <c r="C731" s="38" t="str">
        <f>IF('Women Track input 1'!C272="","",'Women Track input 1'!C272)</f>
        <v/>
      </c>
      <c r="D731" s="38" t="str">
        <f>IF('Women Track input 1'!D272="","",'Women Track input 1'!D272)</f>
        <v/>
      </c>
      <c r="E731" s="38" t="str">
        <f>IF('Women Track input 1'!E272="","",'Women Track input 1'!E272)</f>
        <v/>
      </c>
      <c r="F731" s="46" t="str">
        <f>IF('Women Track input 1'!X272="","",'Women Track input 1'!G272+60*'Women Track input 1'!F272)</f>
        <v/>
      </c>
      <c r="G731" s="46">
        <f>IF('Women Track input 1'!K272="","",'Women Track input 1'!K272)</f>
        <v>0</v>
      </c>
      <c r="H731" s="46">
        <f>IF('Women Track input 1'!L272="","",'Women Track input 1'!L272)</f>
        <v>0</v>
      </c>
      <c r="I731" s="38" t="str">
        <f t="shared" si="66"/>
        <v/>
      </c>
    </row>
    <row r="732" spans="1:9">
      <c r="A732" t="str">
        <f>IF('Women Track input 1'!A273="","",'Women Track input 1'!A273)</f>
        <v/>
      </c>
      <c r="B732" s="38">
        <f>IF('Women Track input 1'!B273="","",'Women Track input 1'!B273)</f>
        <v>4</v>
      </c>
      <c r="C732" s="38" t="str">
        <f>IF('Women Track input 1'!C273="","",'Women Track input 1'!C273)</f>
        <v/>
      </c>
      <c r="D732" s="38" t="str">
        <f>IF('Women Track input 1'!D273="","",'Women Track input 1'!D273)</f>
        <v/>
      </c>
      <c r="E732" s="38" t="str">
        <f>IF('Women Track input 1'!E273="","",'Women Track input 1'!E273)</f>
        <v/>
      </c>
      <c r="F732" s="46" t="str">
        <f>IF('Women Track input 1'!X273="","",'Women Track input 1'!G273+60*'Women Track input 1'!F273)</f>
        <v/>
      </c>
      <c r="G732" s="46">
        <f>IF('Women Track input 1'!K273="","",'Women Track input 1'!K273)</f>
        <v>0</v>
      </c>
      <c r="H732" s="46">
        <f>IF('Women Track input 1'!L273="","",'Women Track input 1'!L273)</f>
        <v>0</v>
      </c>
      <c r="I732" s="38" t="str">
        <f t="shared" si="66"/>
        <v/>
      </c>
    </row>
    <row r="733" spans="1:9">
      <c r="A733" t="str">
        <f>IF('Women Track input 1'!A274="","",'Women Track input 1'!A274)</f>
        <v/>
      </c>
      <c r="B733" s="38">
        <f>IF('Women Track input 1'!B274="","",'Women Track input 1'!B274)</f>
        <v>5</v>
      </c>
      <c r="C733" s="38" t="str">
        <f>IF('Women Track input 1'!C274="","",'Women Track input 1'!C274)</f>
        <v/>
      </c>
      <c r="D733" s="38" t="str">
        <f>IF('Women Track input 1'!D274="","",'Women Track input 1'!D274)</f>
        <v/>
      </c>
      <c r="E733" s="38" t="str">
        <f>IF('Women Track input 1'!E274="","",'Women Track input 1'!E274)</f>
        <v/>
      </c>
      <c r="F733" s="46" t="str">
        <f>IF('Women Track input 1'!X274="","",'Women Track input 1'!G274+60*'Women Track input 1'!F274)</f>
        <v/>
      </c>
      <c r="G733" s="46">
        <f>IF('Women Track input 1'!K274="","",'Women Track input 1'!K274)</f>
        <v>0</v>
      </c>
      <c r="H733" s="46">
        <f>IF('Women Track input 1'!L274="","",'Women Track input 1'!L274)</f>
        <v>0</v>
      </c>
      <c r="I733" s="38" t="str">
        <f t="shared" si="66"/>
        <v/>
      </c>
    </row>
    <row r="734" spans="1:9">
      <c r="A734" t="str">
        <f>IF('Women Track input 1'!A275="","",'Women Track input 1'!A275)</f>
        <v/>
      </c>
      <c r="B734" s="38">
        <f>IF('Women Track input 1'!B275="","",'Women Track input 1'!B275)</f>
        <v>6</v>
      </c>
      <c r="C734" s="38" t="str">
        <f>IF('Women Track input 1'!C275="","",'Women Track input 1'!C275)</f>
        <v/>
      </c>
      <c r="D734" s="38" t="str">
        <f>IF('Women Track input 1'!D275="","",'Women Track input 1'!D275)</f>
        <v/>
      </c>
      <c r="E734" s="38" t="str">
        <f>IF('Women Track input 1'!E275="","",'Women Track input 1'!E275)</f>
        <v/>
      </c>
      <c r="F734" s="46" t="str">
        <f>IF('Women Track input 1'!X275="","",'Women Track input 1'!G275+60*'Women Track input 1'!F275)</f>
        <v/>
      </c>
      <c r="G734" s="46">
        <f>IF('Women Track input 1'!K275="","",'Women Track input 1'!K275)</f>
        <v>0</v>
      </c>
      <c r="H734" s="46">
        <f>IF('Women Track input 1'!L275="","",'Women Track input 1'!L275)</f>
        <v>0</v>
      </c>
      <c r="I734" s="38" t="str">
        <f t="shared" si="66"/>
        <v/>
      </c>
    </row>
    <row r="735" spans="1:9">
      <c r="A735" t="str">
        <f>IF('Women Track input 1'!A276="","",'Women Track input 1'!A276)</f>
        <v/>
      </c>
      <c r="B735" s="38">
        <f>IF('Women Track input 1'!B276="","",'Women Track input 1'!B276)</f>
        <v>7</v>
      </c>
      <c r="C735" s="38" t="str">
        <f>IF('Women Track input 1'!C276="","",'Women Track input 1'!C276)</f>
        <v/>
      </c>
      <c r="D735" s="38" t="str">
        <f>IF('Women Track input 1'!D276="","",'Women Track input 1'!D276)</f>
        <v/>
      </c>
      <c r="E735" s="38" t="str">
        <f>IF('Women Track input 1'!E276="","",'Women Track input 1'!E276)</f>
        <v/>
      </c>
      <c r="F735" s="46" t="str">
        <f>IF('Women Track input 1'!X276="","",'Women Track input 1'!G276+60*'Women Track input 1'!F276)</f>
        <v/>
      </c>
      <c r="G735" s="46">
        <f>IF('Women Track input 1'!K276="","",'Women Track input 1'!K276)</f>
        <v>0</v>
      </c>
      <c r="H735" s="46">
        <f>IF('Women Track input 1'!L276="","",'Women Track input 1'!L276)</f>
        <v>0</v>
      </c>
      <c r="I735" s="38" t="str">
        <f t="shared" si="66"/>
        <v/>
      </c>
    </row>
    <row r="736" spans="1:9">
      <c r="A736" t="str">
        <f>IF('Women Track input 1'!A277="","",'Women Track input 1'!A277)</f>
        <v/>
      </c>
      <c r="B736" s="38">
        <f>IF('Women Track input 1'!B277="","",'Women Track input 1'!B277)</f>
        <v>8</v>
      </c>
      <c r="C736" s="38" t="str">
        <f>IF('Women Track input 1'!C277="","",'Women Track input 1'!C277)</f>
        <v/>
      </c>
      <c r="D736" s="38" t="str">
        <f>IF('Women Track input 1'!D277="","",'Women Track input 1'!D277)</f>
        <v/>
      </c>
      <c r="E736" s="38" t="str">
        <f>IF('Women Track input 1'!E277="","",'Women Track input 1'!E277)</f>
        <v/>
      </c>
      <c r="F736" s="46" t="str">
        <f>IF('Women Track input 1'!X277="","",'Women Track input 1'!G277+60*'Women Track input 1'!F277)</f>
        <v/>
      </c>
      <c r="G736" s="46">
        <f>IF('Women Track input 1'!K277="","",'Women Track input 1'!K277)</f>
        <v>0</v>
      </c>
      <c r="H736" s="46">
        <f>IF('Women Track input 1'!L277="","",'Women Track input 1'!L277)</f>
        <v>0</v>
      </c>
      <c r="I736" s="38" t="str">
        <f t="shared" si="66"/>
        <v/>
      </c>
    </row>
    <row r="737" spans="1:9">
      <c r="A737" t="str">
        <f>IF('Women Track input 1'!A278="","",'Women Track input 1'!A278)</f>
        <v/>
      </c>
      <c r="B737" s="38">
        <f>IF('Women Track input 1'!B278="","",'Women Track input 1'!B278)</f>
        <v>9</v>
      </c>
      <c r="C737" s="38" t="str">
        <f>IF('Women Track input 1'!C278="","",'Women Track input 1'!C278)</f>
        <v/>
      </c>
      <c r="D737" s="38" t="str">
        <f>IF('Women Track input 1'!D278="","",'Women Track input 1'!D278)</f>
        <v/>
      </c>
      <c r="E737" s="38" t="str">
        <f>IF('Women Track input 1'!E278="","",'Women Track input 1'!E278)</f>
        <v/>
      </c>
      <c r="F737" s="46" t="str">
        <f>IF('Women Track input 1'!X278="","",'Women Track input 1'!G278+60*'Women Track input 1'!F278)</f>
        <v/>
      </c>
      <c r="G737" s="46">
        <f>IF('Women Track input 1'!K278="","",'Women Track input 1'!K278)</f>
        <v>0</v>
      </c>
      <c r="H737" s="46">
        <f>IF('Women Track input 1'!L278="","",'Women Track input 1'!L278)</f>
        <v>0</v>
      </c>
      <c r="I737" s="99" t="str">
        <f>IF(G737=0,"",F737)</f>
        <v/>
      </c>
    </row>
    <row r="738" spans="1:9">
      <c r="A738" t="str">
        <f>IF('Women Track input 1'!A279="","",'Women Track input 1'!A279)</f>
        <v/>
      </c>
      <c r="B738" s="38">
        <f>IF('Women Track input 1'!B279="","",'Women Track input 1'!B279)</f>
        <v>10</v>
      </c>
      <c r="C738" s="38" t="str">
        <f>IF('Women Track input 1'!C279="","",'Women Track input 1'!C279)</f>
        <v/>
      </c>
      <c r="D738" s="38" t="str">
        <f>IF('Women Track input 1'!D279="","",'Women Track input 1'!D279)</f>
        <v/>
      </c>
      <c r="E738" s="38" t="str">
        <f>IF('Women Track input 1'!E279="","",'Women Track input 1'!E279)</f>
        <v/>
      </c>
      <c r="F738" s="46" t="str">
        <f>IF('Women Track input 1'!X279="","",'Women Track input 1'!G279+60*'Women Track input 1'!F279)</f>
        <v/>
      </c>
      <c r="G738" s="46">
        <f>IF('Women Track input 1'!K279="","",'Women Track input 1'!K279)</f>
        <v>0</v>
      </c>
      <c r="H738" s="46">
        <f>IF('Women Track input 1'!L279="","",'Women Track input 1'!L279)</f>
        <v>0</v>
      </c>
      <c r="I738" s="38" t="str">
        <f t="shared" ref="I738:I744" si="67">IF(G738=0,"",F738)</f>
        <v/>
      </c>
    </row>
    <row r="739" spans="1:9">
      <c r="A739" t="str">
        <f>IF('Women Track input 1'!A280="","",'Women Track input 1'!A280)</f>
        <v/>
      </c>
      <c r="B739" s="38">
        <f>IF('Women Track input 1'!B280="","",'Women Track input 1'!B280)</f>
        <v>11</v>
      </c>
      <c r="C739" s="38" t="str">
        <f>IF('Women Track input 1'!C280="","",'Women Track input 1'!C280)</f>
        <v/>
      </c>
      <c r="D739" s="38" t="str">
        <f>IF('Women Track input 1'!D280="","",'Women Track input 1'!D280)</f>
        <v/>
      </c>
      <c r="E739" s="38" t="str">
        <f>IF('Women Track input 1'!E280="","",'Women Track input 1'!E280)</f>
        <v/>
      </c>
      <c r="F739" s="46" t="str">
        <f>IF('Women Track input 1'!X280="","",'Women Track input 1'!G280+60*'Women Track input 1'!F280)</f>
        <v/>
      </c>
      <c r="G739" s="46">
        <f>IF('Women Track input 1'!K280="","",'Women Track input 1'!K280)</f>
        <v>0</v>
      </c>
      <c r="H739" s="46">
        <f>IF('Women Track input 1'!L280="","",'Women Track input 1'!L280)</f>
        <v>0</v>
      </c>
      <c r="I739" s="38" t="str">
        <f t="shared" si="67"/>
        <v/>
      </c>
    </row>
    <row r="740" spans="1:9">
      <c r="A740" t="str">
        <f>IF('Women Track input 1'!A281="","",'Women Track input 1'!A281)</f>
        <v/>
      </c>
      <c r="B740" s="38">
        <f>IF('Women Track input 1'!B281="","",'Women Track input 1'!B281)</f>
        <v>12</v>
      </c>
      <c r="C740" s="38" t="str">
        <f>IF('Women Track input 1'!C281="","",'Women Track input 1'!C281)</f>
        <v/>
      </c>
      <c r="D740" s="38" t="str">
        <f>IF('Women Track input 1'!D281="","",'Women Track input 1'!D281)</f>
        <v/>
      </c>
      <c r="E740" s="38" t="str">
        <f>IF('Women Track input 1'!E281="","",'Women Track input 1'!E281)</f>
        <v/>
      </c>
      <c r="F740" s="46" t="str">
        <f>IF('Women Track input 1'!X281="","",'Women Track input 1'!G281+60*'Women Track input 1'!F281)</f>
        <v/>
      </c>
      <c r="G740" s="46">
        <f>IF('Women Track input 1'!K281="","",'Women Track input 1'!K281)</f>
        <v>0</v>
      </c>
      <c r="H740" s="46">
        <f>IF('Women Track input 1'!L281="","",'Women Track input 1'!L281)</f>
        <v>0</v>
      </c>
      <c r="I740" s="38" t="str">
        <f t="shared" si="67"/>
        <v/>
      </c>
    </row>
    <row r="741" spans="1:9">
      <c r="A741" t="str">
        <f>IF('Women Track input 1'!A282="","",'Women Track input 1'!A282)</f>
        <v/>
      </c>
      <c r="B741" s="38">
        <f>IF('Women Track input 1'!B282="","",'Women Track input 1'!B282)</f>
        <v>13</v>
      </c>
      <c r="C741" s="38" t="str">
        <f>IF('Women Track input 1'!C282="","",'Women Track input 1'!C282)</f>
        <v/>
      </c>
      <c r="D741" s="38" t="str">
        <f>IF('Women Track input 1'!D282="","",'Women Track input 1'!D282)</f>
        <v/>
      </c>
      <c r="E741" s="38" t="str">
        <f>IF('Women Track input 1'!E282="","",'Women Track input 1'!E282)</f>
        <v/>
      </c>
      <c r="F741" s="46" t="str">
        <f>IF('Women Track input 1'!X282="","",'Women Track input 1'!G282+60*'Women Track input 1'!F282)</f>
        <v/>
      </c>
      <c r="G741" s="46">
        <f>IF('Women Track input 1'!K282="","",'Women Track input 1'!K282)</f>
        <v>0</v>
      </c>
      <c r="H741" s="46">
        <f>IF('Women Track input 1'!L282="","",'Women Track input 1'!L282)</f>
        <v>0</v>
      </c>
      <c r="I741" s="38" t="str">
        <f t="shared" si="67"/>
        <v/>
      </c>
    </row>
    <row r="742" spans="1:9">
      <c r="A742" t="str">
        <f>IF('Women Track input 1'!A283="","",'Women Track input 1'!A283)</f>
        <v/>
      </c>
      <c r="B742" s="38">
        <f>IF('Women Track input 1'!B283="","",'Women Track input 1'!B283)</f>
        <v>14</v>
      </c>
      <c r="C742" s="38" t="str">
        <f>IF('Women Track input 1'!C283="","",'Women Track input 1'!C283)</f>
        <v/>
      </c>
      <c r="D742" s="38" t="str">
        <f>IF('Women Track input 1'!D283="","",'Women Track input 1'!D283)</f>
        <v/>
      </c>
      <c r="E742" s="38" t="str">
        <f>IF('Women Track input 1'!E283="","",'Women Track input 1'!E283)</f>
        <v/>
      </c>
      <c r="F742" s="46" t="str">
        <f>IF('Women Track input 1'!X283="","",'Women Track input 1'!G283+60*'Women Track input 1'!F283)</f>
        <v/>
      </c>
      <c r="G742" s="46">
        <f>IF('Women Track input 1'!K283="","",'Women Track input 1'!K283)</f>
        <v>0</v>
      </c>
      <c r="H742" s="46">
        <f>IF('Women Track input 1'!L283="","",'Women Track input 1'!L283)</f>
        <v>0</v>
      </c>
      <c r="I742" s="38" t="str">
        <f t="shared" si="67"/>
        <v/>
      </c>
    </row>
    <row r="743" spans="1:9">
      <c r="A743" t="str">
        <f>IF('Women Track input 1'!A284="","",'Women Track input 1'!A284)</f>
        <v/>
      </c>
      <c r="B743" s="38">
        <f>IF('Women Track input 1'!B284="","",'Women Track input 1'!B284)</f>
        <v>15</v>
      </c>
      <c r="C743" s="38" t="str">
        <f>IF('Women Track input 1'!C284="","",'Women Track input 1'!C284)</f>
        <v/>
      </c>
      <c r="D743" s="38" t="str">
        <f>IF('Women Track input 1'!D284="","",'Women Track input 1'!D284)</f>
        <v/>
      </c>
      <c r="E743" s="38" t="str">
        <f>IF('Women Track input 1'!E284="","",'Women Track input 1'!E284)</f>
        <v/>
      </c>
      <c r="F743" s="46" t="str">
        <f>IF('Women Track input 1'!X284="","",'Women Track input 1'!G284+60*'Women Track input 1'!F284)</f>
        <v/>
      </c>
      <c r="G743" s="46">
        <f>IF('Women Track input 1'!K284="","",'Women Track input 1'!K284)</f>
        <v>0</v>
      </c>
      <c r="H743" s="46">
        <f>IF('Women Track input 1'!L284="","",'Women Track input 1'!L284)</f>
        <v>0</v>
      </c>
      <c r="I743" s="38" t="str">
        <f t="shared" si="67"/>
        <v/>
      </c>
    </row>
    <row r="744" spans="1:9">
      <c r="A744" t="str">
        <f>IF('Women Track input 1'!A285="","",'Women Track input 1'!A285)</f>
        <v/>
      </c>
      <c r="B744" s="38">
        <f>IF('Women Track input 1'!B285="","",'Women Track input 1'!B285)</f>
        <v>16</v>
      </c>
      <c r="C744" s="38" t="str">
        <f>IF('Women Track input 1'!C285="","",'Women Track input 1'!C285)</f>
        <v/>
      </c>
      <c r="D744" s="38" t="str">
        <f>IF('Women Track input 1'!D285="","",'Women Track input 1'!D285)</f>
        <v/>
      </c>
      <c r="E744" s="38" t="str">
        <f>IF('Women Track input 1'!E285="","",'Women Track input 1'!E285)</f>
        <v/>
      </c>
      <c r="F744" s="46" t="str">
        <f>IF('Women Track input 1'!X285="","",'Women Track input 1'!G285+60*'Women Track input 1'!F285)</f>
        <v/>
      </c>
      <c r="G744" s="46">
        <f>IF('Women Track input 1'!K285="","",'Women Track input 1'!K285)</f>
        <v>0</v>
      </c>
      <c r="H744" s="46">
        <f>IF('Women Track input 1'!L285="","",'Women Track input 1'!L285)</f>
        <v>0</v>
      </c>
      <c r="I744" s="38" t="str">
        <f t="shared" si="67"/>
        <v/>
      </c>
    </row>
    <row r="745" spans="1:9">
      <c r="A745" t="str">
        <f>IF('Women Track input 1'!A286="","",'Women Track input 1'!A286)</f>
        <v/>
      </c>
      <c r="B745" t="str">
        <f>IF('Women Track input 1'!B286="","",'Women Track input 1'!B286)</f>
        <v/>
      </c>
      <c r="C745" t="str">
        <f>IF('Women Track input 1'!C286="","",'Women Track input 1'!C286)</f>
        <v/>
      </c>
      <c r="D745" t="str">
        <f>IF('Women Track input 1'!D286="","",'Women Track input 1'!D286)</f>
        <v/>
      </c>
      <c r="E745" t="str">
        <f>IF('Women Track input 1'!E286="","",'Women Track input 1'!E286)</f>
        <v/>
      </c>
      <c r="F745" s="2" t="str">
        <f>IF('Women Track input 1'!T286="","",'Women Track input 1'!T286)</f>
        <v/>
      </c>
      <c r="G745" s="2" t="str">
        <f>IF('Women Track input 1'!K286="","",'Women Track input 1'!K286)</f>
        <v/>
      </c>
      <c r="H745" s="2" t="str">
        <f>IF('Women Track input 1'!L286="","",'Women Track input 1'!L286)</f>
        <v/>
      </c>
    </row>
    <row r="746" spans="1:9">
      <c r="A746" t="str">
        <f>IF('Women Track input 1'!A287="","",'Women Track input 1'!A287)</f>
        <v/>
      </c>
      <c r="B746" t="str">
        <f>IF('Women Track input 1'!B287="","",'Women Track input 1'!B287)</f>
        <v/>
      </c>
      <c r="C746" t="str">
        <f>IF('Women Track input 1'!C287="","",'Women Track input 1'!C287)</f>
        <v/>
      </c>
      <c r="D746" t="str">
        <f>IF('Women Track input 1'!D287="","",'Women Track input 1'!D287)</f>
        <v/>
      </c>
      <c r="E746" t="str">
        <f>IF('Women Track input 1'!E287="","",'Women Track input 1'!E287)</f>
        <v/>
      </c>
      <c r="F746" s="2" t="str">
        <f>IF('Women Track input 1'!T287="","",'Women Track input 1'!T287)</f>
        <v/>
      </c>
      <c r="G746" s="2" t="str">
        <f>IF('Women Track input 1'!K287="","",'Women Track input 1'!K287)</f>
        <v/>
      </c>
      <c r="H746" s="2" t="str">
        <f>IF('Women Track input 1'!L287="","",'Women Track input 1'!L287)</f>
        <v/>
      </c>
    </row>
    <row r="747" spans="1:9">
      <c r="A747" s="39" t="str">
        <f>IF('Women Track input 1'!A288="","",'Women Track input 1'!A288)</f>
        <v>Event</v>
      </c>
      <c r="B747" s="39" t="str">
        <f>IF('Women Track input 1'!B288="","",'Women Track input 1'!B288)</f>
        <v>Event</v>
      </c>
      <c r="C747" s="39" t="str">
        <f>IF('Women Track input 1'!C288="","",'Women Track input 1'!C288)</f>
        <v>400H</v>
      </c>
      <c r="D747" s="39" t="str">
        <f>IF('Women Track input 1'!D288="","",'Women Track input 1'!D288)</f>
        <v>metres</v>
      </c>
      <c r="E747" s="40" t="str">
        <f>IF('Women Track input 1'!E288="","",'Women Track input 1'!E288)</f>
        <v/>
      </c>
      <c r="F747" s="2" t="str">
        <f>IF('Women Track input 1'!T288="","",'Women Track input 1'!T288)</f>
        <v/>
      </c>
      <c r="G747" s="2" t="str">
        <f>IF('Women Track input 1'!K288="","",'Women Track input 1'!K288)</f>
        <v/>
      </c>
      <c r="H747" s="2" t="str">
        <f>IF('Women Track input 1'!L288="","",'Women Track input 1'!L288)</f>
        <v/>
      </c>
    </row>
    <row r="748" spans="1:9">
      <c r="A748" s="16" t="str">
        <f>IF('Women Track input 1'!A289="","",'Women Track input 1'!A289)</f>
        <v>400H</v>
      </c>
      <c r="B748" s="41" t="str">
        <f>IF('Women Track input 1'!B289="","",'Women Track input 1'!B289)</f>
        <v>A string</v>
      </c>
      <c r="C748" s="42" t="str">
        <f>IF('Women Track input 1'!C289="","",'Women Track input 1'!C289)</f>
        <v/>
      </c>
      <c r="D748" s="42" t="str">
        <f>IF('Women Track input 1'!D289="","",'Women Track input 1'!D289)</f>
        <v/>
      </c>
      <c r="E748" s="42" t="str">
        <f>IF('Women Track input 1'!E289="","",'Women Track input 1'!E289)</f>
        <v/>
      </c>
      <c r="F748" s="43"/>
      <c r="G748" s="43" t="str">
        <f>IF('Women Track input 1'!K289="","",'Women Track input 1'!K289)</f>
        <v>Position</v>
      </c>
      <c r="H748" s="43" t="str">
        <f>IF('Women Track input 1'!L289="","",'Women Track input 1'!L289)</f>
        <v>Bonus</v>
      </c>
      <c r="I748" s="98" t="s">
        <v>261</v>
      </c>
    </row>
    <row r="749" spans="1:9">
      <c r="A749" s="40" t="str">
        <f>IF('Women Track input 1'!A290="","",'Women Track input 1'!A290)</f>
        <v>WOMEN</v>
      </c>
      <c r="B749" s="44" t="str">
        <f>IF('Women Track input 1'!B290="","",'Women Track input 1'!B290)</f>
        <v>Position</v>
      </c>
      <c r="C749" s="37" t="str">
        <f>IF('Women Track input 1'!C290="","",'Women Track input 1'!C290)</f>
        <v>Competitor</v>
      </c>
      <c r="D749" s="37" t="str">
        <f>IF('Women Track input 1'!D290="","",'Women Track input 1'!D290)</f>
        <v>Club</v>
      </c>
      <c r="E749" s="37" t="str">
        <f>IF('Women Track input 1'!E290="","",'Women Track input 1'!E290)</f>
        <v>Bib Number</v>
      </c>
      <c r="F749" s="45" t="str">
        <f>IF('Women Track input 1'!X290="","",'Women Track input 1'!X290)</f>
        <v>Performance</v>
      </c>
      <c r="G749" s="45" t="str">
        <f>IF('Women Track input 1'!K290="","",'Women Track input 1'!K290)</f>
        <v>Points</v>
      </c>
      <c r="H749" s="45" t="str">
        <f>IF('Women Track input 1'!L290="","",'Women Track input 1'!L290)</f>
        <v>Points</v>
      </c>
      <c r="I749" s="44" t="s">
        <v>262</v>
      </c>
    </row>
    <row r="750" spans="1:9">
      <c r="A750" t="str">
        <f>IF('Women Track input 1'!A291="","",'Women Track input 1'!A291)</f>
        <v/>
      </c>
      <c r="B750" s="38">
        <f>IF('Women Track input 1'!B291="","",'Women Track input 1'!B291)</f>
        <v>1</v>
      </c>
      <c r="C750" s="38" t="str">
        <f>IF('Women Track input 1'!C291="","",'Women Track input 1'!C291)</f>
        <v/>
      </c>
      <c r="D750" s="38" t="str">
        <f>IF('Women Track input 1'!D291="","",'Women Track input 1'!D291)</f>
        <v/>
      </c>
      <c r="E750" s="38" t="str">
        <f>IF('Women Track input 1'!E291="","",'Women Track input 1'!E291)</f>
        <v/>
      </c>
      <c r="F750" s="46" t="str">
        <f>IF('Women Track input 1'!X291="","",'Women Track input 1'!G291+60*'Women Track input 1'!F291)</f>
        <v/>
      </c>
      <c r="G750" s="46">
        <f>IF('Women Track input 1'!K291="","",'Women Track input 1'!K291)</f>
        <v>0</v>
      </c>
      <c r="H750" s="46">
        <f>IF('Women Track input 1'!L291="","",'Women Track input 1'!L291)</f>
        <v>0</v>
      </c>
      <c r="I750" s="99" t="str">
        <f>IF(G750=0,"",F750)</f>
        <v/>
      </c>
    </row>
    <row r="751" spans="1:9">
      <c r="A751" t="str">
        <f>IF('Women Track input 1'!A292="","",'Women Track input 1'!A292)</f>
        <v/>
      </c>
      <c r="B751" s="38">
        <f>IF('Women Track input 1'!B292="","",'Women Track input 1'!B292)</f>
        <v>2</v>
      </c>
      <c r="C751" s="38" t="str">
        <f>IF('Women Track input 1'!C292="","",'Women Track input 1'!C292)</f>
        <v/>
      </c>
      <c r="D751" s="38" t="str">
        <f>IF('Women Track input 1'!D292="","",'Women Track input 1'!D292)</f>
        <v/>
      </c>
      <c r="E751" s="38" t="str">
        <f>IF('Women Track input 1'!E292="","",'Women Track input 1'!E292)</f>
        <v/>
      </c>
      <c r="F751" s="46" t="str">
        <f>IF('Women Track input 1'!X292="","",'Women Track input 1'!G292+60*'Women Track input 1'!F292)</f>
        <v/>
      </c>
      <c r="G751" s="46">
        <f>IF('Women Track input 1'!K292="","",'Women Track input 1'!K292)</f>
        <v>0</v>
      </c>
      <c r="H751" s="46">
        <f>IF('Women Track input 1'!L292="","",'Women Track input 1'!L292)</f>
        <v>0</v>
      </c>
      <c r="I751" s="38" t="str">
        <f t="shared" ref="I751:I757" si="68">IF(G751=0,"",F751)</f>
        <v/>
      </c>
    </row>
    <row r="752" spans="1:9">
      <c r="A752" t="str">
        <f>IF('Women Track input 1'!A293="","",'Women Track input 1'!A293)</f>
        <v/>
      </c>
      <c r="B752" s="38">
        <f>IF('Women Track input 1'!B293="","",'Women Track input 1'!B293)</f>
        <v>3</v>
      </c>
      <c r="C752" s="38" t="str">
        <f>IF('Women Track input 1'!C293="","",'Women Track input 1'!C293)</f>
        <v/>
      </c>
      <c r="D752" s="38" t="str">
        <f>IF('Women Track input 1'!D293="","",'Women Track input 1'!D293)</f>
        <v/>
      </c>
      <c r="E752" s="38" t="str">
        <f>IF('Women Track input 1'!E293="","",'Women Track input 1'!E293)</f>
        <v/>
      </c>
      <c r="F752" s="46" t="str">
        <f>IF('Women Track input 1'!X293="","",'Women Track input 1'!G293+60*'Women Track input 1'!F293)</f>
        <v/>
      </c>
      <c r="G752" s="46">
        <f>IF('Women Track input 1'!K293="","",'Women Track input 1'!K293)</f>
        <v>0</v>
      </c>
      <c r="H752" s="46">
        <f>IF('Women Track input 1'!L293="","",'Women Track input 1'!L293)</f>
        <v>0</v>
      </c>
      <c r="I752" s="38" t="str">
        <f t="shared" si="68"/>
        <v/>
      </c>
    </row>
    <row r="753" spans="1:9">
      <c r="A753" t="str">
        <f>IF('Women Track input 1'!A294="","",'Women Track input 1'!A294)</f>
        <v/>
      </c>
      <c r="B753" s="38">
        <f>IF('Women Track input 1'!B294="","",'Women Track input 1'!B294)</f>
        <v>4</v>
      </c>
      <c r="C753" s="38" t="str">
        <f>IF('Women Track input 1'!C294="","",'Women Track input 1'!C294)</f>
        <v/>
      </c>
      <c r="D753" s="38" t="str">
        <f>IF('Women Track input 1'!D294="","",'Women Track input 1'!D294)</f>
        <v/>
      </c>
      <c r="E753" s="38" t="str">
        <f>IF('Women Track input 1'!E294="","",'Women Track input 1'!E294)</f>
        <v/>
      </c>
      <c r="F753" s="46" t="str">
        <f>IF('Women Track input 1'!X294="","",'Women Track input 1'!G294+60*'Women Track input 1'!F294)</f>
        <v/>
      </c>
      <c r="G753" s="46">
        <f>IF('Women Track input 1'!K294="","",'Women Track input 1'!K294)</f>
        <v>0</v>
      </c>
      <c r="H753" s="46">
        <f>IF('Women Track input 1'!L294="","",'Women Track input 1'!L294)</f>
        <v>0</v>
      </c>
      <c r="I753" s="38" t="str">
        <f t="shared" si="68"/>
        <v/>
      </c>
    </row>
    <row r="754" spans="1:9">
      <c r="A754" t="str">
        <f>IF('Women Track input 1'!A295="","",'Women Track input 1'!A295)</f>
        <v/>
      </c>
      <c r="B754" s="38">
        <f>IF('Women Track input 1'!B295="","",'Women Track input 1'!B295)</f>
        <v>5</v>
      </c>
      <c r="C754" s="38" t="str">
        <f>IF('Women Track input 1'!C295="","",'Women Track input 1'!C295)</f>
        <v/>
      </c>
      <c r="D754" s="38" t="str">
        <f>IF('Women Track input 1'!D295="","",'Women Track input 1'!D295)</f>
        <v/>
      </c>
      <c r="E754" s="38" t="str">
        <f>IF('Women Track input 1'!E295="","",'Women Track input 1'!E295)</f>
        <v/>
      </c>
      <c r="F754" s="46" t="str">
        <f>IF('Women Track input 1'!X295="","",'Women Track input 1'!G295+60*'Women Track input 1'!F295)</f>
        <v/>
      </c>
      <c r="G754" s="46">
        <f>IF('Women Track input 1'!K295="","",'Women Track input 1'!K295)</f>
        <v>0</v>
      </c>
      <c r="H754" s="46">
        <f>IF('Women Track input 1'!L295="","",'Women Track input 1'!L295)</f>
        <v>0</v>
      </c>
      <c r="I754" s="38" t="str">
        <f t="shared" si="68"/>
        <v/>
      </c>
    </row>
    <row r="755" spans="1:9">
      <c r="A755" t="str">
        <f>IF('Women Track input 1'!A296="","",'Women Track input 1'!A296)</f>
        <v/>
      </c>
      <c r="B755" s="38">
        <f>IF('Women Track input 1'!B296="","",'Women Track input 1'!B296)</f>
        <v>6</v>
      </c>
      <c r="C755" s="38" t="str">
        <f>IF('Women Track input 1'!C296="","",'Women Track input 1'!C296)</f>
        <v/>
      </c>
      <c r="D755" s="38" t="str">
        <f>IF('Women Track input 1'!D296="","",'Women Track input 1'!D296)</f>
        <v/>
      </c>
      <c r="E755" s="38" t="str">
        <f>IF('Women Track input 1'!E296="","",'Women Track input 1'!E296)</f>
        <v/>
      </c>
      <c r="F755" s="46" t="str">
        <f>IF('Women Track input 1'!X296="","",'Women Track input 1'!G296+60*'Women Track input 1'!F296)</f>
        <v/>
      </c>
      <c r="G755" s="46">
        <f>IF('Women Track input 1'!K296="","",'Women Track input 1'!K296)</f>
        <v>0</v>
      </c>
      <c r="H755" s="46">
        <f>IF('Women Track input 1'!L296="","",'Women Track input 1'!L296)</f>
        <v>0</v>
      </c>
      <c r="I755" s="38" t="str">
        <f t="shared" si="68"/>
        <v/>
      </c>
    </row>
    <row r="756" spans="1:9">
      <c r="A756" t="str">
        <f>IF('Women Track input 1'!A297="","",'Women Track input 1'!A297)</f>
        <v/>
      </c>
      <c r="B756" s="38">
        <f>IF('Women Track input 1'!B297="","",'Women Track input 1'!B297)</f>
        <v>7</v>
      </c>
      <c r="C756" s="38" t="str">
        <f>IF('Women Track input 1'!C297="","",'Women Track input 1'!C297)</f>
        <v/>
      </c>
      <c r="D756" s="38" t="str">
        <f>IF('Women Track input 1'!D297="","",'Women Track input 1'!D297)</f>
        <v/>
      </c>
      <c r="E756" s="38" t="str">
        <f>IF('Women Track input 1'!E297="","",'Women Track input 1'!E297)</f>
        <v/>
      </c>
      <c r="F756" s="46" t="str">
        <f>IF('Women Track input 1'!X297="","",'Women Track input 1'!G297+60*'Women Track input 1'!F297)</f>
        <v/>
      </c>
      <c r="G756" s="46">
        <f>IF('Women Track input 1'!K297="","",'Women Track input 1'!K297)</f>
        <v>0</v>
      </c>
      <c r="H756" s="46">
        <f>IF('Women Track input 1'!L297="","",'Women Track input 1'!L297)</f>
        <v>0</v>
      </c>
      <c r="I756" s="38" t="str">
        <f t="shared" si="68"/>
        <v/>
      </c>
    </row>
    <row r="757" spans="1:9">
      <c r="A757" t="str">
        <f>IF('Women Track input 1'!A298="","",'Women Track input 1'!A298)</f>
        <v/>
      </c>
      <c r="B757" s="38">
        <f>IF('Women Track input 1'!B298="","",'Women Track input 1'!B298)</f>
        <v>8</v>
      </c>
      <c r="C757" s="38" t="str">
        <f>IF('Women Track input 1'!C298="","",'Women Track input 1'!C298)</f>
        <v/>
      </c>
      <c r="D757" s="38" t="str">
        <f>IF('Women Track input 1'!D298="","",'Women Track input 1'!D298)</f>
        <v/>
      </c>
      <c r="E757" s="38" t="str">
        <f>IF('Women Track input 1'!E298="","",'Women Track input 1'!E298)</f>
        <v/>
      </c>
      <c r="F757" s="46" t="str">
        <f>IF('Women Track input 1'!X298="","",'Women Track input 1'!G298+60*'Women Track input 1'!F298)</f>
        <v/>
      </c>
      <c r="G757" s="46">
        <f>IF('Women Track input 1'!K298="","",'Women Track input 1'!K298)</f>
        <v>0</v>
      </c>
      <c r="H757" s="46">
        <f>IF('Women Track input 1'!L298="","",'Women Track input 1'!L298)</f>
        <v>0</v>
      </c>
      <c r="I757" s="38" t="str">
        <f t="shared" si="68"/>
        <v/>
      </c>
    </row>
    <row r="758" spans="1:9">
      <c r="A758" s="16" t="str">
        <f>IF('Women Track input 1'!A299="","",'Women Track input 1'!A299)</f>
        <v>Event</v>
      </c>
      <c r="B758" t="str">
        <f>IF('Women Track input 1'!B299="","",'Women Track input 1'!B299)</f>
        <v/>
      </c>
      <c r="C758" t="str">
        <f>IF('Women Track input 1'!C299="","",'Women Track input 1'!C299)</f>
        <v/>
      </c>
      <c r="D758" t="str">
        <f>IF('Women Track input 1'!D299="","",'Women Track input 1'!D299)</f>
        <v/>
      </c>
      <c r="E758" t="str">
        <f>IF('Women Track input 1'!E299="","",'Women Track input 1'!E299)</f>
        <v/>
      </c>
      <c r="F758" s="2" t="str">
        <f>IF('Women Track input 1'!T299="","",'Women Track input 1'!T299)</f>
        <v/>
      </c>
      <c r="G758" s="2" t="str">
        <f>IF('Women Track input 1'!K299="","",'Women Track input 1'!K299)</f>
        <v/>
      </c>
      <c r="H758" s="2" t="str">
        <f>IF('Women Track input 1'!L299="","",'Women Track input 1'!L299)</f>
        <v/>
      </c>
    </row>
    <row r="759" spans="1:9">
      <c r="A759" s="16" t="str">
        <f>IF('Women Track input 1'!A300="","",'Women Track input 1'!A300)</f>
        <v>400H</v>
      </c>
      <c r="B759" s="47" t="str">
        <f>IF('Women Track input 1'!B300="","",'Women Track input 1'!B300)</f>
        <v>B+C string</v>
      </c>
      <c r="C759" s="42" t="str">
        <f>IF('Women Track input 1'!C300="","",'Women Track input 1'!C300)</f>
        <v/>
      </c>
      <c r="D759" s="42" t="str">
        <f>IF('Women Track input 1'!D300="","",'Women Track input 1'!D300)</f>
        <v/>
      </c>
      <c r="E759" s="42" t="str">
        <f>IF('Women Track input 1'!E300="","",'Women Track input 1'!E300)</f>
        <v/>
      </c>
      <c r="F759" s="43"/>
      <c r="G759" s="43" t="str">
        <f>IF('Women Track input 1'!K300="","",'Women Track input 1'!K300)</f>
        <v>Position</v>
      </c>
      <c r="H759" s="43" t="str">
        <f>IF('Women Track input 1'!L300="","",'Women Track input 1'!L300)</f>
        <v>Bonus</v>
      </c>
      <c r="I759" s="98" t="s">
        <v>261</v>
      </c>
    </row>
    <row r="760" spans="1:9">
      <c r="A760" s="40" t="str">
        <f>IF('Women Track input 1'!A301="","",'Women Track input 1'!A301)</f>
        <v>WOMEN</v>
      </c>
      <c r="B760" s="37" t="str">
        <f>IF('Women Track input 1'!B301="","",'Women Track input 1'!B301)</f>
        <v>Position</v>
      </c>
      <c r="C760" s="37" t="str">
        <f>IF('Women Track input 1'!C301="","",'Women Track input 1'!C301)</f>
        <v>Competitor</v>
      </c>
      <c r="D760" s="37" t="str">
        <f>IF('Women Track input 1'!D301="","",'Women Track input 1'!D301)</f>
        <v>Club</v>
      </c>
      <c r="E760" s="37" t="str">
        <f>IF('Women Track input 1'!E301="","",'Women Track input 1'!E301)</f>
        <v>Bib Number</v>
      </c>
      <c r="F760" s="45" t="str">
        <f>IF('Women Track input 1'!X301="","",'Women Track input 1'!X301)</f>
        <v>Performance</v>
      </c>
      <c r="G760" s="45" t="str">
        <f>IF('Women Track input 1'!K301="","",'Women Track input 1'!K301)</f>
        <v>Points</v>
      </c>
      <c r="H760" s="45" t="str">
        <f>IF('Women Track input 1'!L301="","",'Women Track input 1'!L301)</f>
        <v>Points</v>
      </c>
      <c r="I760" s="44" t="s">
        <v>262</v>
      </c>
    </row>
    <row r="761" spans="1:9">
      <c r="A761" t="str">
        <f>IF('Women Track input 1'!A302="","",'Women Track input 1'!A302)</f>
        <v/>
      </c>
      <c r="B761" s="38">
        <f>IF('Women Track input 1'!B302="","",'Women Track input 1'!B302)</f>
        <v>1</v>
      </c>
      <c r="C761" s="38" t="str">
        <f>IF('Women Track input 1'!C302="","",'Women Track input 1'!C302)</f>
        <v/>
      </c>
      <c r="D761" s="38" t="str">
        <f>IF('Women Track input 1'!D302="","",'Women Track input 1'!D302)</f>
        <v/>
      </c>
      <c r="E761" s="38" t="str">
        <f>IF('Women Track input 1'!E302="","",'Women Track input 1'!E302)</f>
        <v/>
      </c>
      <c r="F761" s="46" t="str">
        <f>IF('Women Track input 1'!X302="","",'Women Track input 1'!G302+60*'Women Track input 1'!F302)</f>
        <v/>
      </c>
      <c r="G761" s="46">
        <f>IF('Women Track input 1'!K302="","",'Women Track input 1'!K302)</f>
        <v>0</v>
      </c>
      <c r="H761" s="46">
        <f>IF('Women Track input 1'!L302="","",'Women Track input 1'!L302)</f>
        <v>0</v>
      </c>
      <c r="I761" s="99" t="str">
        <f>IF(G761=0,"",F761)</f>
        <v/>
      </c>
    </row>
    <row r="762" spans="1:9">
      <c r="A762" t="str">
        <f>IF('Women Track input 1'!A303="","",'Women Track input 1'!A303)</f>
        <v/>
      </c>
      <c r="B762" s="38">
        <f>IF('Women Track input 1'!B303="","",'Women Track input 1'!B303)</f>
        <v>2</v>
      </c>
      <c r="C762" s="38" t="str">
        <f>IF('Women Track input 1'!C303="","",'Women Track input 1'!C303)</f>
        <v/>
      </c>
      <c r="D762" s="38" t="str">
        <f>IF('Women Track input 1'!D303="","",'Women Track input 1'!D303)</f>
        <v/>
      </c>
      <c r="E762" s="38" t="str">
        <f>IF('Women Track input 1'!E303="","",'Women Track input 1'!E303)</f>
        <v/>
      </c>
      <c r="F762" s="46" t="str">
        <f>IF('Women Track input 1'!X303="","",'Women Track input 1'!G303+60*'Women Track input 1'!F303)</f>
        <v/>
      </c>
      <c r="G762" s="46">
        <f>IF('Women Track input 1'!K303="","",'Women Track input 1'!K303)</f>
        <v>0</v>
      </c>
      <c r="H762" s="46">
        <f>IF('Women Track input 1'!L303="","",'Women Track input 1'!L303)</f>
        <v>0</v>
      </c>
      <c r="I762" s="38" t="str">
        <f t="shared" ref="I762:I768" si="69">IF(G762=0,"",F762)</f>
        <v/>
      </c>
    </row>
    <row r="763" spans="1:9">
      <c r="A763" t="str">
        <f>IF('Women Track input 1'!A304="","",'Women Track input 1'!A304)</f>
        <v/>
      </c>
      <c r="B763" s="38">
        <f>IF('Women Track input 1'!B304="","",'Women Track input 1'!B304)</f>
        <v>3</v>
      </c>
      <c r="C763" s="38" t="str">
        <f>IF('Women Track input 1'!C304="","",'Women Track input 1'!C304)</f>
        <v/>
      </c>
      <c r="D763" s="38" t="str">
        <f>IF('Women Track input 1'!D304="","",'Women Track input 1'!D304)</f>
        <v/>
      </c>
      <c r="E763" s="38" t="str">
        <f>IF('Women Track input 1'!E304="","",'Women Track input 1'!E304)</f>
        <v/>
      </c>
      <c r="F763" s="46" t="str">
        <f>IF('Women Track input 1'!X304="","",'Women Track input 1'!G304+60*'Women Track input 1'!F304)</f>
        <v/>
      </c>
      <c r="G763" s="46">
        <f>IF('Women Track input 1'!K304="","",'Women Track input 1'!K304)</f>
        <v>0</v>
      </c>
      <c r="H763" s="46">
        <f>IF('Women Track input 1'!L304="","",'Women Track input 1'!L304)</f>
        <v>0</v>
      </c>
      <c r="I763" s="38" t="str">
        <f t="shared" si="69"/>
        <v/>
      </c>
    </row>
    <row r="764" spans="1:9">
      <c r="A764" t="str">
        <f>IF('Women Track input 1'!A305="","",'Women Track input 1'!A305)</f>
        <v/>
      </c>
      <c r="B764" s="38">
        <f>IF('Women Track input 1'!B305="","",'Women Track input 1'!B305)</f>
        <v>4</v>
      </c>
      <c r="C764" s="38" t="str">
        <f>IF('Women Track input 1'!C305="","",'Women Track input 1'!C305)</f>
        <v/>
      </c>
      <c r="D764" s="38" t="str">
        <f>IF('Women Track input 1'!D305="","",'Women Track input 1'!D305)</f>
        <v/>
      </c>
      <c r="E764" s="38" t="str">
        <f>IF('Women Track input 1'!E305="","",'Women Track input 1'!E305)</f>
        <v/>
      </c>
      <c r="F764" s="46" t="str">
        <f>IF('Women Track input 1'!X305="","",'Women Track input 1'!G305+60*'Women Track input 1'!F305)</f>
        <v/>
      </c>
      <c r="G764" s="46">
        <f>IF('Women Track input 1'!K305="","",'Women Track input 1'!K305)</f>
        <v>0</v>
      </c>
      <c r="H764" s="46">
        <f>IF('Women Track input 1'!L305="","",'Women Track input 1'!L305)</f>
        <v>0</v>
      </c>
      <c r="I764" s="38" t="str">
        <f t="shared" si="69"/>
        <v/>
      </c>
    </row>
    <row r="765" spans="1:9">
      <c r="A765" t="str">
        <f>IF('Women Track input 1'!A306="","",'Women Track input 1'!A306)</f>
        <v/>
      </c>
      <c r="B765" s="38">
        <f>IF('Women Track input 1'!B306="","",'Women Track input 1'!B306)</f>
        <v>5</v>
      </c>
      <c r="C765" s="38" t="str">
        <f>IF('Women Track input 1'!C306="","",'Women Track input 1'!C306)</f>
        <v/>
      </c>
      <c r="D765" s="38" t="str">
        <f>IF('Women Track input 1'!D306="","",'Women Track input 1'!D306)</f>
        <v/>
      </c>
      <c r="E765" s="38" t="str">
        <f>IF('Women Track input 1'!E306="","",'Women Track input 1'!E306)</f>
        <v/>
      </c>
      <c r="F765" s="46" t="str">
        <f>IF('Women Track input 1'!X306="","",'Women Track input 1'!G306+60*'Women Track input 1'!F306)</f>
        <v/>
      </c>
      <c r="G765" s="46">
        <f>IF('Women Track input 1'!K306="","",'Women Track input 1'!K306)</f>
        <v>0</v>
      </c>
      <c r="H765" s="46">
        <f>IF('Women Track input 1'!L306="","",'Women Track input 1'!L306)</f>
        <v>0</v>
      </c>
      <c r="I765" s="38" t="str">
        <f t="shared" si="69"/>
        <v/>
      </c>
    </row>
    <row r="766" spans="1:9">
      <c r="A766" t="str">
        <f>IF('Women Track input 1'!A307="","",'Women Track input 1'!A307)</f>
        <v/>
      </c>
      <c r="B766" s="38">
        <f>IF('Women Track input 1'!B307="","",'Women Track input 1'!B307)</f>
        <v>6</v>
      </c>
      <c r="C766" s="38" t="str">
        <f>IF('Women Track input 1'!C307="","",'Women Track input 1'!C307)</f>
        <v/>
      </c>
      <c r="D766" s="38" t="str">
        <f>IF('Women Track input 1'!D307="","",'Women Track input 1'!D307)</f>
        <v/>
      </c>
      <c r="E766" s="38" t="str">
        <f>IF('Women Track input 1'!E307="","",'Women Track input 1'!E307)</f>
        <v/>
      </c>
      <c r="F766" s="46" t="str">
        <f>IF('Women Track input 1'!X307="","",'Women Track input 1'!G307+60*'Women Track input 1'!F307)</f>
        <v/>
      </c>
      <c r="G766" s="46">
        <f>IF('Women Track input 1'!K307="","",'Women Track input 1'!K307)</f>
        <v>0</v>
      </c>
      <c r="H766" s="46">
        <f>IF('Women Track input 1'!L307="","",'Women Track input 1'!L307)</f>
        <v>0</v>
      </c>
      <c r="I766" s="38" t="str">
        <f t="shared" si="69"/>
        <v/>
      </c>
    </row>
    <row r="767" spans="1:9">
      <c r="A767" t="str">
        <f>IF('Women Track input 1'!A308="","",'Women Track input 1'!A308)</f>
        <v/>
      </c>
      <c r="B767" s="38">
        <f>IF('Women Track input 1'!B308="","",'Women Track input 1'!B308)</f>
        <v>7</v>
      </c>
      <c r="C767" s="38" t="str">
        <f>IF('Women Track input 1'!C308="","",'Women Track input 1'!C308)</f>
        <v/>
      </c>
      <c r="D767" s="38" t="str">
        <f>IF('Women Track input 1'!D308="","",'Women Track input 1'!D308)</f>
        <v/>
      </c>
      <c r="E767" s="38" t="str">
        <f>IF('Women Track input 1'!E308="","",'Women Track input 1'!E308)</f>
        <v/>
      </c>
      <c r="F767" s="46" t="str">
        <f>IF('Women Track input 1'!X308="","",'Women Track input 1'!G308+60*'Women Track input 1'!F308)</f>
        <v/>
      </c>
      <c r="G767" s="46">
        <f>IF('Women Track input 1'!K308="","",'Women Track input 1'!K308)</f>
        <v>0</v>
      </c>
      <c r="H767" s="46">
        <f>IF('Women Track input 1'!L308="","",'Women Track input 1'!L308)</f>
        <v>0</v>
      </c>
      <c r="I767" s="38" t="str">
        <f t="shared" si="69"/>
        <v/>
      </c>
    </row>
    <row r="768" spans="1:9">
      <c r="A768" t="str">
        <f>IF('Women Track input 1'!A309="","",'Women Track input 1'!A309)</f>
        <v/>
      </c>
      <c r="B768" s="38">
        <f>IF('Women Track input 1'!B309="","",'Women Track input 1'!B309)</f>
        <v>8</v>
      </c>
      <c r="C768" s="38" t="str">
        <f>IF('Women Track input 1'!C309="","",'Women Track input 1'!C309)</f>
        <v/>
      </c>
      <c r="D768" s="38" t="str">
        <f>IF('Women Track input 1'!D309="","",'Women Track input 1'!D309)</f>
        <v/>
      </c>
      <c r="E768" s="38" t="str">
        <f>IF('Women Track input 1'!E309="","",'Women Track input 1'!E309)</f>
        <v/>
      </c>
      <c r="F768" s="46" t="str">
        <f>IF('Women Track input 1'!X309="","",'Women Track input 1'!G309+60*'Women Track input 1'!F309)</f>
        <v/>
      </c>
      <c r="G768" s="46">
        <f>IF('Women Track input 1'!K309="","",'Women Track input 1'!K309)</f>
        <v>0</v>
      </c>
      <c r="H768" s="46">
        <f>IF('Women Track input 1'!L309="","",'Women Track input 1'!L309)</f>
        <v>0</v>
      </c>
      <c r="I768" s="38" t="str">
        <f t="shared" si="69"/>
        <v/>
      </c>
    </row>
    <row r="769" spans="1:9">
      <c r="A769" t="str">
        <f>IF('Women Track input 1'!A310="","",'Women Track input 1'!A310)</f>
        <v/>
      </c>
      <c r="B769" s="38">
        <f>IF('Women Track input 1'!B310="","",'Women Track input 1'!B310)</f>
        <v>9</v>
      </c>
      <c r="C769" s="38" t="str">
        <f>IF('Women Track input 1'!C310="","",'Women Track input 1'!C310)</f>
        <v/>
      </c>
      <c r="D769" s="38" t="str">
        <f>IF('Women Track input 1'!D310="","",'Women Track input 1'!D310)</f>
        <v/>
      </c>
      <c r="E769" s="38" t="str">
        <f>IF('Women Track input 1'!E310="","",'Women Track input 1'!E310)</f>
        <v/>
      </c>
      <c r="F769" s="46" t="str">
        <f>IF('Women Track input 1'!X310="","",'Women Track input 1'!G310+60*'Women Track input 1'!F310)</f>
        <v/>
      </c>
      <c r="G769" s="46">
        <f>IF('Women Track input 1'!K310="","",'Women Track input 1'!K310)</f>
        <v>0</v>
      </c>
      <c r="H769" s="46">
        <f>IF('Women Track input 1'!L310="","",'Women Track input 1'!L310)</f>
        <v>0</v>
      </c>
      <c r="I769" s="99" t="str">
        <f>IF(G769=0,"",F769)</f>
        <v/>
      </c>
    </row>
    <row r="770" spans="1:9">
      <c r="A770" t="str">
        <f>IF('Women Track input 1'!A311="","",'Women Track input 1'!A311)</f>
        <v/>
      </c>
      <c r="B770" s="38">
        <f>IF('Women Track input 1'!B311="","",'Women Track input 1'!B311)</f>
        <v>10</v>
      </c>
      <c r="C770" s="38" t="str">
        <f>IF('Women Track input 1'!C311="","",'Women Track input 1'!C311)</f>
        <v/>
      </c>
      <c r="D770" s="38" t="str">
        <f>IF('Women Track input 1'!D311="","",'Women Track input 1'!D311)</f>
        <v/>
      </c>
      <c r="E770" s="38" t="str">
        <f>IF('Women Track input 1'!E311="","",'Women Track input 1'!E311)</f>
        <v/>
      </c>
      <c r="F770" s="46" t="str">
        <f>IF('Women Track input 1'!X311="","",'Women Track input 1'!G311+60*'Women Track input 1'!F311)</f>
        <v/>
      </c>
      <c r="G770" s="46">
        <f>IF('Women Track input 1'!K311="","",'Women Track input 1'!K311)</f>
        <v>0</v>
      </c>
      <c r="H770" s="46">
        <f>IF('Women Track input 1'!L311="","",'Women Track input 1'!L311)</f>
        <v>0</v>
      </c>
      <c r="I770" s="38" t="str">
        <f t="shared" ref="I770:I776" si="70">IF(G770=0,"",F770)</f>
        <v/>
      </c>
    </row>
    <row r="771" spans="1:9">
      <c r="A771" t="str">
        <f>IF('Women Track input 1'!A312="","",'Women Track input 1'!A312)</f>
        <v/>
      </c>
      <c r="B771" s="38">
        <f>IF('Women Track input 1'!B312="","",'Women Track input 1'!B312)</f>
        <v>11</v>
      </c>
      <c r="C771" s="38" t="str">
        <f>IF('Women Track input 1'!C312="","",'Women Track input 1'!C312)</f>
        <v/>
      </c>
      <c r="D771" s="38" t="str">
        <f>IF('Women Track input 1'!D312="","",'Women Track input 1'!D312)</f>
        <v/>
      </c>
      <c r="E771" s="38" t="str">
        <f>IF('Women Track input 1'!E312="","",'Women Track input 1'!E312)</f>
        <v/>
      </c>
      <c r="F771" s="46" t="str">
        <f>IF('Women Track input 1'!X312="","",'Women Track input 1'!G312+60*'Women Track input 1'!F312)</f>
        <v/>
      </c>
      <c r="G771" s="46">
        <f>IF('Women Track input 1'!K312="","",'Women Track input 1'!K312)</f>
        <v>0</v>
      </c>
      <c r="H771" s="46">
        <f>IF('Women Track input 1'!L312="","",'Women Track input 1'!L312)</f>
        <v>0</v>
      </c>
      <c r="I771" s="38" t="str">
        <f t="shared" si="70"/>
        <v/>
      </c>
    </row>
    <row r="772" spans="1:9">
      <c r="A772" t="str">
        <f>IF('Women Track input 1'!A313="","",'Women Track input 1'!A313)</f>
        <v/>
      </c>
      <c r="B772" s="38">
        <f>IF('Women Track input 1'!B313="","",'Women Track input 1'!B313)</f>
        <v>12</v>
      </c>
      <c r="C772" s="38" t="str">
        <f>IF('Women Track input 1'!C313="","",'Women Track input 1'!C313)</f>
        <v/>
      </c>
      <c r="D772" s="38" t="str">
        <f>IF('Women Track input 1'!D313="","",'Women Track input 1'!D313)</f>
        <v/>
      </c>
      <c r="E772" s="38" t="str">
        <f>IF('Women Track input 1'!E313="","",'Women Track input 1'!E313)</f>
        <v/>
      </c>
      <c r="F772" s="46" t="str">
        <f>IF('Women Track input 1'!X313="","",'Women Track input 1'!G313+60*'Women Track input 1'!F313)</f>
        <v/>
      </c>
      <c r="G772" s="46">
        <f>IF('Women Track input 1'!K313="","",'Women Track input 1'!K313)</f>
        <v>0</v>
      </c>
      <c r="H772" s="46">
        <f>IF('Women Track input 1'!L313="","",'Women Track input 1'!L313)</f>
        <v>0</v>
      </c>
      <c r="I772" s="38" t="str">
        <f t="shared" si="70"/>
        <v/>
      </c>
    </row>
    <row r="773" spans="1:9">
      <c r="A773" t="str">
        <f>IF('Women Track input 1'!A314="","",'Women Track input 1'!A314)</f>
        <v/>
      </c>
      <c r="B773" s="38">
        <f>IF('Women Track input 1'!B314="","",'Women Track input 1'!B314)</f>
        <v>13</v>
      </c>
      <c r="C773" s="38" t="str">
        <f>IF('Women Track input 1'!C314="","",'Women Track input 1'!C314)</f>
        <v/>
      </c>
      <c r="D773" s="38" t="str">
        <f>IF('Women Track input 1'!D314="","",'Women Track input 1'!D314)</f>
        <v/>
      </c>
      <c r="E773" s="38" t="str">
        <f>IF('Women Track input 1'!E314="","",'Women Track input 1'!E314)</f>
        <v/>
      </c>
      <c r="F773" s="46" t="str">
        <f>IF('Women Track input 1'!X314="","",'Women Track input 1'!G314+60*'Women Track input 1'!F314)</f>
        <v/>
      </c>
      <c r="G773" s="46">
        <f>IF('Women Track input 1'!K314="","",'Women Track input 1'!K314)</f>
        <v>0</v>
      </c>
      <c r="H773" s="46">
        <f>IF('Women Track input 1'!L314="","",'Women Track input 1'!L314)</f>
        <v>0</v>
      </c>
      <c r="I773" s="38" t="str">
        <f t="shared" si="70"/>
        <v/>
      </c>
    </row>
    <row r="774" spans="1:9">
      <c r="A774" t="str">
        <f>IF('Women Track input 1'!A315="","",'Women Track input 1'!A315)</f>
        <v/>
      </c>
      <c r="B774" s="38">
        <f>IF('Women Track input 1'!B315="","",'Women Track input 1'!B315)</f>
        <v>14</v>
      </c>
      <c r="C774" s="38" t="str">
        <f>IF('Women Track input 1'!C315="","",'Women Track input 1'!C315)</f>
        <v/>
      </c>
      <c r="D774" s="38" t="str">
        <f>IF('Women Track input 1'!D315="","",'Women Track input 1'!D315)</f>
        <v/>
      </c>
      <c r="E774" s="38" t="str">
        <f>IF('Women Track input 1'!E315="","",'Women Track input 1'!E315)</f>
        <v/>
      </c>
      <c r="F774" s="46" t="str">
        <f>IF('Women Track input 1'!X315="","",'Women Track input 1'!G315+60*'Women Track input 1'!F315)</f>
        <v/>
      </c>
      <c r="G774" s="46">
        <f>IF('Women Track input 1'!K315="","",'Women Track input 1'!K315)</f>
        <v>0</v>
      </c>
      <c r="H774" s="46">
        <f>IF('Women Track input 1'!L315="","",'Women Track input 1'!L315)</f>
        <v>0</v>
      </c>
      <c r="I774" s="38" t="str">
        <f t="shared" si="70"/>
        <v/>
      </c>
    </row>
    <row r="775" spans="1:9">
      <c r="A775" t="str">
        <f>IF('Women Track input 1'!A316="","",'Women Track input 1'!A316)</f>
        <v/>
      </c>
      <c r="B775" s="38">
        <f>IF('Women Track input 1'!B316="","",'Women Track input 1'!B316)</f>
        <v>15</v>
      </c>
      <c r="C775" s="38" t="str">
        <f>IF('Women Track input 1'!C316="","",'Women Track input 1'!C316)</f>
        <v/>
      </c>
      <c r="D775" s="38" t="str">
        <f>IF('Women Track input 1'!D316="","",'Women Track input 1'!D316)</f>
        <v/>
      </c>
      <c r="E775" s="38" t="str">
        <f>IF('Women Track input 1'!E316="","",'Women Track input 1'!E316)</f>
        <v/>
      </c>
      <c r="F775" s="46" t="str">
        <f>IF('Women Track input 1'!X316="","",'Women Track input 1'!G316+60*'Women Track input 1'!F316)</f>
        <v/>
      </c>
      <c r="G775" s="46">
        <f>IF('Women Track input 1'!K316="","",'Women Track input 1'!K316)</f>
        <v>0</v>
      </c>
      <c r="H775" s="46">
        <f>IF('Women Track input 1'!L316="","",'Women Track input 1'!L316)</f>
        <v>0</v>
      </c>
      <c r="I775" s="38" t="str">
        <f t="shared" si="70"/>
        <v/>
      </c>
    </row>
    <row r="776" spans="1:9">
      <c r="A776" t="str">
        <f>IF('Women Track input 1'!A317="","",'Women Track input 1'!A317)</f>
        <v/>
      </c>
      <c r="B776" s="38">
        <f>IF('Women Track input 1'!B317="","",'Women Track input 1'!B317)</f>
        <v>16</v>
      </c>
      <c r="C776" s="38" t="str">
        <f>IF('Women Track input 1'!C317="","",'Women Track input 1'!C317)</f>
        <v/>
      </c>
      <c r="D776" s="38" t="str">
        <f>IF('Women Track input 1'!D317="","",'Women Track input 1'!D317)</f>
        <v/>
      </c>
      <c r="E776" s="38" t="str">
        <f>IF('Women Track input 1'!E317="","",'Women Track input 1'!E317)</f>
        <v/>
      </c>
      <c r="F776" s="46" t="str">
        <f>IF('Women Track input 1'!X317="","",'Women Track input 1'!G317+60*'Women Track input 1'!F317)</f>
        <v/>
      </c>
      <c r="G776" s="46">
        <f>IF('Women Track input 1'!K317="","",'Women Track input 1'!K317)</f>
        <v>0</v>
      </c>
      <c r="H776" s="46">
        <f>IF('Women Track input 1'!L317="","",'Women Track input 1'!L317)</f>
        <v>0</v>
      </c>
      <c r="I776" s="38" t="str">
        <f t="shared" si="70"/>
        <v/>
      </c>
    </row>
    <row r="777" spans="1:9">
      <c r="G777" s="2"/>
      <c r="H777" s="2"/>
    </row>
    <row r="778" spans="1:9">
      <c r="G778" s="2"/>
      <c r="H778" s="2"/>
    </row>
    <row r="779" spans="1:9">
      <c r="A779" s="39" t="str">
        <f>IF('Women Track input 2'!A2="","",'Women Track input 2'!A2)</f>
        <v>Event</v>
      </c>
      <c r="B779" s="39" t="str">
        <f>IF('Women Track input 2'!B2="","",'Women Track input 2'!B2)</f>
        <v>Event</v>
      </c>
      <c r="C779" s="39">
        <f>IF('Women Track input 2'!C2="","",'Women Track input 2'!C2)</f>
        <v>1500</v>
      </c>
      <c r="D779" s="39" t="str">
        <f>IF('Women Track input 2'!D2="","",'Women Track input 2'!D2)</f>
        <v>metres</v>
      </c>
      <c r="E779" s="40" t="str">
        <f>IF('Women Track input 2'!E2="","",'Women Track input 2'!E2)</f>
        <v/>
      </c>
      <c r="F779" s="2" t="str">
        <f>IF('Women Track input 2'!T2="","",'Women Track input 2'!T2)</f>
        <v/>
      </c>
      <c r="G779" s="2" t="str">
        <f>IF('Women Track input 2'!K2="","",'Women Track input 2'!K2)</f>
        <v/>
      </c>
      <c r="H779" s="2" t="str">
        <f>IF('Women Track input 2'!L2="","",'Women Track input 2'!L2)</f>
        <v/>
      </c>
    </row>
    <row r="780" spans="1:9">
      <c r="A780" s="39">
        <f>IF('Women Track input 2'!A3="","",'Women Track input 2'!A3)</f>
        <v>1500</v>
      </c>
      <c r="B780" s="41" t="str">
        <f>IF('Women Track input 2'!B3="","",'Women Track input 2'!B3)</f>
        <v>A string</v>
      </c>
      <c r="C780" s="42" t="str">
        <f>IF('Women Track input 2'!C3="","",'Women Track input 2'!C3)</f>
        <v/>
      </c>
      <c r="D780" s="42" t="str">
        <f>IF('Women Track input 2'!D3="","",'Women Track input 2'!D3)</f>
        <v/>
      </c>
      <c r="E780" s="42" t="str">
        <f>IF('Women Track input 2'!E3="","",'Women Track input 2'!E3)</f>
        <v/>
      </c>
      <c r="F780" s="43" t="str">
        <f>IF('Women Track input 2'!X3="","",'Women Track input 2'!X3)</f>
        <v>Formatted</v>
      </c>
      <c r="G780" s="43" t="str">
        <f>IF('Women Track input 2'!K3="","",'Women Track input 2'!K3)</f>
        <v>Position</v>
      </c>
      <c r="H780" s="43" t="str">
        <f>IF('Women Track input 2'!L3="","",'Women Track input 2'!L3)</f>
        <v>Bonus</v>
      </c>
      <c r="I780" s="98" t="s">
        <v>261</v>
      </c>
    </row>
    <row r="781" spans="1:9">
      <c r="A781" s="40" t="str">
        <f>IF('Women Track input 2'!A4="","",'Women Track input 2'!A4)</f>
        <v>WOMEN</v>
      </c>
      <c r="B781" s="44" t="str">
        <f>IF('Women Track input 2'!B4="","",'Women Track input 2'!B4)</f>
        <v>Position</v>
      </c>
      <c r="C781" s="37" t="str">
        <f>IF('Women Track input 2'!C4="","",'Women Track input 2'!C4)</f>
        <v>Competitor</v>
      </c>
      <c r="D781" s="37" t="str">
        <f>IF('Women Track input 2'!D4="","",'Women Track input 2'!D4)</f>
        <v>Club</v>
      </c>
      <c r="E781" s="37" t="str">
        <f>IF('Women Track input 2'!E4="","",'Women Track input 2'!E4)</f>
        <v>Bib Number</v>
      </c>
      <c r="F781" s="45" t="str">
        <f>IF('Women Track input 2'!X4="","",'Women Track input 2'!X4)</f>
        <v>Performance</v>
      </c>
      <c r="G781" s="45" t="str">
        <f>IF('Women Track input 2'!K4="","",'Women Track input 2'!K4)</f>
        <v>Points</v>
      </c>
      <c r="H781" s="45" t="str">
        <f>IF('Women Track input 2'!L4="","",'Women Track input 2'!L4)</f>
        <v>Points</v>
      </c>
      <c r="I781" s="44" t="s">
        <v>262</v>
      </c>
    </row>
    <row r="782" spans="1:9">
      <c r="A782" t="str">
        <f>IF('Women Track input 2'!A5="","",'Women Track input 2'!A5)</f>
        <v/>
      </c>
      <c r="B782" s="38">
        <f>IF('Women Track input 2'!B5="","",'Women Track input 2'!B5)</f>
        <v>1</v>
      </c>
      <c r="C782" s="38" t="str">
        <f>IF('Women Track input 2'!C5="","",'Women Track input 2'!C5)</f>
        <v/>
      </c>
      <c r="D782" s="38" t="str">
        <f>IF('Women Track input 2'!D5="","",'Women Track input 2'!D5)</f>
        <v/>
      </c>
      <c r="E782" s="38" t="str">
        <f>IF('Women Track input 2'!E5="","",'Women Track input 2'!E5)</f>
        <v/>
      </c>
      <c r="F782" s="46" t="str">
        <f>IF('Women Track input 2'!X5="","",'Women Track input 2'!G5+60*'Women Track input 2'!F5)</f>
        <v/>
      </c>
      <c r="G782" s="46">
        <f>IF('Women Track input 2'!K5="","",'Women Track input 2'!K5)</f>
        <v>0</v>
      </c>
      <c r="H782" s="46">
        <f>IF('Women Track input 2'!L5="","",'Women Track input 2'!L5)</f>
        <v>0</v>
      </c>
      <c r="I782" s="99" t="str">
        <f>IF(G782=0,"",F782)</f>
        <v/>
      </c>
    </row>
    <row r="783" spans="1:9">
      <c r="A783" t="str">
        <f>IF('Women Track input 2'!A6="","",'Women Track input 2'!A6)</f>
        <v/>
      </c>
      <c r="B783" s="38">
        <f>IF('Women Track input 2'!B6="","",'Women Track input 2'!B6)</f>
        <v>2</v>
      </c>
      <c r="C783" s="38" t="str">
        <f>IF('Women Track input 2'!C6="","",'Women Track input 2'!C6)</f>
        <v/>
      </c>
      <c r="D783" s="38" t="str">
        <f>IF('Women Track input 2'!D6="","",'Women Track input 2'!D6)</f>
        <v/>
      </c>
      <c r="E783" s="38" t="str">
        <f>IF('Women Track input 2'!E6="","",'Women Track input 2'!E6)</f>
        <v/>
      </c>
      <c r="F783" s="46" t="str">
        <f>IF('Women Track input 2'!X6="","",'Women Track input 2'!G6+60*'Women Track input 2'!F6)</f>
        <v/>
      </c>
      <c r="G783" s="46">
        <f>IF('Women Track input 2'!K6="","",'Women Track input 2'!K6)</f>
        <v>0</v>
      </c>
      <c r="H783" s="46">
        <f>IF('Women Track input 2'!L6="","",'Women Track input 2'!L6)</f>
        <v>0</v>
      </c>
      <c r="I783" s="38" t="str">
        <f t="shared" ref="I783:I789" si="71">IF(G783=0,"",F783)</f>
        <v/>
      </c>
    </row>
    <row r="784" spans="1:9">
      <c r="A784" t="str">
        <f>IF('Women Track input 2'!A7="","",'Women Track input 2'!A7)</f>
        <v/>
      </c>
      <c r="B784" s="38">
        <f>IF('Women Track input 2'!B7="","",'Women Track input 2'!B7)</f>
        <v>3</v>
      </c>
      <c r="C784" s="38" t="str">
        <f>IF('Women Track input 2'!C7="","",'Women Track input 2'!C7)</f>
        <v/>
      </c>
      <c r="D784" s="38" t="str">
        <f>IF('Women Track input 2'!D7="","",'Women Track input 2'!D7)</f>
        <v/>
      </c>
      <c r="E784" s="38" t="str">
        <f>IF('Women Track input 2'!E7="","",'Women Track input 2'!E7)</f>
        <v/>
      </c>
      <c r="F784" s="46" t="str">
        <f>IF('Women Track input 2'!X7="","",'Women Track input 2'!G7+60*'Women Track input 2'!F7)</f>
        <v/>
      </c>
      <c r="G784" s="46">
        <f>IF('Women Track input 2'!K7="","",'Women Track input 2'!K7)</f>
        <v>0</v>
      </c>
      <c r="H784" s="46">
        <f>IF('Women Track input 2'!L7="","",'Women Track input 2'!L7)</f>
        <v>0</v>
      </c>
      <c r="I784" s="38" t="str">
        <f t="shared" si="71"/>
        <v/>
      </c>
    </row>
    <row r="785" spans="1:9">
      <c r="A785" t="str">
        <f>IF('Women Track input 2'!A8="","",'Women Track input 2'!A8)</f>
        <v/>
      </c>
      <c r="B785" s="38">
        <f>IF('Women Track input 2'!B8="","",'Women Track input 2'!B8)</f>
        <v>4</v>
      </c>
      <c r="C785" s="38" t="str">
        <f>IF('Women Track input 2'!C8="","",'Women Track input 2'!C8)</f>
        <v/>
      </c>
      <c r="D785" s="38" t="str">
        <f>IF('Women Track input 2'!D8="","",'Women Track input 2'!D8)</f>
        <v/>
      </c>
      <c r="E785" s="38" t="str">
        <f>IF('Women Track input 2'!E8="","",'Women Track input 2'!E8)</f>
        <v/>
      </c>
      <c r="F785" s="46" t="str">
        <f>IF('Women Track input 2'!X8="","",'Women Track input 2'!G8+60*'Women Track input 2'!F8)</f>
        <v/>
      </c>
      <c r="G785" s="46">
        <f>IF('Women Track input 2'!K8="","",'Women Track input 2'!K8)</f>
        <v>0</v>
      </c>
      <c r="H785" s="46">
        <f>IF('Women Track input 2'!L8="","",'Women Track input 2'!L8)</f>
        <v>0</v>
      </c>
      <c r="I785" s="38" t="str">
        <f t="shared" si="71"/>
        <v/>
      </c>
    </row>
    <row r="786" spans="1:9">
      <c r="A786" t="str">
        <f>IF('Women Track input 2'!A9="","",'Women Track input 2'!A9)</f>
        <v/>
      </c>
      <c r="B786" s="38">
        <f>IF('Women Track input 2'!B9="","",'Women Track input 2'!B9)</f>
        <v>5</v>
      </c>
      <c r="C786" s="38" t="str">
        <f>IF('Women Track input 2'!C9="","",'Women Track input 2'!C9)</f>
        <v/>
      </c>
      <c r="D786" s="38" t="str">
        <f>IF('Women Track input 2'!D9="","",'Women Track input 2'!D9)</f>
        <v/>
      </c>
      <c r="E786" s="38" t="str">
        <f>IF('Women Track input 2'!E9="","",'Women Track input 2'!E9)</f>
        <v/>
      </c>
      <c r="F786" s="46" t="str">
        <f>IF('Women Track input 2'!X9="","",'Women Track input 2'!G9+60*'Women Track input 2'!F9)</f>
        <v/>
      </c>
      <c r="G786" s="46">
        <f>IF('Women Track input 2'!K9="","",'Women Track input 2'!K9)</f>
        <v>0</v>
      </c>
      <c r="H786" s="46">
        <f>IF('Women Track input 2'!L9="","",'Women Track input 2'!L9)</f>
        <v>0</v>
      </c>
      <c r="I786" s="38" t="str">
        <f t="shared" si="71"/>
        <v/>
      </c>
    </row>
    <row r="787" spans="1:9">
      <c r="A787" t="str">
        <f>IF('Women Track input 2'!A10="","",'Women Track input 2'!A10)</f>
        <v/>
      </c>
      <c r="B787" s="38">
        <f>IF('Women Track input 2'!B10="","",'Women Track input 2'!B10)</f>
        <v>6</v>
      </c>
      <c r="C787" s="38" t="str">
        <f>IF('Women Track input 2'!C10="","",'Women Track input 2'!C10)</f>
        <v/>
      </c>
      <c r="D787" s="38" t="str">
        <f>IF('Women Track input 2'!D10="","",'Women Track input 2'!D10)</f>
        <v/>
      </c>
      <c r="E787" s="38" t="str">
        <f>IF('Women Track input 2'!E10="","",'Women Track input 2'!E10)</f>
        <v/>
      </c>
      <c r="F787" s="46" t="str">
        <f>IF('Women Track input 2'!X10="","",'Women Track input 2'!G10+60*'Women Track input 2'!F10)</f>
        <v/>
      </c>
      <c r="G787" s="46">
        <f>IF('Women Track input 2'!K10="","",'Women Track input 2'!K10)</f>
        <v>0</v>
      </c>
      <c r="H787" s="46">
        <f>IF('Women Track input 2'!L10="","",'Women Track input 2'!L10)</f>
        <v>0</v>
      </c>
      <c r="I787" s="38" t="str">
        <f t="shared" si="71"/>
        <v/>
      </c>
    </row>
    <row r="788" spans="1:9">
      <c r="A788" t="str">
        <f>IF('Women Track input 2'!A11="","",'Women Track input 2'!A11)</f>
        <v/>
      </c>
      <c r="B788" s="38">
        <f>IF('Women Track input 2'!B11="","",'Women Track input 2'!B11)</f>
        <v>7</v>
      </c>
      <c r="C788" s="38" t="str">
        <f>IF('Women Track input 2'!C11="","",'Women Track input 2'!C11)</f>
        <v/>
      </c>
      <c r="D788" s="38" t="str">
        <f>IF('Women Track input 2'!D11="","",'Women Track input 2'!D11)</f>
        <v/>
      </c>
      <c r="E788" s="38" t="str">
        <f>IF('Women Track input 2'!E11="","",'Women Track input 2'!E11)</f>
        <v/>
      </c>
      <c r="F788" s="46" t="str">
        <f>IF('Women Track input 2'!X11="","",'Women Track input 2'!G11+60*'Women Track input 2'!F11)</f>
        <v/>
      </c>
      <c r="G788" s="46">
        <f>IF('Women Track input 2'!K11="","",'Women Track input 2'!K11)</f>
        <v>0</v>
      </c>
      <c r="H788" s="46">
        <f>IF('Women Track input 2'!L11="","",'Women Track input 2'!L11)</f>
        <v>0</v>
      </c>
      <c r="I788" s="38" t="str">
        <f t="shared" si="71"/>
        <v/>
      </c>
    </row>
    <row r="789" spans="1:9">
      <c r="A789" t="str">
        <f>IF('Women Track input 2'!A12="","",'Women Track input 2'!A12)</f>
        <v/>
      </c>
      <c r="B789" s="38">
        <f>IF('Women Track input 2'!B12="","",'Women Track input 2'!B12)</f>
        <v>8</v>
      </c>
      <c r="C789" s="38" t="str">
        <f>IF('Women Track input 2'!C12="","",'Women Track input 2'!C12)</f>
        <v/>
      </c>
      <c r="D789" s="38" t="str">
        <f>IF('Women Track input 2'!D12="","",'Women Track input 2'!D12)</f>
        <v/>
      </c>
      <c r="E789" s="38" t="str">
        <f>IF('Women Track input 2'!E12="","",'Women Track input 2'!E12)</f>
        <v/>
      </c>
      <c r="F789" s="46" t="str">
        <f>IF('Women Track input 2'!X12="","",'Women Track input 2'!G12+60*'Women Track input 2'!F12)</f>
        <v/>
      </c>
      <c r="G789" s="46">
        <f>IF('Women Track input 2'!K12="","",'Women Track input 2'!K12)</f>
        <v>0</v>
      </c>
      <c r="H789" s="46">
        <f>IF('Women Track input 2'!L12="","",'Women Track input 2'!L12)</f>
        <v>0</v>
      </c>
      <c r="I789" s="38" t="str">
        <f t="shared" si="71"/>
        <v/>
      </c>
    </row>
    <row r="790" spans="1:9">
      <c r="A790" s="16" t="str">
        <f>IF('Women Track input 2'!A13="","",'Women Track input 2'!A13)</f>
        <v>Event</v>
      </c>
      <c r="B790" t="str">
        <f>IF('Women Track input 2'!B13="","",'Women Track input 2'!B13)</f>
        <v/>
      </c>
      <c r="C790" t="str">
        <f>IF('Women Track input 2'!C13="","",'Women Track input 2'!C13)</f>
        <v/>
      </c>
      <c r="D790" t="str">
        <f>IF('Women Track input 2'!D13="","",'Women Track input 2'!D13)</f>
        <v/>
      </c>
      <c r="E790" t="str">
        <f>IF('Women Track input 2'!E13="","",'Women Track input 2'!E13)</f>
        <v/>
      </c>
      <c r="F790" s="2" t="str">
        <f>IF('Women Track input 2'!T13="","",'Women Track input 2'!T13)</f>
        <v/>
      </c>
      <c r="G790" s="2" t="str">
        <f>IF('Women Track input 2'!K13="","",'Women Track input 2'!K13)</f>
        <v/>
      </c>
      <c r="H790" s="2" t="str">
        <f>IF('Women Track input 2'!L13="","",'Women Track input 2'!L13)</f>
        <v/>
      </c>
    </row>
    <row r="791" spans="1:9">
      <c r="A791" s="39">
        <f>IF('Women Track input 2'!A14="","",'Women Track input 2'!A14)</f>
        <v>1500</v>
      </c>
      <c r="B791" s="47" t="str">
        <f>IF('Women Track input 2'!B14="","",'Women Track input 2'!B14)</f>
        <v>B+C string</v>
      </c>
      <c r="C791" s="42" t="str">
        <f>IF('Women Track input 2'!C14="","",'Women Track input 2'!C14)</f>
        <v/>
      </c>
      <c r="D791" s="42" t="str">
        <f>IF('Women Track input 2'!D14="","",'Women Track input 2'!D14)</f>
        <v/>
      </c>
      <c r="E791" s="42" t="str">
        <f>IF('Women Track input 2'!E14="","",'Women Track input 2'!E14)</f>
        <v/>
      </c>
      <c r="F791" s="43" t="str">
        <f>IF('Women Track input 2'!X14="","",'Women Track input 2'!X14)</f>
        <v>Formatted</v>
      </c>
      <c r="G791" s="43" t="str">
        <f>IF('Women Track input 2'!K14="","",'Women Track input 2'!K14)</f>
        <v>Position</v>
      </c>
      <c r="H791" s="43" t="str">
        <f>IF('Women Track input 2'!L14="","",'Women Track input 2'!L14)</f>
        <v>Bonus</v>
      </c>
      <c r="I791" s="98" t="s">
        <v>261</v>
      </c>
    </row>
    <row r="792" spans="1:9">
      <c r="A792" s="40" t="str">
        <f>IF('Women Track input 2'!A15="","",'Women Track input 2'!A15)</f>
        <v>WOMEN</v>
      </c>
      <c r="B792" s="37" t="str">
        <f>IF('Women Track input 2'!B15="","",'Women Track input 2'!B15)</f>
        <v>Position</v>
      </c>
      <c r="C792" s="37" t="str">
        <f>IF('Women Track input 2'!C15="","",'Women Track input 2'!C15)</f>
        <v>Competitor</v>
      </c>
      <c r="D792" s="37" t="str">
        <f>IF('Women Track input 2'!D15="","",'Women Track input 2'!D15)</f>
        <v>Club</v>
      </c>
      <c r="E792" s="37" t="str">
        <f>IF('Women Track input 2'!E15="","",'Women Track input 2'!E15)</f>
        <v>Bib Number</v>
      </c>
      <c r="F792" s="45" t="str">
        <f>IF('Women Track input 2'!X15="","",'Women Track input 2'!X15)</f>
        <v>Performance</v>
      </c>
      <c r="G792" s="45" t="str">
        <f>IF('Women Track input 2'!K15="","",'Women Track input 2'!K15)</f>
        <v>Points</v>
      </c>
      <c r="H792" s="45" t="str">
        <f>IF('Women Track input 2'!L15="","",'Women Track input 2'!L15)</f>
        <v>Points</v>
      </c>
      <c r="I792" s="44" t="s">
        <v>262</v>
      </c>
    </row>
    <row r="793" spans="1:9">
      <c r="A793" t="str">
        <f>IF('Women Track input 2'!A16="","",'Women Track input 2'!A16)</f>
        <v/>
      </c>
      <c r="B793" s="38">
        <f>IF('Women Track input 2'!B16="","",'Women Track input 2'!B16)</f>
        <v>1</v>
      </c>
      <c r="C793" s="38" t="str">
        <f>IF('Women Track input 2'!C16="","",'Women Track input 2'!C16)</f>
        <v/>
      </c>
      <c r="D793" s="38" t="str">
        <f>IF('Women Track input 2'!D16="","",'Women Track input 2'!D16)</f>
        <v/>
      </c>
      <c r="E793" s="38" t="str">
        <f>IF('Women Track input 2'!E16="","",'Women Track input 2'!E16)</f>
        <v/>
      </c>
      <c r="F793" s="46" t="str">
        <f>IF('Women Track input 2'!X16="","",'Women Track input 2'!G16+60*'Women Track input 2'!F16)</f>
        <v/>
      </c>
      <c r="G793" s="46">
        <f>IF('Women Track input 2'!K16="","",'Women Track input 2'!K16)</f>
        <v>0</v>
      </c>
      <c r="H793" s="46">
        <f>IF('Women Track input 2'!L16="","",'Women Track input 2'!L16)</f>
        <v>0</v>
      </c>
      <c r="I793" s="99" t="str">
        <f>IF(G793=0,"",F793)</f>
        <v/>
      </c>
    </row>
    <row r="794" spans="1:9">
      <c r="A794" t="str">
        <f>IF('Women Track input 2'!A17="","",'Women Track input 2'!A17)</f>
        <v/>
      </c>
      <c r="B794" s="38">
        <f>IF('Women Track input 2'!B17="","",'Women Track input 2'!B17)</f>
        <v>2</v>
      </c>
      <c r="C794" s="38" t="str">
        <f>IF('Women Track input 2'!C17="","",'Women Track input 2'!C17)</f>
        <v/>
      </c>
      <c r="D794" s="38" t="str">
        <f>IF('Women Track input 2'!D17="","",'Women Track input 2'!D17)</f>
        <v/>
      </c>
      <c r="E794" s="38" t="str">
        <f>IF('Women Track input 2'!E17="","",'Women Track input 2'!E17)</f>
        <v/>
      </c>
      <c r="F794" s="46" t="str">
        <f>IF('Women Track input 2'!X17="","",'Women Track input 2'!G17+60*'Women Track input 2'!F17)</f>
        <v/>
      </c>
      <c r="G794" s="46">
        <f>IF('Women Track input 2'!K17="","",'Women Track input 2'!K17)</f>
        <v>0</v>
      </c>
      <c r="H794" s="46">
        <f>IF('Women Track input 2'!L17="","",'Women Track input 2'!L17)</f>
        <v>0</v>
      </c>
      <c r="I794" s="38" t="str">
        <f t="shared" ref="I794:I800" si="72">IF(G794=0,"",F794)</f>
        <v/>
      </c>
    </row>
    <row r="795" spans="1:9">
      <c r="A795" t="str">
        <f>IF('Women Track input 2'!A18="","",'Women Track input 2'!A18)</f>
        <v/>
      </c>
      <c r="B795" s="38">
        <f>IF('Women Track input 2'!B18="","",'Women Track input 2'!B18)</f>
        <v>3</v>
      </c>
      <c r="C795" s="38" t="str">
        <f>IF('Women Track input 2'!C18="","",'Women Track input 2'!C18)</f>
        <v/>
      </c>
      <c r="D795" s="38" t="str">
        <f>IF('Women Track input 2'!D18="","",'Women Track input 2'!D18)</f>
        <v/>
      </c>
      <c r="E795" s="38" t="str">
        <f>IF('Women Track input 2'!E18="","",'Women Track input 2'!E18)</f>
        <v/>
      </c>
      <c r="F795" s="46" t="str">
        <f>IF('Women Track input 2'!X18="","",'Women Track input 2'!G18+60*'Women Track input 2'!F18)</f>
        <v/>
      </c>
      <c r="G795" s="46">
        <f>IF('Women Track input 2'!K18="","",'Women Track input 2'!K18)</f>
        <v>0</v>
      </c>
      <c r="H795" s="46">
        <f>IF('Women Track input 2'!L18="","",'Women Track input 2'!L18)</f>
        <v>0</v>
      </c>
      <c r="I795" s="38" t="str">
        <f t="shared" si="72"/>
        <v/>
      </c>
    </row>
    <row r="796" spans="1:9">
      <c r="A796" t="str">
        <f>IF('Women Track input 2'!A19="","",'Women Track input 2'!A19)</f>
        <v/>
      </c>
      <c r="B796" s="38">
        <f>IF('Women Track input 2'!B19="","",'Women Track input 2'!B19)</f>
        <v>4</v>
      </c>
      <c r="C796" s="38" t="str">
        <f>IF('Women Track input 2'!C19="","",'Women Track input 2'!C19)</f>
        <v/>
      </c>
      <c r="D796" s="38" t="str">
        <f>IF('Women Track input 2'!D19="","",'Women Track input 2'!D19)</f>
        <v/>
      </c>
      <c r="E796" s="38" t="str">
        <f>IF('Women Track input 2'!E19="","",'Women Track input 2'!E19)</f>
        <v/>
      </c>
      <c r="F796" s="46" t="str">
        <f>IF('Women Track input 2'!X19="","",'Women Track input 2'!G19+60*'Women Track input 2'!F19)</f>
        <v/>
      </c>
      <c r="G796" s="46">
        <f>IF('Women Track input 2'!K19="","",'Women Track input 2'!K19)</f>
        <v>0</v>
      </c>
      <c r="H796" s="46">
        <f>IF('Women Track input 2'!L19="","",'Women Track input 2'!L19)</f>
        <v>0</v>
      </c>
      <c r="I796" s="38" t="str">
        <f t="shared" si="72"/>
        <v/>
      </c>
    </row>
    <row r="797" spans="1:9">
      <c r="A797" t="str">
        <f>IF('Women Track input 2'!A20="","",'Women Track input 2'!A20)</f>
        <v/>
      </c>
      <c r="B797" s="38">
        <f>IF('Women Track input 2'!B20="","",'Women Track input 2'!B20)</f>
        <v>5</v>
      </c>
      <c r="C797" s="38" t="str">
        <f>IF('Women Track input 2'!C20="","",'Women Track input 2'!C20)</f>
        <v/>
      </c>
      <c r="D797" s="38" t="str">
        <f>IF('Women Track input 2'!D20="","",'Women Track input 2'!D20)</f>
        <v/>
      </c>
      <c r="E797" s="38" t="str">
        <f>IF('Women Track input 2'!E20="","",'Women Track input 2'!E20)</f>
        <v/>
      </c>
      <c r="F797" s="46" t="str">
        <f>IF('Women Track input 2'!X20="","",'Women Track input 2'!G20+60*'Women Track input 2'!F20)</f>
        <v/>
      </c>
      <c r="G797" s="46">
        <f>IF('Women Track input 2'!K20="","",'Women Track input 2'!K20)</f>
        <v>0</v>
      </c>
      <c r="H797" s="46">
        <f>IF('Women Track input 2'!L20="","",'Women Track input 2'!L20)</f>
        <v>0</v>
      </c>
      <c r="I797" s="38" t="str">
        <f t="shared" si="72"/>
        <v/>
      </c>
    </row>
    <row r="798" spans="1:9">
      <c r="A798" t="str">
        <f>IF('Women Track input 2'!A21="","",'Women Track input 2'!A21)</f>
        <v/>
      </c>
      <c r="B798" s="38">
        <f>IF('Women Track input 2'!B21="","",'Women Track input 2'!B21)</f>
        <v>6</v>
      </c>
      <c r="C798" s="38" t="str">
        <f>IF('Women Track input 2'!C21="","",'Women Track input 2'!C21)</f>
        <v/>
      </c>
      <c r="D798" s="38" t="str">
        <f>IF('Women Track input 2'!D21="","",'Women Track input 2'!D21)</f>
        <v/>
      </c>
      <c r="E798" s="38" t="str">
        <f>IF('Women Track input 2'!E21="","",'Women Track input 2'!E21)</f>
        <v/>
      </c>
      <c r="F798" s="46" t="str">
        <f>IF('Women Track input 2'!X21="","",'Women Track input 2'!G21+60*'Women Track input 2'!F21)</f>
        <v/>
      </c>
      <c r="G798" s="46">
        <f>IF('Women Track input 2'!K21="","",'Women Track input 2'!K21)</f>
        <v>0</v>
      </c>
      <c r="H798" s="46">
        <f>IF('Women Track input 2'!L21="","",'Women Track input 2'!L21)</f>
        <v>0</v>
      </c>
      <c r="I798" s="38" t="str">
        <f t="shared" si="72"/>
        <v/>
      </c>
    </row>
    <row r="799" spans="1:9">
      <c r="A799" t="str">
        <f>IF('Women Track input 2'!A22="","",'Women Track input 2'!A22)</f>
        <v/>
      </c>
      <c r="B799" s="38">
        <f>IF('Women Track input 2'!B22="","",'Women Track input 2'!B22)</f>
        <v>7</v>
      </c>
      <c r="C799" s="38" t="str">
        <f>IF('Women Track input 2'!C22="","",'Women Track input 2'!C22)</f>
        <v/>
      </c>
      <c r="D799" s="38" t="str">
        <f>IF('Women Track input 2'!D22="","",'Women Track input 2'!D22)</f>
        <v/>
      </c>
      <c r="E799" s="38" t="str">
        <f>IF('Women Track input 2'!E22="","",'Women Track input 2'!E22)</f>
        <v/>
      </c>
      <c r="F799" s="46" t="str">
        <f>IF('Women Track input 2'!X22="","",'Women Track input 2'!G22+60*'Women Track input 2'!F22)</f>
        <v/>
      </c>
      <c r="G799" s="46">
        <f>IF('Women Track input 2'!K22="","",'Women Track input 2'!K22)</f>
        <v>0</v>
      </c>
      <c r="H799" s="46">
        <f>IF('Women Track input 2'!L22="","",'Women Track input 2'!L22)</f>
        <v>0</v>
      </c>
      <c r="I799" s="38" t="str">
        <f t="shared" si="72"/>
        <v/>
      </c>
    </row>
    <row r="800" spans="1:9">
      <c r="A800" t="str">
        <f>IF('Women Track input 2'!A23="","",'Women Track input 2'!A23)</f>
        <v/>
      </c>
      <c r="B800" s="38">
        <f>IF('Women Track input 2'!B23="","",'Women Track input 2'!B23)</f>
        <v>8</v>
      </c>
      <c r="C800" s="38" t="str">
        <f>IF('Women Track input 2'!C23="","",'Women Track input 2'!C23)</f>
        <v/>
      </c>
      <c r="D800" s="38" t="str">
        <f>IF('Women Track input 2'!D23="","",'Women Track input 2'!D23)</f>
        <v/>
      </c>
      <c r="E800" s="38" t="str">
        <f>IF('Women Track input 2'!E23="","",'Women Track input 2'!E23)</f>
        <v/>
      </c>
      <c r="F800" s="46" t="str">
        <f>IF('Women Track input 2'!X23="","",'Women Track input 2'!G23+60*'Women Track input 2'!F23)</f>
        <v/>
      </c>
      <c r="G800" s="46">
        <f>IF('Women Track input 2'!K23="","",'Women Track input 2'!K23)</f>
        <v>0</v>
      </c>
      <c r="H800" s="46">
        <f>IF('Women Track input 2'!L23="","",'Women Track input 2'!L23)</f>
        <v>0</v>
      </c>
      <c r="I800" s="38" t="str">
        <f t="shared" si="72"/>
        <v/>
      </c>
    </row>
    <row r="801" spans="1:9">
      <c r="A801" t="str">
        <f>IF('Women Track input 2'!A24="","",'Women Track input 2'!A24)</f>
        <v/>
      </c>
      <c r="B801" s="38">
        <f>IF('Women Track input 2'!B24="","",'Women Track input 2'!B24)</f>
        <v>9</v>
      </c>
      <c r="C801" s="38" t="str">
        <f>IF('Women Track input 2'!C24="","",'Women Track input 2'!C24)</f>
        <v/>
      </c>
      <c r="D801" s="38" t="str">
        <f>IF('Women Track input 2'!D24="","",'Women Track input 2'!D24)</f>
        <v/>
      </c>
      <c r="E801" s="38" t="str">
        <f>IF('Women Track input 2'!E24="","",'Women Track input 2'!E24)</f>
        <v/>
      </c>
      <c r="F801" s="46" t="str">
        <f>IF('Women Track input 2'!X24="","",'Women Track input 2'!G24+60*'Women Track input 2'!F24)</f>
        <v/>
      </c>
      <c r="G801" s="46">
        <f>IF('Women Track input 2'!K24="","",'Women Track input 2'!K24)</f>
        <v>0</v>
      </c>
      <c r="H801" s="46">
        <f>IF('Women Track input 2'!L24="","",'Women Track input 2'!L24)</f>
        <v>0</v>
      </c>
      <c r="I801" s="99" t="str">
        <f>IF(G801=0,"",F801)</f>
        <v/>
      </c>
    </row>
    <row r="802" spans="1:9">
      <c r="A802" t="str">
        <f>IF('Women Track input 2'!A25="","",'Women Track input 2'!A25)</f>
        <v/>
      </c>
      <c r="B802" s="38">
        <f>IF('Women Track input 2'!B25="","",'Women Track input 2'!B25)</f>
        <v>10</v>
      </c>
      <c r="C802" s="38" t="str">
        <f>IF('Women Track input 2'!C25="","",'Women Track input 2'!C25)</f>
        <v/>
      </c>
      <c r="D802" s="38" t="str">
        <f>IF('Women Track input 2'!D25="","",'Women Track input 2'!D25)</f>
        <v/>
      </c>
      <c r="E802" s="38" t="str">
        <f>IF('Women Track input 2'!E25="","",'Women Track input 2'!E25)</f>
        <v/>
      </c>
      <c r="F802" s="46" t="str">
        <f>IF('Women Track input 2'!X25="","",'Women Track input 2'!G25+60*'Women Track input 2'!F25)</f>
        <v/>
      </c>
      <c r="G802" s="46">
        <f>IF('Women Track input 2'!K25="","",'Women Track input 2'!K25)</f>
        <v>0</v>
      </c>
      <c r="H802" s="46">
        <f>IF('Women Track input 2'!L25="","",'Women Track input 2'!L25)</f>
        <v>0</v>
      </c>
      <c r="I802" s="38" t="str">
        <f t="shared" ref="I802:I808" si="73">IF(G802=0,"",F802)</f>
        <v/>
      </c>
    </row>
    <row r="803" spans="1:9">
      <c r="A803" t="str">
        <f>IF('Women Track input 2'!A26="","",'Women Track input 2'!A26)</f>
        <v/>
      </c>
      <c r="B803" s="38">
        <f>IF('Women Track input 2'!B26="","",'Women Track input 2'!B26)</f>
        <v>11</v>
      </c>
      <c r="C803" s="38" t="str">
        <f>IF('Women Track input 2'!C26="","",'Women Track input 2'!C26)</f>
        <v/>
      </c>
      <c r="D803" s="38" t="str">
        <f>IF('Women Track input 2'!D26="","",'Women Track input 2'!D26)</f>
        <v/>
      </c>
      <c r="E803" s="38" t="str">
        <f>IF('Women Track input 2'!E26="","",'Women Track input 2'!E26)</f>
        <v/>
      </c>
      <c r="F803" s="46" t="str">
        <f>IF('Women Track input 2'!X26="","",'Women Track input 2'!G26+60*'Women Track input 2'!F26)</f>
        <v/>
      </c>
      <c r="G803" s="46">
        <f>IF('Women Track input 2'!K26="","",'Women Track input 2'!K26)</f>
        <v>0</v>
      </c>
      <c r="H803" s="46">
        <f>IF('Women Track input 2'!L26="","",'Women Track input 2'!L26)</f>
        <v>0</v>
      </c>
      <c r="I803" s="38" t="str">
        <f t="shared" si="73"/>
        <v/>
      </c>
    </row>
    <row r="804" spans="1:9">
      <c r="A804" t="str">
        <f>IF('Women Track input 2'!A27="","",'Women Track input 2'!A27)</f>
        <v/>
      </c>
      <c r="B804" s="38">
        <f>IF('Women Track input 2'!B27="","",'Women Track input 2'!B27)</f>
        <v>12</v>
      </c>
      <c r="C804" s="38" t="str">
        <f>IF('Women Track input 2'!C27="","",'Women Track input 2'!C27)</f>
        <v/>
      </c>
      <c r="D804" s="38" t="str">
        <f>IF('Women Track input 2'!D27="","",'Women Track input 2'!D27)</f>
        <v/>
      </c>
      <c r="E804" s="38" t="str">
        <f>IF('Women Track input 2'!E27="","",'Women Track input 2'!E27)</f>
        <v/>
      </c>
      <c r="F804" s="46" t="str">
        <f>IF('Women Track input 2'!X27="","",'Women Track input 2'!G27+60*'Women Track input 2'!F27)</f>
        <v/>
      </c>
      <c r="G804" s="46">
        <f>IF('Women Track input 2'!K27="","",'Women Track input 2'!K27)</f>
        <v>0</v>
      </c>
      <c r="H804" s="46">
        <f>IF('Women Track input 2'!L27="","",'Women Track input 2'!L27)</f>
        <v>0</v>
      </c>
      <c r="I804" s="38" t="str">
        <f t="shared" si="73"/>
        <v/>
      </c>
    </row>
    <row r="805" spans="1:9">
      <c r="A805" t="str">
        <f>IF('Women Track input 2'!A28="","",'Women Track input 2'!A28)</f>
        <v/>
      </c>
      <c r="B805" s="38">
        <f>IF('Women Track input 2'!B28="","",'Women Track input 2'!B28)</f>
        <v>13</v>
      </c>
      <c r="C805" s="38" t="str">
        <f>IF('Women Track input 2'!C28="","",'Women Track input 2'!C28)</f>
        <v/>
      </c>
      <c r="D805" s="38" t="str">
        <f>IF('Women Track input 2'!D28="","",'Women Track input 2'!D28)</f>
        <v/>
      </c>
      <c r="E805" s="38" t="str">
        <f>IF('Women Track input 2'!E28="","",'Women Track input 2'!E28)</f>
        <v/>
      </c>
      <c r="F805" s="46" t="str">
        <f>IF('Women Track input 2'!X28="","",'Women Track input 2'!G28+60*'Women Track input 2'!F28)</f>
        <v/>
      </c>
      <c r="G805" s="46">
        <f>IF('Women Track input 2'!K28="","",'Women Track input 2'!K28)</f>
        <v>0</v>
      </c>
      <c r="H805" s="46">
        <f>IF('Women Track input 2'!L28="","",'Women Track input 2'!L28)</f>
        <v>0</v>
      </c>
      <c r="I805" s="38" t="str">
        <f t="shared" si="73"/>
        <v/>
      </c>
    </row>
    <row r="806" spans="1:9">
      <c r="A806" t="str">
        <f>IF('Women Track input 2'!A29="","",'Women Track input 2'!A29)</f>
        <v/>
      </c>
      <c r="B806" s="38">
        <f>IF('Women Track input 2'!B29="","",'Women Track input 2'!B29)</f>
        <v>14</v>
      </c>
      <c r="C806" s="38" t="str">
        <f>IF('Women Track input 2'!C29="","",'Women Track input 2'!C29)</f>
        <v/>
      </c>
      <c r="D806" s="38" t="str">
        <f>IF('Women Track input 2'!D29="","",'Women Track input 2'!D29)</f>
        <v/>
      </c>
      <c r="E806" s="38" t="str">
        <f>IF('Women Track input 2'!E29="","",'Women Track input 2'!E29)</f>
        <v/>
      </c>
      <c r="F806" s="46" t="str">
        <f>IF('Women Track input 2'!X29="","",'Women Track input 2'!G29+60*'Women Track input 2'!F29)</f>
        <v/>
      </c>
      <c r="G806" s="46">
        <f>IF('Women Track input 2'!K29="","",'Women Track input 2'!K29)</f>
        <v>0</v>
      </c>
      <c r="H806" s="46">
        <f>IF('Women Track input 2'!L29="","",'Women Track input 2'!L29)</f>
        <v>0</v>
      </c>
      <c r="I806" s="38" t="str">
        <f t="shared" si="73"/>
        <v/>
      </c>
    </row>
    <row r="807" spans="1:9">
      <c r="A807" t="str">
        <f>IF('Women Track input 2'!A30="","",'Women Track input 2'!A30)</f>
        <v/>
      </c>
      <c r="B807" s="38">
        <f>IF('Women Track input 2'!B30="","",'Women Track input 2'!B30)</f>
        <v>15</v>
      </c>
      <c r="C807" s="38" t="str">
        <f>IF('Women Track input 2'!C30="","",'Women Track input 2'!C30)</f>
        <v/>
      </c>
      <c r="D807" s="38" t="str">
        <f>IF('Women Track input 2'!D30="","",'Women Track input 2'!D30)</f>
        <v/>
      </c>
      <c r="E807" s="38" t="str">
        <f>IF('Women Track input 2'!E30="","",'Women Track input 2'!E30)</f>
        <v/>
      </c>
      <c r="F807" s="46" t="str">
        <f>IF('Women Track input 2'!X30="","",'Women Track input 2'!G30+60*'Women Track input 2'!F30)</f>
        <v/>
      </c>
      <c r="G807" s="46">
        <f>IF('Women Track input 2'!K30="","",'Women Track input 2'!K30)</f>
        <v>0</v>
      </c>
      <c r="H807" s="46">
        <f>IF('Women Track input 2'!L30="","",'Women Track input 2'!L30)</f>
        <v>0</v>
      </c>
      <c r="I807" s="38" t="str">
        <f t="shared" si="73"/>
        <v/>
      </c>
    </row>
    <row r="808" spans="1:9">
      <c r="A808" t="str">
        <f>IF('Women Track input 2'!A31="","",'Women Track input 2'!A31)</f>
        <v/>
      </c>
      <c r="B808" s="38">
        <f>IF('Women Track input 2'!B31="","",'Women Track input 2'!B31)</f>
        <v>16</v>
      </c>
      <c r="C808" s="38" t="str">
        <f>IF('Women Track input 2'!C31="","",'Women Track input 2'!C31)</f>
        <v/>
      </c>
      <c r="D808" s="38" t="str">
        <f>IF('Women Track input 2'!D31="","",'Women Track input 2'!D31)</f>
        <v/>
      </c>
      <c r="E808" s="38" t="str">
        <f>IF('Women Track input 2'!E31="","",'Women Track input 2'!E31)</f>
        <v/>
      </c>
      <c r="F808" s="46" t="str">
        <f>IF('Women Track input 2'!X31="","",'Women Track input 2'!G31+60*'Women Track input 2'!F31)</f>
        <v/>
      </c>
      <c r="G808" s="46">
        <f>IF('Women Track input 2'!K31="","",'Women Track input 2'!K31)</f>
        <v>0</v>
      </c>
      <c r="H808" s="46">
        <f>IF('Women Track input 2'!L31="","",'Women Track input 2'!L31)</f>
        <v>0</v>
      </c>
      <c r="I808" s="38" t="str">
        <f t="shared" si="73"/>
        <v/>
      </c>
    </row>
    <row r="809" spans="1:9">
      <c r="A809" t="str">
        <f>IF('Women Track input 2'!A32="","",'Women Track input 2'!A32)</f>
        <v/>
      </c>
      <c r="B809" t="str">
        <f>IF('Women Track input 2'!B32="","",'Women Track input 2'!B32)</f>
        <v/>
      </c>
      <c r="C809" t="str">
        <f>IF('Women Track input 2'!C32="","",'Women Track input 2'!C32)</f>
        <v/>
      </c>
      <c r="D809" t="str">
        <f>IF('Women Track input 2'!D32="","",'Women Track input 2'!D32)</f>
        <v/>
      </c>
      <c r="E809" t="str">
        <f>IF('Women Track input 2'!E32="","",'Women Track input 2'!E32)</f>
        <v/>
      </c>
      <c r="F809" s="2" t="str">
        <f>IF('Women Track input 2'!T32="","",'Women Track input 2'!T32)</f>
        <v/>
      </c>
      <c r="G809" t="str">
        <f>IF('Women Track input 2'!K32="","",'Women Track input 2'!K32)</f>
        <v/>
      </c>
      <c r="H809" t="str">
        <f>IF('Women Track input 2'!L32="","",'Women Track input 2'!L32)</f>
        <v/>
      </c>
    </row>
    <row r="810" spans="1:9">
      <c r="A810" t="str">
        <f>IF('Women Track input 2'!A33="","",'Women Track input 2'!A33)</f>
        <v/>
      </c>
      <c r="B810" t="str">
        <f>IF('Women Track input 2'!B33="","",'Women Track input 2'!B33)</f>
        <v/>
      </c>
      <c r="C810" t="str">
        <f>IF('Women Track input 2'!C33="","",'Women Track input 2'!C33)</f>
        <v/>
      </c>
      <c r="D810" t="str">
        <f>IF('Women Track input 2'!D33="","",'Women Track input 2'!D33)</f>
        <v/>
      </c>
      <c r="E810" t="str">
        <f>IF('Women Track input 2'!E33="","",'Women Track input 2'!E33)</f>
        <v/>
      </c>
      <c r="F810" s="2" t="str">
        <f>IF('Women Track input 2'!T33="","",'Women Track input 2'!T33)</f>
        <v/>
      </c>
      <c r="G810" t="str">
        <f>IF('Women Track input 2'!K33="","",'Women Track input 2'!K33)</f>
        <v/>
      </c>
      <c r="H810" t="str">
        <f>IF('Women Track input 2'!L33="","",'Women Track input 2'!L33)</f>
        <v/>
      </c>
    </row>
    <row r="811" spans="1:9">
      <c r="A811" s="39" t="str">
        <f>IF('Women Track input 2'!A34="","",'Women Track input 2'!A34)</f>
        <v>Event</v>
      </c>
      <c r="B811" s="39" t="str">
        <f>IF('Women Track input 2'!B34="","",'Women Track input 2'!B34)</f>
        <v>Event</v>
      </c>
      <c r="C811" s="39">
        <f>IF('Women Track input 2'!C34="","",'Women Track input 2'!C34)</f>
        <v>5000</v>
      </c>
      <c r="D811" s="39" t="str">
        <f>IF('Women Track input 2'!D34="","",'Women Track input 2'!D34)</f>
        <v>metres</v>
      </c>
      <c r="E811" s="40" t="str">
        <f>IF('Women Track input 2'!E34="","",'Women Track input 2'!E34)</f>
        <v/>
      </c>
      <c r="F811" s="2" t="str">
        <f>IF('Women Track input 2'!T34="","",'Women Track input 2'!T34)</f>
        <v/>
      </c>
      <c r="G811" s="2" t="str">
        <f>IF('Women Track input 2'!K34="","",'Women Track input 2'!K34)</f>
        <v/>
      </c>
      <c r="H811" s="2" t="str">
        <f>IF('Women Track input 2'!L34="","",'Women Track input 2'!L34)</f>
        <v/>
      </c>
    </row>
    <row r="812" spans="1:9">
      <c r="A812" s="39">
        <f>IF('Women Track input 2'!A35="","",'Women Track input 2'!A35)</f>
        <v>5000</v>
      </c>
      <c r="B812" s="41" t="str">
        <f>IF('Women Track input 2'!B35="","",'Women Track input 2'!B35)</f>
        <v>A string</v>
      </c>
      <c r="C812" s="42" t="str">
        <f>IF('Women Track input 2'!C35="","",'Women Track input 2'!C35)</f>
        <v/>
      </c>
      <c r="D812" s="42" t="str">
        <f>IF('Women Track input 2'!D35="","",'Women Track input 2'!D35)</f>
        <v/>
      </c>
      <c r="E812" s="42" t="str">
        <f>IF('Women Track input 2'!E35="","",'Women Track input 2'!E35)</f>
        <v/>
      </c>
      <c r="F812" s="43" t="str">
        <f>IF('Women Track input 2'!X35="","",'Women Track input 2'!X35)</f>
        <v>Formatted</v>
      </c>
      <c r="G812" s="43" t="str">
        <f>IF('Women Track input 2'!K35="","",'Women Track input 2'!K35)</f>
        <v>Position</v>
      </c>
      <c r="H812" s="43" t="str">
        <f>IF('Women Track input 2'!L35="","",'Women Track input 2'!L35)</f>
        <v>Bonus</v>
      </c>
      <c r="I812" s="98" t="s">
        <v>261</v>
      </c>
    </row>
    <row r="813" spans="1:9">
      <c r="A813" s="40" t="str">
        <f>IF('Women Track input 2'!A36="","",'Women Track input 2'!A36)</f>
        <v>WOMEN</v>
      </c>
      <c r="B813" s="44" t="str">
        <f>IF('Women Track input 2'!B36="","",'Women Track input 2'!B36)</f>
        <v>Position</v>
      </c>
      <c r="C813" s="37" t="str">
        <f>IF('Women Track input 2'!C36="","",'Women Track input 2'!C36)</f>
        <v>Competitor</v>
      </c>
      <c r="D813" s="37" t="str">
        <f>IF('Women Track input 2'!D36="","",'Women Track input 2'!D36)</f>
        <v>Club</v>
      </c>
      <c r="E813" s="37" t="str">
        <f>IF('Women Track input 2'!E36="","",'Women Track input 2'!E36)</f>
        <v>Bib Number</v>
      </c>
      <c r="F813" s="45" t="str">
        <f>IF('Women Track input 2'!X36="","",'Women Track input 2'!X36)</f>
        <v>Performance</v>
      </c>
      <c r="G813" s="45" t="str">
        <f>IF('Women Track input 2'!K36="","",'Women Track input 2'!K36)</f>
        <v>Points</v>
      </c>
      <c r="H813" s="45" t="str">
        <f>IF('Women Track input 2'!L36="","",'Women Track input 2'!L36)</f>
        <v>Points</v>
      </c>
      <c r="I813" s="44" t="s">
        <v>262</v>
      </c>
    </row>
    <row r="814" spans="1:9">
      <c r="A814" t="str">
        <f>IF('Women Track input 2'!A37="","",'Women Track input 2'!A37)</f>
        <v/>
      </c>
      <c r="B814" s="38">
        <f>IF('Women Track input 2'!B37="","",'Women Track input 2'!B37)</f>
        <v>1</v>
      </c>
      <c r="C814" s="38" t="str">
        <f>IF('Women Track input 2'!C37="","",'Women Track input 2'!C37)</f>
        <v/>
      </c>
      <c r="D814" s="38" t="str">
        <f>IF('Women Track input 2'!D37="","",'Women Track input 2'!D37)</f>
        <v/>
      </c>
      <c r="E814" s="38" t="str">
        <f>IF('Women Track input 2'!E37="","",'Women Track input 2'!E37)</f>
        <v/>
      </c>
      <c r="F814" s="46" t="str">
        <f>IF('Women Track input 2'!X37="","",'Women Track input 2'!G37+60*'Women Track input 2'!F37)</f>
        <v/>
      </c>
      <c r="G814" s="46">
        <f>IF('Women Track input 2'!K37="","",'Women Track input 2'!K37)</f>
        <v>0</v>
      </c>
      <c r="H814" s="46">
        <f>IF('Women Track input 2'!L37="","",'Women Track input 2'!L37)</f>
        <v>0</v>
      </c>
      <c r="I814" s="99" t="str">
        <f>IF(G814=0,"",F814)</f>
        <v/>
      </c>
    </row>
    <row r="815" spans="1:9">
      <c r="A815" t="str">
        <f>IF('Women Track input 2'!A38="","",'Women Track input 2'!A38)</f>
        <v/>
      </c>
      <c r="B815" s="38">
        <f>IF('Women Track input 2'!B38="","",'Women Track input 2'!B38)</f>
        <v>2</v>
      </c>
      <c r="C815" s="38" t="str">
        <f>IF('Women Track input 2'!C38="","",'Women Track input 2'!C38)</f>
        <v/>
      </c>
      <c r="D815" s="38" t="str">
        <f>IF('Women Track input 2'!D38="","",'Women Track input 2'!D38)</f>
        <v/>
      </c>
      <c r="E815" s="38" t="str">
        <f>IF('Women Track input 2'!E38="","",'Women Track input 2'!E38)</f>
        <v/>
      </c>
      <c r="F815" s="46" t="str">
        <f>IF('Women Track input 2'!X38="","",'Women Track input 2'!G38+60*'Women Track input 2'!F38)</f>
        <v/>
      </c>
      <c r="G815" s="46">
        <f>IF('Women Track input 2'!K38="","",'Women Track input 2'!K38)</f>
        <v>0</v>
      </c>
      <c r="H815" s="46">
        <f>IF('Women Track input 2'!L38="","",'Women Track input 2'!L38)</f>
        <v>0</v>
      </c>
      <c r="I815" s="38" t="str">
        <f t="shared" ref="I815:I821" si="74">IF(G815=0,"",F815)</f>
        <v/>
      </c>
    </row>
    <row r="816" spans="1:9">
      <c r="A816" t="str">
        <f>IF('Women Track input 2'!A39="","",'Women Track input 2'!A39)</f>
        <v/>
      </c>
      <c r="B816" s="38">
        <f>IF('Women Track input 2'!B39="","",'Women Track input 2'!B39)</f>
        <v>3</v>
      </c>
      <c r="C816" s="38" t="str">
        <f>IF('Women Track input 2'!C39="","",'Women Track input 2'!C39)</f>
        <v/>
      </c>
      <c r="D816" s="38" t="str">
        <f>IF('Women Track input 2'!D39="","",'Women Track input 2'!D39)</f>
        <v/>
      </c>
      <c r="E816" s="38" t="str">
        <f>IF('Women Track input 2'!E39="","",'Women Track input 2'!E39)</f>
        <v/>
      </c>
      <c r="F816" s="46" t="str">
        <f>IF('Women Track input 2'!X39="","",'Women Track input 2'!G39+60*'Women Track input 2'!F39)</f>
        <v/>
      </c>
      <c r="G816" s="46">
        <f>IF('Women Track input 2'!K39="","",'Women Track input 2'!K39)</f>
        <v>0</v>
      </c>
      <c r="H816" s="46">
        <f>IF('Women Track input 2'!L39="","",'Women Track input 2'!L39)</f>
        <v>0</v>
      </c>
      <c r="I816" s="38" t="str">
        <f t="shared" si="74"/>
        <v/>
      </c>
    </row>
    <row r="817" spans="1:9">
      <c r="A817" t="str">
        <f>IF('Women Track input 2'!A40="","",'Women Track input 2'!A40)</f>
        <v/>
      </c>
      <c r="B817" s="38">
        <f>IF('Women Track input 2'!B40="","",'Women Track input 2'!B40)</f>
        <v>4</v>
      </c>
      <c r="C817" s="38" t="str">
        <f>IF('Women Track input 2'!C40="","",'Women Track input 2'!C40)</f>
        <v/>
      </c>
      <c r="D817" s="38" t="str">
        <f>IF('Women Track input 2'!D40="","",'Women Track input 2'!D40)</f>
        <v/>
      </c>
      <c r="E817" s="38" t="str">
        <f>IF('Women Track input 2'!E40="","",'Women Track input 2'!E40)</f>
        <v/>
      </c>
      <c r="F817" s="46" t="str">
        <f>IF('Women Track input 2'!X40="","",'Women Track input 2'!G40+60*'Women Track input 2'!F40)</f>
        <v/>
      </c>
      <c r="G817" s="46">
        <f>IF('Women Track input 2'!K40="","",'Women Track input 2'!K40)</f>
        <v>0</v>
      </c>
      <c r="H817" s="46">
        <f>IF('Women Track input 2'!L40="","",'Women Track input 2'!L40)</f>
        <v>0</v>
      </c>
      <c r="I817" s="38" t="str">
        <f t="shared" si="74"/>
        <v/>
      </c>
    </row>
    <row r="818" spans="1:9">
      <c r="A818" t="str">
        <f>IF('Women Track input 2'!A41="","",'Women Track input 2'!A41)</f>
        <v/>
      </c>
      <c r="B818" s="38">
        <f>IF('Women Track input 2'!B41="","",'Women Track input 2'!B41)</f>
        <v>5</v>
      </c>
      <c r="C818" s="38" t="str">
        <f>IF('Women Track input 2'!C41="","",'Women Track input 2'!C41)</f>
        <v/>
      </c>
      <c r="D818" s="38" t="str">
        <f>IF('Women Track input 2'!D41="","",'Women Track input 2'!D41)</f>
        <v/>
      </c>
      <c r="E818" s="38" t="str">
        <f>IF('Women Track input 2'!E41="","",'Women Track input 2'!E41)</f>
        <v/>
      </c>
      <c r="F818" s="46" t="str">
        <f>IF('Women Track input 2'!X41="","",'Women Track input 2'!G41+60*'Women Track input 2'!F41)</f>
        <v/>
      </c>
      <c r="G818" s="46">
        <f>IF('Women Track input 2'!K41="","",'Women Track input 2'!K41)</f>
        <v>0</v>
      </c>
      <c r="H818" s="46">
        <f>IF('Women Track input 2'!L41="","",'Women Track input 2'!L41)</f>
        <v>0</v>
      </c>
      <c r="I818" s="38" t="str">
        <f t="shared" si="74"/>
        <v/>
      </c>
    </row>
    <row r="819" spans="1:9">
      <c r="A819" t="str">
        <f>IF('Women Track input 2'!A42="","",'Women Track input 2'!A42)</f>
        <v/>
      </c>
      <c r="B819" s="38">
        <f>IF('Women Track input 2'!B42="","",'Women Track input 2'!B42)</f>
        <v>6</v>
      </c>
      <c r="C819" s="38" t="str">
        <f>IF('Women Track input 2'!C42="","",'Women Track input 2'!C42)</f>
        <v/>
      </c>
      <c r="D819" s="38" t="str">
        <f>IF('Women Track input 2'!D42="","",'Women Track input 2'!D42)</f>
        <v/>
      </c>
      <c r="E819" s="38" t="str">
        <f>IF('Women Track input 2'!E42="","",'Women Track input 2'!E42)</f>
        <v/>
      </c>
      <c r="F819" s="46" t="str">
        <f>IF('Women Track input 2'!X42="","",'Women Track input 2'!G42+60*'Women Track input 2'!F42)</f>
        <v/>
      </c>
      <c r="G819" s="46">
        <f>IF('Women Track input 2'!K42="","",'Women Track input 2'!K42)</f>
        <v>0</v>
      </c>
      <c r="H819" s="46">
        <f>IF('Women Track input 2'!L42="","",'Women Track input 2'!L42)</f>
        <v>0</v>
      </c>
      <c r="I819" s="38" t="str">
        <f t="shared" si="74"/>
        <v/>
      </c>
    </row>
    <row r="820" spans="1:9">
      <c r="A820" t="str">
        <f>IF('Women Track input 2'!A43="","",'Women Track input 2'!A43)</f>
        <v/>
      </c>
      <c r="B820" s="38">
        <f>IF('Women Track input 2'!B43="","",'Women Track input 2'!B43)</f>
        <v>7</v>
      </c>
      <c r="C820" s="38" t="str">
        <f>IF('Women Track input 2'!C43="","",'Women Track input 2'!C43)</f>
        <v/>
      </c>
      <c r="D820" s="38" t="str">
        <f>IF('Women Track input 2'!D43="","",'Women Track input 2'!D43)</f>
        <v/>
      </c>
      <c r="E820" s="38" t="str">
        <f>IF('Women Track input 2'!E43="","",'Women Track input 2'!E43)</f>
        <v/>
      </c>
      <c r="F820" s="46" t="str">
        <f>IF('Women Track input 2'!X43="","",'Women Track input 2'!G43+60*'Women Track input 2'!F43)</f>
        <v/>
      </c>
      <c r="G820" s="46">
        <f>IF('Women Track input 2'!K43="","",'Women Track input 2'!K43)</f>
        <v>0</v>
      </c>
      <c r="H820" s="46">
        <f>IF('Women Track input 2'!L43="","",'Women Track input 2'!L43)</f>
        <v>0</v>
      </c>
      <c r="I820" s="38" t="str">
        <f t="shared" si="74"/>
        <v/>
      </c>
    </row>
    <row r="821" spans="1:9">
      <c r="A821" t="str">
        <f>IF('Women Track input 2'!A44="","",'Women Track input 2'!A44)</f>
        <v/>
      </c>
      <c r="B821" s="38">
        <f>IF('Women Track input 2'!B44="","",'Women Track input 2'!B44)</f>
        <v>8</v>
      </c>
      <c r="C821" s="38" t="str">
        <f>IF('Women Track input 2'!C44="","",'Women Track input 2'!C44)</f>
        <v/>
      </c>
      <c r="D821" s="38" t="str">
        <f>IF('Women Track input 2'!D44="","",'Women Track input 2'!D44)</f>
        <v/>
      </c>
      <c r="E821" s="38" t="str">
        <f>IF('Women Track input 2'!E44="","",'Women Track input 2'!E44)</f>
        <v/>
      </c>
      <c r="F821" s="46" t="str">
        <f>IF('Women Track input 2'!X44="","",'Women Track input 2'!G44+60*'Women Track input 2'!F44)</f>
        <v/>
      </c>
      <c r="G821" s="46">
        <f>IF('Women Track input 2'!K44="","",'Women Track input 2'!K44)</f>
        <v>0</v>
      </c>
      <c r="H821" s="46">
        <f>IF('Women Track input 2'!L44="","",'Women Track input 2'!L44)</f>
        <v>0</v>
      </c>
      <c r="I821" s="38" t="str">
        <f t="shared" si="74"/>
        <v/>
      </c>
    </row>
    <row r="822" spans="1:9">
      <c r="A822" s="16" t="str">
        <f>IF('Women Track input 2'!A45="","",'Women Track input 2'!A45)</f>
        <v>Event</v>
      </c>
      <c r="B822" t="str">
        <f>IF('Women Track input 2'!B45="","",'Women Track input 2'!B45)</f>
        <v/>
      </c>
      <c r="C822" t="str">
        <f>IF('Women Track input 2'!C45="","",'Women Track input 2'!C45)</f>
        <v/>
      </c>
      <c r="D822" t="str">
        <f>IF('Women Track input 2'!D45="","",'Women Track input 2'!D45)</f>
        <v/>
      </c>
      <c r="E822" t="str">
        <f>IF('Women Track input 2'!E45="","",'Women Track input 2'!E45)</f>
        <v/>
      </c>
      <c r="F822" s="2" t="str">
        <f>IF('Women Track input 2'!T45="","",'Women Track input 2'!T45)</f>
        <v/>
      </c>
      <c r="G822" s="2" t="str">
        <f>IF('Women Track input 2'!K45="","",'Women Track input 2'!K45)</f>
        <v/>
      </c>
      <c r="H822" s="2" t="str">
        <f>IF('Women Track input 2'!L45="","",'Women Track input 2'!L45)</f>
        <v/>
      </c>
    </row>
    <row r="823" spans="1:9">
      <c r="A823" s="39">
        <f>IF('Women Track input 2'!A46="","",'Women Track input 2'!A46)</f>
        <v>5000</v>
      </c>
      <c r="B823" s="47" t="str">
        <f>IF('Women Track input 2'!B46="","",'Women Track input 2'!B46)</f>
        <v>B+C string</v>
      </c>
      <c r="C823" s="42" t="str">
        <f>IF('Women Track input 2'!C46="","",'Women Track input 2'!C46)</f>
        <v/>
      </c>
      <c r="D823" s="42" t="str">
        <f>IF('Women Track input 2'!D46="","",'Women Track input 2'!D46)</f>
        <v/>
      </c>
      <c r="E823" s="42" t="str">
        <f>IF('Women Track input 2'!E46="","",'Women Track input 2'!E46)</f>
        <v/>
      </c>
      <c r="F823" s="43" t="str">
        <f>IF('Women Track input 2'!X46="","",'Women Track input 2'!X46)</f>
        <v>Formatted</v>
      </c>
      <c r="G823" s="43" t="str">
        <f>IF('Women Track input 2'!K46="","",'Women Track input 2'!K46)</f>
        <v>Position</v>
      </c>
      <c r="H823" s="43" t="str">
        <f>IF('Women Track input 2'!L46="","",'Women Track input 2'!L46)</f>
        <v>Bonus</v>
      </c>
      <c r="I823" s="98" t="s">
        <v>261</v>
      </c>
    </row>
    <row r="824" spans="1:9">
      <c r="A824" s="40" t="str">
        <f>IF('Women Track input 2'!A47="","",'Women Track input 2'!A47)</f>
        <v>WOMEN</v>
      </c>
      <c r="B824" s="37" t="str">
        <f>IF('Women Track input 2'!B47="","",'Women Track input 2'!B47)</f>
        <v>Position</v>
      </c>
      <c r="C824" s="37" t="str">
        <f>IF('Women Track input 2'!C47="","",'Women Track input 2'!C47)</f>
        <v>Competitor</v>
      </c>
      <c r="D824" s="37" t="str">
        <f>IF('Women Track input 2'!D47="","",'Women Track input 2'!D47)</f>
        <v>Club</v>
      </c>
      <c r="E824" s="37" t="str">
        <f>IF('Women Track input 2'!E47="","",'Women Track input 2'!E47)</f>
        <v>Bib Number</v>
      </c>
      <c r="F824" s="45" t="str">
        <f>IF('Women Track input 2'!X47="","",'Women Track input 2'!X47)</f>
        <v>Performance</v>
      </c>
      <c r="G824" s="45" t="str">
        <f>IF('Women Track input 2'!K47="","",'Women Track input 2'!K47)</f>
        <v>Points</v>
      </c>
      <c r="H824" s="45" t="str">
        <f>IF('Women Track input 2'!L47="","",'Women Track input 2'!L47)</f>
        <v>Points</v>
      </c>
      <c r="I824" s="44" t="s">
        <v>262</v>
      </c>
    </row>
    <row r="825" spans="1:9">
      <c r="A825" t="str">
        <f>IF('Women Track input 2'!A48="","",'Women Track input 2'!A48)</f>
        <v/>
      </c>
      <c r="B825" s="38">
        <f>IF('Women Track input 2'!B48="","",'Women Track input 2'!B48)</f>
        <v>1</v>
      </c>
      <c r="C825" s="38" t="str">
        <f>IF('Women Track input 2'!C48="","",'Women Track input 2'!C48)</f>
        <v/>
      </c>
      <c r="D825" s="38" t="str">
        <f>IF('Women Track input 2'!D48="","",'Women Track input 2'!D48)</f>
        <v/>
      </c>
      <c r="E825" s="38" t="str">
        <f>IF('Women Track input 2'!E48="","",'Women Track input 2'!E48)</f>
        <v/>
      </c>
      <c r="F825" s="46" t="str">
        <f>IF('Women Track input 2'!X48="","",'Women Track input 2'!G48+60*'Women Track input 2'!F48)</f>
        <v/>
      </c>
      <c r="G825" s="46">
        <f>IF('Women Track input 2'!K48="","",'Women Track input 2'!K48)</f>
        <v>0</v>
      </c>
      <c r="H825" s="46">
        <f>IF('Women Track input 2'!L48="","",'Women Track input 2'!L48)</f>
        <v>0</v>
      </c>
      <c r="I825" s="99" t="str">
        <f>IF(G825=0,"",F825)</f>
        <v/>
      </c>
    </row>
    <row r="826" spans="1:9">
      <c r="A826" t="str">
        <f>IF('Women Track input 2'!A49="","",'Women Track input 2'!A49)</f>
        <v/>
      </c>
      <c r="B826" s="38">
        <f>IF('Women Track input 2'!B49="","",'Women Track input 2'!B49)</f>
        <v>2</v>
      </c>
      <c r="C826" s="38" t="str">
        <f>IF('Women Track input 2'!C49="","",'Women Track input 2'!C49)</f>
        <v/>
      </c>
      <c r="D826" s="38" t="str">
        <f>IF('Women Track input 2'!D49="","",'Women Track input 2'!D49)</f>
        <v/>
      </c>
      <c r="E826" s="38" t="str">
        <f>IF('Women Track input 2'!E49="","",'Women Track input 2'!E49)</f>
        <v/>
      </c>
      <c r="F826" s="46" t="str">
        <f>IF('Women Track input 2'!X49="","",'Women Track input 2'!G49+60*'Women Track input 2'!F49)</f>
        <v/>
      </c>
      <c r="G826" s="46">
        <f>IF('Women Track input 2'!K49="","",'Women Track input 2'!K49)</f>
        <v>0</v>
      </c>
      <c r="H826" s="46">
        <f>IF('Women Track input 2'!L49="","",'Women Track input 2'!L49)</f>
        <v>0</v>
      </c>
      <c r="I826" s="38" t="str">
        <f t="shared" ref="I826:I832" si="75">IF(G826=0,"",F826)</f>
        <v/>
      </c>
    </row>
    <row r="827" spans="1:9">
      <c r="A827" t="str">
        <f>IF('Women Track input 2'!A50="","",'Women Track input 2'!A50)</f>
        <v/>
      </c>
      <c r="B827" s="38">
        <f>IF('Women Track input 2'!B50="","",'Women Track input 2'!B50)</f>
        <v>3</v>
      </c>
      <c r="C827" s="38" t="str">
        <f>IF('Women Track input 2'!C50="","",'Women Track input 2'!C50)</f>
        <v/>
      </c>
      <c r="D827" s="38" t="str">
        <f>IF('Women Track input 2'!D50="","",'Women Track input 2'!D50)</f>
        <v/>
      </c>
      <c r="E827" s="38" t="str">
        <f>IF('Women Track input 2'!E50="","",'Women Track input 2'!E50)</f>
        <v/>
      </c>
      <c r="F827" s="46" t="str">
        <f>IF('Women Track input 2'!X50="","",'Women Track input 2'!G50+60*'Women Track input 2'!F50)</f>
        <v/>
      </c>
      <c r="G827" s="46">
        <f>IF('Women Track input 2'!K50="","",'Women Track input 2'!K50)</f>
        <v>0</v>
      </c>
      <c r="H827" s="46">
        <f>IF('Women Track input 2'!L50="","",'Women Track input 2'!L50)</f>
        <v>0</v>
      </c>
      <c r="I827" s="38" t="str">
        <f t="shared" si="75"/>
        <v/>
      </c>
    </row>
    <row r="828" spans="1:9">
      <c r="A828" t="str">
        <f>IF('Women Track input 2'!A51="","",'Women Track input 2'!A51)</f>
        <v/>
      </c>
      <c r="B828" s="38">
        <f>IF('Women Track input 2'!B51="","",'Women Track input 2'!B51)</f>
        <v>4</v>
      </c>
      <c r="C828" s="38" t="str">
        <f>IF('Women Track input 2'!C51="","",'Women Track input 2'!C51)</f>
        <v/>
      </c>
      <c r="D828" s="38" t="str">
        <f>IF('Women Track input 2'!D51="","",'Women Track input 2'!D51)</f>
        <v/>
      </c>
      <c r="E828" s="38" t="str">
        <f>IF('Women Track input 2'!E51="","",'Women Track input 2'!E51)</f>
        <v/>
      </c>
      <c r="F828" s="46" t="str">
        <f>IF('Women Track input 2'!X51="","",'Women Track input 2'!G51+60*'Women Track input 2'!F51)</f>
        <v/>
      </c>
      <c r="G828" s="46">
        <f>IF('Women Track input 2'!K51="","",'Women Track input 2'!K51)</f>
        <v>0</v>
      </c>
      <c r="H828" s="46">
        <f>IF('Women Track input 2'!L51="","",'Women Track input 2'!L51)</f>
        <v>0</v>
      </c>
      <c r="I828" s="38" t="str">
        <f t="shared" si="75"/>
        <v/>
      </c>
    </row>
    <row r="829" spans="1:9">
      <c r="A829" t="str">
        <f>IF('Women Track input 2'!A52="","",'Women Track input 2'!A52)</f>
        <v/>
      </c>
      <c r="B829" s="38">
        <f>IF('Women Track input 2'!B52="","",'Women Track input 2'!B52)</f>
        <v>5</v>
      </c>
      <c r="C829" s="38" t="str">
        <f>IF('Women Track input 2'!C52="","",'Women Track input 2'!C52)</f>
        <v/>
      </c>
      <c r="D829" s="38" t="str">
        <f>IF('Women Track input 2'!D52="","",'Women Track input 2'!D52)</f>
        <v/>
      </c>
      <c r="E829" s="38" t="str">
        <f>IF('Women Track input 2'!E52="","",'Women Track input 2'!E52)</f>
        <v/>
      </c>
      <c r="F829" s="46" t="str">
        <f>IF('Women Track input 2'!X52="","",'Women Track input 2'!G52+60*'Women Track input 2'!F52)</f>
        <v/>
      </c>
      <c r="G829" s="46">
        <f>IF('Women Track input 2'!K52="","",'Women Track input 2'!K52)</f>
        <v>0</v>
      </c>
      <c r="H829" s="46">
        <f>IF('Women Track input 2'!L52="","",'Women Track input 2'!L52)</f>
        <v>0</v>
      </c>
      <c r="I829" s="38" t="str">
        <f t="shared" si="75"/>
        <v/>
      </c>
    </row>
    <row r="830" spans="1:9">
      <c r="A830" t="str">
        <f>IF('Women Track input 2'!A53="","",'Women Track input 2'!A53)</f>
        <v/>
      </c>
      <c r="B830" s="38">
        <f>IF('Women Track input 2'!B53="","",'Women Track input 2'!B53)</f>
        <v>6</v>
      </c>
      <c r="C830" s="38" t="str">
        <f>IF('Women Track input 2'!C53="","",'Women Track input 2'!C53)</f>
        <v/>
      </c>
      <c r="D830" s="38" t="str">
        <f>IF('Women Track input 2'!D53="","",'Women Track input 2'!D53)</f>
        <v/>
      </c>
      <c r="E830" s="38" t="str">
        <f>IF('Women Track input 2'!E53="","",'Women Track input 2'!E53)</f>
        <v/>
      </c>
      <c r="F830" s="46" t="str">
        <f>IF('Women Track input 2'!X53="","",'Women Track input 2'!G53+60*'Women Track input 2'!F53)</f>
        <v/>
      </c>
      <c r="G830" s="46">
        <f>IF('Women Track input 2'!K53="","",'Women Track input 2'!K53)</f>
        <v>0</v>
      </c>
      <c r="H830" s="46">
        <f>IF('Women Track input 2'!L53="","",'Women Track input 2'!L53)</f>
        <v>0</v>
      </c>
      <c r="I830" s="38" t="str">
        <f t="shared" si="75"/>
        <v/>
      </c>
    </row>
    <row r="831" spans="1:9">
      <c r="A831" t="str">
        <f>IF('Women Track input 2'!A54="","",'Women Track input 2'!A54)</f>
        <v/>
      </c>
      <c r="B831" s="38">
        <f>IF('Women Track input 2'!B54="","",'Women Track input 2'!B54)</f>
        <v>7</v>
      </c>
      <c r="C831" s="38" t="str">
        <f>IF('Women Track input 2'!C54="","",'Women Track input 2'!C54)</f>
        <v/>
      </c>
      <c r="D831" s="38" t="str">
        <f>IF('Women Track input 2'!D54="","",'Women Track input 2'!D54)</f>
        <v/>
      </c>
      <c r="E831" s="38" t="str">
        <f>IF('Women Track input 2'!E54="","",'Women Track input 2'!E54)</f>
        <v/>
      </c>
      <c r="F831" s="46" t="str">
        <f>IF('Women Track input 2'!X54="","",'Women Track input 2'!G54+60*'Women Track input 2'!F54)</f>
        <v/>
      </c>
      <c r="G831" s="46">
        <f>IF('Women Track input 2'!K54="","",'Women Track input 2'!K54)</f>
        <v>0</v>
      </c>
      <c r="H831" s="46">
        <f>IF('Women Track input 2'!L54="","",'Women Track input 2'!L54)</f>
        <v>0</v>
      </c>
      <c r="I831" s="38" t="str">
        <f t="shared" si="75"/>
        <v/>
      </c>
    </row>
    <row r="832" spans="1:9">
      <c r="A832" t="str">
        <f>IF('Women Track input 2'!A55="","",'Women Track input 2'!A55)</f>
        <v/>
      </c>
      <c r="B832" s="38">
        <f>IF('Women Track input 2'!B55="","",'Women Track input 2'!B55)</f>
        <v>8</v>
      </c>
      <c r="C832" s="38" t="str">
        <f>IF('Women Track input 2'!C55="","",'Women Track input 2'!C55)</f>
        <v/>
      </c>
      <c r="D832" s="38" t="str">
        <f>IF('Women Track input 2'!D55="","",'Women Track input 2'!D55)</f>
        <v/>
      </c>
      <c r="E832" s="38" t="str">
        <f>IF('Women Track input 2'!E55="","",'Women Track input 2'!E55)</f>
        <v/>
      </c>
      <c r="F832" s="46" t="str">
        <f>IF('Women Track input 2'!X55="","",'Women Track input 2'!G55+60*'Women Track input 2'!F55)</f>
        <v/>
      </c>
      <c r="G832" s="46">
        <f>IF('Women Track input 2'!K55="","",'Women Track input 2'!K55)</f>
        <v>0</v>
      </c>
      <c r="H832" s="46">
        <f>IF('Women Track input 2'!L55="","",'Women Track input 2'!L55)</f>
        <v>0</v>
      </c>
      <c r="I832" s="38" t="str">
        <f t="shared" si="75"/>
        <v/>
      </c>
    </row>
    <row r="833" spans="1:9">
      <c r="A833" t="str">
        <f>IF('Women Track input 2'!A56="","",'Women Track input 2'!A56)</f>
        <v/>
      </c>
      <c r="B833" s="38">
        <f>IF('Women Track input 2'!B56="","",'Women Track input 2'!B56)</f>
        <v>9</v>
      </c>
      <c r="C833" s="38" t="str">
        <f>IF('Women Track input 2'!C56="","",'Women Track input 2'!C56)</f>
        <v/>
      </c>
      <c r="D833" s="38" t="str">
        <f>IF('Women Track input 2'!D56="","",'Women Track input 2'!D56)</f>
        <v/>
      </c>
      <c r="E833" s="38" t="str">
        <f>IF('Women Track input 2'!E56="","",'Women Track input 2'!E56)</f>
        <v/>
      </c>
      <c r="F833" s="46" t="str">
        <f>IF('Women Track input 2'!X56="","",'Women Track input 2'!G56+60*'Women Track input 2'!F56)</f>
        <v/>
      </c>
      <c r="G833" s="46">
        <f>IF('Women Track input 2'!K56="","",'Women Track input 2'!K56)</f>
        <v>0</v>
      </c>
      <c r="H833" s="46">
        <f>IF('Women Track input 2'!L56="","",'Women Track input 2'!L56)</f>
        <v>0</v>
      </c>
      <c r="I833" s="99" t="str">
        <f>IF(G833=0,"",F833)</f>
        <v/>
      </c>
    </row>
    <row r="834" spans="1:9">
      <c r="A834" t="str">
        <f>IF('Women Track input 2'!A57="","",'Women Track input 2'!A57)</f>
        <v/>
      </c>
      <c r="B834" s="38">
        <f>IF('Women Track input 2'!B57="","",'Women Track input 2'!B57)</f>
        <v>10</v>
      </c>
      <c r="C834" s="38" t="str">
        <f>IF('Women Track input 2'!C57="","",'Women Track input 2'!C57)</f>
        <v/>
      </c>
      <c r="D834" s="38" t="str">
        <f>IF('Women Track input 2'!D57="","",'Women Track input 2'!D57)</f>
        <v/>
      </c>
      <c r="E834" s="38" t="str">
        <f>IF('Women Track input 2'!E57="","",'Women Track input 2'!E57)</f>
        <v/>
      </c>
      <c r="F834" s="46" t="str">
        <f>IF('Women Track input 2'!X57="","",'Women Track input 2'!G57+60*'Women Track input 2'!F57)</f>
        <v/>
      </c>
      <c r="G834" s="46">
        <f>IF('Women Track input 2'!K57="","",'Women Track input 2'!K57)</f>
        <v>0</v>
      </c>
      <c r="H834" s="46">
        <f>IF('Women Track input 2'!L57="","",'Women Track input 2'!L57)</f>
        <v>0</v>
      </c>
      <c r="I834" s="38" t="str">
        <f t="shared" ref="I834:I840" si="76">IF(G834=0,"",F834)</f>
        <v/>
      </c>
    </row>
    <row r="835" spans="1:9">
      <c r="A835" t="str">
        <f>IF('Women Track input 2'!A58="","",'Women Track input 2'!A58)</f>
        <v/>
      </c>
      <c r="B835" s="38">
        <f>IF('Women Track input 2'!B58="","",'Women Track input 2'!B58)</f>
        <v>11</v>
      </c>
      <c r="C835" s="38" t="str">
        <f>IF('Women Track input 2'!C58="","",'Women Track input 2'!C58)</f>
        <v/>
      </c>
      <c r="D835" s="38" t="str">
        <f>IF('Women Track input 2'!D58="","",'Women Track input 2'!D58)</f>
        <v/>
      </c>
      <c r="E835" s="38" t="str">
        <f>IF('Women Track input 2'!E58="","",'Women Track input 2'!E58)</f>
        <v/>
      </c>
      <c r="F835" s="46" t="str">
        <f>IF('Women Track input 2'!X58="","",'Women Track input 2'!G58+60*'Women Track input 2'!F58)</f>
        <v/>
      </c>
      <c r="G835" s="46">
        <f>IF('Women Track input 2'!K58="","",'Women Track input 2'!K58)</f>
        <v>0</v>
      </c>
      <c r="H835" s="46">
        <f>IF('Women Track input 2'!L58="","",'Women Track input 2'!L58)</f>
        <v>0</v>
      </c>
      <c r="I835" s="38" t="str">
        <f t="shared" si="76"/>
        <v/>
      </c>
    </row>
    <row r="836" spans="1:9">
      <c r="A836" t="str">
        <f>IF('Women Track input 2'!A59="","",'Women Track input 2'!A59)</f>
        <v/>
      </c>
      <c r="B836" s="38">
        <f>IF('Women Track input 2'!B59="","",'Women Track input 2'!B59)</f>
        <v>12</v>
      </c>
      <c r="C836" s="38" t="str">
        <f>IF('Women Track input 2'!C59="","",'Women Track input 2'!C59)</f>
        <v/>
      </c>
      <c r="D836" s="38" t="str">
        <f>IF('Women Track input 2'!D59="","",'Women Track input 2'!D59)</f>
        <v/>
      </c>
      <c r="E836" s="38" t="str">
        <f>IF('Women Track input 2'!E59="","",'Women Track input 2'!E59)</f>
        <v/>
      </c>
      <c r="F836" s="46" t="str">
        <f>IF('Women Track input 2'!X59="","",'Women Track input 2'!G59+60*'Women Track input 2'!F59)</f>
        <v/>
      </c>
      <c r="G836" s="46">
        <f>IF('Women Track input 2'!K59="","",'Women Track input 2'!K59)</f>
        <v>0</v>
      </c>
      <c r="H836" s="46">
        <f>IF('Women Track input 2'!L59="","",'Women Track input 2'!L59)</f>
        <v>0</v>
      </c>
      <c r="I836" s="38" t="str">
        <f t="shared" si="76"/>
        <v/>
      </c>
    </row>
    <row r="837" spans="1:9">
      <c r="A837" t="str">
        <f>IF('Women Track input 2'!A60="","",'Women Track input 2'!A60)</f>
        <v/>
      </c>
      <c r="B837" s="38">
        <f>IF('Women Track input 2'!B60="","",'Women Track input 2'!B60)</f>
        <v>13</v>
      </c>
      <c r="C837" s="38" t="str">
        <f>IF('Women Track input 2'!C60="","",'Women Track input 2'!C60)</f>
        <v/>
      </c>
      <c r="D837" s="38" t="str">
        <f>IF('Women Track input 2'!D60="","",'Women Track input 2'!D60)</f>
        <v/>
      </c>
      <c r="E837" s="38" t="str">
        <f>IF('Women Track input 2'!E60="","",'Women Track input 2'!E60)</f>
        <v/>
      </c>
      <c r="F837" s="46" t="str">
        <f>IF('Women Track input 2'!X60="","",'Women Track input 2'!G60+60*'Women Track input 2'!F60)</f>
        <v/>
      </c>
      <c r="G837" s="46">
        <f>IF('Women Track input 2'!K60="","",'Women Track input 2'!K60)</f>
        <v>0</v>
      </c>
      <c r="H837" s="46">
        <f>IF('Women Track input 2'!L60="","",'Women Track input 2'!L60)</f>
        <v>0</v>
      </c>
      <c r="I837" s="38" t="str">
        <f t="shared" si="76"/>
        <v/>
      </c>
    </row>
    <row r="838" spans="1:9">
      <c r="A838" t="str">
        <f>IF('Women Track input 2'!A61="","",'Women Track input 2'!A61)</f>
        <v/>
      </c>
      <c r="B838" s="38">
        <f>IF('Women Track input 2'!B61="","",'Women Track input 2'!B61)</f>
        <v>14</v>
      </c>
      <c r="C838" s="38" t="str">
        <f>IF('Women Track input 2'!C61="","",'Women Track input 2'!C61)</f>
        <v/>
      </c>
      <c r="D838" s="38" t="str">
        <f>IF('Women Track input 2'!D61="","",'Women Track input 2'!D61)</f>
        <v/>
      </c>
      <c r="E838" s="38" t="str">
        <f>IF('Women Track input 2'!E61="","",'Women Track input 2'!E61)</f>
        <v/>
      </c>
      <c r="F838" s="46" t="str">
        <f>IF('Women Track input 2'!X61="","",'Women Track input 2'!G61+60*'Women Track input 2'!F61)</f>
        <v/>
      </c>
      <c r="G838" s="46">
        <f>IF('Women Track input 2'!K61="","",'Women Track input 2'!K61)</f>
        <v>0</v>
      </c>
      <c r="H838" s="46">
        <f>IF('Women Track input 2'!L61="","",'Women Track input 2'!L61)</f>
        <v>0</v>
      </c>
      <c r="I838" s="38" t="str">
        <f t="shared" si="76"/>
        <v/>
      </c>
    </row>
    <row r="839" spans="1:9">
      <c r="A839" t="str">
        <f>IF('Women Track input 2'!A62="","",'Women Track input 2'!A62)</f>
        <v/>
      </c>
      <c r="B839" s="38">
        <f>IF('Women Track input 2'!B62="","",'Women Track input 2'!B62)</f>
        <v>15</v>
      </c>
      <c r="C839" s="38" t="str">
        <f>IF('Women Track input 2'!C62="","",'Women Track input 2'!C62)</f>
        <v/>
      </c>
      <c r="D839" s="38" t="str">
        <f>IF('Women Track input 2'!D62="","",'Women Track input 2'!D62)</f>
        <v/>
      </c>
      <c r="E839" s="38" t="str">
        <f>IF('Women Track input 2'!E62="","",'Women Track input 2'!E62)</f>
        <v/>
      </c>
      <c r="F839" s="46" t="str">
        <f>IF('Women Track input 2'!X62="","",'Women Track input 2'!G62+60*'Women Track input 2'!F62)</f>
        <v/>
      </c>
      <c r="G839" s="46">
        <f>IF('Women Track input 2'!K62="","",'Women Track input 2'!K62)</f>
        <v>0</v>
      </c>
      <c r="H839" s="46">
        <f>IF('Women Track input 2'!L62="","",'Women Track input 2'!L62)</f>
        <v>0</v>
      </c>
      <c r="I839" s="38" t="str">
        <f t="shared" si="76"/>
        <v/>
      </c>
    </row>
    <row r="840" spans="1:9">
      <c r="A840" t="str">
        <f>IF('Women Track input 2'!A63="","",'Women Track input 2'!A63)</f>
        <v/>
      </c>
      <c r="B840" s="38">
        <f>IF('Women Track input 2'!B63="","",'Women Track input 2'!B63)</f>
        <v>16</v>
      </c>
      <c r="C840" s="38" t="str">
        <f>IF('Women Track input 2'!C63="","",'Women Track input 2'!C63)</f>
        <v/>
      </c>
      <c r="D840" s="38" t="str">
        <f>IF('Women Track input 2'!D63="","",'Women Track input 2'!D63)</f>
        <v/>
      </c>
      <c r="E840" s="38" t="str">
        <f>IF('Women Track input 2'!E63="","",'Women Track input 2'!E63)</f>
        <v/>
      </c>
      <c r="F840" s="46" t="str">
        <f>IF('Women Track input 2'!X63="","",'Women Track input 2'!G63+60*'Women Track input 2'!F63)</f>
        <v/>
      </c>
      <c r="G840" s="46">
        <f>IF('Women Track input 2'!K63="","",'Women Track input 2'!K63)</f>
        <v>0</v>
      </c>
      <c r="H840" s="46">
        <f>IF('Women Track input 2'!L63="","",'Women Track input 2'!L63)</f>
        <v>0</v>
      </c>
      <c r="I840" s="38" t="str">
        <f t="shared" si="76"/>
        <v/>
      </c>
    </row>
    <row r="841" spans="1:9">
      <c r="A841" t="str">
        <f>IF('Women Track input 2'!A64="","",'Women Track input 2'!A64)</f>
        <v/>
      </c>
      <c r="B841" t="str">
        <f>IF('Women Track input 2'!B64="","",'Women Track input 2'!B64)</f>
        <v/>
      </c>
      <c r="C841" t="str">
        <f>IF('Women Track input 2'!C64="","",'Women Track input 2'!C64)</f>
        <v/>
      </c>
      <c r="D841" t="str">
        <f>IF('Women Track input 2'!D64="","",'Women Track input 2'!D64)</f>
        <v/>
      </c>
      <c r="E841" t="str">
        <f>IF('Women Track input 2'!E64="","",'Women Track input 2'!E64)</f>
        <v/>
      </c>
      <c r="F841" s="2" t="str">
        <f>IF('Women Track input 2'!T64="","",'Women Track input 2'!T64)</f>
        <v/>
      </c>
      <c r="G841" t="str">
        <f>IF('Women Track input 2'!K64="","",'Women Track input 2'!K64)</f>
        <v/>
      </c>
      <c r="H841" t="str">
        <f>IF('Women Track input 2'!L64="","",'Women Track input 2'!L64)</f>
        <v/>
      </c>
    </row>
    <row r="842" spans="1:9">
      <c r="A842" t="str">
        <f>IF('Women Track input 2'!A65="","",'Women Track input 2'!A65)</f>
        <v/>
      </c>
      <c r="B842" t="str">
        <f>IF('Women Track input 2'!B65="","",'Women Track input 2'!B65)</f>
        <v/>
      </c>
      <c r="C842" t="str">
        <f>IF('Women Track input 2'!C65="","",'Women Track input 2'!C65)</f>
        <v/>
      </c>
      <c r="D842" t="str">
        <f>IF('Women Track input 2'!D65="","",'Women Track input 2'!D65)</f>
        <v/>
      </c>
      <c r="E842" t="str">
        <f>IF('Women Track input 2'!E65="","",'Women Track input 2'!E65)</f>
        <v/>
      </c>
      <c r="F842" s="2" t="str">
        <f>IF('Women Track input 2'!T65="","",'Women Track input 2'!T65)</f>
        <v/>
      </c>
      <c r="G842" t="str">
        <f>IF('Women Track input 2'!K65="","",'Women Track input 2'!K65)</f>
        <v/>
      </c>
      <c r="H842" t="str">
        <f>IF('Women Track input 2'!L65="","",'Women Track input 2'!L65)</f>
        <v/>
      </c>
    </row>
    <row r="843" spans="1:9">
      <c r="A843" s="39" t="str">
        <f>IF('Women Track input 2'!A66="","",'Women Track input 2'!A66)</f>
        <v>Event</v>
      </c>
      <c r="B843" s="39" t="str">
        <f>IF('Women Track input 2'!B66="","",'Women Track input 2'!B66)</f>
        <v>Event</v>
      </c>
      <c r="C843" s="39" t="str">
        <f>IF('Women Track input 2'!C66="","",'Women Track input 2'!C66)</f>
        <v>2000SC</v>
      </c>
      <c r="D843" s="39" t="str">
        <f>IF('Women Track input 2'!D66="","",'Women Track input 2'!D66)</f>
        <v>metres</v>
      </c>
      <c r="E843" s="40" t="str">
        <f>IF('Women Track input 2'!E66="","",'Women Track input 2'!E66)</f>
        <v/>
      </c>
      <c r="F843" s="2" t="str">
        <f>IF('Women Track input 2'!T66="","",'Women Track input 2'!T66)</f>
        <v/>
      </c>
      <c r="G843" s="2" t="str">
        <f>IF('Women Track input 2'!K66="","",'Women Track input 2'!K66)</f>
        <v/>
      </c>
      <c r="H843" s="2" t="str">
        <f>IF('Women Track input 2'!L66="","",'Women Track input 2'!L66)</f>
        <v/>
      </c>
    </row>
    <row r="844" spans="1:9">
      <c r="A844" s="39" t="str">
        <f>IF('Women Track input 2'!A67="","",'Women Track input 2'!A67)</f>
        <v>2000SC</v>
      </c>
      <c r="B844" s="41" t="str">
        <f>IF('Women Track input 2'!B67="","",'Women Track input 2'!B67)</f>
        <v>A string</v>
      </c>
      <c r="C844" s="42" t="str">
        <f>IF('Women Track input 2'!C67="","",'Women Track input 2'!C67)</f>
        <v/>
      </c>
      <c r="D844" s="42" t="str">
        <f>IF('Women Track input 2'!D67="","",'Women Track input 2'!D67)</f>
        <v/>
      </c>
      <c r="E844" s="42" t="str">
        <f>IF('Women Track input 2'!E67="","",'Women Track input 2'!E67)</f>
        <v/>
      </c>
      <c r="F844" s="43" t="str">
        <f>IF('Women Track input 2'!X67="","",'Women Track input 2'!X67)</f>
        <v>Formatted</v>
      </c>
      <c r="G844" s="43" t="str">
        <f>IF('Women Track input 2'!K67="","",'Women Track input 2'!K67)</f>
        <v>Position</v>
      </c>
      <c r="H844" s="43" t="str">
        <f>IF('Women Track input 2'!L67="","",'Women Track input 2'!L67)</f>
        <v>Bonus</v>
      </c>
      <c r="I844" s="98" t="s">
        <v>261</v>
      </c>
    </row>
    <row r="845" spans="1:9">
      <c r="A845" s="40" t="str">
        <f>IF('Women Track input 2'!A68="","",'Women Track input 2'!A68)</f>
        <v>WOMEN</v>
      </c>
      <c r="B845" s="44" t="str">
        <f>IF('Women Track input 2'!B68="","",'Women Track input 2'!B68)</f>
        <v>Position</v>
      </c>
      <c r="C845" s="37" t="str">
        <f>IF('Women Track input 2'!C68="","",'Women Track input 2'!C68)</f>
        <v>Competitor</v>
      </c>
      <c r="D845" s="37" t="str">
        <f>IF('Women Track input 2'!D68="","",'Women Track input 2'!D68)</f>
        <v>Club</v>
      </c>
      <c r="E845" s="37" t="str">
        <f>IF('Women Track input 2'!E68="","",'Women Track input 2'!E68)</f>
        <v>Bib Number</v>
      </c>
      <c r="F845" s="45" t="str">
        <f>IF('Women Track input 2'!X68="","",'Women Track input 2'!X68)</f>
        <v>Performance</v>
      </c>
      <c r="G845" s="45" t="str">
        <f>IF('Women Track input 2'!K68="","",'Women Track input 2'!K68)</f>
        <v>Points</v>
      </c>
      <c r="H845" s="45" t="str">
        <f>IF('Women Track input 2'!L68="","",'Women Track input 2'!L68)</f>
        <v>Points</v>
      </c>
      <c r="I845" s="44" t="s">
        <v>262</v>
      </c>
    </row>
    <row r="846" spans="1:9">
      <c r="A846" t="str">
        <f>IF('Women Track input 2'!A69="","",'Women Track input 2'!A69)</f>
        <v/>
      </c>
      <c r="B846" s="38">
        <f>IF('Women Track input 2'!B69="","",'Women Track input 2'!B69)</f>
        <v>1</v>
      </c>
      <c r="C846" s="38" t="str">
        <f>IF('Women Track input 2'!C69="","",'Women Track input 2'!C69)</f>
        <v/>
      </c>
      <c r="D846" s="38" t="str">
        <f>IF('Women Track input 2'!D69="","",'Women Track input 2'!D69)</f>
        <v/>
      </c>
      <c r="E846" s="38" t="str">
        <f>IF('Women Track input 2'!E69="","",'Women Track input 2'!E69)</f>
        <v/>
      </c>
      <c r="F846" s="46" t="str">
        <f>IF('Women Track input 2'!X69="","",'Women Track input 2'!G69+60*'Women Track input 2'!F69)</f>
        <v/>
      </c>
      <c r="G846" s="46">
        <f>IF('Women Track input 2'!K69="","",'Women Track input 2'!K69)</f>
        <v>0</v>
      </c>
      <c r="H846" s="46">
        <f>IF('Women Track input 2'!L69="","",'Women Track input 2'!L69)</f>
        <v>0</v>
      </c>
      <c r="I846" s="99" t="str">
        <f>IF(G846=0,"",F846)</f>
        <v/>
      </c>
    </row>
    <row r="847" spans="1:9">
      <c r="A847" t="str">
        <f>IF('Women Track input 2'!A70="","",'Women Track input 2'!A70)</f>
        <v/>
      </c>
      <c r="B847" s="38">
        <f>IF('Women Track input 2'!B70="","",'Women Track input 2'!B70)</f>
        <v>2</v>
      </c>
      <c r="C847" s="38" t="str">
        <f>IF('Women Track input 2'!C70="","",'Women Track input 2'!C70)</f>
        <v/>
      </c>
      <c r="D847" s="38" t="str">
        <f>IF('Women Track input 2'!D70="","",'Women Track input 2'!D70)</f>
        <v/>
      </c>
      <c r="E847" s="38" t="str">
        <f>IF('Women Track input 2'!E70="","",'Women Track input 2'!E70)</f>
        <v/>
      </c>
      <c r="F847" s="46" t="str">
        <f>IF('Women Track input 2'!X70="","",'Women Track input 2'!G70+60*'Women Track input 2'!F70)</f>
        <v/>
      </c>
      <c r="G847" s="46">
        <f>IF('Women Track input 2'!K70="","",'Women Track input 2'!K70)</f>
        <v>0</v>
      </c>
      <c r="H847" s="46">
        <f>IF('Women Track input 2'!L70="","",'Women Track input 2'!L70)</f>
        <v>0</v>
      </c>
      <c r="I847" s="38" t="str">
        <f t="shared" ref="I847:I853" si="77">IF(G847=0,"",F847)</f>
        <v/>
      </c>
    </row>
    <row r="848" spans="1:9">
      <c r="A848" t="str">
        <f>IF('Women Track input 2'!A71="","",'Women Track input 2'!A71)</f>
        <v/>
      </c>
      <c r="B848" s="38">
        <f>IF('Women Track input 2'!B71="","",'Women Track input 2'!B71)</f>
        <v>3</v>
      </c>
      <c r="C848" s="38" t="str">
        <f>IF('Women Track input 2'!C71="","",'Women Track input 2'!C71)</f>
        <v/>
      </c>
      <c r="D848" s="38" t="str">
        <f>IF('Women Track input 2'!D71="","",'Women Track input 2'!D71)</f>
        <v/>
      </c>
      <c r="E848" s="38" t="str">
        <f>IF('Women Track input 2'!E71="","",'Women Track input 2'!E71)</f>
        <v/>
      </c>
      <c r="F848" s="46" t="str">
        <f>IF('Women Track input 2'!X71="","",'Women Track input 2'!G71+60*'Women Track input 2'!F71)</f>
        <v/>
      </c>
      <c r="G848" s="46">
        <f>IF('Women Track input 2'!K71="","",'Women Track input 2'!K71)</f>
        <v>0</v>
      </c>
      <c r="H848" s="46">
        <f>IF('Women Track input 2'!L71="","",'Women Track input 2'!L71)</f>
        <v>0</v>
      </c>
      <c r="I848" s="38" t="str">
        <f t="shared" si="77"/>
        <v/>
      </c>
    </row>
    <row r="849" spans="1:9">
      <c r="A849" t="str">
        <f>IF('Women Track input 2'!A72="","",'Women Track input 2'!A72)</f>
        <v/>
      </c>
      <c r="B849" s="38">
        <f>IF('Women Track input 2'!B72="","",'Women Track input 2'!B72)</f>
        <v>4</v>
      </c>
      <c r="C849" s="38" t="str">
        <f>IF('Women Track input 2'!C72="","",'Women Track input 2'!C72)</f>
        <v/>
      </c>
      <c r="D849" s="38" t="str">
        <f>IF('Women Track input 2'!D72="","",'Women Track input 2'!D72)</f>
        <v/>
      </c>
      <c r="E849" s="38" t="str">
        <f>IF('Women Track input 2'!E72="","",'Women Track input 2'!E72)</f>
        <v/>
      </c>
      <c r="F849" s="46" t="str">
        <f>IF('Women Track input 2'!X72="","",'Women Track input 2'!G72+60*'Women Track input 2'!F72)</f>
        <v/>
      </c>
      <c r="G849" s="46">
        <f>IF('Women Track input 2'!K72="","",'Women Track input 2'!K72)</f>
        <v>0</v>
      </c>
      <c r="H849" s="46">
        <f>IF('Women Track input 2'!L72="","",'Women Track input 2'!L72)</f>
        <v>0</v>
      </c>
      <c r="I849" s="38" t="str">
        <f t="shared" si="77"/>
        <v/>
      </c>
    </row>
    <row r="850" spans="1:9">
      <c r="A850" t="str">
        <f>IF('Women Track input 2'!A73="","",'Women Track input 2'!A73)</f>
        <v/>
      </c>
      <c r="B850" s="38">
        <f>IF('Women Track input 2'!B73="","",'Women Track input 2'!B73)</f>
        <v>5</v>
      </c>
      <c r="C850" s="38" t="str">
        <f>IF('Women Track input 2'!C73="","",'Women Track input 2'!C73)</f>
        <v/>
      </c>
      <c r="D850" s="38" t="str">
        <f>IF('Women Track input 2'!D73="","",'Women Track input 2'!D73)</f>
        <v/>
      </c>
      <c r="E850" s="38" t="str">
        <f>IF('Women Track input 2'!E73="","",'Women Track input 2'!E73)</f>
        <v/>
      </c>
      <c r="F850" s="46" t="str">
        <f>IF('Women Track input 2'!X73="","",'Women Track input 2'!G73+60*'Women Track input 2'!F73)</f>
        <v/>
      </c>
      <c r="G850" s="46">
        <f>IF('Women Track input 2'!K73="","",'Women Track input 2'!K73)</f>
        <v>0</v>
      </c>
      <c r="H850" s="46">
        <f>IF('Women Track input 2'!L73="","",'Women Track input 2'!L73)</f>
        <v>0</v>
      </c>
      <c r="I850" s="38" t="str">
        <f t="shared" si="77"/>
        <v/>
      </c>
    </row>
    <row r="851" spans="1:9">
      <c r="A851" t="str">
        <f>IF('Women Track input 2'!A74="","",'Women Track input 2'!A74)</f>
        <v/>
      </c>
      <c r="B851" s="38">
        <f>IF('Women Track input 2'!B74="","",'Women Track input 2'!B74)</f>
        <v>6</v>
      </c>
      <c r="C851" s="38" t="str">
        <f>IF('Women Track input 2'!C74="","",'Women Track input 2'!C74)</f>
        <v/>
      </c>
      <c r="D851" s="38" t="str">
        <f>IF('Women Track input 2'!D74="","",'Women Track input 2'!D74)</f>
        <v/>
      </c>
      <c r="E851" s="38" t="str">
        <f>IF('Women Track input 2'!E74="","",'Women Track input 2'!E74)</f>
        <v/>
      </c>
      <c r="F851" s="46" t="str">
        <f>IF('Women Track input 2'!X74="","",'Women Track input 2'!G74+60*'Women Track input 2'!F74)</f>
        <v/>
      </c>
      <c r="G851" s="46">
        <f>IF('Women Track input 2'!K74="","",'Women Track input 2'!K74)</f>
        <v>0</v>
      </c>
      <c r="H851" s="46">
        <f>IF('Women Track input 2'!L74="","",'Women Track input 2'!L74)</f>
        <v>0</v>
      </c>
      <c r="I851" s="38" t="str">
        <f t="shared" si="77"/>
        <v/>
      </c>
    </row>
    <row r="852" spans="1:9">
      <c r="A852" t="str">
        <f>IF('Women Track input 2'!A75="","",'Women Track input 2'!A75)</f>
        <v/>
      </c>
      <c r="B852" s="38">
        <f>IF('Women Track input 2'!B75="","",'Women Track input 2'!B75)</f>
        <v>7</v>
      </c>
      <c r="C852" s="38" t="str">
        <f>IF('Women Track input 2'!C75="","",'Women Track input 2'!C75)</f>
        <v/>
      </c>
      <c r="D852" s="38" t="str">
        <f>IF('Women Track input 2'!D75="","",'Women Track input 2'!D75)</f>
        <v/>
      </c>
      <c r="E852" s="38" t="str">
        <f>IF('Women Track input 2'!E75="","",'Women Track input 2'!E75)</f>
        <v/>
      </c>
      <c r="F852" s="46" t="str">
        <f>IF('Women Track input 2'!X75="","",'Women Track input 2'!G75+60*'Women Track input 2'!F75)</f>
        <v/>
      </c>
      <c r="G852" s="46">
        <f>IF('Women Track input 2'!K75="","",'Women Track input 2'!K75)</f>
        <v>0</v>
      </c>
      <c r="H852" s="46">
        <f>IF('Women Track input 2'!L75="","",'Women Track input 2'!L75)</f>
        <v>0</v>
      </c>
      <c r="I852" s="38" t="str">
        <f t="shared" si="77"/>
        <v/>
      </c>
    </row>
    <row r="853" spans="1:9">
      <c r="A853" t="str">
        <f>IF('Women Track input 2'!A76="","",'Women Track input 2'!A76)</f>
        <v/>
      </c>
      <c r="B853" s="38">
        <f>IF('Women Track input 2'!B76="","",'Women Track input 2'!B76)</f>
        <v>8</v>
      </c>
      <c r="C853" s="38" t="str">
        <f>IF('Women Track input 2'!C76="","",'Women Track input 2'!C76)</f>
        <v/>
      </c>
      <c r="D853" s="38" t="str">
        <f>IF('Women Track input 2'!D76="","",'Women Track input 2'!D76)</f>
        <v/>
      </c>
      <c r="E853" s="38" t="str">
        <f>IF('Women Track input 2'!E76="","",'Women Track input 2'!E76)</f>
        <v/>
      </c>
      <c r="F853" s="46" t="str">
        <f>IF('Women Track input 2'!X76="","",'Women Track input 2'!G76+60*'Women Track input 2'!F76)</f>
        <v/>
      </c>
      <c r="G853" s="46">
        <f>IF('Women Track input 2'!K76="","",'Women Track input 2'!K76)</f>
        <v>0</v>
      </c>
      <c r="H853" s="46">
        <f>IF('Women Track input 2'!L76="","",'Women Track input 2'!L76)</f>
        <v>0</v>
      </c>
      <c r="I853" s="38" t="str">
        <f t="shared" si="77"/>
        <v/>
      </c>
    </row>
    <row r="854" spans="1:9">
      <c r="A854" s="16" t="str">
        <f>IF('Women Track input 2'!A77="","",'Women Track input 2'!A77)</f>
        <v>Event</v>
      </c>
      <c r="B854" t="str">
        <f>IF('Women Track input 2'!B77="","",'Women Track input 2'!B77)</f>
        <v/>
      </c>
      <c r="C854" t="str">
        <f>IF('Women Track input 2'!C77="","",'Women Track input 2'!C77)</f>
        <v/>
      </c>
      <c r="D854" t="str">
        <f>IF('Women Track input 2'!D77="","",'Women Track input 2'!D77)</f>
        <v/>
      </c>
      <c r="E854" t="str">
        <f>IF('Women Track input 2'!E77="","",'Women Track input 2'!E77)</f>
        <v/>
      </c>
      <c r="F854" s="2" t="str">
        <f>IF('Women Track input 2'!T77="","",'Women Track input 2'!T77)</f>
        <v/>
      </c>
      <c r="G854" s="2" t="str">
        <f>IF('Women Track input 2'!K77="","",'Women Track input 2'!K77)</f>
        <v/>
      </c>
      <c r="H854" s="2" t="str">
        <f>IF('Women Track input 2'!L77="","",'Women Track input 2'!L77)</f>
        <v/>
      </c>
    </row>
    <row r="855" spans="1:9">
      <c r="A855" s="39" t="str">
        <f>IF('Women Track input 2'!A78="","",'Women Track input 2'!A78)</f>
        <v>2000SC</v>
      </c>
      <c r="B855" s="47" t="str">
        <f>IF('Women Track input 2'!B78="","",'Women Track input 2'!B78)</f>
        <v>B+C string</v>
      </c>
      <c r="C855" s="42" t="str">
        <f>IF('Women Track input 2'!C78="","",'Women Track input 2'!C78)</f>
        <v/>
      </c>
      <c r="D855" s="42" t="str">
        <f>IF('Women Track input 2'!D78="","",'Women Track input 2'!D78)</f>
        <v/>
      </c>
      <c r="E855" s="42" t="str">
        <f>IF('Women Track input 2'!E78="","",'Women Track input 2'!E78)</f>
        <v/>
      </c>
      <c r="F855" s="43" t="str">
        <f>IF('Women Track input 2'!X78="","",'Women Track input 2'!X78)</f>
        <v>Formatted</v>
      </c>
      <c r="G855" s="43" t="str">
        <f>IF('Women Track input 2'!K78="","",'Women Track input 2'!K78)</f>
        <v>Position</v>
      </c>
      <c r="H855" s="43" t="str">
        <f>IF('Women Track input 2'!L78="","",'Women Track input 2'!L78)</f>
        <v>Bonus</v>
      </c>
      <c r="I855" s="98" t="s">
        <v>261</v>
      </c>
    </row>
    <row r="856" spans="1:9">
      <c r="A856" s="40" t="str">
        <f>IF('Women Track input 2'!A79="","",'Women Track input 2'!A79)</f>
        <v>WOMEN</v>
      </c>
      <c r="B856" s="37" t="str">
        <f>IF('Women Track input 2'!B79="","",'Women Track input 2'!B79)</f>
        <v>Position</v>
      </c>
      <c r="C856" s="37" t="str">
        <f>IF('Women Track input 2'!C79="","",'Women Track input 2'!C79)</f>
        <v>Competitor</v>
      </c>
      <c r="D856" s="37" t="str">
        <f>IF('Women Track input 2'!D79="","",'Women Track input 2'!D79)</f>
        <v>Club</v>
      </c>
      <c r="E856" s="37" t="str">
        <f>IF('Women Track input 2'!E79="","",'Women Track input 2'!E79)</f>
        <v>Bib Number</v>
      </c>
      <c r="F856" s="45" t="str">
        <f>IF('Women Track input 2'!X79="","",'Women Track input 2'!X79)</f>
        <v>Performance</v>
      </c>
      <c r="G856" s="45" t="str">
        <f>IF('Women Track input 2'!K79="","",'Women Track input 2'!K79)</f>
        <v>Points</v>
      </c>
      <c r="H856" s="45" t="str">
        <f>IF('Women Track input 2'!L79="","",'Women Track input 2'!L79)</f>
        <v>Points</v>
      </c>
      <c r="I856" s="44" t="s">
        <v>262</v>
      </c>
    </row>
    <row r="857" spans="1:9">
      <c r="A857" t="str">
        <f>IF('Women Track input 2'!A80="","",'Women Track input 2'!A80)</f>
        <v/>
      </c>
      <c r="B857" s="38">
        <f>IF('Women Track input 2'!B80="","",'Women Track input 2'!B80)</f>
        <v>1</v>
      </c>
      <c r="C857" s="38" t="str">
        <f>IF('Women Track input 2'!C80="","",'Women Track input 2'!C80)</f>
        <v/>
      </c>
      <c r="D857" s="38" t="str">
        <f>IF('Women Track input 2'!D80="","",'Women Track input 2'!D80)</f>
        <v/>
      </c>
      <c r="E857" s="38" t="str">
        <f>IF('Women Track input 2'!E80="","",'Women Track input 2'!E80)</f>
        <v/>
      </c>
      <c r="F857" s="46" t="str">
        <f>IF('Women Track input 2'!X80="","",'Women Track input 2'!G80+60*'Women Track input 2'!F80)</f>
        <v/>
      </c>
      <c r="G857" s="46">
        <f>IF('Women Track input 2'!K80="","",'Women Track input 2'!K80)</f>
        <v>0</v>
      </c>
      <c r="H857" s="46">
        <f>IF('Women Track input 2'!L80="","",'Women Track input 2'!L80)</f>
        <v>0</v>
      </c>
      <c r="I857" s="99" t="str">
        <f>IF(G857=0,"",F857)</f>
        <v/>
      </c>
    </row>
    <row r="858" spans="1:9">
      <c r="A858" t="str">
        <f>IF('Women Track input 2'!A81="","",'Women Track input 2'!A81)</f>
        <v/>
      </c>
      <c r="B858" s="38">
        <f>IF('Women Track input 2'!B81="","",'Women Track input 2'!B81)</f>
        <v>2</v>
      </c>
      <c r="C858" s="38" t="str">
        <f>IF('Women Track input 2'!C81="","",'Women Track input 2'!C81)</f>
        <v/>
      </c>
      <c r="D858" s="38" t="str">
        <f>IF('Women Track input 2'!D81="","",'Women Track input 2'!D81)</f>
        <v/>
      </c>
      <c r="E858" s="38" t="str">
        <f>IF('Women Track input 2'!E81="","",'Women Track input 2'!E81)</f>
        <v/>
      </c>
      <c r="F858" s="46" t="str">
        <f>IF('Women Track input 2'!X81="","",'Women Track input 2'!G81+60*'Women Track input 2'!F81)</f>
        <v/>
      </c>
      <c r="G858" s="46">
        <f>IF('Women Track input 2'!K81="","",'Women Track input 2'!K81)</f>
        <v>0</v>
      </c>
      <c r="H858" s="46">
        <f>IF('Women Track input 2'!L81="","",'Women Track input 2'!L81)</f>
        <v>0</v>
      </c>
      <c r="I858" s="38" t="str">
        <f t="shared" ref="I858:I864" si="78">IF(G858=0,"",F858)</f>
        <v/>
      </c>
    </row>
    <row r="859" spans="1:9">
      <c r="A859" t="str">
        <f>IF('Women Track input 2'!A82="","",'Women Track input 2'!A82)</f>
        <v/>
      </c>
      <c r="B859" s="38">
        <f>IF('Women Track input 2'!B82="","",'Women Track input 2'!B82)</f>
        <v>3</v>
      </c>
      <c r="C859" s="38" t="str">
        <f>IF('Women Track input 2'!C82="","",'Women Track input 2'!C82)</f>
        <v/>
      </c>
      <c r="D859" s="38" t="str">
        <f>IF('Women Track input 2'!D82="","",'Women Track input 2'!D82)</f>
        <v/>
      </c>
      <c r="E859" s="38" t="str">
        <f>IF('Women Track input 2'!E82="","",'Women Track input 2'!E82)</f>
        <v/>
      </c>
      <c r="F859" s="46" t="str">
        <f>IF('Women Track input 2'!X82="","",'Women Track input 2'!G82+60*'Women Track input 2'!F82)</f>
        <v/>
      </c>
      <c r="G859" s="46">
        <f>IF('Women Track input 2'!K82="","",'Women Track input 2'!K82)</f>
        <v>0</v>
      </c>
      <c r="H859" s="46">
        <f>IF('Women Track input 2'!L82="","",'Women Track input 2'!L82)</f>
        <v>0</v>
      </c>
      <c r="I859" s="38" t="str">
        <f t="shared" si="78"/>
        <v/>
      </c>
    </row>
    <row r="860" spans="1:9">
      <c r="A860" t="str">
        <f>IF('Women Track input 2'!A83="","",'Women Track input 2'!A83)</f>
        <v/>
      </c>
      <c r="B860" s="38">
        <f>IF('Women Track input 2'!B83="","",'Women Track input 2'!B83)</f>
        <v>4</v>
      </c>
      <c r="C860" s="38" t="str">
        <f>IF('Women Track input 2'!C83="","",'Women Track input 2'!C83)</f>
        <v/>
      </c>
      <c r="D860" s="38" t="str">
        <f>IF('Women Track input 2'!D83="","",'Women Track input 2'!D83)</f>
        <v/>
      </c>
      <c r="E860" s="38" t="str">
        <f>IF('Women Track input 2'!E83="","",'Women Track input 2'!E83)</f>
        <v/>
      </c>
      <c r="F860" s="46" t="str">
        <f>IF('Women Track input 2'!X83="","",'Women Track input 2'!G83+60*'Women Track input 2'!F83)</f>
        <v/>
      </c>
      <c r="G860" s="46">
        <f>IF('Women Track input 2'!K83="","",'Women Track input 2'!K83)</f>
        <v>0</v>
      </c>
      <c r="H860" s="46">
        <f>IF('Women Track input 2'!L83="","",'Women Track input 2'!L83)</f>
        <v>0</v>
      </c>
      <c r="I860" s="38" t="str">
        <f t="shared" si="78"/>
        <v/>
      </c>
    </row>
    <row r="861" spans="1:9">
      <c r="A861" t="str">
        <f>IF('Women Track input 2'!A84="","",'Women Track input 2'!A84)</f>
        <v/>
      </c>
      <c r="B861" s="38">
        <f>IF('Women Track input 2'!B84="","",'Women Track input 2'!B84)</f>
        <v>5</v>
      </c>
      <c r="C861" s="38" t="str">
        <f>IF('Women Track input 2'!C84="","",'Women Track input 2'!C84)</f>
        <v/>
      </c>
      <c r="D861" s="38" t="str">
        <f>IF('Women Track input 2'!D84="","",'Women Track input 2'!D84)</f>
        <v/>
      </c>
      <c r="E861" s="38" t="str">
        <f>IF('Women Track input 2'!E84="","",'Women Track input 2'!E84)</f>
        <v/>
      </c>
      <c r="F861" s="46" t="str">
        <f>IF('Women Track input 2'!X84="","",'Women Track input 2'!G84+60*'Women Track input 2'!F84)</f>
        <v/>
      </c>
      <c r="G861" s="46">
        <f>IF('Women Track input 2'!K84="","",'Women Track input 2'!K84)</f>
        <v>0</v>
      </c>
      <c r="H861" s="46">
        <f>IF('Women Track input 2'!L84="","",'Women Track input 2'!L84)</f>
        <v>0</v>
      </c>
      <c r="I861" s="38" t="str">
        <f t="shared" si="78"/>
        <v/>
      </c>
    </row>
    <row r="862" spans="1:9">
      <c r="A862" t="str">
        <f>IF('Women Track input 2'!A85="","",'Women Track input 2'!A85)</f>
        <v/>
      </c>
      <c r="B862" s="38">
        <f>IF('Women Track input 2'!B85="","",'Women Track input 2'!B85)</f>
        <v>6</v>
      </c>
      <c r="C862" s="38" t="str">
        <f>IF('Women Track input 2'!C85="","",'Women Track input 2'!C85)</f>
        <v/>
      </c>
      <c r="D862" s="38" t="str">
        <f>IF('Women Track input 2'!D85="","",'Women Track input 2'!D85)</f>
        <v/>
      </c>
      <c r="E862" s="38" t="str">
        <f>IF('Women Track input 2'!E85="","",'Women Track input 2'!E85)</f>
        <v/>
      </c>
      <c r="F862" s="46" t="str">
        <f>IF('Women Track input 2'!X85="","",'Women Track input 2'!G85+60*'Women Track input 2'!F85)</f>
        <v/>
      </c>
      <c r="G862" s="46">
        <f>IF('Women Track input 2'!K85="","",'Women Track input 2'!K85)</f>
        <v>0</v>
      </c>
      <c r="H862" s="46">
        <f>IF('Women Track input 2'!L85="","",'Women Track input 2'!L85)</f>
        <v>0</v>
      </c>
      <c r="I862" s="38" t="str">
        <f t="shared" si="78"/>
        <v/>
      </c>
    </row>
    <row r="863" spans="1:9">
      <c r="A863" t="str">
        <f>IF('Women Track input 2'!A86="","",'Women Track input 2'!A86)</f>
        <v/>
      </c>
      <c r="B863" s="38">
        <f>IF('Women Track input 2'!B86="","",'Women Track input 2'!B86)</f>
        <v>7</v>
      </c>
      <c r="C863" s="38" t="str">
        <f>IF('Women Track input 2'!C86="","",'Women Track input 2'!C86)</f>
        <v/>
      </c>
      <c r="D863" s="38" t="str">
        <f>IF('Women Track input 2'!D86="","",'Women Track input 2'!D86)</f>
        <v/>
      </c>
      <c r="E863" s="38" t="str">
        <f>IF('Women Track input 2'!E86="","",'Women Track input 2'!E86)</f>
        <v/>
      </c>
      <c r="F863" s="46" t="str">
        <f>IF('Women Track input 2'!X86="","",'Women Track input 2'!G86+60*'Women Track input 2'!F86)</f>
        <v/>
      </c>
      <c r="G863" s="46">
        <f>IF('Women Track input 2'!K86="","",'Women Track input 2'!K86)</f>
        <v>0</v>
      </c>
      <c r="H863" s="46">
        <f>IF('Women Track input 2'!L86="","",'Women Track input 2'!L86)</f>
        <v>0</v>
      </c>
      <c r="I863" s="38" t="str">
        <f t="shared" si="78"/>
        <v/>
      </c>
    </row>
    <row r="864" spans="1:9">
      <c r="A864" t="str">
        <f>IF('Women Track input 2'!A87="","",'Women Track input 2'!A87)</f>
        <v/>
      </c>
      <c r="B864" s="38">
        <f>IF('Women Track input 2'!B87="","",'Women Track input 2'!B87)</f>
        <v>8</v>
      </c>
      <c r="C864" s="38" t="str">
        <f>IF('Women Track input 2'!C87="","",'Women Track input 2'!C87)</f>
        <v/>
      </c>
      <c r="D864" s="38" t="str">
        <f>IF('Women Track input 2'!D87="","",'Women Track input 2'!D87)</f>
        <v/>
      </c>
      <c r="E864" s="38" t="str">
        <f>IF('Women Track input 2'!E87="","",'Women Track input 2'!E87)</f>
        <v/>
      </c>
      <c r="F864" s="46" t="str">
        <f>IF('Women Track input 2'!X87="","",'Women Track input 2'!G87+60*'Women Track input 2'!F87)</f>
        <v/>
      </c>
      <c r="G864" s="46">
        <f>IF('Women Track input 2'!K87="","",'Women Track input 2'!K87)</f>
        <v>0</v>
      </c>
      <c r="H864" s="46">
        <f>IF('Women Track input 2'!L87="","",'Women Track input 2'!L87)</f>
        <v>0</v>
      </c>
      <c r="I864" s="38" t="str">
        <f t="shared" si="78"/>
        <v/>
      </c>
    </row>
    <row r="865" spans="1:9">
      <c r="A865" t="str">
        <f>IF('Women Track input 2'!A88="","",'Women Track input 2'!A88)</f>
        <v/>
      </c>
      <c r="B865" s="38">
        <f>IF('Women Track input 2'!B88="","",'Women Track input 2'!B88)</f>
        <v>9</v>
      </c>
      <c r="C865" s="38" t="str">
        <f>IF('Women Track input 2'!C88="","",'Women Track input 2'!C88)</f>
        <v/>
      </c>
      <c r="D865" s="38" t="str">
        <f>IF('Women Track input 2'!D88="","",'Women Track input 2'!D88)</f>
        <v/>
      </c>
      <c r="E865" s="38" t="str">
        <f>IF('Women Track input 2'!E88="","",'Women Track input 2'!E88)</f>
        <v/>
      </c>
      <c r="F865" s="46" t="str">
        <f>IF('Women Track input 2'!X88="","",'Women Track input 2'!G88+60*'Women Track input 2'!F88)</f>
        <v/>
      </c>
      <c r="G865" s="46">
        <f>IF('Women Track input 2'!K88="","",'Women Track input 2'!K88)</f>
        <v>0</v>
      </c>
      <c r="H865" s="46">
        <f>IF('Women Track input 2'!L88="","",'Women Track input 2'!L88)</f>
        <v>0</v>
      </c>
      <c r="I865" s="99" t="str">
        <f>IF(G865=0,"",F865)</f>
        <v/>
      </c>
    </row>
    <row r="866" spans="1:9">
      <c r="A866" t="str">
        <f>IF('Women Track input 2'!A89="","",'Women Track input 2'!A89)</f>
        <v/>
      </c>
      <c r="B866" s="38">
        <f>IF('Women Track input 2'!B89="","",'Women Track input 2'!B89)</f>
        <v>10</v>
      </c>
      <c r="C866" s="38" t="str">
        <f>IF('Women Track input 2'!C89="","",'Women Track input 2'!C89)</f>
        <v/>
      </c>
      <c r="D866" s="38" t="str">
        <f>IF('Women Track input 2'!D89="","",'Women Track input 2'!D89)</f>
        <v/>
      </c>
      <c r="E866" s="38" t="str">
        <f>IF('Women Track input 2'!E89="","",'Women Track input 2'!E89)</f>
        <v/>
      </c>
      <c r="F866" s="46" t="str">
        <f>IF('Women Track input 2'!X89="","",'Women Track input 2'!G89+60*'Women Track input 2'!F89)</f>
        <v/>
      </c>
      <c r="G866" s="46">
        <f>IF('Women Track input 2'!K89="","",'Women Track input 2'!K89)</f>
        <v>0</v>
      </c>
      <c r="H866" s="46">
        <f>IF('Women Track input 2'!L89="","",'Women Track input 2'!L89)</f>
        <v>0</v>
      </c>
      <c r="I866" s="38" t="str">
        <f t="shared" ref="I866:I872" si="79">IF(G866=0,"",F866)</f>
        <v/>
      </c>
    </row>
    <row r="867" spans="1:9">
      <c r="A867" t="str">
        <f>IF('Women Track input 2'!A90="","",'Women Track input 2'!A90)</f>
        <v/>
      </c>
      <c r="B867" s="38">
        <f>IF('Women Track input 2'!B90="","",'Women Track input 2'!B90)</f>
        <v>11</v>
      </c>
      <c r="C867" s="38" t="str">
        <f>IF('Women Track input 2'!C90="","",'Women Track input 2'!C90)</f>
        <v/>
      </c>
      <c r="D867" s="38" t="str">
        <f>IF('Women Track input 2'!D90="","",'Women Track input 2'!D90)</f>
        <v/>
      </c>
      <c r="E867" s="38" t="str">
        <f>IF('Women Track input 2'!E90="","",'Women Track input 2'!E90)</f>
        <v/>
      </c>
      <c r="F867" s="46" t="str">
        <f>IF('Women Track input 2'!X90="","",'Women Track input 2'!G90+60*'Women Track input 2'!F90)</f>
        <v/>
      </c>
      <c r="G867" s="46">
        <f>IF('Women Track input 2'!K90="","",'Women Track input 2'!K90)</f>
        <v>0</v>
      </c>
      <c r="H867" s="46">
        <f>IF('Women Track input 2'!L90="","",'Women Track input 2'!L90)</f>
        <v>0</v>
      </c>
      <c r="I867" s="38" t="str">
        <f t="shared" si="79"/>
        <v/>
      </c>
    </row>
    <row r="868" spans="1:9">
      <c r="A868" t="str">
        <f>IF('Women Track input 2'!A91="","",'Women Track input 2'!A91)</f>
        <v/>
      </c>
      <c r="B868" s="38">
        <f>IF('Women Track input 2'!B91="","",'Women Track input 2'!B91)</f>
        <v>12</v>
      </c>
      <c r="C868" s="38" t="str">
        <f>IF('Women Track input 2'!C91="","",'Women Track input 2'!C91)</f>
        <v/>
      </c>
      <c r="D868" s="38" t="str">
        <f>IF('Women Track input 2'!D91="","",'Women Track input 2'!D91)</f>
        <v/>
      </c>
      <c r="E868" s="38" t="str">
        <f>IF('Women Track input 2'!E91="","",'Women Track input 2'!E91)</f>
        <v/>
      </c>
      <c r="F868" s="46" t="str">
        <f>IF('Women Track input 2'!X91="","",'Women Track input 2'!G91+60*'Women Track input 2'!F91)</f>
        <v/>
      </c>
      <c r="G868" s="46">
        <f>IF('Women Track input 2'!K91="","",'Women Track input 2'!K91)</f>
        <v>0</v>
      </c>
      <c r="H868" s="46">
        <f>IF('Women Track input 2'!L91="","",'Women Track input 2'!L91)</f>
        <v>0</v>
      </c>
      <c r="I868" s="38" t="str">
        <f t="shared" si="79"/>
        <v/>
      </c>
    </row>
    <row r="869" spans="1:9">
      <c r="A869" t="str">
        <f>IF('Women Track input 2'!A92="","",'Women Track input 2'!A92)</f>
        <v/>
      </c>
      <c r="B869" s="38">
        <f>IF('Women Track input 2'!B92="","",'Women Track input 2'!B92)</f>
        <v>13</v>
      </c>
      <c r="C869" s="38" t="str">
        <f>IF('Women Track input 2'!C92="","",'Women Track input 2'!C92)</f>
        <v/>
      </c>
      <c r="D869" s="38" t="str">
        <f>IF('Women Track input 2'!D92="","",'Women Track input 2'!D92)</f>
        <v/>
      </c>
      <c r="E869" s="38" t="str">
        <f>IF('Women Track input 2'!E92="","",'Women Track input 2'!E92)</f>
        <v/>
      </c>
      <c r="F869" s="46" t="str">
        <f>IF('Women Track input 2'!X92="","",'Women Track input 2'!G92+60*'Women Track input 2'!F92)</f>
        <v/>
      </c>
      <c r="G869" s="46">
        <f>IF('Women Track input 2'!K92="","",'Women Track input 2'!K92)</f>
        <v>0</v>
      </c>
      <c r="H869" s="46">
        <f>IF('Women Track input 2'!L92="","",'Women Track input 2'!L92)</f>
        <v>0</v>
      </c>
      <c r="I869" s="38" t="str">
        <f t="shared" si="79"/>
        <v/>
      </c>
    </row>
    <row r="870" spans="1:9">
      <c r="A870" t="str">
        <f>IF('Women Track input 2'!A93="","",'Women Track input 2'!A93)</f>
        <v/>
      </c>
      <c r="B870" s="38">
        <f>IF('Women Track input 2'!B93="","",'Women Track input 2'!B93)</f>
        <v>14</v>
      </c>
      <c r="C870" s="38" t="str">
        <f>IF('Women Track input 2'!C93="","",'Women Track input 2'!C93)</f>
        <v/>
      </c>
      <c r="D870" s="38" t="str">
        <f>IF('Women Track input 2'!D93="","",'Women Track input 2'!D93)</f>
        <v/>
      </c>
      <c r="E870" s="38" t="str">
        <f>IF('Women Track input 2'!E93="","",'Women Track input 2'!E93)</f>
        <v/>
      </c>
      <c r="F870" s="46" t="str">
        <f>IF('Women Track input 2'!X93="","",'Women Track input 2'!G93+60*'Women Track input 2'!F93)</f>
        <v/>
      </c>
      <c r="G870" s="46">
        <f>IF('Women Track input 2'!K93="","",'Women Track input 2'!K93)</f>
        <v>0</v>
      </c>
      <c r="H870" s="46">
        <f>IF('Women Track input 2'!L93="","",'Women Track input 2'!L93)</f>
        <v>0</v>
      </c>
      <c r="I870" s="38" t="str">
        <f t="shared" si="79"/>
        <v/>
      </c>
    </row>
    <row r="871" spans="1:9">
      <c r="A871" t="str">
        <f>IF('Women Track input 2'!A94="","",'Women Track input 2'!A94)</f>
        <v/>
      </c>
      <c r="B871" s="38">
        <f>IF('Women Track input 2'!B94="","",'Women Track input 2'!B94)</f>
        <v>15</v>
      </c>
      <c r="C871" s="38" t="str">
        <f>IF('Women Track input 2'!C94="","",'Women Track input 2'!C94)</f>
        <v/>
      </c>
      <c r="D871" s="38" t="str">
        <f>IF('Women Track input 2'!D94="","",'Women Track input 2'!D94)</f>
        <v/>
      </c>
      <c r="E871" s="38" t="str">
        <f>IF('Women Track input 2'!E94="","",'Women Track input 2'!E94)</f>
        <v/>
      </c>
      <c r="F871" s="46" t="str">
        <f>IF('Women Track input 2'!X94="","",'Women Track input 2'!G94+60*'Women Track input 2'!F94)</f>
        <v/>
      </c>
      <c r="G871" s="46">
        <f>IF('Women Track input 2'!K94="","",'Women Track input 2'!K94)</f>
        <v>0</v>
      </c>
      <c r="H871" s="46">
        <f>IF('Women Track input 2'!L94="","",'Women Track input 2'!L94)</f>
        <v>0</v>
      </c>
      <c r="I871" s="38" t="str">
        <f t="shared" si="79"/>
        <v/>
      </c>
    </row>
    <row r="872" spans="1:9">
      <c r="A872" t="str">
        <f>IF('Women Track input 2'!A95="","",'Women Track input 2'!A95)</f>
        <v/>
      </c>
      <c r="B872" s="38">
        <f>IF('Women Track input 2'!B95="","",'Women Track input 2'!B95)</f>
        <v>16</v>
      </c>
      <c r="C872" s="38" t="str">
        <f>IF('Women Track input 2'!C95="","",'Women Track input 2'!C95)</f>
        <v/>
      </c>
      <c r="D872" s="38" t="str">
        <f>IF('Women Track input 2'!D95="","",'Women Track input 2'!D95)</f>
        <v/>
      </c>
      <c r="E872" s="38" t="str">
        <f>IF('Women Track input 2'!E95="","",'Women Track input 2'!E95)</f>
        <v/>
      </c>
      <c r="F872" s="46" t="str">
        <f>IF('Women Track input 2'!X95="","",'Women Track input 2'!G95+60*'Women Track input 2'!F95)</f>
        <v/>
      </c>
      <c r="G872" s="46">
        <f>IF('Women Track input 2'!K95="","",'Women Track input 2'!K95)</f>
        <v>0</v>
      </c>
      <c r="H872" s="46">
        <f>IF('Women Track input 2'!L95="","",'Women Track input 2'!L95)</f>
        <v>0</v>
      </c>
      <c r="I872" s="38" t="str">
        <f t="shared" si="79"/>
        <v/>
      </c>
    </row>
    <row r="873" spans="1:9">
      <c r="A873" t="str">
        <f>IF('Women Track input 2'!A96="","",'Women Track input 2'!A96)</f>
        <v/>
      </c>
      <c r="B873" t="str">
        <f>IF('Women Track input 2'!B96="","",'Women Track input 2'!B96)</f>
        <v/>
      </c>
      <c r="C873" t="str">
        <f>IF('Women Track input 2'!C96="","",'Women Track input 2'!C96)</f>
        <v/>
      </c>
      <c r="D873" t="str">
        <f>IF('Women Track input 2'!D96="","",'Women Track input 2'!D96)</f>
        <v/>
      </c>
      <c r="E873" t="str">
        <f>IF('Women Track input 2'!E96="","",'Women Track input 2'!E96)</f>
        <v/>
      </c>
      <c r="F873" s="2" t="str">
        <f>IF('Women Track input 2'!T96="","",'Women Track input 2'!T96)</f>
        <v/>
      </c>
      <c r="G873" t="str">
        <f>IF('Women Track input 2'!K96="","",'Women Track input 2'!K96)</f>
        <v/>
      </c>
      <c r="H873" t="str">
        <f>IF('Women Track input 2'!L96="","",'Women Track input 2'!L96)</f>
        <v/>
      </c>
    </row>
    <row r="874" spans="1:9">
      <c r="A874" t="str">
        <f>IF('Women Track input 2'!A97="","",'Women Track input 2'!A97)</f>
        <v/>
      </c>
      <c r="B874" t="str">
        <f>IF('Women Track input 2'!B97="","",'Women Track input 2'!B97)</f>
        <v/>
      </c>
      <c r="C874" t="str">
        <f>IF('Women Track input 2'!C97="","",'Women Track input 2'!C97)</f>
        <v/>
      </c>
      <c r="D874" t="str">
        <f>IF('Women Track input 2'!D97="","",'Women Track input 2'!D97)</f>
        <v/>
      </c>
      <c r="E874" t="str">
        <f>IF('Women Track input 2'!E97="","",'Women Track input 2'!E97)</f>
        <v/>
      </c>
      <c r="F874" s="2" t="str">
        <f>IF('Women Track input 2'!T97="","",'Women Track input 2'!T97)</f>
        <v/>
      </c>
      <c r="G874" t="str">
        <f>IF('Women Track input 2'!K97="","",'Women Track input 2'!K97)</f>
        <v/>
      </c>
      <c r="H874" t="str">
        <f>IF('Women Track input 2'!L97="","",'Women Track input 2'!L97)</f>
        <v/>
      </c>
    </row>
    <row r="875" spans="1:9">
      <c r="A875" s="39" t="str">
        <f>IF('Women Track input 2'!A98="","",'Women Track input 2'!A98)</f>
        <v>Event</v>
      </c>
      <c r="B875" s="39" t="str">
        <f>IF('Women Track input 2'!B98="","",'Women Track input 2'!B98)</f>
        <v>Event</v>
      </c>
      <c r="C875" s="39" t="str">
        <f>IF('Women Track input 2'!C98="","",'Women Track input 2'!C98)</f>
        <v>4x100</v>
      </c>
      <c r="D875" s="39" t="str">
        <f>IF('Women Track input 2'!D98="","",'Women Track input 2'!D98)</f>
        <v>metres</v>
      </c>
      <c r="E875" s="40" t="str">
        <f>IF('Women Track input 2'!E98="","",'Women Track input 2'!E98)</f>
        <v/>
      </c>
      <c r="F875" s="2" t="str">
        <f>IF('Women Track input 2'!T98="","",'Women Track input 2'!T98)</f>
        <v/>
      </c>
      <c r="G875" s="2" t="str">
        <f>IF('Women Track input 2'!K98="","",'Women Track input 2'!K98)</f>
        <v/>
      </c>
      <c r="H875" s="2" t="str">
        <f>IF('Women Track input 2'!L98="","",'Women Track input 2'!L98)</f>
        <v/>
      </c>
    </row>
    <row r="876" spans="1:9">
      <c r="A876" s="39" t="str">
        <f>IF('Women Track input 2'!A99="","",'Women Track input 2'!A99)</f>
        <v>4x100</v>
      </c>
      <c r="B876" s="41" t="str">
        <f>IF('Women Track input 2'!B99="","",'Women Track input 2'!B99)</f>
        <v>A string</v>
      </c>
      <c r="C876" s="42" t="str">
        <f>IF('Women Track input 2'!C99="","",'Women Track input 2'!C99)</f>
        <v/>
      </c>
      <c r="D876" s="42" t="str">
        <f>IF('Women Track input 2'!D99="","",'Women Track input 2'!D99)</f>
        <v/>
      </c>
      <c r="E876" s="42" t="str">
        <f>IF('Women Track input 2'!E99="","",'Women Track input 2'!E99)</f>
        <v/>
      </c>
      <c r="F876" s="43" t="str">
        <f>IF('Women Track input 2'!X99="","",'Women Track input 2'!X99)</f>
        <v>Formatted</v>
      </c>
      <c r="G876" s="43" t="str">
        <f>IF('Women Track input 2'!K99="","",'Women Track input 2'!K99)</f>
        <v>Position</v>
      </c>
      <c r="H876" s="43" t="str">
        <f>IF('Women Track input 2'!L99="","",'Women Track input 2'!L99)</f>
        <v/>
      </c>
      <c r="I876" s="98" t="s">
        <v>261</v>
      </c>
    </row>
    <row r="877" spans="1:9">
      <c r="A877" s="40" t="str">
        <f>IF('Women Track input 2'!A100="","",'Women Track input 2'!A100)</f>
        <v>WOMEN</v>
      </c>
      <c r="B877" s="44" t="str">
        <f>IF('Women Track input 2'!B100="","",'Women Track input 2'!B100)</f>
        <v>Position</v>
      </c>
      <c r="C877" s="37" t="str">
        <f>IF('Women Track input 2'!C100="","",'Women Track input 2'!C100)</f>
        <v>Competitor</v>
      </c>
      <c r="D877" s="37" t="str">
        <f>IF('Women Track input 2'!D100="","",'Women Track input 2'!D100)</f>
        <v>Club</v>
      </c>
      <c r="E877" s="37" t="str">
        <f>IF('Women Track input 2'!E100="","",'Women Track input 2'!E100)</f>
        <v>Bib Number</v>
      </c>
      <c r="F877" s="45" t="str">
        <f>IF('Women Track input 2'!X100="","",'Women Track input 2'!X100)</f>
        <v>Performance</v>
      </c>
      <c r="G877" s="45" t="str">
        <f>IF('Women Track input 2'!K100="","",'Women Track input 2'!K100)</f>
        <v>Points</v>
      </c>
      <c r="H877" s="45" t="str">
        <f>IF('Women Track input 2'!L100="","",'Women Track input 2'!L100)</f>
        <v/>
      </c>
      <c r="I877" s="44" t="s">
        <v>262</v>
      </c>
    </row>
    <row r="878" spans="1:9">
      <c r="A878" t="str">
        <f>IF('Women Track input 2'!A101="","",'Women Track input 2'!A101)</f>
        <v/>
      </c>
      <c r="B878" s="38">
        <f>IF('Women Track input 2'!B101="","",'Women Track input 2'!B101)</f>
        <v>1</v>
      </c>
      <c r="C878" s="38" t="str">
        <f>IF('Women Track input 2'!C101="","",'Women Track input 2'!C101)</f>
        <v/>
      </c>
      <c r="D878" s="38" t="str">
        <f>IF('Women Track input 2'!D101="","",'Women Track input 2'!D101)</f>
        <v/>
      </c>
      <c r="E878" s="38" t="str">
        <f>IF('Women Track input 2'!E101="","",'Women Track input 2'!E101)</f>
        <v/>
      </c>
      <c r="F878" s="46" t="str">
        <f>IF('Women Track input 2'!X101="","",'Women Track input 2'!G101+60*'Women Track input 2'!F101)</f>
        <v/>
      </c>
      <c r="G878" s="46">
        <f>IF('Women Track input 2'!K101="","",'Women Track input 2'!K101)</f>
        <v>0</v>
      </c>
      <c r="H878" s="46" t="str">
        <f>IF('Women Track input 2'!L101="","",'Women Track input 2'!L101)</f>
        <v/>
      </c>
      <c r="I878" s="99" t="str">
        <f>IF(G878=0,"",F878)</f>
        <v/>
      </c>
    </row>
    <row r="879" spans="1:9">
      <c r="A879" t="str">
        <f>IF('Women Track input 2'!A102="","",'Women Track input 2'!A102)</f>
        <v/>
      </c>
      <c r="B879" s="38">
        <f>IF('Women Track input 2'!B102="","",'Women Track input 2'!B102)</f>
        <v>2</v>
      </c>
      <c r="C879" s="38" t="str">
        <f>IF('Women Track input 2'!C102="","",'Women Track input 2'!C102)</f>
        <v/>
      </c>
      <c r="D879" s="38" t="str">
        <f>IF('Women Track input 2'!D102="","",'Women Track input 2'!D102)</f>
        <v/>
      </c>
      <c r="E879" s="38" t="str">
        <f>IF('Women Track input 2'!E102="","",'Women Track input 2'!E102)</f>
        <v/>
      </c>
      <c r="F879" s="46" t="str">
        <f>IF('Women Track input 2'!X102="","",'Women Track input 2'!G102+60*'Women Track input 2'!F102)</f>
        <v/>
      </c>
      <c r="G879" s="46">
        <f>IF('Women Track input 2'!K102="","",'Women Track input 2'!K102)</f>
        <v>0</v>
      </c>
      <c r="H879" s="46" t="str">
        <f>IF('Women Track input 2'!L102="","",'Women Track input 2'!L102)</f>
        <v/>
      </c>
      <c r="I879" s="38" t="str">
        <f t="shared" ref="I879:I885" si="80">IF(G879=0,"",F879)</f>
        <v/>
      </c>
    </row>
    <row r="880" spans="1:9">
      <c r="A880" t="str">
        <f>IF('Women Track input 2'!A103="","",'Women Track input 2'!A103)</f>
        <v/>
      </c>
      <c r="B880" s="38">
        <f>IF('Women Track input 2'!B103="","",'Women Track input 2'!B103)</f>
        <v>3</v>
      </c>
      <c r="C880" s="38" t="str">
        <f>IF('Women Track input 2'!C103="","",'Women Track input 2'!C103)</f>
        <v/>
      </c>
      <c r="D880" s="38" t="str">
        <f>IF('Women Track input 2'!D103="","",'Women Track input 2'!D103)</f>
        <v/>
      </c>
      <c r="E880" s="38" t="str">
        <f>IF('Women Track input 2'!E103="","",'Women Track input 2'!E103)</f>
        <v/>
      </c>
      <c r="F880" s="46" t="str">
        <f>IF('Women Track input 2'!X103="","",'Women Track input 2'!G103+60*'Women Track input 2'!F103)</f>
        <v/>
      </c>
      <c r="G880" s="46">
        <f>IF('Women Track input 2'!K103="","",'Women Track input 2'!K103)</f>
        <v>0</v>
      </c>
      <c r="H880" s="46" t="str">
        <f>IF('Women Track input 2'!L103="","",'Women Track input 2'!L103)</f>
        <v/>
      </c>
      <c r="I880" s="38" t="str">
        <f t="shared" si="80"/>
        <v/>
      </c>
    </row>
    <row r="881" spans="1:9">
      <c r="A881" t="str">
        <f>IF('Women Track input 2'!A104="","",'Women Track input 2'!A104)</f>
        <v/>
      </c>
      <c r="B881" s="38">
        <f>IF('Women Track input 2'!B104="","",'Women Track input 2'!B104)</f>
        <v>4</v>
      </c>
      <c r="C881" s="38" t="str">
        <f>IF('Women Track input 2'!C104="","",'Women Track input 2'!C104)</f>
        <v/>
      </c>
      <c r="D881" s="38" t="str">
        <f>IF('Women Track input 2'!D104="","",'Women Track input 2'!D104)</f>
        <v/>
      </c>
      <c r="E881" s="38" t="str">
        <f>IF('Women Track input 2'!E104="","",'Women Track input 2'!E104)</f>
        <v/>
      </c>
      <c r="F881" s="46" t="str">
        <f>IF('Women Track input 2'!X104="","",'Women Track input 2'!G104+60*'Women Track input 2'!F104)</f>
        <v/>
      </c>
      <c r="G881" s="46">
        <f>IF('Women Track input 2'!K104="","",'Women Track input 2'!K104)</f>
        <v>0</v>
      </c>
      <c r="H881" s="46" t="str">
        <f>IF('Women Track input 2'!L104="","",'Women Track input 2'!L104)</f>
        <v/>
      </c>
      <c r="I881" s="38" t="str">
        <f t="shared" si="80"/>
        <v/>
      </c>
    </row>
    <row r="882" spans="1:9">
      <c r="A882" t="str">
        <f>IF('Women Track input 2'!A105="","",'Women Track input 2'!A105)</f>
        <v/>
      </c>
      <c r="B882" s="38">
        <f>IF('Women Track input 2'!B105="","",'Women Track input 2'!B105)</f>
        <v>5</v>
      </c>
      <c r="C882" s="38" t="str">
        <f>IF('Women Track input 2'!C105="","",'Women Track input 2'!C105)</f>
        <v/>
      </c>
      <c r="D882" s="38" t="str">
        <f>IF('Women Track input 2'!D105="","",'Women Track input 2'!D105)</f>
        <v/>
      </c>
      <c r="E882" s="38" t="str">
        <f>IF('Women Track input 2'!E105="","",'Women Track input 2'!E105)</f>
        <v/>
      </c>
      <c r="F882" s="46" t="str">
        <f>IF('Women Track input 2'!X105="","",'Women Track input 2'!G105+60*'Women Track input 2'!F105)</f>
        <v/>
      </c>
      <c r="G882" s="46">
        <f>IF('Women Track input 2'!K105="","",'Women Track input 2'!K105)</f>
        <v>0</v>
      </c>
      <c r="H882" s="46" t="str">
        <f>IF('Women Track input 2'!L105="","",'Women Track input 2'!L105)</f>
        <v/>
      </c>
      <c r="I882" s="38" t="str">
        <f t="shared" si="80"/>
        <v/>
      </c>
    </row>
    <row r="883" spans="1:9">
      <c r="A883" t="str">
        <f>IF('Women Track input 2'!A106="","",'Women Track input 2'!A106)</f>
        <v/>
      </c>
      <c r="B883" s="38">
        <f>IF('Women Track input 2'!B106="","",'Women Track input 2'!B106)</f>
        <v>6</v>
      </c>
      <c r="C883" s="38" t="str">
        <f>IF('Women Track input 2'!C106="","",'Women Track input 2'!C106)</f>
        <v/>
      </c>
      <c r="D883" s="38" t="str">
        <f>IF('Women Track input 2'!D106="","",'Women Track input 2'!D106)</f>
        <v/>
      </c>
      <c r="E883" s="38" t="str">
        <f>IF('Women Track input 2'!E106="","",'Women Track input 2'!E106)</f>
        <v/>
      </c>
      <c r="F883" s="46" t="str">
        <f>IF('Women Track input 2'!X106="","",'Women Track input 2'!G106+60*'Women Track input 2'!F106)</f>
        <v/>
      </c>
      <c r="G883" s="46">
        <f>IF('Women Track input 2'!K106="","",'Women Track input 2'!K106)</f>
        <v>0</v>
      </c>
      <c r="H883" s="46" t="str">
        <f>IF('Women Track input 2'!L106="","",'Women Track input 2'!L106)</f>
        <v/>
      </c>
      <c r="I883" s="38" t="str">
        <f t="shared" si="80"/>
        <v/>
      </c>
    </row>
    <row r="884" spans="1:9">
      <c r="A884" t="str">
        <f>IF('Women Track input 2'!A107="","",'Women Track input 2'!A107)</f>
        <v/>
      </c>
      <c r="B884" s="38">
        <f>IF('Women Track input 2'!B107="","",'Women Track input 2'!B107)</f>
        <v>7</v>
      </c>
      <c r="C884" s="38" t="str">
        <f>IF('Women Track input 2'!C107="","",'Women Track input 2'!C107)</f>
        <v/>
      </c>
      <c r="D884" s="38" t="str">
        <f>IF('Women Track input 2'!D107="","",'Women Track input 2'!D107)</f>
        <v/>
      </c>
      <c r="E884" s="38" t="str">
        <f>IF('Women Track input 2'!E107="","",'Women Track input 2'!E107)</f>
        <v/>
      </c>
      <c r="F884" s="46" t="str">
        <f>IF('Women Track input 2'!X107="","",'Women Track input 2'!G107+60*'Women Track input 2'!F107)</f>
        <v/>
      </c>
      <c r="G884" s="46">
        <f>IF('Women Track input 2'!K107="","",'Women Track input 2'!K107)</f>
        <v>0</v>
      </c>
      <c r="H884" s="46" t="str">
        <f>IF('Women Track input 2'!L107="","",'Women Track input 2'!L107)</f>
        <v/>
      </c>
      <c r="I884" s="38" t="str">
        <f t="shared" si="80"/>
        <v/>
      </c>
    </row>
    <row r="885" spans="1:9">
      <c r="A885" t="str">
        <f>IF('Women Track input 2'!A108="","",'Women Track input 2'!A108)</f>
        <v/>
      </c>
      <c r="B885" s="38">
        <f>IF('Women Track input 2'!B108="","",'Women Track input 2'!B108)</f>
        <v>8</v>
      </c>
      <c r="C885" s="38" t="str">
        <f>IF('Women Track input 2'!C108="","",'Women Track input 2'!C108)</f>
        <v/>
      </c>
      <c r="D885" s="38" t="str">
        <f>IF('Women Track input 2'!D108="","",'Women Track input 2'!D108)</f>
        <v/>
      </c>
      <c r="E885" s="38" t="str">
        <f>IF('Women Track input 2'!E108="","",'Women Track input 2'!E108)</f>
        <v/>
      </c>
      <c r="F885" s="46" t="str">
        <f>IF('Women Track input 2'!X108="","",'Women Track input 2'!G108+60*'Women Track input 2'!F108)</f>
        <v/>
      </c>
      <c r="G885" s="46">
        <f>IF('Women Track input 2'!K108="","",'Women Track input 2'!K108)</f>
        <v>0</v>
      </c>
      <c r="H885" s="46" t="str">
        <f>IF('Women Track input 2'!L108="","",'Women Track input 2'!L108)</f>
        <v/>
      </c>
      <c r="I885" s="38" t="str">
        <f t="shared" si="80"/>
        <v/>
      </c>
    </row>
    <row r="886" spans="1:9">
      <c r="A886" t="str">
        <f>IF('Women Track input 2'!A109="","",'Women Track input 2'!A109)</f>
        <v/>
      </c>
      <c r="B886" t="str">
        <f>IF('Women Track input 2'!B109="","",'Women Track input 2'!B109)</f>
        <v/>
      </c>
      <c r="C886" t="str">
        <f>IF('Women Track input 2'!C109="","",'Women Track input 2'!C109)</f>
        <v/>
      </c>
      <c r="D886" t="str">
        <f>IF('Women Track input 2'!D109="","",'Women Track input 2'!D109)</f>
        <v/>
      </c>
      <c r="E886" t="str">
        <f>IF('Women Track input 2'!E109="","",'Women Track input 2'!E109)</f>
        <v/>
      </c>
      <c r="F886" s="2" t="str">
        <f>IF('Women Track input 2'!T109="","",'Women Track input 2'!T109)</f>
        <v/>
      </c>
      <c r="G886" t="str">
        <f>IF('Women Track input 2'!K109="","",'Women Track input 2'!K109)</f>
        <v/>
      </c>
      <c r="H886" t="str">
        <f>IF('Women Track input 2'!L109="","",'Women Track input 2'!L109)</f>
        <v/>
      </c>
    </row>
    <row r="887" spans="1:9">
      <c r="A887" t="str">
        <f>IF('Women Track input 2'!A110="","",'Women Track input 2'!A110)</f>
        <v/>
      </c>
      <c r="B887" t="str">
        <f>IF('Women Track input 2'!B110="","",'Women Track input 2'!B110)</f>
        <v/>
      </c>
      <c r="C887" t="str">
        <f>IF('Women Track input 2'!C110="","",'Women Track input 2'!C110)</f>
        <v/>
      </c>
      <c r="D887" t="str">
        <f>IF('Women Track input 2'!D110="","",'Women Track input 2'!D110)</f>
        <v/>
      </c>
      <c r="E887" t="str">
        <f>IF('Women Track input 2'!E110="","",'Women Track input 2'!E110)</f>
        <v/>
      </c>
      <c r="F887" s="2" t="str">
        <f>IF('Women Track input 2'!T110="","",'Women Track input 2'!T110)</f>
        <v/>
      </c>
      <c r="G887" t="str">
        <f>IF('Women Track input 2'!K110="","",'Women Track input 2'!K110)</f>
        <v/>
      </c>
      <c r="H887" t="str">
        <f>IF('Women Track input 2'!L110="","",'Women Track input 2'!L110)</f>
        <v/>
      </c>
    </row>
    <row r="888" spans="1:9">
      <c r="A888" s="39" t="str">
        <f>IF('Women Track input 2'!A111="","",'Women Track input 2'!A111)</f>
        <v>Event</v>
      </c>
      <c r="B888" s="39" t="str">
        <f>IF('Women Track input 2'!B111="","",'Women Track input 2'!B111)</f>
        <v>Event</v>
      </c>
      <c r="C888" s="39" t="str">
        <f>IF('Women Track input 2'!C111="","",'Women Track input 2'!C111)</f>
        <v>4x400</v>
      </c>
      <c r="D888" s="39" t="str">
        <f>IF('Women Track input 2'!D111="","",'Women Track input 2'!D111)</f>
        <v>metres</v>
      </c>
      <c r="E888" s="40" t="str">
        <f>A890</f>
        <v>WOMEN</v>
      </c>
      <c r="F888" s="2" t="str">
        <f>IF('Women Track input 2'!T111="","",'Women Track input 2'!T111)</f>
        <v/>
      </c>
      <c r="G888" s="2" t="str">
        <f>IF('Women Track input 2'!K111="","",'Women Track input 2'!K111)</f>
        <v/>
      </c>
      <c r="H888" s="2" t="str">
        <f>IF('Women Track input 2'!L111="","",'Women Track input 2'!L111)</f>
        <v/>
      </c>
    </row>
    <row r="889" spans="1:9">
      <c r="A889" s="39" t="str">
        <f>IF('Women Track input 2'!A112="","",'Women Track input 2'!A112)</f>
        <v>4x400</v>
      </c>
      <c r="B889" s="41" t="str">
        <f>IF('Women Track input 2'!B112="","",'Women Track input 2'!B112)</f>
        <v>A string</v>
      </c>
      <c r="C889" s="42" t="str">
        <f>IF('Women Track input 2'!C112="","",'Women Track input 2'!C112)</f>
        <v/>
      </c>
      <c r="D889" s="42" t="str">
        <f>IF('Women Track input 2'!D112="","",'Women Track input 2'!D112)</f>
        <v/>
      </c>
      <c r="E889" s="42" t="str">
        <f>IF('Women Track input 2'!E112="","",'Women Track input 2'!E112)</f>
        <v/>
      </c>
      <c r="F889" s="43" t="str">
        <f>IF('Women Track input 2'!X112="","",'Women Track input 2'!X112)</f>
        <v>Formatted</v>
      </c>
      <c r="G889" s="43" t="str">
        <f>IF('Women Track input 2'!K112="","",'Women Track input 2'!K112)</f>
        <v>Position</v>
      </c>
      <c r="H889" s="43" t="str">
        <f>IF('Women Track input 2'!L112="","",'Women Track input 2'!L112)</f>
        <v/>
      </c>
      <c r="I889" s="98" t="s">
        <v>261</v>
      </c>
    </row>
    <row r="890" spans="1:9">
      <c r="A890" s="40" t="str">
        <f>IF('Women Track input 2'!A113="","",'Women Track input 2'!A113)</f>
        <v>WOMEN</v>
      </c>
      <c r="B890" s="44" t="str">
        <f>IF('Women Track input 2'!B113="","",'Women Track input 2'!B113)</f>
        <v>Position</v>
      </c>
      <c r="C890" s="37" t="str">
        <f>IF('Women Track input 2'!C113="","",'Women Track input 2'!C113)</f>
        <v>Competitor</v>
      </c>
      <c r="D890" s="37" t="str">
        <f>IF('Women Track input 2'!D113="","",'Women Track input 2'!D113)</f>
        <v>Club</v>
      </c>
      <c r="E890" s="37" t="str">
        <f>IF('Women Track input 2'!E113="","",'Women Track input 2'!E113)</f>
        <v>Bib Number</v>
      </c>
      <c r="F890" s="45" t="str">
        <f>IF('Women Track input 2'!X113="","",'Women Track input 2'!X113)</f>
        <v>Performance</v>
      </c>
      <c r="G890" s="45" t="str">
        <f>IF('Women Track input 2'!K113="","",'Women Track input 2'!K113)</f>
        <v>Points</v>
      </c>
      <c r="H890" s="45" t="str">
        <f>IF('Women Track input 2'!L113="","",'Women Track input 2'!L113)</f>
        <v/>
      </c>
      <c r="I890" s="44" t="s">
        <v>262</v>
      </c>
    </row>
    <row r="891" spans="1:9">
      <c r="A891" t="str">
        <f>IF('Women Track input 2'!A114="","",'Women Track input 2'!A114)</f>
        <v/>
      </c>
      <c r="B891" s="38">
        <f>IF('Women Track input 2'!B114="","",'Women Track input 2'!B114)</f>
        <v>1</v>
      </c>
      <c r="C891" s="38" t="str">
        <f>IF('Women Track input 2'!C114="","",'Women Track input 2'!C114)</f>
        <v/>
      </c>
      <c r="D891" s="38" t="str">
        <f>IF('Women Track input 2'!D114="","",'Women Track input 2'!D114)</f>
        <v/>
      </c>
      <c r="E891" s="38" t="str">
        <f>IF('Women Track input 2'!E114="","",'Women Track input 2'!E114)</f>
        <v/>
      </c>
      <c r="F891" s="46" t="str">
        <f>IF('Women Track input 2'!X114="","",'Women Track input 2'!G114+60*'Women Track input 2'!F114)</f>
        <v/>
      </c>
      <c r="G891" s="46">
        <f>IF('Women Track input 2'!K114="","",'Women Track input 2'!K114)</f>
        <v>0</v>
      </c>
      <c r="H891" s="46" t="str">
        <f>IF('Women Track input 2'!L114="","",'Women Track input 2'!L114)</f>
        <v/>
      </c>
      <c r="I891" s="99" t="str">
        <f>IF(G891=0,"",F891)</f>
        <v/>
      </c>
    </row>
    <row r="892" spans="1:9">
      <c r="A892" t="str">
        <f>IF('Women Track input 2'!A115="","",'Women Track input 2'!A115)</f>
        <v/>
      </c>
      <c r="B892" s="38">
        <f>IF('Women Track input 2'!B115="","",'Women Track input 2'!B115)</f>
        <v>2</v>
      </c>
      <c r="C892" s="38" t="str">
        <f>IF('Women Track input 2'!C115="","",'Women Track input 2'!C115)</f>
        <v/>
      </c>
      <c r="D892" s="38" t="str">
        <f>IF('Women Track input 2'!D115="","",'Women Track input 2'!D115)</f>
        <v/>
      </c>
      <c r="E892" s="38" t="str">
        <f>IF('Women Track input 2'!E115="","",'Women Track input 2'!E115)</f>
        <v/>
      </c>
      <c r="F892" s="46" t="str">
        <f>IF('Women Track input 2'!X115="","",'Women Track input 2'!G115+60*'Women Track input 2'!F115)</f>
        <v/>
      </c>
      <c r="G892" s="46">
        <f>IF('Women Track input 2'!K115="","",'Women Track input 2'!K115)</f>
        <v>0</v>
      </c>
      <c r="H892" s="46" t="str">
        <f>IF('Women Track input 2'!L115="","",'Women Track input 2'!L115)</f>
        <v/>
      </c>
      <c r="I892" s="38" t="str">
        <f t="shared" ref="I892:I898" si="81">IF(G892=0,"",F892)</f>
        <v/>
      </c>
    </row>
    <row r="893" spans="1:9">
      <c r="A893" t="str">
        <f>IF('Women Track input 2'!A116="","",'Women Track input 2'!A116)</f>
        <v/>
      </c>
      <c r="B893" s="38">
        <f>IF('Women Track input 2'!B116="","",'Women Track input 2'!B116)</f>
        <v>3</v>
      </c>
      <c r="C893" s="38" t="str">
        <f>IF('Women Track input 2'!C116="","",'Women Track input 2'!C116)</f>
        <v/>
      </c>
      <c r="D893" s="38" t="str">
        <f>IF('Women Track input 2'!D116="","",'Women Track input 2'!D116)</f>
        <v/>
      </c>
      <c r="E893" s="38" t="str">
        <f>IF('Women Track input 2'!E116="","",'Women Track input 2'!E116)</f>
        <v/>
      </c>
      <c r="F893" s="46" t="str">
        <f>IF('Women Track input 2'!X116="","",'Women Track input 2'!G116+60*'Women Track input 2'!F116)</f>
        <v/>
      </c>
      <c r="G893" s="46">
        <f>IF('Women Track input 2'!K116="","",'Women Track input 2'!K116)</f>
        <v>0</v>
      </c>
      <c r="H893" s="46" t="str">
        <f>IF('Women Track input 2'!L116="","",'Women Track input 2'!L116)</f>
        <v/>
      </c>
      <c r="I893" s="38" t="str">
        <f t="shared" si="81"/>
        <v/>
      </c>
    </row>
    <row r="894" spans="1:9">
      <c r="A894" t="str">
        <f>IF('Women Track input 2'!A117="","",'Women Track input 2'!A117)</f>
        <v/>
      </c>
      <c r="B894" s="38">
        <f>IF('Women Track input 2'!B117="","",'Women Track input 2'!B117)</f>
        <v>4</v>
      </c>
      <c r="C894" s="38" t="str">
        <f>IF('Women Track input 2'!C117="","",'Women Track input 2'!C117)</f>
        <v/>
      </c>
      <c r="D894" s="38" t="str">
        <f>IF('Women Track input 2'!D117="","",'Women Track input 2'!D117)</f>
        <v/>
      </c>
      <c r="E894" s="38" t="str">
        <f>IF('Women Track input 2'!E117="","",'Women Track input 2'!E117)</f>
        <v/>
      </c>
      <c r="F894" s="46" t="str">
        <f>IF('Women Track input 2'!X117="","",'Women Track input 2'!G117+60*'Women Track input 2'!F117)</f>
        <v/>
      </c>
      <c r="G894" s="46">
        <f>IF('Women Track input 2'!K117="","",'Women Track input 2'!K117)</f>
        <v>0</v>
      </c>
      <c r="H894" s="46" t="str">
        <f>IF('Women Track input 2'!L117="","",'Women Track input 2'!L117)</f>
        <v/>
      </c>
      <c r="I894" s="38" t="str">
        <f t="shared" si="81"/>
        <v/>
      </c>
    </row>
    <row r="895" spans="1:9">
      <c r="A895" t="str">
        <f>IF('Women Track input 2'!A118="","",'Women Track input 2'!A118)</f>
        <v/>
      </c>
      <c r="B895" s="38">
        <f>IF('Women Track input 2'!B118="","",'Women Track input 2'!B118)</f>
        <v>5</v>
      </c>
      <c r="C895" s="38" t="str">
        <f>IF('Women Track input 2'!C118="","",'Women Track input 2'!C118)</f>
        <v/>
      </c>
      <c r="D895" s="38" t="str">
        <f>IF('Women Track input 2'!D118="","",'Women Track input 2'!D118)</f>
        <v/>
      </c>
      <c r="E895" s="38" t="str">
        <f>IF('Women Track input 2'!E118="","",'Women Track input 2'!E118)</f>
        <v/>
      </c>
      <c r="F895" s="46" t="str">
        <f>IF('Women Track input 2'!X118="","",'Women Track input 2'!G118+60*'Women Track input 2'!F118)</f>
        <v/>
      </c>
      <c r="G895" s="46">
        <f>IF('Women Track input 2'!K118="","",'Women Track input 2'!K118)</f>
        <v>0</v>
      </c>
      <c r="H895" s="46" t="str">
        <f>IF('Women Track input 2'!L118="","",'Women Track input 2'!L118)</f>
        <v/>
      </c>
      <c r="I895" s="38" t="str">
        <f t="shared" si="81"/>
        <v/>
      </c>
    </row>
    <row r="896" spans="1:9">
      <c r="A896" t="str">
        <f>IF('Women Track input 2'!A119="","",'Women Track input 2'!A119)</f>
        <v/>
      </c>
      <c r="B896" s="38">
        <f>IF('Women Track input 2'!B119="","",'Women Track input 2'!B119)</f>
        <v>6</v>
      </c>
      <c r="C896" s="38" t="str">
        <f>IF('Women Track input 2'!C119="","",'Women Track input 2'!C119)</f>
        <v/>
      </c>
      <c r="D896" s="38" t="str">
        <f>IF('Women Track input 2'!D119="","",'Women Track input 2'!D119)</f>
        <v/>
      </c>
      <c r="E896" s="38" t="str">
        <f>IF('Women Track input 2'!E119="","",'Women Track input 2'!E119)</f>
        <v/>
      </c>
      <c r="F896" s="46" t="str">
        <f>IF('Women Track input 2'!X119="","",'Women Track input 2'!G119+60*'Women Track input 2'!F119)</f>
        <v/>
      </c>
      <c r="G896" s="46">
        <f>IF('Women Track input 2'!K119="","",'Women Track input 2'!K119)</f>
        <v>0</v>
      </c>
      <c r="H896" s="46" t="str">
        <f>IF('Women Track input 2'!L119="","",'Women Track input 2'!L119)</f>
        <v/>
      </c>
      <c r="I896" s="38" t="str">
        <f t="shared" si="81"/>
        <v/>
      </c>
    </row>
    <row r="897" spans="1:9">
      <c r="A897" t="str">
        <f>IF('Women Track input 2'!A120="","",'Women Track input 2'!A120)</f>
        <v/>
      </c>
      <c r="B897" s="38">
        <f>IF('Women Track input 2'!B120="","",'Women Track input 2'!B120)</f>
        <v>7</v>
      </c>
      <c r="C897" s="38" t="str">
        <f>IF('Women Track input 2'!C120="","",'Women Track input 2'!C120)</f>
        <v/>
      </c>
      <c r="D897" s="38" t="str">
        <f>IF('Women Track input 2'!D120="","",'Women Track input 2'!D120)</f>
        <v/>
      </c>
      <c r="E897" s="38" t="str">
        <f>IF('Women Track input 2'!E120="","",'Women Track input 2'!E120)</f>
        <v/>
      </c>
      <c r="F897" s="46" t="str">
        <f>IF('Women Track input 2'!X120="","",'Women Track input 2'!G120+60*'Women Track input 2'!F120)</f>
        <v/>
      </c>
      <c r="G897" s="46">
        <f>IF('Women Track input 2'!K120="","",'Women Track input 2'!K120)</f>
        <v>0</v>
      </c>
      <c r="H897" s="46" t="str">
        <f>IF('Women Track input 2'!L120="","",'Women Track input 2'!L120)</f>
        <v/>
      </c>
      <c r="I897" s="38" t="str">
        <f t="shared" si="81"/>
        <v/>
      </c>
    </row>
    <row r="898" spans="1:9">
      <c r="A898" t="str">
        <f>IF('Women Track input 2'!A121="","",'Women Track input 2'!A121)</f>
        <v/>
      </c>
      <c r="B898" s="38">
        <f>IF('Women Track input 2'!B121="","",'Women Track input 2'!B121)</f>
        <v>8</v>
      </c>
      <c r="C898" s="38" t="str">
        <f>IF('Women Track input 2'!C121="","",'Women Track input 2'!C121)</f>
        <v/>
      </c>
      <c r="D898" s="38" t="str">
        <f>IF('Women Track input 2'!D121="","",'Women Track input 2'!D121)</f>
        <v/>
      </c>
      <c r="E898" s="38" t="str">
        <f>IF('Women Track input 2'!E121="","",'Women Track input 2'!E121)</f>
        <v/>
      </c>
      <c r="F898" s="46" t="str">
        <f>IF('Women Track input 2'!X121="","",'Women Track input 2'!G121+60*'Women Track input 2'!F121)</f>
        <v/>
      </c>
      <c r="G898" s="46">
        <f>IF('Women Track input 2'!K121="","",'Women Track input 2'!K121)</f>
        <v>0</v>
      </c>
      <c r="H898" s="46" t="str">
        <f>IF('Women Track input 2'!L121="","",'Women Track input 2'!L121)</f>
        <v/>
      </c>
      <c r="I898" s="38" t="str">
        <f t="shared" si="81"/>
        <v/>
      </c>
    </row>
    <row r="901" spans="1:9">
      <c r="A901" s="39" t="str">
        <f>IF('Women Field input'!A2="","",'Women Field input'!A2)</f>
        <v>Event</v>
      </c>
      <c r="B901" s="39" t="str">
        <f>IF('Women Field input'!B2="","",'Women Field input'!B2)</f>
        <v>Event</v>
      </c>
      <c r="C901" s="39" t="str">
        <f>IF('Women Field input'!C2="","",'Women Field input'!C2)</f>
        <v>HJ</v>
      </c>
      <c r="D901" s="39" t="str">
        <f>IF('Women Field input'!D2="","",'Women Field input'!D2)</f>
        <v>metres</v>
      </c>
      <c r="E901" s="40" t="str">
        <f>IF('Women Field input'!E2="","",'Women Field input'!E2)</f>
        <v/>
      </c>
      <c r="F901" s="2" t="str">
        <f>IF('Women Field input'!T2="","",'Women Field input'!T2)</f>
        <v/>
      </c>
      <c r="G901" s="2" t="str">
        <f>IF('Women Field input'!K2="","",'Women Field input'!K2)</f>
        <v/>
      </c>
      <c r="H901" s="2" t="str">
        <f>IF('Women Field input'!L2="","",'Women Field input'!L2)</f>
        <v/>
      </c>
    </row>
    <row r="902" spans="1:9">
      <c r="A902" s="16" t="str">
        <f>IF('Women Field input'!A3="","",'Women Field input'!A3)</f>
        <v>HJ</v>
      </c>
      <c r="B902" s="41" t="str">
        <f>IF('Women Field input'!B3="","",'Women Field input'!B3)</f>
        <v>A string</v>
      </c>
      <c r="C902" s="42" t="str">
        <f>IF('Women Field input'!C3="","",'Women Field input'!C3)</f>
        <v/>
      </c>
      <c r="D902" s="42" t="str">
        <f>IF('Women Field input'!D3="","",'Women Field input'!D3)</f>
        <v/>
      </c>
      <c r="E902" s="42" t="str">
        <f>IF('Women Field input'!E3="","",'Women Field input'!E3)</f>
        <v/>
      </c>
      <c r="F902" s="48" t="str">
        <f>IF('Women Field input'!T3="","",'Women Field input'!T3)</f>
        <v>Formatted</v>
      </c>
      <c r="G902" s="43" t="str">
        <f>IF('Women Field input'!K3="","",'Women Field input'!K3)</f>
        <v>Position</v>
      </c>
      <c r="H902" s="43" t="str">
        <f>IF('Women Field input'!L3="","",'Women Field input'!L3)</f>
        <v>Bonus</v>
      </c>
      <c r="I902" s="98" t="s">
        <v>261</v>
      </c>
    </row>
    <row r="903" spans="1:9">
      <c r="A903" s="40" t="str">
        <f>IF('Women Field input'!A4="","",'Women Field input'!A4)</f>
        <v>WOMEN</v>
      </c>
      <c r="B903" s="44" t="str">
        <f>IF('Women Field input'!B4="","",'Women Field input'!B4)</f>
        <v>Position</v>
      </c>
      <c r="C903" s="37" t="str">
        <f>IF('Women Field input'!C4="","",'Women Field input'!C4)</f>
        <v>Competitor</v>
      </c>
      <c r="D903" s="37" t="str">
        <f>IF('Women Field input'!D4="","",'Women Field input'!D4)</f>
        <v>Club</v>
      </c>
      <c r="E903" s="37" t="str">
        <f>IF('Women Field input'!E4="","",'Women Field input'!E4)</f>
        <v>Bib Number</v>
      </c>
      <c r="F903" s="49" t="str">
        <f>IF('Women Field input'!T4="","",'Women Field input'!T4)</f>
        <v>Performance</v>
      </c>
      <c r="G903" s="45" t="str">
        <f>IF('Women Field input'!K4="","",'Women Field input'!K4)</f>
        <v>Points</v>
      </c>
      <c r="H903" s="45" t="str">
        <f>IF('Women Field input'!L4="","",'Women Field input'!L4)</f>
        <v>Points</v>
      </c>
      <c r="I903" s="44" t="s">
        <v>262</v>
      </c>
    </row>
    <row r="904" spans="1:9">
      <c r="A904" t="str">
        <f>IF('Women Field input'!A5="","",'Women Field input'!A5)</f>
        <v/>
      </c>
      <c r="B904" s="38">
        <f>IF('Women Field input'!B5="","",'Women Field input'!B5)</f>
        <v>1</v>
      </c>
      <c r="C904" s="38" t="str">
        <f>IF('Women Field input'!C5="","",'Women Field input'!C5)</f>
        <v/>
      </c>
      <c r="D904" s="38" t="str">
        <f>IF('Women Field input'!D5="","",'Women Field input'!D5)</f>
        <v/>
      </c>
      <c r="E904" s="38" t="str">
        <f>IF('Women Field input'!E5="","",'Women Field input'!E5)</f>
        <v/>
      </c>
      <c r="F904" s="50" t="str">
        <f>IF('Women Field input'!T5="","",'Women Field input'!G5)</f>
        <v/>
      </c>
      <c r="G904" s="46">
        <f>IF('Women Field input'!K5="","",'Women Field input'!K5)</f>
        <v>0</v>
      </c>
      <c r="H904" s="46">
        <f>IF('Women Field input'!L5="","",'Women Field input'!L5)</f>
        <v>0</v>
      </c>
      <c r="I904" s="99" t="str">
        <f>IF(G904=0,"",F904)</f>
        <v/>
      </c>
    </row>
    <row r="905" spans="1:9">
      <c r="A905" t="str">
        <f>IF('Women Field input'!A6="","",'Women Field input'!A6)</f>
        <v/>
      </c>
      <c r="B905" s="38">
        <f>IF('Women Field input'!B6="","",'Women Field input'!B6)</f>
        <v>2</v>
      </c>
      <c r="C905" s="38" t="str">
        <f>IF('Women Field input'!C6="","",'Women Field input'!C6)</f>
        <v/>
      </c>
      <c r="D905" s="38" t="str">
        <f>IF('Women Field input'!D6="","",'Women Field input'!D6)</f>
        <v/>
      </c>
      <c r="E905" s="38" t="str">
        <f>IF('Women Field input'!E6="","",'Women Field input'!E6)</f>
        <v/>
      </c>
      <c r="F905" s="50" t="str">
        <f>IF('Women Field input'!T6="","",'Women Field input'!G6)</f>
        <v/>
      </c>
      <c r="G905" s="46">
        <f>IF('Women Field input'!K6="","",'Women Field input'!K6)</f>
        <v>0</v>
      </c>
      <c r="H905" s="46">
        <f>IF('Women Field input'!L6="","",'Women Field input'!L6)</f>
        <v>0</v>
      </c>
      <c r="I905" s="38" t="str">
        <f t="shared" ref="I905:I911" si="82">IF(G905=0,"",F905)</f>
        <v/>
      </c>
    </row>
    <row r="906" spans="1:9">
      <c r="A906" t="str">
        <f>IF('Women Field input'!A7="","",'Women Field input'!A7)</f>
        <v/>
      </c>
      <c r="B906" s="38">
        <f>IF('Women Field input'!B7="","",'Women Field input'!B7)</f>
        <v>3</v>
      </c>
      <c r="C906" s="38" t="str">
        <f>IF('Women Field input'!C7="","",'Women Field input'!C7)</f>
        <v/>
      </c>
      <c r="D906" s="38" t="str">
        <f>IF('Women Field input'!D7="","",'Women Field input'!D7)</f>
        <v/>
      </c>
      <c r="E906" s="38" t="str">
        <f>IF('Women Field input'!E7="","",'Women Field input'!E7)</f>
        <v/>
      </c>
      <c r="F906" s="50" t="str">
        <f>IF('Women Field input'!T7="","",'Women Field input'!G7)</f>
        <v/>
      </c>
      <c r="G906" s="46">
        <f>IF('Women Field input'!K7="","",'Women Field input'!K7)</f>
        <v>0</v>
      </c>
      <c r="H906" s="46">
        <f>IF('Women Field input'!L7="","",'Women Field input'!L7)</f>
        <v>0</v>
      </c>
      <c r="I906" s="38" t="str">
        <f t="shared" si="82"/>
        <v/>
      </c>
    </row>
    <row r="907" spans="1:9">
      <c r="A907" t="str">
        <f>IF('Women Field input'!A8="","",'Women Field input'!A8)</f>
        <v/>
      </c>
      <c r="B907" s="38">
        <f>IF('Women Field input'!B8="","",'Women Field input'!B8)</f>
        <v>4</v>
      </c>
      <c r="C907" s="38" t="str">
        <f>IF('Women Field input'!C8="","",'Women Field input'!C8)</f>
        <v/>
      </c>
      <c r="D907" s="38" t="str">
        <f>IF('Women Field input'!D8="","",'Women Field input'!D8)</f>
        <v/>
      </c>
      <c r="E907" s="38" t="str">
        <f>IF('Women Field input'!E8="","",'Women Field input'!E8)</f>
        <v/>
      </c>
      <c r="F907" s="50" t="str">
        <f>IF('Women Field input'!T8="","",'Women Field input'!G8)</f>
        <v/>
      </c>
      <c r="G907" s="46">
        <f>IF('Women Field input'!K8="","",'Women Field input'!K8)</f>
        <v>0</v>
      </c>
      <c r="H907" s="46">
        <f>IF('Women Field input'!L8="","",'Women Field input'!L8)</f>
        <v>0</v>
      </c>
      <c r="I907" s="38" t="str">
        <f t="shared" si="82"/>
        <v/>
      </c>
    </row>
    <row r="908" spans="1:9">
      <c r="A908" t="str">
        <f>IF('Women Field input'!A9="","",'Women Field input'!A9)</f>
        <v/>
      </c>
      <c r="B908" s="38">
        <f>IF('Women Field input'!B9="","",'Women Field input'!B9)</f>
        <v>5</v>
      </c>
      <c r="C908" s="38" t="str">
        <f>IF('Women Field input'!C9="","",'Women Field input'!C9)</f>
        <v/>
      </c>
      <c r="D908" s="38" t="str">
        <f>IF('Women Field input'!D9="","",'Women Field input'!D9)</f>
        <v/>
      </c>
      <c r="E908" s="38" t="str">
        <f>IF('Women Field input'!E9="","",'Women Field input'!E9)</f>
        <v/>
      </c>
      <c r="F908" s="50" t="str">
        <f>IF('Women Field input'!T9="","",'Women Field input'!G9)</f>
        <v/>
      </c>
      <c r="G908" s="46">
        <f>IF('Women Field input'!K9="","",'Women Field input'!K9)</f>
        <v>0</v>
      </c>
      <c r="H908" s="46">
        <f>IF('Women Field input'!L9="","",'Women Field input'!L9)</f>
        <v>0</v>
      </c>
      <c r="I908" s="38" t="str">
        <f t="shared" si="82"/>
        <v/>
      </c>
    </row>
    <row r="909" spans="1:9">
      <c r="A909" t="str">
        <f>IF('Women Field input'!A10="","",'Women Field input'!A10)</f>
        <v/>
      </c>
      <c r="B909" s="38">
        <f>IF('Women Field input'!B10="","",'Women Field input'!B10)</f>
        <v>6</v>
      </c>
      <c r="C909" s="38" t="str">
        <f>IF('Women Field input'!C10="","",'Women Field input'!C10)</f>
        <v/>
      </c>
      <c r="D909" s="38" t="str">
        <f>IF('Women Field input'!D10="","",'Women Field input'!D10)</f>
        <v/>
      </c>
      <c r="E909" s="38" t="str">
        <f>IF('Women Field input'!E10="","",'Women Field input'!E10)</f>
        <v/>
      </c>
      <c r="F909" s="50" t="str">
        <f>IF('Women Field input'!T10="","",'Women Field input'!G10)</f>
        <v/>
      </c>
      <c r="G909" s="46">
        <f>IF('Women Field input'!K10="","",'Women Field input'!K10)</f>
        <v>0</v>
      </c>
      <c r="H909" s="46">
        <f>IF('Women Field input'!L10="","",'Women Field input'!L10)</f>
        <v>0</v>
      </c>
      <c r="I909" s="38" t="str">
        <f t="shared" si="82"/>
        <v/>
      </c>
    </row>
    <row r="910" spans="1:9">
      <c r="A910" t="str">
        <f>IF('Women Field input'!A11="","",'Women Field input'!A11)</f>
        <v/>
      </c>
      <c r="B910" s="38">
        <f>IF('Women Field input'!B11="","",'Women Field input'!B11)</f>
        <v>7</v>
      </c>
      <c r="C910" s="38" t="str">
        <f>IF('Women Field input'!C11="","",'Women Field input'!C11)</f>
        <v/>
      </c>
      <c r="D910" s="38" t="str">
        <f>IF('Women Field input'!D11="","",'Women Field input'!D11)</f>
        <v/>
      </c>
      <c r="E910" s="38" t="str">
        <f>IF('Women Field input'!E11="","",'Women Field input'!E11)</f>
        <v/>
      </c>
      <c r="F910" s="50" t="str">
        <f>IF('Women Field input'!T11="","",'Women Field input'!G11)</f>
        <v/>
      </c>
      <c r="G910" s="46">
        <f>IF('Women Field input'!K11="","",'Women Field input'!K11)</f>
        <v>0</v>
      </c>
      <c r="H910" s="46">
        <f>IF('Women Field input'!L11="","",'Women Field input'!L11)</f>
        <v>0</v>
      </c>
      <c r="I910" s="38" t="str">
        <f t="shared" si="82"/>
        <v/>
      </c>
    </row>
    <row r="911" spans="1:9">
      <c r="A911" t="str">
        <f>IF('Women Field input'!A12="","",'Women Field input'!A12)</f>
        <v/>
      </c>
      <c r="B911" s="38">
        <f>IF('Women Field input'!B12="","",'Women Field input'!B12)</f>
        <v>8</v>
      </c>
      <c r="C911" s="38" t="str">
        <f>IF('Women Field input'!C12="","",'Women Field input'!C12)</f>
        <v/>
      </c>
      <c r="D911" s="38" t="str">
        <f>IF('Women Field input'!D12="","",'Women Field input'!D12)</f>
        <v/>
      </c>
      <c r="E911" s="38" t="str">
        <f>IF('Women Field input'!E12="","",'Women Field input'!E12)</f>
        <v/>
      </c>
      <c r="F911" s="50" t="str">
        <f>IF('Women Field input'!T12="","",'Women Field input'!G12)</f>
        <v/>
      </c>
      <c r="G911" s="46">
        <f>IF('Women Field input'!K12="","",'Women Field input'!K12)</f>
        <v>0</v>
      </c>
      <c r="H911" s="46">
        <f>IF('Women Field input'!L12="","",'Women Field input'!L12)</f>
        <v>0</v>
      </c>
      <c r="I911" s="38" t="str">
        <f t="shared" si="82"/>
        <v/>
      </c>
    </row>
    <row r="912" spans="1:9">
      <c r="A912" s="16" t="str">
        <f>IF('Women Field input'!A13="","",'Women Field input'!A13)</f>
        <v>Event</v>
      </c>
      <c r="B912" t="str">
        <f>IF('Women Field input'!B13="","",'Women Field input'!B13)</f>
        <v/>
      </c>
      <c r="C912" t="str">
        <f>IF('Women Field input'!C13="","",'Women Field input'!C13)</f>
        <v/>
      </c>
      <c r="D912" t="str">
        <f>IF('Women Field input'!D13="","",'Women Field input'!D13)</f>
        <v/>
      </c>
      <c r="E912" t="str">
        <f>IF('Women Field input'!E13="","",'Women Field input'!E13)</f>
        <v/>
      </c>
      <c r="F912" s="51" t="str">
        <f>IF('Women Field input'!T13="","",'Women Field input'!T13)</f>
        <v/>
      </c>
      <c r="G912" s="2" t="str">
        <f>IF('Women Field input'!K13="","",'Women Field input'!K13)</f>
        <v/>
      </c>
      <c r="H912" s="2" t="str">
        <f>IF('Women Field input'!L13="","",'Women Field input'!L13)</f>
        <v/>
      </c>
    </row>
    <row r="913" spans="1:9">
      <c r="A913" s="16" t="str">
        <f>IF('Women Field input'!A14="","",'Women Field input'!A14)</f>
        <v>HJ</v>
      </c>
      <c r="B913" s="47" t="str">
        <f>IF('Women Field input'!B14="","",'Women Field input'!B14)</f>
        <v>B+C string</v>
      </c>
      <c r="C913" s="42" t="str">
        <f>IF('Women Field input'!C14="","",'Women Field input'!C14)</f>
        <v/>
      </c>
      <c r="D913" s="42" t="str">
        <f>IF('Women Field input'!D14="","",'Women Field input'!D14)</f>
        <v/>
      </c>
      <c r="E913" s="42" t="str">
        <f>IF('Women Field input'!E14="","",'Women Field input'!E14)</f>
        <v/>
      </c>
      <c r="F913" s="48" t="str">
        <f>IF('Women Field input'!T14="","",'Women Field input'!T14)</f>
        <v>Formatted</v>
      </c>
      <c r="G913" s="43" t="str">
        <f>IF('Women Field input'!K14="","",'Women Field input'!K14)</f>
        <v>Position</v>
      </c>
      <c r="H913" s="43" t="str">
        <f>IF('Women Field input'!L14="","",'Women Field input'!L14)</f>
        <v>Bonus</v>
      </c>
      <c r="I913" s="98" t="s">
        <v>261</v>
      </c>
    </row>
    <row r="914" spans="1:9">
      <c r="A914" s="40" t="str">
        <f>IF('Women Field input'!A15="","",'Women Field input'!A15)</f>
        <v>WOMEN</v>
      </c>
      <c r="B914" s="37" t="str">
        <f>IF('Women Field input'!B15="","",'Women Field input'!B15)</f>
        <v>Position</v>
      </c>
      <c r="C914" s="37" t="str">
        <f>IF('Women Field input'!C15="","",'Women Field input'!C15)</f>
        <v>Competitor</v>
      </c>
      <c r="D914" s="37" t="str">
        <f>IF('Women Field input'!D15="","",'Women Field input'!D15)</f>
        <v>Club</v>
      </c>
      <c r="E914" s="37" t="str">
        <f>IF('Women Field input'!E15="","",'Women Field input'!E15)</f>
        <v>Bib Number</v>
      </c>
      <c r="F914" s="49" t="str">
        <f>IF('Women Field input'!T15="","",'Women Field input'!T15)</f>
        <v>Performance</v>
      </c>
      <c r="G914" s="45" t="str">
        <f>IF('Women Field input'!K15="","",'Women Field input'!K15)</f>
        <v>Points</v>
      </c>
      <c r="H914" s="45" t="str">
        <f>IF('Women Field input'!L15="","",'Women Field input'!L15)</f>
        <v>Points</v>
      </c>
      <c r="I914" s="44" t="s">
        <v>262</v>
      </c>
    </row>
    <row r="915" spans="1:9">
      <c r="A915" t="str">
        <f>IF('Women Field input'!A16="","",'Women Field input'!A16)</f>
        <v/>
      </c>
      <c r="B915" s="38">
        <f>IF('Women Field input'!B16="","",'Women Field input'!B16)</f>
        <v>1</v>
      </c>
      <c r="C915" s="38" t="str">
        <f>IF('Women Field input'!C16="","",'Women Field input'!C16)</f>
        <v/>
      </c>
      <c r="D915" s="38" t="str">
        <f>IF('Women Field input'!D16="","",'Women Field input'!D16)</f>
        <v/>
      </c>
      <c r="E915" s="38" t="str">
        <f>IF('Women Field input'!E16="","",'Women Field input'!E16)</f>
        <v/>
      </c>
      <c r="F915" s="50" t="str">
        <f>IF('Women Field input'!T16="","",'Women Field input'!G16)</f>
        <v/>
      </c>
      <c r="G915" s="46">
        <f>IF('Women Field input'!K16="","",'Women Field input'!K16)</f>
        <v>0</v>
      </c>
      <c r="H915" s="46">
        <f>IF('Women Field input'!L16="","",'Women Field input'!L16)</f>
        <v>0</v>
      </c>
      <c r="I915" s="99" t="str">
        <f>IF(G915=0,"",F915)</f>
        <v/>
      </c>
    </row>
    <row r="916" spans="1:9">
      <c r="A916" t="str">
        <f>IF('Women Field input'!A17="","",'Women Field input'!A17)</f>
        <v/>
      </c>
      <c r="B916" s="38">
        <f>IF('Women Field input'!B17="","",'Women Field input'!B17)</f>
        <v>2</v>
      </c>
      <c r="C916" s="38" t="str">
        <f>IF('Women Field input'!C17="","",'Women Field input'!C17)</f>
        <v/>
      </c>
      <c r="D916" s="38" t="str">
        <f>IF('Women Field input'!D17="","",'Women Field input'!D17)</f>
        <v/>
      </c>
      <c r="E916" s="38" t="str">
        <f>IF('Women Field input'!E17="","",'Women Field input'!E17)</f>
        <v/>
      </c>
      <c r="F916" s="50" t="str">
        <f>IF('Women Field input'!T17="","",'Women Field input'!G17)</f>
        <v/>
      </c>
      <c r="G916" s="46">
        <f>IF('Women Field input'!K17="","",'Women Field input'!K17)</f>
        <v>0</v>
      </c>
      <c r="H916" s="46">
        <f>IF('Women Field input'!L17="","",'Women Field input'!L17)</f>
        <v>0</v>
      </c>
      <c r="I916" s="38" t="str">
        <f t="shared" ref="I916:I922" si="83">IF(G916=0,"",F916)</f>
        <v/>
      </c>
    </row>
    <row r="917" spans="1:9">
      <c r="A917" t="str">
        <f>IF('Women Field input'!A18="","",'Women Field input'!A18)</f>
        <v/>
      </c>
      <c r="B917" s="38">
        <f>IF('Women Field input'!B18="","",'Women Field input'!B18)</f>
        <v>3</v>
      </c>
      <c r="C917" s="38" t="str">
        <f>IF('Women Field input'!C18="","",'Women Field input'!C18)</f>
        <v/>
      </c>
      <c r="D917" s="38" t="str">
        <f>IF('Women Field input'!D18="","",'Women Field input'!D18)</f>
        <v/>
      </c>
      <c r="E917" s="38" t="str">
        <f>IF('Women Field input'!E18="","",'Women Field input'!E18)</f>
        <v/>
      </c>
      <c r="F917" s="50" t="str">
        <f>IF('Women Field input'!T18="","",'Women Field input'!G18)</f>
        <v/>
      </c>
      <c r="G917" s="46">
        <f>IF('Women Field input'!K18="","",'Women Field input'!K18)</f>
        <v>0</v>
      </c>
      <c r="H917" s="46">
        <f>IF('Women Field input'!L18="","",'Women Field input'!L18)</f>
        <v>0</v>
      </c>
      <c r="I917" s="38" t="str">
        <f t="shared" si="83"/>
        <v/>
      </c>
    </row>
    <row r="918" spans="1:9">
      <c r="A918" t="str">
        <f>IF('Women Field input'!A19="","",'Women Field input'!A19)</f>
        <v/>
      </c>
      <c r="B918" s="38">
        <f>IF('Women Field input'!B19="","",'Women Field input'!B19)</f>
        <v>4</v>
      </c>
      <c r="C918" s="38" t="str">
        <f>IF('Women Field input'!C19="","",'Women Field input'!C19)</f>
        <v/>
      </c>
      <c r="D918" s="38" t="str">
        <f>IF('Women Field input'!D19="","",'Women Field input'!D19)</f>
        <v/>
      </c>
      <c r="E918" s="38" t="str">
        <f>IF('Women Field input'!E19="","",'Women Field input'!E19)</f>
        <v/>
      </c>
      <c r="F918" s="50" t="str">
        <f>IF('Women Field input'!T19="","",'Women Field input'!G19)</f>
        <v/>
      </c>
      <c r="G918" s="46">
        <f>IF('Women Field input'!K19="","",'Women Field input'!K19)</f>
        <v>0</v>
      </c>
      <c r="H918" s="46">
        <f>IF('Women Field input'!L19="","",'Women Field input'!L19)</f>
        <v>0</v>
      </c>
      <c r="I918" s="38" t="str">
        <f t="shared" si="83"/>
        <v/>
      </c>
    </row>
    <row r="919" spans="1:9">
      <c r="A919" t="str">
        <f>IF('Women Field input'!A20="","",'Women Field input'!A20)</f>
        <v/>
      </c>
      <c r="B919" s="38">
        <f>IF('Women Field input'!B20="","",'Women Field input'!B20)</f>
        <v>5</v>
      </c>
      <c r="C919" s="38" t="str">
        <f>IF('Women Field input'!C20="","",'Women Field input'!C20)</f>
        <v/>
      </c>
      <c r="D919" s="38" t="str">
        <f>IF('Women Field input'!D20="","",'Women Field input'!D20)</f>
        <v/>
      </c>
      <c r="E919" s="38" t="str">
        <f>IF('Women Field input'!E20="","",'Women Field input'!E20)</f>
        <v/>
      </c>
      <c r="F919" s="50" t="str">
        <f>IF('Women Field input'!T20="","",'Women Field input'!G20)</f>
        <v/>
      </c>
      <c r="G919" s="46">
        <f>IF('Women Field input'!K20="","",'Women Field input'!K20)</f>
        <v>0</v>
      </c>
      <c r="H919" s="46">
        <f>IF('Women Field input'!L20="","",'Women Field input'!L20)</f>
        <v>0</v>
      </c>
      <c r="I919" s="38" t="str">
        <f t="shared" si="83"/>
        <v/>
      </c>
    </row>
    <row r="920" spans="1:9">
      <c r="A920" t="str">
        <f>IF('Women Field input'!A21="","",'Women Field input'!A21)</f>
        <v/>
      </c>
      <c r="B920" s="38">
        <f>IF('Women Field input'!B21="","",'Women Field input'!B21)</f>
        <v>6</v>
      </c>
      <c r="C920" s="38" t="str">
        <f>IF('Women Field input'!C21="","",'Women Field input'!C21)</f>
        <v/>
      </c>
      <c r="D920" s="38" t="str">
        <f>IF('Women Field input'!D21="","",'Women Field input'!D21)</f>
        <v/>
      </c>
      <c r="E920" s="38" t="str">
        <f>IF('Women Field input'!E21="","",'Women Field input'!E21)</f>
        <v/>
      </c>
      <c r="F920" s="50" t="str">
        <f>IF('Women Field input'!T21="","",'Women Field input'!G21)</f>
        <v/>
      </c>
      <c r="G920" s="46">
        <f>IF('Women Field input'!K21="","",'Women Field input'!K21)</f>
        <v>0</v>
      </c>
      <c r="H920" s="46">
        <f>IF('Women Field input'!L21="","",'Women Field input'!L21)</f>
        <v>0</v>
      </c>
      <c r="I920" s="38" t="str">
        <f t="shared" si="83"/>
        <v/>
      </c>
    </row>
    <row r="921" spans="1:9">
      <c r="A921" t="str">
        <f>IF('Women Field input'!A22="","",'Women Field input'!A22)</f>
        <v/>
      </c>
      <c r="B921" s="38">
        <f>IF('Women Field input'!B22="","",'Women Field input'!B22)</f>
        <v>7</v>
      </c>
      <c r="C921" s="38" t="str">
        <f>IF('Women Field input'!C22="","",'Women Field input'!C22)</f>
        <v/>
      </c>
      <c r="D921" s="38" t="str">
        <f>IF('Women Field input'!D22="","",'Women Field input'!D22)</f>
        <v/>
      </c>
      <c r="E921" s="38" t="str">
        <f>IF('Women Field input'!E22="","",'Women Field input'!E22)</f>
        <v/>
      </c>
      <c r="F921" s="50" t="str">
        <f>IF('Women Field input'!T22="","",'Women Field input'!G22)</f>
        <v/>
      </c>
      <c r="G921" s="46">
        <f>IF('Women Field input'!K22="","",'Women Field input'!K22)</f>
        <v>0</v>
      </c>
      <c r="H921" s="46">
        <f>IF('Women Field input'!L22="","",'Women Field input'!L22)</f>
        <v>0</v>
      </c>
      <c r="I921" s="38" t="str">
        <f t="shared" si="83"/>
        <v/>
      </c>
    </row>
    <row r="922" spans="1:9">
      <c r="A922" t="str">
        <f>IF('Women Field input'!A23="","",'Women Field input'!A23)</f>
        <v/>
      </c>
      <c r="B922" s="38">
        <f>IF('Women Field input'!B23="","",'Women Field input'!B23)</f>
        <v>8</v>
      </c>
      <c r="C922" s="38" t="str">
        <f>IF('Women Field input'!C23="","",'Women Field input'!C23)</f>
        <v/>
      </c>
      <c r="D922" s="38" t="str">
        <f>IF('Women Field input'!D23="","",'Women Field input'!D23)</f>
        <v/>
      </c>
      <c r="E922" s="38" t="str">
        <f>IF('Women Field input'!E23="","",'Women Field input'!E23)</f>
        <v/>
      </c>
      <c r="F922" s="50" t="str">
        <f>IF('Women Field input'!T23="","",'Women Field input'!G23)</f>
        <v/>
      </c>
      <c r="G922" s="46">
        <f>IF('Women Field input'!K23="","",'Women Field input'!K23)</f>
        <v>0</v>
      </c>
      <c r="H922" s="46">
        <f>IF('Women Field input'!L23="","",'Women Field input'!L23)</f>
        <v>0</v>
      </c>
      <c r="I922" s="38" t="str">
        <f t="shared" si="83"/>
        <v/>
      </c>
    </row>
    <row r="923" spans="1:9">
      <c r="A923" t="str">
        <f>IF('Women Field input'!A24="","",'Women Field input'!A24)</f>
        <v/>
      </c>
      <c r="B923" s="38">
        <f>IF('Women Field input'!B24="","",'Women Field input'!B24)</f>
        <v>9</v>
      </c>
      <c r="C923" s="38" t="str">
        <f>IF('Women Field input'!C24="","",'Women Field input'!C24)</f>
        <v/>
      </c>
      <c r="D923" s="38" t="str">
        <f>IF('Women Field input'!D24="","",'Women Field input'!D24)</f>
        <v/>
      </c>
      <c r="E923" s="38" t="str">
        <f>IF('Women Field input'!E24="","",'Women Field input'!E24)</f>
        <v/>
      </c>
      <c r="F923" s="50" t="str">
        <f>IF('Women Field input'!T24="","",'Women Field input'!G24)</f>
        <v/>
      </c>
      <c r="G923" s="46">
        <f>IF('Women Field input'!K24="","",'Women Field input'!K24)</f>
        <v>0</v>
      </c>
      <c r="H923" s="46">
        <f>IF('Women Field input'!L24="","",'Women Field input'!L24)</f>
        <v>0</v>
      </c>
      <c r="I923" s="99" t="str">
        <f>IF(G923=0,"",F923)</f>
        <v/>
      </c>
    </row>
    <row r="924" spans="1:9">
      <c r="A924" t="str">
        <f>IF('Women Field input'!A25="","",'Women Field input'!A25)</f>
        <v/>
      </c>
      <c r="B924" s="38">
        <f>IF('Women Field input'!B25="","",'Women Field input'!B25)</f>
        <v>10</v>
      </c>
      <c r="C924" s="38" t="str">
        <f>IF('Women Field input'!C25="","",'Women Field input'!C25)</f>
        <v/>
      </c>
      <c r="D924" s="38" t="str">
        <f>IF('Women Field input'!D25="","",'Women Field input'!D25)</f>
        <v/>
      </c>
      <c r="E924" s="38" t="str">
        <f>IF('Women Field input'!E25="","",'Women Field input'!E25)</f>
        <v/>
      </c>
      <c r="F924" s="50" t="str">
        <f>IF('Women Field input'!T25="","",'Women Field input'!G25)</f>
        <v/>
      </c>
      <c r="G924" s="46">
        <f>IF('Women Field input'!K25="","",'Women Field input'!K25)</f>
        <v>0</v>
      </c>
      <c r="H924" s="46">
        <f>IF('Women Field input'!L25="","",'Women Field input'!L25)</f>
        <v>0</v>
      </c>
      <c r="I924" s="38" t="str">
        <f t="shared" ref="I924:I930" si="84">IF(G924=0,"",F924)</f>
        <v/>
      </c>
    </row>
    <row r="925" spans="1:9">
      <c r="A925" t="str">
        <f>IF('Women Field input'!A26="","",'Women Field input'!A26)</f>
        <v/>
      </c>
      <c r="B925" s="38">
        <f>IF('Women Field input'!B26="","",'Women Field input'!B26)</f>
        <v>11</v>
      </c>
      <c r="C925" s="38" t="str">
        <f>IF('Women Field input'!C26="","",'Women Field input'!C26)</f>
        <v/>
      </c>
      <c r="D925" s="38" t="str">
        <f>IF('Women Field input'!D26="","",'Women Field input'!D26)</f>
        <v/>
      </c>
      <c r="E925" s="38" t="str">
        <f>IF('Women Field input'!E26="","",'Women Field input'!E26)</f>
        <v/>
      </c>
      <c r="F925" s="50" t="str">
        <f>IF('Women Field input'!T26="","",'Women Field input'!G26)</f>
        <v/>
      </c>
      <c r="G925" s="46">
        <f>IF('Women Field input'!K26="","",'Women Field input'!K26)</f>
        <v>0</v>
      </c>
      <c r="H925" s="46">
        <f>IF('Women Field input'!L26="","",'Women Field input'!L26)</f>
        <v>0</v>
      </c>
      <c r="I925" s="38" t="str">
        <f t="shared" si="84"/>
        <v/>
      </c>
    </row>
    <row r="926" spans="1:9">
      <c r="A926" t="str">
        <f>IF('Women Field input'!A27="","",'Women Field input'!A27)</f>
        <v/>
      </c>
      <c r="B926" s="38">
        <f>IF('Women Field input'!B27="","",'Women Field input'!B27)</f>
        <v>12</v>
      </c>
      <c r="C926" s="38" t="str">
        <f>IF('Women Field input'!C27="","",'Women Field input'!C27)</f>
        <v/>
      </c>
      <c r="D926" s="38" t="str">
        <f>IF('Women Field input'!D27="","",'Women Field input'!D27)</f>
        <v/>
      </c>
      <c r="E926" s="38" t="str">
        <f>IF('Women Field input'!E27="","",'Women Field input'!E27)</f>
        <v/>
      </c>
      <c r="F926" s="50" t="str">
        <f>IF('Women Field input'!T27="","",'Women Field input'!G27)</f>
        <v/>
      </c>
      <c r="G926" s="46">
        <f>IF('Women Field input'!K27="","",'Women Field input'!K27)</f>
        <v>0</v>
      </c>
      <c r="H926" s="46">
        <f>IF('Women Field input'!L27="","",'Women Field input'!L27)</f>
        <v>0</v>
      </c>
      <c r="I926" s="38" t="str">
        <f t="shared" si="84"/>
        <v/>
      </c>
    </row>
    <row r="927" spans="1:9">
      <c r="A927" t="str">
        <f>IF('Women Field input'!A28="","",'Women Field input'!A28)</f>
        <v/>
      </c>
      <c r="B927" s="38">
        <f>IF('Women Field input'!B28="","",'Women Field input'!B28)</f>
        <v>13</v>
      </c>
      <c r="C927" s="38" t="str">
        <f>IF('Women Field input'!C28="","",'Women Field input'!C28)</f>
        <v/>
      </c>
      <c r="D927" s="38" t="str">
        <f>IF('Women Field input'!D28="","",'Women Field input'!D28)</f>
        <v/>
      </c>
      <c r="E927" s="38" t="str">
        <f>IF('Women Field input'!E28="","",'Women Field input'!E28)</f>
        <v/>
      </c>
      <c r="F927" s="50" t="str">
        <f>IF('Women Field input'!T28="","",'Women Field input'!G28)</f>
        <v/>
      </c>
      <c r="G927" s="46">
        <f>IF('Women Field input'!K28="","",'Women Field input'!K28)</f>
        <v>0</v>
      </c>
      <c r="H927" s="46">
        <f>IF('Women Field input'!L28="","",'Women Field input'!L28)</f>
        <v>0</v>
      </c>
      <c r="I927" s="38" t="str">
        <f t="shared" si="84"/>
        <v/>
      </c>
    </row>
    <row r="928" spans="1:9">
      <c r="A928" t="str">
        <f>IF('Women Field input'!A29="","",'Women Field input'!A29)</f>
        <v/>
      </c>
      <c r="B928" s="38">
        <f>IF('Women Field input'!B29="","",'Women Field input'!B29)</f>
        <v>14</v>
      </c>
      <c r="C928" s="38" t="str">
        <f>IF('Women Field input'!C29="","",'Women Field input'!C29)</f>
        <v/>
      </c>
      <c r="D928" s="38" t="str">
        <f>IF('Women Field input'!D29="","",'Women Field input'!D29)</f>
        <v/>
      </c>
      <c r="E928" s="38" t="str">
        <f>IF('Women Field input'!E29="","",'Women Field input'!E29)</f>
        <v/>
      </c>
      <c r="F928" s="50" t="str">
        <f>IF('Women Field input'!T29="","",'Women Field input'!G29)</f>
        <v/>
      </c>
      <c r="G928" s="46">
        <f>IF('Women Field input'!K29="","",'Women Field input'!K29)</f>
        <v>0</v>
      </c>
      <c r="H928" s="46">
        <f>IF('Women Field input'!L29="","",'Women Field input'!L29)</f>
        <v>0</v>
      </c>
      <c r="I928" s="38" t="str">
        <f t="shared" si="84"/>
        <v/>
      </c>
    </row>
    <row r="929" spans="1:9">
      <c r="A929" t="str">
        <f>IF('Women Field input'!A30="","",'Women Field input'!A30)</f>
        <v/>
      </c>
      <c r="B929" s="38">
        <f>IF('Women Field input'!B30="","",'Women Field input'!B30)</f>
        <v>15</v>
      </c>
      <c r="C929" s="38" t="str">
        <f>IF('Women Field input'!C30="","",'Women Field input'!C30)</f>
        <v/>
      </c>
      <c r="D929" s="38" t="str">
        <f>IF('Women Field input'!D30="","",'Women Field input'!D30)</f>
        <v/>
      </c>
      <c r="E929" s="38" t="str">
        <f>IF('Women Field input'!E30="","",'Women Field input'!E30)</f>
        <v/>
      </c>
      <c r="F929" s="50" t="str">
        <f>IF('Women Field input'!T30="","",'Women Field input'!G30)</f>
        <v/>
      </c>
      <c r="G929" s="46">
        <f>IF('Women Field input'!K30="","",'Women Field input'!K30)</f>
        <v>0</v>
      </c>
      <c r="H929" s="46">
        <f>IF('Women Field input'!L30="","",'Women Field input'!L30)</f>
        <v>0</v>
      </c>
      <c r="I929" s="38" t="str">
        <f t="shared" si="84"/>
        <v/>
      </c>
    </row>
    <row r="930" spans="1:9">
      <c r="A930" t="str">
        <f>IF('Women Field input'!A31="","",'Women Field input'!A31)</f>
        <v/>
      </c>
      <c r="B930" s="38">
        <f>IF('Women Field input'!B31="","",'Women Field input'!B31)</f>
        <v>16</v>
      </c>
      <c r="C930" s="38" t="str">
        <f>IF('Women Field input'!C31="","",'Women Field input'!C31)</f>
        <v/>
      </c>
      <c r="D930" s="38" t="str">
        <f>IF('Women Field input'!D31="","",'Women Field input'!D31)</f>
        <v/>
      </c>
      <c r="E930" s="38" t="str">
        <f>IF('Women Field input'!E31="","",'Women Field input'!E31)</f>
        <v/>
      </c>
      <c r="F930" s="50" t="str">
        <f>IF('Women Field input'!T31="","",'Women Field input'!G31)</f>
        <v/>
      </c>
      <c r="G930" s="46">
        <f>IF('Women Field input'!K31="","",'Women Field input'!K31)</f>
        <v>0</v>
      </c>
      <c r="H930" s="46">
        <f>IF('Women Field input'!L31="","",'Women Field input'!L31)</f>
        <v>0</v>
      </c>
      <c r="I930" s="38" t="str">
        <f t="shared" si="84"/>
        <v/>
      </c>
    </row>
    <row r="931" spans="1:9">
      <c r="A931" t="str">
        <f>IF('Women Field input'!A32="","",'Women Field input'!A32)</f>
        <v/>
      </c>
      <c r="B931" t="str">
        <f>IF('Women Field input'!B32="","",'Women Field input'!B32)</f>
        <v/>
      </c>
      <c r="C931" t="str">
        <f>IF('Women Field input'!C32="","",'Women Field input'!C32)</f>
        <v/>
      </c>
      <c r="D931" t="str">
        <f>IF('Women Field input'!D32="","",'Women Field input'!D32)</f>
        <v/>
      </c>
      <c r="E931" t="str">
        <f>IF('Women Field input'!E32="","",'Women Field input'!E32)</f>
        <v/>
      </c>
      <c r="F931" s="51" t="str">
        <f>IF('Women Field input'!T32="","",'Women Field input'!T32)</f>
        <v/>
      </c>
      <c r="G931" s="2" t="str">
        <f>IF('Women Field input'!K32="","",'Women Field input'!K32)</f>
        <v/>
      </c>
      <c r="H931" s="2" t="str">
        <f>IF('Women Field input'!L32="","",'Women Field input'!L32)</f>
        <v/>
      </c>
    </row>
    <row r="932" spans="1:9">
      <c r="A932" t="str">
        <f>IF('Women Field input'!A33="","",'Women Field input'!A33)</f>
        <v/>
      </c>
      <c r="B932" t="str">
        <f>IF('Women Field input'!B33="","",'Women Field input'!B33)</f>
        <v/>
      </c>
      <c r="C932" t="str">
        <f>IF('Women Field input'!C33="","",'Women Field input'!C33)</f>
        <v/>
      </c>
      <c r="D932" t="str">
        <f>IF('Women Field input'!D33="","",'Women Field input'!D33)</f>
        <v/>
      </c>
      <c r="E932" t="str">
        <f>IF('Women Field input'!E33="","",'Women Field input'!E33)</f>
        <v/>
      </c>
      <c r="F932" s="51" t="str">
        <f>IF('Women Field input'!T33="","",'Women Field input'!T33)</f>
        <v/>
      </c>
      <c r="G932" s="2" t="str">
        <f>IF('Women Field input'!K33="","",'Women Field input'!K33)</f>
        <v/>
      </c>
      <c r="H932" s="2" t="str">
        <f>IF('Women Field input'!L33="","",'Women Field input'!L33)</f>
        <v/>
      </c>
    </row>
    <row r="933" spans="1:9">
      <c r="A933" s="39" t="str">
        <f>IF('Women Field input'!A34="","",'Women Field input'!A34)</f>
        <v>Event</v>
      </c>
      <c r="B933" s="39" t="str">
        <f>IF('Women Field input'!B34="","",'Women Field input'!B34)</f>
        <v>Event</v>
      </c>
      <c r="C933" s="39" t="str">
        <f>IF('Women Field input'!C34="","",'Women Field input'!C34)</f>
        <v>PV</v>
      </c>
      <c r="D933" s="39" t="str">
        <f>IF('Women Field input'!D34="","",'Women Field input'!D34)</f>
        <v>metres</v>
      </c>
      <c r="E933" s="40" t="str">
        <f>IF('Women Field input'!E34="","",'Women Field input'!E34)</f>
        <v/>
      </c>
      <c r="F933" s="51" t="str">
        <f>IF('Women Field input'!T34="","",'Women Field input'!T34)</f>
        <v/>
      </c>
      <c r="G933" s="2" t="str">
        <f>IF('Women Field input'!K34="","",'Women Field input'!K34)</f>
        <v/>
      </c>
      <c r="H933" s="2" t="str">
        <f>IF('Women Field input'!L34="","",'Women Field input'!L34)</f>
        <v/>
      </c>
    </row>
    <row r="934" spans="1:9">
      <c r="A934" s="16" t="str">
        <f>IF('Women Field input'!A35="","",'Women Field input'!A35)</f>
        <v>PV</v>
      </c>
      <c r="B934" s="41" t="str">
        <f>IF('Women Field input'!B35="","",'Women Field input'!B35)</f>
        <v>A string</v>
      </c>
      <c r="C934" s="42" t="str">
        <f>IF('Women Field input'!C35="","",'Women Field input'!C35)</f>
        <v/>
      </c>
      <c r="D934" s="42" t="str">
        <f>IF('Women Field input'!D35="","",'Women Field input'!D35)</f>
        <v/>
      </c>
      <c r="E934" s="42" t="str">
        <f>IF('Women Field input'!E35="","",'Women Field input'!E35)</f>
        <v/>
      </c>
      <c r="F934" s="48" t="str">
        <f>IF('Women Field input'!T35="","",'Women Field input'!T35)</f>
        <v>Formatted</v>
      </c>
      <c r="G934" s="43" t="str">
        <f>IF('Women Field input'!K35="","",'Women Field input'!K35)</f>
        <v>Position</v>
      </c>
      <c r="H934" s="43" t="str">
        <f>IF('Women Field input'!L35="","",'Women Field input'!L35)</f>
        <v>Bonus</v>
      </c>
      <c r="I934" s="98" t="s">
        <v>261</v>
      </c>
    </row>
    <row r="935" spans="1:9">
      <c r="A935" s="40" t="str">
        <f>IF('Women Field input'!A36="","",'Women Field input'!A36)</f>
        <v>WOMEN</v>
      </c>
      <c r="B935" s="44" t="str">
        <f>IF('Women Field input'!B36="","",'Women Field input'!B36)</f>
        <v>Position</v>
      </c>
      <c r="C935" s="37" t="str">
        <f>IF('Women Field input'!C36="","",'Women Field input'!C36)</f>
        <v>Competitor</v>
      </c>
      <c r="D935" s="37" t="str">
        <f>IF('Women Field input'!D36="","",'Women Field input'!D36)</f>
        <v>Club</v>
      </c>
      <c r="E935" s="37" t="str">
        <f>IF('Women Field input'!E36="","",'Women Field input'!E36)</f>
        <v>Bib Number</v>
      </c>
      <c r="F935" s="49" t="str">
        <f>IF('Women Field input'!T36="","",'Women Field input'!T36)</f>
        <v>Performance</v>
      </c>
      <c r="G935" s="45" t="str">
        <f>IF('Women Field input'!K36="","",'Women Field input'!K36)</f>
        <v>Points</v>
      </c>
      <c r="H935" s="45" t="str">
        <f>IF('Women Field input'!L36="","",'Women Field input'!L36)</f>
        <v>Points</v>
      </c>
      <c r="I935" s="44" t="s">
        <v>262</v>
      </c>
    </row>
    <row r="936" spans="1:9">
      <c r="A936" t="str">
        <f>IF('Women Field input'!A37="","",'Women Field input'!A37)</f>
        <v/>
      </c>
      <c r="B936" s="38">
        <f>IF('Women Field input'!B37="","",'Women Field input'!B37)</f>
        <v>1</v>
      </c>
      <c r="C936" s="38" t="str">
        <f>IF('Women Field input'!C37="","",'Women Field input'!C37)</f>
        <v/>
      </c>
      <c r="D936" s="38" t="str">
        <f>IF('Women Field input'!D37="","",'Women Field input'!D37)</f>
        <v/>
      </c>
      <c r="E936" s="38" t="str">
        <f>IF('Women Field input'!E37="","",'Women Field input'!E37)</f>
        <v/>
      </c>
      <c r="F936" s="50" t="str">
        <f>IF('Women Field input'!T37="","",'Women Field input'!G37)</f>
        <v/>
      </c>
      <c r="G936" s="46">
        <f>IF('Women Field input'!K37="","",'Women Field input'!K37)</f>
        <v>0</v>
      </c>
      <c r="H936" s="46">
        <f>IF('Women Field input'!L37="","",'Women Field input'!L37)</f>
        <v>0</v>
      </c>
      <c r="I936" s="99" t="str">
        <f>IF(G936=0,"",F936)</f>
        <v/>
      </c>
    </row>
    <row r="937" spans="1:9">
      <c r="A937" t="str">
        <f>IF('Women Field input'!A38="","",'Women Field input'!A38)</f>
        <v/>
      </c>
      <c r="B937" s="38">
        <f>IF('Women Field input'!B38="","",'Women Field input'!B38)</f>
        <v>2</v>
      </c>
      <c r="C937" s="38" t="str">
        <f>IF('Women Field input'!C38="","",'Women Field input'!C38)</f>
        <v/>
      </c>
      <c r="D937" s="38" t="str">
        <f>IF('Women Field input'!D38="","",'Women Field input'!D38)</f>
        <v/>
      </c>
      <c r="E937" s="38" t="str">
        <f>IF('Women Field input'!E38="","",'Women Field input'!E38)</f>
        <v/>
      </c>
      <c r="F937" s="50" t="str">
        <f>IF('Women Field input'!T38="","",'Women Field input'!G38)</f>
        <v/>
      </c>
      <c r="G937" s="46">
        <f>IF('Women Field input'!K38="","",'Women Field input'!K38)</f>
        <v>0</v>
      </c>
      <c r="H937" s="46">
        <f>IF('Women Field input'!L38="","",'Women Field input'!L38)</f>
        <v>0</v>
      </c>
      <c r="I937" s="38" t="str">
        <f t="shared" ref="I937:I943" si="85">IF(G937=0,"",F937)</f>
        <v/>
      </c>
    </row>
    <row r="938" spans="1:9">
      <c r="A938" t="str">
        <f>IF('Women Field input'!A39="","",'Women Field input'!A39)</f>
        <v/>
      </c>
      <c r="B938" s="38">
        <f>IF('Women Field input'!B39="","",'Women Field input'!B39)</f>
        <v>3</v>
      </c>
      <c r="C938" s="38" t="str">
        <f>IF('Women Field input'!C39="","",'Women Field input'!C39)</f>
        <v/>
      </c>
      <c r="D938" s="38" t="str">
        <f>IF('Women Field input'!D39="","",'Women Field input'!D39)</f>
        <v/>
      </c>
      <c r="E938" s="38" t="str">
        <f>IF('Women Field input'!E39="","",'Women Field input'!E39)</f>
        <v/>
      </c>
      <c r="F938" s="50" t="str">
        <f>IF('Women Field input'!T39="","",'Women Field input'!G39)</f>
        <v/>
      </c>
      <c r="G938" s="46">
        <f>IF('Women Field input'!K39="","",'Women Field input'!K39)</f>
        <v>0</v>
      </c>
      <c r="H938" s="46">
        <f>IF('Women Field input'!L39="","",'Women Field input'!L39)</f>
        <v>0</v>
      </c>
      <c r="I938" s="38" t="str">
        <f t="shared" si="85"/>
        <v/>
      </c>
    </row>
    <row r="939" spans="1:9">
      <c r="A939" t="str">
        <f>IF('Women Field input'!A40="","",'Women Field input'!A40)</f>
        <v/>
      </c>
      <c r="B939" s="38">
        <f>IF('Women Field input'!B40="","",'Women Field input'!B40)</f>
        <v>4</v>
      </c>
      <c r="C939" s="38" t="str">
        <f>IF('Women Field input'!C40="","",'Women Field input'!C40)</f>
        <v/>
      </c>
      <c r="D939" s="38" t="str">
        <f>IF('Women Field input'!D40="","",'Women Field input'!D40)</f>
        <v/>
      </c>
      <c r="E939" s="38" t="str">
        <f>IF('Women Field input'!E40="","",'Women Field input'!E40)</f>
        <v/>
      </c>
      <c r="F939" s="50" t="str">
        <f>IF('Women Field input'!T40="","",'Women Field input'!G40)</f>
        <v/>
      </c>
      <c r="G939" s="46">
        <f>IF('Women Field input'!K40="","",'Women Field input'!K40)</f>
        <v>0</v>
      </c>
      <c r="H939" s="46">
        <f>IF('Women Field input'!L40="","",'Women Field input'!L40)</f>
        <v>0</v>
      </c>
      <c r="I939" s="38" t="str">
        <f t="shared" si="85"/>
        <v/>
      </c>
    </row>
    <row r="940" spans="1:9">
      <c r="A940" t="str">
        <f>IF('Women Field input'!A41="","",'Women Field input'!A41)</f>
        <v/>
      </c>
      <c r="B940" s="38">
        <f>IF('Women Field input'!B41="","",'Women Field input'!B41)</f>
        <v>5</v>
      </c>
      <c r="C940" s="38" t="str">
        <f>IF('Women Field input'!C41="","",'Women Field input'!C41)</f>
        <v/>
      </c>
      <c r="D940" s="38" t="str">
        <f>IF('Women Field input'!D41="","",'Women Field input'!D41)</f>
        <v/>
      </c>
      <c r="E940" s="38" t="str">
        <f>IF('Women Field input'!E41="","",'Women Field input'!E41)</f>
        <v/>
      </c>
      <c r="F940" s="50" t="str">
        <f>IF('Women Field input'!T41="","",'Women Field input'!G41)</f>
        <v/>
      </c>
      <c r="G940" s="46">
        <f>IF('Women Field input'!K41="","",'Women Field input'!K41)</f>
        <v>0</v>
      </c>
      <c r="H940" s="46">
        <f>IF('Women Field input'!L41="","",'Women Field input'!L41)</f>
        <v>0</v>
      </c>
      <c r="I940" s="38" t="str">
        <f t="shared" si="85"/>
        <v/>
      </c>
    </row>
    <row r="941" spans="1:9">
      <c r="A941" t="str">
        <f>IF('Women Field input'!A42="","",'Women Field input'!A42)</f>
        <v/>
      </c>
      <c r="B941" s="38">
        <f>IF('Women Field input'!B42="","",'Women Field input'!B42)</f>
        <v>6</v>
      </c>
      <c r="C941" s="38" t="str">
        <f>IF('Women Field input'!C42="","",'Women Field input'!C42)</f>
        <v/>
      </c>
      <c r="D941" s="38" t="str">
        <f>IF('Women Field input'!D42="","",'Women Field input'!D42)</f>
        <v/>
      </c>
      <c r="E941" s="38" t="str">
        <f>IF('Women Field input'!E42="","",'Women Field input'!E42)</f>
        <v/>
      </c>
      <c r="F941" s="50" t="str">
        <f>IF('Women Field input'!T42="","",'Women Field input'!G42)</f>
        <v/>
      </c>
      <c r="G941" s="46">
        <f>IF('Women Field input'!K42="","",'Women Field input'!K42)</f>
        <v>0</v>
      </c>
      <c r="H941" s="46">
        <f>IF('Women Field input'!L42="","",'Women Field input'!L42)</f>
        <v>0</v>
      </c>
      <c r="I941" s="38" t="str">
        <f t="shared" si="85"/>
        <v/>
      </c>
    </row>
    <row r="942" spans="1:9">
      <c r="A942" t="str">
        <f>IF('Women Field input'!A43="","",'Women Field input'!A43)</f>
        <v/>
      </c>
      <c r="B942" s="38">
        <f>IF('Women Field input'!B43="","",'Women Field input'!B43)</f>
        <v>7</v>
      </c>
      <c r="C942" s="38" t="str">
        <f>IF('Women Field input'!C43="","",'Women Field input'!C43)</f>
        <v/>
      </c>
      <c r="D942" s="38" t="str">
        <f>IF('Women Field input'!D43="","",'Women Field input'!D43)</f>
        <v/>
      </c>
      <c r="E942" s="38" t="str">
        <f>IF('Women Field input'!E43="","",'Women Field input'!E43)</f>
        <v/>
      </c>
      <c r="F942" s="50" t="str">
        <f>IF('Women Field input'!T43="","",'Women Field input'!G43)</f>
        <v/>
      </c>
      <c r="G942" s="46">
        <f>IF('Women Field input'!K43="","",'Women Field input'!K43)</f>
        <v>0</v>
      </c>
      <c r="H942" s="46">
        <f>IF('Women Field input'!L43="","",'Women Field input'!L43)</f>
        <v>0</v>
      </c>
      <c r="I942" s="38" t="str">
        <f t="shared" si="85"/>
        <v/>
      </c>
    </row>
    <row r="943" spans="1:9">
      <c r="A943" t="str">
        <f>IF('Women Field input'!A44="","",'Women Field input'!A44)</f>
        <v/>
      </c>
      <c r="B943" s="38">
        <f>IF('Women Field input'!B44="","",'Women Field input'!B44)</f>
        <v>8</v>
      </c>
      <c r="C943" s="38" t="str">
        <f>IF('Women Field input'!C44="","",'Women Field input'!C44)</f>
        <v/>
      </c>
      <c r="D943" s="38" t="str">
        <f>IF('Women Field input'!D44="","",'Women Field input'!D44)</f>
        <v/>
      </c>
      <c r="E943" s="38" t="str">
        <f>IF('Women Field input'!E44="","",'Women Field input'!E44)</f>
        <v/>
      </c>
      <c r="F943" s="50" t="str">
        <f>IF('Women Field input'!T44="","",'Women Field input'!G44)</f>
        <v/>
      </c>
      <c r="G943" s="46">
        <f>IF('Women Field input'!K44="","",'Women Field input'!K44)</f>
        <v>0</v>
      </c>
      <c r="H943" s="46">
        <f>IF('Women Field input'!L44="","",'Women Field input'!L44)</f>
        <v>0</v>
      </c>
      <c r="I943" s="38" t="str">
        <f t="shared" si="85"/>
        <v/>
      </c>
    </row>
    <row r="944" spans="1:9">
      <c r="A944" s="16" t="str">
        <f>IF('Women Field input'!A45="","",'Women Field input'!A45)</f>
        <v>Event</v>
      </c>
      <c r="B944" t="str">
        <f>IF('Women Field input'!B45="","",'Women Field input'!B45)</f>
        <v/>
      </c>
      <c r="C944" t="str">
        <f>IF('Women Field input'!C45="","",'Women Field input'!C45)</f>
        <v/>
      </c>
      <c r="D944" t="str">
        <f>IF('Women Field input'!D45="","",'Women Field input'!D45)</f>
        <v/>
      </c>
      <c r="E944" t="str">
        <f>IF('Women Field input'!E45="","",'Women Field input'!E45)</f>
        <v/>
      </c>
      <c r="F944" s="51" t="str">
        <f>IF('Women Field input'!T45="","",'Women Field input'!T45)</f>
        <v/>
      </c>
      <c r="G944" s="2" t="str">
        <f>IF('Women Field input'!K45="","",'Women Field input'!K45)</f>
        <v/>
      </c>
      <c r="H944" s="2" t="str">
        <f>IF('Women Field input'!L45="","",'Women Field input'!L45)</f>
        <v/>
      </c>
    </row>
    <row r="945" spans="1:9">
      <c r="A945" s="16" t="str">
        <f>IF('Women Field input'!A46="","",'Women Field input'!A46)</f>
        <v>PV</v>
      </c>
      <c r="B945" s="47" t="str">
        <f>IF('Women Field input'!B46="","",'Women Field input'!B46)</f>
        <v>B+C string</v>
      </c>
      <c r="C945" s="42" t="str">
        <f>IF('Women Field input'!C46="","",'Women Field input'!C46)</f>
        <v/>
      </c>
      <c r="D945" s="42" t="str">
        <f>IF('Women Field input'!D46="","",'Women Field input'!D46)</f>
        <v/>
      </c>
      <c r="E945" s="42" t="str">
        <f>IF('Women Field input'!E46="","",'Women Field input'!E46)</f>
        <v/>
      </c>
      <c r="F945" s="48" t="str">
        <f>IF('Women Field input'!T46="","",'Women Field input'!T46)</f>
        <v>Formatted</v>
      </c>
      <c r="G945" s="43" t="str">
        <f>IF('Women Field input'!K46="","",'Women Field input'!K46)</f>
        <v>Position</v>
      </c>
      <c r="H945" s="43" t="str">
        <f>IF('Women Field input'!L46="","",'Women Field input'!L46)</f>
        <v>Bonus</v>
      </c>
      <c r="I945" s="98" t="s">
        <v>261</v>
      </c>
    </row>
    <row r="946" spans="1:9">
      <c r="A946" s="40" t="str">
        <f>IF('Women Field input'!A47="","",'Women Field input'!A47)</f>
        <v>WOMEN</v>
      </c>
      <c r="B946" s="37" t="str">
        <f>IF('Women Field input'!B47="","",'Women Field input'!B47)</f>
        <v>Position</v>
      </c>
      <c r="C946" s="37" t="str">
        <f>IF('Women Field input'!C47="","",'Women Field input'!C47)</f>
        <v>Competitor</v>
      </c>
      <c r="D946" s="37" t="str">
        <f>IF('Women Field input'!D47="","",'Women Field input'!D47)</f>
        <v>Club</v>
      </c>
      <c r="E946" s="37" t="str">
        <f>IF('Women Field input'!E47="","",'Women Field input'!E47)</f>
        <v>Bib Number</v>
      </c>
      <c r="F946" s="49" t="str">
        <f>IF('Women Field input'!T47="","",'Women Field input'!T47)</f>
        <v>Performance</v>
      </c>
      <c r="G946" s="45" t="str">
        <f>IF('Women Field input'!K47="","",'Women Field input'!K47)</f>
        <v>Points</v>
      </c>
      <c r="H946" s="45" t="str">
        <f>IF('Women Field input'!L47="","",'Women Field input'!L47)</f>
        <v>Points</v>
      </c>
      <c r="I946" s="44" t="s">
        <v>262</v>
      </c>
    </row>
    <row r="947" spans="1:9">
      <c r="A947" t="str">
        <f>IF('Women Field input'!A48="","",'Women Field input'!A48)</f>
        <v/>
      </c>
      <c r="B947" s="38">
        <f>IF('Women Field input'!B48="","",'Women Field input'!B48)</f>
        <v>1</v>
      </c>
      <c r="C947" s="38" t="str">
        <f>IF('Women Field input'!C48="","",'Women Field input'!C48)</f>
        <v/>
      </c>
      <c r="D947" s="38" t="str">
        <f>IF('Women Field input'!D48="","",'Women Field input'!D48)</f>
        <v/>
      </c>
      <c r="E947" s="38" t="str">
        <f>IF('Women Field input'!E48="","",'Women Field input'!E48)</f>
        <v/>
      </c>
      <c r="F947" s="50" t="str">
        <f>IF('Women Field input'!T48="","",'Women Field input'!G48)</f>
        <v/>
      </c>
      <c r="G947" s="46">
        <f>IF('Women Field input'!K48="","",'Women Field input'!K48)</f>
        <v>0</v>
      </c>
      <c r="H947" s="46">
        <f>IF('Women Field input'!L48="","",'Women Field input'!L48)</f>
        <v>0</v>
      </c>
      <c r="I947" s="99" t="str">
        <f>IF(G947=0,"",F947)</f>
        <v/>
      </c>
    </row>
    <row r="948" spans="1:9">
      <c r="A948" t="str">
        <f>IF('Women Field input'!A49="","",'Women Field input'!A49)</f>
        <v/>
      </c>
      <c r="B948" s="38">
        <f>IF('Women Field input'!B49="","",'Women Field input'!B49)</f>
        <v>2</v>
      </c>
      <c r="C948" s="38" t="str">
        <f>IF('Women Field input'!C49="","",'Women Field input'!C49)</f>
        <v/>
      </c>
      <c r="D948" s="38" t="str">
        <f>IF('Women Field input'!D49="","",'Women Field input'!D49)</f>
        <v/>
      </c>
      <c r="E948" s="38" t="str">
        <f>IF('Women Field input'!E49="","",'Women Field input'!E49)</f>
        <v/>
      </c>
      <c r="F948" s="50" t="str">
        <f>IF('Women Field input'!T49="","",'Women Field input'!G49)</f>
        <v/>
      </c>
      <c r="G948" s="46">
        <f>IF('Women Field input'!K49="","",'Women Field input'!K49)</f>
        <v>0</v>
      </c>
      <c r="H948" s="46">
        <f>IF('Women Field input'!L49="","",'Women Field input'!L49)</f>
        <v>0</v>
      </c>
      <c r="I948" s="38" t="str">
        <f t="shared" ref="I948:I954" si="86">IF(G948=0,"",F948)</f>
        <v/>
      </c>
    </row>
    <row r="949" spans="1:9">
      <c r="A949" t="str">
        <f>IF('Women Field input'!A50="","",'Women Field input'!A50)</f>
        <v/>
      </c>
      <c r="B949" s="38">
        <f>IF('Women Field input'!B50="","",'Women Field input'!B50)</f>
        <v>3</v>
      </c>
      <c r="C949" s="38" t="str">
        <f>IF('Women Field input'!C50="","",'Women Field input'!C50)</f>
        <v/>
      </c>
      <c r="D949" s="38" t="str">
        <f>IF('Women Field input'!D50="","",'Women Field input'!D50)</f>
        <v/>
      </c>
      <c r="E949" s="38" t="str">
        <f>IF('Women Field input'!E50="","",'Women Field input'!E50)</f>
        <v/>
      </c>
      <c r="F949" s="50" t="str">
        <f>IF('Women Field input'!T50="","",'Women Field input'!G50)</f>
        <v/>
      </c>
      <c r="G949" s="46">
        <f>IF('Women Field input'!K50="","",'Women Field input'!K50)</f>
        <v>0</v>
      </c>
      <c r="H949" s="46">
        <f>IF('Women Field input'!L50="","",'Women Field input'!L50)</f>
        <v>0</v>
      </c>
      <c r="I949" s="38" t="str">
        <f t="shared" si="86"/>
        <v/>
      </c>
    </row>
    <row r="950" spans="1:9">
      <c r="A950" t="str">
        <f>IF('Women Field input'!A51="","",'Women Field input'!A51)</f>
        <v/>
      </c>
      <c r="B950" s="38">
        <f>IF('Women Field input'!B51="","",'Women Field input'!B51)</f>
        <v>4</v>
      </c>
      <c r="C950" s="38" t="str">
        <f>IF('Women Field input'!C51="","",'Women Field input'!C51)</f>
        <v/>
      </c>
      <c r="D950" s="38" t="str">
        <f>IF('Women Field input'!D51="","",'Women Field input'!D51)</f>
        <v/>
      </c>
      <c r="E950" s="38" t="str">
        <f>IF('Women Field input'!E51="","",'Women Field input'!E51)</f>
        <v/>
      </c>
      <c r="F950" s="50" t="str">
        <f>IF('Women Field input'!T51="","",'Women Field input'!G51)</f>
        <v/>
      </c>
      <c r="G950" s="46">
        <f>IF('Women Field input'!K51="","",'Women Field input'!K51)</f>
        <v>0</v>
      </c>
      <c r="H950" s="46">
        <f>IF('Women Field input'!L51="","",'Women Field input'!L51)</f>
        <v>0</v>
      </c>
      <c r="I950" s="38" t="str">
        <f t="shared" si="86"/>
        <v/>
      </c>
    </row>
    <row r="951" spans="1:9">
      <c r="A951" t="str">
        <f>IF('Women Field input'!A52="","",'Women Field input'!A52)</f>
        <v/>
      </c>
      <c r="B951" s="38">
        <f>IF('Women Field input'!B52="","",'Women Field input'!B52)</f>
        <v>5</v>
      </c>
      <c r="C951" s="38" t="str">
        <f>IF('Women Field input'!C52="","",'Women Field input'!C52)</f>
        <v/>
      </c>
      <c r="D951" s="38" t="str">
        <f>IF('Women Field input'!D52="","",'Women Field input'!D52)</f>
        <v/>
      </c>
      <c r="E951" s="38" t="str">
        <f>IF('Women Field input'!E52="","",'Women Field input'!E52)</f>
        <v/>
      </c>
      <c r="F951" s="50" t="str">
        <f>IF('Women Field input'!T52="","",'Women Field input'!G52)</f>
        <v/>
      </c>
      <c r="G951" s="46">
        <f>IF('Women Field input'!K52="","",'Women Field input'!K52)</f>
        <v>0</v>
      </c>
      <c r="H951" s="46">
        <f>IF('Women Field input'!L52="","",'Women Field input'!L52)</f>
        <v>0</v>
      </c>
      <c r="I951" s="38" t="str">
        <f t="shared" si="86"/>
        <v/>
      </c>
    </row>
    <row r="952" spans="1:9">
      <c r="A952" t="str">
        <f>IF('Women Field input'!A53="","",'Women Field input'!A53)</f>
        <v/>
      </c>
      <c r="B952" s="38">
        <f>IF('Women Field input'!B53="","",'Women Field input'!B53)</f>
        <v>6</v>
      </c>
      <c r="C952" s="38" t="str">
        <f>IF('Women Field input'!C53="","",'Women Field input'!C53)</f>
        <v/>
      </c>
      <c r="D952" s="38" t="str">
        <f>IF('Women Field input'!D53="","",'Women Field input'!D53)</f>
        <v/>
      </c>
      <c r="E952" s="38" t="str">
        <f>IF('Women Field input'!E53="","",'Women Field input'!E53)</f>
        <v/>
      </c>
      <c r="F952" s="50" t="str">
        <f>IF('Women Field input'!T53="","",'Women Field input'!G53)</f>
        <v/>
      </c>
      <c r="G952" s="46">
        <f>IF('Women Field input'!K53="","",'Women Field input'!K53)</f>
        <v>0</v>
      </c>
      <c r="H952" s="46">
        <f>IF('Women Field input'!L53="","",'Women Field input'!L53)</f>
        <v>0</v>
      </c>
      <c r="I952" s="38" t="str">
        <f t="shared" si="86"/>
        <v/>
      </c>
    </row>
    <row r="953" spans="1:9">
      <c r="A953" t="str">
        <f>IF('Women Field input'!A54="","",'Women Field input'!A54)</f>
        <v/>
      </c>
      <c r="B953" s="38">
        <f>IF('Women Field input'!B54="","",'Women Field input'!B54)</f>
        <v>7</v>
      </c>
      <c r="C953" s="38" t="str">
        <f>IF('Women Field input'!C54="","",'Women Field input'!C54)</f>
        <v/>
      </c>
      <c r="D953" s="38" t="str">
        <f>IF('Women Field input'!D54="","",'Women Field input'!D54)</f>
        <v/>
      </c>
      <c r="E953" s="38" t="str">
        <f>IF('Women Field input'!E54="","",'Women Field input'!E54)</f>
        <v/>
      </c>
      <c r="F953" s="50" t="str">
        <f>IF('Women Field input'!T54="","",'Women Field input'!G54)</f>
        <v/>
      </c>
      <c r="G953" s="46">
        <f>IF('Women Field input'!K54="","",'Women Field input'!K54)</f>
        <v>0</v>
      </c>
      <c r="H953" s="46">
        <f>IF('Women Field input'!L54="","",'Women Field input'!L54)</f>
        <v>0</v>
      </c>
      <c r="I953" s="38" t="str">
        <f t="shared" si="86"/>
        <v/>
      </c>
    </row>
    <row r="954" spans="1:9">
      <c r="A954" t="str">
        <f>IF('Women Field input'!A55="","",'Women Field input'!A55)</f>
        <v/>
      </c>
      <c r="B954" s="38">
        <f>IF('Women Field input'!B55="","",'Women Field input'!B55)</f>
        <v>8</v>
      </c>
      <c r="C954" s="38" t="str">
        <f>IF('Women Field input'!C55="","",'Women Field input'!C55)</f>
        <v/>
      </c>
      <c r="D954" s="38" t="str">
        <f>IF('Women Field input'!D55="","",'Women Field input'!D55)</f>
        <v/>
      </c>
      <c r="E954" s="38" t="str">
        <f>IF('Women Field input'!E55="","",'Women Field input'!E55)</f>
        <v/>
      </c>
      <c r="F954" s="50" t="str">
        <f>IF('Women Field input'!T55="","",'Women Field input'!G55)</f>
        <v/>
      </c>
      <c r="G954" s="46">
        <f>IF('Women Field input'!K55="","",'Women Field input'!K55)</f>
        <v>0</v>
      </c>
      <c r="H954" s="46">
        <f>IF('Women Field input'!L55="","",'Women Field input'!L55)</f>
        <v>0</v>
      </c>
      <c r="I954" s="38" t="str">
        <f t="shared" si="86"/>
        <v/>
      </c>
    </row>
    <row r="955" spans="1:9">
      <c r="A955" t="str">
        <f>IF('Women Field input'!A56="","",'Women Field input'!A56)</f>
        <v/>
      </c>
      <c r="B955" s="38">
        <f>IF('Women Field input'!B56="","",'Women Field input'!B56)</f>
        <v>9</v>
      </c>
      <c r="C955" s="38" t="str">
        <f>IF('Women Field input'!C56="","",'Women Field input'!C56)</f>
        <v/>
      </c>
      <c r="D955" s="38" t="str">
        <f>IF('Women Field input'!D56="","",'Women Field input'!D56)</f>
        <v/>
      </c>
      <c r="E955" s="38" t="str">
        <f>IF('Women Field input'!E56="","",'Women Field input'!E56)</f>
        <v/>
      </c>
      <c r="F955" s="50" t="str">
        <f>IF('Women Field input'!T56="","",'Women Field input'!G56)</f>
        <v/>
      </c>
      <c r="G955" s="46">
        <f>IF('Women Field input'!K56="","",'Women Field input'!K56)</f>
        <v>0</v>
      </c>
      <c r="H955" s="46">
        <f>IF('Women Field input'!L56="","",'Women Field input'!L56)</f>
        <v>0</v>
      </c>
      <c r="I955" s="99" t="str">
        <f>IF(G955=0,"",F955)</f>
        <v/>
      </c>
    </row>
    <row r="956" spans="1:9">
      <c r="A956" t="str">
        <f>IF('Women Field input'!A57="","",'Women Field input'!A57)</f>
        <v/>
      </c>
      <c r="B956" s="38">
        <f>IF('Women Field input'!B57="","",'Women Field input'!B57)</f>
        <v>10</v>
      </c>
      <c r="C956" s="38" t="str">
        <f>IF('Women Field input'!C57="","",'Women Field input'!C57)</f>
        <v/>
      </c>
      <c r="D956" s="38" t="str">
        <f>IF('Women Field input'!D57="","",'Women Field input'!D57)</f>
        <v/>
      </c>
      <c r="E956" s="38" t="str">
        <f>IF('Women Field input'!E57="","",'Women Field input'!E57)</f>
        <v/>
      </c>
      <c r="F956" s="50" t="str">
        <f>IF('Women Field input'!T57="","",'Women Field input'!G57)</f>
        <v/>
      </c>
      <c r="G956" s="46">
        <f>IF('Women Field input'!K57="","",'Women Field input'!K57)</f>
        <v>0</v>
      </c>
      <c r="H956" s="46">
        <f>IF('Women Field input'!L57="","",'Women Field input'!L57)</f>
        <v>0</v>
      </c>
      <c r="I956" s="38" t="str">
        <f t="shared" ref="I956:I962" si="87">IF(G956=0,"",F956)</f>
        <v/>
      </c>
    </row>
    <row r="957" spans="1:9">
      <c r="A957" t="str">
        <f>IF('Women Field input'!A58="","",'Women Field input'!A58)</f>
        <v/>
      </c>
      <c r="B957" s="38">
        <f>IF('Women Field input'!B58="","",'Women Field input'!B58)</f>
        <v>11</v>
      </c>
      <c r="C957" s="38" t="str">
        <f>IF('Women Field input'!C58="","",'Women Field input'!C58)</f>
        <v/>
      </c>
      <c r="D957" s="38" t="str">
        <f>IF('Women Field input'!D58="","",'Women Field input'!D58)</f>
        <v/>
      </c>
      <c r="E957" s="38" t="str">
        <f>IF('Women Field input'!E58="","",'Women Field input'!E58)</f>
        <v/>
      </c>
      <c r="F957" s="50" t="str">
        <f>IF('Women Field input'!T58="","",'Women Field input'!G58)</f>
        <v/>
      </c>
      <c r="G957" s="46">
        <f>IF('Women Field input'!K58="","",'Women Field input'!K58)</f>
        <v>0</v>
      </c>
      <c r="H957" s="46">
        <f>IF('Women Field input'!L58="","",'Women Field input'!L58)</f>
        <v>0</v>
      </c>
      <c r="I957" s="38" t="str">
        <f t="shared" si="87"/>
        <v/>
      </c>
    </row>
    <row r="958" spans="1:9">
      <c r="A958" t="str">
        <f>IF('Women Field input'!A59="","",'Women Field input'!A59)</f>
        <v/>
      </c>
      <c r="B958" s="38">
        <f>IF('Women Field input'!B59="","",'Women Field input'!B59)</f>
        <v>12</v>
      </c>
      <c r="C958" s="38" t="str">
        <f>IF('Women Field input'!C59="","",'Women Field input'!C59)</f>
        <v/>
      </c>
      <c r="D958" s="38" t="str">
        <f>IF('Women Field input'!D59="","",'Women Field input'!D59)</f>
        <v/>
      </c>
      <c r="E958" s="38" t="str">
        <f>IF('Women Field input'!E59="","",'Women Field input'!E59)</f>
        <v/>
      </c>
      <c r="F958" s="50" t="str">
        <f>IF('Women Field input'!T59="","",'Women Field input'!G59)</f>
        <v/>
      </c>
      <c r="G958" s="46">
        <f>IF('Women Field input'!K59="","",'Women Field input'!K59)</f>
        <v>0</v>
      </c>
      <c r="H958" s="46">
        <f>IF('Women Field input'!L59="","",'Women Field input'!L59)</f>
        <v>0</v>
      </c>
      <c r="I958" s="38" t="str">
        <f t="shared" si="87"/>
        <v/>
      </c>
    </row>
    <row r="959" spans="1:9">
      <c r="A959" t="str">
        <f>IF('Women Field input'!A60="","",'Women Field input'!A60)</f>
        <v/>
      </c>
      <c r="B959" s="38">
        <f>IF('Women Field input'!B60="","",'Women Field input'!B60)</f>
        <v>13</v>
      </c>
      <c r="C959" s="38" t="str">
        <f>IF('Women Field input'!C60="","",'Women Field input'!C60)</f>
        <v/>
      </c>
      <c r="D959" s="38" t="str">
        <f>IF('Women Field input'!D60="","",'Women Field input'!D60)</f>
        <v/>
      </c>
      <c r="E959" s="38" t="str">
        <f>IF('Women Field input'!E60="","",'Women Field input'!E60)</f>
        <v/>
      </c>
      <c r="F959" s="50" t="str">
        <f>IF('Women Field input'!T60="","",'Women Field input'!G60)</f>
        <v/>
      </c>
      <c r="G959" s="46">
        <f>IF('Women Field input'!K60="","",'Women Field input'!K60)</f>
        <v>0</v>
      </c>
      <c r="H959" s="46">
        <f>IF('Women Field input'!L60="","",'Women Field input'!L60)</f>
        <v>0</v>
      </c>
      <c r="I959" s="38" t="str">
        <f t="shared" si="87"/>
        <v/>
      </c>
    </row>
    <row r="960" spans="1:9">
      <c r="A960" t="str">
        <f>IF('Women Field input'!A61="","",'Women Field input'!A61)</f>
        <v/>
      </c>
      <c r="B960" s="38">
        <f>IF('Women Field input'!B61="","",'Women Field input'!B61)</f>
        <v>14</v>
      </c>
      <c r="C960" s="38" t="str">
        <f>IF('Women Field input'!C61="","",'Women Field input'!C61)</f>
        <v/>
      </c>
      <c r="D960" s="38" t="str">
        <f>IF('Women Field input'!D61="","",'Women Field input'!D61)</f>
        <v/>
      </c>
      <c r="E960" s="38" t="str">
        <f>IF('Women Field input'!E61="","",'Women Field input'!E61)</f>
        <v/>
      </c>
      <c r="F960" s="50" t="str">
        <f>IF('Women Field input'!T61="","",'Women Field input'!G61)</f>
        <v/>
      </c>
      <c r="G960" s="46">
        <f>IF('Women Field input'!K61="","",'Women Field input'!K61)</f>
        <v>0</v>
      </c>
      <c r="H960" s="46">
        <f>IF('Women Field input'!L61="","",'Women Field input'!L61)</f>
        <v>0</v>
      </c>
      <c r="I960" s="38" t="str">
        <f t="shared" si="87"/>
        <v/>
      </c>
    </row>
    <row r="961" spans="1:9">
      <c r="A961" t="str">
        <f>IF('Women Field input'!A62="","",'Women Field input'!A62)</f>
        <v/>
      </c>
      <c r="B961" s="38">
        <f>IF('Women Field input'!B62="","",'Women Field input'!B62)</f>
        <v>15</v>
      </c>
      <c r="C961" s="38" t="str">
        <f>IF('Women Field input'!C62="","",'Women Field input'!C62)</f>
        <v/>
      </c>
      <c r="D961" s="38" t="str">
        <f>IF('Women Field input'!D62="","",'Women Field input'!D62)</f>
        <v/>
      </c>
      <c r="E961" s="38" t="str">
        <f>IF('Women Field input'!E62="","",'Women Field input'!E62)</f>
        <v/>
      </c>
      <c r="F961" s="50" t="str">
        <f>IF('Women Field input'!T62="","",'Women Field input'!G62)</f>
        <v/>
      </c>
      <c r="G961" s="46">
        <f>IF('Women Field input'!K62="","",'Women Field input'!K62)</f>
        <v>0</v>
      </c>
      <c r="H961" s="46">
        <f>IF('Women Field input'!L62="","",'Women Field input'!L62)</f>
        <v>0</v>
      </c>
      <c r="I961" s="38" t="str">
        <f t="shared" si="87"/>
        <v/>
      </c>
    </row>
    <row r="962" spans="1:9">
      <c r="A962" t="str">
        <f>IF('Women Field input'!A63="","",'Women Field input'!A63)</f>
        <v/>
      </c>
      <c r="B962" s="38">
        <f>IF('Women Field input'!B63="","",'Women Field input'!B63)</f>
        <v>16</v>
      </c>
      <c r="C962" s="38" t="str">
        <f>IF('Women Field input'!C63="","",'Women Field input'!C63)</f>
        <v/>
      </c>
      <c r="D962" s="38" t="str">
        <f>IF('Women Field input'!D63="","",'Women Field input'!D63)</f>
        <v/>
      </c>
      <c r="E962" s="38" t="str">
        <f>IF('Women Field input'!E63="","",'Women Field input'!E63)</f>
        <v/>
      </c>
      <c r="F962" s="50" t="str">
        <f>IF('Women Field input'!T63="","",'Women Field input'!G63)</f>
        <v/>
      </c>
      <c r="G962" s="46">
        <f>IF('Women Field input'!K63="","",'Women Field input'!K63)</f>
        <v>0</v>
      </c>
      <c r="H962" s="46">
        <f>IF('Women Field input'!L63="","",'Women Field input'!L63)</f>
        <v>0</v>
      </c>
      <c r="I962" s="38" t="str">
        <f t="shared" si="87"/>
        <v/>
      </c>
    </row>
    <row r="963" spans="1:9">
      <c r="A963" t="str">
        <f>IF('Women Field input'!A64="","",'Women Field input'!A64)</f>
        <v/>
      </c>
      <c r="B963" t="str">
        <f>IF('Women Field input'!B64="","",'Women Field input'!B64)</f>
        <v/>
      </c>
      <c r="C963" t="str">
        <f>IF('Women Field input'!C64="","",'Women Field input'!C64)</f>
        <v/>
      </c>
      <c r="D963" t="str">
        <f>IF('Women Field input'!D64="","",'Women Field input'!D64)</f>
        <v/>
      </c>
      <c r="E963" t="str">
        <f>IF('Women Field input'!E64="","",'Women Field input'!E64)</f>
        <v/>
      </c>
      <c r="F963" s="51" t="str">
        <f>IF('Women Field input'!T64="","",'Women Field input'!T64)</f>
        <v/>
      </c>
      <c r="G963" s="2" t="str">
        <f>IF('Women Field input'!K64="","",'Women Field input'!K64)</f>
        <v/>
      </c>
      <c r="H963" s="2" t="str">
        <f>IF('Women Field input'!L64="","",'Women Field input'!L64)</f>
        <v/>
      </c>
    </row>
    <row r="964" spans="1:9">
      <c r="A964" t="str">
        <f>IF('Women Field input'!A65="","",'Women Field input'!A65)</f>
        <v/>
      </c>
      <c r="B964" t="str">
        <f>IF('Women Field input'!B65="","",'Women Field input'!B65)</f>
        <v/>
      </c>
      <c r="C964" t="str">
        <f>IF('Women Field input'!C65="","",'Women Field input'!C65)</f>
        <v/>
      </c>
      <c r="D964" t="str">
        <f>IF('Women Field input'!D65="","",'Women Field input'!D65)</f>
        <v/>
      </c>
      <c r="E964" t="str">
        <f>IF('Women Field input'!E65="","",'Women Field input'!E65)</f>
        <v/>
      </c>
      <c r="F964" s="51" t="str">
        <f>IF('Women Field input'!T65="","",'Women Field input'!T65)</f>
        <v/>
      </c>
      <c r="G964" s="2" t="str">
        <f>IF('Women Field input'!K65="","",'Women Field input'!K65)</f>
        <v/>
      </c>
      <c r="H964" s="2" t="str">
        <f>IF('Women Field input'!L65="","",'Women Field input'!L65)</f>
        <v/>
      </c>
    </row>
    <row r="965" spans="1:9">
      <c r="A965" s="39" t="str">
        <f>IF('Women Field input'!A66="","",'Women Field input'!A66)</f>
        <v>Event</v>
      </c>
      <c r="B965" s="39" t="str">
        <f>IF('Women Field input'!B66="","",'Women Field input'!B66)</f>
        <v>Event</v>
      </c>
      <c r="C965" s="39" t="str">
        <f>IF('Women Field input'!C66="","",'Women Field input'!C66)</f>
        <v>LJ</v>
      </c>
      <c r="D965" s="39" t="str">
        <f>IF('Women Field input'!D66="","",'Women Field input'!D66)</f>
        <v>metres</v>
      </c>
      <c r="E965" s="40" t="str">
        <f>IF('Women Field input'!E66="","",'Women Field input'!E66)</f>
        <v/>
      </c>
      <c r="F965" s="51" t="str">
        <f>IF('Women Field input'!T66="","",'Women Field input'!T66)</f>
        <v/>
      </c>
      <c r="G965" s="2" t="str">
        <f>IF('Women Field input'!K66="","",'Women Field input'!K66)</f>
        <v/>
      </c>
      <c r="H965" s="2" t="str">
        <f>IF('Women Field input'!L66="","",'Women Field input'!L66)</f>
        <v/>
      </c>
    </row>
    <row r="966" spans="1:9">
      <c r="A966" s="16" t="str">
        <f>IF('Women Field input'!A67="","",'Women Field input'!A67)</f>
        <v>LJ</v>
      </c>
      <c r="B966" s="41" t="str">
        <f>IF('Women Field input'!B67="","",'Women Field input'!B67)</f>
        <v>A string</v>
      </c>
      <c r="C966" s="42" t="str">
        <f>IF('Women Field input'!C67="","",'Women Field input'!C67)</f>
        <v/>
      </c>
      <c r="D966" s="42" t="str">
        <f>IF('Women Field input'!D67="","",'Women Field input'!D67)</f>
        <v/>
      </c>
      <c r="E966" s="42" t="str">
        <f>IF('Women Field input'!E67="","",'Women Field input'!E67)</f>
        <v/>
      </c>
      <c r="F966" s="48" t="str">
        <f>IF('Women Field input'!T67="","",'Women Field input'!T67)</f>
        <v>Formatted</v>
      </c>
      <c r="G966" s="43" t="str">
        <f>IF('Women Field input'!K67="","",'Women Field input'!K67)</f>
        <v>Position</v>
      </c>
      <c r="H966" s="43" t="str">
        <f>IF('Women Field input'!L67="","",'Women Field input'!L67)</f>
        <v>Bonus</v>
      </c>
      <c r="I966" s="98" t="s">
        <v>261</v>
      </c>
    </row>
    <row r="967" spans="1:9">
      <c r="A967" s="40" t="str">
        <f>IF('Women Field input'!A68="","",'Women Field input'!A68)</f>
        <v>WOMEN</v>
      </c>
      <c r="B967" s="44" t="str">
        <f>IF('Women Field input'!B68="","",'Women Field input'!B68)</f>
        <v>Position</v>
      </c>
      <c r="C967" s="37" t="str">
        <f>IF('Women Field input'!C68="","",'Women Field input'!C68)</f>
        <v>Competitor</v>
      </c>
      <c r="D967" s="37" t="str">
        <f>IF('Women Field input'!D68="","",'Women Field input'!D68)</f>
        <v>Club</v>
      </c>
      <c r="E967" s="37" t="str">
        <f>IF('Women Field input'!E68="","",'Women Field input'!E68)</f>
        <v>Bib Number</v>
      </c>
      <c r="F967" s="49" t="str">
        <f>IF('Women Field input'!T68="","",'Women Field input'!T68)</f>
        <v>Performance</v>
      </c>
      <c r="G967" s="45" t="str">
        <f>IF('Women Field input'!K68="","",'Women Field input'!K68)</f>
        <v>Points</v>
      </c>
      <c r="H967" s="45" t="str">
        <f>IF('Women Field input'!L68="","",'Women Field input'!L68)</f>
        <v>Points</v>
      </c>
      <c r="I967" s="44" t="s">
        <v>262</v>
      </c>
    </row>
    <row r="968" spans="1:9">
      <c r="A968" t="str">
        <f>IF('Women Field input'!A69="","",'Women Field input'!A69)</f>
        <v/>
      </c>
      <c r="B968" s="38">
        <f>IF('Women Field input'!B69="","",'Women Field input'!B69)</f>
        <v>1</v>
      </c>
      <c r="C968" s="38" t="str">
        <f>IF('Women Field input'!C69="","",'Women Field input'!C69)</f>
        <v/>
      </c>
      <c r="D968" s="38" t="str">
        <f>IF('Women Field input'!D69="","",'Women Field input'!D69)</f>
        <v/>
      </c>
      <c r="E968" s="38" t="str">
        <f>IF('Women Field input'!E69="","",'Women Field input'!E69)</f>
        <v/>
      </c>
      <c r="F968" s="50" t="str">
        <f>IF('Women Field input'!T69="","",'Women Field input'!G69)</f>
        <v/>
      </c>
      <c r="G968" s="46">
        <f>IF('Women Field input'!K69="","",'Women Field input'!K69)</f>
        <v>0</v>
      </c>
      <c r="H968" s="46">
        <f>IF('Women Field input'!L69="","",'Women Field input'!L69)</f>
        <v>0</v>
      </c>
      <c r="I968" s="99" t="str">
        <f>IF(G968=0,"",F968)</f>
        <v/>
      </c>
    </row>
    <row r="969" spans="1:9">
      <c r="A969" t="str">
        <f>IF('Women Field input'!A70="","",'Women Field input'!A70)</f>
        <v/>
      </c>
      <c r="B969" s="38">
        <f>IF('Women Field input'!B70="","",'Women Field input'!B70)</f>
        <v>2</v>
      </c>
      <c r="C969" s="38" t="str">
        <f>IF('Women Field input'!C70="","",'Women Field input'!C70)</f>
        <v/>
      </c>
      <c r="D969" s="38" t="str">
        <f>IF('Women Field input'!D70="","",'Women Field input'!D70)</f>
        <v/>
      </c>
      <c r="E969" s="38" t="str">
        <f>IF('Women Field input'!E70="","",'Women Field input'!E70)</f>
        <v/>
      </c>
      <c r="F969" s="50" t="str">
        <f>IF('Women Field input'!T70="","",'Women Field input'!G70)</f>
        <v/>
      </c>
      <c r="G969" s="46">
        <f>IF('Women Field input'!K70="","",'Women Field input'!K70)</f>
        <v>0</v>
      </c>
      <c r="H969" s="46">
        <f>IF('Women Field input'!L70="","",'Women Field input'!L70)</f>
        <v>0</v>
      </c>
      <c r="I969" s="38" t="str">
        <f t="shared" ref="I969:I975" si="88">IF(G969=0,"",F969)</f>
        <v/>
      </c>
    </row>
    <row r="970" spans="1:9">
      <c r="A970" t="str">
        <f>IF('Women Field input'!A71="","",'Women Field input'!A71)</f>
        <v/>
      </c>
      <c r="B970" s="38">
        <f>IF('Women Field input'!B71="","",'Women Field input'!B71)</f>
        <v>3</v>
      </c>
      <c r="C970" s="38" t="str">
        <f>IF('Women Field input'!C71="","",'Women Field input'!C71)</f>
        <v/>
      </c>
      <c r="D970" s="38" t="str">
        <f>IF('Women Field input'!D71="","",'Women Field input'!D71)</f>
        <v/>
      </c>
      <c r="E970" s="38" t="str">
        <f>IF('Women Field input'!E71="","",'Women Field input'!E71)</f>
        <v/>
      </c>
      <c r="F970" s="50" t="str">
        <f>IF('Women Field input'!T71="","",'Women Field input'!G71)</f>
        <v/>
      </c>
      <c r="G970" s="46">
        <f>IF('Women Field input'!K71="","",'Women Field input'!K71)</f>
        <v>0</v>
      </c>
      <c r="H970" s="46">
        <f>IF('Women Field input'!L71="","",'Women Field input'!L71)</f>
        <v>0</v>
      </c>
      <c r="I970" s="38" t="str">
        <f t="shared" si="88"/>
        <v/>
      </c>
    </row>
    <row r="971" spans="1:9">
      <c r="A971" t="str">
        <f>IF('Women Field input'!A72="","",'Women Field input'!A72)</f>
        <v/>
      </c>
      <c r="B971" s="38">
        <f>IF('Women Field input'!B72="","",'Women Field input'!B72)</f>
        <v>4</v>
      </c>
      <c r="C971" s="38" t="str">
        <f>IF('Women Field input'!C72="","",'Women Field input'!C72)</f>
        <v/>
      </c>
      <c r="D971" s="38" t="str">
        <f>IF('Women Field input'!D72="","",'Women Field input'!D72)</f>
        <v/>
      </c>
      <c r="E971" s="38" t="str">
        <f>IF('Women Field input'!E72="","",'Women Field input'!E72)</f>
        <v/>
      </c>
      <c r="F971" s="50" t="str">
        <f>IF('Women Field input'!T72="","",'Women Field input'!G72)</f>
        <v/>
      </c>
      <c r="G971" s="46">
        <f>IF('Women Field input'!K72="","",'Women Field input'!K72)</f>
        <v>0</v>
      </c>
      <c r="H971" s="46">
        <f>IF('Women Field input'!L72="","",'Women Field input'!L72)</f>
        <v>0</v>
      </c>
      <c r="I971" s="38" t="str">
        <f t="shared" si="88"/>
        <v/>
      </c>
    </row>
    <row r="972" spans="1:9">
      <c r="A972" t="str">
        <f>IF('Women Field input'!A73="","",'Women Field input'!A73)</f>
        <v/>
      </c>
      <c r="B972" s="38">
        <f>IF('Women Field input'!B73="","",'Women Field input'!B73)</f>
        <v>5</v>
      </c>
      <c r="C972" s="38" t="str">
        <f>IF('Women Field input'!C73="","",'Women Field input'!C73)</f>
        <v/>
      </c>
      <c r="D972" s="38" t="str">
        <f>IF('Women Field input'!D73="","",'Women Field input'!D73)</f>
        <v/>
      </c>
      <c r="E972" s="38" t="str">
        <f>IF('Women Field input'!E73="","",'Women Field input'!E73)</f>
        <v/>
      </c>
      <c r="F972" s="50" t="str">
        <f>IF('Women Field input'!T73="","",'Women Field input'!G73)</f>
        <v/>
      </c>
      <c r="G972" s="46">
        <f>IF('Women Field input'!K73="","",'Women Field input'!K73)</f>
        <v>0</v>
      </c>
      <c r="H972" s="46">
        <f>IF('Women Field input'!L73="","",'Women Field input'!L73)</f>
        <v>0</v>
      </c>
      <c r="I972" s="38" t="str">
        <f t="shared" si="88"/>
        <v/>
      </c>
    </row>
    <row r="973" spans="1:9">
      <c r="A973" t="str">
        <f>IF('Women Field input'!A74="","",'Women Field input'!A74)</f>
        <v/>
      </c>
      <c r="B973" s="38">
        <f>IF('Women Field input'!B74="","",'Women Field input'!B74)</f>
        <v>6</v>
      </c>
      <c r="C973" s="38" t="str">
        <f>IF('Women Field input'!C74="","",'Women Field input'!C74)</f>
        <v/>
      </c>
      <c r="D973" s="38" t="str">
        <f>IF('Women Field input'!D74="","",'Women Field input'!D74)</f>
        <v/>
      </c>
      <c r="E973" s="38" t="str">
        <f>IF('Women Field input'!E74="","",'Women Field input'!E74)</f>
        <v/>
      </c>
      <c r="F973" s="50" t="str">
        <f>IF('Women Field input'!T74="","",'Women Field input'!G74)</f>
        <v/>
      </c>
      <c r="G973" s="46">
        <f>IF('Women Field input'!K74="","",'Women Field input'!K74)</f>
        <v>0</v>
      </c>
      <c r="H973" s="46">
        <f>IF('Women Field input'!L74="","",'Women Field input'!L74)</f>
        <v>0</v>
      </c>
      <c r="I973" s="38" t="str">
        <f t="shared" si="88"/>
        <v/>
      </c>
    </row>
    <row r="974" spans="1:9">
      <c r="A974" t="str">
        <f>IF('Women Field input'!A75="","",'Women Field input'!A75)</f>
        <v/>
      </c>
      <c r="B974" s="38">
        <f>IF('Women Field input'!B75="","",'Women Field input'!B75)</f>
        <v>7</v>
      </c>
      <c r="C974" s="38" t="str">
        <f>IF('Women Field input'!C75="","",'Women Field input'!C75)</f>
        <v/>
      </c>
      <c r="D974" s="38" t="str">
        <f>IF('Women Field input'!D75="","",'Women Field input'!D75)</f>
        <v/>
      </c>
      <c r="E974" s="38" t="str">
        <f>IF('Women Field input'!E75="","",'Women Field input'!E75)</f>
        <v/>
      </c>
      <c r="F974" s="50" t="str">
        <f>IF('Women Field input'!T75="","",'Women Field input'!G75)</f>
        <v/>
      </c>
      <c r="G974" s="46">
        <f>IF('Women Field input'!K75="","",'Women Field input'!K75)</f>
        <v>0</v>
      </c>
      <c r="H974" s="46">
        <f>IF('Women Field input'!L75="","",'Women Field input'!L75)</f>
        <v>0</v>
      </c>
      <c r="I974" s="38" t="str">
        <f t="shared" si="88"/>
        <v/>
      </c>
    </row>
    <row r="975" spans="1:9">
      <c r="A975" t="str">
        <f>IF('Women Field input'!A76="","",'Women Field input'!A76)</f>
        <v/>
      </c>
      <c r="B975" s="38">
        <f>IF('Women Field input'!B76="","",'Women Field input'!B76)</f>
        <v>8</v>
      </c>
      <c r="C975" s="38" t="str">
        <f>IF('Women Field input'!C76="","",'Women Field input'!C76)</f>
        <v/>
      </c>
      <c r="D975" s="38" t="str">
        <f>IF('Women Field input'!D76="","",'Women Field input'!D76)</f>
        <v/>
      </c>
      <c r="E975" s="38" t="str">
        <f>IF('Women Field input'!E76="","",'Women Field input'!E76)</f>
        <v/>
      </c>
      <c r="F975" s="50" t="str">
        <f>IF('Women Field input'!T76="","",'Women Field input'!G76)</f>
        <v/>
      </c>
      <c r="G975" s="46">
        <f>IF('Women Field input'!K76="","",'Women Field input'!K76)</f>
        <v>0</v>
      </c>
      <c r="H975" s="46">
        <f>IF('Women Field input'!L76="","",'Women Field input'!L76)</f>
        <v>0</v>
      </c>
      <c r="I975" s="38" t="str">
        <f t="shared" si="88"/>
        <v/>
      </c>
    </row>
    <row r="976" spans="1:9">
      <c r="A976" s="16" t="str">
        <f>IF('Women Field input'!A77="","",'Women Field input'!A77)</f>
        <v>Event</v>
      </c>
      <c r="B976" t="str">
        <f>IF('Women Field input'!B77="","",'Women Field input'!B77)</f>
        <v/>
      </c>
      <c r="C976" t="str">
        <f>IF('Women Field input'!C77="","",'Women Field input'!C77)</f>
        <v/>
      </c>
      <c r="D976" t="str">
        <f>IF('Women Field input'!D77="","",'Women Field input'!D77)</f>
        <v/>
      </c>
      <c r="E976" t="str">
        <f>IF('Women Field input'!E77="","",'Women Field input'!E77)</f>
        <v/>
      </c>
      <c r="F976" s="51" t="str">
        <f>IF('Women Field input'!T77="","",'Women Field input'!T77)</f>
        <v/>
      </c>
      <c r="G976" s="2" t="str">
        <f>IF('Women Field input'!K77="","",'Women Field input'!K77)</f>
        <v/>
      </c>
      <c r="H976" s="2" t="str">
        <f>IF('Women Field input'!L77="","",'Women Field input'!L77)</f>
        <v/>
      </c>
    </row>
    <row r="977" spans="1:9">
      <c r="A977" s="16" t="str">
        <f>IF('Women Field input'!A78="","",'Women Field input'!A78)</f>
        <v>LJ</v>
      </c>
      <c r="B977" s="47" t="str">
        <f>IF('Women Field input'!B78="","",'Women Field input'!B78)</f>
        <v>B+C string</v>
      </c>
      <c r="C977" s="42" t="str">
        <f>IF('Women Field input'!C78="","",'Women Field input'!C78)</f>
        <v/>
      </c>
      <c r="D977" s="42" t="str">
        <f>IF('Women Field input'!D78="","",'Women Field input'!D78)</f>
        <v/>
      </c>
      <c r="E977" s="42" t="str">
        <f>IF('Women Field input'!E78="","",'Women Field input'!E78)</f>
        <v/>
      </c>
      <c r="F977" s="48" t="str">
        <f>IF('Women Field input'!T78="","",'Women Field input'!T78)</f>
        <v>Formatted</v>
      </c>
      <c r="G977" s="43" t="str">
        <f>IF('Women Field input'!K78="","",'Women Field input'!K78)</f>
        <v>Position</v>
      </c>
      <c r="H977" s="43" t="str">
        <f>IF('Women Field input'!L78="","",'Women Field input'!L78)</f>
        <v>Bonus</v>
      </c>
      <c r="I977" s="98" t="s">
        <v>261</v>
      </c>
    </row>
    <row r="978" spans="1:9">
      <c r="A978" s="40" t="str">
        <f>IF('Women Field input'!A79="","",'Women Field input'!A79)</f>
        <v>WOMEN</v>
      </c>
      <c r="B978" s="37" t="str">
        <f>IF('Women Field input'!B79="","",'Women Field input'!B79)</f>
        <v>Position</v>
      </c>
      <c r="C978" s="37" t="str">
        <f>IF('Women Field input'!C79="","",'Women Field input'!C79)</f>
        <v>Competitor</v>
      </c>
      <c r="D978" s="37" t="str">
        <f>IF('Women Field input'!D79="","",'Women Field input'!D79)</f>
        <v>Club</v>
      </c>
      <c r="E978" s="37" t="str">
        <f>IF('Women Field input'!E79="","",'Women Field input'!E79)</f>
        <v>Bib Number</v>
      </c>
      <c r="F978" s="49" t="str">
        <f>IF('Women Field input'!T79="","",'Women Field input'!T79)</f>
        <v>Performance</v>
      </c>
      <c r="G978" s="45" t="str">
        <f>IF('Women Field input'!K79="","",'Women Field input'!K79)</f>
        <v>Points</v>
      </c>
      <c r="H978" s="45" t="str">
        <f>IF('Women Field input'!L79="","",'Women Field input'!L79)</f>
        <v>Points</v>
      </c>
      <c r="I978" s="44" t="s">
        <v>262</v>
      </c>
    </row>
    <row r="979" spans="1:9">
      <c r="A979" t="str">
        <f>IF('Women Field input'!A80="","",'Women Field input'!A80)</f>
        <v/>
      </c>
      <c r="B979" s="38">
        <f>IF('Women Field input'!B80="","",'Women Field input'!B80)</f>
        <v>1</v>
      </c>
      <c r="C979" s="38" t="str">
        <f>IF('Women Field input'!C80="","",'Women Field input'!C80)</f>
        <v/>
      </c>
      <c r="D979" s="38" t="str">
        <f>IF('Women Field input'!D80="","",'Women Field input'!D80)</f>
        <v/>
      </c>
      <c r="E979" s="38" t="str">
        <f>IF('Women Field input'!E80="","",'Women Field input'!E80)</f>
        <v/>
      </c>
      <c r="F979" s="50" t="str">
        <f>IF('Women Field input'!T80="","",'Women Field input'!G80)</f>
        <v/>
      </c>
      <c r="G979" s="46">
        <f>IF('Women Field input'!K80="","",'Women Field input'!K80)</f>
        <v>0</v>
      </c>
      <c r="H979" s="46">
        <f>IF('Women Field input'!L80="","",'Women Field input'!L80)</f>
        <v>0</v>
      </c>
      <c r="I979" s="99" t="str">
        <f>IF(G979=0,"",F979)</f>
        <v/>
      </c>
    </row>
    <row r="980" spans="1:9">
      <c r="A980" t="str">
        <f>IF('Women Field input'!A81="","",'Women Field input'!A81)</f>
        <v/>
      </c>
      <c r="B980" s="38">
        <f>IF('Women Field input'!B81="","",'Women Field input'!B81)</f>
        <v>2</v>
      </c>
      <c r="C980" s="38" t="str">
        <f>IF('Women Field input'!C81="","",'Women Field input'!C81)</f>
        <v/>
      </c>
      <c r="D980" s="38" t="str">
        <f>IF('Women Field input'!D81="","",'Women Field input'!D81)</f>
        <v/>
      </c>
      <c r="E980" s="38" t="str">
        <f>IF('Women Field input'!E81="","",'Women Field input'!E81)</f>
        <v/>
      </c>
      <c r="F980" s="50" t="str">
        <f>IF('Women Field input'!T81="","",'Women Field input'!G81)</f>
        <v/>
      </c>
      <c r="G980" s="46">
        <f>IF('Women Field input'!K81="","",'Women Field input'!K81)</f>
        <v>0</v>
      </c>
      <c r="H980" s="46">
        <f>IF('Women Field input'!L81="","",'Women Field input'!L81)</f>
        <v>0</v>
      </c>
      <c r="I980" s="38" t="str">
        <f t="shared" ref="I980:I986" si="89">IF(G980=0,"",F980)</f>
        <v/>
      </c>
    </row>
    <row r="981" spans="1:9">
      <c r="A981" t="str">
        <f>IF('Women Field input'!A82="","",'Women Field input'!A82)</f>
        <v/>
      </c>
      <c r="B981" s="38">
        <f>IF('Women Field input'!B82="","",'Women Field input'!B82)</f>
        <v>3</v>
      </c>
      <c r="C981" s="38" t="str">
        <f>IF('Women Field input'!C82="","",'Women Field input'!C82)</f>
        <v/>
      </c>
      <c r="D981" s="38" t="str">
        <f>IF('Women Field input'!D82="","",'Women Field input'!D82)</f>
        <v/>
      </c>
      <c r="E981" s="38" t="str">
        <f>IF('Women Field input'!E82="","",'Women Field input'!E82)</f>
        <v/>
      </c>
      <c r="F981" s="50" t="str">
        <f>IF('Women Field input'!T82="","",'Women Field input'!G82)</f>
        <v/>
      </c>
      <c r="G981" s="46">
        <f>IF('Women Field input'!K82="","",'Women Field input'!K82)</f>
        <v>0</v>
      </c>
      <c r="H981" s="46">
        <f>IF('Women Field input'!L82="","",'Women Field input'!L82)</f>
        <v>0</v>
      </c>
      <c r="I981" s="38" t="str">
        <f t="shared" si="89"/>
        <v/>
      </c>
    </row>
    <row r="982" spans="1:9">
      <c r="A982" t="str">
        <f>IF('Women Field input'!A83="","",'Women Field input'!A83)</f>
        <v/>
      </c>
      <c r="B982" s="38">
        <f>IF('Women Field input'!B83="","",'Women Field input'!B83)</f>
        <v>4</v>
      </c>
      <c r="C982" s="38" t="str">
        <f>IF('Women Field input'!C83="","",'Women Field input'!C83)</f>
        <v/>
      </c>
      <c r="D982" s="38" t="str">
        <f>IF('Women Field input'!D83="","",'Women Field input'!D83)</f>
        <v/>
      </c>
      <c r="E982" s="38" t="str">
        <f>IF('Women Field input'!E83="","",'Women Field input'!E83)</f>
        <v/>
      </c>
      <c r="F982" s="50" t="str">
        <f>IF('Women Field input'!T83="","",'Women Field input'!G83)</f>
        <v/>
      </c>
      <c r="G982" s="46">
        <f>IF('Women Field input'!K83="","",'Women Field input'!K83)</f>
        <v>0</v>
      </c>
      <c r="H982" s="46">
        <f>IF('Women Field input'!L83="","",'Women Field input'!L83)</f>
        <v>0</v>
      </c>
      <c r="I982" s="38" t="str">
        <f t="shared" si="89"/>
        <v/>
      </c>
    </row>
    <row r="983" spans="1:9">
      <c r="A983" t="str">
        <f>IF('Women Field input'!A84="","",'Women Field input'!A84)</f>
        <v/>
      </c>
      <c r="B983" s="38">
        <f>IF('Women Field input'!B84="","",'Women Field input'!B84)</f>
        <v>5</v>
      </c>
      <c r="C983" s="38" t="str">
        <f>IF('Women Field input'!C84="","",'Women Field input'!C84)</f>
        <v/>
      </c>
      <c r="D983" s="38" t="str">
        <f>IF('Women Field input'!D84="","",'Women Field input'!D84)</f>
        <v/>
      </c>
      <c r="E983" s="38" t="str">
        <f>IF('Women Field input'!E84="","",'Women Field input'!E84)</f>
        <v/>
      </c>
      <c r="F983" s="50" t="str">
        <f>IF('Women Field input'!T84="","",'Women Field input'!G84)</f>
        <v/>
      </c>
      <c r="G983" s="46">
        <f>IF('Women Field input'!K84="","",'Women Field input'!K84)</f>
        <v>0</v>
      </c>
      <c r="H983" s="46">
        <f>IF('Women Field input'!L84="","",'Women Field input'!L84)</f>
        <v>0</v>
      </c>
      <c r="I983" s="38" t="str">
        <f t="shared" si="89"/>
        <v/>
      </c>
    </row>
    <row r="984" spans="1:9">
      <c r="A984" t="str">
        <f>IF('Women Field input'!A85="","",'Women Field input'!A85)</f>
        <v/>
      </c>
      <c r="B984" s="38">
        <f>IF('Women Field input'!B85="","",'Women Field input'!B85)</f>
        <v>6</v>
      </c>
      <c r="C984" s="38" t="str">
        <f>IF('Women Field input'!C85="","",'Women Field input'!C85)</f>
        <v/>
      </c>
      <c r="D984" s="38" t="str">
        <f>IF('Women Field input'!D85="","",'Women Field input'!D85)</f>
        <v/>
      </c>
      <c r="E984" s="38" t="str">
        <f>IF('Women Field input'!E85="","",'Women Field input'!E85)</f>
        <v/>
      </c>
      <c r="F984" s="50" t="str">
        <f>IF('Women Field input'!T85="","",'Women Field input'!G85)</f>
        <v/>
      </c>
      <c r="G984" s="46">
        <f>IF('Women Field input'!K85="","",'Women Field input'!K85)</f>
        <v>0</v>
      </c>
      <c r="H984" s="46">
        <f>IF('Women Field input'!L85="","",'Women Field input'!L85)</f>
        <v>0</v>
      </c>
      <c r="I984" s="38" t="str">
        <f t="shared" si="89"/>
        <v/>
      </c>
    </row>
    <row r="985" spans="1:9">
      <c r="A985" t="str">
        <f>IF('Women Field input'!A86="","",'Women Field input'!A86)</f>
        <v/>
      </c>
      <c r="B985" s="38">
        <f>IF('Women Field input'!B86="","",'Women Field input'!B86)</f>
        <v>7</v>
      </c>
      <c r="C985" s="38" t="str">
        <f>IF('Women Field input'!C86="","",'Women Field input'!C86)</f>
        <v/>
      </c>
      <c r="D985" s="38" t="str">
        <f>IF('Women Field input'!D86="","",'Women Field input'!D86)</f>
        <v/>
      </c>
      <c r="E985" s="38" t="str">
        <f>IF('Women Field input'!E86="","",'Women Field input'!E86)</f>
        <v/>
      </c>
      <c r="F985" s="50" t="str">
        <f>IF('Women Field input'!T86="","",'Women Field input'!G86)</f>
        <v/>
      </c>
      <c r="G985" s="46">
        <f>IF('Women Field input'!K86="","",'Women Field input'!K86)</f>
        <v>0</v>
      </c>
      <c r="H985" s="46">
        <f>IF('Women Field input'!L86="","",'Women Field input'!L86)</f>
        <v>0</v>
      </c>
      <c r="I985" s="38" t="str">
        <f t="shared" si="89"/>
        <v/>
      </c>
    </row>
    <row r="986" spans="1:9">
      <c r="A986" t="str">
        <f>IF('Women Field input'!A87="","",'Women Field input'!A87)</f>
        <v/>
      </c>
      <c r="B986" s="38">
        <f>IF('Women Field input'!B87="","",'Women Field input'!B87)</f>
        <v>8</v>
      </c>
      <c r="C986" s="38" t="str">
        <f>IF('Women Field input'!C87="","",'Women Field input'!C87)</f>
        <v/>
      </c>
      <c r="D986" s="38" t="str">
        <f>IF('Women Field input'!D87="","",'Women Field input'!D87)</f>
        <v/>
      </c>
      <c r="E986" s="38" t="str">
        <f>IF('Women Field input'!E87="","",'Women Field input'!E87)</f>
        <v/>
      </c>
      <c r="F986" s="50" t="str">
        <f>IF('Women Field input'!T87="","",'Women Field input'!G87)</f>
        <v/>
      </c>
      <c r="G986" s="46">
        <f>IF('Women Field input'!K87="","",'Women Field input'!K87)</f>
        <v>0</v>
      </c>
      <c r="H986" s="46">
        <f>IF('Women Field input'!L87="","",'Women Field input'!L87)</f>
        <v>0</v>
      </c>
      <c r="I986" s="38" t="str">
        <f t="shared" si="89"/>
        <v/>
      </c>
    </row>
    <row r="987" spans="1:9">
      <c r="A987" t="str">
        <f>IF('Women Field input'!A88="","",'Women Field input'!A88)</f>
        <v/>
      </c>
      <c r="B987" s="38">
        <f>IF('Women Field input'!B88="","",'Women Field input'!B88)</f>
        <v>9</v>
      </c>
      <c r="C987" s="38" t="str">
        <f>IF('Women Field input'!C88="","",'Women Field input'!C88)</f>
        <v/>
      </c>
      <c r="D987" s="38" t="str">
        <f>IF('Women Field input'!D88="","",'Women Field input'!D88)</f>
        <v/>
      </c>
      <c r="E987" s="38" t="str">
        <f>IF('Women Field input'!E88="","",'Women Field input'!E88)</f>
        <v/>
      </c>
      <c r="F987" s="50" t="str">
        <f>IF('Women Field input'!T88="","",'Women Field input'!G88)</f>
        <v/>
      </c>
      <c r="G987" s="46">
        <f>IF('Women Field input'!K88="","",'Women Field input'!K88)</f>
        <v>0</v>
      </c>
      <c r="H987" s="46">
        <f>IF('Women Field input'!L88="","",'Women Field input'!L88)</f>
        <v>0</v>
      </c>
      <c r="I987" s="99" t="str">
        <f>IF(G987=0,"",F987)</f>
        <v/>
      </c>
    </row>
    <row r="988" spans="1:9">
      <c r="A988" t="str">
        <f>IF('Women Field input'!A89="","",'Women Field input'!A89)</f>
        <v/>
      </c>
      <c r="B988" s="38">
        <f>IF('Women Field input'!B89="","",'Women Field input'!B89)</f>
        <v>10</v>
      </c>
      <c r="C988" s="38" t="str">
        <f>IF('Women Field input'!C89="","",'Women Field input'!C89)</f>
        <v/>
      </c>
      <c r="D988" s="38" t="str">
        <f>IF('Women Field input'!D89="","",'Women Field input'!D89)</f>
        <v/>
      </c>
      <c r="E988" s="38" t="str">
        <f>IF('Women Field input'!E89="","",'Women Field input'!E89)</f>
        <v/>
      </c>
      <c r="F988" s="50" t="str">
        <f>IF('Women Field input'!T89="","",'Women Field input'!G89)</f>
        <v/>
      </c>
      <c r="G988" s="46">
        <f>IF('Women Field input'!K89="","",'Women Field input'!K89)</f>
        <v>0</v>
      </c>
      <c r="H988" s="46">
        <f>IF('Women Field input'!L89="","",'Women Field input'!L89)</f>
        <v>0</v>
      </c>
      <c r="I988" s="38" t="str">
        <f t="shared" ref="I988:I994" si="90">IF(G988=0,"",F988)</f>
        <v/>
      </c>
    </row>
    <row r="989" spans="1:9">
      <c r="A989" t="str">
        <f>IF('Women Field input'!A90="","",'Women Field input'!A90)</f>
        <v/>
      </c>
      <c r="B989" s="38">
        <f>IF('Women Field input'!B90="","",'Women Field input'!B90)</f>
        <v>11</v>
      </c>
      <c r="C989" s="38" t="str">
        <f>IF('Women Field input'!C90="","",'Women Field input'!C90)</f>
        <v/>
      </c>
      <c r="D989" s="38" t="str">
        <f>IF('Women Field input'!D90="","",'Women Field input'!D90)</f>
        <v/>
      </c>
      <c r="E989" s="38" t="str">
        <f>IF('Women Field input'!E90="","",'Women Field input'!E90)</f>
        <v/>
      </c>
      <c r="F989" s="50" t="str">
        <f>IF('Women Field input'!T90="","",'Women Field input'!G90)</f>
        <v/>
      </c>
      <c r="G989" s="46">
        <f>IF('Women Field input'!K90="","",'Women Field input'!K90)</f>
        <v>0</v>
      </c>
      <c r="H989" s="46">
        <f>IF('Women Field input'!L90="","",'Women Field input'!L90)</f>
        <v>0</v>
      </c>
      <c r="I989" s="38" t="str">
        <f t="shared" si="90"/>
        <v/>
      </c>
    </row>
    <row r="990" spans="1:9">
      <c r="A990" t="str">
        <f>IF('Women Field input'!A91="","",'Women Field input'!A91)</f>
        <v/>
      </c>
      <c r="B990" s="38">
        <f>IF('Women Field input'!B91="","",'Women Field input'!B91)</f>
        <v>12</v>
      </c>
      <c r="C990" s="38" t="str">
        <f>IF('Women Field input'!C91="","",'Women Field input'!C91)</f>
        <v/>
      </c>
      <c r="D990" s="38" t="str">
        <f>IF('Women Field input'!D91="","",'Women Field input'!D91)</f>
        <v/>
      </c>
      <c r="E990" s="38" t="str">
        <f>IF('Women Field input'!E91="","",'Women Field input'!E91)</f>
        <v/>
      </c>
      <c r="F990" s="50" t="str">
        <f>IF('Women Field input'!T91="","",'Women Field input'!G91)</f>
        <v/>
      </c>
      <c r="G990" s="46">
        <f>IF('Women Field input'!K91="","",'Women Field input'!K91)</f>
        <v>0</v>
      </c>
      <c r="H990" s="46">
        <f>IF('Women Field input'!L91="","",'Women Field input'!L91)</f>
        <v>0</v>
      </c>
      <c r="I990" s="38" t="str">
        <f t="shared" si="90"/>
        <v/>
      </c>
    </row>
    <row r="991" spans="1:9">
      <c r="A991" t="str">
        <f>IF('Women Field input'!A92="","",'Women Field input'!A92)</f>
        <v/>
      </c>
      <c r="B991" s="38">
        <f>IF('Women Field input'!B92="","",'Women Field input'!B92)</f>
        <v>13</v>
      </c>
      <c r="C991" s="38" t="str">
        <f>IF('Women Field input'!C92="","",'Women Field input'!C92)</f>
        <v/>
      </c>
      <c r="D991" s="38" t="str">
        <f>IF('Women Field input'!D92="","",'Women Field input'!D92)</f>
        <v/>
      </c>
      <c r="E991" s="38" t="str">
        <f>IF('Women Field input'!E92="","",'Women Field input'!E92)</f>
        <v/>
      </c>
      <c r="F991" s="50" t="str">
        <f>IF('Women Field input'!T92="","",'Women Field input'!G92)</f>
        <v/>
      </c>
      <c r="G991" s="46">
        <f>IF('Women Field input'!K92="","",'Women Field input'!K92)</f>
        <v>0</v>
      </c>
      <c r="H991" s="46">
        <f>IF('Women Field input'!L92="","",'Women Field input'!L92)</f>
        <v>0</v>
      </c>
      <c r="I991" s="38" t="str">
        <f t="shared" si="90"/>
        <v/>
      </c>
    </row>
    <row r="992" spans="1:9">
      <c r="A992" t="str">
        <f>IF('Women Field input'!A93="","",'Women Field input'!A93)</f>
        <v/>
      </c>
      <c r="B992" s="38">
        <f>IF('Women Field input'!B93="","",'Women Field input'!B93)</f>
        <v>14</v>
      </c>
      <c r="C992" s="38" t="str">
        <f>IF('Women Field input'!C93="","",'Women Field input'!C93)</f>
        <v/>
      </c>
      <c r="D992" s="38" t="str">
        <f>IF('Women Field input'!D93="","",'Women Field input'!D93)</f>
        <v/>
      </c>
      <c r="E992" s="38" t="str">
        <f>IF('Women Field input'!E93="","",'Women Field input'!E93)</f>
        <v/>
      </c>
      <c r="F992" s="50" t="str">
        <f>IF('Women Field input'!T93="","",'Women Field input'!G93)</f>
        <v/>
      </c>
      <c r="G992" s="46">
        <f>IF('Women Field input'!K93="","",'Women Field input'!K93)</f>
        <v>0</v>
      </c>
      <c r="H992" s="46">
        <f>IF('Women Field input'!L93="","",'Women Field input'!L93)</f>
        <v>0</v>
      </c>
      <c r="I992" s="38" t="str">
        <f t="shared" si="90"/>
        <v/>
      </c>
    </row>
    <row r="993" spans="1:9">
      <c r="A993" t="str">
        <f>IF('Women Field input'!A94="","",'Women Field input'!A94)</f>
        <v/>
      </c>
      <c r="B993" s="38">
        <f>IF('Women Field input'!B94="","",'Women Field input'!B94)</f>
        <v>15</v>
      </c>
      <c r="C993" s="38" t="str">
        <f>IF('Women Field input'!C94="","",'Women Field input'!C94)</f>
        <v/>
      </c>
      <c r="D993" s="38" t="str">
        <f>IF('Women Field input'!D94="","",'Women Field input'!D94)</f>
        <v/>
      </c>
      <c r="E993" s="38" t="str">
        <f>IF('Women Field input'!E94="","",'Women Field input'!E94)</f>
        <v/>
      </c>
      <c r="F993" s="50" t="str">
        <f>IF('Women Field input'!T94="","",'Women Field input'!G94)</f>
        <v/>
      </c>
      <c r="G993" s="46">
        <f>IF('Women Field input'!K94="","",'Women Field input'!K94)</f>
        <v>0</v>
      </c>
      <c r="H993" s="46">
        <f>IF('Women Field input'!L94="","",'Women Field input'!L94)</f>
        <v>0</v>
      </c>
      <c r="I993" s="38" t="str">
        <f t="shared" si="90"/>
        <v/>
      </c>
    </row>
    <row r="994" spans="1:9">
      <c r="A994" t="str">
        <f>IF('Women Field input'!A95="","",'Women Field input'!A95)</f>
        <v/>
      </c>
      <c r="B994" s="38">
        <f>IF('Women Field input'!B95="","",'Women Field input'!B95)</f>
        <v>16</v>
      </c>
      <c r="C994" s="38" t="str">
        <f>IF('Women Field input'!C95="","",'Women Field input'!C95)</f>
        <v/>
      </c>
      <c r="D994" s="38" t="str">
        <f>IF('Women Field input'!D95="","",'Women Field input'!D95)</f>
        <v/>
      </c>
      <c r="E994" s="38" t="str">
        <f>IF('Women Field input'!E95="","",'Women Field input'!E95)</f>
        <v/>
      </c>
      <c r="F994" s="50" t="str">
        <f>IF('Women Field input'!T95="","",'Women Field input'!G95)</f>
        <v/>
      </c>
      <c r="G994" s="46">
        <f>IF('Women Field input'!K95="","",'Women Field input'!K95)</f>
        <v>0</v>
      </c>
      <c r="H994" s="46">
        <f>IF('Women Field input'!L95="","",'Women Field input'!L95)</f>
        <v>0</v>
      </c>
      <c r="I994" s="38" t="str">
        <f t="shared" si="90"/>
        <v/>
      </c>
    </row>
    <row r="995" spans="1:9">
      <c r="A995" t="str">
        <f>IF('Women Field input'!A96="","",'Women Field input'!A96)</f>
        <v/>
      </c>
      <c r="B995" t="str">
        <f>IF('Women Field input'!B96="","",'Women Field input'!B96)</f>
        <v/>
      </c>
      <c r="C995" t="str">
        <f>IF('Women Field input'!C96="","",'Women Field input'!C96)</f>
        <v/>
      </c>
      <c r="D995" t="str">
        <f>IF('Women Field input'!D96="","",'Women Field input'!D96)</f>
        <v/>
      </c>
      <c r="E995" t="str">
        <f>IF('Women Field input'!E96="","",'Women Field input'!E96)</f>
        <v/>
      </c>
      <c r="F995" s="51" t="str">
        <f>IF('Women Field input'!T96="","",'Women Field input'!T96)</f>
        <v/>
      </c>
      <c r="G995" s="2" t="str">
        <f>IF('Women Field input'!K96="","",'Women Field input'!K96)</f>
        <v/>
      </c>
      <c r="H995" s="2" t="str">
        <f>IF('Women Field input'!L96="","",'Women Field input'!L96)</f>
        <v/>
      </c>
    </row>
    <row r="996" spans="1:9">
      <c r="A996" t="str">
        <f>IF('Women Field input'!A97="","",'Women Field input'!A97)</f>
        <v/>
      </c>
      <c r="B996" t="str">
        <f>IF('Women Field input'!B97="","",'Women Field input'!B97)</f>
        <v/>
      </c>
      <c r="C996" t="str">
        <f>IF('Women Field input'!C97="","",'Women Field input'!C97)</f>
        <v/>
      </c>
      <c r="D996" t="str">
        <f>IF('Women Field input'!D97="","",'Women Field input'!D97)</f>
        <v/>
      </c>
      <c r="E996" t="str">
        <f>IF('Women Field input'!E97="","",'Women Field input'!E97)</f>
        <v/>
      </c>
      <c r="F996" s="51" t="str">
        <f>IF('Women Field input'!T97="","",'Women Field input'!T97)</f>
        <v/>
      </c>
      <c r="G996" s="2" t="str">
        <f>IF('Women Field input'!K97="","",'Women Field input'!K97)</f>
        <v/>
      </c>
      <c r="H996" s="2" t="str">
        <f>IF('Women Field input'!L97="","",'Women Field input'!L97)</f>
        <v/>
      </c>
    </row>
    <row r="997" spans="1:9">
      <c r="A997" s="39" t="str">
        <f>IF('Women Field input'!A98="","",'Women Field input'!A98)</f>
        <v>Event</v>
      </c>
      <c r="B997" s="39" t="str">
        <f>IF('Women Field input'!B98="","",'Women Field input'!B98)</f>
        <v>Event</v>
      </c>
      <c r="C997" s="39" t="str">
        <f>IF('Women Field input'!C98="","",'Women Field input'!C98)</f>
        <v>TJ</v>
      </c>
      <c r="D997" s="39" t="str">
        <f>IF('Women Field input'!D98="","",'Women Field input'!D98)</f>
        <v>metres</v>
      </c>
      <c r="E997" s="40" t="str">
        <f>IF('Women Field input'!E98="","",'Women Field input'!E98)</f>
        <v/>
      </c>
      <c r="F997" s="51" t="str">
        <f>IF('Women Field input'!T98="","",'Women Field input'!T98)</f>
        <v/>
      </c>
      <c r="G997" s="2" t="str">
        <f>IF('Women Field input'!K98="","",'Women Field input'!K98)</f>
        <v/>
      </c>
      <c r="H997" s="2" t="str">
        <f>IF('Women Field input'!L98="","",'Women Field input'!L98)</f>
        <v/>
      </c>
    </row>
    <row r="998" spans="1:9">
      <c r="A998" s="16" t="str">
        <f>IF('Women Field input'!A99="","",'Women Field input'!A99)</f>
        <v>TJ</v>
      </c>
      <c r="B998" s="41" t="str">
        <f>IF('Women Field input'!B99="","",'Women Field input'!B99)</f>
        <v>A string</v>
      </c>
      <c r="C998" s="42" t="str">
        <f>IF('Women Field input'!C99="","",'Women Field input'!C99)</f>
        <v/>
      </c>
      <c r="D998" s="42" t="str">
        <f>IF('Women Field input'!D99="","",'Women Field input'!D99)</f>
        <v/>
      </c>
      <c r="E998" s="42" t="str">
        <f>IF('Women Field input'!E99="","",'Women Field input'!E99)</f>
        <v/>
      </c>
      <c r="F998" s="48" t="str">
        <f>IF('Women Field input'!T99="","",'Women Field input'!T99)</f>
        <v>Formatted</v>
      </c>
      <c r="G998" s="43" t="str">
        <f>IF('Women Field input'!K99="","",'Women Field input'!K99)</f>
        <v>Position</v>
      </c>
      <c r="H998" s="43" t="str">
        <f>IF('Women Field input'!L99="","",'Women Field input'!L99)</f>
        <v>Bonus</v>
      </c>
      <c r="I998" s="98" t="s">
        <v>261</v>
      </c>
    </row>
    <row r="999" spans="1:9">
      <c r="A999" s="40" t="str">
        <f>IF('Women Field input'!A100="","",'Women Field input'!A100)</f>
        <v>WOMEN</v>
      </c>
      <c r="B999" s="44" t="str">
        <f>IF('Women Field input'!B100="","",'Women Field input'!B100)</f>
        <v>Position</v>
      </c>
      <c r="C999" s="37" t="str">
        <f>IF('Women Field input'!C100="","",'Women Field input'!C100)</f>
        <v>Competitor</v>
      </c>
      <c r="D999" s="37" t="str">
        <f>IF('Women Field input'!D100="","",'Women Field input'!D100)</f>
        <v>Club</v>
      </c>
      <c r="E999" s="37" t="str">
        <f>IF('Women Field input'!E100="","",'Women Field input'!E100)</f>
        <v>Bib Number</v>
      </c>
      <c r="F999" s="49" t="str">
        <f>IF('Women Field input'!T100="","",'Women Field input'!T100)</f>
        <v>Performance</v>
      </c>
      <c r="G999" s="45" t="str">
        <f>IF('Women Field input'!K100="","",'Women Field input'!K100)</f>
        <v>Points</v>
      </c>
      <c r="H999" s="45" t="str">
        <f>IF('Women Field input'!L100="","",'Women Field input'!L100)</f>
        <v>Points</v>
      </c>
      <c r="I999" s="44" t="s">
        <v>262</v>
      </c>
    </row>
    <row r="1000" spans="1:9">
      <c r="A1000" t="str">
        <f>IF('Women Field input'!A101="","",'Women Field input'!A101)</f>
        <v/>
      </c>
      <c r="B1000" s="38">
        <f>IF('Women Field input'!B101="","",'Women Field input'!B101)</f>
        <v>1</v>
      </c>
      <c r="C1000" s="38" t="str">
        <f>IF('Women Field input'!C101="","",'Women Field input'!C101)</f>
        <v/>
      </c>
      <c r="D1000" s="38" t="str">
        <f>IF('Women Field input'!D101="","",'Women Field input'!D101)</f>
        <v/>
      </c>
      <c r="E1000" s="38" t="str">
        <f>IF('Women Field input'!E101="","",'Women Field input'!E101)</f>
        <v/>
      </c>
      <c r="F1000" s="50" t="str">
        <f>IF('Women Field input'!T101="","",'Women Field input'!G101)</f>
        <v/>
      </c>
      <c r="G1000" s="46">
        <f>IF('Women Field input'!K101="","",'Women Field input'!K101)</f>
        <v>0</v>
      </c>
      <c r="H1000" s="46">
        <f>IF('Women Field input'!L101="","",'Women Field input'!L101)</f>
        <v>0</v>
      </c>
      <c r="I1000" s="99" t="str">
        <f>IF(G1000=0,"",F1000)</f>
        <v/>
      </c>
    </row>
    <row r="1001" spans="1:9">
      <c r="A1001" t="str">
        <f>IF('Women Field input'!A102="","",'Women Field input'!A102)</f>
        <v/>
      </c>
      <c r="B1001" s="38">
        <f>IF('Women Field input'!B102="","",'Women Field input'!B102)</f>
        <v>2</v>
      </c>
      <c r="C1001" s="38" t="str">
        <f>IF('Women Field input'!C102="","",'Women Field input'!C102)</f>
        <v/>
      </c>
      <c r="D1001" s="38" t="str">
        <f>IF('Women Field input'!D102="","",'Women Field input'!D102)</f>
        <v/>
      </c>
      <c r="E1001" s="38" t="str">
        <f>IF('Women Field input'!E102="","",'Women Field input'!E102)</f>
        <v/>
      </c>
      <c r="F1001" s="50" t="str">
        <f>IF('Women Field input'!T102="","",'Women Field input'!G102)</f>
        <v/>
      </c>
      <c r="G1001" s="46">
        <f>IF('Women Field input'!K102="","",'Women Field input'!K102)</f>
        <v>0</v>
      </c>
      <c r="H1001" s="46">
        <f>IF('Women Field input'!L102="","",'Women Field input'!L102)</f>
        <v>0</v>
      </c>
      <c r="I1001" s="38" t="str">
        <f t="shared" ref="I1001:I1007" si="91">IF(G1001=0,"",F1001)</f>
        <v/>
      </c>
    </row>
    <row r="1002" spans="1:9">
      <c r="A1002" t="str">
        <f>IF('Women Field input'!A103="","",'Women Field input'!A103)</f>
        <v/>
      </c>
      <c r="B1002" s="38">
        <f>IF('Women Field input'!B103="","",'Women Field input'!B103)</f>
        <v>3</v>
      </c>
      <c r="C1002" s="38" t="str">
        <f>IF('Women Field input'!C103="","",'Women Field input'!C103)</f>
        <v/>
      </c>
      <c r="D1002" s="38" t="str">
        <f>IF('Women Field input'!D103="","",'Women Field input'!D103)</f>
        <v/>
      </c>
      <c r="E1002" s="38" t="str">
        <f>IF('Women Field input'!E103="","",'Women Field input'!E103)</f>
        <v/>
      </c>
      <c r="F1002" s="50" t="str">
        <f>IF('Women Field input'!T103="","",'Women Field input'!G103)</f>
        <v/>
      </c>
      <c r="G1002" s="46">
        <f>IF('Women Field input'!K103="","",'Women Field input'!K103)</f>
        <v>0</v>
      </c>
      <c r="H1002" s="46">
        <f>IF('Women Field input'!L103="","",'Women Field input'!L103)</f>
        <v>0</v>
      </c>
      <c r="I1002" s="38" t="str">
        <f t="shared" si="91"/>
        <v/>
      </c>
    </row>
    <row r="1003" spans="1:9">
      <c r="A1003" t="str">
        <f>IF('Women Field input'!A104="","",'Women Field input'!A104)</f>
        <v/>
      </c>
      <c r="B1003" s="38">
        <f>IF('Women Field input'!B104="","",'Women Field input'!B104)</f>
        <v>4</v>
      </c>
      <c r="C1003" s="38" t="str">
        <f>IF('Women Field input'!C104="","",'Women Field input'!C104)</f>
        <v/>
      </c>
      <c r="D1003" s="38" t="str">
        <f>IF('Women Field input'!D104="","",'Women Field input'!D104)</f>
        <v/>
      </c>
      <c r="E1003" s="38" t="str">
        <f>IF('Women Field input'!E104="","",'Women Field input'!E104)</f>
        <v/>
      </c>
      <c r="F1003" s="50" t="str">
        <f>IF('Women Field input'!T104="","",'Women Field input'!G104)</f>
        <v/>
      </c>
      <c r="G1003" s="46">
        <f>IF('Women Field input'!K104="","",'Women Field input'!K104)</f>
        <v>0</v>
      </c>
      <c r="H1003" s="46">
        <f>IF('Women Field input'!L104="","",'Women Field input'!L104)</f>
        <v>0</v>
      </c>
      <c r="I1003" s="38" t="str">
        <f t="shared" si="91"/>
        <v/>
      </c>
    </row>
    <row r="1004" spans="1:9">
      <c r="A1004" t="str">
        <f>IF('Women Field input'!A105="","",'Women Field input'!A105)</f>
        <v/>
      </c>
      <c r="B1004" s="38">
        <f>IF('Women Field input'!B105="","",'Women Field input'!B105)</f>
        <v>5</v>
      </c>
      <c r="C1004" s="38" t="str">
        <f>IF('Women Field input'!C105="","",'Women Field input'!C105)</f>
        <v/>
      </c>
      <c r="D1004" s="38" t="str">
        <f>IF('Women Field input'!D105="","",'Women Field input'!D105)</f>
        <v/>
      </c>
      <c r="E1004" s="38" t="str">
        <f>IF('Women Field input'!E105="","",'Women Field input'!E105)</f>
        <v/>
      </c>
      <c r="F1004" s="50" t="str">
        <f>IF('Women Field input'!T105="","",'Women Field input'!G105)</f>
        <v/>
      </c>
      <c r="G1004" s="46">
        <f>IF('Women Field input'!K105="","",'Women Field input'!K105)</f>
        <v>0</v>
      </c>
      <c r="H1004" s="46">
        <f>IF('Women Field input'!L105="","",'Women Field input'!L105)</f>
        <v>0</v>
      </c>
      <c r="I1004" s="38" t="str">
        <f t="shared" si="91"/>
        <v/>
      </c>
    </row>
    <row r="1005" spans="1:9">
      <c r="A1005" t="str">
        <f>IF('Women Field input'!A106="","",'Women Field input'!A106)</f>
        <v/>
      </c>
      <c r="B1005" s="38">
        <f>IF('Women Field input'!B106="","",'Women Field input'!B106)</f>
        <v>6</v>
      </c>
      <c r="C1005" s="38" t="str">
        <f>IF('Women Field input'!C106="","",'Women Field input'!C106)</f>
        <v/>
      </c>
      <c r="D1005" s="38" t="str">
        <f>IF('Women Field input'!D106="","",'Women Field input'!D106)</f>
        <v/>
      </c>
      <c r="E1005" s="38" t="str">
        <f>IF('Women Field input'!E106="","",'Women Field input'!E106)</f>
        <v/>
      </c>
      <c r="F1005" s="50" t="str">
        <f>IF('Women Field input'!T106="","",'Women Field input'!G106)</f>
        <v/>
      </c>
      <c r="G1005" s="46">
        <f>IF('Women Field input'!K106="","",'Women Field input'!K106)</f>
        <v>0</v>
      </c>
      <c r="H1005" s="46">
        <f>IF('Women Field input'!L106="","",'Women Field input'!L106)</f>
        <v>0</v>
      </c>
      <c r="I1005" s="38" t="str">
        <f t="shared" si="91"/>
        <v/>
      </c>
    </row>
    <row r="1006" spans="1:9">
      <c r="A1006" t="str">
        <f>IF('Women Field input'!A107="","",'Women Field input'!A107)</f>
        <v/>
      </c>
      <c r="B1006" s="38">
        <f>IF('Women Field input'!B107="","",'Women Field input'!B107)</f>
        <v>7</v>
      </c>
      <c r="C1006" s="38" t="str">
        <f>IF('Women Field input'!C107="","",'Women Field input'!C107)</f>
        <v/>
      </c>
      <c r="D1006" s="38" t="str">
        <f>IF('Women Field input'!D107="","",'Women Field input'!D107)</f>
        <v/>
      </c>
      <c r="E1006" s="38" t="str">
        <f>IF('Women Field input'!E107="","",'Women Field input'!E107)</f>
        <v/>
      </c>
      <c r="F1006" s="50" t="str">
        <f>IF('Women Field input'!T107="","",'Women Field input'!G107)</f>
        <v/>
      </c>
      <c r="G1006" s="46">
        <f>IF('Women Field input'!K107="","",'Women Field input'!K107)</f>
        <v>0</v>
      </c>
      <c r="H1006" s="46">
        <f>IF('Women Field input'!L107="","",'Women Field input'!L107)</f>
        <v>0</v>
      </c>
      <c r="I1006" s="38" t="str">
        <f t="shared" si="91"/>
        <v/>
      </c>
    </row>
    <row r="1007" spans="1:9">
      <c r="A1007" t="str">
        <f>IF('Women Field input'!A108="","",'Women Field input'!A108)</f>
        <v/>
      </c>
      <c r="B1007" s="38">
        <f>IF('Women Field input'!B108="","",'Women Field input'!B108)</f>
        <v>8</v>
      </c>
      <c r="C1007" s="38" t="str">
        <f>IF('Women Field input'!C108="","",'Women Field input'!C108)</f>
        <v/>
      </c>
      <c r="D1007" s="38" t="str">
        <f>IF('Women Field input'!D108="","",'Women Field input'!D108)</f>
        <v/>
      </c>
      <c r="E1007" s="38" t="str">
        <f>IF('Women Field input'!E108="","",'Women Field input'!E108)</f>
        <v/>
      </c>
      <c r="F1007" s="50" t="str">
        <f>IF('Women Field input'!T108="","",'Women Field input'!G108)</f>
        <v/>
      </c>
      <c r="G1007" s="46">
        <f>IF('Women Field input'!K108="","",'Women Field input'!K108)</f>
        <v>0</v>
      </c>
      <c r="H1007" s="46">
        <f>IF('Women Field input'!L108="","",'Women Field input'!L108)</f>
        <v>0</v>
      </c>
      <c r="I1007" s="38" t="str">
        <f t="shared" si="91"/>
        <v/>
      </c>
    </row>
    <row r="1008" spans="1:9">
      <c r="A1008" s="16" t="str">
        <f>IF('Women Field input'!A109="","",'Women Field input'!A109)</f>
        <v>Event</v>
      </c>
      <c r="B1008" t="str">
        <f>IF('Women Field input'!B109="","",'Women Field input'!B109)</f>
        <v/>
      </c>
      <c r="C1008" t="str">
        <f>IF('Women Field input'!C109="","",'Women Field input'!C109)</f>
        <v/>
      </c>
      <c r="D1008" t="str">
        <f>IF('Women Field input'!D109="","",'Women Field input'!D109)</f>
        <v/>
      </c>
      <c r="E1008" t="str">
        <f>IF('Women Field input'!E109="","",'Women Field input'!E109)</f>
        <v/>
      </c>
      <c r="F1008" s="51" t="str">
        <f>IF('Women Field input'!T109="","",'Women Field input'!T109)</f>
        <v/>
      </c>
      <c r="G1008" s="2" t="str">
        <f>IF('Women Field input'!K109="","",'Women Field input'!K109)</f>
        <v/>
      </c>
      <c r="H1008" s="2" t="str">
        <f>IF('Women Field input'!L109="","",'Women Field input'!L109)</f>
        <v/>
      </c>
    </row>
    <row r="1009" spans="1:9">
      <c r="A1009" s="16" t="str">
        <f>IF('Women Field input'!A110="","",'Women Field input'!A110)</f>
        <v>TJ</v>
      </c>
      <c r="B1009" s="47" t="str">
        <f>IF('Women Field input'!B110="","",'Women Field input'!B110)</f>
        <v>B+C string</v>
      </c>
      <c r="C1009" s="42" t="str">
        <f>IF('Women Field input'!C110="","",'Women Field input'!C110)</f>
        <v/>
      </c>
      <c r="D1009" s="42" t="str">
        <f>IF('Women Field input'!D110="","",'Women Field input'!D110)</f>
        <v/>
      </c>
      <c r="E1009" s="42" t="str">
        <f>IF('Women Field input'!E110="","",'Women Field input'!E110)</f>
        <v/>
      </c>
      <c r="F1009" s="48" t="str">
        <f>IF('Women Field input'!T110="","",'Women Field input'!T110)</f>
        <v>Formatted</v>
      </c>
      <c r="G1009" s="43" t="str">
        <f>IF('Women Field input'!K110="","",'Women Field input'!K110)</f>
        <v>Position</v>
      </c>
      <c r="H1009" s="43" t="str">
        <f>IF('Women Field input'!L110="","",'Women Field input'!L110)</f>
        <v>Bonus</v>
      </c>
      <c r="I1009" s="98" t="s">
        <v>261</v>
      </c>
    </row>
    <row r="1010" spans="1:9">
      <c r="A1010" s="40" t="str">
        <f>IF('Women Field input'!A111="","",'Women Field input'!A111)</f>
        <v>WOMEN</v>
      </c>
      <c r="B1010" s="37" t="str">
        <f>IF('Women Field input'!B111="","",'Women Field input'!B111)</f>
        <v>Position</v>
      </c>
      <c r="C1010" s="37" t="str">
        <f>IF('Women Field input'!C111="","",'Women Field input'!C111)</f>
        <v>Competitor</v>
      </c>
      <c r="D1010" s="37" t="str">
        <f>IF('Women Field input'!D111="","",'Women Field input'!D111)</f>
        <v>Club</v>
      </c>
      <c r="E1010" s="37" t="str">
        <f>IF('Women Field input'!E111="","",'Women Field input'!E111)</f>
        <v>Bib Number</v>
      </c>
      <c r="F1010" s="49" t="str">
        <f>IF('Women Field input'!T111="","",'Women Field input'!T111)</f>
        <v>Performance</v>
      </c>
      <c r="G1010" s="45" t="str">
        <f>IF('Women Field input'!K111="","",'Women Field input'!K111)</f>
        <v>Points</v>
      </c>
      <c r="H1010" s="45" t="str">
        <f>IF('Women Field input'!L111="","",'Women Field input'!L111)</f>
        <v>Points</v>
      </c>
      <c r="I1010" s="44" t="s">
        <v>262</v>
      </c>
    </row>
    <row r="1011" spans="1:9">
      <c r="A1011" t="str">
        <f>IF('Women Field input'!A112="","",'Women Field input'!A112)</f>
        <v/>
      </c>
      <c r="B1011" s="38">
        <f>IF('Women Field input'!B112="","",'Women Field input'!B112)</f>
        <v>1</v>
      </c>
      <c r="C1011" s="38" t="str">
        <f>IF('Women Field input'!C112="","",'Women Field input'!C112)</f>
        <v/>
      </c>
      <c r="D1011" s="38" t="str">
        <f>IF('Women Field input'!D112="","",'Women Field input'!D112)</f>
        <v/>
      </c>
      <c r="E1011" s="38" t="str">
        <f>IF('Women Field input'!E112="","",'Women Field input'!E112)</f>
        <v/>
      </c>
      <c r="F1011" s="50" t="str">
        <f>IF('Women Field input'!T112="","",'Women Field input'!G112)</f>
        <v/>
      </c>
      <c r="G1011" s="46">
        <f>IF('Women Field input'!K112="","",'Women Field input'!K112)</f>
        <v>0</v>
      </c>
      <c r="H1011" s="46">
        <f>IF('Women Field input'!L112="","",'Women Field input'!L112)</f>
        <v>0</v>
      </c>
      <c r="I1011" s="99" t="str">
        <f>IF(G1011=0,"",F1011)</f>
        <v/>
      </c>
    </row>
    <row r="1012" spans="1:9">
      <c r="A1012" t="str">
        <f>IF('Women Field input'!A113="","",'Women Field input'!A113)</f>
        <v/>
      </c>
      <c r="B1012" s="38">
        <f>IF('Women Field input'!B113="","",'Women Field input'!B113)</f>
        <v>2</v>
      </c>
      <c r="C1012" s="38" t="str">
        <f>IF('Women Field input'!C113="","",'Women Field input'!C113)</f>
        <v/>
      </c>
      <c r="D1012" s="38" t="str">
        <f>IF('Women Field input'!D113="","",'Women Field input'!D113)</f>
        <v/>
      </c>
      <c r="E1012" s="38" t="str">
        <f>IF('Women Field input'!E113="","",'Women Field input'!E113)</f>
        <v/>
      </c>
      <c r="F1012" s="50" t="str">
        <f>IF('Women Field input'!T113="","",'Women Field input'!G113)</f>
        <v/>
      </c>
      <c r="G1012" s="46">
        <f>IF('Women Field input'!K113="","",'Women Field input'!K113)</f>
        <v>0</v>
      </c>
      <c r="H1012" s="46">
        <f>IF('Women Field input'!L113="","",'Women Field input'!L113)</f>
        <v>0</v>
      </c>
      <c r="I1012" s="38" t="str">
        <f t="shared" ref="I1012:I1018" si="92">IF(G1012=0,"",F1012)</f>
        <v/>
      </c>
    </row>
    <row r="1013" spans="1:9">
      <c r="A1013" t="str">
        <f>IF('Women Field input'!A114="","",'Women Field input'!A114)</f>
        <v/>
      </c>
      <c r="B1013" s="38">
        <f>IF('Women Field input'!B114="","",'Women Field input'!B114)</f>
        <v>3</v>
      </c>
      <c r="C1013" s="38" t="str">
        <f>IF('Women Field input'!C114="","",'Women Field input'!C114)</f>
        <v/>
      </c>
      <c r="D1013" s="38" t="str">
        <f>IF('Women Field input'!D114="","",'Women Field input'!D114)</f>
        <v/>
      </c>
      <c r="E1013" s="38" t="str">
        <f>IF('Women Field input'!E114="","",'Women Field input'!E114)</f>
        <v/>
      </c>
      <c r="F1013" s="50" t="str">
        <f>IF('Women Field input'!T114="","",'Women Field input'!G114)</f>
        <v/>
      </c>
      <c r="G1013" s="46">
        <f>IF('Women Field input'!K114="","",'Women Field input'!K114)</f>
        <v>0</v>
      </c>
      <c r="H1013" s="46">
        <f>IF('Women Field input'!L114="","",'Women Field input'!L114)</f>
        <v>0</v>
      </c>
      <c r="I1013" s="38" t="str">
        <f t="shared" si="92"/>
        <v/>
      </c>
    </row>
    <row r="1014" spans="1:9">
      <c r="A1014" t="str">
        <f>IF('Women Field input'!A115="","",'Women Field input'!A115)</f>
        <v/>
      </c>
      <c r="B1014" s="38">
        <f>IF('Women Field input'!B115="","",'Women Field input'!B115)</f>
        <v>4</v>
      </c>
      <c r="C1014" s="38" t="str">
        <f>IF('Women Field input'!C115="","",'Women Field input'!C115)</f>
        <v/>
      </c>
      <c r="D1014" s="38" t="str">
        <f>IF('Women Field input'!D115="","",'Women Field input'!D115)</f>
        <v/>
      </c>
      <c r="E1014" s="38" t="str">
        <f>IF('Women Field input'!E115="","",'Women Field input'!E115)</f>
        <v/>
      </c>
      <c r="F1014" s="50" t="str">
        <f>IF('Women Field input'!T115="","",'Women Field input'!G115)</f>
        <v/>
      </c>
      <c r="G1014" s="46">
        <f>IF('Women Field input'!K115="","",'Women Field input'!K115)</f>
        <v>0</v>
      </c>
      <c r="H1014" s="46">
        <f>IF('Women Field input'!L115="","",'Women Field input'!L115)</f>
        <v>0</v>
      </c>
      <c r="I1014" s="38" t="str">
        <f t="shared" si="92"/>
        <v/>
      </c>
    </row>
    <row r="1015" spans="1:9">
      <c r="A1015" t="str">
        <f>IF('Women Field input'!A116="","",'Women Field input'!A116)</f>
        <v/>
      </c>
      <c r="B1015" s="38">
        <f>IF('Women Field input'!B116="","",'Women Field input'!B116)</f>
        <v>5</v>
      </c>
      <c r="C1015" s="38" t="str">
        <f>IF('Women Field input'!C116="","",'Women Field input'!C116)</f>
        <v/>
      </c>
      <c r="D1015" s="38" t="str">
        <f>IF('Women Field input'!D116="","",'Women Field input'!D116)</f>
        <v/>
      </c>
      <c r="E1015" s="38" t="str">
        <f>IF('Women Field input'!E116="","",'Women Field input'!E116)</f>
        <v/>
      </c>
      <c r="F1015" s="50" t="str">
        <f>IF('Women Field input'!T116="","",'Women Field input'!G116)</f>
        <v/>
      </c>
      <c r="G1015" s="46">
        <f>IF('Women Field input'!K116="","",'Women Field input'!K116)</f>
        <v>0</v>
      </c>
      <c r="H1015" s="46">
        <f>IF('Women Field input'!L116="","",'Women Field input'!L116)</f>
        <v>0</v>
      </c>
      <c r="I1015" s="38" t="str">
        <f t="shared" si="92"/>
        <v/>
      </c>
    </row>
    <row r="1016" spans="1:9">
      <c r="A1016" t="str">
        <f>IF('Women Field input'!A117="","",'Women Field input'!A117)</f>
        <v/>
      </c>
      <c r="B1016" s="38">
        <f>IF('Women Field input'!B117="","",'Women Field input'!B117)</f>
        <v>6</v>
      </c>
      <c r="C1016" s="38" t="str">
        <f>IF('Women Field input'!C117="","",'Women Field input'!C117)</f>
        <v/>
      </c>
      <c r="D1016" s="38" t="str">
        <f>IF('Women Field input'!D117="","",'Women Field input'!D117)</f>
        <v/>
      </c>
      <c r="E1016" s="38" t="str">
        <f>IF('Women Field input'!E117="","",'Women Field input'!E117)</f>
        <v/>
      </c>
      <c r="F1016" s="50" t="str">
        <f>IF('Women Field input'!T117="","",'Women Field input'!G117)</f>
        <v/>
      </c>
      <c r="G1016" s="46">
        <f>IF('Women Field input'!K117="","",'Women Field input'!K117)</f>
        <v>0</v>
      </c>
      <c r="H1016" s="46">
        <f>IF('Women Field input'!L117="","",'Women Field input'!L117)</f>
        <v>0</v>
      </c>
      <c r="I1016" s="38" t="str">
        <f t="shared" si="92"/>
        <v/>
      </c>
    </row>
    <row r="1017" spans="1:9">
      <c r="A1017" t="str">
        <f>IF('Women Field input'!A118="","",'Women Field input'!A118)</f>
        <v/>
      </c>
      <c r="B1017" s="38">
        <f>IF('Women Field input'!B118="","",'Women Field input'!B118)</f>
        <v>7</v>
      </c>
      <c r="C1017" s="38" t="str">
        <f>IF('Women Field input'!C118="","",'Women Field input'!C118)</f>
        <v/>
      </c>
      <c r="D1017" s="38" t="str">
        <f>IF('Women Field input'!D118="","",'Women Field input'!D118)</f>
        <v/>
      </c>
      <c r="E1017" s="38" t="str">
        <f>IF('Women Field input'!E118="","",'Women Field input'!E118)</f>
        <v/>
      </c>
      <c r="F1017" s="50" t="str">
        <f>IF('Women Field input'!T118="","",'Women Field input'!G118)</f>
        <v/>
      </c>
      <c r="G1017" s="46">
        <f>IF('Women Field input'!K118="","",'Women Field input'!K118)</f>
        <v>0</v>
      </c>
      <c r="H1017" s="46">
        <f>IF('Women Field input'!L118="","",'Women Field input'!L118)</f>
        <v>0</v>
      </c>
      <c r="I1017" s="38" t="str">
        <f t="shared" si="92"/>
        <v/>
      </c>
    </row>
    <row r="1018" spans="1:9">
      <c r="A1018" t="str">
        <f>IF('Women Field input'!A119="","",'Women Field input'!A119)</f>
        <v/>
      </c>
      <c r="B1018" s="38">
        <f>IF('Women Field input'!B119="","",'Women Field input'!B119)</f>
        <v>8</v>
      </c>
      <c r="C1018" s="38" t="str">
        <f>IF('Women Field input'!C119="","",'Women Field input'!C119)</f>
        <v/>
      </c>
      <c r="D1018" s="38" t="str">
        <f>IF('Women Field input'!D119="","",'Women Field input'!D119)</f>
        <v/>
      </c>
      <c r="E1018" s="38" t="str">
        <f>IF('Women Field input'!E119="","",'Women Field input'!E119)</f>
        <v/>
      </c>
      <c r="F1018" s="50" t="str">
        <f>IF('Women Field input'!T119="","",'Women Field input'!G119)</f>
        <v/>
      </c>
      <c r="G1018" s="46">
        <f>IF('Women Field input'!K119="","",'Women Field input'!K119)</f>
        <v>0</v>
      </c>
      <c r="H1018" s="46">
        <f>IF('Women Field input'!L119="","",'Women Field input'!L119)</f>
        <v>0</v>
      </c>
      <c r="I1018" s="38" t="str">
        <f t="shared" si="92"/>
        <v/>
      </c>
    </row>
    <row r="1019" spans="1:9">
      <c r="A1019" t="str">
        <f>IF('Women Field input'!A120="","",'Women Field input'!A120)</f>
        <v/>
      </c>
      <c r="B1019" s="38">
        <f>IF('Women Field input'!B120="","",'Women Field input'!B120)</f>
        <v>9</v>
      </c>
      <c r="C1019" s="38" t="str">
        <f>IF('Women Field input'!C120="","",'Women Field input'!C120)</f>
        <v/>
      </c>
      <c r="D1019" s="38" t="str">
        <f>IF('Women Field input'!D120="","",'Women Field input'!D120)</f>
        <v/>
      </c>
      <c r="E1019" s="38" t="str">
        <f>IF('Women Field input'!E120="","",'Women Field input'!E120)</f>
        <v/>
      </c>
      <c r="F1019" s="50" t="str">
        <f>IF('Women Field input'!T120="","",'Women Field input'!G120)</f>
        <v/>
      </c>
      <c r="G1019" s="46">
        <f>IF('Women Field input'!K120="","",'Women Field input'!K120)</f>
        <v>0</v>
      </c>
      <c r="H1019" s="46">
        <f>IF('Women Field input'!L120="","",'Women Field input'!L120)</f>
        <v>0</v>
      </c>
      <c r="I1019" s="99" t="str">
        <f>IF(G1019=0,"",F1019)</f>
        <v/>
      </c>
    </row>
    <row r="1020" spans="1:9">
      <c r="A1020" t="str">
        <f>IF('Women Field input'!A121="","",'Women Field input'!A121)</f>
        <v/>
      </c>
      <c r="B1020" s="38">
        <f>IF('Women Field input'!B121="","",'Women Field input'!B121)</f>
        <v>10</v>
      </c>
      <c r="C1020" s="38" t="str">
        <f>IF('Women Field input'!C121="","",'Women Field input'!C121)</f>
        <v/>
      </c>
      <c r="D1020" s="38" t="str">
        <f>IF('Women Field input'!D121="","",'Women Field input'!D121)</f>
        <v/>
      </c>
      <c r="E1020" s="38" t="str">
        <f>IF('Women Field input'!E121="","",'Women Field input'!E121)</f>
        <v/>
      </c>
      <c r="F1020" s="50" t="str">
        <f>IF('Women Field input'!T121="","",'Women Field input'!G121)</f>
        <v/>
      </c>
      <c r="G1020" s="46">
        <f>IF('Women Field input'!K121="","",'Women Field input'!K121)</f>
        <v>0</v>
      </c>
      <c r="H1020" s="46">
        <f>IF('Women Field input'!L121="","",'Women Field input'!L121)</f>
        <v>0</v>
      </c>
      <c r="I1020" s="38" t="str">
        <f t="shared" ref="I1020:I1026" si="93">IF(G1020=0,"",F1020)</f>
        <v/>
      </c>
    </row>
    <row r="1021" spans="1:9">
      <c r="A1021" t="str">
        <f>IF('Women Field input'!A122="","",'Women Field input'!A122)</f>
        <v/>
      </c>
      <c r="B1021" s="38">
        <f>IF('Women Field input'!B122="","",'Women Field input'!B122)</f>
        <v>11</v>
      </c>
      <c r="C1021" s="38" t="str">
        <f>IF('Women Field input'!C122="","",'Women Field input'!C122)</f>
        <v/>
      </c>
      <c r="D1021" s="38" t="str">
        <f>IF('Women Field input'!D122="","",'Women Field input'!D122)</f>
        <v/>
      </c>
      <c r="E1021" s="38" t="str">
        <f>IF('Women Field input'!E122="","",'Women Field input'!E122)</f>
        <v/>
      </c>
      <c r="F1021" s="50" t="str">
        <f>IF('Women Field input'!T122="","",'Women Field input'!G122)</f>
        <v/>
      </c>
      <c r="G1021" s="46">
        <f>IF('Women Field input'!K122="","",'Women Field input'!K122)</f>
        <v>0</v>
      </c>
      <c r="H1021" s="46">
        <f>IF('Women Field input'!L122="","",'Women Field input'!L122)</f>
        <v>0</v>
      </c>
      <c r="I1021" s="38" t="str">
        <f t="shared" si="93"/>
        <v/>
      </c>
    </row>
    <row r="1022" spans="1:9">
      <c r="A1022" t="str">
        <f>IF('Women Field input'!A123="","",'Women Field input'!A123)</f>
        <v/>
      </c>
      <c r="B1022" s="38">
        <f>IF('Women Field input'!B123="","",'Women Field input'!B123)</f>
        <v>12</v>
      </c>
      <c r="C1022" s="38" t="str">
        <f>IF('Women Field input'!C123="","",'Women Field input'!C123)</f>
        <v/>
      </c>
      <c r="D1022" s="38" t="str">
        <f>IF('Women Field input'!D123="","",'Women Field input'!D123)</f>
        <v/>
      </c>
      <c r="E1022" s="38" t="str">
        <f>IF('Women Field input'!E123="","",'Women Field input'!E123)</f>
        <v/>
      </c>
      <c r="F1022" s="50" t="str">
        <f>IF('Women Field input'!T123="","",'Women Field input'!G123)</f>
        <v/>
      </c>
      <c r="G1022" s="46">
        <f>IF('Women Field input'!K123="","",'Women Field input'!K123)</f>
        <v>0</v>
      </c>
      <c r="H1022" s="46">
        <f>IF('Women Field input'!L123="","",'Women Field input'!L123)</f>
        <v>0</v>
      </c>
      <c r="I1022" s="38" t="str">
        <f t="shared" si="93"/>
        <v/>
      </c>
    </row>
    <row r="1023" spans="1:9">
      <c r="A1023" t="str">
        <f>IF('Women Field input'!A124="","",'Women Field input'!A124)</f>
        <v/>
      </c>
      <c r="B1023" s="38">
        <f>IF('Women Field input'!B124="","",'Women Field input'!B124)</f>
        <v>13</v>
      </c>
      <c r="C1023" s="38" t="str">
        <f>IF('Women Field input'!C124="","",'Women Field input'!C124)</f>
        <v/>
      </c>
      <c r="D1023" s="38" t="str">
        <f>IF('Women Field input'!D124="","",'Women Field input'!D124)</f>
        <v/>
      </c>
      <c r="E1023" s="38" t="str">
        <f>IF('Women Field input'!E124="","",'Women Field input'!E124)</f>
        <v/>
      </c>
      <c r="F1023" s="50" t="str">
        <f>IF('Women Field input'!T124="","",'Women Field input'!G124)</f>
        <v/>
      </c>
      <c r="G1023" s="46">
        <f>IF('Women Field input'!K124="","",'Women Field input'!K124)</f>
        <v>0</v>
      </c>
      <c r="H1023" s="46">
        <f>IF('Women Field input'!L124="","",'Women Field input'!L124)</f>
        <v>0</v>
      </c>
      <c r="I1023" s="38" t="str">
        <f t="shared" si="93"/>
        <v/>
      </c>
    </row>
    <row r="1024" spans="1:9">
      <c r="A1024" t="str">
        <f>IF('Women Field input'!A125="","",'Women Field input'!A125)</f>
        <v/>
      </c>
      <c r="B1024" s="38">
        <f>IF('Women Field input'!B125="","",'Women Field input'!B125)</f>
        <v>14</v>
      </c>
      <c r="C1024" s="38" t="str">
        <f>IF('Women Field input'!C125="","",'Women Field input'!C125)</f>
        <v/>
      </c>
      <c r="D1024" s="38" t="str">
        <f>IF('Women Field input'!D125="","",'Women Field input'!D125)</f>
        <v/>
      </c>
      <c r="E1024" s="38" t="str">
        <f>IF('Women Field input'!E125="","",'Women Field input'!E125)</f>
        <v/>
      </c>
      <c r="F1024" s="50" t="str">
        <f>IF('Women Field input'!T125="","",'Women Field input'!G125)</f>
        <v/>
      </c>
      <c r="G1024" s="46">
        <f>IF('Women Field input'!K125="","",'Women Field input'!K125)</f>
        <v>0</v>
      </c>
      <c r="H1024" s="46">
        <f>IF('Women Field input'!L125="","",'Women Field input'!L125)</f>
        <v>0</v>
      </c>
      <c r="I1024" s="38" t="str">
        <f t="shared" si="93"/>
        <v/>
      </c>
    </row>
    <row r="1025" spans="1:9">
      <c r="A1025" t="str">
        <f>IF('Women Field input'!A126="","",'Women Field input'!A126)</f>
        <v/>
      </c>
      <c r="B1025" s="38">
        <f>IF('Women Field input'!B126="","",'Women Field input'!B126)</f>
        <v>15</v>
      </c>
      <c r="C1025" s="38" t="str">
        <f>IF('Women Field input'!C126="","",'Women Field input'!C126)</f>
        <v/>
      </c>
      <c r="D1025" s="38" t="str">
        <f>IF('Women Field input'!D126="","",'Women Field input'!D126)</f>
        <v/>
      </c>
      <c r="E1025" s="38" t="str">
        <f>IF('Women Field input'!E126="","",'Women Field input'!E126)</f>
        <v/>
      </c>
      <c r="F1025" s="50" t="str">
        <f>IF('Women Field input'!T126="","",'Women Field input'!G126)</f>
        <v/>
      </c>
      <c r="G1025" s="46">
        <f>IF('Women Field input'!K126="","",'Women Field input'!K126)</f>
        <v>0</v>
      </c>
      <c r="H1025" s="46">
        <f>IF('Women Field input'!L126="","",'Women Field input'!L126)</f>
        <v>0</v>
      </c>
      <c r="I1025" s="38" t="str">
        <f t="shared" si="93"/>
        <v/>
      </c>
    </row>
    <row r="1026" spans="1:9">
      <c r="A1026" t="str">
        <f>IF('Women Field input'!A127="","",'Women Field input'!A127)</f>
        <v/>
      </c>
      <c r="B1026" s="38">
        <f>IF('Women Field input'!B127="","",'Women Field input'!B127)</f>
        <v>16</v>
      </c>
      <c r="C1026" s="38" t="str">
        <f>IF('Women Field input'!C127="","",'Women Field input'!C127)</f>
        <v/>
      </c>
      <c r="D1026" s="38" t="str">
        <f>IF('Women Field input'!D127="","",'Women Field input'!D127)</f>
        <v/>
      </c>
      <c r="E1026" s="38" t="str">
        <f>IF('Women Field input'!E127="","",'Women Field input'!E127)</f>
        <v/>
      </c>
      <c r="F1026" s="50" t="str">
        <f>IF('Women Field input'!T127="","",'Women Field input'!G127)</f>
        <v/>
      </c>
      <c r="G1026" s="46">
        <f>IF('Women Field input'!K127="","",'Women Field input'!K127)</f>
        <v>0</v>
      </c>
      <c r="H1026" s="46">
        <f>IF('Women Field input'!L127="","",'Women Field input'!L127)</f>
        <v>0</v>
      </c>
      <c r="I1026" s="38" t="str">
        <f t="shared" si="93"/>
        <v/>
      </c>
    </row>
    <row r="1027" spans="1:9">
      <c r="A1027" t="str">
        <f>IF('Women Field input'!A128="","",'Women Field input'!A128)</f>
        <v/>
      </c>
      <c r="B1027" t="str">
        <f>IF('Women Field input'!B128="","",'Women Field input'!B128)</f>
        <v/>
      </c>
      <c r="C1027" t="str">
        <f>IF('Women Field input'!C128="","",'Women Field input'!C128)</f>
        <v/>
      </c>
      <c r="D1027" t="str">
        <f>IF('Women Field input'!D128="","",'Women Field input'!D128)</f>
        <v/>
      </c>
      <c r="E1027" t="str">
        <f>IF('Women Field input'!E128="","",'Women Field input'!E128)</f>
        <v/>
      </c>
      <c r="F1027" s="51" t="str">
        <f>IF('Women Field input'!T128="","",'Women Field input'!T128)</f>
        <v/>
      </c>
      <c r="G1027" s="2" t="str">
        <f>IF('Women Field input'!K128="","",'Women Field input'!K128)</f>
        <v/>
      </c>
      <c r="H1027" s="2" t="str">
        <f>IF('Women Field input'!L128="","",'Women Field input'!L128)</f>
        <v/>
      </c>
    </row>
    <row r="1028" spans="1:9">
      <c r="A1028" t="str">
        <f>IF('Women Field input'!A129="","",'Women Field input'!A129)</f>
        <v/>
      </c>
      <c r="B1028" t="str">
        <f>IF('Women Field input'!B129="","",'Women Field input'!B129)</f>
        <v/>
      </c>
      <c r="C1028" t="str">
        <f>IF('Women Field input'!C129="","",'Women Field input'!C129)</f>
        <v/>
      </c>
      <c r="D1028" t="str">
        <f>IF('Women Field input'!D129="","",'Women Field input'!D129)</f>
        <v/>
      </c>
      <c r="E1028" t="str">
        <f>IF('Women Field input'!E129="","",'Women Field input'!E129)</f>
        <v/>
      </c>
      <c r="F1028" s="51" t="str">
        <f>IF('Women Field input'!T129="","",'Women Field input'!T129)</f>
        <v/>
      </c>
      <c r="G1028" s="2" t="str">
        <f>IF('Women Field input'!K129="","",'Women Field input'!K129)</f>
        <v/>
      </c>
      <c r="H1028" s="2" t="str">
        <f>IF('Women Field input'!L129="","",'Women Field input'!L129)</f>
        <v/>
      </c>
    </row>
    <row r="1029" spans="1:9">
      <c r="A1029" s="39" t="str">
        <f>IF('Women Field input'!A130="","",'Women Field input'!A130)</f>
        <v>Event</v>
      </c>
      <c r="B1029" s="39" t="str">
        <f>IF('Women Field input'!B130="","",'Women Field input'!B130)</f>
        <v>Event</v>
      </c>
      <c r="C1029" s="39" t="str">
        <f>IF('Women Field input'!C130="","",'Women Field input'!C130)</f>
        <v>SP</v>
      </c>
      <c r="D1029" s="39" t="str">
        <f>IF('Women Field input'!D130="","",'Women Field input'!D130)</f>
        <v>metres</v>
      </c>
      <c r="E1029" s="40" t="str">
        <f>IF('Women Field input'!E130="","",'Women Field input'!E130)</f>
        <v/>
      </c>
      <c r="F1029" s="51" t="str">
        <f>IF('Women Field input'!T130="","",'Women Field input'!T130)</f>
        <v/>
      </c>
      <c r="G1029" s="2" t="str">
        <f>IF('Women Field input'!K130="","",'Women Field input'!K130)</f>
        <v/>
      </c>
      <c r="H1029" s="2" t="str">
        <f>IF('Women Field input'!L130="","",'Women Field input'!L130)</f>
        <v/>
      </c>
    </row>
    <row r="1030" spans="1:9">
      <c r="A1030" s="16" t="str">
        <f>IF('Women Field input'!A131="","",'Women Field input'!A131)</f>
        <v>SP</v>
      </c>
      <c r="B1030" s="41" t="str">
        <f>IF('Women Field input'!B131="","",'Women Field input'!B131)</f>
        <v>A string</v>
      </c>
      <c r="C1030" s="42" t="str">
        <f>IF('Women Field input'!C131="","",'Women Field input'!C131)</f>
        <v/>
      </c>
      <c r="D1030" s="42" t="str">
        <f>IF('Women Field input'!D131="","",'Women Field input'!D131)</f>
        <v/>
      </c>
      <c r="E1030" s="42" t="str">
        <f>IF('Women Field input'!E131="","",'Women Field input'!E131)</f>
        <v/>
      </c>
      <c r="F1030" s="48" t="str">
        <f>IF('Women Field input'!T131="","",'Women Field input'!T131)</f>
        <v>Formatted</v>
      </c>
      <c r="G1030" s="43" t="str">
        <f>IF('Women Field input'!K131="","",'Women Field input'!K131)</f>
        <v>Position</v>
      </c>
      <c r="H1030" s="43" t="str">
        <f>IF('Women Field input'!L131="","",'Women Field input'!L131)</f>
        <v>Bonus</v>
      </c>
      <c r="I1030" s="98" t="s">
        <v>261</v>
      </c>
    </row>
    <row r="1031" spans="1:9">
      <c r="A1031" s="40" t="str">
        <f>IF('Women Field input'!A132="","",'Women Field input'!A132)</f>
        <v>WOMEN</v>
      </c>
      <c r="B1031" s="44" t="str">
        <f>IF('Women Field input'!B132="","",'Women Field input'!B132)</f>
        <v>Position</v>
      </c>
      <c r="C1031" s="37" t="str">
        <f>IF('Women Field input'!C132="","",'Women Field input'!C132)</f>
        <v>Competitor</v>
      </c>
      <c r="D1031" s="37" t="str">
        <f>IF('Women Field input'!D132="","",'Women Field input'!D132)</f>
        <v>Club</v>
      </c>
      <c r="E1031" s="37" t="str">
        <f>IF('Women Field input'!E132="","",'Women Field input'!E132)</f>
        <v>Bib Number</v>
      </c>
      <c r="F1031" s="49" t="str">
        <f>IF('Women Field input'!T132="","",'Women Field input'!T132)</f>
        <v>Performance</v>
      </c>
      <c r="G1031" s="45" t="str">
        <f>IF('Women Field input'!K132="","",'Women Field input'!K132)</f>
        <v>Points</v>
      </c>
      <c r="H1031" s="45" t="str">
        <f>IF('Women Field input'!L132="","",'Women Field input'!L132)</f>
        <v>Points</v>
      </c>
      <c r="I1031" s="44" t="s">
        <v>262</v>
      </c>
    </row>
    <row r="1032" spans="1:9">
      <c r="A1032" t="str">
        <f>IF('Women Field input'!A133="","",'Women Field input'!A133)</f>
        <v/>
      </c>
      <c r="B1032" s="38">
        <f>IF('Women Field input'!B133="","",'Women Field input'!B133)</f>
        <v>1</v>
      </c>
      <c r="C1032" s="38" t="str">
        <f>IF('Women Field input'!C133="","",'Women Field input'!C133)</f>
        <v/>
      </c>
      <c r="D1032" s="38" t="str">
        <f>IF('Women Field input'!D133="","",'Women Field input'!D133)</f>
        <v/>
      </c>
      <c r="E1032" s="38" t="str">
        <f>IF('Women Field input'!E133="","",'Women Field input'!E133)</f>
        <v/>
      </c>
      <c r="F1032" s="50" t="str">
        <f>IF('Women Field input'!T133="","",'Women Field input'!G133)</f>
        <v/>
      </c>
      <c r="G1032" s="46">
        <f>IF('Women Field input'!K133="","",'Women Field input'!K133)</f>
        <v>0</v>
      </c>
      <c r="H1032" s="46">
        <f>IF('Women Field input'!L133="","",'Women Field input'!L133)</f>
        <v>0</v>
      </c>
      <c r="I1032" s="99" t="str">
        <f>IF(G1032=0,"",F1032)</f>
        <v/>
      </c>
    </row>
    <row r="1033" spans="1:9">
      <c r="A1033" t="str">
        <f>IF('Women Field input'!A134="","",'Women Field input'!A134)</f>
        <v/>
      </c>
      <c r="B1033" s="38">
        <f>IF('Women Field input'!B134="","",'Women Field input'!B134)</f>
        <v>2</v>
      </c>
      <c r="C1033" s="38" t="str">
        <f>IF('Women Field input'!C134="","",'Women Field input'!C134)</f>
        <v/>
      </c>
      <c r="D1033" s="38" t="str">
        <f>IF('Women Field input'!D134="","",'Women Field input'!D134)</f>
        <v/>
      </c>
      <c r="E1033" s="38" t="str">
        <f>IF('Women Field input'!E134="","",'Women Field input'!E134)</f>
        <v/>
      </c>
      <c r="F1033" s="50" t="str">
        <f>IF('Women Field input'!T134="","",'Women Field input'!G134)</f>
        <v/>
      </c>
      <c r="G1033" s="46">
        <f>IF('Women Field input'!K134="","",'Women Field input'!K134)</f>
        <v>0</v>
      </c>
      <c r="H1033" s="46">
        <f>IF('Women Field input'!L134="","",'Women Field input'!L134)</f>
        <v>0</v>
      </c>
      <c r="I1033" s="38" t="str">
        <f t="shared" ref="I1033:I1039" si="94">IF(G1033=0,"",F1033)</f>
        <v/>
      </c>
    </row>
    <row r="1034" spans="1:9">
      <c r="A1034" t="str">
        <f>IF('Women Field input'!A135="","",'Women Field input'!A135)</f>
        <v/>
      </c>
      <c r="B1034" s="38">
        <f>IF('Women Field input'!B135="","",'Women Field input'!B135)</f>
        <v>3</v>
      </c>
      <c r="C1034" s="38" t="str">
        <f>IF('Women Field input'!C135="","",'Women Field input'!C135)</f>
        <v/>
      </c>
      <c r="D1034" s="38" t="str">
        <f>IF('Women Field input'!D135="","",'Women Field input'!D135)</f>
        <v/>
      </c>
      <c r="E1034" s="38" t="str">
        <f>IF('Women Field input'!E135="","",'Women Field input'!E135)</f>
        <v/>
      </c>
      <c r="F1034" s="50" t="str">
        <f>IF('Women Field input'!T135="","",'Women Field input'!G135)</f>
        <v/>
      </c>
      <c r="G1034" s="46">
        <f>IF('Women Field input'!K135="","",'Women Field input'!K135)</f>
        <v>0</v>
      </c>
      <c r="H1034" s="46">
        <f>IF('Women Field input'!L135="","",'Women Field input'!L135)</f>
        <v>0</v>
      </c>
      <c r="I1034" s="38" t="str">
        <f t="shared" si="94"/>
        <v/>
      </c>
    </row>
    <row r="1035" spans="1:9">
      <c r="A1035" t="str">
        <f>IF('Women Field input'!A136="","",'Women Field input'!A136)</f>
        <v/>
      </c>
      <c r="B1035" s="38">
        <f>IF('Women Field input'!B136="","",'Women Field input'!B136)</f>
        <v>4</v>
      </c>
      <c r="C1035" s="38" t="str">
        <f>IF('Women Field input'!C136="","",'Women Field input'!C136)</f>
        <v/>
      </c>
      <c r="D1035" s="38" t="str">
        <f>IF('Women Field input'!D136="","",'Women Field input'!D136)</f>
        <v/>
      </c>
      <c r="E1035" s="38" t="str">
        <f>IF('Women Field input'!E136="","",'Women Field input'!E136)</f>
        <v/>
      </c>
      <c r="F1035" s="50" t="str">
        <f>IF('Women Field input'!T136="","",'Women Field input'!G136)</f>
        <v/>
      </c>
      <c r="G1035" s="46">
        <f>IF('Women Field input'!K136="","",'Women Field input'!K136)</f>
        <v>0</v>
      </c>
      <c r="H1035" s="46">
        <f>IF('Women Field input'!L136="","",'Women Field input'!L136)</f>
        <v>0</v>
      </c>
      <c r="I1035" s="38" t="str">
        <f t="shared" si="94"/>
        <v/>
      </c>
    </row>
    <row r="1036" spans="1:9">
      <c r="A1036" t="str">
        <f>IF('Women Field input'!A137="","",'Women Field input'!A137)</f>
        <v/>
      </c>
      <c r="B1036" s="38">
        <f>IF('Women Field input'!B137="","",'Women Field input'!B137)</f>
        <v>5</v>
      </c>
      <c r="C1036" s="38" t="str">
        <f>IF('Women Field input'!C137="","",'Women Field input'!C137)</f>
        <v/>
      </c>
      <c r="D1036" s="38" t="str">
        <f>IF('Women Field input'!D137="","",'Women Field input'!D137)</f>
        <v/>
      </c>
      <c r="E1036" s="38" t="str">
        <f>IF('Women Field input'!E137="","",'Women Field input'!E137)</f>
        <v/>
      </c>
      <c r="F1036" s="50" t="str">
        <f>IF('Women Field input'!T137="","",'Women Field input'!G137)</f>
        <v/>
      </c>
      <c r="G1036" s="46">
        <f>IF('Women Field input'!K137="","",'Women Field input'!K137)</f>
        <v>0</v>
      </c>
      <c r="H1036" s="46">
        <f>IF('Women Field input'!L137="","",'Women Field input'!L137)</f>
        <v>0</v>
      </c>
      <c r="I1036" s="38" t="str">
        <f t="shared" si="94"/>
        <v/>
      </c>
    </row>
    <row r="1037" spans="1:9">
      <c r="A1037" t="str">
        <f>IF('Women Field input'!A138="","",'Women Field input'!A138)</f>
        <v/>
      </c>
      <c r="B1037" s="38">
        <f>IF('Women Field input'!B138="","",'Women Field input'!B138)</f>
        <v>6</v>
      </c>
      <c r="C1037" s="38" t="str">
        <f>IF('Women Field input'!C138="","",'Women Field input'!C138)</f>
        <v/>
      </c>
      <c r="D1037" s="38" t="str">
        <f>IF('Women Field input'!D138="","",'Women Field input'!D138)</f>
        <v/>
      </c>
      <c r="E1037" s="38" t="str">
        <f>IF('Women Field input'!E138="","",'Women Field input'!E138)</f>
        <v/>
      </c>
      <c r="F1037" s="50" t="str">
        <f>IF('Women Field input'!T138="","",'Women Field input'!G138)</f>
        <v/>
      </c>
      <c r="G1037" s="46">
        <f>IF('Women Field input'!K138="","",'Women Field input'!K138)</f>
        <v>0</v>
      </c>
      <c r="H1037" s="46">
        <f>IF('Women Field input'!L138="","",'Women Field input'!L138)</f>
        <v>0</v>
      </c>
      <c r="I1037" s="38" t="str">
        <f t="shared" si="94"/>
        <v/>
      </c>
    </row>
    <row r="1038" spans="1:9">
      <c r="A1038" t="str">
        <f>IF('Women Field input'!A139="","",'Women Field input'!A139)</f>
        <v/>
      </c>
      <c r="B1038" s="38">
        <f>IF('Women Field input'!B139="","",'Women Field input'!B139)</f>
        <v>7</v>
      </c>
      <c r="C1038" s="38" t="str">
        <f>IF('Women Field input'!C139="","",'Women Field input'!C139)</f>
        <v/>
      </c>
      <c r="D1038" s="38" t="str">
        <f>IF('Women Field input'!D139="","",'Women Field input'!D139)</f>
        <v/>
      </c>
      <c r="E1038" s="38" t="str">
        <f>IF('Women Field input'!E139="","",'Women Field input'!E139)</f>
        <v/>
      </c>
      <c r="F1038" s="50" t="str">
        <f>IF('Women Field input'!T139="","",'Women Field input'!G139)</f>
        <v/>
      </c>
      <c r="G1038" s="46">
        <f>IF('Women Field input'!K139="","",'Women Field input'!K139)</f>
        <v>0</v>
      </c>
      <c r="H1038" s="46">
        <f>IF('Women Field input'!L139="","",'Women Field input'!L139)</f>
        <v>0</v>
      </c>
      <c r="I1038" s="38" t="str">
        <f t="shared" si="94"/>
        <v/>
      </c>
    </row>
    <row r="1039" spans="1:9">
      <c r="A1039" t="str">
        <f>IF('Women Field input'!A140="","",'Women Field input'!A140)</f>
        <v/>
      </c>
      <c r="B1039" s="38">
        <f>IF('Women Field input'!B140="","",'Women Field input'!B140)</f>
        <v>8</v>
      </c>
      <c r="C1039" s="38" t="str">
        <f>IF('Women Field input'!C140="","",'Women Field input'!C140)</f>
        <v/>
      </c>
      <c r="D1039" s="38" t="str">
        <f>IF('Women Field input'!D140="","",'Women Field input'!D140)</f>
        <v/>
      </c>
      <c r="E1039" s="38" t="str">
        <f>IF('Women Field input'!E140="","",'Women Field input'!E140)</f>
        <v/>
      </c>
      <c r="F1039" s="50" t="str">
        <f>IF('Women Field input'!T140="","",'Women Field input'!G140)</f>
        <v/>
      </c>
      <c r="G1039" s="46">
        <f>IF('Women Field input'!K140="","",'Women Field input'!K140)</f>
        <v>0</v>
      </c>
      <c r="H1039" s="46">
        <f>IF('Women Field input'!L140="","",'Women Field input'!L140)</f>
        <v>0</v>
      </c>
      <c r="I1039" s="38" t="str">
        <f t="shared" si="94"/>
        <v/>
      </c>
    </row>
    <row r="1040" spans="1:9">
      <c r="A1040" s="16" t="str">
        <f>IF('Women Field input'!A141="","",'Women Field input'!A141)</f>
        <v>Event</v>
      </c>
      <c r="B1040" t="str">
        <f>IF('Women Field input'!B141="","",'Women Field input'!B141)</f>
        <v/>
      </c>
      <c r="C1040" t="str">
        <f>IF('Women Field input'!C141="","",'Women Field input'!C141)</f>
        <v/>
      </c>
      <c r="D1040" t="str">
        <f>IF('Women Field input'!D141="","",'Women Field input'!D141)</f>
        <v/>
      </c>
      <c r="E1040" t="str">
        <f>IF('Women Field input'!E141="","",'Women Field input'!E141)</f>
        <v/>
      </c>
      <c r="F1040" s="51" t="str">
        <f>IF('Women Field input'!T141="","",'Women Field input'!T141)</f>
        <v/>
      </c>
      <c r="G1040" s="2" t="str">
        <f>IF('Women Field input'!K141="","",'Women Field input'!K141)</f>
        <v/>
      </c>
      <c r="H1040" s="2" t="str">
        <f>IF('Women Field input'!L141="","",'Women Field input'!L141)</f>
        <v/>
      </c>
    </row>
    <row r="1041" spans="1:9">
      <c r="A1041" s="16" t="str">
        <f>IF('Women Field input'!A142="","",'Women Field input'!A142)</f>
        <v>SP</v>
      </c>
      <c r="B1041" s="47" t="str">
        <f>IF('Women Field input'!B142="","",'Women Field input'!B142)</f>
        <v>B+C string</v>
      </c>
      <c r="C1041" s="42" t="str">
        <f>IF('Women Field input'!C142="","",'Women Field input'!C142)</f>
        <v/>
      </c>
      <c r="D1041" s="42" t="str">
        <f>IF('Women Field input'!D142="","",'Women Field input'!D142)</f>
        <v/>
      </c>
      <c r="E1041" s="42" t="str">
        <f>IF('Women Field input'!E142="","",'Women Field input'!E142)</f>
        <v/>
      </c>
      <c r="F1041" s="48" t="str">
        <f>IF('Women Field input'!T142="","",'Women Field input'!T142)</f>
        <v>Formatted</v>
      </c>
      <c r="G1041" s="43" t="str">
        <f>IF('Women Field input'!K142="","",'Women Field input'!K142)</f>
        <v>Position</v>
      </c>
      <c r="H1041" s="43" t="str">
        <f>IF('Women Field input'!L142="","",'Women Field input'!L142)</f>
        <v>Bonus</v>
      </c>
      <c r="I1041" s="98" t="s">
        <v>261</v>
      </c>
    </row>
    <row r="1042" spans="1:9">
      <c r="A1042" s="40" t="str">
        <f>IF('Women Field input'!A143="","",'Women Field input'!A143)</f>
        <v>WOMEN</v>
      </c>
      <c r="B1042" s="37" t="str">
        <f>IF('Women Field input'!B143="","",'Women Field input'!B143)</f>
        <v>Position</v>
      </c>
      <c r="C1042" s="37" t="str">
        <f>IF('Women Field input'!C143="","",'Women Field input'!C143)</f>
        <v>Competitor</v>
      </c>
      <c r="D1042" s="37" t="str">
        <f>IF('Women Field input'!D143="","",'Women Field input'!D143)</f>
        <v>Club</v>
      </c>
      <c r="E1042" s="37" t="str">
        <f>IF('Women Field input'!E143="","",'Women Field input'!E143)</f>
        <v>Bib Number</v>
      </c>
      <c r="F1042" s="49" t="str">
        <f>IF('Women Field input'!T143="","",'Women Field input'!T143)</f>
        <v>Performance</v>
      </c>
      <c r="G1042" s="45" t="str">
        <f>IF('Women Field input'!K143="","",'Women Field input'!K143)</f>
        <v>Points</v>
      </c>
      <c r="H1042" s="45" t="str">
        <f>IF('Women Field input'!L143="","",'Women Field input'!L143)</f>
        <v>Points</v>
      </c>
      <c r="I1042" s="44" t="s">
        <v>262</v>
      </c>
    </row>
    <row r="1043" spans="1:9">
      <c r="A1043" t="str">
        <f>IF('Women Field input'!A144="","",'Women Field input'!A144)</f>
        <v/>
      </c>
      <c r="B1043" s="38">
        <f>IF('Women Field input'!B144="","",'Women Field input'!B144)</f>
        <v>1</v>
      </c>
      <c r="C1043" s="38" t="str">
        <f>IF('Women Field input'!C144="","",'Women Field input'!C144)</f>
        <v/>
      </c>
      <c r="D1043" s="38" t="str">
        <f>IF('Women Field input'!D144="","",'Women Field input'!D144)</f>
        <v/>
      </c>
      <c r="E1043" s="38" t="str">
        <f>IF('Women Field input'!E144="","",'Women Field input'!E144)</f>
        <v/>
      </c>
      <c r="F1043" s="50" t="str">
        <f>IF('Women Field input'!T144="","",'Women Field input'!G144)</f>
        <v/>
      </c>
      <c r="G1043" s="46">
        <f>IF('Women Field input'!K144="","",'Women Field input'!K144)</f>
        <v>0</v>
      </c>
      <c r="H1043" s="46">
        <f>IF('Women Field input'!L144="","",'Women Field input'!L144)</f>
        <v>0</v>
      </c>
      <c r="I1043" s="99" t="str">
        <f>IF(G1043=0,"",F1043)</f>
        <v/>
      </c>
    </row>
    <row r="1044" spans="1:9">
      <c r="A1044" t="str">
        <f>IF('Women Field input'!A145="","",'Women Field input'!A145)</f>
        <v/>
      </c>
      <c r="B1044" s="38">
        <f>IF('Women Field input'!B145="","",'Women Field input'!B145)</f>
        <v>2</v>
      </c>
      <c r="C1044" s="38" t="str">
        <f>IF('Women Field input'!C145="","",'Women Field input'!C145)</f>
        <v/>
      </c>
      <c r="D1044" s="38" t="str">
        <f>IF('Women Field input'!D145="","",'Women Field input'!D145)</f>
        <v/>
      </c>
      <c r="E1044" s="38" t="str">
        <f>IF('Women Field input'!E145="","",'Women Field input'!E145)</f>
        <v/>
      </c>
      <c r="F1044" s="50" t="str">
        <f>IF('Women Field input'!T145="","",'Women Field input'!G145)</f>
        <v/>
      </c>
      <c r="G1044" s="46">
        <f>IF('Women Field input'!K145="","",'Women Field input'!K145)</f>
        <v>0</v>
      </c>
      <c r="H1044" s="46">
        <f>IF('Women Field input'!L145="","",'Women Field input'!L145)</f>
        <v>0</v>
      </c>
      <c r="I1044" s="38" t="str">
        <f t="shared" ref="I1044:I1050" si="95">IF(G1044=0,"",F1044)</f>
        <v/>
      </c>
    </row>
    <row r="1045" spans="1:9">
      <c r="A1045" t="str">
        <f>IF('Women Field input'!A146="","",'Women Field input'!A146)</f>
        <v/>
      </c>
      <c r="B1045" s="38">
        <f>IF('Women Field input'!B146="","",'Women Field input'!B146)</f>
        <v>3</v>
      </c>
      <c r="C1045" s="38" t="str">
        <f>IF('Women Field input'!C146="","",'Women Field input'!C146)</f>
        <v/>
      </c>
      <c r="D1045" s="38" t="str">
        <f>IF('Women Field input'!D146="","",'Women Field input'!D146)</f>
        <v/>
      </c>
      <c r="E1045" s="38" t="str">
        <f>IF('Women Field input'!E146="","",'Women Field input'!E146)</f>
        <v/>
      </c>
      <c r="F1045" s="50" t="str">
        <f>IF('Women Field input'!T146="","",'Women Field input'!G146)</f>
        <v/>
      </c>
      <c r="G1045" s="46">
        <f>IF('Women Field input'!K146="","",'Women Field input'!K146)</f>
        <v>0</v>
      </c>
      <c r="H1045" s="46">
        <f>IF('Women Field input'!L146="","",'Women Field input'!L146)</f>
        <v>0</v>
      </c>
      <c r="I1045" s="38" t="str">
        <f t="shared" si="95"/>
        <v/>
      </c>
    </row>
    <row r="1046" spans="1:9">
      <c r="A1046" t="str">
        <f>IF('Women Field input'!A147="","",'Women Field input'!A147)</f>
        <v/>
      </c>
      <c r="B1046" s="38">
        <f>IF('Women Field input'!B147="","",'Women Field input'!B147)</f>
        <v>4</v>
      </c>
      <c r="C1046" s="38" t="str">
        <f>IF('Women Field input'!C147="","",'Women Field input'!C147)</f>
        <v/>
      </c>
      <c r="D1046" s="38" t="str">
        <f>IF('Women Field input'!D147="","",'Women Field input'!D147)</f>
        <v/>
      </c>
      <c r="E1046" s="38" t="str">
        <f>IF('Women Field input'!E147="","",'Women Field input'!E147)</f>
        <v/>
      </c>
      <c r="F1046" s="50" t="str">
        <f>IF('Women Field input'!T147="","",'Women Field input'!G147)</f>
        <v/>
      </c>
      <c r="G1046" s="46">
        <f>IF('Women Field input'!K147="","",'Women Field input'!K147)</f>
        <v>0</v>
      </c>
      <c r="H1046" s="46">
        <f>IF('Women Field input'!L147="","",'Women Field input'!L147)</f>
        <v>0</v>
      </c>
      <c r="I1046" s="38" t="str">
        <f t="shared" si="95"/>
        <v/>
      </c>
    </row>
    <row r="1047" spans="1:9">
      <c r="A1047" t="str">
        <f>IF('Women Field input'!A148="","",'Women Field input'!A148)</f>
        <v/>
      </c>
      <c r="B1047" s="38">
        <f>IF('Women Field input'!B148="","",'Women Field input'!B148)</f>
        <v>5</v>
      </c>
      <c r="C1047" s="38" t="str">
        <f>IF('Women Field input'!C148="","",'Women Field input'!C148)</f>
        <v/>
      </c>
      <c r="D1047" s="38" t="str">
        <f>IF('Women Field input'!D148="","",'Women Field input'!D148)</f>
        <v/>
      </c>
      <c r="E1047" s="38" t="str">
        <f>IF('Women Field input'!E148="","",'Women Field input'!E148)</f>
        <v/>
      </c>
      <c r="F1047" s="50" t="str">
        <f>IF('Women Field input'!T148="","",'Women Field input'!G148)</f>
        <v/>
      </c>
      <c r="G1047" s="46">
        <f>IF('Women Field input'!K148="","",'Women Field input'!K148)</f>
        <v>0</v>
      </c>
      <c r="H1047" s="46">
        <f>IF('Women Field input'!L148="","",'Women Field input'!L148)</f>
        <v>0</v>
      </c>
      <c r="I1047" s="38" t="str">
        <f t="shared" si="95"/>
        <v/>
      </c>
    </row>
    <row r="1048" spans="1:9">
      <c r="A1048" t="str">
        <f>IF('Women Field input'!A149="","",'Women Field input'!A149)</f>
        <v/>
      </c>
      <c r="B1048" s="38">
        <f>IF('Women Field input'!B149="","",'Women Field input'!B149)</f>
        <v>6</v>
      </c>
      <c r="C1048" s="38" t="str">
        <f>IF('Women Field input'!C149="","",'Women Field input'!C149)</f>
        <v/>
      </c>
      <c r="D1048" s="38" t="str">
        <f>IF('Women Field input'!D149="","",'Women Field input'!D149)</f>
        <v/>
      </c>
      <c r="E1048" s="38" t="str">
        <f>IF('Women Field input'!E149="","",'Women Field input'!E149)</f>
        <v/>
      </c>
      <c r="F1048" s="50" t="str">
        <f>IF('Women Field input'!T149="","",'Women Field input'!G149)</f>
        <v/>
      </c>
      <c r="G1048" s="46">
        <f>IF('Women Field input'!K149="","",'Women Field input'!K149)</f>
        <v>0</v>
      </c>
      <c r="H1048" s="46">
        <f>IF('Women Field input'!L149="","",'Women Field input'!L149)</f>
        <v>0</v>
      </c>
      <c r="I1048" s="38" t="str">
        <f t="shared" si="95"/>
        <v/>
      </c>
    </row>
    <row r="1049" spans="1:9">
      <c r="A1049" t="str">
        <f>IF('Women Field input'!A150="","",'Women Field input'!A150)</f>
        <v/>
      </c>
      <c r="B1049" s="38">
        <f>IF('Women Field input'!B150="","",'Women Field input'!B150)</f>
        <v>7</v>
      </c>
      <c r="C1049" s="38" t="str">
        <f>IF('Women Field input'!C150="","",'Women Field input'!C150)</f>
        <v/>
      </c>
      <c r="D1049" s="38" t="str">
        <f>IF('Women Field input'!D150="","",'Women Field input'!D150)</f>
        <v/>
      </c>
      <c r="E1049" s="38" t="str">
        <f>IF('Women Field input'!E150="","",'Women Field input'!E150)</f>
        <v/>
      </c>
      <c r="F1049" s="50" t="str">
        <f>IF('Women Field input'!T150="","",'Women Field input'!G150)</f>
        <v/>
      </c>
      <c r="G1049" s="46">
        <f>IF('Women Field input'!K150="","",'Women Field input'!K150)</f>
        <v>0</v>
      </c>
      <c r="H1049" s="46">
        <f>IF('Women Field input'!L150="","",'Women Field input'!L150)</f>
        <v>0</v>
      </c>
      <c r="I1049" s="38" t="str">
        <f t="shared" si="95"/>
        <v/>
      </c>
    </row>
    <row r="1050" spans="1:9">
      <c r="A1050" t="str">
        <f>IF('Women Field input'!A151="","",'Women Field input'!A151)</f>
        <v/>
      </c>
      <c r="B1050" s="38">
        <f>IF('Women Field input'!B151="","",'Women Field input'!B151)</f>
        <v>8</v>
      </c>
      <c r="C1050" s="38" t="str">
        <f>IF('Women Field input'!C151="","",'Women Field input'!C151)</f>
        <v/>
      </c>
      <c r="D1050" s="38" t="str">
        <f>IF('Women Field input'!D151="","",'Women Field input'!D151)</f>
        <v/>
      </c>
      <c r="E1050" s="38" t="str">
        <f>IF('Women Field input'!E151="","",'Women Field input'!E151)</f>
        <v/>
      </c>
      <c r="F1050" s="50" t="str">
        <f>IF('Women Field input'!T151="","",'Women Field input'!G151)</f>
        <v/>
      </c>
      <c r="G1050" s="46">
        <f>IF('Women Field input'!K151="","",'Women Field input'!K151)</f>
        <v>0</v>
      </c>
      <c r="H1050" s="46">
        <f>IF('Women Field input'!L151="","",'Women Field input'!L151)</f>
        <v>0</v>
      </c>
      <c r="I1050" s="38" t="str">
        <f t="shared" si="95"/>
        <v/>
      </c>
    </row>
    <row r="1051" spans="1:9">
      <c r="A1051" t="str">
        <f>IF('Women Field input'!A152="","",'Women Field input'!A152)</f>
        <v/>
      </c>
      <c r="B1051" s="38">
        <f>IF('Women Field input'!B152="","",'Women Field input'!B152)</f>
        <v>9</v>
      </c>
      <c r="C1051" s="38" t="str">
        <f>IF('Women Field input'!C152="","",'Women Field input'!C152)</f>
        <v/>
      </c>
      <c r="D1051" s="38" t="str">
        <f>IF('Women Field input'!D152="","",'Women Field input'!D152)</f>
        <v/>
      </c>
      <c r="E1051" s="38" t="str">
        <f>IF('Women Field input'!E152="","",'Women Field input'!E152)</f>
        <v/>
      </c>
      <c r="F1051" s="50" t="str">
        <f>IF('Women Field input'!T152="","",'Women Field input'!G152)</f>
        <v/>
      </c>
      <c r="G1051" s="46">
        <f>IF('Women Field input'!K152="","",'Women Field input'!K152)</f>
        <v>0</v>
      </c>
      <c r="H1051" s="46">
        <f>IF('Women Field input'!L152="","",'Women Field input'!L152)</f>
        <v>0</v>
      </c>
      <c r="I1051" s="99" t="str">
        <f>IF(G1051=0,"",F1051)</f>
        <v/>
      </c>
    </row>
    <row r="1052" spans="1:9">
      <c r="A1052" t="str">
        <f>IF('Women Field input'!A153="","",'Women Field input'!A153)</f>
        <v/>
      </c>
      <c r="B1052" s="38">
        <f>IF('Women Field input'!B153="","",'Women Field input'!B153)</f>
        <v>10</v>
      </c>
      <c r="C1052" s="38" t="str">
        <f>IF('Women Field input'!C153="","",'Women Field input'!C153)</f>
        <v/>
      </c>
      <c r="D1052" s="38" t="str">
        <f>IF('Women Field input'!D153="","",'Women Field input'!D153)</f>
        <v/>
      </c>
      <c r="E1052" s="38" t="str">
        <f>IF('Women Field input'!E153="","",'Women Field input'!E153)</f>
        <v/>
      </c>
      <c r="F1052" s="50" t="str">
        <f>IF('Women Field input'!T153="","",'Women Field input'!G153)</f>
        <v/>
      </c>
      <c r="G1052" s="46">
        <f>IF('Women Field input'!K153="","",'Women Field input'!K153)</f>
        <v>0</v>
      </c>
      <c r="H1052" s="46">
        <f>IF('Women Field input'!L153="","",'Women Field input'!L153)</f>
        <v>0</v>
      </c>
      <c r="I1052" s="38" t="str">
        <f t="shared" ref="I1052:I1058" si="96">IF(G1052=0,"",F1052)</f>
        <v/>
      </c>
    </row>
    <row r="1053" spans="1:9">
      <c r="A1053" t="str">
        <f>IF('Women Field input'!A154="","",'Women Field input'!A154)</f>
        <v/>
      </c>
      <c r="B1053" s="38">
        <f>IF('Women Field input'!B154="","",'Women Field input'!B154)</f>
        <v>11</v>
      </c>
      <c r="C1053" s="38" t="str">
        <f>IF('Women Field input'!C154="","",'Women Field input'!C154)</f>
        <v/>
      </c>
      <c r="D1053" s="38" t="str">
        <f>IF('Women Field input'!D154="","",'Women Field input'!D154)</f>
        <v/>
      </c>
      <c r="E1053" s="38" t="str">
        <f>IF('Women Field input'!E154="","",'Women Field input'!E154)</f>
        <v/>
      </c>
      <c r="F1053" s="50" t="str">
        <f>IF('Women Field input'!T154="","",'Women Field input'!G154)</f>
        <v/>
      </c>
      <c r="G1053" s="46">
        <f>IF('Women Field input'!K154="","",'Women Field input'!K154)</f>
        <v>0</v>
      </c>
      <c r="H1053" s="46">
        <f>IF('Women Field input'!L154="","",'Women Field input'!L154)</f>
        <v>0</v>
      </c>
      <c r="I1053" s="38" t="str">
        <f t="shared" si="96"/>
        <v/>
      </c>
    </row>
    <row r="1054" spans="1:9">
      <c r="A1054" t="str">
        <f>IF('Women Field input'!A155="","",'Women Field input'!A155)</f>
        <v/>
      </c>
      <c r="B1054" s="38">
        <f>IF('Women Field input'!B155="","",'Women Field input'!B155)</f>
        <v>12</v>
      </c>
      <c r="C1054" s="38" t="str">
        <f>IF('Women Field input'!C155="","",'Women Field input'!C155)</f>
        <v/>
      </c>
      <c r="D1054" s="38" t="str">
        <f>IF('Women Field input'!D155="","",'Women Field input'!D155)</f>
        <v/>
      </c>
      <c r="E1054" s="38" t="str">
        <f>IF('Women Field input'!E155="","",'Women Field input'!E155)</f>
        <v/>
      </c>
      <c r="F1054" s="50" t="str">
        <f>IF('Women Field input'!T155="","",'Women Field input'!G155)</f>
        <v/>
      </c>
      <c r="G1054" s="46">
        <f>IF('Women Field input'!K155="","",'Women Field input'!K155)</f>
        <v>0</v>
      </c>
      <c r="H1054" s="46">
        <f>IF('Women Field input'!L155="","",'Women Field input'!L155)</f>
        <v>0</v>
      </c>
      <c r="I1054" s="38" t="str">
        <f t="shared" si="96"/>
        <v/>
      </c>
    </row>
    <row r="1055" spans="1:9">
      <c r="A1055" t="str">
        <f>IF('Women Field input'!A156="","",'Women Field input'!A156)</f>
        <v/>
      </c>
      <c r="B1055" s="38">
        <f>IF('Women Field input'!B156="","",'Women Field input'!B156)</f>
        <v>13</v>
      </c>
      <c r="C1055" s="38" t="str">
        <f>IF('Women Field input'!C156="","",'Women Field input'!C156)</f>
        <v/>
      </c>
      <c r="D1055" s="38" t="str">
        <f>IF('Women Field input'!D156="","",'Women Field input'!D156)</f>
        <v/>
      </c>
      <c r="E1055" s="38" t="str">
        <f>IF('Women Field input'!E156="","",'Women Field input'!E156)</f>
        <v/>
      </c>
      <c r="F1055" s="50" t="str">
        <f>IF('Women Field input'!T156="","",'Women Field input'!G156)</f>
        <v/>
      </c>
      <c r="G1055" s="46">
        <f>IF('Women Field input'!K156="","",'Women Field input'!K156)</f>
        <v>0</v>
      </c>
      <c r="H1055" s="46">
        <f>IF('Women Field input'!L156="","",'Women Field input'!L156)</f>
        <v>0</v>
      </c>
      <c r="I1055" s="38" t="str">
        <f t="shared" si="96"/>
        <v/>
      </c>
    </row>
    <row r="1056" spans="1:9">
      <c r="A1056" t="str">
        <f>IF('Women Field input'!A157="","",'Women Field input'!A157)</f>
        <v/>
      </c>
      <c r="B1056" s="38">
        <f>IF('Women Field input'!B157="","",'Women Field input'!B157)</f>
        <v>14</v>
      </c>
      <c r="C1056" s="38" t="str">
        <f>IF('Women Field input'!C157="","",'Women Field input'!C157)</f>
        <v/>
      </c>
      <c r="D1056" s="38" t="str">
        <f>IF('Women Field input'!D157="","",'Women Field input'!D157)</f>
        <v/>
      </c>
      <c r="E1056" s="38" t="str">
        <f>IF('Women Field input'!E157="","",'Women Field input'!E157)</f>
        <v/>
      </c>
      <c r="F1056" s="50" t="str">
        <f>IF('Women Field input'!T157="","",'Women Field input'!G157)</f>
        <v/>
      </c>
      <c r="G1056" s="46">
        <f>IF('Women Field input'!K157="","",'Women Field input'!K157)</f>
        <v>0</v>
      </c>
      <c r="H1056" s="46">
        <f>IF('Women Field input'!L157="","",'Women Field input'!L157)</f>
        <v>0</v>
      </c>
      <c r="I1056" s="38" t="str">
        <f t="shared" si="96"/>
        <v/>
      </c>
    </row>
    <row r="1057" spans="1:9">
      <c r="A1057" t="str">
        <f>IF('Women Field input'!A158="","",'Women Field input'!A158)</f>
        <v/>
      </c>
      <c r="B1057" s="38">
        <f>IF('Women Field input'!B158="","",'Women Field input'!B158)</f>
        <v>15</v>
      </c>
      <c r="C1057" s="38" t="str">
        <f>IF('Women Field input'!C158="","",'Women Field input'!C158)</f>
        <v/>
      </c>
      <c r="D1057" s="38" t="str">
        <f>IF('Women Field input'!D158="","",'Women Field input'!D158)</f>
        <v/>
      </c>
      <c r="E1057" s="38" t="str">
        <f>IF('Women Field input'!E158="","",'Women Field input'!E158)</f>
        <v/>
      </c>
      <c r="F1057" s="50" t="str">
        <f>IF('Women Field input'!T158="","",'Women Field input'!G158)</f>
        <v/>
      </c>
      <c r="G1057" s="46">
        <f>IF('Women Field input'!K158="","",'Women Field input'!K158)</f>
        <v>0</v>
      </c>
      <c r="H1057" s="46">
        <f>IF('Women Field input'!L158="","",'Women Field input'!L158)</f>
        <v>0</v>
      </c>
      <c r="I1057" s="38" t="str">
        <f t="shared" si="96"/>
        <v/>
      </c>
    </row>
    <row r="1058" spans="1:9">
      <c r="A1058" t="str">
        <f>IF('Women Field input'!A159="","",'Women Field input'!A159)</f>
        <v/>
      </c>
      <c r="B1058" s="38">
        <f>IF('Women Field input'!B159="","",'Women Field input'!B159)</f>
        <v>16</v>
      </c>
      <c r="C1058" s="38" t="str">
        <f>IF('Women Field input'!C159="","",'Women Field input'!C159)</f>
        <v/>
      </c>
      <c r="D1058" s="38" t="str">
        <f>IF('Women Field input'!D159="","",'Women Field input'!D159)</f>
        <v/>
      </c>
      <c r="E1058" s="38" t="str">
        <f>IF('Women Field input'!E159="","",'Women Field input'!E159)</f>
        <v/>
      </c>
      <c r="F1058" s="50" t="str">
        <f>IF('Women Field input'!T159="","",'Women Field input'!G159)</f>
        <v/>
      </c>
      <c r="G1058" s="46">
        <f>IF('Women Field input'!K159="","",'Women Field input'!K159)</f>
        <v>0</v>
      </c>
      <c r="H1058" s="46">
        <f>IF('Women Field input'!L159="","",'Women Field input'!L159)</f>
        <v>0</v>
      </c>
      <c r="I1058" s="38" t="str">
        <f t="shared" si="96"/>
        <v/>
      </c>
    </row>
    <row r="1059" spans="1:9">
      <c r="A1059" t="str">
        <f>IF('Women Field input'!A160="","",'Women Field input'!A160)</f>
        <v/>
      </c>
      <c r="B1059" t="str">
        <f>IF('Women Field input'!B160="","",'Women Field input'!B160)</f>
        <v/>
      </c>
      <c r="C1059" t="str">
        <f>IF('Women Field input'!C160="","",'Women Field input'!C160)</f>
        <v/>
      </c>
      <c r="D1059" t="str">
        <f>IF('Women Field input'!D160="","",'Women Field input'!D160)</f>
        <v/>
      </c>
      <c r="E1059" t="str">
        <f>IF('Women Field input'!E160="","",'Women Field input'!E160)</f>
        <v/>
      </c>
      <c r="F1059" s="51" t="str">
        <f>IF('Women Field input'!T160="","",'Women Field input'!T160)</f>
        <v/>
      </c>
      <c r="G1059" s="2" t="str">
        <f>IF('Women Field input'!K160="","",'Women Field input'!K160)</f>
        <v/>
      </c>
      <c r="H1059" s="2" t="str">
        <f>IF('Women Field input'!L160="","",'Women Field input'!L160)</f>
        <v/>
      </c>
    </row>
    <row r="1060" spans="1:9">
      <c r="A1060" t="str">
        <f>IF('Women Field input'!A161="","",'Women Field input'!A161)</f>
        <v/>
      </c>
      <c r="B1060" t="str">
        <f>IF('Women Field input'!B161="","",'Women Field input'!B161)</f>
        <v/>
      </c>
      <c r="C1060" t="str">
        <f>IF('Women Field input'!C161="","",'Women Field input'!C161)</f>
        <v/>
      </c>
      <c r="D1060" t="str">
        <f>IF('Women Field input'!D161="","",'Women Field input'!D161)</f>
        <v/>
      </c>
      <c r="E1060" t="str">
        <f>IF('Women Field input'!E161="","",'Women Field input'!E161)</f>
        <v/>
      </c>
      <c r="F1060" s="51" t="str">
        <f>IF('Women Field input'!T161="","",'Women Field input'!T161)</f>
        <v/>
      </c>
      <c r="G1060" s="2" t="str">
        <f>IF('Women Field input'!K161="","",'Women Field input'!K161)</f>
        <v/>
      </c>
      <c r="H1060" s="2" t="str">
        <f>IF('Women Field input'!L161="","",'Women Field input'!L161)</f>
        <v/>
      </c>
    </row>
    <row r="1061" spans="1:9">
      <c r="A1061" s="39" t="str">
        <f>IF('Women Field input'!A162="","",'Women Field input'!A162)</f>
        <v>Event</v>
      </c>
      <c r="B1061" s="39" t="str">
        <f>IF('Women Field input'!B162="","",'Women Field input'!B162)</f>
        <v>Event</v>
      </c>
      <c r="C1061" s="39" t="str">
        <f>IF('Women Field input'!C162="","",'Women Field input'!C162)</f>
        <v>DT</v>
      </c>
      <c r="D1061" s="39" t="str">
        <f>IF('Women Field input'!D162="","",'Women Field input'!D162)</f>
        <v>metres</v>
      </c>
      <c r="E1061" s="40" t="str">
        <f>IF('Women Field input'!E162="","",'Women Field input'!E162)</f>
        <v/>
      </c>
      <c r="F1061" s="51" t="str">
        <f>IF('Women Field input'!T162="","",'Women Field input'!T162)</f>
        <v/>
      </c>
      <c r="G1061" s="2" t="str">
        <f>IF('Women Field input'!K162="","",'Women Field input'!K162)</f>
        <v/>
      </c>
      <c r="H1061" s="2" t="str">
        <f>IF('Women Field input'!L162="","",'Women Field input'!L162)</f>
        <v/>
      </c>
    </row>
    <row r="1062" spans="1:9">
      <c r="A1062" s="16" t="str">
        <f>IF('Women Field input'!A163="","",'Women Field input'!A163)</f>
        <v>DT</v>
      </c>
      <c r="B1062" s="41" t="str">
        <f>IF('Women Field input'!B163="","",'Women Field input'!B163)</f>
        <v>A string</v>
      </c>
      <c r="C1062" s="42" t="str">
        <f>IF('Women Field input'!C163="","",'Women Field input'!C163)</f>
        <v/>
      </c>
      <c r="D1062" s="42" t="str">
        <f>IF('Women Field input'!D163="","",'Women Field input'!D163)</f>
        <v/>
      </c>
      <c r="E1062" s="42" t="str">
        <f>IF('Women Field input'!E163="","",'Women Field input'!E163)</f>
        <v/>
      </c>
      <c r="F1062" s="48" t="str">
        <f>IF('Women Field input'!T163="","",'Women Field input'!T163)</f>
        <v>Formatted</v>
      </c>
      <c r="G1062" s="43" t="str">
        <f>IF('Women Field input'!K163="","",'Women Field input'!K163)</f>
        <v>Position</v>
      </c>
      <c r="H1062" s="43" t="str">
        <f>IF('Women Field input'!L163="","",'Women Field input'!L163)</f>
        <v>Bonus</v>
      </c>
      <c r="I1062" s="98" t="s">
        <v>261</v>
      </c>
    </row>
    <row r="1063" spans="1:9">
      <c r="A1063" s="40" t="str">
        <f>IF('Women Field input'!A164="","",'Women Field input'!A164)</f>
        <v>WOMEN</v>
      </c>
      <c r="B1063" s="44" t="str">
        <f>IF('Women Field input'!B164="","",'Women Field input'!B164)</f>
        <v>Position</v>
      </c>
      <c r="C1063" s="37" t="str">
        <f>IF('Women Field input'!C164="","",'Women Field input'!C164)</f>
        <v>Competitor</v>
      </c>
      <c r="D1063" s="37" t="str">
        <f>IF('Women Field input'!D164="","",'Women Field input'!D164)</f>
        <v>Club</v>
      </c>
      <c r="E1063" s="37" t="str">
        <f>IF('Women Field input'!E164="","",'Women Field input'!E164)</f>
        <v>Bib Number</v>
      </c>
      <c r="F1063" s="49" t="str">
        <f>IF('Women Field input'!T164="","",'Women Field input'!T164)</f>
        <v>Performance</v>
      </c>
      <c r="G1063" s="45" t="str">
        <f>IF('Women Field input'!K164="","",'Women Field input'!K164)</f>
        <v>Points</v>
      </c>
      <c r="H1063" s="45" t="str">
        <f>IF('Women Field input'!L164="","",'Women Field input'!L164)</f>
        <v>Points</v>
      </c>
      <c r="I1063" s="44" t="s">
        <v>262</v>
      </c>
    </row>
    <row r="1064" spans="1:9">
      <c r="A1064" t="str">
        <f>IF('Women Field input'!A165="","",'Women Field input'!A165)</f>
        <v/>
      </c>
      <c r="B1064" s="38">
        <f>IF('Women Field input'!B165="","",'Women Field input'!B165)</f>
        <v>1</v>
      </c>
      <c r="C1064" s="38" t="str">
        <f>IF('Women Field input'!C165="","",'Women Field input'!C165)</f>
        <v/>
      </c>
      <c r="D1064" s="38" t="str">
        <f>IF('Women Field input'!D165="","",'Women Field input'!D165)</f>
        <v/>
      </c>
      <c r="E1064" s="38" t="str">
        <f>IF('Women Field input'!E165="","",'Women Field input'!E165)</f>
        <v/>
      </c>
      <c r="F1064" s="50" t="str">
        <f>IF('Women Field input'!T165="","",'Women Field input'!G165)</f>
        <v/>
      </c>
      <c r="G1064" s="46">
        <f>IF('Women Field input'!K165="","",'Women Field input'!K165)</f>
        <v>0</v>
      </c>
      <c r="H1064" s="46">
        <f>IF('Women Field input'!L165="","",'Women Field input'!L165)</f>
        <v>0</v>
      </c>
      <c r="I1064" s="99" t="str">
        <f>IF(G1064=0,"",F1064)</f>
        <v/>
      </c>
    </row>
    <row r="1065" spans="1:9">
      <c r="A1065" t="str">
        <f>IF('Women Field input'!A166="","",'Women Field input'!A166)</f>
        <v/>
      </c>
      <c r="B1065" s="38">
        <f>IF('Women Field input'!B166="","",'Women Field input'!B166)</f>
        <v>2</v>
      </c>
      <c r="C1065" s="38" t="str">
        <f>IF('Women Field input'!C166="","",'Women Field input'!C166)</f>
        <v/>
      </c>
      <c r="D1065" s="38" t="str">
        <f>IF('Women Field input'!D166="","",'Women Field input'!D166)</f>
        <v/>
      </c>
      <c r="E1065" s="38" t="str">
        <f>IF('Women Field input'!E166="","",'Women Field input'!E166)</f>
        <v/>
      </c>
      <c r="F1065" s="50" t="str">
        <f>IF('Women Field input'!T166="","",'Women Field input'!G166)</f>
        <v/>
      </c>
      <c r="G1065" s="46">
        <f>IF('Women Field input'!K166="","",'Women Field input'!K166)</f>
        <v>0</v>
      </c>
      <c r="H1065" s="46">
        <f>IF('Women Field input'!L166="","",'Women Field input'!L166)</f>
        <v>0</v>
      </c>
      <c r="I1065" s="38" t="str">
        <f t="shared" ref="I1065:I1071" si="97">IF(G1065=0,"",F1065)</f>
        <v/>
      </c>
    </row>
    <row r="1066" spans="1:9">
      <c r="A1066" t="str">
        <f>IF('Women Field input'!A167="","",'Women Field input'!A167)</f>
        <v/>
      </c>
      <c r="B1066" s="38">
        <f>IF('Women Field input'!B167="","",'Women Field input'!B167)</f>
        <v>3</v>
      </c>
      <c r="C1066" s="38" t="str">
        <f>IF('Women Field input'!C167="","",'Women Field input'!C167)</f>
        <v/>
      </c>
      <c r="D1066" s="38" t="str">
        <f>IF('Women Field input'!D167="","",'Women Field input'!D167)</f>
        <v/>
      </c>
      <c r="E1066" s="38" t="str">
        <f>IF('Women Field input'!E167="","",'Women Field input'!E167)</f>
        <v/>
      </c>
      <c r="F1066" s="50" t="str">
        <f>IF('Women Field input'!T167="","",'Women Field input'!G167)</f>
        <v/>
      </c>
      <c r="G1066" s="46">
        <f>IF('Women Field input'!K167="","",'Women Field input'!K167)</f>
        <v>0</v>
      </c>
      <c r="H1066" s="46">
        <f>IF('Women Field input'!L167="","",'Women Field input'!L167)</f>
        <v>0</v>
      </c>
      <c r="I1066" s="38" t="str">
        <f t="shared" si="97"/>
        <v/>
      </c>
    </row>
    <row r="1067" spans="1:9">
      <c r="A1067" t="str">
        <f>IF('Women Field input'!A168="","",'Women Field input'!A168)</f>
        <v/>
      </c>
      <c r="B1067" s="38">
        <f>IF('Women Field input'!B168="","",'Women Field input'!B168)</f>
        <v>4</v>
      </c>
      <c r="C1067" s="38" t="str">
        <f>IF('Women Field input'!C168="","",'Women Field input'!C168)</f>
        <v/>
      </c>
      <c r="D1067" s="38" t="str">
        <f>IF('Women Field input'!D168="","",'Women Field input'!D168)</f>
        <v/>
      </c>
      <c r="E1067" s="38" t="str">
        <f>IF('Women Field input'!E168="","",'Women Field input'!E168)</f>
        <v/>
      </c>
      <c r="F1067" s="50" t="str">
        <f>IF('Women Field input'!T168="","",'Women Field input'!G168)</f>
        <v/>
      </c>
      <c r="G1067" s="46">
        <f>IF('Women Field input'!K168="","",'Women Field input'!K168)</f>
        <v>0</v>
      </c>
      <c r="H1067" s="46">
        <f>IF('Women Field input'!L168="","",'Women Field input'!L168)</f>
        <v>0</v>
      </c>
      <c r="I1067" s="38" t="str">
        <f t="shared" si="97"/>
        <v/>
      </c>
    </row>
    <row r="1068" spans="1:9">
      <c r="A1068" t="str">
        <f>IF('Women Field input'!A169="","",'Women Field input'!A169)</f>
        <v/>
      </c>
      <c r="B1068" s="38">
        <f>IF('Women Field input'!B169="","",'Women Field input'!B169)</f>
        <v>5</v>
      </c>
      <c r="C1068" s="38" t="str">
        <f>IF('Women Field input'!C169="","",'Women Field input'!C169)</f>
        <v/>
      </c>
      <c r="D1068" s="38" t="str">
        <f>IF('Women Field input'!D169="","",'Women Field input'!D169)</f>
        <v/>
      </c>
      <c r="E1068" s="38" t="str">
        <f>IF('Women Field input'!E169="","",'Women Field input'!E169)</f>
        <v/>
      </c>
      <c r="F1068" s="50" t="str">
        <f>IF('Women Field input'!T169="","",'Women Field input'!G169)</f>
        <v/>
      </c>
      <c r="G1068" s="46">
        <f>IF('Women Field input'!K169="","",'Women Field input'!K169)</f>
        <v>0</v>
      </c>
      <c r="H1068" s="46">
        <f>IF('Women Field input'!L169="","",'Women Field input'!L169)</f>
        <v>0</v>
      </c>
      <c r="I1068" s="38" t="str">
        <f t="shared" si="97"/>
        <v/>
      </c>
    </row>
    <row r="1069" spans="1:9">
      <c r="A1069" t="str">
        <f>IF('Women Field input'!A170="","",'Women Field input'!A170)</f>
        <v/>
      </c>
      <c r="B1069" s="38">
        <f>IF('Women Field input'!B170="","",'Women Field input'!B170)</f>
        <v>6</v>
      </c>
      <c r="C1069" s="38" t="str">
        <f>IF('Women Field input'!C170="","",'Women Field input'!C170)</f>
        <v/>
      </c>
      <c r="D1069" s="38" t="str">
        <f>IF('Women Field input'!D170="","",'Women Field input'!D170)</f>
        <v/>
      </c>
      <c r="E1069" s="38" t="str">
        <f>IF('Women Field input'!E170="","",'Women Field input'!E170)</f>
        <v/>
      </c>
      <c r="F1069" s="50" t="str">
        <f>IF('Women Field input'!T170="","",'Women Field input'!G170)</f>
        <v/>
      </c>
      <c r="G1069" s="46">
        <f>IF('Women Field input'!K170="","",'Women Field input'!K170)</f>
        <v>0</v>
      </c>
      <c r="H1069" s="46">
        <f>IF('Women Field input'!L170="","",'Women Field input'!L170)</f>
        <v>0</v>
      </c>
      <c r="I1069" s="38" t="str">
        <f t="shared" si="97"/>
        <v/>
      </c>
    </row>
    <row r="1070" spans="1:9">
      <c r="A1070" t="str">
        <f>IF('Women Field input'!A171="","",'Women Field input'!A171)</f>
        <v/>
      </c>
      <c r="B1070" s="38">
        <f>IF('Women Field input'!B171="","",'Women Field input'!B171)</f>
        <v>7</v>
      </c>
      <c r="C1070" s="38" t="str">
        <f>IF('Women Field input'!C171="","",'Women Field input'!C171)</f>
        <v/>
      </c>
      <c r="D1070" s="38" t="str">
        <f>IF('Women Field input'!D171="","",'Women Field input'!D171)</f>
        <v/>
      </c>
      <c r="E1070" s="38" t="str">
        <f>IF('Women Field input'!E171="","",'Women Field input'!E171)</f>
        <v/>
      </c>
      <c r="F1070" s="50" t="str">
        <f>IF('Women Field input'!T171="","",'Women Field input'!G171)</f>
        <v/>
      </c>
      <c r="G1070" s="46">
        <f>IF('Women Field input'!K171="","",'Women Field input'!K171)</f>
        <v>0</v>
      </c>
      <c r="H1070" s="46">
        <f>IF('Women Field input'!L171="","",'Women Field input'!L171)</f>
        <v>0</v>
      </c>
      <c r="I1070" s="38" t="str">
        <f t="shared" si="97"/>
        <v/>
      </c>
    </row>
    <row r="1071" spans="1:9">
      <c r="A1071" t="str">
        <f>IF('Women Field input'!A172="","",'Women Field input'!A172)</f>
        <v/>
      </c>
      <c r="B1071" s="38">
        <f>IF('Women Field input'!B172="","",'Women Field input'!B172)</f>
        <v>8</v>
      </c>
      <c r="C1071" s="38" t="str">
        <f>IF('Women Field input'!C172="","",'Women Field input'!C172)</f>
        <v/>
      </c>
      <c r="D1071" s="38" t="str">
        <f>IF('Women Field input'!D172="","",'Women Field input'!D172)</f>
        <v/>
      </c>
      <c r="E1071" s="38" t="str">
        <f>IF('Women Field input'!E172="","",'Women Field input'!E172)</f>
        <v/>
      </c>
      <c r="F1071" s="50" t="str">
        <f>IF('Women Field input'!T172="","",'Women Field input'!G172)</f>
        <v/>
      </c>
      <c r="G1071" s="46">
        <f>IF('Women Field input'!K172="","",'Women Field input'!K172)</f>
        <v>0</v>
      </c>
      <c r="H1071" s="46">
        <f>IF('Women Field input'!L172="","",'Women Field input'!L172)</f>
        <v>0</v>
      </c>
      <c r="I1071" s="38" t="str">
        <f t="shared" si="97"/>
        <v/>
      </c>
    </row>
    <row r="1072" spans="1:9">
      <c r="A1072" s="16" t="str">
        <f>IF('Women Field input'!A173="","",'Women Field input'!A173)</f>
        <v>Event</v>
      </c>
      <c r="B1072" t="str">
        <f>IF('Women Field input'!B173="","",'Women Field input'!B173)</f>
        <v/>
      </c>
      <c r="C1072" t="str">
        <f>IF('Women Field input'!C173="","",'Women Field input'!C173)</f>
        <v/>
      </c>
      <c r="D1072" t="str">
        <f>IF('Women Field input'!D173="","",'Women Field input'!D173)</f>
        <v/>
      </c>
      <c r="E1072" t="str">
        <f>IF('Women Field input'!E173="","",'Women Field input'!E173)</f>
        <v/>
      </c>
      <c r="F1072" s="51" t="str">
        <f>IF('Women Field input'!T173="","",'Women Field input'!T173)</f>
        <v/>
      </c>
      <c r="G1072" s="2" t="str">
        <f>IF('Women Field input'!K173="","",'Women Field input'!K173)</f>
        <v/>
      </c>
      <c r="H1072" s="2" t="str">
        <f>IF('Women Field input'!L173="","",'Women Field input'!L173)</f>
        <v/>
      </c>
    </row>
    <row r="1073" spans="1:9">
      <c r="A1073" s="16" t="str">
        <f>IF('Women Field input'!A174="","",'Women Field input'!A174)</f>
        <v>DT</v>
      </c>
      <c r="B1073" s="47" t="str">
        <f>IF('Women Field input'!B174="","",'Women Field input'!B174)</f>
        <v>B+C string</v>
      </c>
      <c r="C1073" s="42" t="str">
        <f>IF('Women Field input'!C174="","",'Women Field input'!C174)</f>
        <v/>
      </c>
      <c r="D1073" s="42" t="str">
        <f>IF('Women Field input'!D174="","",'Women Field input'!D174)</f>
        <v/>
      </c>
      <c r="E1073" s="42" t="str">
        <f>IF('Women Field input'!E174="","",'Women Field input'!E174)</f>
        <v/>
      </c>
      <c r="F1073" s="48" t="str">
        <f>IF('Women Field input'!T174="","",'Women Field input'!T174)</f>
        <v>Formatted</v>
      </c>
      <c r="G1073" s="43" t="str">
        <f>IF('Women Field input'!K174="","",'Women Field input'!K174)</f>
        <v>Position</v>
      </c>
      <c r="H1073" s="43" t="str">
        <f>IF('Women Field input'!L174="","",'Women Field input'!L174)</f>
        <v>Bonus</v>
      </c>
      <c r="I1073" s="98" t="s">
        <v>261</v>
      </c>
    </row>
    <row r="1074" spans="1:9">
      <c r="A1074" s="40" t="str">
        <f>IF('Women Field input'!A175="","",'Women Field input'!A175)</f>
        <v>WOMEN</v>
      </c>
      <c r="B1074" s="37" t="str">
        <f>IF('Women Field input'!B175="","",'Women Field input'!B175)</f>
        <v>Position</v>
      </c>
      <c r="C1074" s="37" t="str">
        <f>IF('Women Field input'!C175="","",'Women Field input'!C175)</f>
        <v>Competitor</v>
      </c>
      <c r="D1074" s="37" t="str">
        <f>IF('Women Field input'!D175="","",'Women Field input'!D175)</f>
        <v>Club</v>
      </c>
      <c r="E1074" s="37" t="str">
        <f>IF('Women Field input'!E175="","",'Women Field input'!E175)</f>
        <v>Bib Number</v>
      </c>
      <c r="F1074" s="49" t="str">
        <f>IF('Women Field input'!T175="","",'Women Field input'!T175)</f>
        <v>Performance</v>
      </c>
      <c r="G1074" s="45" t="str">
        <f>IF('Women Field input'!K175="","",'Women Field input'!K175)</f>
        <v>Points</v>
      </c>
      <c r="H1074" s="45" t="str">
        <f>IF('Women Field input'!L175="","",'Women Field input'!L175)</f>
        <v>Points</v>
      </c>
      <c r="I1074" s="44" t="s">
        <v>262</v>
      </c>
    </row>
    <row r="1075" spans="1:9">
      <c r="A1075" t="str">
        <f>IF('Women Field input'!A176="","",'Women Field input'!A176)</f>
        <v/>
      </c>
      <c r="B1075" s="38">
        <f>IF('Women Field input'!B176="","",'Women Field input'!B176)</f>
        <v>1</v>
      </c>
      <c r="C1075" s="38" t="str">
        <f>IF('Women Field input'!C176="","",'Women Field input'!C176)</f>
        <v/>
      </c>
      <c r="D1075" s="38" t="str">
        <f>IF('Women Field input'!D176="","",'Women Field input'!D176)</f>
        <v/>
      </c>
      <c r="E1075" s="38" t="str">
        <f>IF('Women Field input'!E176="","",'Women Field input'!E176)</f>
        <v/>
      </c>
      <c r="F1075" s="50" t="str">
        <f>IF('Women Field input'!T176="","",'Women Field input'!G176)</f>
        <v/>
      </c>
      <c r="G1075" s="46">
        <f>IF('Women Field input'!K176="","",'Women Field input'!K176)</f>
        <v>0</v>
      </c>
      <c r="H1075" s="46">
        <f>IF('Women Field input'!L176="","",'Women Field input'!L176)</f>
        <v>0</v>
      </c>
      <c r="I1075" s="99" t="str">
        <f>IF(G1075=0,"",F1075)</f>
        <v/>
      </c>
    </row>
    <row r="1076" spans="1:9">
      <c r="A1076" t="str">
        <f>IF('Women Field input'!A177="","",'Women Field input'!A177)</f>
        <v/>
      </c>
      <c r="B1076" s="38">
        <f>IF('Women Field input'!B177="","",'Women Field input'!B177)</f>
        <v>2</v>
      </c>
      <c r="C1076" s="38" t="str">
        <f>IF('Women Field input'!C177="","",'Women Field input'!C177)</f>
        <v/>
      </c>
      <c r="D1076" s="38" t="str">
        <f>IF('Women Field input'!D177="","",'Women Field input'!D177)</f>
        <v/>
      </c>
      <c r="E1076" s="38" t="str">
        <f>IF('Women Field input'!E177="","",'Women Field input'!E177)</f>
        <v/>
      </c>
      <c r="F1076" s="50" t="str">
        <f>IF('Women Field input'!T177="","",'Women Field input'!G177)</f>
        <v/>
      </c>
      <c r="G1076" s="46">
        <f>IF('Women Field input'!K177="","",'Women Field input'!K177)</f>
        <v>0</v>
      </c>
      <c r="H1076" s="46">
        <f>IF('Women Field input'!L177="","",'Women Field input'!L177)</f>
        <v>0</v>
      </c>
      <c r="I1076" s="38" t="str">
        <f t="shared" ref="I1076:I1082" si="98">IF(G1076=0,"",F1076)</f>
        <v/>
      </c>
    </row>
    <row r="1077" spans="1:9">
      <c r="A1077" t="str">
        <f>IF('Women Field input'!A178="","",'Women Field input'!A178)</f>
        <v/>
      </c>
      <c r="B1077" s="38">
        <f>IF('Women Field input'!B178="","",'Women Field input'!B178)</f>
        <v>3</v>
      </c>
      <c r="C1077" s="38" t="str">
        <f>IF('Women Field input'!C178="","",'Women Field input'!C178)</f>
        <v/>
      </c>
      <c r="D1077" s="38" t="str">
        <f>IF('Women Field input'!D178="","",'Women Field input'!D178)</f>
        <v/>
      </c>
      <c r="E1077" s="38" t="str">
        <f>IF('Women Field input'!E178="","",'Women Field input'!E178)</f>
        <v/>
      </c>
      <c r="F1077" s="50" t="str">
        <f>IF('Women Field input'!T178="","",'Women Field input'!G178)</f>
        <v/>
      </c>
      <c r="G1077" s="46">
        <f>IF('Women Field input'!K178="","",'Women Field input'!K178)</f>
        <v>0</v>
      </c>
      <c r="H1077" s="46">
        <f>IF('Women Field input'!L178="","",'Women Field input'!L178)</f>
        <v>0</v>
      </c>
      <c r="I1077" s="38" t="str">
        <f t="shared" si="98"/>
        <v/>
      </c>
    </row>
    <row r="1078" spans="1:9">
      <c r="A1078" t="str">
        <f>IF('Women Field input'!A179="","",'Women Field input'!A179)</f>
        <v/>
      </c>
      <c r="B1078" s="38">
        <f>IF('Women Field input'!B179="","",'Women Field input'!B179)</f>
        <v>4</v>
      </c>
      <c r="C1078" s="38" t="str">
        <f>IF('Women Field input'!C179="","",'Women Field input'!C179)</f>
        <v/>
      </c>
      <c r="D1078" s="38" t="str">
        <f>IF('Women Field input'!D179="","",'Women Field input'!D179)</f>
        <v/>
      </c>
      <c r="E1078" s="38" t="str">
        <f>IF('Women Field input'!E179="","",'Women Field input'!E179)</f>
        <v/>
      </c>
      <c r="F1078" s="50" t="str">
        <f>IF('Women Field input'!T179="","",'Women Field input'!G179)</f>
        <v/>
      </c>
      <c r="G1078" s="46">
        <f>IF('Women Field input'!K179="","",'Women Field input'!K179)</f>
        <v>0</v>
      </c>
      <c r="H1078" s="46">
        <f>IF('Women Field input'!L179="","",'Women Field input'!L179)</f>
        <v>0</v>
      </c>
      <c r="I1078" s="38" t="str">
        <f t="shared" si="98"/>
        <v/>
      </c>
    </row>
    <row r="1079" spans="1:9">
      <c r="A1079" t="str">
        <f>IF('Women Field input'!A180="","",'Women Field input'!A180)</f>
        <v/>
      </c>
      <c r="B1079" s="38">
        <f>IF('Women Field input'!B180="","",'Women Field input'!B180)</f>
        <v>5</v>
      </c>
      <c r="C1079" s="38" t="str">
        <f>IF('Women Field input'!C180="","",'Women Field input'!C180)</f>
        <v/>
      </c>
      <c r="D1079" s="38" t="str">
        <f>IF('Women Field input'!D180="","",'Women Field input'!D180)</f>
        <v/>
      </c>
      <c r="E1079" s="38" t="str">
        <f>IF('Women Field input'!E180="","",'Women Field input'!E180)</f>
        <v/>
      </c>
      <c r="F1079" s="50" t="str">
        <f>IF('Women Field input'!T180="","",'Women Field input'!G180)</f>
        <v/>
      </c>
      <c r="G1079" s="46">
        <f>IF('Women Field input'!K180="","",'Women Field input'!K180)</f>
        <v>0</v>
      </c>
      <c r="H1079" s="46">
        <f>IF('Women Field input'!L180="","",'Women Field input'!L180)</f>
        <v>0</v>
      </c>
      <c r="I1079" s="38" t="str">
        <f t="shared" si="98"/>
        <v/>
      </c>
    </row>
    <row r="1080" spans="1:9">
      <c r="A1080" t="str">
        <f>IF('Women Field input'!A181="","",'Women Field input'!A181)</f>
        <v/>
      </c>
      <c r="B1080" s="38">
        <f>IF('Women Field input'!B181="","",'Women Field input'!B181)</f>
        <v>6</v>
      </c>
      <c r="C1080" s="38" t="str">
        <f>IF('Women Field input'!C181="","",'Women Field input'!C181)</f>
        <v/>
      </c>
      <c r="D1080" s="38" t="str">
        <f>IF('Women Field input'!D181="","",'Women Field input'!D181)</f>
        <v/>
      </c>
      <c r="E1080" s="38" t="str">
        <f>IF('Women Field input'!E181="","",'Women Field input'!E181)</f>
        <v/>
      </c>
      <c r="F1080" s="50" t="str">
        <f>IF('Women Field input'!T181="","",'Women Field input'!G181)</f>
        <v/>
      </c>
      <c r="G1080" s="46">
        <f>IF('Women Field input'!K181="","",'Women Field input'!K181)</f>
        <v>0</v>
      </c>
      <c r="H1080" s="46">
        <f>IF('Women Field input'!L181="","",'Women Field input'!L181)</f>
        <v>0</v>
      </c>
      <c r="I1080" s="38" t="str">
        <f t="shared" si="98"/>
        <v/>
      </c>
    </row>
    <row r="1081" spans="1:9">
      <c r="A1081" t="str">
        <f>IF('Women Field input'!A182="","",'Women Field input'!A182)</f>
        <v/>
      </c>
      <c r="B1081" s="38">
        <f>IF('Women Field input'!B182="","",'Women Field input'!B182)</f>
        <v>7</v>
      </c>
      <c r="C1081" s="38" t="str">
        <f>IF('Women Field input'!C182="","",'Women Field input'!C182)</f>
        <v/>
      </c>
      <c r="D1081" s="38" t="str">
        <f>IF('Women Field input'!D182="","",'Women Field input'!D182)</f>
        <v/>
      </c>
      <c r="E1081" s="38" t="str">
        <f>IF('Women Field input'!E182="","",'Women Field input'!E182)</f>
        <v/>
      </c>
      <c r="F1081" s="50" t="str">
        <f>IF('Women Field input'!T182="","",'Women Field input'!G182)</f>
        <v/>
      </c>
      <c r="G1081" s="46">
        <f>IF('Women Field input'!K182="","",'Women Field input'!K182)</f>
        <v>0</v>
      </c>
      <c r="H1081" s="46">
        <f>IF('Women Field input'!L182="","",'Women Field input'!L182)</f>
        <v>0</v>
      </c>
      <c r="I1081" s="38" t="str">
        <f t="shared" si="98"/>
        <v/>
      </c>
    </row>
    <row r="1082" spans="1:9">
      <c r="A1082" t="str">
        <f>IF('Women Field input'!A183="","",'Women Field input'!A183)</f>
        <v/>
      </c>
      <c r="B1082" s="38">
        <f>IF('Women Field input'!B183="","",'Women Field input'!B183)</f>
        <v>8</v>
      </c>
      <c r="C1082" s="38" t="str">
        <f>IF('Women Field input'!C183="","",'Women Field input'!C183)</f>
        <v/>
      </c>
      <c r="D1082" s="38" t="str">
        <f>IF('Women Field input'!D183="","",'Women Field input'!D183)</f>
        <v/>
      </c>
      <c r="E1082" s="38" t="str">
        <f>IF('Women Field input'!E183="","",'Women Field input'!E183)</f>
        <v/>
      </c>
      <c r="F1082" s="50" t="str">
        <f>IF('Women Field input'!T183="","",'Women Field input'!G183)</f>
        <v/>
      </c>
      <c r="G1082" s="46">
        <f>IF('Women Field input'!K183="","",'Women Field input'!K183)</f>
        <v>0</v>
      </c>
      <c r="H1082" s="46">
        <f>IF('Women Field input'!L183="","",'Women Field input'!L183)</f>
        <v>0</v>
      </c>
      <c r="I1082" s="38" t="str">
        <f t="shared" si="98"/>
        <v/>
      </c>
    </row>
    <row r="1083" spans="1:9">
      <c r="A1083" t="str">
        <f>IF('Women Field input'!A184="","",'Women Field input'!A184)</f>
        <v/>
      </c>
      <c r="B1083" s="38">
        <f>IF('Women Field input'!B184="","",'Women Field input'!B184)</f>
        <v>9</v>
      </c>
      <c r="C1083" s="38" t="str">
        <f>IF('Women Field input'!C184="","",'Women Field input'!C184)</f>
        <v/>
      </c>
      <c r="D1083" s="38" t="str">
        <f>IF('Women Field input'!D184="","",'Women Field input'!D184)</f>
        <v/>
      </c>
      <c r="E1083" s="38" t="str">
        <f>IF('Women Field input'!E184="","",'Women Field input'!E184)</f>
        <v/>
      </c>
      <c r="F1083" s="50" t="str">
        <f>IF('Women Field input'!T184="","",'Women Field input'!G184)</f>
        <v/>
      </c>
      <c r="G1083" s="46">
        <f>IF('Women Field input'!K184="","",'Women Field input'!K184)</f>
        <v>0</v>
      </c>
      <c r="H1083" s="46">
        <f>IF('Women Field input'!L184="","",'Women Field input'!L184)</f>
        <v>0</v>
      </c>
      <c r="I1083" s="99" t="str">
        <f>IF(G1083=0,"",F1083)</f>
        <v/>
      </c>
    </row>
    <row r="1084" spans="1:9">
      <c r="A1084" t="str">
        <f>IF('Women Field input'!A185="","",'Women Field input'!A185)</f>
        <v/>
      </c>
      <c r="B1084" s="38">
        <f>IF('Women Field input'!B185="","",'Women Field input'!B185)</f>
        <v>10</v>
      </c>
      <c r="C1084" s="38" t="str">
        <f>IF('Women Field input'!C185="","",'Women Field input'!C185)</f>
        <v/>
      </c>
      <c r="D1084" s="38" t="str">
        <f>IF('Women Field input'!D185="","",'Women Field input'!D185)</f>
        <v/>
      </c>
      <c r="E1084" s="38" t="str">
        <f>IF('Women Field input'!E185="","",'Women Field input'!E185)</f>
        <v/>
      </c>
      <c r="F1084" s="50" t="str">
        <f>IF('Women Field input'!T185="","",'Women Field input'!G185)</f>
        <v/>
      </c>
      <c r="G1084" s="46">
        <f>IF('Women Field input'!K185="","",'Women Field input'!K185)</f>
        <v>0</v>
      </c>
      <c r="H1084" s="46">
        <f>IF('Women Field input'!L185="","",'Women Field input'!L185)</f>
        <v>0</v>
      </c>
      <c r="I1084" s="38" t="str">
        <f t="shared" ref="I1084:I1090" si="99">IF(G1084=0,"",F1084)</f>
        <v/>
      </c>
    </row>
    <row r="1085" spans="1:9">
      <c r="A1085" t="str">
        <f>IF('Women Field input'!A186="","",'Women Field input'!A186)</f>
        <v/>
      </c>
      <c r="B1085" s="38">
        <f>IF('Women Field input'!B186="","",'Women Field input'!B186)</f>
        <v>11</v>
      </c>
      <c r="C1085" s="38" t="str">
        <f>IF('Women Field input'!C186="","",'Women Field input'!C186)</f>
        <v/>
      </c>
      <c r="D1085" s="38" t="str">
        <f>IF('Women Field input'!D186="","",'Women Field input'!D186)</f>
        <v/>
      </c>
      <c r="E1085" s="38" t="str">
        <f>IF('Women Field input'!E186="","",'Women Field input'!E186)</f>
        <v/>
      </c>
      <c r="F1085" s="50" t="str">
        <f>IF('Women Field input'!T186="","",'Women Field input'!G186)</f>
        <v/>
      </c>
      <c r="G1085" s="46">
        <f>IF('Women Field input'!K186="","",'Women Field input'!K186)</f>
        <v>0</v>
      </c>
      <c r="H1085" s="46">
        <f>IF('Women Field input'!L186="","",'Women Field input'!L186)</f>
        <v>0</v>
      </c>
      <c r="I1085" s="38" t="str">
        <f t="shared" si="99"/>
        <v/>
      </c>
    </row>
    <row r="1086" spans="1:9">
      <c r="A1086" t="str">
        <f>IF('Women Field input'!A187="","",'Women Field input'!A187)</f>
        <v/>
      </c>
      <c r="B1086" s="38">
        <f>IF('Women Field input'!B187="","",'Women Field input'!B187)</f>
        <v>12</v>
      </c>
      <c r="C1086" s="38" t="str">
        <f>IF('Women Field input'!C187="","",'Women Field input'!C187)</f>
        <v/>
      </c>
      <c r="D1086" s="38" t="str">
        <f>IF('Women Field input'!D187="","",'Women Field input'!D187)</f>
        <v/>
      </c>
      <c r="E1086" s="38" t="str">
        <f>IF('Women Field input'!E187="","",'Women Field input'!E187)</f>
        <v/>
      </c>
      <c r="F1086" s="50" t="str">
        <f>IF('Women Field input'!T187="","",'Women Field input'!G187)</f>
        <v/>
      </c>
      <c r="G1086" s="46">
        <f>IF('Women Field input'!K187="","",'Women Field input'!K187)</f>
        <v>0</v>
      </c>
      <c r="H1086" s="46">
        <f>IF('Women Field input'!L187="","",'Women Field input'!L187)</f>
        <v>0</v>
      </c>
      <c r="I1086" s="38" t="str">
        <f t="shared" si="99"/>
        <v/>
      </c>
    </row>
    <row r="1087" spans="1:9">
      <c r="A1087" t="str">
        <f>IF('Women Field input'!A188="","",'Women Field input'!A188)</f>
        <v/>
      </c>
      <c r="B1087" s="38">
        <f>IF('Women Field input'!B188="","",'Women Field input'!B188)</f>
        <v>13</v>
      </c>
      <c r="C1087" s="38" t="str">
        <f>IF('Women Field input'!C188="","",'Women Field input'!C188)</f>
        <v/>
      </c>
      <c r="D1087" s="38" t="str">
        <f>IF('Women Field input'!D188="","",'Women Field input'!D188)</f>
        <v/>
      </c>
      <c r="E1087" s="38" t="str">
        <f>IF('Women Field input'!E188="","",'Women Field input'!E188)</f>
        <v/>
      </c>
      <c r="F1087" s="50" t="str">
        <f>IF('Women Field input'!T188="","",'Women Field input'!G188)</f>
        <v/>
      </c>
      <c r="G1087" s="46">
        <f>IF('Women Field input'!K188="","",'Women Field input'!K188)</f>
        <v>0</v>
      </c>
      <c r="H1087" s="46">
        <f>IF('Women Field input'!L188="","",'Women Field input'!L188)</f>
        <v>0</v>
      </c>
      <c r="I1087" s="38" t="str">
        <f t="shared" si="99"/>
        <v/>
      </c>
    </row>
    <row r="1088" spans="1:9">
      <c r="A1088" t="str">
        <f>IF('Women Field input'!A189="","",'Women Field input'!A189)</f>
        <v/>
      </c>
      <c r="B1088" s="38">
        <f>IF('Women Field input'!B189="","",'Women Field input'!B189)</f>
        <v>14</v>
      </c>
      <c r="C1088" s="38" t="str">
        <f>IF('Women Field input'!C189="","",'Women Field input'!C189)</f>
        <v/>
      </c>
      <c r="D1088" s="38" t="str">
        <f>IF('Women Field input'!D189="","",'Women Field input'!D189)</f>
        <v/>
      </c>
      <c r="E1088" s="38" t="str">
        <f>IF('Women Field input'!E189="","",'Women Field input'!E189)</f>
        <v/>
      </c>
      <c r="F1088" s="50" t="str">
        <f>IF('Women Field input'!T189="","",'Women Field input'!G189)</f>
        <v/>
      </c>
      <c r="G1088" s="46">
        <f>IF('Women Field input'!K189="","",'Women Field input'!K189)</f>
        <v>0</v>
      </c>
      <c r="H1088" s="46">
        <f>IF('Women Field input'!L189="","",'Women Field input'!L189)</f>
        <v>0</v>
      </c>
      <c r="I1088" s="38" t="str">
        <f t="shared" si="99"/>
        <v/>
      </c>
    </row>
    <row r="1089" spans="1:9">
      <c r="A1089" t="str">
        <f>IF('Women Field input'!A190="","",'Women Field input'!A190)</f>
        <v/>
      </c>
      <c r="B1089" s="38">
        <f>IF('Women Field input'!B190="","",'Women Field input'!B190)</f>
        <v>15</v>
      </c>
      <c r="C1089" s="38" t="str">
        <f>IF('Women Field input'!C190="","",'Women Field input'!C190)</f>
        <v/>
      </c>
      <c r="D1089" s="38" t="str">
        <f>IF('Women Field input'!D190="","",'Women Field input'!D190)</f>
        <v/>
      </c>
      <c r="E1089" s="38" t="str">
        <f>IF('Women Field input'!E190="","",'Women Field input'!E190)</f>
        <v/>
      </c>
      <c r="F1089" s="50" t="str">
        <f>IF('Women Field input'!T190="","",'Women Field input'!G190)</f>
        <v/>
      </c>
      <c r="G1089" s="46">
        <f>IF('Women Field input'!K190="","",'Women Field input'!K190)</f>
        <v>0</v>
      </c>
      <c r="H1089" s="46">
        <f>IF('Women Field input'!L190="","",'Women Field input'!L190)</f>
        <v>0</v>
      </c>
      <c r="I1089" s="38" t="str">
        <f t="shared" si="99"/>
        <v/>
      </c>
    </row>
    <row r="1090" spans="1:9">
      <c r="A1090" t="str">
        <f>IF('Women Field input'!A191="","",'Women Field input'!A191)</f>
        <v/>
      </c>
      <c r="B1090" s="38">
        <f>IF('Women Field input'!B191="","",'Women Field input'!B191)</f>
        <v>16</v>
      </c>
      <c r="C1090" s="38" t="str">
        <f>IF('Women Field input'!C191="","",'Women Field input'!C191)</f>
        <v/>
      </c>
      <c r="D1090" s="38" t="str">
        <f>IF('Women Field input'!D191="","",'Women Field input'!D191)</f>
        <v/>
      </c>
      <c r="E1090" s="38" t="str">
        <f>IF('Women Field input'!E191="","",'Women Field input'!E191)</f>
        <v/>
      </c>
      <c r="F1090" s="50" t="str">
        <f>IF('Women Field input'!T191="","",'Women Field input'!G191)</f>
        <v/>
      </c>
      <c r="G1090" s="46">
        <f>IF('Women Field input'!K191="","",'Women Field input'!K191)</f>
        <v>0</v>
      </c>
      <c r="H1090" s="46">
        <f>IF('Women Field input'!L191="","",'Women Field input'!L191)</f>
        <v>0</v>
      </c>
      <c r="I1090" s="38" t="str">
        <f t="shared" si="99"/>
        <v/>
      </c>
    </row>
    <row r="1091" spans="1:9">
      <c r="A1091" t="str">
        <f>IF('Women Field input'!A192="","",'Women Field input'!A192)</f>
        <v/>
      </c>
      <c r="B1091" t="str">
        <f>IF('Women Field input'!B192="","",'Women Field input'!B192)</f>
        <v/>
      </c>
      <c r="C1091" t="str">
        <f>IF('Women Field input'!C192="","",'Women Field input'!C192)</f>
        <v/>
      </c>
      <c r="D1091" t="str">
        <f>IF('Women Field input'!D192="","",'Women Field input'!D192)</f>
        <v/>
      </c>
      <c r="E1091" t="str">
        <f>IF('Women Field input'!E192="","",'Women Field input'!E192)</f>
        <v/>
      </c>
      <c r="F1091" s="51" t="str">
        <f>IF('Women Field input'!T192="","",'Women Field input'!T192)</f>
        <v/>
      </c>
      <c r="G1091" s="2" t="str">
        <f>IF('Women Field input'!K192="","",'Women Field input'!K192)</f>
        <v/>
      </c>
      <c r="H1091" s="2" t="str">
        <f>IF('Women Field input'!L192="","",'Women Field input'!L192)</f>
        <v/>
      </c>
    </row>
    <row r="1092" spans="1:9">
      <c r="A1092" t="str">
        <f>IF('Women Field input'!A193="","",'Women Field input'!A193)</f>
        <v/>
      </c>
      <c r="B1092" t="str">
        <f>IF('Women Field input'!B193="","",'Women Field input'!B193)</f>
        <v/>
      </c>
      <c r="C1092" t="str">
        <f>IF('Women Field input'!C193="","",'Women Field input'!C193)</f>
        <v/>
      </c>
      <c r="D1092" t="str">
        <f>IF('Women Field input'!D193="","",'Women Field input'!D193)</f>
        <v/>
      </c>
      <c r="E1092" t="str">
        <f>IF('Women Field input'!E193="","",'Women Field input'!E193)</f>
        <v/>
      </c>
      <c r="F1092" s="51" t="str">
        <f>IF('Women Field input'!T193="","",'Women Field input'!T193)</f>
        <v/>
      </c>
      <c r="G1092" s="2" t="str">
        <f>IF('Women Field input'!K193="","",'Women Field input'!K193)</f>
        <v/>
      </c>
      <c r="H1092" s="2" t="str">
        <f>IF('Women Field input'!L193="","",'Women Field input'!L193)</f>
        <v/>
      </c>
    </row>
    <row r="1093" spans="1:9">
      <c r="A1093" s="39" t="str">
        <f>IF('Women Field input'!A194="","",'Women Field input'!A194)</f>
        <v>Event</v>
      </c>
      <c r="B1093" s="39" t="str">
        <f>IF('Women Field input'!B194="","",'Women Field input'!B194)</f>
        <v>Event</v>
      </c>
      <c r="C1093" s="39" t="str">
        <f>IF('Women Field input'!C194="","",'Women Field input'!C194)</f>
        <v>HT</v>
      </c>
      <c r="D1093" s="39" t="str">
        <f>IF('Women Field input'!D194="","",'Women Field input'!D194)</f>
        <v>metres</v>
      </c>
      <c r="E1093" s="40" t="str">
        <f>IF('Women Field input'!E194="","",'Women Field input'!E194)</f>
        <v/>
      </c>
      <c r="F1093" s="51" t="str">
        <f>IF('Women Field input'!T194="","",'Women Field input'!T194)</f>
        <v/>
      </c>
      <c r="G1093" s="2" t="str">
        <f>IF('Women Field input'!K194="","",'Women Field input'!K194)</f>
        <v/>
      </c>
      <c r="H1093" s="2" t="str">
        <f>IF('Women Field input'!L194="","",'Women Field input'!L194)</f>
        <v/>
      </c>
    </row>
    <row r="1094" spans="1:9">
      <c r="A1094" s="39" t="str">
        <f>IF('Women Field input'!A195="","",'Women Field input'!A195)</f>
        <v>HT</v>
      </c>
      <c r="B1094" s="41" t="str">
        <f>IF('Women Field input'!B195="","",'Women Field input'!B195)</f>
        <v>A string</v>
      </c>
      <c r="C1094" s="42" t="str">
        <f>IF('Women Field input'!C195="","",'Women Field input'!C195)</f>
        <v/>
      </c>
      <c r="D1094" s="42" t="str">
        <f>IF('Women Field input'!D195="","",'Women Field input'!D195)</f>
        <v/>
      </c>
      <c r="E1094" s="42" t="str">
        <f>IF('Women Field input'!E195="","",'Women Field input'!E195)</f>
        <v/>
      </c>
      <c r="F1094" s="48" t="str">
        <f>IF('Women Field input'!T195="","",'Women Field input'!T195)</f>
        <v>Formatted</v>
      </c>
      <c r="G1094" s="43" t="str">
        <f>IF('Women Field input'!K195="","",'Women Field input'!K195)</f>
        <v>Position</v>
      </c>
      <c r="H1094" s="43" t="str">
        <f>IF('Women Field input'!L195="","",'Women Field input'!L195)</f>
        <v>Bonus</v>
      </c>
      <c r="I1094" s="98" t="s">
        <v>261</v>
      </c>
    </row>
    <row r="1095" spans="1:9">
      <c r="A1095" s="40" t="str">
        <f>IF('Women Field input'!A196="","",'Women Field input'!A196)</f>
        <v>WOMEN</v>
      </c>
      <c r="B1095" s="44" t="str">
        <f>IF('Women Field input'!B196="","",'Women Field input'!B196)</f>
        <v>Position</v>
      </c>
      <c r="C1095" s="37" t="str">
        <f>IF('Women Field input'!C196="","",'Women Field input'!C196)</f>
        <v>Competitor</v>
      </c>
      <c r="D1095" s="37" t="str">
        <f>IF('Women Field input'!D196="","",'Women Field input'!D196)</f>
        <v>Club</v>
      </c>
      <c r="E1095" s="37" t="str">
        <f>IF('Women Field input'!E196="","",'Women Field input'!E196)</f>
        <v>Bib Number</v>
      </c>
      <c r="F1095" s="49" t="str">
        <f>IF('Women Field input'!T196="","",'Women Field input'!T196)</f>
        <v>Performance</v>
      </c>
      <c r="G1095" s="45" t="str">
        <f>IF('Women Field input'!K196="","",'Women Field input'!K196)</f>
        <v>Points</v>
      </c>
      <c r="H1095" s="45" t="str">
        <f>IF('Women Field input'!L196="","",'Women Field input'!L196)</f>
        <v>Points</v>
      </c>
      <c r="I1095" s="44" t="s">
        <v>262</v>
      </c>
    </row>
    <row r="1096" spans="1:9">
      <c r="A1096" t="str">
        <f>IF('Women Field input'!A197="","",'Women Field input'!A197)</f>
        <v/>
      </c>
      <c r="B1096" s="38">
        <f>IF('Women Field input'!B197="","",'Women Field input'!B197)</f>
        <v>1</v>
      </c>
      <c r="C1096" s="38" t="str">
        <f>IF('Women Field input'!C197="","",'Women Field input'!C197)</f>
        <v/>
      </c>
      <c r="D1096" s="38" t="str">
        <f>IF('Women Field input'!D197="","",'Women Field input'!D197)</f>
        <v/>
      </c>
      <c r="E1096" s="38" t="str">
        <f>IF('Women Field input'!E197="","",'Women Field input'!E197)</f>
        <v/>
      </c>
      <c r="F1096" s="50" t="str">
        <f>IF('Women Field input'!T197="","",'Women Field input'!G197)</f>
        <v/>
      </c>
      <c r="G1096" s="46">
        <f>IF('Women Field input'!K197="","",'Women Field input'!K197)</f>
        <v>0</v>
      </c>
      <c r="H1096" s="46">
        <f>IF('Women Field input'!L197="","",'Women Field input'!L197)</f>
        <v>0</v>
      </c>
      <c r="I1096" s="99" t="str">
        <f>IF(G1096=0,"",F1096)</f>
        <v/>
      </c>
    </row>
    <row r="1097" spans="1:9">
      <c r="A1097" t="str">
        <f>IF('Women Field input'!A198="","",'Women Field input'!A198)</f>
        <v/>
      </c>
      <c r="B1097" s="38">
        <f>IF('Women Field input'!B198="","",'Women Field input'!B198)</f>
        <v>2</v>
      </c>
      <c r="C1097" s="38" t="str">
        <f>IF('Women Field input'!C198="","",'Women Field input'!C198)</f>
        <v/>
      </c>
      <c r="D1097" s="38" t="str">
        <f>IF('Women Field input'!D198="","",'Women Field input'!D198)</f>
        <v/>
      </c>
      <c r="E1097" s="38" t="str">
        <f>IF('Women Field input'!E198="","",'Women Field input'!E198)</f>
        <v/>
      </c>
      <c r="F1097" s="50" t="str">
        <f>IF('Women Field input'!T198="","",'Women Field input'!G198)</f>
        <v/>
      </c>
      <c r="G1097" s="46">
        <f>IF('Women Field input'!K198="","",'Women Field input'!K198)</f>
        <v>0</v>
      </c>
      <c r="H1097" s="46">
        <f>IF('Women Field input'!L198="","",'Women Field input'!L198)</f>
        <v>0</v>
      </c>
      <c r="I1097" s="38" t="str">
        <f t="shared" ref="I1097:I1103" si="100">IF(G1097=0,"",F1097)</f>
        <v/>
      </c>
    </row>
    <row r="1098" spans="1:9">
      <c r="A1098" t="str">
        <f>IF('Women Field input'!A199="","",'Women Field input'!A199)</f>
        <v/>
      </c>
      <c r="B1098" s="38">
        <f>IF('Women Field input'!B199="","",'Women Field input'!B199)</f>
        <v>3</v>
      </c>
      <c r="C1098" s="38" t="str">
        <f>IF('Women Field input'!C199="","",'Women Field input'!C199)</f>
        <v/>
      </c>
      <c r="D1098" s="38" t="str">
        <f>IF('Women Field input'!D199="","",'Women Field input'!D199)</f>
        <v/>
      </c>
      <c r="E1098" s="38" t="str">
        <f>IF('Women Field input'!E199="","",'Women Field input'!E199)</f>
        <v/>
      </c>
      <c r="F1098" s="50" t="str">
        <f>IF('Women Field input'!T199="","",'Women Field input'!G199)</f>
        <v/>
      </c>
      <c r="G1098" s="46">
        <f>IF('Women Field input'!K199="","",'Women Field input'!K199)</f>
        <v>0</v>
      </c>
      <c r="H1098" s="46">
        <f>IF('Women Field input'!L199="","",'Women Field input'!L199)</f>
        <v>0</v>
      </c>
      <c r="I1098" s="38" t="str">
        <f t="shared" si="100"/>
        <v/>
      </c>
    </row>
    <row r="1099" spans="1:9">
      <c r="A1099" t="str">
        <f>IF('Women Field input'!A200="","",'Women Field input'!A200)</f>
        <v/>
      </c>
      <c r="B1099" s="38">
        <f>IF('Women Field input'!B200="","",'Women Field input'!B200)</f>
        <v>4</v>
      </c>
      <c r="C1099" s="38" t="str">
        <f>IF('Women Field input'!C200="","",'Women Field input'!C200)</f>
        <v/>
      </c>
      <c r="D1099" s="38" t="str">
        <f>IF('Women Field input'!D200="","",'Women Field input'!D200)</f>
        <v/>
      </c>
      <c r="E1099" s="38" t="str">
        <f>IF('Women Field input'!E200="","",'Women Field input'!E200)</f>
        <v/>
      </c>
      <c r="F1099" s="50" t="str">
        <f>IF('Women Field input'!T200="","",'Women Field input'!G200)</f>
        <v/>
      </c>
      <c r="G1099" s="46">
        <f>IF('Women Field input'!K200="","",'Women Field input'!K200)</f>
        <v>0</v>
      </c>
      <c r="H1099" s="46">
        <f>IF('Women Field input'!L200="","",'Women Field input'!L200)</f>
        <v>0</v>
      </c>
      <c r="I1099" s="38" t="str">
        <f t="shared" si="100"/>
        <v/>
      </c>
    </row>
    <row r="1100" spans="1:9">
      <c r="A1100" t="str">
        <f>IF('Women Field input'!A201="","",'Women Field input'!A201)</f>
        <v/>
      </c>
      <c r="B1100" s="38">
        <f>IF('Women Field input'!B201="","",'Women Field input'!B201)</f>
        <v>5</v>
      </c>
      <c r="C1100" s="38" t="str">
        <f>IF('Women Field input'!C201="","",'Women Field input'!C201)</f>
        <v/>
      </c>
      <c r="D1100" s="38" t="str">
        <f>IF('Women Field input'!D201="","",'Women Field input'!D201)</f>
        <v/>
      </c>
      <c r="E1100" s="38" t="str">
        <f>IF('Women Field input'!E201="","",'Women Field input'!E201)</f>
        <v/>
      </c>
      <c r="F1100" s="50" t="str">
        <f>IF('Women Field input'!T201="","",'Women Field input'!G201)</f>
        <v/>
      </c>
      <c r="G1100" s="46">
        <f>IF('Women Field input'!K201="","",'Women Field input'!K201)</f>
        <v>0</v>
      </c>
      <c r="H1100" s="46">
        <f>IF('Women Field input'!L201="","",'Women Field input'!L201)</f>
        <v>0</v>
      </c>
      <c r="I1100" s="38" t="str">
        <f t="shared" si="100"/>
        <v/>
      </c>
    </row>
    <row r="1101" spans="1:9">
      <c r="A1101" t="str">
        <f>IF('Women Field input'!A202="","",'Women Field input'!A202)</f>
        <v/>
      </c>
      <c r="B1101" s="38">
        <f>IF('Women Field input'!B202="","",'Women Field input'!B202)</f>
        <v>6</v>
      </c>
      <c r="C1101" s="38" t="str">
        <f>IF('Women Field input'!C202="","",'Women Field input'!C202)</f>
        <v/>
      </c>
      <c r="D1101" s="38" t="str">
        <f>IF('Women Field input'!D202="","",'Women Field input'!D202)</f>
        <v/>
      </c>
      <c r="E1101" s="38" t="str">
        <f>IF('Women Field input'!E202="","",'Women Field input'!E202)</f>
        <v/>
      </c>
      <c r="F1101" s="50" t="str">
        <f>IF('Women Field input'!T202="","",'Women Field input'!G202)</f>
        <v/>
      </c>
      <c r="G1101" s="46">
        <f>IF('Women Field input'!K202="","",'Women Field input'!K202)</f>
        <v>0</v>
      </c>
      <c r="H1101" s="46">
        <f>IF('Women Field input'!L202="","",'Women Field input'!L202)</f>
        <v>0</v>
      </c>
      <c r="I1101" s="38" t="str">
        <f t="shared" si="100"/>
        <v/>
      </c>
    </row>
    <row r="1102" spans="1:9">
      <c r="A1102" t="str">
        <f>IF('Women Field input'!A203="","",'Women Field input'!A203)</f>
        <v/>
      </c>
      <c r="B1102" s="38">
        <f>IF('Women Field input'!B203="","",'Women Field input'!B203)</f>
        <v>7</v>
      </c>
      <c r="C1102" s="38" t="str">
        <f>IF('Women Field input'!C203="","",'Women Field input'!C203)</f>
        <v/>
      </c>
      <c r="D1102" s="38" t="str">
        <f>IF('Women Field input'!D203="","",'Women Field input'!D203)</f>
        <v/>
      </c>
      <c r="E1102" s="38" t="str">
        <f>IF('Women Field input'!E203="","",'Women Field input'!E203)</f>
        <v/>
      </c>
      <c r="F1102" s="50" t="str">
        <f>IF('Women Field input'!T203="","",'Women Field input'!G203)</f>
        <v/>
      </c>
      <c r="G1102" s="46">
        <f>IF('Women Field input'!K203="","",'Women Field input'!K203)</f>
        <v>0</v>
      </c>
      <c r="H1102" s="46">
        <f>IF('Women Field input'!L203="","",'Women Field input'!L203)</f>
        <v>0</v>
      </c>
      <c r="I1102" s="38" t="str">
        <f t="shared" si="100"/>
        <v/>
      </c>
    </row>
    <row r="1103" spans="1:9">
      <c r="A1103" t="str">
        <f>IF('Women Field input'!A204="","",'Women Field input'!A204)</f>
        <v/>
      </c>
      <c r="B1103" s="38">
        <f>IF('Women Field input'!B204="","",'Women Field input'!B204)</f>
        <v>8</v>
      </c>
      <c r="C1103" s="38" t="str">
        <f>IF('Women Field input'!C204="","",'Women Field input'!C204)</f>
        <v/>
      </c>
      <c r="D1103" s="38" t="str">
        <f>IF('Women Field input'!D204="","",'Women Field input'!D204)</f>
        <v/>
      </c>
      <c r="E1103" s="38" t="str">
        <f>IF('Women Field input'!E204="","",'Women Field input'!E204)</f>
        <v/>
      </c>
      <c r="F1103" s="50" t="str">
        <f>IF('Women Field input'!T204="","",'Women Field input'!G204)</f>
        <v/>
      </c>
      <c r="G1103" s="46">
        <f>IF('Women Field input'!K204="","",'Women Field input'!K204)</f>
        <v>0</v>
      </c>
      <c r="H1103" s="46">
        <f>IF('Women Field input'!L204="","",'Women Field input'!L204)</f>
        <v>0</v>
      </c>
      <c r="I1103" s="38" t="str">
        <f t="shared" si="100"/>
        <v/>
      </c>
    </row>
    <row r="1104" spans="1:9">
      <c r="A1104" s="16" t="str">
        <f>IF('Women Field input'!A205="","",'Women Field input'!A205)</f>
        <v>Event</v>
      </c>
      <c r="B1104" t="str">
        <f>IF('Women Field input'!B205="","",'Women Field input'!B205)</f>
        <v/>
      </c>
      <c r="C1104" t="str">
        <f>IF('Women Field input'!C205="","",'Women Field input'!C205)</f>
        <v/>
      </c>
      <c r="D1104" t="str">
        <f>IF('Women Field input'!D205="","",'Women Field input'!D205)</f>
        <v/>
      </c>
      <c r="E1104" t="str">
        <f>IF('Women Field input'!E205="","",'Women Field input'!E205)</f>
        <v/>
      </c>
      <c r="F1104" s="51" t="str">
        <f>IF('Women Field input'!T205="","",'Women Field input'!T205)</f>
        <v/>
      </c>
      <c r="G1104" s="2" t="str">
        <f>IF('Women Field input'!K205="","",'Women Field input'!K205)</f>
        <v/>
      </c>
      <c r="H1104" s="2" t="str">
        <f>IF('Women Field input'!L205="","",'Women Field input'!L205)</f>
        <v/>
      </c>
    </row>
    <row r="1105" spans="1:9">
      <c r="A1105" s="39" t="str">
        <f>IF('Women Field input'!A206="","",'Women Field input'!A206)</f>
        <v>HT</v>
      </c>
      <c r="B1105" s="47" t="str">
        <f>IF('Women Field input'!B206="","",'Women Field input'!B206)</f>
        <v>B+C string</v>
      </c>
      <c r="C1105" s="42" t="str">
        <f>IF('Women Field input'!C206="","",'Women Field input'!C206)</f>
        <v/>
      </c>
      <c r="D1105" s="42" t="str">
        <f>IF('Women Field input'!D206="","",'Women Field input'!D206)</f>
        <v/>
      </c>
      <c r="E1105" s="42" t="str">
        <f>IF('Women Field input'!E206="","",'Women Field input'!E206)</f>
        <v/>
      </c>
      <c r="F1105" s="48" t="str">
        <f>IF('Women Field input'!T206="","",'Women Field input'!T206)</f>
        <v>Formatted</v>
      </c>
      <c r="G1105" s="43" t="str">
        <f>IF('Women Field input'!K206="","",'Women Field input'!K206)</f>
        <v>Position</v>
      </c>
      <c r="H1105" s="43" t="str">
        <f>IF('Women Field input'!L206="","",'Women Field input'!L206)</f>
        <v>Bonus</v>
      </c>
      <c r="I1105" s="98" t="s">
        <v>261</v>
      </c>
    </row>
    <row r="1106" spans="1:9">
      <c r="A1106" s="40" t="str">
        <f>IF('Women Field input'!A207="","",'Women Field input'!A207)</f>
        <v>WOMEN</v>
      </c>
      <c r="B1106" s="37" t="str">
        <f>IF('Women Field input'!B207="","",'Women Field input'!B207)</f>
        <v>Position</v>
      </c>
      <c r="C1106" s="37" t="str">
        <f>IF('Women Field input'!C207="","",'Women Field input'!C207)</f>
        <v>Competitor</v>
      </c>
      <c r="D1106" s="37" t="str">
        <f>IF('Women Field input'!D207="","",'Women Field input'!D207)</f>
        <v>Club</v>
      </c>
      <c r="E1106" s="37" t="str">
        <f>IF('Women Field input'!E207="","",'Women Field input'!E207)</f>
        <v>Bib Number</v>
      </c>
      <c r="F1106" s="49" t="str">
        <f>IF('Women Field input'!T207="","",'Women Field input'!T207)</f>
        <v>Performance</v>
      </c>
      <c r="G1106" s="45" t="str">
        <f>IF('Women Field input'!K207="","",'Women Field input'!K207)</f>
        <v>Points</v>
      </c>
      <c r="H1106" s="45" t="str">
        <f>IF('Women Field input'!L207="","",'Women Field input'!L207)</f>
        <v>Points</v>
      </c>
      <c r="I1106" s="44" t="s">
        <v>262</v>
      </c>
    </row>
    <row r="1107" spans="1:9">
      <c r="A1107" t="str">
        <f>IF('Women Field input'!A208="","",'Women Field input'!A208)</f>
        <v/>
      </c>
      <c r="B1107" s="38">
        <f>IF('Women Field input'!B208="","",'Women Field input'!B208)</f>
        <v>1</v>
      </c>
      <c r="C1107" s="38" t="str">
        <f>IF('Women Field input'!C208="","",'Women Field input'!C208)</f>
        <v/>
      </c>
      <c r="D1107" s="38" t="str">
        <f>IF('Women Field input'!D208="","",'Women Field input'!D208)</f>
        <v/>
      </c>
      <c r="E1107" s="38" t="str">
        <f>IF('Women Field input'!E208="","",'Women Field input'!E208)</f>
        <v/>
      </c>
      <c r="F1107" s="50" t="str">
        <f>IF('Women Field input'!T208="","",'Women Field input'!G208)</f>
        <v/>
      </c>
      <c r="G1107" s="46">
        <f>IF('Women Field input'!K208="","",'Women Field input'!K208)</f>
        <v>0</v>
      </c>
      <c r="H1107" s="46">
        <f>IF('Women Field input'!L208="","",'Women Field input'!L208)</f>
        <v>0</v>
      </c>
      <c r="I1107" s="99" t="str">
        <f>IF(G1107=0,"",F1107)</f>
        <v/>
      </c>
    </row>
    <row r="1108" spans="1:9">
      <c r="A1108" t="str">
        <f>IF('Women Field input'!A209="","",'Women Field input'!A209)</f>
        <v/>
      </c>
      <c r="B1108" s="38">
        <f>IF('Women Field input'!B209="","",'Women Field input'!B209)</f>
        <v>2</v>
      </c>
      <c r="C1108" s="38" t="str">
        <f>IF('Women Field input'!C209="","",'Women Field input'!C209)</f>
        <v/>
      </c>
      <c r="D1108" s="38" t="str">
        <f>IF('Women Field input'!D209="","",'Women Field input'!D209)</f>
        <v/>
      </c>
      <c r="E1108" s="38" t="str">
        <f>IF('Women Field input'!E209="","",'Women Field input'!E209)</f>
        <v/>
      </c>
      <c r="F1108" s="50" t="str">
        <f>IF('Women Field input'!T209="","",'Women Field input'!G209)</f>
        <v/>
      </c>
      <c r="G1108" s="46">
        <f>IF('Women Field input'!K209="","",'Women Field input'!K209)</f>
        <v>0</v>
      </c>
      <c r="H1108" s="46">
        <f>IF('Women Field input'!L209="","",'Women Field input'!L209)</f>
        <v>0</v>
      </c>
      <c r="I1108" s="38" t="str">
        <f t="shared" ref="I1108:I1114" si="101">IF(G1108=0,"",F1108)</f>
        <v/>
      </c>
    </row>
    <row r="1109" spans="1:9">
      <c r="A1109" t="str">
        <f>IF('Women Field input'!A210="","",'Women Field input'!A210)</f>
        <v/>
      </c>
      <c r="B1109" s="38">
        <f>IF('Women Field input'!B210="","",'Women Field input'!B210)</f>
        <v>3</v>
      </c>
      <c r="C1109" s="38" t="str">
        <f>IF('Women Field input'!C210="","",'Women Field input'!C210)</f>
        <v/>
      </c>
      <c r="D1109" s="38" t="str">
        <f>IF('Women Field input'!D210="","",'Women Field input'!D210)</f>
        <v/>
      </c>
      <c r="E1109" s="38" t="str">
        <f>IF('Women Field input'!E210="","",'Women Field input'!E210)</f>
        <v/>
      </c>
      <c r="F1109" s="50" t="str">
        <f>IF('Women Field input'!T210="","",'Women Field input'!G210)</f>
        <v/>
      </c>
      <c r="G1109" s="46">
        <f>IF('Women Field input'!K210="","",'Women Field input'!K210)</f>
        <v>0</v>
      </c>
      <c r="H1109" s="46">
        <f>IF('Women Field input'!L210="","",'Women Field input'!L210)</f>
        <v>0</v>
      </c>
      <c r="I1109" s="38" t="str">
        <f t="shared" si="101"/>
        <v/>
      </c>
    </row>
    <row r="1110" spans="1:9">
      <c r="A1110" t="str">
        <f>IF('Women Field input'!A211="","",'Women Field input'!A211)</f>
        <v/>
      </c>
      <c r="B1110" s="38">
        <f>IF('Women Field input'!B211="","",'Women Field input'!B211)</f>
        <v>4</v>
      </c>
      <c r="C1110" s="38" t="str">
        <f>IF('Women Field input'!C211="","",'Women Field input'!C211)</f>
        <v/>
      </c>
      <c r="D1110" s="38" t="str">
        <f>IF('Women Field input'!D211="","",'Women Field input'!D211)</f>
        <v/>
      </c>
      <c r="E1110" s="38" t="str">
        <f>IF('Women Field input'!E211="","",'Women Field input'!E211)</f>
        <v/>
      </c>
      <c r="F1110" s="50" t="str">
        <f>IF('Women Field input'!T211="","",'Women Field input'!G211)</f>
        <v/>
      </c>
      <c r="G1110" s="46">
        <f>IF('Women Field input'!K211="","",'Women Field input'!K211)</f>
        <v>0</v>
      </c>
      <c r="H1110" s="46">
        <f>IF('Women Field input'!L211="","",'Women Field input'!L211)</f>
        <v>0</v>
      </c>
      <c r="I1110" s="38" t="str">
        <f t="shared" si="101"/>
        <v/>
      </c>
    </row>
    <row r="1111" spans="1:9">
      <c r="A1111" t="str">
        <f>IF('Women Field input'!A212="","",'Women Field input'!A212)</f>
        <v/>
      </c>
      <c r="B1111" s="38">
        <f>IF('Women Field input'!B212="","",'Women Field input'!B212)</f>
        <v>5</v>
      </c>
      <c r="C1111" s="38" t="str">
        <f>IF('Women Field input'!C212="","",'Women Field input'!C212)</f>
        <v/>
      </c>
      <c r="D1111" s="38" t="str">
        <f>IF('Women Field input'!D212="","",'Women Field input'!D212)</f>
        <v/>
      </c>
      <c r="E1111" s="38" t="str">
        <f>IF('Women Field input'!E212="","",'Women Field input'!E212)</f>
        <v/>
      </c>
      <c r="F1111" s="50" t="str">
        <f>IF('Women Field input'!T212="","",'Women Field input'!G212)</f>
        <v/>
      </c>
      <c r="G1111" s="46">
        <f>IF('Women Field input'!K212="","",'Women Field input'!K212)</f>
        <v>0</v>
      </c>
      <c r="H1111" s="46">
        <f>IF('Women Field input'!L212="","",'Women Field input'!L212)</f>
        <v>0</v>
      </c>
      <c r="I1111" s="38" t="str">
        <f t="shared" si="101"/>
        <v/>
      </c>
    </row>
    <row r="1112" spans="1:9">
      <c r="A1112" t="str">
        <f>IF('Women Field input'!A213="","",'Women Field input'!A213)</f>
        <v/>
      </c>
      <c r="B1112" s="38">
        <f>IF('Women Field input'!B213="","",'Women Field input'!B213)</f>
        <v>6</v>
      </c>
      <c r="C1112" s="38" t="str">
        <f>IF('Women Field input'!C213="","",'Women Field input'!C213)</f>
        <v/>
      </c>
      <c r="D1112" s="38" t="str">
        <f>IF('Women Field input'!D213="","",'Women Field input'!D213)</f>
        <v/>
      </c>
      <c r="E1112" s="38" t="str">
        <f>IF('Women Field input'!E213="","",'Women Field input'!E213)</f>
        <v/>
      </c>
      <c r="F1112" s="50" t="str">
        <f>IF('Women Field input'!T213="","",'Women Field input'!G213)</f>
        <v/>
      </c>
      <c r="G1112" s="46">
        <f>IF('Women Field input'!K213="","",'Women Field input'!K213)</f>
        <v>0</v>
      </c>
      <c r="H1112" s="46">
        <f>IF('Women Field input'!L213="","",'Women Field input'!L213)</f>
        <v>0</v>
      </c>
      <c r="I1112" s="38" t="str">
        <f t="shared" si="101"/>
        <v/>
      </c>
    </row>
    <row r="1113" spans="1:9">
      <c r="A1113" t="str">
        <f>IF('Women Field input'!A214="","",'Women Field input'!A214)</f>
        <v/>
      </c>
      <c r="B1113" s="38">
        <f>IF('Women Field input'!B214="","",'Women Field input'!B214)</f>
        <v>7</v>
      </c>
      <c r="C1113" s="38" t="str">
        <f>IF('Women Field input'!C214="","",'Women Field input'!C214)</f>
        <v/>
      </c>
      <c r="D1113" s="38" t="str">
        <f>IF('Women Field input'!D214="","",'Women Field input'!D214)</f>
        <v/>
      </c>
      <c r="E1113" s="38" t="str">
        <f>IF('Women Field input'!E214="","",'Women Field input'!E214)</f>
        <v/>
      </c>
      <c r="F1113" s="50" t="str">
        <f>IF('Women Field input'!T214="","",'Women Field input'!G214)</f>
        <v/>
      </c>
      <c r="G1113" s="46">
        <f>IF('Women Field input'!K214="","",'Women Field input'!K214)</f>
        <v>0</v>
      </c>
      <c r="H1113" s="46">
        <f>IF('Women Field input'!L214="","",'Women Field input'!L214)</f>
        <v>0</v>
      </c>
      <c r="I1113" s="38" t="str">
        <f t="shared" si="101"/>
        <v/>
      </c>
    </row>
    <row r="1114" spans="1:9">
      <c r="A1114" t="str">
        <f>IF('Women Field input'!A215="","",'Women Field input'!A215)</f>
        <v/>
      </c>
      <c r="B1114" s="38">
        <f>IF('Women Field input'!B215="","",'Women Field input'!B215)</f>
        <v>8</v>
      </c>
      <c r="C1114" s="38" t="str">
        <f>IF('Women Field input'!C215="","",'Women Field input'!C215)</f>
        <v/>
      </c>
      <c r="D1114" s="38" t="str">
        <f>IF('Women Field input'!D215="","",'Women Field input'!D215)</f>
        <v/>
      </c>
      <c r="E1114" s="38" t="str">
        <f>IF('Women Field input'!E215="","",'Women Field input'!E215)</f>
        <v/>
      </c>
      <c r="F1114" s="50" t="str">
        <f>IF('Women Field input'!T215="","",'Women Field input'!G215)</f>
        <v/>
      </c>
      <c r="G1114" s="46">
        <f>IF('Women Field input'!K215="","",'Women Field input'!K215)</f>
        <v>0</v>
      </c>
      <c r="H1114" s="46">
        <f>IF('Women Field input'!L215="","",'Women Field input'!L215)</f>
        <v>0</v>
      </c>
      <c r="I1114" s="38" t="str">
        <f t="shared" si="101"/>
        <v/>
      </c>
    </row>
    <row r="1115" spans="1:9">
      <c r="A1115" t="str">
        <f>IF('Women Field input'!A216="","",'Women Field input'!A216)</f>
        <v/>
      </c>
      <c r="B1115" s="38">
        <f>IF('Women Field input'!B216="","",'Women Field input'!B216)</f>
        <v>9</v>
      </c>
      <c r="C1115" s="38" t="str">
        <f>IF('Women Field input'!C216="","",'Women Field input'!C216)</f>
        <v/>
      </c>
      <c r="D1115" s="38" t="str">
        <f>IF('Women Field input'!D216="","",'Women Field input'!D216)</f>
        <v/>
      </c>
      <c r="E1115" s="38" t="str">
        <f>IF('Women Field input'!E216="","",'Women Field input'!E216)</f>
        <v/>
      </c>
      <c r="F1115" s="50" t="str">
        <f>IF('Women Field input'!T216="","",'Women Field input'!G216)</f>
        <v/>
      </c>
      <c r="G1115" s="46">
        <f>IF('Women Field input'!K216="","",'Women Field input'!K216)</f>
        <v>0</v>
      </c>
      <c r="H1115" s="46">
        <f>IF('Women Field input'!L216="","",'Women Field input'!L216)</f>
        <v>0</v>
      </c>
      <c r="I1115" s="99" t="str">
        <f>IF(G1115=0,"",F1115)</f>
        <v/>
      </c>
    </row>
    <row r="1116" spans="1:9">
      <c r="A1116" t="str">
        <f>IF('Women Field input'!A217="","",'Women Field input'!A217)</f>
        <v/>
      </c>
      <c r="B1116" s="38">
        <f>IF('Women Field input'!B217="","",'Women Field input'!B217)</f>
        <v>10</v>
      </c>
      <c r="C1116" s="38" t="str">
        <f>IF('Women Field input'!C217="","",'Women Field input'!C217)</f>
        <v/>
      </c>
      <c r="D1116" s="38" t="str">
        <f>IF('Women Field input'!D217="","",'Women Field input'!D217)</f>
        <v/>
      </c>
      <c r="E1116" s="38" t="str">
        <f>IF('Women Field input'!E217="","",'Women Field input'!E217)</f>
        <v/>
      </c>
      <c r="F1116" s="50" t="str">
        <f>IF('Women Field input'!T217="","",'Women Field input'!G217)</f>
        <v/>
      </c>
      <c r="G1116" s="46">
        <f>IF('Women Field input'!K217="","",'Women Field input'!K217)</f>
        <v>0</v>
      </c>
      <c r="H1116" s="46">
        <f>IF('Women Field input'!L217="","",'Women Field input'!L217)</f>
        <v>0</v>
      </c>
      <c r="I1116" s="38" t="str">
        <f t="shared" ref="I1116:I1122" si="102">IF(G1116=0,"",F1116)</f>
        <v/>
      </c>
    </row>
    <row r="1117" spans="1:9">
      <c r="A1117" t="str">
        <f>IF('Women Field input'!A218="","",'Women Field input'!A218)</f>
        <v/>
      </c>
      <c r="B1117" s="38">
        <f>IF('Women Field input'!B218="","",'Women Field input'!B218)</f>
        <v>11</v>
      </c>
      <c r="C1117" s="38" t="str">
        <f>IF('Women Field input'!C218="","",'Women Field input'!C218)</f>
        <v/>
      </c>
      <c r="D1117" s="38" t="str">
        <f>IF('Women Field input'!D218="","",'Women Field input'!D218)</f>
        <v/>
      </c>
      <c r="E1117" s="38" t="str">
        <f>IF('Women Field input'!E218="","",'Women Field input'!E218)</f>
        <v/>
      </c>
      <c r="F1117" s="50" t="str">
        <f>IF('Women Field input'!T218="","",'Women Field input'!G218)</f>
        <v/>
      </c>
      <c r="G1117" s="46">
        <f>IF('Women Field input'!K218="","",'Women Field input'!K218)</f>
        <v>0</v>
      </c>
      <c r="H1117" s="46">
        <f>IF('Women Field input'!L218="","",'Women Field input'!L218)</f>
        <v>0</v>
      </c>
      <c r="I1117" s="38" t="str">
        <f t="shared" si="102"/>
        <v/>
      </c>
    </row>
    <row r="1118" spans="1:9">
      <c r="A1118" t="str">
        <f>IF('Women Field input'!A219="","",'Women Field input'!A219)</f>
        <v/>
      </c>
      <c r="B1118" s="38">
        <f>IF('Women Field input'!B219="","",'Women Field input'!B219)</f>
        <v>12</v>
      </c>
      <c r="C1118" s="38" t="str">
        <f>IF('Women Field input'!C219="","",'Women Field input'!C219)</f>
        <v/>
      </c>
      <c r="D1118" s="38" t="str">
        <f>IF('Women Field input'!D219="","",'Women Field input'!D219)</f>
        <v/>
      </c>
      <c r="E1118" s="38" t="str">
        <f>IF('Women Field input'!E219="","",'Women Field input'!E219)</f>
        <v/>
      </c>
      <c r="F1118" s="50" t="str">
        <f>IF('Women Field input'!T219="","",'Women Field input'!G219)</f>
        <v/>
      </c>
      <c r="G1118" s="46">
        <f>IF('Women Field input'!K219="","",'Women Field input'!K219)</f>
        <v>0</v>
      </c>
      <c r="H1118" s="46">
        <f>IF('Women Field input'!L219="","",'Women Field input'!L219)</f>
        <v>0</v>
      </c>
      <c r="I1118" s="38" t="str">
        <f t="shared" si="102"/>
        <v/>
      </c>
    </row>
    <row r="1119" spans="1:9">
      <c r="A1119" t="str">
        <f>IF('Women Field input'!A220="","",'Women Field input'!A220)</f>
        <v/>
      </c>
      <c r="B1119" s="38">
        <f>IF('Women Field input'!B220="","",'Women Field input'!B220)</f>
        <v>13</v>
      </c>
      <c r="C1119" s="38" t="str">
        <f>IF('Women Field input'!C220="","",'Women Field input'!C220)</f>
        <v/>
      </c>
      <c r="D1119" s="38" t="str">
        <f>IF('Women Field input'!D220="","",'Women Field input'!D220)</f>
        <v/>
      </c>
      <c r="E1119" s="38" t="str">
        <f>IF('Women Field input'!E220="","",'Women Field input'!E220)</f>
        <v/>
      </c>
      <c r="F1119" s="50" t="str">
        <f>IF('Women Field input'!T220="","",'Women Field input'!G220)</f>
        <v/>
      </c>
      <c r="G1119" s="46">
        <f>IF('Women Field input'!K220="","",'Women Field input'!K220)</f>
        <v>0</v>
      </c>
      <c r="H1119" s="46">
        <f>IF('Women Field input'!L220="","",'Women Field input'!L220)</f>
        <v>0</v>
      </c>
      <c r="I1119" s="38" t="str">
        <f t="shared" si="102"/>
        <v/>
      </c>
    </row>
    <row r="1120" spans="1:9">
      <c r="A1120" t="str">
        <f>IF('Women Field input'!A221="","",'Women Field input'!A221)</f>
        <v/>
      </c>
      <c r="B1120" s="38">
        <f>IF('Women Field input'!B221="","",'Women Field input'!B221)</f>
        <v>14</v>
      </c>
      <c r="C1120" s="38" t="str">
        <f>IF('Women Field input'!C221="","",'Women Field input'!C221)</f>
        <v/>
      </c>
      <c r="D1120" s="38" t="str">
        <f>IF('Women Field input'!D221="","",'Women Field input'!D221)</f>
        <v/>
      </c>
      <c r="E1120" s="38" t="str">
        <f>IF('Women Field input'!E221="","",'Women Field input'!E221)</f>
        <v/>
      </c>
      <c r="F1120" s="50" t="str">
        <f>IF('Women Field input'!T221="","",'Women Field input'!G221)</f>
        <v/>
      </c>
      <c r="G1120" s="46">
        <f>IF('Women Field input'!K221="","",'Women Field input'!K221)</f>
        <v>0</v>
      </c>
      <c r="H1120" s="46">
        <f>IF('Women Field input'!L221="","",'Women Field input'!L221)</f>
        <v>0</v>
      </c>
      <c r="I1120" s="38" t="str">
        <f t="shared" si="102"/>
        <v/>
      </c>
    </row>
    <row r="1121" spans="1:9">
      <c r="A1121" t="str">
        <f>IF('Women Field input'!A222="","",'Women Field input'!A222)</f>
        <v/>
      </c>
      <c r="B1121" s="38">
        <f>IF('Women Field input'!B222="","",'Women Field input'!B222)</f>
        <v>15</v>
      </c>
      <c r="C1121" s="38" t="str">
        <f>IF('Women Field input'!C222="","",'Women Field input'!C222)</f>
        <v/>
      </c>
      <c r="D1121" s="38" t="str">
        <f>IF('Women Field input'!D222="","",'Women Field input'!D222)</f>
        <v/>
      </c>
      <c r="E1121" s="38" t="str">
        <f>IF('Women Field input'!E222="","",'Women Field input'!E222)</f>
        <v/>
      </c>
      <c r="F1121" s="50" t="str">
        <f>IF('Women Field input'!T222="","",'Women Field input'!G222)</f>
        <v/>
      </c>
      <c r="G1121" s="46">
        <f>IF('Women Field input'!K222="","",'Women Field input'!K222)</f>
        <v>0</v>
      </c>
      <c r="H1121" s="46">
        <f>IF('Women Field input'!L222="","",'Women Field input'!L222)</f>
        <v>0</v>
      </c>
      <c r="I1121" s="38" t="str">
        <f t="shared" si="102"/>
        <v/>
      </c>
    </row>
    <row r="1122" spans="1:9">
      <c r="A1122" t="str">
        <f>IF('Women Field input'!A223="","",'Women Field input'!A223)</f>
        <v/>
      </c>
      <c r="B1122" s="38">
        <f>IF('Women Field input'!B223="","",'Women Field input'!B223)</f>
        <v>16</v>
      </c>
      <c r="C1122" s="38" t="str">
        <f>IF('Women Field input'!C223="","",'Women Field input'!C223)</f>
        <v/>
      </c>
      <c r="D1122" s="38" t="str">
        <f>IF('Women Field input'!D223="","",'Women Field input'!D223)</f>
        <v/>
      </c>
      <c r="E1122" s="38" t="str">
        <f>IF('Women Field input'!E223="","",'Women Field input'!E223)</f>
        <v/>
      </c>
      <c r="F1122" s="50" t="str">
        <f>IF('Women Field input'!T223="","",'Women Field input'!G223)</f>
        <v/>
      </c>
      <c r="G1122" s="46">
        <f>IF('Women Field input'!K223="","",'Women Field input'!K223)</f>
        <v>0</v>
      </c>
      <c r="H1122" s="46">
        <f>IF('Women Field input'!L223="","",'Women Field input'!L223)</f>
        <v>0</v>
      </c>
      <c r="I1122" s="38" t="str">
        <f t="shared" si="102"/>
        <v/>
      </c>
    </row>
    <row r="1123" spans="1:9">
      <c r="A1123" t="str">
        <f>IF('Women Field input'!A224="","",'Women Field input'!A224)</f>
        <v/>
      </c>
      <c r="B1123" t="str">
        <f>IF('Women Field input'!B224="","",'Women Field input'!B224)</f>
        <v/>
      </c>
      <c r="C1123" t="str">
        <f>IF('Women Field input'!C224="","",'Women Field input'!C224)</f>
        <v/>
      </c>
      <c r="D1123" t="str">
        <f>IF('Women Field input'!D224="","",'Women Field input'!D224)</f>
        <v/>
      </c>
      <c r="E1123" t="str">
        <f>IF('Women Field input'!E224="","",'Women Field input'!E224)</f>
        <v/>
      </c>
      <c r="F1123" s="51" t="str">
        <f>IF('Women Field input'!T224="","",'Women Field input'!T224)</f>
        <v/>
      </c>
      <c r="G1123" t="str">
        <f>IF('Women Field input'!K224="","",'Women Field input'!K224)</f>
        <v/>
      </c>
      <c r="H1123" t="str">
        <f>IF('Women Field input'!L224="","",'Women Field input'!L224)</f>
        <v/>
      </c>
    </row>
    <row r="1124" spans="1:9">
      <c r="A1124" t="str">
        <f>IF('Women Field input'!A225="","",'Women Field input'!A225)</f>
        <v/>
      </c>
      <c r="B1124" t="str">
        <f>IF('Women Field input'!B225="","",'Women Field input'!B225)</f>
        <v/>
      </c>
      <c r="C1124" t="str">
        <f>IF('Women Field input'!C225="","",'Women Field input'!C225)</f>
        <v/>
      </c>
      <c r="D1124" t="str">
        <f>IF('Women Field input'!D225="","",'Women Field input'!D225)</f>
        <v/>
      </c>
      <c r="E1124" t="str">
        <f>IF('Women Field input'!E225="","",'Women Field input'!E225)</f>
        <v/>
      </c>
      <c r="F1124" s="51" t="str">
        <f>IF('Women Field input'!T225="","",'Women Field input'!T225)</f>
        <v/>
      </c>
      <c r="G1124" t="str">
        <f>IF('Women Field input'!K225="","",'Women Field input'!K225)</f>
        <v/>
      </c>
      <c r="H1124" t="str">
        <f>IF('Women Field input'!L225="","",'Women Field input'!L225)</f>
        <v/>
      </c>
    </row>
    <row r="1125" spans="1:9">
      <c r="A1125" s="39" t="str">
        <f>IF('Women Field input'!A226="","",'Women Field input'!A226)</f>
        <v>Event</v>
      </c>
      <c r="B1125" s="39" t="str">
        <f>IF('Women Field input'!B226="","",'Women Field input'!B226)</f>
        <v>Event</v>
      </c>
      <c r="C1125" s="39" t="str">
        <f>IF('Women Field input'!C226="","",'Women Field input'!C226)</f>
        <v>JT</v>
      </c>
      <c r="D1125" s="39" t="str">
        <f>IF('Women Field input'!D226="","",'Women Field input'!D226)</f>
        <v>metres</v>
      </c>
      <c r="E1125" s="40" t="str">
        <f>IF('Women Field input'!E226="","",'Women Field input'!E226)</f>
        <v/>
      </c>
      <c r="F1125" s="51" t="str">
        <f>IF('Women Field input'!T226="","",'Women Field input'!T226)</f>
        <v/>
      </c>
      <c r="G1125" s="2" t="str">
        <f>IF('Women Field input'!K226="","",'Women Field input'!K226)</f>
        <v/>
      </c>
      <c r="H1125" s="2" t="str">
        <f>IF('Women Field input'!L226="","",'Women Field input'!L226)</f>
        <v/>
      </c>
    </row>
    <row r="1126" spans="1:9">
      <c r="A1126" s="39" t="str">
        <f>IF('Women Field input'!A227="","",'Women Field input'!A227)</f>
        <v>JT</v>
      </c>
      <c r="B1126" s="41" t="str">
        <f>IF('Women Field input'!B227="","",'Women Field input'!B227)</f>
        <v>A string</v>
      </c>
      <c r="C1126" s="42" t="str">
        <f>IF('Women Field input'!C227="","",'Women Field input'!C227)</f>
        <v/>
      </c>
      <c r="D1126" s="42" t="str">
        <f>IF('Women Field input'!D227="","",'Women Field input'!D227)</f>
        <v/>
      </c>
      <c r="E1126" s="42" t="str">
        <f>IF('Women Field input'!E227="","",'Women Field input'!E227)</f>
        <v/>
      </c>
      <c r="F1126" s="48" t="str">
        <f>IF('Women Field input'!T227="","",'Women Field input'!T227)</f>
        <v>Formatted</v>
      </c>
      <c r="G1126" s="43" t="str">
        <f>IF('Women Field input'!K227="","",'Women Field input'!K227)</f>
        <v>Position</v>
      </c>
      <c r="H1126" s="43" t="str">
        <f>IF('Women Field input'!L227="","",'Women Field input'!L227)</f>
        <v>Bonus</v>
      </c>
      <c r="I1126" s="98" t="s">
        <v>261</v>
      </c>
    </row>
    <row r="1127" spans="1:9">
      <c r="A1127" s="40" t="str">
        <f>IF('Women Field input'!A228="","",'Women Field input'!A228)</f>
        <v>WOMEN</v>
      </c>
      <c r="B1127" s="44" t="str">
        <f>IF('Women Field input'!B228="","",'Women Field input'!B228)</f>
        <v>Position</v>
      </c>
      <c r="C1127" s="37" t="str">
        <f>IF('Women Field input'!C228="","",'Women Field input'!C228)</f>
        <v>Competitor</v>
      </c>
      <c r="D1127" s="37" t="str">
        <f>IF('Women Field input'!D228="","",'Women Field input'!D228)</f>
        <v>Club</v>
      </c>
      <c r="E1127" s="37" t="str">
        <f>IF('Women Field input'!E228="","",'Women Field input'!E228)</f>
        <v>Bib Number</v>
      </c>
      <c r="F1127" s="49" t="str">
        <f>IF('Women Field input'!T228="","",'Women Field input'!T228)</f>
        <v>Performance</v>
      </c>
      <c r="G1127" s="45" t="str">
        <f>IF('Women Field input'!K228="","",'Women Field input'!K228)</f>
        <v>Points</v>
      </c>
      <c r="H1127" s="45" t="str">
        <f>IF('Women Field input'!L228="","",'Women Field input'!L228)</f>
        <v>Points</v>
      </c>
      <c r="I1127" s="44" t="s">
        <v>262</v>
      </c>
    </row>
    <row r="1128" spans="1:9">
      <c r="A1128" t="str">
        <f>IF('Women Field input'!A229="","",'Women Field input'!A229)</f>
        <v/>
      </c>
      <c r="B1128" s="38">
        <f>IF('Women Field input'!B229="","",'Women Field input'!B229)</f>
        <v>1</v>
      </c>
      <c r="C1128" s="38" t="str">
        <f>IF('Women Field input'!C229="","",'Women Field input'!C229)</f>
        <v/>
      </c>
      <c r="D1128" s="38" t="str">
        <f>IF('Women Field input'!D229="","",'Women Field input'!D229)</f>
        <v/>
      </c>
      <c r="E1128" s="38" t="str">
        <f>IF('Women Field input'!E229="","",'Women Field input'!E229)</f>
        <v/>
      </c>
      <c r="F1128" s="50" t="str">
        <f>IF('Women Field input'!T229="","",'Women Field input'!G229)</f>
        <v/>
      </c>
      <c r="G1128" s="46">
        <f>IF('Women Field input'!K229="","",'Women Field input'!K229)</f>
        <v>0</v>
      </c>
      <c r="H1128" s="46">
        <f>IF('Women Field input'!L229="","",'Women Field input'!L229)</f>
        <v>0</v>
      </c>
      <c r="I1128" s="99" t="str">
        <f>IF(G1128=0,"",F1128)</f>
        <v/>
      </c>
    </row>
    <row r="1129" spans="1:9">
      <c r="A1129" t="str">
        <f>IF('Women Field input'!A230="","",'Women Field input'!A230)</f>
        <v/>
      </c>
      <c r="B1129" s="38">
        <f>IF('Women Field input'!B230="","",'Women Field input'!B230)</f>
        <v>2</v>
      </c>
      <c r="C1129" s="38" t="str">
        <f>IF('Women Field input'!C230="","",'Women Field input'!C230)</f>
        <v/>
      </c>
      <c r="D1129" s="38" t="str">
        <f>IF('Women Field input'!D230="","",'Women Field input'!D230)</f>
        <v/>
      </c>
      <c r="E1129" s="38" t="str">
        <f>IF('Women Field input'!E230="","",'Women Field input'!E230)</f>
        <v/>
      </c>
      <c r="F1129" s="50" t="str">
        <f>IF('Women Field input'!T230="","",'Women Field input'!G230)</f>
        <v/>
      </c>
      <c r="G1129" s="46">
        <f>IF('Women Field input'!K230="","",'Women Field input'!K230)</f>
        <v>0</v>
      </c>
      <c r="H1129" s="46">
        <f>IF('Women Field input'!L230="","",'Women Field input'!L230)</f>
        <v>0</v>
      </c>
      <c r="I1129" s="38" t="str">
        <f t="shared" ref="I1129:I1135" si="103">IF(G1129=0,"",F1129)</f>
        <v/>
      </c>
    </row>
    <row r="1130" spans="1:9">
      <c r="A1130" t="str">
        <f>IF('Women Field input'!A231="","",'Women Field input'!A231)</f>
        <v/>
      </c>
      <c r="B1130" s="38">
        <f>IF('Women Field input'!B231="","",'Women Field input'!B231)</f>
        <v>3</v>
      </c>
      <c r="C1130" s="38" t="str">
        <f>IF('Women Field input'!C231="","",'Women Field input'!C231)</f>
        <v/>
      </c>
      <c r="D1130" s="38" t="str">
        <f>IF('Women Field input'!D231="","",'Women Field input'!D231)</f>
        <v/>
      </c>
      <c r="E1130" s="38" t="str">
        <f>IF('Women Field input'!E231="","",'Women Field input'!E231)</f>
        <v/>
      </c>
      <c r="F1130" s="50" t="str">
        <f>IF('Women Field input'!T231="","",'Women Field input'!G231)</f>
        <v/>
      </c>
      <c r="G1130" s="46">
        <f>IF('Women Field input'!K231="","",'Women Field input'!K231)</f>
        <v>0</v>
      </c>
      <c r="H1130" s="46">
        <f>IF('Women Field input'!L231="","",'Women Field input'!L231)</f>
        <v>0</v>
      </c>
      <c r="I1130" s="38" t="str">
        <f t="shared" si="103"/>
        <v/>
      </c>
    </row>
    <row r="1131" spans="1:9">
      <c r="A1131" t="str">
        <f>IF('Women Field input'!A232="","",'Women Field input'!A232)</f>
        <v/>
      </c>
      <c r="B1131" s="38">
        <f>IF('Women Field input'!B232="","",'Women Field input'!B232)</f>
        <v>4</v>
      </c>
      <c r="C1131" s="38" t="str">
        <f>IF('Women Field input'!C232="","",'Women Field input'!C232)</f>
        <v/>
      </c>
      <c r="D1131" s="38" t="str">
        <f>IF('Women Field input'!D232="","",'Women Field input'!D232)</f>
        <v/>
      </c>
      <c r="E1131" s="38" t="str">
        <f>IF('Women Field input'!E232="","",'Women Field input'!E232)</f>
        <v/>
      </c>
      <c r="F1131" s="50" t="str">
        <f>IF('Women Field input'!T232="","",'Women Field input'!G232)</f>
        <v/>
      </c>
      <c r="G1131" s="46">
        <f>IF('Women Field input'!K232="","",'Women Field input'!K232)</f>
        <v>0</v>
      </c>
      <c r="H1131" s="46">
        <f>IF('Women Field input'!L232="","",'Women Field input'!L232)</f>
        <v>0</v>
      </c>
      <c r="I1131" s="38" t="str">
        <f t="shared" si="103"/>
        <v/>
      </c>
    </row>
    <row r="1132" spans="1:9">
      <c r="A1132" t="str">
        <f>IF('Women Field input'!A233="","",'Women Field input'!A233)</f>
        <v/>
      </c>
      <c r="B1132" s="38">
        <f>IF('Women Field input'!B233="","",'Women Field input'!B233)</f>
        <v>5</v>
      </c>
      <c r="C1132" s="38" t="str">
        <f>IF('Women Field input'!C233="","",'Women Field input'!C233)</f>
        <v/>
      </c>
      <c r="D1132" s="38" t="str">
        <f>IF('Women Field input'!D233="","",'Women Field input'!D233)</f>
        <v/>
      </c>
      <c r="E1132" s="38" t="str">
        <f>IF('Women Field input'!E233="","",'Women Field input'!E233)</f>
        <v/>
      </c>
      <c r="F1132" s="50" t="str">
        <f>IF('Women Field input'!T233="","",'Women Field input'!G233)</f>
        <v/>
      </c>
      <c r="G1132" s="46">
        <f>IF('Women Field input'!K233="","",'Women Field input'!K233)</f>
        <v>0</v>
      </c>
      <c r="H1132" s="46">
        <f>IF('Women Field input'!L233="","",'Women Field input'!L233)</f>
        <v>0</v>
      </c>
      <c r="I1132" s="38" t="str">
        <f t="shared" si="103"/>
        <v/>
      </c>
    </row>
    <row r="1133" spans="1:9">
      <c r="A1133" t="str">
        <f>IF('Women Field input'!A234="","",'Women Field input'!A234)</f>
        <v/>
      </c>
      <c r="B1133" s="38">
        <f>IF('Women Field input'!B234="","",'Women Field input'!B234)</f>
        <v>6</v>
      </c>
      <c r="C1133" s="38" t="str">
        <f>IF('Women Field input'!C234="","",'Women Field input'!C234)</f>
        <v/>
      </c>
      <c r="D1133" s="38" t="str">
        <f>IF('Women Field input'!D234="","",'Women Field input'!D234)</f>
        <v/>
      </c>
      <c r="E1133" s="38" t="str">
        <f>IF('Women Field input'!E234="","",'Women Field input'!E234)</f>
        <v/>
      </c>
      <c r="F1133" s="50" t="str">
        <f>IF('Women Field input'!T234="","",'Women Field input'!G234)</f>
        <v/>
      </c>
      <c r="G1133" s="46">
        <f>IF('Women Field input'!K234="","",'Women Field input'!K234)</f>
        <v>0</v>
      </c>
      <c r="H1133" s="46">
        <f>IF('Women Field input'!L234="","",'Women Field input'!L234)</f>
        <v>0</v>
      </c>
      <c r="I1133" s="38" t="str">
        <f t="shared" si="103"/>
        <v/>
      </c>
    </row>
    <row r="1134" spans="1:9">
      <c r="A1134" t="str">
        <f>IF('Women Field input'!A235="","",'Women Field input'!A235)</f>
        <v/>
      </c>
      <c r="B1134" s="38">
        <f>IF('Women Field input'!B235="","",'Women Field input'!B235)</f>
        <v>7</v>
      </c>
      <c r="C1134" s="38" t="str">
        <f>IF('Women Field input'!C235="","",'Women Field input'!C235)</f>
        <v/>
      </c>
      <c r="D1134" s="38" t="str">
        <f>IF('Women Field input'!D235="","",'Women Field input'!D235)</f>
        <v/>
      </c>
      <c r="E1134" s="38" t="str">
        <f>IF('Women Field input'!E235="","",'Women Field input'!E235)</f>
        <v/>
      </c>
      <c r="F1134" s="50" t="str">
        <f>IF('Women Field input'!T235="","",'Women Field input'!G235)</f>
        <v/>
      </c>
      <c r="G1134" s="46">
        <f>IF('Women Field input'!K235="","",'Women Field input'!K235)</f>
        <v>0</v>
      </c>
      <c r="H1134" s="46">
        <f>IF('Women Field input'!L235="","",'Women Field input'!L235)</f>
        <v>0</v>
      </c>
      <c r="I1134" s="38" t="str">
        <f t="shared" si="103"/>
        <v/>
      </c>
    </row>
    <row r="1135" spans="1:9">
      <c r="A1135" t="str">
        <f>IF('Women Field input'!A236="","",'Women Field input'!A236)</f>
        <v/>
      </c>
      <c r="B1135" s="38">
        <f>IF('Women Field input'!B236="","",'Women Field input'!B236)</f>
        <v>8</v>
      </c>
      <c r="C1135" s="38" t="str">
        <f>IF('Women Field input'!C236="","",'Women Field input'!C236)</f>
        <v/>
      </c>
      <c r="D1135" s="38" t="str">
        <f>IF('Women Field input'!D236="","",'Women Field input'!D236)</f>
        <v/>
      </c>
      <c r="E1135" s="38" t="str">
        <f>IF('Women Field input'!E236="","",'Women Field input'!E236)</f>
        <v/>
      </c>
      <c r="F1135" s="50" t="str">
        <f>IF('Women Field input'!T236="","",'Women Field input'!G236)</f>
        <v/>
      </c>
      <c r="G1135" s="46">
        <f>IF('Women Field input'!K236="","",'Women Field input'!K236)</f>
        <v>0</v>
      </c>
      <c r="H1135" s="46">
        <f>IF('Women Field input'!L236="","",'Women Field input'!L236)</f>
        <v>0</v>
      </c>
      <c r="I1135" s="38" t="str">
        <f t="shared" si="103"/>
        <v/>
      </c>
    </row>
    <row r="1136" spans="1:9">
      <c r="A1136" s="16" t="str">
        <f>IF('Women Field input'!A237="","",'Women Field input'!A237)</f>
        <v>Event</v>
      </c>
      <c r="B1136" t="str">
        <f>IF('Women Field input'!B237="","",'Women Field input'!B237)</f>
        <v/>
      </c>
      <c r="C1136" t="str">
        <f>IF('Women Field input'!C237="","",'Women Field input'!C237)</f>
        <v/>
      </c>
      <c r="D1136" t="str">
        <f>IF('Women Field input'!D237="","",'Women Field input'!D237)</f>
        <v/>
      </c>
      <c r="E1136" t="str">
        <f>IF('Women Field input'!E237="","",'Women Field input'!E237)</f>
        <v/>
      </c>
      <c r="F1136" s="51" t="str">
        <f>IF('Women Field input'!T237="","",'Women Field input'!T237)</f>
        <v/>
      </c>
      <c r="G1136" s="2" t="str">
        <f>IF('Women Field input'!K237="","",'Women Field input'!K237)</f>
        <v/>
      </c>
      <c r="H1136" s="2" t="str">
        <f>IF('Women Field input'!L237="","",'Women Field input'!L237)</f>
        <v/>
      </c>
    </row>
    <row r="1137" spans="1:9">
      <c r="A1137" s="39" t="str">
        <f>IF('Women Field input'!A238="","",'Women Field input'!A238)</f>
        <v>JT</v>
      </c>
      <c r="B1137" s="47" t="str">
        <f>IF('Women Field input'!B238="","",'Women Field input'!B238)</f>
        <v>B+C string</v>
      </c>
      <c r="C1137" s="42" t="str">
        <f>IF('Women Field input'!C238="","",'Women Field input'!C238)</f>
        <v/>
      </c>
      <c r="D1137" s="42" t="str">
        <f>IF('Women Field input'!D238="","",'Women Field input'!D238)</f>
        <v/>
      </c>
      <c r="E1137" s="42" t="str">
        <f>IF('Women Field input'!E238="","",'Women Field input'!E238)</f>
        <v/>
      </c>
      <c r="F1137" s="48" t="str">
        <f>IF('Women Field input'!T238="","",'Women Field input'!T238)</f>
        <v>Formatted</v>
      </c>
      <c r="G1137" s="43" t="str">
        <f>IF('Women Field input'!K238="","",'Women Field input'!K238)</f>
        <v>Position</v>
      </c>
      <c r="H1137" s="43" t="str">
        <f>IF('Women Field input'!L238="","",'Women Field input'!L238)</f>
        <v>Bonus</v>
      </c>
      <c r="I1137" s="98" t="s">
        <v>261</v>
      </c>
    </row>
    <row r="1138" spans="1:9">
      <c r="A1138" s="40" t="str">
        <f>IF('Women Field input'!A239="","",'Women Field input'!A239)</f>
        <v>WOMEN</v>
      </c>
      <c r="B1138" s="37" t="str">
        <f>IF('Women Field input'!B239="","",'Women Field input'!B239)</f>
        <v>Position</v>
      </c>
      <c r="C1138" s="37" t="str">
        <f>IF('Women Field input'!C239="","",'Women Field input'!C239)</f>
        <v>Competitor</v>
      </c>
      <c r="D1138" s="37" t="str">
        <f>IF('Women Field input'!D239="","",'Women Field input'!D239)</f>
        <v>Club</v>
      </c>
      <c r="E1138" s="37" t="str">
        <f>IF('Women Field input'!E239="","",'Women Field input'!E239)</f>
        <v>Bib Number</v>
      </c>
      <c r="F1138" s="49" t="str">
        <f>IF('Women Field input'!T239="","",'Women Field input'!T239)</f>
        <v>Performance</v>
      </c>
      <c r="G1138" s="45" t="str">
        <f>IF('Women Field input'!K239="","",'Women Field input'!K239)</f>
        <v>Points</v>
      </c>
      <c r="H1138" s="45" t="str">
        <f>IF('Women Field input'!L239="","",'Women Field input'!L239)</f>
        <v>Points</v>
      </c>
      <c r="I1138" s="44" t="s">
        <v>262</v>
      </c>
    </row>
    <row r="1139" spans="1:9">
      <c r="A1139" t="str">
        <f>IF('Women Field input'!A240="","",'Women Field input'!A240)</f>
        <v/>
      </c>
      <c r="B1139" s="38">
        <f>IF('Women Field input'!B240="","",'Women Field input'!B240)</f>
        <v>1</v>
      </c>
      <c r="C1139" s="38" t="str">
        <f>IF('Women Field input'!C240="","",'Women Field input'!C240)</f>
        <v/>
      </c>
      <c r="D1139" s="38" t="str">
        <f>IF('Women Field input'!D240="","",'Women Field input'!D240)</f>
        <v/>
      </c>
      <c r="E1139" s="38" t="str">
        <f>IF('Women Field input'!E240="","",'Women Field input'!E240)</f>
        <v/>
      </c>
      <c r="F1139" s="50" t="str">
        <f>IF('Women Field input'!T240="","",'Women Field input'!G240)</f>
        <v/>
      </c>
      <c r="G1139" s="46">
        <f>IF('Women Field input'!K240="","",'Women Field input'!K240)</f>
        <v>0</v>
      </c>
      <c r="H1139" s="46">
        <f>IF('Women Field input'!L240="","",'Women Field input'!L240)</f>
        <v>0</v>
      </c>
      <c r="I1139" s="99" t="str">
        <f>IF(G1139=0,"",F1139)</f>
        <v/>
      </c>
    </row>
    <row r="1140" spans="1:9">
      <c r="A1140" t="str">
        <f>IF('Women Field input'!A241="","",'Women Field input'!A241)</f>
        <v/>
      </c>
      <c r="B1140" s="38">
        <f>IF('Women Field input'!B241="","",'Women Field input'!B241)</f>
        <v>2</v>
      </c>
      <c r="C1140" s="38" t="str">
        <f>IF('Women Field input'!C241="","",'Women Field input'!C241)</f>
        <v/>
      </c>
      <c r="D1140" s="38" t="str">
        <f>IF('Women Field input'!D241="","",'Women Field input'!D241)</f>
        <v/>
      </c>
      <c r="E1140" s="38" t="str">
        <f>IF('Women Field input'!E241="","",'Women Field input'!E241)</f>
        <v/>
      </c>
      <c r="F1140" s="50" t="str">
        <f>IF('Women Field input'!T241="","",'Women Field input'!G241)</f>
        <v/>
      </c>
      <c r="G1140" s="46">
        <f>IF('Women Field input'!K241="","",'Women Field input'!K241)</f>
        <v>0</v>
      </c>
      <c r="H1140" s="46">
        <f>IF('Women Field input'!L241="","",'Women Field input'!L241)</f>
        <v>0</v>
      </c>
      <c r="I1140" s="38" t="str">
        <f t="shared" ref="I1140:I1146" si="104">IF(G1140=0,"",F1140)</f>
        <v/>
      </c>
    </row>
    <row r="1141" spans="1:9">
      <c r="A1141" t="str">
        <f>IF('Women Field input'!A242="","",'Women Field input'!A242)</f>
        <v/>
      </c>
      <c r="B1141" s="38">
        <f>IF('Women Field input'!B242="","",'Women Field input'!B242)</f>
        <v>3</v>
      </c>
      <c r="C1141" s="38" t="str">
        <f>IF('Women Field input'!C242="","",'Women Field input'!C242)</f>
        <v/>
      </c>
      <c r="D1141" s="38" t="str">
        <f>IF('Women Field input'!D242="","",'Women Field input'!D242)</f>
        <v/>
      </c>
      <c r="E1141" s="38" t="str">
        <f>IF('Women Field input'!E242="","",'Women Field input'!E242)</f>
        <v/>
      </c>
      <c r="F1141" s="50" t="str">
        <f>IF('Women Field input'!T242="","",'Women Field input'!G242)</f>
        <v/>
      </c>
      <c r="G1141" s="46">
        <f>IF('Women Field input'!K242="","",'Women Field input'!K242)</f>
        <v>0</v>
      </c>
      <c r="H1141" s="46">
        <f>IF('Women Field input'!L242="","",'Women Field input'!L242)</f>
        <v>0</v>
      </c>
      <c r="I1141" s="38" t="str">
        <f t="shared" si="104"/>
        <v/>
      </c>
    </row>
    <row r="1142" spans="1:9">
      <c r="A1142" t="str">
        <f>IF('Women Field input'!A243="","",'Women Field input'!A243)</f>
        <v/>
      </c>
      <c r="B1142" s="38">
        <f>IF('Women Field input'!B243="","",'Women Field input'!B243)</f>
        <v>4</v>
      </c>
      <c r="C1142" s="38" t="str">
        <f>IF('Women Field input'!C243="","",'Women Field input'!C243)</f>
        <v/>
      </c>
      <c r="D1142" s="38" t="str">
        <f>IF('Women Field input'!D243="","",'Women Field input'!D243)</f>
        <v/>
      </c>
      <c r="E1142" s="38" t="str">
        <f>IF('Women Field input'!E243="","",'Women Field input'!E243)</f>
        <v/>
      </c>
      <c r="F1142" s="50" t="str">
        <f>IF('Women Field input'!T243="","",'Women Field input'!G243)</f>
        <v/>
      </c>
      <c r="G1142" s="46">
        <f>IF('Women Field input'!K243="","",'Women Field input'!K243)</f>
        <v>0</v>
      </c>
      <c r="H1142" s="46">
        <f>IF('Women Field input'!L243="","",'Women Field input'!L243)</f>
        <v>0</v>
      </c>
      <c r="I1142" s="38" t="str">
        <f t="shared" si="104"/>
        <v/>
      </c>
    </row>
    <row r="1143" spans="1:9">
      <c r="A1143" t="str">
        <f>IF('Women Field input'!A244="","",'Women Field input'!A244)</f>
        <v/>
      </c>
      <c r="B1143" s="38">
        <f>IF('Women Field input'!B244="","",'Women Field input'!B244)</f>
        <v>5</v>
      </c>
      <c r="C1143" s="38" t="str">
        <f>IF('Women Field input'!C244="","",'Women Field input'!C244)</f>
        <v/>
      </c>
      <c r="D1143" s="38" t="str">
        <f>IF('Women Field input'!D244="","",'Women Field input'!D244)</f>
        <v/>
      </c>
      <c r="E1143" s="38" t="str">
        <f>IF('Women Field input'!E244="","",'Women Field input'!E244)</f>
        <v/>
      </c>
      <c r="F1143" s="50" t="str">
        <f>IF('Women Field input'!T244="","",'Women Field input'!G244)</f>
        <v/>
      </c>
      <c r="G1143" s="46">
        <f>IF('Women Field input'!K244="","",'Women Field input'!K244)</f>
        <v>0</v>
      </c>
      <c r="H1143" s="46">
        <f>IF('Women Field input'!L244="","",'Women Field input'!L244)</f>
        <v>0</v>
      </c>
      <c r="I1143" s="38" t="str">
        <f t="shared" si="104"/>
        <v/>
      </c>
    </row>
    <row r="1144" spans="1:9">
      <c r="A1144" t="str">
        <f>IF('Women Field input'!A245="","",'Women Field input'!A245)</f>
        <v/>
      </c>
      <c r="B1144" s="38">
        <f>IF('Women Field input'!B245="","",'Women Field input'!B245)</f>
        <v>6</v>
      </c>
      <c r="C1144" s="38" t="str">
        <f>IF('Women Field input'!C245="","",'Women Field input'!C245)</f>
        <v/>
      </c>
      <c r="D1144" s="38" t="str">
        <f>IF('Women Field input'!D245="","",'Women Field input'!D245)</f>
        <v/>
      </c>
      <c r="E1144" s="38" t="str">
        <f>IF('Women Field input'!E245="","",'Women Field input'!E245)</f>
        <v/>
      </c>
      <c r="F1144" s="50" t="str">
        <f>IF('Women Field input'!T245="","",'Women Field input'!G245)</f>
        <v/>
      </c>
      <c r="G1144" s="46">
        <f>IF('Women Field input'!K245="","",'Women Field input'!K245)</f>
        <v>0</v>
      </c>
      <c r="H1144" s="46">
        <f>IF('Women Field input'!L245="","",'Women Field input'!L245)</f>
        <v>0</v>
      </c>
      <c r="I1144" s="38" t="str">
        <f t="shared" si="104"/>
        <v/>
      </c>
    </row>
    <row r="1145" spans="1:9">
      <c r="A1145" t="str">
        <f>IF('Women Field input'!A246="","",'Women Field input'!A246)</f>
        <v/>
      </c>
      <c r="B1145" s="38">
        <f>IF('Women Field input'!B246="","",'Women Field input'!B246)</f>
        <v>7</v>
      </c>
      <c r="C1145" s="38" t="str">
        <f>IF('Women Field input'!C246="","",'Women Field input'!C246)</f>
        <v/>
      </c>
      <c r="D1145" s="38" t="str">
        <f>IF('Women Field input'!D246="","",'Women Field input'!D246)</f>
        <v/>
      </c>
      <c r="E1145" s="38" t="str">
        <f>IF('Women Field input'!E246="","",'Women Field input'!E246)</f>
        <v/>
      </c>
      <c r="F1145" s="50" t="str">
        <f>IF('Women Field input'!T246="","",'Women Field input'!G246)</f>
        <v/>
      </c>
      <c r="G1145" s="46">
        <f>IF('Women Field input'!K246="","",'Women Field input'!K246)</f>
        <v>0</v>
      </c>
      <c r="H1145" s="46">
        <f>IF('Women Field input'!L246="","",'Women Field input'!L246)</f>
        <v>0</v>
      </c>
      <c r="I1145" s="38" t="str">
        <f t="shared" si="104"/>
        <v/>
      </c>
    </row>
    <row r="1146" spans="1:9">
      <c r="A1146" t="str">
        <f>IF('Women Field input'!A247="","",'Women Field input'!A247)</f>
        <v/>
      </c>
      <c r="B1146" s="38">
        <f>IF('Women Field input'!B247="","",'Women Field input'!B247)</f>
        <v>8</v>
      </c>
      <c r="C1146" s="38" t="str">
        <f>IF('Women Field input'!C247="","",'Women Field input'!C247)</f>
        <v/>
      </c>
      <c r="D1146" s="38" t="str">
        <f>IF('Women Field input'!D247="","",'Women Field input'!D247)</f>
        <v/>
      </c>
      <c r="E1146" s="38" t="str">
        <f>IF('Women Field input'!E247="","",'Women Field input'!E247)</f>
        <v/>
      </c>
      <c r="F1146" s="50" t="str">
        <f>IF('Women Field input'!T247="","",'Women Field input'!G247)</f>
        <v/>
      </c>
      <c r="G1146" s="46">
        <f>IF('Women Field input'!K247="","",'Women Field input'!K247)</f>
        <v>0</v>
      </c>
      <c r="H1146" s="46">
        <f>IF('Women Field input'!L247="","",'Women Field input'!L247)</f>
        <v>0</v>
      </c>
      <c r="I1146" s="38" t="str">
        <f t="shared" si="104"/>
        <v/>
      </c>
    </row>
    <row r="1147" spans="1:9">
      <c r="A1147" t="str">
        <f>IF('Women Field input'!A248="","",'Women Field input'!A248)</f>
        <v/>
      </c>
      <c r="B1147" s="38">
        <f>IF('Women Field input'!B248="","",'Women Field input'!B248)</f>
        <v>9</v>
      </c>
      <c r="C1147" s="38" t="str">
        <f>IF('Women Field input'!C248="","",'Women Field input'!C248)</f>
        <v/>
      </c>
      <c r="D1147" s="38" t="str">
        <f>IF('Women Field input'!D248="","",'Women Field input'!D248)</f>
        <v/>
      </c>
      <c r="E1147" s="38" t="str">
        <f>IF('Women Field input'!E248="","",'Women Field input'!E248)</f>
        <v/>
      </c>
      <c r="F1147" s="50" t="str">
        <f>IF('Women Field input'!T248="","",'Women Field input'!G248)</f>
        <v/>
      </c>
      <c r="G1147" s="46">
        <f>IF('Women Field input'!K248="","",'Women Field input'!K248)</f>
        <v>0</v>
      </c>
      <c r="H1147" s="46">
        <f>IF('Women Field input'!L248="","",'Women Field input'!L248)</f>
        <v>0</v>
      </c>
      <c r="I1147" s="99" t="str">
        <f>IF(G1147=0,"",F1147)</f>
        <v/>
      </c>
    </row>
    <row r="1148" spans="1:9">
      <c r="A1148" t="str">
        <f>IF('Women Field input'!A249="","",'Women Field input'!A249)</f>
        <v/>
      </c>
      <c r="B1148" s="38">
        <f>IF('Women Field input'!B249="","",'Women Field input'!B249)</f>
        <v>10</v>
      </c>
      <c r="C1148" s="38" t="str">
        <f>IF('Women Field input'!C249="","",'Women Field input'!C249)</f>
        <v/>
      </c>
      <c r="D1148" s="38" t="str">
        <f>IF('Women Field input'!D249="","",'Women Field input'!D249)</f>
        <v/>
      </c>
      <c r="E1148" s="38" t="str">
        <f>IF('Women Field input'!E249="","",'Women Field input'!E249)</f>
        <v/>
      </c>
      <c r="F1148" s="50" t="str">
        <f>IF('Women Field input'!T249="","",'Women Field input'!G249)</f>
        <v/>
      </c>
      <c r="G1148" s="46">
        <f>IF('Women Field input'!K249="","",'Women Field input'!K249)</f>
        <v>0</v>
      </c>
      <c r="H1148" s="46">
        <f>IF('Women Field input'!L249="","",'Women Field input'!L249)</f>
        <v>0</v>
      </c>
      <c r="I1148" s="38" t="str">
        <f t="shared" ref="I1148:I1154" si="105">IF(G1148=0,"",F1148)</f>
        <v/>
      </c>
    </row>
    <row r="1149" spans="1:9">
      <c r="A1149" t="str">
        <f>IF('Women Field input'!A250="","",'Women Field input'!A250)</f>
        <v/>
      </c>
      <c r="B1149" s="38">
        <f>IF('Women Field input'!B250="","",'Women Field input'!B250)</f>
        <v>11</v>
      </c>
      <c r="C1149" s="38" t="str">
        <f>IF('Women Field input'!C250="","",'Women Field input'!C250)</f>
        <v/>
      </c>
      <c r="D1149" s="38" t="str">
        <f>IF('Women Field input'!D250="","",'Women Field input'!D250)</f>
        <v/>
      </c>
      <c r="E1149" s="38" t="str">
        <f>IF('Women Field input'!E250="","",'Women Field input'!E250)</f>
        <v/>
      </c>
      <c r="F1149" s="50" t="str">
        <f>IF('Women Field input'!T250="","",'Women Field input'!G250)</f>
        <v/>
      </c>
      <c r="G1149" s="46">
        <f>IF('Women Field input'!K250="","",'Women Field input'!K250)</f>
        <v>0</v>
      </c>
      <c r="H1149" s="46">
        <f>IF('Women Field input'!L250="","",'Women Field input'!L250)</f>
        <v>0</v>
      </c>
      <c r="I1149" s="38" t="str">
        <f t="shared" si="105"/>
        <v/>
      </c>
    </row>
    <row r="1150" spans="1:9">
      <c r="A1150" t="str">
        <f>IF('Women Field input'!A251="","",'Women Field input'!A251)</f>
        <v/>
      </c>
      <c r="B1150" s="38">
        <f>IF('Women Field input'!B251="","",'Women Field input'!B251)</f>
        <v>12</v>
      </c>
      <c r="C1150" s="38" t="str">
        <f>IF('Women Field input'!C251="","",'Women Field input'!C251)</f>
        <v/>
      </c>
      <c r="D1150" s="38" t="str">
        <f>IF('Women Field input'!D251="","",'Women Field input'!D251)</f>
        <v/>
      </c>
      <c r="E1150" s="38" t="str">
        <f>IF('Women Field input'!E251="","",'Women Field input'!E251)</f>
        <v/>
      </c>
      <c r="F1150" s="50" t="str">
        <f>IF('Women Field input'!T251="","",'Women Field input'!G251)</f>
        <v/>
      </c>
      <c r="G1150" s="46">
        <f>IF('Women Field input'!K251="","",'Women Field input'!K251)</f>
        <v>0</v>
      </c>
      <c r="H1150" s="46">
        <f>IF('Women Field input'!L251="","",'Women Field input'!L251)</f>
        <v>0</v>
      </c>
      <c r="I1150" s="38" t="str">
        <f t="shared" si="105"/>
        <v/>
      </c>
    </row>
    <row r="1151" spans="1:9">
      <c r="A1151" t="str">
        <f>IF('Women Field input'!A252="","",'Women Field input'!A252)</f>
        <v/>
      </c>
      <c r="B1151" s="38">
        <f>IF('Women Field input'!B252="","",'Women Field input'!B252)</f>
        <v>13</v>
      </c>
      <c r="C1151" s="38" t="str">
        <f>IF('Women Field input'!C252="","",'Women Field input'!C252)</f>
        <v/>
      </c>
      <c r="D1151" s="38" t="str">
        <f>IF('Women Field input'!D252="","",'Women Field input'!D252)</f>
        <v/>
      </c>
      <c r="E1151" s="38" t="str">
        <f>IF('Women Field input'!E252="","",'Women Field input'!E252)</f>
        <v/>
      </c>
      <c r="F1151" s="50" t="str">
        <f>IF('Women Field input'!T252="","",'Women Field input'!G252)</f>
        <v/>
      </c>
      <c r="G1151" s="46">
        <f>IF('Women Field input'!K252="","",'Women Field input'!K252)</f>
        <v>0</v>
      </c>
      <c r="H1151" s="46">
        <f>IF('Women Field input'!L252="","",'Women Field input'!L252)</f>
        <v>0</v>
      </c>
      <c r="I1151" s="38" t="str">
        <f t="shared" si="105"/>
        <v/>
      </c>
    </row>
    <row r="1152" spans="1:9">
      <c r="A1152" t="str">
        <f>IF('Women Field input'!A253="","",'Women Field input'!A253)</f>
        <v/>
      </c>
      <c r="B1152" s="38">
        <f>IF('Women Field input'!B253="","",'Women Field input'!B253)</f>
        <v>14</v>
      </c>
      <c r="C1152" s="38" t="str">
        <f>IF('Women Field input'!C253="","",'Women Field input'!C253)</f>
        <v/>
      </c>
      <c r="D1152" s="38" t="str">
        <f>IF('Women Field input'!D253="","",'Women Field input'!D253)</f>
        <v/>
      </c>
      <c r="E1152" s="38" t="str">
        <f>IF('Women Field input'!E253="","",'Women Field input'!E253)</f>
        <v/>
      </c>
      <c r="F1152" s="50" t="str">
        <f>IF('Women Field input'!T253="","",'Women Field input'!G253)</f>
        <v/>
      </c>
      <c r="G1152" s="46">
        <f>IF('Women Field input'!K253="","",'Women Field input'!K253)</f>
        <v>0</v>
      </c>
      <c r="H1152" s="46">
        <f>IF('Women Field input'!L253="","",'Women Field input'!L253)</f>
        <v>0</v>
      </c>
      <c r="I1152" s="38" t="str">
        <f t="shared" si="105"/>
        <v/>
      </c>
    </row>
    <row r="1153" spans="1:10">
      <c r="A1153" t="str">
        <f>IF('Women Field input'!A254="","",'Women Field input'!A254)</f>
        <v/>
      </c>
      <c r="B1153" s="38">
        <f>IF('Women Field input'!B254="","",'Women Field input'!B254)</f>
        <v>15</v>
      </c>
      <c r="C1153" s="38" t="str">
        <f>IF('Women Field input'!C254="","",'Women Field input'!C254)</f>
        <v/>
      </c>
      <c r="D1153" s="38" t="str">
        <f>IF('Women Field input'!D254="","",'Women Field input'!D254)</f>
        <v/>
      </c>
      <c r="E1153" s="38" t="str">
        <f>IF('Women Field input'!E254="","",'Women Field input'!E254)</f>
        <v/>
      </c>
      <c r="F1153" s="50" t="str">
        <f>IF('Women Field input'!T254="","",'Women Field input'!G254)</f>
        <v/>
      </c>
      <c r="G1153" s="46">
        <f>IF('Women Field input'!K254="","",'Women Field input'!K254)</f>
        <v>0</v>
      </c>
      <c r="H1153" s="46">
        <f>IF('Women Field input'!L254="","",'Women Field input'!L254)</f>
        <v>0</v>
      </c>
      <c r="I1153" s="38" t="str">
        <f t="shared" si="105"/>
        <v/>
      </c>
    </row>
    <row r="1154" spans="1:10">
      <c r="A1154" t="str">
        <f>IF('Women Field input'!A255="","",'Women Field input'!A255)</f>
        <v/>
      </c>
      <c r="B1154" s="38">
        <f>IF('Women Field input'!B255="","",'Women Field input'!B255)</f>
        <v>16</v>
      </c>
      <c r="C1154" s="38" t="str">
        <f>IF('Women Field input'!C255="","",'Women Field input'!C255)</f>
        <v/>
      </c>
      <c r="D1154" s="38" t="str">
        <f>IF('Women Field input'!D255="","",'Women Field input'!D255)</f>
        <v/>
      </c>
      <c r="E1154" s="38" t="str">
        <f>IF('Women Field input'!E255="","",'Women Field input'!E255)</f>
        <v/>
      </c>
      <c r="F1154" s="50" t="str">
        <f>IF('Women Field input'!T255="","",'Women Field input'!G255)</f>
        <v/>
      </c>
      <c r="G1154" s="46">
        <f>IF('Women Field input'!K255="","",'Women Field input'!K255)</f>
        <v>0</v>
      </c>
      <c r="H1154" s="46">
        <f>IF('Women Field input'!L255="","",'Women Field input'!L255)</f>
        <v>0</v>
      </c>
      <c r="I1154" s="38" t="str">
        <f t="shared" si="105"/>
        <v/>
      </c>
    </row>
    <row r="1156" spans="1:10">
      <c r="A1156" s="3" t="s">
        <v>414</v>
      </c>
    </row>
    <row r="1158" spans="1:10">
      <c r="A1158" t="str">
        <f>IF('Men D string input'!A1="","",'Men D string input'!A1)</f>
        <v>MEN input - D string (para-athletes) ALL events</v>
      </c>
    </row>
    <row r="1159" spans="1:10">
      <c r="A1159" s="39" t="str">
        <f>IF('Men D string input'!A2="","",'Men D string input'!A2)</f>
        <v>Event</v>
      </c>
      <c r="B1159" s="39" t="str">
        <f>IF('Men D string input'!B2="","",'Men D string input'!B2)</f>
        <v>Event</v>
      </c>
      <c r="C1159" s="39">
        <f>IF('Men D string input'!C2="","",'Men D string input'!C2)</f>
        <v>100</v>
      </c>
      <c r="D1159" s="39" t="str">
        <f>IF('Men D string input'!D2="","",'Men D string input'!D2)</f>
        <v>metres</v>
      </c>
      <c r="E1159" s="40" t="str">
        <f>IF('Men D string input'!E2="","",'Men D string input'!E2)</f>
        <v/>
      </c>
      <c r="F1159" s="2" t="str">
        <f>IF('Men D string input'!X2="","",'Men D string input'!X2)</f>
        <v/>
      </c>
      <c r="G1159" s="2" t="str">
        <f>IF('Men D string input'!K2="","",'Men D string input'!K2)</f>
        <v/>
      </c>
      <c r="H1159" s="2" t="str">
        <f>IF('Men D string input'!L2="","",'Men D string input'!L2)</f>
        <v/>
      </c>
      <c r="I1159" t="str">
        <f>IF('Men D string input'!H2="","",'Men D string input'!H2)</f>
        <v/>
      </c>
    </row>
    <row r="1160" spans="1:10">
      <c r="A1160" s="16">
        <f>IF('Men D string input'!A3="","",'Men D string input'!A3)</f>
        <v>100</v>
      </c>
      <c r="B1160" s="41" t="str">
        <f>IF('Men D string input'!B3="","",'Men D string input'!B3)</f>
        <v>D string</v>
      </c>
      <c r="C1160" s="42" t="str">
        <f>IF('Men D string input'!C3="","",'Men D string input'!C3)</f>
        <v>Wind reading if applic</v>
      </c>
      <c r="D1160" s="42" t="str">
        <f>IF('Men D string input'!D3="","",'Men D string input'!D3)</f>
        <v/>
      </c>
      <c r="E1160" s="141" t="str">
        <f>IF('Men D string input'!E3="","",'Men D string input'!E3)</f>
        <v>m/s</v>
      </c>
      <c r="F1160" s="43" t="str">
        <f>IF('Men D string input'!X3="","",'Men D string input'!X3)</f>
        <v>Formatted</v>
      </c>
      <c r="G1160" s="143" t="str">
        <f>IF('Men D string input'!K3="","",'Men D string input'!K3)</f>
        <v>Position</v>
      </c>
      <c r="H1160" s="146" t="str">
        <f>IF('Men D string input'!L3="","",'Men D string input'!L3)</f>
        <v>RAZA</v>
      </c>
      <c r="I1160" s="98" t="s">
        <v>261</v>
      </c>
      <c r="J1160" s="98" t="str">
        <f>IF('Men D string input'!H3="","",'Men D string input'!H3)</f>
        <v>Para</v>
      </c>
    </row>
    <row r="1161" spans="1:10">
      <c r="A1161" s="40" t="str">
        <f>IF('Men D string input'!A4="","",'Men D string input'!A4)</f>
        <v>MEN</v>
      </c>
      <c r="B1161" s="44" t="str">
        <f>IF('Men D string input'!B4="","",'Men D string input'!B4)</f>
        <v>Position</v>
      </c>
      <c r="C1161" s="37" t="str">
        <f>IF('Men D string input'!C4="","",'Men D string input'!C4)</f>
        <v>Competitor</v>
      </c>
      <c r="D1161" s="37" t="str">
        <f>IF('Men D string input'!D4="","",'Men D string input'!D4)</f>
        <v>Club</v>
      </c>
      <c r="E1161" s="142" t="str">
        <f>IF('Men D string input'!E4="","",'Men D string input'!E4)</f>
        <v>Bib Number</v>
      </c>
      <c r="F1161" s="45" t="str">
        <f>IF('Men D string input'!X4="","",'Men D string input'!X4)</f>
        <v>Performance</v>
      </c>
      <c r="G1161" s="144" t="str">
        <f>IF('Men D string input'!K4="","",'Men D string input'!K4)</f>
        <v>Points</v>
      </c>
      <c r="H1161" s="147" t="str">
        <f>IF('Men D string input'!L4="","",'Men D string input'!L4)</f>
        <v>Points</v>
      </c>
      <c r="I1161" s="44" t="s">
        <v>262</v>
      </c>
      <c r="J1161" s="44" t="str">
        <f>IF('Men D string input'!H4="","",'Men D string input'!H4)</f>
        <v>Category</v>
      </c>
    </row>
    <row r="1162" spans="1:10">
      <c r="A1162" t="str">
        <f>IF('Men D string input'!A5="","",'Men D string input'!A5)</f>
        <v/>
      </c>
      <c r="B1162" s="38">
        <f>IF('Men D string input'!B5="","",'Men D string input'!B5)</f>
        <v>1</v>
      </c>
      <c r="C1162" s="38" t="str">
        <f>IF('Men D string input'!C5="","",'Men D string input'!C5)</f>
        <v/>
      </c>
      <c r="D1162" s="38" t="str">
        <f>IF('Men D string input'!D5="","",'Men D string input'!D5)</f>
        <v/>
      </c>
      <c r="E1162" s="38" t="str">
        <f>IF('Men D string input'!E5="","",'Men D string input'!E5)</f>
        <v/>
      </c>
      <c r="F1162" s="145" t="str">
        <f>IF('Men D string input'!X5="","",'Men D string input'!G5+60*'Men D string input'!F5)</f>
        <v/>
      </c>
      <c r="G1162" s="46">
        <f>IF('Men D string input'!K5="","",'Men D string input'!K5)</f>
        <v>0</v>
      </c>
      <c r="H1162" s="46" t="str">
        <f>IF('Men D string input'!L5="","",'Men D string input'!L5)</f>
        <v/>
      </c>
      <c r="I1162" s="99" t="str">
        <f>IF(G1162=0,"",F1162)</f>
        <v/>
      </c>
      <c r="J1162" s="99" t="str">
        <f>IF('Men D string input'!H5="","",'Men D string input'!H5)</f>
        <v/>
      </c>
    </row>
    <row r="1163" spans="1:10">
      <c r="A1163" t="str">
        <f>IF('Men D string input'!A6="","",'Men D string input'!A6)</f>
        <v/>
      </c>
      <c r="B1163" s="38">
        <f>IF('Men D string input'!B6="","",'Men D string input'!B6)</f>
        <v>2</v>
      </c>
      <c r="C1163" s="38" t="str">
        <f>IF('Men D string input'!C6="","",'Men D string input'!C6)</f>
        <v/>
      </c>
      <c r="D1163" s="38" t="str">
        <f>IF('Men D string input'!D6="","",'Men D string input'!D6)</f>
        <v/>
      </c>
      <c r="E1163" s="38" t="str">
        <f>IF('Men D string input'!E6="","",'Men D string input'!E6)</f>
        <v/>
      </c>
      <c r="F1163" s="145" t="str">
        <f>IF('Men D string input'!X6="","",'Men D string input'!G6+60*'Men D string input'!F6)</f>
        <v/>
      </c>
      <c r="G1163" s="46">
        <f>IF('Men D string input'!K6="","",'Men D string input'!K6)</f>
        <v>0</v>
      </c>
      <c r="H1163" s="46" t="str">
        <f>IF('Men D string input'!L6="","",'Men D string input'!L6)</f>
        <v/>
      </c>
      <c r="I1163" s="38" t="str">
        <f t="shared" ref="I1163:I1169" si="106">IF(G1163=0,"",F1163)</f>
        <v/>
      </c>
      <c r="J1163" s="38" t="str">
        <f>IF('Men D string input'!H6="","",'Men D string input'!H6)</f>
        <v/>
      </c>
    </row>
    <row r="1164" spans="1:10">
      <c r="A1164" t="str">
        <f>IF('Men D string input'!A7="","",'Men D string input'!A7)</f>
        <v/>
      </c>
      <c r="B1164" s="38">
        <f>IF('Men D string input'!B7="","",'Men D string input'!B7)</f>
        <v>3</v>
      </c>
      <c r="C1164" s="38" t="str">
        <f>IF('Men D string input'!C7="","",'Men D string input'!C7)</f>
        <v/>
      </c>
      <c r="D1164" s="38" t="str">
        <f>IF('Men D string input'!D7="","",'Men D string input'!D7)</f>
        <v/>
      </c>
      <c r="E1164" s="38" t="str">
        <f>IF('Men D string input'!E7="","",'Men D string input'!E7)</f>
        <v/>
      </c>
      <c r="F1164" s="145" t="str">
        <f>IF('Men D string input'!X7="","",'Men D string input'!G7+60*'Men D string input'!F7)</f>
        <v/>
      </c>
      <c r="G1164" s="46">
        <f>IF('Men D string input'!K7="","",'Men D string input'!K7)</f>
        <v>0</v>
      </c>
      <c r="H1164" s="46" t="str">
        <f>IF('Men D string input'!L7="","",'Men D string input'!L7)</f>
        <v/>
      </c>
      <c r="I1164" s="38" t="str">
        <f t="shared" si="106"/>
        <v/>
      </c>
      <c r="J1164" s="38" t="str">
        <f>IF('Men D string input'!H7="","",'Men D string input'!H7)</f>
        <v/>
      </c>
    </row>
    <row r="1165" spans="1:10">
      <c r="A1165" t="str">
        <f>IF('Men D string input'!A8="","",'Men D string input'!A8)</f>
        <v/>
      </c>
      <c r="B1165" s="38">
        <f>IF('Men D string input'!B8="","",'Men D string input'!B8)</f>
        <v>4</v>
      </c>
      <c r="C1165" s="38" t="str">
        <f>IF('Men D string input'!C8="","",'Men D string input'!C8)</f>
        <v/>
      </c>
      <c r="D1165" s="38" t="str">
        <f>IF('Men D string input'!D8="","",'Men D string input'!D8)</f>
        <v/>
      </c>
      <c r="E1165" s="38" t="str">
        <f>IF('Men D string input'!E8="","",'Men D string input'!E8)</f>
        <v/>
      </c>
      <c r="F1165" s="145" t="str">
        <f>IF('Men D string input'!X8="","",'Men D string input'!G8+60*'Men D string input'!F8)</f>
        <v/>
      </c>
      <c r="G1165" s="46">
        <f>IF('Men D string input'!K8="","",'Men D string input'!K8)</f>
        <v>0</v>
      </c>
      <c r="H1165" s="46" t="str">
        <f>IF('Men D string input'!L8="","",'Men D string input'!L8)</f>
        <v/>
      </c>
      <c r="I1165" s="38" t="str">
        <f t="shared" si="106"/>
        <v/>
      </c>
      <c r="J1165" s="38" t="str">
        <f>IF('Men D string input'!H8="","",'Men D string input'!H8)</f>
        <v/>
      </c>
    </row>
    <row r="1166" spans="1:10">
      <c r="A1166" t="str">
        <f>IF('Men D string input'!A9="","",'Men D string input'!A9)</f>
        <v/>
      </c>
      <c r="B1166" s="38">
        <f>IF('Men D string input'!B9="","",'Men D string input'!B9)</f>
        <v>5</v>
      </c>
      <c r="C1166" s="38" t="str">
        <f>IF('Men D string input'!C9="","",'Men D string input'!C9)</f>
        <v/>
      </c>
      <c r="D1166" s="38" t="str">
        <f>IF('Men D string input'!D9="","",'Men D string input'!D9)</f>
        <v/>
      </c>
      <c r="E1166" s="38" t="str">
        <f>IF('Men D string input'!E9="","",'Men D string input'!E9)</f>
        <v/>
      </c>
      <c r="F1166" s="145" t="str">
        <f>IF('Men D string input'!X9="","",'Men D string input'!G9+60*'Men D string input'!F9)</f>
        <v/>
      </c>
      <c r="G1166" s="46">
        <f>IF('Men D string input'!K9="","",'Men D string input'!K9)</f>
        <v>0</v>
      </c>
      <c r="H1166" s="46" t="str">
        <f>IF('Men D string input'!L9="","",'Men D string input'!L9)</f>
        <v/>
      </c>
      <c r="I1166" s="38" t="str">
        <f t="shared" si="106"/>
        <v/>
      </c>
      <c r="J1166" s="38" t="str">
        <f>IF('Men D string input'!H9="","",'Men D string input'!H9)</f>
        <v/>
      </c>
    </row>
    <row r="1167" spans="1:10">
      <c r="A1167" t="str">
        <f>IF('Men D string input'!A10="","",'Men D string input'!A10)</f>
        <v/>
      </c>
      <c r="B1167" s="38">
        <f>IF('Men D string input'!B10="","",'Men D string input'!B10)</f>
        <v>6</v>
      </c>
      <c r="C1167" s="38" t="str">
        <f>IF('Men D string input'!C10="","",'Men D string input'!C10)</f>
        <v/>
      </c>
      <c r="D1167" s="38" t="str">
        <f>IF('Men D string input'!D10="","",'Men D string input'!D10)</f>
        <v/>
      </c>
      <c r="E1167" s="38" t="str">
        <f>IF('Men D string input'!E10="","",'Men D string input'!E10)</f>
        <v/>
      </c>
      <c r="F1167" s="145" t="str">
        <f>IF('Men D string input'!X10="","",'Men D string input'!G10+60*'Men D string input'!F10)</f>
        <v/>
      </c>
      <c r="G1167" s="46">
        <f>IF('Men D string input'!K10="","",'Men D string input'!K10)</f>
        <v>0</v>
      </c>
      <c r="H1167" s="46" t="str">
        <f>IF('Men D string input'!L10="","",'Men D string input'!L10)</f>
        <v/>
      </c>
      <c r="I1167" s="38" t="str">
        <f t="shared" si="106"/>
        <v/>
      </c>
      <c r="J1167" s="38" t="str">
        <f>IF('Men D string input'!H10="","",'Men D string input'!H10)</f>
        <v/>
      </c>
    </row>
    <row r="1168" spans="1:10">
      <c r="A1168" t="str">
        <f>IF('Men D string input'!A11="","",'Men D string input'!A11)</f>
        <v/>
      </c>
      <c r="B1168" s="38">
        <f>IF('Men D string input'!B11="","",'Men D string input'!B11)</f>
        <v>7</v>
      </c>
      <c r="C1168" s="38" t="str">
        <f>IF('Men D string input'!C11="","",'Men D string input'!C11)</f>
        <v/>
      </c>
      <c r="D1168" s="38" t="str">
        <f>IF('Men D string input'!D11="","",'Men D string input'!D11)</f>
        <v/>
      </c>
      <c r="E1168" s="38" t="str">
        <f>IF('Men D string input'!E11="","",'Men D string input'!E11)</f>
        <v/>
      </c>
      <c r="F1168" s="145" t="str">
        <f>IF('Men D string input'!X11="","",'Men D string input'!G11+60*'Men D string input'!F11)</f>
        <v/>
      </c>
      <c r="G1168" s="46">
        <f>IF('Men D string input'!K11="","",'Men D string input'!K11)</f>
        <v>0</v>
      </c>
      <c r="H1168" s="46" t="str">
        <f>IF('Men D string input'!L11="","",'Men D string input'!L11)</f>
        <v/>
      </c>
      <c r="I1168" s="38" t="str">
        <f t="shared" si="106"/>
        <v/>
      </c>
      <c r="J1168" s="38" t="str">
        <f>IF('Men D string input'!H11="","",'Men D string input'!H11)</f>
        <v/>
      </c>
    </row>
    <row r="1169" spans="1:10">
      <c r="A1169" t="str">
        <f>IF('Men D string input'!A12="","",'Men D string input'!A12)</f>
        <v/>
      </c>
      <c r="B1169" s="38">
        <f>IF('Men D string input'!B12="","",'Men D string input'!B12)</f>
        <v>8</v>
      </c>
      <c r="C1169" s="38" t="str">
        <f>IF('Men D string input'!C12="","",'Men D string input'!C12)</f>
        <v/>
      </c>
      <c r="D1169" s="38" t="str">
        <f>IF('Men D string input'!D12="","",'Men D string input'!D12)</f>
        <v/>
      </c>
      <c r="E1169" s="38" t="str">
        <f>IF('Men D string input'!E12="","",'Men D string input'!E12)</f>
        <v/>
      </c>
      <c r="F1169" s="145" t="str">
        <f>IF('Men D string input'!X12="","",'Men D string input'!G12+60*'Men D string input'!F12)</f>
        <v/>
      </c>
      <c r="G1169" s="46">
        <f>IF('Men D string input'!K12="","",'Men D string input'!K12)</f>
        <v>0</v>
      </c>
      <c r="H1169" s="46" t="str">
        <f>IF('Men D string input'!L12="","",'Men D string input'!L12)</f>
        <v/>
      </c>
      <c r="I1169" s="38" t="str">
        <f t="shared" si="106"/>
        <v/>
      </c>
      <c r="J1169" s="38" t="str">
        <f>IF('Men D string input'!H12="","",'Men D string input'!H12)</f>
        <v/>
      </c>
    </row>
    <row r="1170" spans="1:10">
      <c r="A1170" t="str">
        <f>IF('Men D string input'!A13="","",'Men D string input'!A13)</f>
        <v/>
      </c>
      <c r="B1170" s="38">
        <f>IF('Men D string input'!B13="","",'Men D string input'!B13)</f>
        <v>9</v>
      </c>
      <c r="C1170" s="38" t="str">
        <f>IF('Men D string input'!C13="","",'Men D string input'!C13)</f>
        <v/>
      </c>
      <c r="D1170" s="38" t="str">
        <f>IF('Men D string input'!D13="","",'Men D string input'!D13)</f>
        <v/>
      </c>
      <c r="E1170" s="38" t="str">
        <f>IF('Men D string input'!E13="","",'Men D string input'!E13)</f>
        <v/>
      </c>
      <c r="F1170" s="145" t="str">
        <f>IF('Men D string input'!X13="","",'Men D string input'!G13+60*'Men D string input'!F13)</f>
        <v/>
      </c>
      <c r="G1170" s="38">
        <f>IF('Men D string input'!K13="","",'Men D string input'!K13)</f>
        <v>0</v>
      </c>
      <c r="H1170" s="38" t="str">
        <f>IF('Men D string input'!L13="","",'Men D string input'!L13)</f>
        <v/>
      </c>
      <c r="I1170" s="99" t="str">
        <f>IF(G1170=0,"",F1170)</f>
        <v/>
      </c>
      <c r="J1170" s="38" t="str">
        <f>IF('Men D string input'!H13="","",'Men D string input'!H13)</f>
        <v/>
      </c>
    </row>
    <row r="1171" spans="1:10">
      <c r="A1171" t="str">
        <f>IF('Men D string input'!A14="","",'Men D string input'!A14)</f>
        <v/>
      </c>
      <c r="B1171" s="38">
        <f>IF('Men D string input'!B14="","",'Men D string input'!B14)</f>
        <v>10</v>
      </c>
      <c r="C1171" s="38" t="str">
        <f>IF('Men D string input'!C14="","",'Men D string input'!C14)</f>
        <v/>
      </c>
      <c r="D1171" s="38" t="str">
        <f>IF('Men D string input'!D14="","",'Men D string input'!D14)</f>
        <v/>
      </c>
      <c r="E1171" s="38" t="str">
        <f>IF('Men D string input'!E14="","",'Men D string input'!E14)</f>
        <v/>
      </c>
      <c r="F1171" s="145" t="str">
        <f>IF('Men D string input'!X14="","",'Men D string input'!G14+60*'Men D string input'!F14)</f>
        <v/>
      </c>
      <c r="G1171" s="38">
        <f>IF('Men D string input'!K14="","",'Men D string input'!K14)</f>
        <v>0</v>
      </c>
      <c r="H1171" s="38" t="str">
        <f>IF('Men D string input'!L14="","",'Men D string input'!L14)</f>
        <v/>
      </c>
      <c r="I1171" s="38" t="str">
        <f t="shared" ref="I1171:I1172" si="107">IF(G1171=0,"",F1171)</f>
        <v/>
      </c>
      <c r="J1171" s="38" t="str">
        <f>IF('Men D string input'!H14="","",'Men D string input'!H14)</f>
        <v/>
      </c>
    </row>
    <row r="1172" spans="1:10">
      <c r="A1172" t="str">
        <f>IF('Men D string input'!A15="","",'Men D string input'!A15)</f>
        <v/>
      </c>
      <c r="B1172" s="38">
        <f>IF('Men D string input'!B15="","",'Men D string input'!B15)</f>
        <v>11</v>
      </c>
      <c r="C1172" s="38" t="str">
        <f>IF('Men D string input'!C15="","",'Men D string input'!C15)</f>
        <v/>
      </c>
      <c r="D1172" s="38" t="str">
        <f>IF('Men D string input'!D15="","",'Men D string input'!D15)</f>
        <v/>
      </c>
      <c r="E1172" s="38" t="str">
        <f>IF('Men D string input'!E15="","",'Men D string input'!E15)</f>
        <v/>
      </c>
      <c r="F1172" s="145" t="str">
        <f>IF('Men D string input'!X15="","",'Men D string input'!G15+60*'Men D string input'!F15)</f>
        <v/>
      </c>
      <c r="G1172" s="38">
        <f>IF('Men D string input'!K15="","",'Men D string input'!K15)</f>
        <v>0</v>
      </c>
      <c r="H1172" s="38" t="str">
        <f>IF('Men D string input'!L15="","",'Men D string input'!L15)</f>
        <v/>
      </c>
      <c r="I1172" s="38" t="str">
        <f t="shared" si="107"/>
        <v/>
      </c>
      <c r="J1172" s="38" t="str">
        <f>IF('Men D string input'!H15="","",'Men D string input'!H15)</f>
        <v/>
      </c>
    </row>
    <row r="1173" spans="1:10">
      <c r="A1173" t="str">
        <f>IF('Men D string input'!A16="","",'Men D string input'!A16)</f>
        <v/>
      </c>
      <c r="B1173" s="38">
        <f>IF('Men D string input'!B16="","",'Men D string input'!B16)</f>
        <v>12</v>
      </c>
      <c r="C1173" s="38" t="str">
        <f>IF('Men D string input'!C16="","",'Men D string input'!C16)</f>
        <v/>
      </c>
      <c r="D1173" s="38" t="str">
        <f>IF('Men D string input'!D16="","",'Men D string input'!D16)</f>
        <v/>
      </c>
      <c r="E1173" s="38" t="str">
        <f>IF('Men D string input'!E16="","",'Men D string input'!E16)</f>
        <v/>
      </c>
      <c r="F1173" s="145" t="str">
        <f>IF('Men D string input'!X16="","",'Men D string input'!G16+60*'Men D string input'!F16)</f>
        <v/>
      </c>
      <c r="G1173" s="38">
        <f>IF('Men D string input'!K16="","",'Men D string input'!K16)</f>
        <v>0</v>
      </c>
      <c r="H1173" s="38" t="str">
        <f>IF('Men D string input'!L16="","",'Men D string input'!L16)</f>
        <v/>
      </c>
      <c r="I1173" s="38" t="str">
        <f>IF(G1173=0,"",F1173)</f>
        <v/>
      </c>
      <c r="J1173" s="38" t="str">
        <f>IF('Men D string input'!H16="","",'Men D string input'!H16)</f>
        <v/>
      </c>
    </row>
    <row r="1174" spans="1:10">
      <c r="A1174" t="str">
        <f>IF('Men D string input'!A17="","",'Men D string input'!A17)</f>
        <v/>
      </c>
      <c r="B1174" t="str">
        <f>IF('Men D string input'!B17="","",'Men D string input'!B17)</f>
        <v/>
      </c>
      <c r="C1174" t="str">
        <f>IF('Men D string input'!C17="","",'Men D string input'!C17)</f>
        <v/>
      </c>
      <c r="D1174" t="str">
        <f>IF('Men D string input'!D17="","",'Men D string input'!D17)</f>
        <v/>
      </c>
      <c r="E1174" t="str">
        <f>IF('Men D string input'!E17="","",'Men D string input'!E17)</f>
        <v/>
      </c>
      <c r="G1174" t="str">
        <f>IF('Men D string input'!K17="","",'Men D string input'!K17)</f>
        <v/>
      </c>
      <c r="H1174" t="str">
        <f>IF('Men D string input'!L17="","",'Men D string input'!L17)</f>
        <v/>
      </c>
      <c r="J1174" t="str">
        <f>IF('Men D string input'!H17="","",'Men D string input'!H17)</f>
        <v/>
      </c>
    </row>
    <row r="1175" spans="1:10">
      <c r="A1175" t="str">
        <f>IF('Men D string input'!A18="","",'Men D string input'!A18)</f>
        <v/>
      </c>
      <c r="B1175" t="str">
        <f>IF('Men D string input'!B18="","",'Men D string input'!B18)</f>
        <v/>
      </c>
      <c r="C1175" t="str">
        <f>IF('Men D string input'!C18="","",'Men D string input'!C18)</f>
        <v/>
      </c>
      <c r="D1175" t="str">
        <f>IF('Men D string input'!D18="","",'Men D string input'!D18)</f>
        <v/>
      </c>
      <c r="E1175" t="str">
        <f>IF('Men D string input'!E18="","",'Men D string input'!E18)</f>
        <v/>
      </c>
      <c r="G1175" t="str">
        <f>IF('Men D string input'!K18="","",'Men D string input'!K18)</f>
        <v/>
      </c>
      <c r="H1175" t="str">
        <f>IF('Men D string input'!L18="","",'Men D string input'!L18)</f>
        <v/>
      </c>
      <c r="J1175" t="str">
        <f>IF('Men D string input'!H18="","",'Men D string input'!H18)</f>
        <v/>
      </c>
    </row>
    <row r="1176" spans="1:10">
      <c r="A1176" s="39" t="str">
        <f>IF('Men D string input'!A19="","",'Men D string input'!A19)</f>
        <v>Event</v>
      </c>
      <c r="B1176" s="39" t="str">
        <f>IF('Men D string input'!B19="","",'Men D string input'!B19)</f>
        <v>Event</v>
      </c>
      <c r="C1176" s="39">
        <f>IF('Men D string input'!C19="","",'Men D string input'!C19)</f>
        <v>200</v>
      </c>
      <c r="D1176" s="39" t="str">
        <f>IF('Men D string input'!D19="","",'Men D string input'!D19)</f>
        <v>metres</v>
      </c>
      <c r="E1176" s="40" t="str">
        <f>IF('Men D string input'!E19="","",'Men D string input'!E19)</f>
        <v/>
      </c>
      <c r="G1176" s="2" t="str">
        <f>IF('Men D string input'!K19="","",'Men D string input'!K19)</f>
        <v/>
      </c>
      <c r="H1176" s="2" t="str">
        <f>IF('Men D string input'!L19="","",'Men D string input'!L19)</f>
        <v/>
      </c>
      <c r="J1176" t="str">
        <f>IF('Men D string input'!H19="","",'Men D string input'!H19)</f>
        <v/>
      </c>
    </row>
    <row r="1177" spans="1:10">
      <c r="A1177" s="16">
        <f>IF('Men D string input'!A20="","",'Men D string input'!A20)</f>
        <v>200</v>
      </c>
      <c r="B1177" s="41" t="str">
        <f>IF('Men D string input'!B20="","",'Men D string input'!B20)</f>
        <v>D string</v>
      </c>
      <c r="C1177" s="42" t="str">
        <f>IF('Men D string input'!C20="","",'Men D string input'!C20)</f>
        <v>Wind reading if applic</v>
      </c>
      <c r="D1177" s="42" t="str">
        <f>IF('Men D string input'!D20="","",'Men D string input'!D20)</f>
        <v/>
      </c>
      <c r="E1177" s="141" t="str">
        <f>IF('Men D string input'!E20="","",'Men D string input'!E20)</f>
        <v>m/s</v>
      </c>
      <c r="F1177" s="43" t="str">
        <f>IF('Men D string input'!X20="","",'Men D string input'!X20)</f>
        <v>Formatted</v>
      </c>
      <c r="G1177" s="143" t="str">
        <f>IF('Men D string input'!K20="","",'Men D string input'!K20)</f>
        <v>Position</v>
      </c>
      <c r="H1177" s="146" t="str">
        <f>IF('Men D string input'!L20="","",'Men D string input'!L20)</f>
        <v>RAZA</v>
      </c>
      <c r="I1177" s="98" t="s">
        <v>261</v>
      </c>
      <c r="J1177" s="98" t="str">
        <f>IF('Men D string input'!H20="","",'Men D string input'!H20)</f>
        <v>Para</v>
      </c>
    </row>
    <row r="1178" spans="1:10">
      <c r="A1178" s="40" t="str">
        <f>IF('Men D string input'!A21="","",'Men D string input'!A21)</f>
        <v>MEN</v>
      </c>
      <c r="B1178" s="44" t="str">
        <f>IF('Men D string input'!B21="","",'Men D string input'!B21)</f>
        <v>Position</v>
      </c>
      <c r="C1178" s="37" t="str">
        <f>IF('Men D string input'!C21="","",'Men D string input'!C21)</f>
        <v>Competitor</v>
      </c>
      <c r="D1178" s="37" t="str">
        <f>IF('Men D string input'!D21="","",'Men D string input'!D21)</f>
        <v>Club</v>
      </c>
      <c r="E1178" s="142" t="str">
        <f>IF('Men D string input'!E21="","",'Men D string input'!E21)</f>
        <v>Bib Number</v>
      </c>
      <c r="F1178" s="45" t="str">
        <f>IF('Men D string input'!X21="","",'Men D string input'!X21)</f>
        <v>Performance</v>
      </c>
      <c r="G1178" s="144" t="str">
        <f>IF('Men D string input'!K21="","",'Men D string input'!K21)</f>
        <v>Points</v>
      </c>
      <c r="H1178" s="147" t="str">
        <f>IF('Men D string input'!L21="","",'Men D string input'!L21)</f>
        <v>Points</v>
      </c>
      <c r="I1178" s="44" t="s">
        <v>262</v>
      </c>
      <c r="J1178" s="44" t="str">
        <f>IF('Men D string input'!H21="","",'Men D string input'!H21)</f>
        <v>Category</v>
      </c>
    </row>
    <row r="1179" spans="1:10">
      <c r="A1179" t="str">
        <f>IF('Men D string input'!A22="","",'Men D string input'!A22)</f>
        <v/>
      </c>
      <c r="B1179" s="38">
        <f>IF('Men D string input'!B22="","",'Men D string input'!B22)</f>
        <v>1</v>
      </c>
      <c r="C1179" s="38" t="str">
        <f>IF('Men D string input'!C22="","",'Men D string input'!C22)</f>
        <v/>
      </c>
      <c r="D1179" s="38" t="str">
        <f>IF('Men D string input'!D22="","",'Men D string input'!D22)</f>
        <v/>
      </c>
      <c r="E1179" s="38" t="str">
        <f>IF('Men D string input'!E22="","",'Men D string input'!E22)</f>
        <v/>
      </c>
      <c r="F1179" s="145" t="str">
        <f>IF('Men D string input'!X22="","",'Men D string input'!G22+60*'Men D string input'!F22)</f>
        <v/>
      </c>
      <c r="G1179" s="46">
        <f>IF('Men D string input'!K22="","",'Men D string input'!K22)</f>
        <v>0</v>
      </c>
      <c r="H1179" s="46" t="str">
        <f>IF('Men D string input'!L22="","",'Men D string input'!L22)</f>
        <v/>
      </c>
      <c r="I1179" s="99" t="str">
        <f>IF(G1179=0,"",F1179)</f>
        <v/>
      </c>
      <c r="J1179" s="99" t="str">
        <f>IF('Men D string input'!H22="","",'Men D string input'!H22)</f>
        <v/>
      </c>
    </row>
    <row r="1180" spans="1:10">
      <c r="A1180" t="str">
        <f>IF('Men D string input'!A23="","",'Men D string input'!A23)</f>
        <v/>
      </c>
      <c r="B1180" s="38">
        <f>IF('Men D string input'!B23="","",'Men D string input'!B23)</f>
        <v>2</v>
      </c>
      <c r="C1180" s="38" t="str">
        <f>IF('Men D string input'!C23="","",'Men D string input'!C23)</f>
        <v/>
      </c>
      <c r="D1180" s="38" t="str">
        <f>IF('Men D string input'!D23="","",'Men D string input'!D23)</f>
        <v/>
      </c>
      <c r="E1180" s="38" t="str">
        <f>IF('Men D string input'!E23="","",'Men D string input'!E23)</f>
        <v/>
      </c>
      <c r="F1180" s="145" t="str">
        <f>IF('Men D string input'!X23="","",'Men D string input'!G23+60*'Men D string input'!F23)</f>
        <v/>
      </c>
      <c r="G1180" s="46">
        <f>IF('Men D string input'!K23="","",'Men D string input'!K23)</f>
        <v>0</v>
      </c>
      <c r="H1180" s="46" t="str">
        <f>IF('Men D string input'!L23="","",'Men D string input'!L23)</f>
        <v/>
      </c>
      <c r="I1180" s="38" t="str">
        <f t="shared" ref="I1180:I1186" si="108">IF(G1180=0,"",F1180)</f>
        <v/>
      </c>
      <c r="J1180" s="38" t="str">
        <f>IF('Men D string input'!H23="","",'Men D string input'!H23)</f>
        <v/>
      </c>
    </row>
    <row r="1181" spans="1:10">
      <c r="A1181" t="str">
        <f>IF('Men D string input'!A24="","",'Men D string input'!A24)</f>
        <v/>
      </c>
      <c r="B1181" s="38">
        <f>IF('Men D string input'!B24="","",'Men D string input'!B24)</f>
        <v>3</v>
      </c>
      <c r="C1181" s="38" t="str">
        <f>IF('Men D string input'!C24="","",'Men D string input'!C24)</f>
        <v/>
      </c>
      <c r="D1181" s="38" t="str">
        <f>IF('Men D string input'!D24="","",'Men D string input'!D24)</f>
        <v/>
      </c>
      <c r="E1181" s="38" t="str">
        <f>IF('Men D string input'!E24="","",'Men D string input'!E24)</f>
        <v/>
      </c>
      <c r="F1181" s="145" t="str">
        <f>IF('Men D string input'!X24="","",'Men D string input'!G24+60*'Men D string input'!F24)</f>
        <v/>
      </c>
      <c r="G1181" s="46">
        <f>IF('Men D string input'!K24="","",'Men D string input'!K24)</f>
        <v>0</v>
      </c>
      <c r="H1181" s="46" t="str">
        <f>IF('Men D string input'!L24="","",'Men D string input'!L24)</f>
        <v/>
      </c>
      <c r="I1181" s="38" t="str">
        <f t="shared" si="108"/>
        <v/>
      </c>
      <c r="J1181" s="38" t="str">
        <f>IF('Men D string input'!H24="","",'Men D string input'!H24)</f>
        <v/>
      </c>
    </row>
    <row r="1182" spans="1:10">
      <c r="A1182" t="str">
        <f>IF('Men D string input'!A25="","",'Men D string input'!A25)</f>
        <v/>
      </c>
      <c r="B1182" s="38">
        <f>IF('Men D string input'!B25="","",'Men D string input'!B25)</f>
        <v>4</v>
      </c>
      <c r="C1182" s="38" t="str">
        <f>IF('Men D string input'!C25="","",'Men D string input'!C25)</f>
        <v/>
      </c>
      <c r="D1182" s="38" t="str">
        <f>IF('Men D string input'!D25="","",'Men D string input'!D25)</f>
        <v/>
      </c>
      <c r="E1182" s="38" t="str">
        <f>IF('Men D string input'!E25="","",'Men D string input'!E25)</f>
        <v/>
      </c>
      <c r="F1182" s="145" t="str">
        <f>IF('Men D string input'!X25="","",'Men D string input'!G25+60*'Men D string input'!F25)</f>
        <v/>
      </c>
      <c r="G1182" s="46">
        <f>IF('Men D string input'!K25="","",'Men D string input'!K25)</f>
        <v>0</v>
      </c>
      <c r="H1182" s="46" t="str">
        <f>IF('Men D string input'!L25="","",'Men D string input'!L25)</f>
        <v/>
      </c>
      <c r="I1182" s="38" t="str">
        <f t="shared" si="108"/>
        <v/>
      </c>
      <c r="J1182" s="38" t="str">
        <f>IF('Men D string input'!H25="","",'Men D string input'!H25)</f>
        <v/>
      </c>
    </row>
    <row r="1183" spans="1:10">
      <c r="A1183" t="str">
        <f>IF('Men D string input'!A26="","",'Men D string input'!A26)</f>
        <v/>
      </c>
      <c r="B1183" s="38">
        <f>IF('Men D string input'!B26="","",'Men D string input'!B26)</f>
        <v>5</v>
      </c>
      <c r="C1183" s="38" t="str">
        <f>IF('Men D string input'!C26="","",'Men D string input'!C26)</f>
        <v/>
      </c>
      <c r="D1183" s="38" t="str">
        <f>IF('Men D string input'!D26="","",'Men D string input'!D26)</f>
        <v/>
      </c>
      <c r="E1183" s="38" t="str">
        <f>IF('Men D string input'!E26="","",'Men D string input'!E26)</f>
        <v/>
      </c>
      <c r="F1183" s="145" t="str">
        <f>IF('Men D string input'!X26="","",'Men D string input'!G26+60*'Men D string input'!F26)</f>
        <v/>
      </c>
      <c r="G1183" s="46">
        <f>IF('Men D string input'!K26="","",'Men D string input'!K26)</f>
        <v>0</v>
      </c>
      <c r="H1183" s="46" t="str">
        <f>IF('Men D string input'!L26="","",'Men D string input'!L26)</f>
        <v/>
      </c>
      <c r="I1183" s="38" t="str">
        <f t="shared" si="108"/>
        <v/>
      </c>
      <c r="J1183" s="38" t="str">
        <f>IF('Men D string input'!H26="","",'Men D string input'!H26)</f>
        <v/>
      </c>
    </row>
    <row r="1184" spans="1:10">
      <c r="A1184" t="str">
        <f>IF('Men D string input'!A27="","",'Men D string input'!A27)</f>
        <v/>
      </c>
      <c r="B1184" s="38">
        <f>IF('Men D string input'!B27="","",'Men D string input'!B27)</f>
        <v>6</v>
      </c>
      <c r="C1184" s="38" t="str">
        <f>IF('Men D string input'!C27="","",'Men D string input'!C27)</f>
        <v/>
      </c>
      <c r="D1184" s="38" t="str">
        <f>IF('Men D string input'!D27="","",'Men D string input'!D27)</f>
        <v/>
      </c>
      <c r="E1184" s="38" t="str">
        <f>IF('Men D string input'!E27="","",'Men D string input'!E27)</f>
        <v/>
      </c>
      <c r="F1184" s="145" t="str">
        <f>IF('Men D string input'!X27="","",'Men D string input'!G27+60*'Men D string input'!F27)</f>
        <v/>
      </c>
      <c r="G1184" s="46">
        <f>IF('Men D string input'!K27="","",'Men D string input'!K27)</f>
        <v>0</v>
      </c>
      <c r="H1184" s="46" t="str">
        <f>IF('Men D string input'!L27="","",'Men D string input'!L27)</f>
        <v/>
      </c>
      <c r="I1184" s="38" t="str">
        <f t="shared" si="108"/>
        <v/>
      </c>
      <c r="J1184" s="38" t="str">
        <f>IF('Men D string input'!H27="","",'Men D string input'!H27)</f>
        <v/>
      </c>
    </row>
    <row r="1185" spans="1:10">
      <c r="A1185" t="str">
        <f>IF('Men D string input'!A28="","",'Men D string input'!A28)</f>
        <v/>
      </c>
      <c r="B1185" s="38">
        <f>IF('Men D string input'!B28="","",'Men D string input'!B28)</f>
        <v>7</v>
      </c>
      <c r="C1185" s="38" t="str">
        <f>IF('Men D string input'!C28="","",'Men D string input'!C28)</f>
        <v/>
      </c>
      <c r="D1185" s="38" t="str">
        <f>IF('Men D string input'!D28="","",'Men D string input'!D28)</f>
        <v/>
      </c>
      <c r="E1185" s="38" t="str">
        <f>IF('Men D string input'!E28="","",'Men D string input'!E28)</f>
        <v/>
      </c>
      <c r="F1185" s="145" t="str">
        <f>IF('Men D string input'!X28="","",'Men D string input'!G28+60*'Men D string input'!F28)</f>
        <v/>
      </c>
      <c r="G1185" s="46">
        <f>IF('Men D string input'!K28="","",'Men D string input'!K28)</f>
        <v>0</v>
      </c>
      <c r="H1185" s="46" t="str">
        <f>IF('Men D string input'!L28="","",'Men D string input'!L28)</f>
        <v/>
      </c>
      <c r="I1185" s="38" t="str">
        <f t="shared" si="108"/>
        <v/>
      </c>
      <c r="J1185" s="38" t="str">
        <f>IF('Men D string input'!H28="","",'Men D string input'!H28)</f>
        <v/>
      </c>
    </row>
    <row r="1186" spans="1:10">
      <c r="A1186" t="str">
        <f>IF('Men D string input'!A29="","",'Men D string input'!A29)</f>
        <v/>
      </c>
      <c r="B1186" s="38">
        <f>IF('Men D string input'!B29="","",'Men D string input'!B29)</f>
        <v>8</v>
      </c>
      <c r="C1186" s="38" t="str">
        <f>IF('Men D string input'!C29="","",'Men D string input'!C29)</f>
        <v/>
      </c>
      <c r="D1186" s="38" t="str">
        <f>IF('Men D string input'!D29="","",'Men D string input'!D29)</f>
        <v/>
      </c>
      <c r="E1186" s="38" t="str">
        <f>IF('Men D string input'!E29="","",'Men D string input'!E29)</f>
        <v/>
      </c>
      <c r="F1186" s="145" t="str">
        <f>IF('Men D string input'!X29="","",'Men D string input'!G29+60*'Men D string input'!F29)</f>
        <v/>
      </c>
      <c r="G1186" s="46">
        <f>IF('Men D string input'!K29="","",'Men D string input'!K29)</f>
        <v>0</v>
      </c>
      <c r="H1186" s="46" t="str">
        <f>IF('Men D string input'!L29="","",'Men D string input'!L29)</f>
        <v/>
      </c>
      <c r="I1186" s="38" t="str">
        <f t="shared" si="108"/>
        <v/>
      </c>
      <c r="J1186" s="38" t="str">
        <f>IF('Men D string input'!H29="","",'Men D string input'!H29)</f>
        <v/>
      </c>
    </row>
    <row r="1187" spans="1:10">
      <c r="A1187" t="str">
        <f>IF('Men D string input'!A30="","",'Men D string input'!A30)</f>
        <v/>
      </c>
      <c r="B1187" s="38">
        <f>IF('Men D string input'!B30="","",'Men D string input'!B30)</f>
        <v>9</v>
      </c>
      <c r="C1187" s="38" t="str">
        <f>IF('Men D string input'!C30="","",'Men D string input'!C30)</f>
        <v/>
      </c>
      <c r="D1187" s="38" t="str">
        <f>IF('Men D string input'!D30="","",'Men D string input'!D30)</f>
        <v/>
      </c>
      <c r="E1187" s="38" t="str">
        <f>IF('Men D string input'!E30="","",'Men D string input'!E30)</f>
        <v/>
      </c>
      <c r="F1187" s="145" t="str">
        <f>IF('Men D string input'!X30="","",'Men D string input'!G30+60*'Men D string input'!F30)</f>
        <v/>
      </c>
      <c r="G1187" s="38">
        <f>IF('Men D string input'!K30="","",'Men D string input'!K30)</f>
        <v>0</v>
      </c>
      <c r="H1187" s="38" t="str">
        <f>IF('Men D string input'!L30="","",'Men D string input'!L30)</f>
        <v/>
      </c>
      <c r="I1187" s="99" t="str">
        <f>IF(G1187=0,"",F1187)</f>
        <v/>
      </c>
      <c r="J1187" s="38" t="str">
        <f>IF('Men D string input'!H30="","",'Men D string input'!H30)</f>
        <v/>
      </c>
    </row>
    <row r="1188" spans="1:10">
      <c r="A1188" t="str">
        <f>IF('Men D string input'!A31="","",'Men D string input'!A31)</f>
        <v/>
      </c>
      <c r="B1188" s="38">
        <f>IF('Men D string input'!B31="","",'Men D string input'!B31)</f>
        <v>10</v>
      </c>
      <c r="C1188" s="38" t="str">
        <f>IF('Men D string input'!C31="","",'Men D string input'!C31)</f>
        <v/>
      </c>
      <c r="D1188" s="38" t="str">
        <f>IF('Men D string input'!D31="","",'Men D string input'!D31)</f>
        <v/>
      </c>
      <c r="E1188" s="38" t="str">
        <f>IF('Men D string input'!E31="","",'Men D string input'!E31)</f>
        <v/>
      </c>
      <c r="F1188" s="145" t="str">
        <f>IF('Men D string input'!X31="","",'Men D string input'!G31+60*'Men D string input'!F31)</f>
        <v/>
      </c>
      <c r="G1188" s="38">
        <f>IF('Men D string input'!K31="","",'Men D string input'!K31)</f>
        <v>0</v>
      </c>
      <c r="H1188" s="38" t="str">
        <f>IF('Men D string input'!L31="","",'Men D string input'!L31)</f>
        <v/>
      </c>
      <c r="I1188" s="38" t="str">
        <f t="shared" ref="I1188:I1189" si="109">IF(G1188=0,"",F1188)</f>
        <v/>
      </c>
      <c r="J1188" s="38" t="str">
        <f>IF('Men D string input'!H31="","",'Men D string input'!H31)</f>
        <v/>
      </c>
    </row>
    <row r="1189" spans="1:10">
      <c r="A1189" t="str">
        <f>IF('Men D string input'!A32="","",'Men D string input'!A32)</f>
        <v/>
      </c>
      <c r="B1189" s="38">
        <f>IF('Men D string input'!B32="","",'Men D string input'!B32)</f>
        <v>11</v>
      </c>
      <c r="C1189" s="38" t="str">
        <f>IF('Men D string input'!C32="","",'Men D string input'!C32)</f>
        <v/>
      </c>
      <c r="D1189" s="38" t="str">
        <f>IF('Men D string input'!D32="","",'Men D string input'!D32)</f>
        <v/>
      </c>
      <c r="E1189" s="38" t="str">
        <f>IF('Men D string input'!E32="","",'Men D string input'!E32)</f>
        <v/>
      </c>
      <c r="F1189" s="145" t="str">
        <f>IF('Men D string input'!X32="","",'Men D string input'!G32+60*'Men D string input'!F32)</f>
        <v/>
      </c>
      <c r="G1189" s="38">
        <f>IF('Men D string input'!K32="","",'Men D string input'!K32)</f>
        <v>0</v>
      </c>
      <c r="H1189" s="38" t="str">
        <f>IF('Men D string input'!L32="","",'Men D string input'!L32)</f>
        <v/>
      </c>
      <c r="I1189" s="38" t="str">
        <f t="shared" si="109"/>
        <v/>
      </c>
      <c r="J1189" s="38" t="str">
        <f>IF('Men D string input'!H32="","",'Men D string input'!H32)</f>
        <v/>
      </c>
    </row>
    <row r="1190" spans="1:10">
      <c r="A1190" t="str">
        <f>IF('Men D string input'!A33="","",'Men D string input'!A33)</f>
        <v/>
      </c>
      <c r="B1190" s="38">
        <f>IF('Men D string input'!B33="","",'Men D string input'!B33)</f>
        <v>12</v>
      </c>
      <c r="C1190" s="38" t="str">
        <f>IF('Men D string input'!C33="","",'Men D string input'!C33)</f>
        <v/>
      </c>
      <c r="D1190" s="38" t="str">
        <f>IF('Men D string input'!D33="","",'Men D string input'!D33)</f>
        <v/>
      </c>
      <c r="E1190" s="38" t="str">
        <f>IF('Men D string input'!E33="","",'Men D string input'!E33)</f>
        <v/>
      </c>
      <c r="F1190" s="145" t="str">
        <f>IF('Men D string input'!X33="","",'Men D string input'!G33+60*'Men D string input'!F33)</f>
        <v/>
      </c>
      <c r="G1190" s="38">
        <f>IF('Men D string input'!K33="","",'Men D string input'!K33)</f>
        <v>0</v>
      </c>
      <c r="H1190" s="38" t="str">
        <f>IF('Men D string input'!L33="","",'Men D string input'!L33)</f>
        <v/>
      </c>
      <c r="I1190" s="38" t="str">
        <f>IF(G1190=0,"",F1190)</f>
        <v/>
      </c>
      <c r="J1190" s="38" t="str">
        <f>IF('Men D string input'!H33="","",'Men D string input'!H33)</f>
        <v/>
      </c>
    </row>
    <row r="1191" spans="1:10">
      <c r="A1191" t="str">
        <f>IF('Men D string input'!A34="","",'Men D string input'!A34)</f>
        <v/>
      </c>
      <c r="B1191" t="str">
        <f>IF('Men D string input'!B34="","",'Men D string input'!B34)</f>
        <v/>
      </c>
      <c r="C1191" t="str">
        <f>IF('Men D string input'!C34="","",'Men D string input'!C34)</f>
        <v/>
      </c>
      <c r="D1191" t="str">
        <f>IF('Men D string input'!D34="","",'Men D string input'!D34)</f>
        <v/>
      </c>
      <c r="E1191" t="str">
        <f>IF('Men D string input'!E34="","",'Men D string input'!E34)</f>
        <v/>
      </c>
      <c r="G1191" t="str">
        <f>IF('Men D string input'!K34="","",'Men D string input'!K34)</f>
        <v/>
      </c>
      <c r="H1191" t="str">
        <f>IF('Men D string input'!L34="","",'Men D string input'!L34)</f>
        <v/>
      </c>
      <c r="J1191" t="str">
        <f>IF('Men D string input'!H34="","",'Men D string input'!H34)</f>
        <v/>
      </c>
    </row>
    <row r="1192" spans="1:10">
      <c r="A1192" t="str">
        <f>IF('Men D string input'!A35="","",'Men D string input'!A35)</f>
        <v/>
      </c>
      <c r="B1192" t="str">
        <f>IF('Men D string input'!B35="","",'Men D string input'!B35)</f>
        <v/>
      </c>
      <c r="C1192" t="str">
        <f>IF('Men D string input'!C35="","",'Men D string input'!C35)</f>
        <v/>
      </c>
      <c r="D1192" t="str">
        <f>IF('Men D string input'!D35="","",'Men D string input'!D35)</f>
        <v/>
      </c>
      <c r="E1192" t="str">
        <f>IF('Men D string input'!E35="","",'Men D string input'!E35)</f>
        <v/>
      </c>
      <c r="G1192" t="str">
        <f>IF('Men D string input'!K35="","",'Men D string input'!K35)</f>
        <v/>
      </c>
      <c r="H1192" t="str">
        <f>IF('Men D string input'!L35="","",'Men D string input'!L35)</f>
        <v/>
      </c>
      <c r="J1192" t="str">
        <f>IF('Men D string input'!H35="","",'Men D string input'!H35)</f>
        <v/>
      </c>
    </row>
    <row r="1193" spans="1:10">
      <c r="A1193" s="39" t="str">
        <f>IF('Men D string input'!A36="","",'Men D string input'!A36)</f>
        <v>Event</v>
      </c>
      <c r="B1193" s="39" t="str">
        <f>IF('Men D string input'!B36="","",'Men D string input'!B36)</f>
        <v>Event</v>
      </c>
      <c r="C1193" s="39">
        <f>IF('Men D string input'!C36="","",'Men D string input'!C36)</f>
        <v>400</v>
      </c>
      <c r="D1193" s="39" t="str">
        <f>IF('Men D string input'!D36="","",'Men D string input'!D36)</f>
        <v>metres</v>
      </c>
      <c r="E1193" s="40" t="str">
        <f>IF('Men D string input'!E36="","",'Men D string input'!E36)</f>
        <v/>
      </c>
      <c r="G1193" s="2" t="str">
        <f>IF('Men D string input'!K36="","",'Men D string input'!K36)</f>
        <v/>
      </c>
      <c r="H1193" s="2" t="str">
        <f>IF('Men D string input'!L36="","",'Men D string input'!L36)</f>
        <v/>
      </c>
      <c r="J1193" t="str">
        <f>IF('Men D string input'!H36="","",'Men D string input'!H36)</f>
        <v/>
      </c>
    </row>
    <row r="1194" spans="1:10">
      <c r="A1194" s="16">
        <f>IF('Men D string input'!A37="","",'Men D string input'!A37)</f>
        <v>400</v>
      </c>
      <c r="B1194" s="41" t="str">
        <f>IF('Men D string input'!B37="","",'Men D string input'!B37)</f>
        <v>D string</v>
      </c>
      <c r="C1194" s="42" t="str">
        <f>IF('Men D string input'!C37="","",'Men D string input'!C37)</f>
        <v/>
      </c>
      <c r="D1194" s="42" t="str">
        <f>IF('Men D string input'!D37="","",'Men D string input'!D37)</f>
        <v/>
      </c>
      <c r="E1194" s="141" t="str">
        <f>IF('Men D string input'!E37="","",'Men D string input'!E37)</f>
        <v/>
      </c>
      <c r="F1194" s="43" t="str">
        <f>IF('Men D string input'!X37="","",'Men D string input'!X37)</f>
        <v>Formatted</v>
      </c>
      <c r="G1194" s="143" t="str">
        <f>IF('Men D string input'!K37="","",'Men D string input'!K37)</f>
        <v>Position</v>
      </c>
      <c r="H1194" s="146" t="str">
        <f>IF('Men D string input'!L37="","",'Men D string input'!L37)</f>
        <v>RAZA</v>
      </c>
      <c r="I1194" s="98" t="s">
        <v>261</v>
      </c>
      <c r="J1194" s="98" t="str">
        <f>IF('Men D string input'!H37="","",'Men D string input'!H37)</f>
        <v>Para</v>
      </c>
    </row>
    <row r="1195" spans="1:10">
      <c r="A1195" s="40" t="str">
        <f>IF('Men D string input'!A38="","",'Men D string input'!A38)</f>
        <v>MEN</v>
      </c>
      <c r="B1195" s="44" t="str">
        <f>IF('Men D string input'!B38="","",'Men D string input'!B38)</f>
        <v>Position</v>
      </c>
      <c r="C1195" s="37" t="str">
        <f>IF('Men D string input'!C38="","",'Men D string input'!C38)</f>
        <v>Competitor</v>
      </c>
      <c r="D1195" s="37" t="str">
        <f>IF('Men D string input'!D38="","",'Men D string input'!D38)</f>
        <v>Club</v>
      </c>
      <c r="E1195" s="142" t="str">
        <f>IF('Men D string input'!E38="","",'Men D string input'!E38)</f>
        <v>Bib Number</v>
      </c>
      <c r="F1195" s="45" t="str">
        <f>IF('Men D string input'!X38="","",'Men D string input'!X38)</f>
        <v>Performance</v>
      </c>
      <c r="G1195" s="144" t="str">
        <f>IF('Men D string input'!K38="","",'Men D string input'!K38)</f>
        <v>Points</v>
      </c>
      <c r="H1195" s="147" t="str">
        <f>IF('Men D string input'!L38="","",'Men D string input'!L38)</f>
        <v>Points</v>
      </c>
      <c r="I1195" s="44" t="s">
        <v>262</v>
      </c>
      <c r="J1195" s="44" t="str">
        <f>IF('Men D string input'!H38="","",'Men D string input'!H38)</f>
        <v>Category</v>
      </c>
    </row>
    <row r="1196" spans="1:10">
      <c r="A1196" t="str">
        <f>IF('Men D string input'!A39="","",'Men D string input'!A39)</f>
        <v/>
      </c>
      <c r="B1196" s="38">
        <f>IF('Men D string input'!B39="","",'Men D string input'!B39)</f>
        <v>1</v>
      </c>
      <c r="C1196" s="38" t="str">
        <f>IF('Men D string input'!C39="","",'Men D string input'!C39)</f>
        <v/>
      </c>
      <c r="D1196" s="38" t="str">
        <f>IF('Men D string input'!D39="","",'Men D string input'!D39)</f>
        <v/>
      </c>
      <c r="E1196" s="38" t="str">
        <f>IF('Men D string input'!E39="","",'Men D string input'!E39)</f>
        <v/>
      </c>
      <c r="F1196" s="145" t="str">
        <f>IF('Men D string input'!X39="","",'Men D string input'!G39+60*'Men D string input'!F39)</f>
        <v/>
      </c>
      <c r="G1196" s="46">
        <f>IF('Men D string input'!K39="","",'Men D string input'!K39)</f>
        <v>0</v>
      </c>
      <c r="H1196" s="46" t="str">
        <f>IF('Men D string input'!L39="","",'Men D string input'!L39)</f>
        <v/>
      </c>
      <c r="I1196" s="99" t="str">
        <f>IF(G1196=0,"",F1196)</f>
        <v/>
      </c>
      <c r="J1196" s="99" t="str">
        <f>IF('Men D string input'!H39="","",'Men D string input'!H39)</f>
        <v/>
      </c>
    </row>
    <row r="1197" spans="1:10">
      <c r="A1197" t="str">
        <f>IF('Men D string input'!A40="","",'Men D string input'!A40)</f>
        <v/>
      </c>
      <c r="B1197" s="38">
        <f>IF('Men D string input'!B40="","",'Men D string input'!B40)</f>
        <v>2</v>
      </c>
      <c r="C1197" s="38" t="str">
        <f>IF('Men D string input'!C40="","",'Men D string input'!C40)</f>
        <v/>
      </c>
      <c r="D1197" s="38" t="str">
        <f>IF('Men D string input'!D40="","",'Men D string input'!D40)</f>
        <v/>
      </c>
      <c r="E1197" s="38" t="str">
        <f>IF('Men D string input'!E40="","",'Men D string input'!E40)</f>
        <v/>
      </c>
      <c r="F1197" s="145" t="str">
        <f>IF('Men D string input'!X40="","",'Men D string input'!G40+60*'Men D string input'!F40)</f>
        <v/>
      </c>
      <c r="G1197" s="46">
        <f>IF('Men D string input'!K40="","",'Men D string input'!K40)</f>
        <v>0</v>
      </c>
      <c r="H1197" s="46" t="str">
        <f>IF('Men D string input'!L40="","",'Men D string input'!L40)</f>
        <v/>
      </c>
      <c r="I1197" s="38" t="str">
        <f t="shared" ref="I1197:I1203" si="110">IF(G1197=0,"",F1197)</f>
        <v/>
      </c>
      <c r="J1197" s="38" t="str">
        <f>IF('Men D string input'!H40="","",'Men D string input'!H40)</f>
        <v/>
      </c>
    </row>
    <row r="1198" spans="1:10">
      <c r="A1198" t="str">
        <f>IF('Men D string input'!A41="","",'Men D string input'!A41)</f>
        <v/>
      </c>
      <c r="B1198" s="38">
        <f>IF('Men D string input'!B41="","",'Men D string input'!B41)</f>
        <v>3</v>
      </c>
      <c r="C1198" s="38" t="str">
        <f>IF('Men D string input'!C41="","",'Men D string input'!C41)</f>
        <v/>
      </c>
      <c r="D1198" s="38" t="str">
        <f>IF('Men D string input'!D41="","",'Men D string input'!D41)</f>
        <v/>
      </c>
      <c r="E1198" s="38" t="str">
        <f>IF('Men D string input'!E41="","",'Men D string input'!E41)</f>
        <v/>
      </c>
      <c r="F1198" s="145" t="str">
        <f>IF('Men D string input'!X41="","",'Men D string input'!G41+60*'Men D string input'!F41)</f>
        <v/>
      </c>
      <c r="G1198" s="46">
        <f>IF('Men D string input'!K41="","",'Men D string input'!K41)</f>
        <v>0</v>
      </c>
      <c r="H1198" s="46" t="str">
        <f>IF('Men D string input'!L41="","",'Men D string input'!L41)</f>
        <v/>
      </c>
      <c r="I1198" s="38" t="str">
        <f t="shared" si="110"/>
        <v/>
      </c>
      <c r="J1198" s="38" t="str">
        <f>IF('Men D string input'!H41="","",'Men D string input'!H41)</f>
        <v/>
      </c>
    </row>
    <row r="1199" spans="1:10">
      <c r="A1199" t="str">
        <f>IF('Men D string input'!A42="","",'Men D string input'!A42)</f>
        <v/>
      </c>
      <c r="B1199" s="38">
        <f>IF('Men D string input'!B42="","",'Men D string input'!B42)</f>
        <v>4</v>
      </c>
      <c r="C1199" s="38" t="str">
        <f>IF('Men D string input'!C42="","",'Men D string input'!C42)</f>
        <v/>
      </c>
      <c r="D1199" s="38" t="str">
        <f>IF('Men D string input'!D42="","",'Men D string input'!D42)</f>
        <v/>
      </c>
      <c r="E1199" s="38" t="str">
        <f>IF('Men D string input'!E42="","",'Men D string input'!E42)</f>
        <v/>
      </c>
      <c r="F1199" s="145" t="str">
        <f>IF('Men D string input'!X42="","",'Men D string input'!G42+60*'Men D string input'!F42)</f>
        <v/>
      </c>
      <c r="G1199" s="46">
        <f>IF('Men D string input'!K42="","",'Men D string input'!K42)</f>
        <v>0</v>
      </c>
      <c r="H1199" s="46" t="str">
        <f>IF('Men D string input'!L42="","",'Men D string input'!L42)</f>
        <v/>
      </c>
      <c r="I1199" s="38" t="str">
        <f t="shared" si="110"/>
        <v/>
      </c>
      <c r="J1199" s="38" t="str">
        <f>IF('Men D string input'!H42="","",'Men D string input'!H42)</f>
        <v/>
      </c>
    </row>
    <row r="1200" spans="1:10">
      <c r="A1200" t="str">
        <f>IF('Men D string input'!A43="","",'Men D string input'!A43)</f>
        <v/>
      </c>
      <c r="B1200" s="38">
        <f>IF('Men D string input'!B43="","",'Men D string input'!B43)</f>
        <v>5</v>
      </c>
      <c r="C1200" s="38" t="str">
        <f>IF('Men D string input'!C43="","",'Men D string input'!C43)</f>
        <v/>
      </c>
      <c r="D1200" s="38" t="str">
        <f>IF('Men D string input'!D43="","",'Men D string input'!D43)</f>
        <v/>
      </c>
      <c r="E1200" s="38" t="str">
        <f>IF('Men D string input'!E43="","",'Men D string input'!E43)</f>
        <v/>
      </c>
      <c r="F1200" s="145" t="str">
        <f>IF('Men D string input'!X43="","",'Men D string input'!G43+60*'Men D string input'!F43)</f>
        <v/>
      </c>
      <c r="G1200" s="46">
        <f>IF('Men D string input'!K43="","",'Men D string input'!K43)</f>
        <v>0</v>
      </c>
      <c r="H1200" s="46" t="str">
        <f>IF('Men D string input'!L43="","",'Men D string input'!L43)</f>
        <v/>
      </c>
      <c r="I1200" s="38" t="str">
        <f t="shared" si="110"/>
        <v/>
      </c>
      <c r="J1200" s="38" t="str">
        <f>IF('Men D string input'!H43="","",'Men D string input'!H43)</f>
        <v/>
      </c>
    </row>
    <row r="1201" spans="1:10">
      <c r="A1201" t="str">
        <f>IF('Men D string input'!A44="","",'Men D string input'!A44)</f>
        <v/>
      </c>
      <c r="B1201" s="38">
        <f>IF('Men D string input'!B44="","",'Men D string input'!B44)</f>
        <v>6</v>
      </c>
      <c r="C1201" s="38" t="str">
        <f>IF('Men D string input'!C44="","",'Men D string input'!C44)</f>
        <v/>
      </c>
      <c r="D1201" s="38" t="str">
        <f>IF('Men D string input'!D44="","",'Men D string input'!D44)</f>
        <v/>
      </c>
      <c r="E1201" s="38" t="str">
        <f>IF('Men D string input'!E44="","",'Men D string input'!E44)</f>
        <v/>
      </c>
      <c r="F1201" s="145" t="str">
        <f>IF('Men D string input'!X44="","",'Men D string input'!G44+60*'Men D string input'!F44)</f>
        <v/>
      </c>
      <c r="G1201" s="46">
        <f>IF('Men D string input'!K44="","",'Men D string input'!K44)</f>
        <v>0</v>
      </c>
      <c r="H1201" s="46" t="str">
        <f>IF('Men D string input'!L44="","",'Men D string input'!L44)</f>
        <v/>
      </c>
      <c r="I1201" s="38" t="str">
        <f t="shared" si="110"/>
        <v/>
      </c>
      <c r="J1201" s="38" t="str">
        <f>IF('Men D string input'!H44="","",'Men D string input'!H44)</f>
        <v/>
      </c>
    </row>
    <row r="1202" spans="1:10">
      <c r="A1202" t="str">
        <f>IF('Men D string input'!A45="","",'Men D string input'!A45)</f>
        <v/>
      </c>
      <c r="B1202" s="38">
        <f>IF('Men D string input'!B45="","",'Men D string input'!B45)</f>
        <v>7</v>
      </c>
      <c r="C1202" s="38" t="str">
        <f>IF('Men D string input'!C45="","",'Men D string input'!C45)</f>
        <v/>
      </c>
      <c r="D1202" s="38" t="str">
        <f>IF('Men D string input'!D45="","",'Men D string input'!D45)</f>
        <v/>
      </c>
      <c r="E1202" s="38" t="str">
        <f>IF('Men D string input'!E45="","",'Men D string input'!E45)</f>
        <v/>
      </c>
      <c r="F1202" s="145" t="str">
        <f>IF('Men D string input'!X45="","",'Men D string input'!G45+60*'Men D string input'!F45)</f>
        <v/>
      </c>
      <c r="G1202" s="46">
        <f>IF('Men D string input'!K45="","",'Men D string input'!K45)</f>
        <v>0</v>
      </c>
      <c r="H1202" s="46" t="str">
        <f>IF('Men D string input'!L45="","",'Men D string input'!L45)</f>
        <v/>
      </c>
      <c r="I1202" s="38" t="str">
        <f t="shared" si="110"/>
        <v/>
      </c>
      <c r="J1202" s="38" t="str">
        <f>IF('Men D string input'!H45="","",'Men D string input'!H45)</f>
        <v/>
      </c>
    </row>
    <row r="1203" spans="1:10">
      <c r="A1203" t="str">
        <f>IF('Men D string input'!A46="","",'Men D string input'!A46)</f>
        <v/>
      </c>
      <c r="B1203" s="38">
        <f>IF('Men D string input'!B46="","",'Men D string input'!B46)</f>
        <v>8</v>
      </c>
      <c r="C1203" s="38" t="str">
        <f>IF('Men D string input'!C46="","",'Men D string input'!C46)</f>
        <v/>
      </c>
      <c r="D1203" s="38" t="str">
        <f>IF('Men D string input'!D46="","",'Men D string input'!D46)</f>
        <v/>
      </c>
      <c r="E1203" s="38" t="str">
        <f>IF('Men D string input'!E46="","",'Men D string input'!E46)</f>
        <v/>
      </c>
      <c r="F1203" s="145" t="str">
        <f>IF('Men D string input'!X46="","",'Men D string input'!G46+60*'Men D string input'!F46)</f>
        <v/>
      </c>
      <c r="G1203" s="46">
        <f>IF('Men D string input'!K46="","",'Men D string input'!K46)</f>
        <v>0</v>
      </c>
      <c r="H1203" s="46" t="str">
        <f>IF('Men D string input'!L46="","",'Men D string input'!L46)</f>
        <v/>
      </c>
      <c r="I1203" s="38" t="str">
        <f t="shared" si="110"/>
        <v/>
      </c>
      <c r="J1203" s="38" t="str">
        <f>IF('Men D string input'!H46="","",'Men D string input'!H46)</f>
        <v/>
      </c>
    </row>
    <row r="1204" spans="1:10">
      <c r="A1204" t="str">
        <f>IF('Men D string input'!A47="","",'Men D string input'!A47)</f>
        <v/>
      </c>
      <c r="B1204" s="38">
        <f>IF('Men D string input'!B47="","",'Men D string input'!B47)</f>
        <v>9</v>
      </c>
      <c r="C1204" s="38" t="str">
        <f>IF('Men D string input'!C47="","",'Men D string input'!C47)</f>
        <v/>
      </c>
      <c r="D1204" s="38" t="str">
        <f>IF('Men D string input'!D47="","",'Men D string input'!D47)</f>
        <v/>
      </c>
      <c r="E1204" s="38" t="str">
        <f>IF('Men D string input'!E47="","",'Men D string input'!E47)</f>
        <v/>
      </c>
      <c r="F1204" s="145" t="str">
        <f>IF('Men D string input'!X47="","",'Men D string input'!G47+60*'Men D string input'!F47)</f>
        <v/>
      </c>
      <c r="G1204" s="38">
        <f>IF('Men D string input'!K47="","",'Men D string input'!K47)</f>
        <v>0</v>
      </c>
      <c r="H1204" s="38" t="str">
        <f>IF('Men D string input'!L47="","",'Men D string input'!L47)</f>
        <v/>
      </c>
      <c r="I1204" s="99" t="str">
        <f>IF(G1204=0,"",F1204)</f>
        <v/>
      </c>
      <c r="J1204" s="38" t="str">
        <f>IF('Men D string input'!H47="","",'Men D string input'!H47)</f>
        <v/>
      </c>
    </row>
    <row r="1205" spans="1:10">
      <c r="A1205" t="str">
        <f>IF('Men D string input'!A48="","",'Men D string input'!A48)</f>
        <v/>
      </c>
      <c r="B1205" s="38">
        <f>IF('Men D string input'!B48="","",'Men D string input'!B48)</f>
        <v>10</v>
      </c>
      <c r="C1205" s="38" t="str">
        <f>IF('Men D string input'!C48="","",'Men D string input'!C48)</f>
        <v/>
      </c>
      <c r="D1205" s="38" t="str">
        <f>IF('Men D string input'!D48="","",'Men D string input'!D48)</f>
        <v/>
      </c>
      <c r="E1205" s="38" t="str">
        <f>IF('Men D string input'!E48="","",'Men D string input'!E48)</f>
        <v/>
      </c>
      <c r="F1205" s="145" t="str">
        <f>IF('Men D string input'!X48="","",'Men D string input'!G48+60*'Men D string input'!F48)</f>
        <v/>
      </c>
      <c r="G1205" s="38">
        <f>IF('Men D string input'!K48="","",'Men D string input'!K48)</f>
        <v>0</v>
      </c>
      <c r="H1205" s="38" t="str">
        <f>IF('Men D string input'!L48="","",'Men D string input'!L48)</f>
        <v/>
      </c>
      <c r="I1205" s="38" t="str">
        <f t="shared" ref="I1205:I1206" si="111">IF(G1205=0,"",F1205)</f>
        <v/>
      </c>
      <c r="J1205" s="38" t="str">
        <f>IF('Men D string input'!H48="","",'Men D string input'!H48)</f>
        <v/>
      </c>
    </row>
    <row r="1206" spans="1:10">
      <c r="A1206" t="str">
        <f>IF('Men D string input'!A49="","",'Men D string input'!A49)</f>
        <v/>
      </c>
      <c r="B1206" s="38">
        <f>IF('Men D string input'!B49="","",'Men D string input'!B49)</f>
        <v>11</v>
      </c>
      <c r="C1206" s="38" t="str">
        <f>IF('Men D string input'!C49="","",'Men D string input'!C49)</f>
        <v/>
      </c>
      <c r="D1206" s="38" t="str">
        <f>IF('Men D string input'!D49="","",'Men D string input'!D49)</f>
        <v/>
      </c>
      <c r="E1206" s="38" t="str">
        <f>IF('Men D string input'!E49="","",'Men D string input'!E49)</f>
        <v/>
      </c>
      <c r="F1206" s="145" t="str">
        <f>IF('Men D string input'!X49="","",'Men D string input'!G49+60*'Men D string input'!F49)</f>
        <v/>
      </c>
      <c r="G1206" s="38">
        <f>IF('Men D string input'!K49="","",'Men D string input'!K49)</f>
        <v>0</v>
      </c>
      <c r="H1206" s="38" t="str">
        <f>IF('Men D string input'!L49="","",'Men D string input'!L49)</f>
        <v/>
      </c>
      <c r="I1206" s="38" t="str">
        <f t="shared" si="111"/>
        <v/>
      </c>
      <c r="J1206" s="38" t="str">
        <f>IF('Men D string input'!H49="","",'Men D string input'!H49)</f>
        <v/>
      </c>
    </row>
    <row r="1207" spans="1:10">
      <c r="A1207" t="str">
        <f>IF('Men D string input'!A50="","",'Men D string input'!A50)</f>
        <v/>
      </c>
      <c r="B1207" s="38">
        <f>IF('Men D string input'!B50="","",'Men D string input'!B50)</f>
        <v>12</v>
      </c>
      <c r="C1207" s="38" t="str">
        <f>IF('Men D string input'!C50="","",'Men D string input'!C50)</f>
        <v/>
      </c>
      <c r="D1207" s="38" t="str">
        <f>IF('Men D string input'!D50="","",'Men D string input'!D50)</f>
        <v/>
      </c>
      <c r="E1207" s="38" t="str">
        <f>IF('Men D string input'!E50="","",'Men D string input'!E50)</f>
        <v/>
      </c>
      <c r="F1207" s="145" t="str">
        <f>IF('Men D string input'!X50="","",'Men D string input'!G50+60*'Men D string input'!F50)</f>
        <v/>
      </c>
      <c r="G1207" s="38">
        <f>IF('Men D string input'!K50="","",'Men D string input'!K50)</f>
        <v>0</v>
      </c>
      <c r="H1207" s="38" t="str">
        <f>IF('Men D string input'!L50="","",'Men D string input'!L50)</f>
        <v/>
      </c>
      <c r="I1207" s="38" t="str">
        <f>IF(G1207=0,"",F1207)</f>
        <v/>
      </c>
      <c r="J1207" s="38" t="str">
        <f>IF('Men D string input'!H50="","",'Men D string input'!H50)</f>
        <v/>
      </c>
    </row>
    <row r="1208" spans="1:10">
      <c r="A1208" t="str">
        <f>IF('Men D string input'!A51="","",'Men D string input'!A51)</f>
        <v/>
      </c>
      <c r="B1208" t="str">
        <f>IF('Men D string input'!B51="","",'Men D string input'!B51)</f>
        <v/>
      </c>
      <c r="C1208" t="str">
        <f>IF('Men D string input'!C51="","",'Men D string input'!C51)</f>
        <v/>
      </c>
      <c r="D1208" t="str">
        <f>IF('Men D string input'!D51="","",'Men D string input'!D51)</f>
        <v/>
      </c>
      <c r="E1208" t="str">
        <f>IF('Men D string input'!E51="","",'Men D string input'!E51)</f>
        <v/>
      </c>
      <c r="G1208" t="str">
        <f>IF('Men D string input'!K51="","",'Men D string input'!K51)</f>
        <v/>
      </c>
      <c r="H1208" t="str">
        <f>IF('Men D string input'!L51="","",'Men D string input'!L51)</f>
        <v/>
      </c>
      <c r="J1208" t="str">
        <f>IF('Men D string input'!H51="","",'Men D string input'!H51)</f>
        <v/>
      </c>
    </row>
    <row r="1209" spans="1:10">
      <c r="A1209" t="str">
        <f>IF('Men D string input'!A52="","",'Men D string input'!A52)</f>
        <v/>
      </c>
      <c r="B1209" t="str">
        <f>IF('Men D string input'!B52="","",'Men D string input'!B52)</f>
        <v/>
      </c>
      <c r="C1209" t="str">
        <f>IF('Men D string input'!C52="","",'Men D string input'!C52)</f>
        <v/>
      </c>
      <c r="D1209" t="str">
        <f>IF('Men D string input'!D52="","",'Men D string input'!D52)</f>
        <v/>
      </c>
      <c r="E1209" t="str">
        <f>IF('Men D string input'!E52="","",'Men D string input'!E52)</f>
        <v/>
      </c>
      <c r="G1209" t="str">
        <f>IF('Men D string input'!K52="","",'Men D string input'!K52)</f>
        <v/>
      </c>
      <c r="H1209" t="str">
        <f>IF('Men D string input'!L52="","",'Men D string input'!L52)</f>
        <v/>
      </c>
      <c r="J1209" t="str">
        <f>IF('Men D string input'!H52="","",'Men D string input'!H52)</f>
        <v/>
      </c>
    </row>
    <row r="1210" spans="1:10">
      <c r="A1210" s="39" t="str">
        <f>IF('Men D string input'!A53="","",'Men D string input'!A53)</f>
        <v>Event</v>
      </c>
      <c r="B1210" s="39" t="str">
        <f>IF('Men D string input'!B53="","",'Men D string input'!B53)</f>
        <v>Event</v>
      </c>
      <c r="C1210" s="39">
        <f>IF('Men D string input'!C53="","",'Men D string input'!C53)</f>
        <v>800</v>
      </c>
      <c r="D1210" s="39" t="str">
        <f>IF('Men D string input'!D53="","",'Men D string input'!D53)</f>
        <v>metres</v>
      </c>
      <c r="E1210" s="40" t="str">
        <f>IF('Men D string input'!E53="","",'Men D string input'!E53)</f>
        <v/>
      </c>
      <c r="G1210" s="2" t="str">
        <f>IF('Men D string input'!K53="","",'Men D string input'!K53)</f>
        <v/>
      </c>
      <c r="H1210" s="2" t="str">
        <f>IF('Men D string input'!L53="","",'Men D string input'!L53)</f>
        <v/>
      </c>
      <c r="J1210" t="str">
        <f>IF('Men D string input'!H53="","",'Men D string input'!H53)</f>
        <v/>
      </c>
    </row>
    <row r="1211" spans="1:10">
      <c r="A1211" s="16">
        <f>IF('Men D string input'!A54="","",'Men D string input'!A54)</f>
        <v>800</v>
      </c>
      <c r="B1211" s="41" t="str">
        <f>IF('Men D string input'!B54="","",'Men D string input'!B54)</f>
        <v>D string</v>
      </c>
      <c r="C1211" s="42" t="str">
        <f>IF('Men D string input'!C54="","",'Men D string input'!C54)</f>
        <v/>
      </c>
      <c r="D1211" s="42" t="str">
        <f>IF('Men D string input'!D54="","",'Men D string input'!D54)</f>
        <v/>
      </c>
      <c r="E1211" s="141" t="str">
        <f>IF('Men D string input'!E54="","",'Men D string input'!E54)</f>
        <v/>
      </c>
      <c r="F1211" s="43" t="str">
        <f>IF('Men D string input'!X54="","",'Men D string input'!X54)</f>
        <v>Formatted</v>
      </c>
      <c r="G1211" s="143" t="str">
        <f>IF('Men D string input'!K54="","",'Men D string input'!K54)</f>
        <v>Position</v>
      </c>
      <c r="H1211" s="146" t="str">
        <f>IF('Men D string input'!L54="","",'Men D string input'!L54)</f>
        <v>RAZA</v>
      </c>
      <c r="I1211" s="98" t="s">
        <v>261</v>
      </c>
      <c r="J1211" s="98" t="str">
        <f>IF('Men D string input'!H54="","",'Men D string input'!H54)</f>
        <v>Para</v>
      </c>
    </row>
    <row r="1212" spans="1:10">
      <c r="A1212" s="40" t="str">
        <f>IF('Men D string input'!A55="","",'Men D string input'!A55)</f>
        <v>MEN</v>
      </c>
      <c r="B1212" s="44" t="str">
        <f>IF('Men D string input'!B55="","",'Men D string input'!B55)</f>
        <v>Position</v>
      </c>
      <c r="C1212" s="37" t="str">
        <f>IF('Men D string input'!C55="","",'Men D string input'!C55)</f>
        <v>Competitor</v>
      </c>
      <c r="D1212" s="37" t="str">
        <f>IF('Men D string input'!D55="","",'Men D string input'!D55)</f>
        <v>Club</v>
      </c>
      <c r="E1212" s="142" t="str">
        <f>IF('Men D string input'!E55="","",'Men D string input'!E55)</f>
        <v>Bib Number</v>
      </c>
      <c r="F1212" s="45" t="str">
        <f>IF('Men D string input'!X55="","",'Men D string input'!X55)</f>
        <v>Performance</v>
      </c>
      <c r="G1212" s="144" t="str">
        <f>IF('Men D string input'!K55="","",'Men D string input'!K55)</f>
        <v>Points</v>
      </c>
      <c r="H1212" s="147" t="str">
        <f>IF('Men D string input'!L55="","",'Men D string input'!L55)</f>
        <v>Points</v>
      </c>
      <c r="I1212" s="44" t="s">
        <v>262</v>
      </c>
      <c r="J1212" s="44" t="str">
        <f>IF('Men D string input'!H55="","",'Men D string input'!H55)</f>
        <v>Category</v>
      </c>
    </row>
    <row r="1213" spans="1:10">
      <c r="A1213" t="str">
        <f>IF('Men D string input'!A56="","",'Men D string input'!A56)</f>
        <v/>
      </c>
      <c r="B1213" s="38">
        <f>IF('Men D string input'!B56="","",'Men D string input'!B56)</f>
        <v>1</v>
      </c>
      <c r="C1213" s="38" t="str">
        <f>IF('Men D string input'!C56="","",'Men D string input'!C56)</f>
        <v/>
      </c>
      <c r="D1213" s="38" t="str">
        <f>IF('Men D string input'!D56="","",'Men D string input'!D56)</f>
        <v/>
      </c>
      <c r="E1213" s="38" t="str">
        <f>IF('Men D string input'!E56="","",'Men D string input'!E56)</f>
        <v/>
      </c>
      <c r="F1213" s="145" t="str">
        <f>IF('Men D string input'!X56="","",'Men D string input'!G56+60*'Men D string input'!F56)</f>
        <v/>
      </c>
      <c r="G1213" s="46">
        <f>IF('Men D string input'!K56="","",'Men D string input'!K56)</f>
        <v>0</v>
      </c>
      <c r="H1213" s="46" t="str">
        <f>IF('Men D string input'!L56="","",'Men D string input'!L56)</f>
        <v/>
      </c>
      <c r="I1213" s="99" t="str">
        <f>IF(G1213=0,"",F1213)</f>
        <v/>
      </c>
      <c r="J1213" s="99" t="str">
        <f>IF('Men D string input'!H56="","",'Men D string input'!H56)</f>
        <v/>
      </c>
    </row>
    <row r="1214" spans="1:10">
      <c r="A1214" t="str">
        <f>IF('Men D string input'!A57="","",'Men D string input'!A57)</f>
        <v/>
      </c>
      <c r="B1214" s="38">
        <f>IF('Men D string input'!B57="","",'Men D string input'!B57)</f>
        <v>2</v>
      </c>
      <c r="C1214" s="38" t="str">
        <f>IF('Men D string input'!C57="","",'Men D string input'!C57)</f>
        <v/>
      </c>
      <c r="D1214" s="38" t="str">
        <f>IF('Men D string input'!D57="","",'Men D string input'!D57)</f>
        <v/>
      </c>
      <c r="E1214" s="38" t="str">
        <f>IF('Men D string input'!E57="","",'Men D string input'!E57)</f>
        <v/>
      </c>
      <c r="F1214" s="145" t="str">
        <f>IF('Men D string input'!X57="","",'Men D string input'!G57+60*'Men D string input'!F57)</f>
        <v/>
      </c>
      <c r="G1214" s="46">
        <f>IF('Men D string input'!K57="","",'Men D string input'!K57)</f>
        <v>0</v>
      </c>
      <c r="H1214" s="46" t="str">
        <f>IF('Men D string input'!L57="","",'Men D string input'!L57)</f>
        <v/>
      </c>
      <c r="I1214" s="38" t="str">
        <f t="shared" ref="I1214:I1220" si="112">IF(G1214=0,"",F1214)</f>
        <v/>
      </c>
      <c r="J1214" s="38" t="str">
        <f>IF('Men D string input'!H57="","",'Men D string input'!H57)</f>
        <v/>
      </c>
    </row>
    <row r="1215" spans="1:10">
      <c r="A1215" t="str">
        <f>IF('Men D string input'!A58="","",'Men D string input'!A58)</f>
        <v/>
      </c>
      <c r="B1215" s="38">
        <f>IF('Men D string input'!B58="","",'Men D string input'!B58)</f>
        <v>3</v>
      </c>
      <c r="C1215" s="38" t="str">
        <f>IF('Men D string input'!C58="","",'Men D string input'!C58)</f>
        <v/>
      </c>
      <c r="D1215" s="38" t="str">
        <f>IF('Men D string input'!D58="","",'Men D string input'!D58)</f>
        <v/>
      </c>
      <c r="E1215" s="38" t="str">
        <f>IF('Men D string input'!E58="","",'Men D string input'!E58)</f>
        <v/>
      </c>
      <c r="F1215" s="145" t="str">
        <f>IF('Men D string input'!X58="","",'Men D string input'!G58+60*'Men D string input'!F58)</f>
        <v/>
      </c>
      <c r="G1215" s="46">
        <f>IF('Men D string input'!K58="","",'Men D string input'!K58)</f>
        <v>0</v>
      </c>
      <c r="H1215" s="46" t="str">
        <f>IF('Men D string input'!L58="","",'Men D string input'!L58)</f>
        <v/>
      </c>
      <c r="I1215" s="38" t="str">
        <f t="shared" si="112"/>
        <v/>
      </c>
      <c r="J1215" s="38" t="str">
        <f>IF('Men D string input'!H58="","",'Men D string input'!H58)</f>
        <v/>
      </c>
    </row>
    <row r="1216" spans="1:10">
      <c r="A1216" t="str">
        <f>IF('Men D string input'!A59="","",'Men D string input'!A59)</f>
        <v/>
      </c>
      <c r="B1216" s="38">
        <f>IF('Men D string input'!B59="","",'Men D string input'!B59)</f>
        <v>4</v>
      </c>
      <c r="C1216" s="38" t="str">
        <f>IF('Men D string input'!C59="","",'Men D string input'!C59)</f>
        <v/>
      </c>
      <c r="D1216" s="38" t="str">
        <f>IF('Men D string input'!D59="","",'Men D string input'!D59)</f>
        <v/>
      </c>
      <c r="E1216" s="38" t="str">
        <f>IF('Men D string input'!E59="","",'Men D string input'!E59)</f>
        <v/>
      </c>
      <c r="F1216" s="145" t="str">
        <f>IF('Men D string input'!X59="","",'Men D string input'!G59+60*'Men D string input'!F59)</f>
        <v/>
      </c>
      <c r="G1216" s="46">
        <f>IF('Men D string input'!K59="","",'Men D string input'!K59)</f>
        <v>0</v>
      </c>
      <c r="H1216" s="46" t="str">
        <f>IF('Men D string input'!L59="","",'Men D string input'!L59)</f>
        <v/>
      </c>
      <c r="I1216" s="38" t="str">
        <f t="shared" si="112"/>
        <v/>
      </c>
      <c r="J1216" s="38" t="str">
        <f>IF('Men D string input'!H59="","",'Men D string input'!H59)</f>
        <v/>
      </c>
    </row>
    <row r="1217" spans="1:10">
      <c r="A1217" t="str">
        <f>IF('Men D string input'!A60="","",'Men D string input'!A60)</f>
        <v/>
      </c>
      <c r="B1217" s="38">
        <f>IF('Men D string input'!B60="","",'Men D string input'!B60)</f>
        <v>5</v>
      </c>
      <c r="C1217" s="38" t="str">
        <f>IF('Men D string input'!C60="","",'Men D string input'!C60)</f>
        <v/>
      </c>
      <c r="D1217" s="38" t="str">
        <f>IF('Men D string input'!D60="","",'Men D string input'!D60)</f>
        <v/>
      </c>
      <c r="E1217" s="38" t="str">
        <f>IF('Men D string input'!E60="","",'Men D string input'!E60)</f>
        <v/>
      </c>
      <c r="F1217" s="145" t="str">
        <f>IF('Men D string input'!X60="","",'Men D string input'!G60+60*'Men D string input'!F60)</f>
        <v/>
      </c>
      <c r="G1217" s="46">
        <f>IF('Men D string input'!K60="","",'Men D string input'!K60)</f>
        <v>0</v>
      </c>
      <c r="H1217" s="46" t="str">
        <f>IF('Men D string input'!L60="","",'Men D string input'!L60)</f>
        <v/>
      </c>
      <c r="I1217" s="38" t="str">
        <f t="shared" si="112"/>
        <v/>
      </c>
      <c r="J1217" s="38" t="str">
        <f>IF('Men D string input'!H60="","",'Men D string input'!H60)</f>
        <v/>
      </c>
    </row>
    <row r="1218" spans="1:10">
      <c r="A1218" t="str">
        <f>IF('Men D string input'!A61="","",'Men D string input'!A61)</f>
        <v/>
      </c>
      <c r="B1218" s="38">
        <f>IF('Men D string input'!B61="","",'Men D string input'!B61)</f>
        <v>6</v>
      </c>
      <c r="C1218" s="38" t="str">
        <f>IF('Men D string input'!C61="","",'Men D string input'!C61)</f>
        <v/>
      </c>
      <c r="D1218" s="38" t="str">
        <f>IF('Men D string input'!D61="","",'Men D string input'!D61)</f>
        <v/>
      </c>
      <c r="E1218" s="38" t="str">
        <f>IF('Men D string input'!E61="","",'Men D string input'!E61)</f>
        <v/>
      </c>
      <c r="F1218" s="145" t="str">
        <f>IF('Men D string input'!X61="","",'Men D string input'!G61+60*'Men D string input'!F61)</f>
        <v/>
      </c>
      <c r="G1218" s="46">
        <f>IF('Men D string input'!K61="","",'Men D string input'!K61)</f>
        <v>0</v>
      </c>
      <c r="H1218" s="46" t="str">
        <f>IF('Men D string input'!L61="","",'Men D string input'!L61)</f>
        <v/>
      </c>
      <c r="I1218" s="38" t="str">
        <f t="shared" si="112"/>
        <v/>
      </c>
      <c r="J1218" s="38" t="str">
        <f>IF('Men D string input'!H61="","",'Men D string input'!H61)</f>
        <v/>
      </c>
    </row>
    <row r="1219" spans="1:10">
      <c r="A1219" t="str">
        <f>IF('Men D string input'!A62="","",'Men D string input'!A62)</f>
        <v/>
      </c>
      <c r="B1219" s="38">
        <f>IF('Men D string input'!B62="","",'Men D string input'!B62)</f>
        <v>7</v>
      </c>
      <c r="C1219" s="38" t="str">
        <f>IF('Men D string input'!C62="","",'Men D string input'!C62)</f>
        <v/>
      </c>
      <c r="D1219" s="38" t="str">
        <f>IF('Men D string input'!D62="","",'Men D string input'!D62)</f>
        <v/>
      </c>
      <c r="E1219" s="38" t="str">
        <f>IF('Men D string input'!E62="","",'Men D string input'!E62)</f>
        <v/>
      </c>
      <c r="F1219" s="145" t="str">
        <f>IF('Men D string input'!X62="","",'Men D string input'!G62+60*'Men D string input'!F62)</f>
        <v/>
      </c>
      <c r="G1219" s="46">
        <f>IF('Men D string input'!K62="","",'Men D string input'!K62)</f>
        <v>0</v>
      </c>
      <c r="H1219" s="46" t="str">
        <f>IF('Men D string input'!L62="","",'Men D string input'!L62)</f>
        <v/>
      </c>
      <c r="I1219" s="38" t="str">
        <f t="shared" si="112"/>
        <v/>
      </c>
      <c r="J1219" s="38" t="str">
        <f>IF('Men D string input'!H62="","",'Men D string input'!H62)</f>
        <v/>
      </c>
    </row>
    <row r="1220" spans="1:10">
      <c r="A1220" t="str">
        <f>IF('Men D string input'!A63="","",'Men D string input'!A63)</f>
        <v/>
      </c>
      <c r="B1220" s="38">
        <f>IF('Men D string input'!B63="","",'Men D string input'!B63)</f>
        <v>8</v>
      </c>
      <c r="C1220" s="38" t="str">
        <f>IF('Men D string input'!C63="","",'Men D string input'!C63)</f>
        <v/>
      </c>
      <c r="D1220" s="38" t="str">
        <f>IF('Men D string input'!D63="","",'Men D string input'!D63)</f>
        <v/>
      </c>
      <c r="E1220" s="38" t="str">
        <f>IF('Men D string input'!E63="","",'Men D string input'!E63)</f>
        <v/>
      </c>
      <c r="F1220" s="145" t="str">
        <f>IF('Men D string input'!X63="","",'Men D string input'!G63+60*'Men D string input'!F63)</f>
        <v/>
      </c>
      <c r="G1220" s="46">
        <f>IF('Men D string input'!K63="","",'Men D string input'!K63)</f>
        <v>0</v>
      </c>
      <c r="H1220" s="46" t="str">
        <f>IF('Men D string input'!L63="","",'Men D string input'!L63)</f>
        <v/>
      </c>
      <c r="I1220" s="38" t="str">
        <f t="shared" si="112"/>
        <v/>
      </c>
      <c r="J1220" s="38" t="str">
        <f>IF('Men D string input'!H63="","",'Men D string input'!H63)</f>
        <v/>
      </c>
    </row>
    <row r="1221" spans="1:10">
      <c r="A1221" t="str">
        <f>IF('Men D string input'!A64="","",'Men D string input'!A64)</f>
        <v/>
      </c>
      <c r="B1221" s="38">
        <f>IF('Men D string input'!B64="","",'Men D string input'!B64)</f>
        <v>9</v>
      </c>
      <c r="C1221" s="38" t="str">
        <f>IF('Men D string input'!C64="","",'Men D string input'!C64)</f>
        <v/>
      </c>
      <c r="D1221" s="38" t="str">
        <f>IF('Men D string input'!D64="","",'Men D string input'!D64)</f>
        <v/>
      </c>
      <c r="E1221" s="38" t="str">
        <f>IF('Men D string input'!E64="","",'Men D string input'!E64)</f>
        <v/>
      </c>
      <c r="F1221" s="145" t="str">
        <f>IF('Men D string input'!X64="","",'Men D string input'!G64+60*'Men D string input'!F64)</f>
        <v/>
      </c>
      <c r="G1221" s="38">
        <f>IF('Men D string input'!K64="","",'Men D string input'!K64)</f>
        <v>0</v>
      </c>
      <c r="H1221" s="38" t="str">
        <f>IF('Men D string input'!L64="","",'Men D string input'!L64)</f>
        <v/>
      </c>
      <c r="I1221" s="99" t="str">
        <f>IF(G1221=0,"",F1221)</f>
        <v/>
      </c>
      <c r="J1221" s="38" t="str">
        <f>IF('Men D string input'!H64="","",'Men D string input'!H64)</f>
        <v/>
      </c>
    </row>
    <row r="1222" spans="1:10">
      <c r="A1222" t="str">
        <f>IF('Men D string input'!A65="","",'Men D string input'!A65)</f>
        <v/>
      </c>
      <c r="B1222" s="38">
        <f>IF('Men D string input'!B65="","",'Men D string input'!B65)</f>
        <v>10</v>
      </c>
      <c r="C1222" s="38" t="str">
        <f>IF('Men D string input'!C65="","",'Men D string input'!C65)</f>
        <v/>
      </c>
      <c r="D1222" s="38" t="str">
        <f>IF('Men D string input'!D65="","",'Men D string input'!D65)</f>
        <v/>
      </c>
      <c r="E1222" s="38" t="str">
        <f>IF('Men D string input'!E65="","",'Men D string input'!E65)</f>
        <v/>
      </c>
      <c r="F1222" s="145" t="str">
        <f>IF('Men D string input'!X65="","",'Men D string input'!G65+60*'Men D string input'!F65)</f>
        <v/>
      </c>
      <c r="G1222" s="38">
        <f>IF('Men D string input'!K65="","",'Men D string input'!K65)</f>
        <v>0</v>
      </c>
      <c r="H1222" s="38" t="str">
        <f>IF('Men D string input'!L65="","",'Men D string input'!L65)</f>
        <v/>
      </c>
      <c r="I1222" s="38" t="str">
        <f t="shared" ref="I1222:I1223" si="113">IF(G1222=0,"",F1222)</f>
        <v/>
      </c>
      <c r="J1222" s="38" t="str">
        <f>IF('Men D string input'!H65="","",'Men D string input'!H65)</f>
        <v/>
      </c>
    </row>
    <row r="1223" spans="1:10">
      <c r="A1223" t="str">
        <f>IF('Men D string input'!A66="","",'Men D string input'!A66)</f>
        <v/>
      </c>
      <c r="B1223" s="38">
        <f>IF('Men D string input'!B66="","",'Men D string input'!B66)</f>
        <v>11</v>
      </c>
      <c r="C1223" s="38" t="str">
        <f>IF('Men D string input'!C66="","",'Men D string input'!C66)</f>
        <v/>
      </c>
      <c r="D1223" s="38" t="str">
        <f>IF('Men D string input'!D66="","",'Men D string input'!D66)</f>
        <v/>
      </c>
      <c r="E1223" s="38" t="str">
        <f>IF('Men D string input'!E66="","",'Men D string input'!E66)</f>
        <v/>
      </c>
      <c r="F1223" s="145" t="str">
        <f>IF('Men D string input'!X66="","",'Men D string input'!G66+60*'Men D string input'!F66)</f>
        <v/>
      </c>
      <c r="G1223" s="38">
        <f>IF('Men D string input'!K66="","",'Men D string input'!K66)</f>
        <v>0</v>
      </c>
      <c r="H1223" s="38" t="str">
        <f>IF('Men D string input'!L66="","",'Men D string input'!L66)</f>
        <v/>
      </c>
      <c r="I1223" s="38" t="str">
        <f t="shared" si="113"/>
        <v/>
      </c>
      <c r="J1223" s="38" t="str">
        <f>IF('Men D string input'!H66="","",'Men D string input'!H66)</f>
        <v/>
      </c>
    </row>
    <row r="1224" spans="1:10">
      <c r="A1224" t="str">
        <f>IF('Men D string input'!A67="","",'Men D string input'!A67)</f>
        <v/>
      </c>
      <c r="B1224" s="38">
        <f>IF('Men D string input'!B67="","",'Men D string input'!B67)</f>
        <v>12</v>
      </c>
      <c r="C1224" s="38" t="str">
        <f>IF('Men D string input'!C67="","",'Men D string input'!C67)</f>
        <v/>
      </c>
      <c r="D1224" s="38" t="str">
        <f>IF('Men D string input'!D67="","",'Men D string input'!D67)</f>
        <v/>
      </c>
      <c r="E1224" s="38" t="str">
        <f>IF('Men D string input'!E67="","",'Men D string input'!E67)</f>
        <v/>
      </c>
      <c r="F1224" s="145" t="str">
        <f>IF('Men D string input'!X67="","",'Men D string input'!G67+60*'Men D string input'!F67)</f>
        <v/>
      </c>
      <c r="G1224" s="38">
        <f>IF('Men D string input'!K67="","",'Men D string input'!K67)</f>
        <v>0</v>
      </c>
      <c r="H1224" s="38" t="str">
        <f>IF('Men D string input'!L67="","",'Men D string input'!L67)</f>
        <v/>
      </c>
      <c r="I1224" s="38" t="str">
        <f>IF(G1224=0,"",F1224)</f>
        <v/>
      </c>
      <c r="J1224" s="38" t="str">
        <f>IF('Men D string input'!H67="","",'Men D string input'!H67)</f>
        <v/>
      </c>
    </row>
    <row r="1225" spans="1:10">
      <c r="A1225" t="str">
        <f>IF('Men D string input'!A68="","",'Men D string input'!A68)</f>
        <v/>
      </c>
      <c r="B1225" t="str">
        <f>IF('Men D string input'!B68="","",'Men D string input'!B68)</f>
        <v/>
      </c>
      <c r="C1225" t="str">
        <f>IF('Men D string input'!C68="","",'Men D string input'!C68)</f>
        <v/>
      </c>
      <c r="D1225" t="str">
        <f>IF('Men D string input'!D68="","",'Men D string input'!D68)</f>
        <v/>
      </c>
      <c r="E1225" t="str">
        <f>IF('Men D string input'!E68="","",'Men D string input'!E68)</f>
        <v/>
      </c>
      <c r="G1225" t="str">
        <f>IF('Men D string input'!K68="","",'Men D string input'!K68)</f>
        <v/>
      </c>
      <c r="H1225" t="str">
        <f>IF('Men D string input'!L68="","",'Men D string input'!L68)</f>
        <v/>
      </c>
      <c r="J1225" t="str">
        <f>IF('Men D string input'!H68="","",'Men D string input'!H68)</f>
        <v/>
      </c>
    </row>
    <row r="1226" spans="1:10">
      <c r="A1226" t="str">
        <f>IF('Men D string input'!A69="","",'Men D string input'!A69)</f>
        <v/>
      </c>
      <c r="B1226" t="str">
        <f>IF('Men D string input'!B69="","",'Men D string input'!B69)</f>
        <v/>
      </c>
      <c r="C1226" t="str">
        <f>IF('Men D string input'!C69="","",'Men D string input'!C69)</f>
        <v/>
      </c>
      <c r="D1226" t="str">
        <f>IF('Men D string input'!D69="","",'Men D string input'!D69)</f>
        <v/>
      </c>
      <c r="E1226" t="str">
        <f>IF('Men D string input'!E69="","",'Men D string input'!E69)</f>
        <v/>
      </c>
      <c r="G1226" t="str">
        <f>IF('Men D string input'!K69="","",'Men D string input'!K69)</f>
        <v/>
      </c>
      <c r="H1226" t="str">
        <f>IF('Men D string input'!L69="","",'Men D string input'!L69)</f>
        <v/>
      </c>
      <c r="J1226" t="str">
        <f>IF('Men D string input'!H69="","",'Men D string input'!H69)</f>
        <v/>
      </c>
    </row>
    <row r="1227" spans="1:10">
      <c r="A1227" s="39" t="str">
        <f>IF('Men D string input'!A70="","",'Men D string input'!A70)</f>
        <v>Event</v>
      </c>
      <c r="B1227" s="39" t="str">
        <f>IF('Men D string input'!B70="","",'Men D string input'!B70)</f>
        <v>Event</v>
      </c>
      <c r="C1227" s="39">
        <f>IF('Men D string input'!C70="","",'Men D string input'!C70)</f>
        <v>1500</v>
      </c>
      <c r="D1227" s="39" t="str">
        <f>IF('Men D string input'!D70="","",'Men D string input'!D70)</f>
        <v>metres</v>
      </c>
      <c r="E1227" s="40" t="str">
        <f>IF('Men D string input'!E70="","",'Men D string input'!E70)</f>
        <v/>
      </c>
      <c r="G1227" s="2" t="str">
        <f>IF('Men D string input'!K70="","",'Men D string input'!K70)</f>
        <v/>
      </c>
      <c r="H1227" s="2" t="str">
        <f>IF('Men D string input'!L70="","",'Men D string input'!L70)</f>
        <v/>
      </c>
      <c r="J1227" t="str">
        <f>IF('Men D string input'!H70="","",'Men D string input'!H70)</f>
        <v/>
      </c>
    </row>
    <row r="1228" spans="1:10">
      <c r="A1228" s="16">
        <f>IF('Men D string input'!A71="","",'Men D string input'!A71)</f>
        <v>1500</v>
      </c>
      <c r="B1228" s="41" t="str">
        <f>IF('Men D string input'!B71="","",'Men D string input'!B71)</f>
        <v>D string</v>
      </c>
      <c r="C1228" s="42" t="str">
        <f>IF('Men D string input'!C71="","",'Men D string input'!C71)</f>
        <v/>
      </c>
      <c r="D1228" s="42" t="str">
        <f>IF('Men D string input'!D71="","",'Men D string input'!D71)</f>
        <v/>
      </c>
      <c r="E1228" s="141" t="str">
        <f>IF('Men D string input'!E71="","",'Men D string input'!E71)</f>
        <v/>
      </c>
      <c r="F1228" s="43" t="str">
        <f>IF('Men D string input'!X71="","",'Men D string input'!X71)</f>
        <v>Formatted</v>
      </c>
      <c r="G1228" s="143" t="str">
        <f>IF('Men D string input'!K71="","",'Men D string input'!K71)</f>
        <v>Position</v>
      </c>
      <c r="H1228" s="146" t="str">
        <f>IF('Men D string input'!L71="","",'Men D string input'!L71)</f>
        <v>RAZA</v>
      </c>
      <c r="I1228" s="98" t="s">
        <v>261</v>
      </c>
      <c r="J1228" s="98" t="str">
        <f>IF('Men D string input'!H71="","",'Men D string input'!H71)</f>
        <v>Para</v>
      </c>
    </row>
    <row r="1229" spans="1:10">
      <c r="A1229" s="40" t="str">
        <f>IF('Men D string input'!A72="","",'Men D string input'!A72)</f>
        <v>MEN</v>
      </c>
      <c r="B1229" s="44" t="str">
        <f>IF('Men D string input'!B72="","",'Men D string input'!B72)</f>
        <v>Position</v>
      </c>
      <c r="C1229" s="37" t="str">
        <f>IF('Men D string input'!C72="","",'Men D string input'!C72)</f>
        <v>Competitor</v>
      </c>
      <c r="D1229" s="37" t="str">
        <f>IF('Men D string input'!D72="","",'Men D string input'!D72)</f>
        <v>Club</v>
      </c>
      <c r="E1229" s="142" t="str">
        <f>IF('Men D string input'!E72="","",'Men D string input'!E72)</f>
        <v>Bib Number</v>
      </c>
      <c r="F1229" s="45" t="str">
        <f>IF('Men D string input'!X72="","",'Men D string input'!X72)</f>
        <v>Performance</v>
      </c>
      <c r="G1229" s="144" t="str">
        <f>IF('Men D string input'!K72="","",'Men D string input'!K72)</f>
        <v>Points</v>
      </c>
      <c r="H1229" s="147" t="str">
        <f>IF('Men D string input'!L72="","",'Men D string input'!L72)</f>
        <v>Points</v>
      </c>
      <c r="I1229" s="44" t="s">
        <v>262</v>
      </c>
      <c r="J1229" s="44" t="str">
        <f>IF('Men D string input'!H72="","",'Men D string input'!H72)</f>
        <v>Category</v>
      </c>
    </row>
    <row r="1230" spans="1:10">
      <c r="A1230" t="str">
        <f>IF('Men D string input'!A73="","",'Men D string input'!A73)</f>
        <v/>
      </c>
      <c r="B1230" s="38">
        <f>IF('Men D string input'!B73="","",'Men D string input'!B73)</f>
        <v>1</v>
      </c>
      <c r="C1230" s="38" t="str">
        <f>IF('Men D string input'!C73="","",'Men D string input'!C73)</f>
        <v/>
      </c>
      <c r="D1230" s="38" t="str">
        <f>IF('Men D string input'!D73="","",'Men D string input'!D73)</f>
        <v/>
      </c>
      <c r="E1230" s="38" t="str">
        <f>IF('Men D string input'!E73="","",'Men D string input'!E73)</f>
        <v/>
      </c>
      <c r="F1230" s="145" t="str">
        <f>IF('Men D string input'!X73="","",'Men D string input'!G73+60*'Men D string input'!F73)</f>
        <v/>
      </c>
      <c r="G1230" s="46">
        <f>IF('Men D string input'!K73="","",'Men D string input'!K73)</f>
        <v>0</v>
      </c>
      <c r="H1230" s="46" t="str">
        <f>IF('Men D string input'!L73="","",'Men D string input'!L73)</f>
        <v/>
      </c>
      <c r="I1230" s="99" t="str">
        <f>IF(G1230=0,"",F1230)</f>
        <v/>
      </c>
      <c r="J1230" s="99" t="str">
        <f>IF('Men D string input'!H73="","",'Men D string input'!H73)</f>
        <v/>
      </c>
    </row>
    <row r="1231" spans="1:10">
      <c r="A1231" t="str">
        <f>IF('Men D string input'!A74="","",'Men D string input'!A74)</f>
        <v/>
      </c>
      <c r="B1231" s="38">
        <f>IF('Men D string input'!B74="","",'Men D string input'!B74)</f>
        <v>2</v>
      </c>
      <c r="C1231" s="38" t="str">
        <f>IF('Men D string input'!C74="","",'Men D string input'!C74)</f>
        <v/>
      </c>
      <c r="D1231" s="38" t="str">
        <f>IF('Men D string input'!D74="","",'Men D string input'!D74)</f>
        <v/>
      </c>
      <c r="E1231" s="38" t="str">
        <f>IF('Men D string input'!E74="","",'Men D string input'!E74)</f>
        <v/>
      </c>
      <c r="F1231" s="145" t="str">
        <f>IF('Men D string input'!X74="","",'Men D string input'!G74+60*'Men D string input'!F74)</f>
        <v/>
      </c>
      <c r="G1231" s="46">
        <f>IF('Men D string input'!K74="","",'Men D string input'!K74)</f>
        <v>0</v>
      </c>
      <c r="H1231" s="46" t="str">
        <f>IF('Men D string input'!L74="","",'Men D string input'!L74)</f>
        <v/>
      </c>
      <c r="I1231" s="38" t="str">
        <f t="shared" ref="I1231:I1237" si="114">IF(G1231=0,"",F1231)</f>
        <v/>
      </c>
      <c r="J1231" s="38" t="str">
        <f>IF('Men D string input'!H74="","",'Men D string input'!H74)</f>
        <v/>
      </c>
    </row>
    <row r="1232" spans="1:10">
      <c r="A1232" t="str">
        <f>IF('Men D string input'!A75="","",'Men D string input'!A75)</f>
        <v/>
      </c>
      <c r="B1232" s="38">
        <f>IF('Men D string input'!B75="","",'Men D string input'!B75)</f>
        <v>3</v>
      </c>
      <c r="C1232" s="38" t="str">
        <f>IF('Men D string input'!C75="","",'Men D string input'!C75)</f>
        <v/>
      </c>
      <c r="D1232" s="38" t="str">
        <f>IF('Men D string input'!D75="","",'Men D string input'!D75)</f>
        <v/>
      </c>
      <c r="E1232" s="38" t="str">
        <f>IF('Men D string input'!E75="","",'Men D string input'!E75)</f>
        <v/>
      </c>
      <c r="F1232" s="145" t="str">
        <f>IF('Men D string input'!X75="","",'Men D string input'!G75+60*'Men D string input'!F75)</f>
        <v/>
      </c>
      <c r="G1232" s="46">
        <f>IF('Men D string input'!K75="","",'Men D string input'!K75)</f>
        <v>0</v>
      </c>
      <c r="H1232" s="46" t="str">
        <f>IF('Men D string input'!L75="","",'Men D string input'!L75)</f>
        <v/>
      </c>
      <c r="I1232" s="38" t="str">
        <f t="shared" si="114"/>
        <v/>
      </c>
      <c r="J1232" s="38" t="str">
        <f>IF('Men D string input'!H75="","",'Men D string input'!H75)</f>
        <v/>
      </c>
    </row>
    <row r="1233" spans="1:10">
      <c r="A1233" t="str">
        <f>IF('Men D string input'!A76="","",'Men D string input'!A76)</f>
        <v/>
      </c>
      <c r="B1233" s="38">
        <f>IF('Men D string input'!B76="","",'Men D string input'!B76)</f>
        <v>4</v>
      </c>
      <c r="C1233" s="38" t="str">
        <f>IF('Men D string input'!C76="","",'Men D string input'!C76)</f>
        <v/>
      </c>
      <c r="D1233" s="38" t="str">
        <f>IF('Men D string input'!D76="","",'Men D string input'!D76)</f>
        <v/>
      </c>
      <c r="E1233" s="38" t="str">
        <f>IF('Men D string input'!E76="","",'Men D string input'!E76)</f>
        <v/>
      </c>
      <c r="F1233" s="145" t="str">
        <f>IF('Men D string input'!X76="","",'Men D string input'!G76+60*'Men D string input'!F76)</f>
        <v/>
      </c>
      <c r="G1233" s="46">
        <f>IF('Men D string input'!K76="","",'Men D string input'!K76)</f>
        <v>0</v>
      </c>
      <c r="H1233" s="46" t="str">
        <f>IF('Men D string input'!L76="","",'Men D string input'!L76)</f>
        <v/>
      </c>
      <c r="I1233" s="38" t="str">
        <f t="shared" si="114"/>
        <v/>
      </c>
      <c r="J1233" s="38" t="str">
        <f>IF('Men D string input'!H76="","",'Men D string input'!H76)</f>
        <v/>
      </c>
    </row>
    <row r="1234" spans="1:10">
      <c r="A1234" t="str">
        <f>IF('Men D string input'!A77="","",'Men D string input'!A77)</f>
        <v/>
      </c>
      <c r="B1234" s="38">
        <f>IF('Men D string input'!B77="","",'Men D string input'!B77)</f>
        <v>5</v>
      </c>
      <c r="C1234" s="38" t="str">
        <f>IF('Men D string input'!C77="","",'Men D string input'!C77)</f>
        <v/>
      </c>
      <c r="D1234" s="38" t="str">
        <f>IF('Men D string input'!D77="","",'Men D string input'!D77)</f>
        <v/>
      </c>
      <c r="E1234" s="38" t="str">
        <f>IF('Men D string input'!E77="","",'Men D string input'!E77)</f>
        <v/>
      </c>
      <c r="F1234" s="145" t="str">
        <f>IF('Men D string input'!X77="","",'Men D string input'!G77+60*'Men D string input'!F77)</f>
        <v/>
      </c>
      <c r="G1234" s="46">
        <f>IF('Men D string input'!K77="","",'Men D string input'!K77)</f>
        <v>0</v>
      </c>
      <c r="H1234" s="46" t="str">
        <f>IF('Men D string input'!L77="","",'Men D string input'!L77)</f>
        <v/>
      </c>
      <c r="I1234" s="38" t="str">
        <f t="shared" si="114"/>
        <v/>
      </c>
      <c r="J1234" s="38" t="str">
        <f>IF('Men D string input'!H77="","",'Men D string input'!H77)</f>
        <v/>
      </c>
    </row>
    <row r="1235" spans="1:10">
      <c r="A1235" t="str">
        <f>IF('Men D string input'!A78="","",'Men D string input'!A78)</f>
        <v/>
      </c>
      <c r="B1235" s="38">
        <f>IF('Men D string input'!B78="","",'Men D string input'!B78)</f>
        <v>6</v>
      </c>
      <c r="C1235" s="38" t="str">
        <f>IF('Men D string input'!C78="","",'Men D string input'!C78)</f>
        <v/>
      </c>
      <c r="D1235" s="38" t="str">
        <f>IF('Men D string input'!D78="","",'Men D string input'!D78)</f>
        <v/>
      </c>
      <c r="E1235" s="38" t="str">
        <f>IF('Men D string input'!E78="","",'Men D string input'!E78)</f>
        <v/>
      </c>
      <c r="F1235" s="145" t="str">
        <f>IF('Men D string input'!X78="","",'Men D string input'!G78+60*'Men D string input'!F78)</f>
        <v/>
      </c>
      <c r="G1235" s="46">
        <f>IF('Men D string input'!K78="","",'Men D string input'!K78)</f>
        <v>0</v>
      </c>
      <c r="H1235" s="46" t="str">
        <f>IF('Men D string input'!L78="","",'Men D string input'!L78)</f>
        <v/>
      </c>
      <c r="I1235" s="38" t="str">
        <f t="shared" si="114"/>
        <v/>
      </c>
      <c r="J1235" s="38" t="str">
        <f>IF('Men D string input'!H78="","",'Men D string input'!H78)</f>
        <v/>
      </c>
    </row>
    <row r="1236" spans="1:10">
      <c r="A1236" t="str">
        <f>IF('Men D string input'!A79="","",'Men D string input'!A79)</f>
        <v/>
      </c>
      <c r="B1236" s="38">
        <f>IF('Men D string input'!B79="","",'Men D string input'!B79)</f>
        <v>7</v>
      </c>
      <c r="C1236" s="38" t="str">
        <f>IF('Men D string input'!C79="","",'Men D string input'!C79)</f>
        <v/>
      </c>
      <c r="D1236" s="38" t="str">
        <f>IF('Men D string input'!D79="","",'Men D string input'!D79)</f>
        <v/>
      </c>
      <c r="E1236" s="38" t="str">
        <f>IF('Men D string input'!E79="","",'Men D string input'!E79)</f>
        <v/>
      </c>
      <c r="F1236" s="145" t="str">
        <f>IF('Men D string input'!X79="","",'Men D string input'!G79+60*'Men D string input'!F79)</f>
        <v/>
      </c>
      <c r="G1236" s="46">
        <f>IF('Men D string input'!K79="","",'Men D string input'!K79)</f>
        <v>0</v>
      </c>
      <c r="H1236" s="46" t="str">
        <f>IF('Men D string input'!L79="","",'Men D string input'!L79)</f>
        <v/>
      </c>
      <c r="I1236" s="38" t="str">
        <f t="shared" si="114"/>
        <v/>
      </c>
      <c r="J1236" s="38" t="str">
        <f>IF('Men D string input'!H79="","",'Men D string input'!H79)</f>
        <v/>
      </c>
    </row>
    <row r="1237" spans="1:10">
      <c r="A1237" t="str">
        <f>IF('Men D string input'!A80="","",'Men D string input'!A80)</f>
        <v/>
      </c>
      <c r="B1237" s="38">
        <f>IF('Men D string input'!B80="","",'Men D string input'!B80)</f>
        <v>8</v>
      </c>
      <c r="C1237" s="38" t="str">
        <f>IF('Men D string input'!C80="","",'Men D string input'!C80)</f>
        <v/>
      </c>
      <c r="D1237" s="38" t="str">
        <f>IF('Men D string input'!D80="","",'Men D string input'!D80)</f>
        <v/>
      </c>
      <c r="E1237" s="38" t="str">
        <f>IF('Men D string input'!E80="","",'Men D string input'!E80)</f>
        <v/>
      </c>
      <c r="F1237" s="145" t="str">
        <f>IF('Men D string input'!X80="","",'Men D string input'!G80+60*'Men D string input'!F80)</f>
        <v/>
      </c>
      <c r="G1237" s="46">
        <f>IF('Men D string input'!K80="","",'Men D string input'!K80)</f>
        <v>0</v>
      </c>
      <c r="H1237" s="46" t="str">
        <f>IF('Men D string input'!L80="","",'Men D string input'!L80)</f>
        <v/>
      </c>
      <c r="I1237" s="38" t="str">
        <f t="shared" si="114"/>
        <v/>
      </c>
      <c r="J1237" s="38" t="str">
        <f>IF('Men D string input'!H80="","",'Men D string input'!H80)</f>
        <v/>
      </c>
    </row>
    <row r="1238" spans="1:10">
      <c r="A1238" t="str">
        <f>IF('Men D string input'!A81="","",'Men D string input'!A81)</f>
        <v/>
      </c>
      <c r="B1238" s="38">
        <f>IF('Men D string input'!B81="","",'Men D string input'!B81)</f>
        <v>9</v>
      </c>
      <c r="C1238" s="38" t="str">
        <f>IF('Men D string input'!C81="","",'Men D string input'!C81)</f>
        <v/>
      </c>
      <c r="D1238" s="38" t="str">
        <f>IF('Men D string input'!D81="","",'Men D string input'!D81)</f>
        <v/>
      </c>
      <c r="E1238" s="38" t="str">
        <f>IF('Men D string input'!E81="","",'Men D string input'!E81)</f>
        <v/>
      </c>
      <c r="F1238" s="145" t="str">
        <f>IF('Men D string input'!X81="","",'Men D string input'!G81+60*'Men D string input'!F81)</f>
        <v/>
      </c>
      <c r="G1238" s="38">
        <f>IF('Men D string input'!K81="","",'Men D string input'!K81)</f>
        <v>0</v>
      </c>
      <c r="H1238" s="38" t="str">
        <f>IF('Men D string input'!L81="","",'Men D string input'!L81)</f>
        <v/>
      </c>
      <c r="I1238" s="99" t="str">
        <f>IF(G1238=0,"",F1238)</f>
        <v/>
      </c>
      <c r="J1238" s="38" t="str">
        <f>IF('Men D string input'!H81="","",'Men D string input'!H81)</f>
        <v/>
      </c>
    </row>
    <row r="1239" spans="1:10">
      <c r="A1239" t="str">
        <f>IF('Men D string input'!A82="","",'Men D string input'!A82)</f>
        <v/>
      </c>
      <c r="B1239" s="38">
        <f>IF('Men D string input'!B82="","",'Men D string input'!B82)</f>
        <v>10</v>
      </c>
      <c r="C1239" s="38" t="str">
        <f>IF('Men D string input'!C82="","",'Men D string input'!C82)</f>
        <v/>
      </c>
      <c r="D1239" s="38" t="str">
        <f>IF('Men D string input'!D82="","",'Men D string input'!D82)</f>
        <v/>
      </c>
      <c r="E1239" s="38" t="str">
        <f>IF('Men D string input'!E82="","",'Men D string input'!E82)</f>
        <v/>
      </c>
      <c r="F1239" s="145" t="str">
        <f>IF('Men D string input'!X82="","",'Men D string input'!G82+60*'Men D string input'!F82)</f>
        <v/>
      </c>
      <c r="G1239" s="38">
        <f>IF('Men D string input'!K82="","",'Men D string input'!K82)</f>
        <v>0</v>
      </c>
      <c r="H1239" s="38" t="str">
        <f>IF('Men D string input'!L82="","",'Men D string input'!L82)</f>
        <v/>
      </c>
      <c r="I1239" s="38" t="str">
        <f t="shared" ref="I1239:I1240" si="115">IF(G1239=0,"",F1239)</f>
        <v/>
      </c>
      <c r="J1239" s="38" t="str">
        <f>IF('Men D string input'!H82="","",'Men D string input'!H82)</f>
        <v/>
      </c>
    </row>
    <row r="1240" spans="1:10">
      <c r="A1240" t="str">
        <f>IF('Men D string input'!A83="","",'Men D string input'!A83)</f>
        <v/>
      </c>
      <c r="B1240" s="38">
        <f>IF('Men D string input'!B83="","",'Men D string input'!B83)</f>
        <v>11</v>
      </c>
      <c r="C1240" s="38" t="str">
        <f>IF('Men D string input'!C83="","",'Men D string input'!C83)</f>
        <v/>
      </c>
      <c r="D1240" s="38" t="str">
        <f>IF('Men D string input'!D83="","",'Men D string input'!D83)</f>
        <v/>
      </c>
      <c r="E1240" s="38" t="str">
        <f>IF('Men D string input'!E83="","",'Men D string input'!E83)</f>
        <v/>
      </c>
      <c r="F1240" s="145" t="str">
        <f>IF('Men D string input'!X83="","",'Men D string input'!G83+60*'Men D string input'!F83)</f>
        <v/>
      </c>
      <c r="G1240" s="38">
        <f>IF('Men D string input'!K83="","",'Men D string input'!K83)</f>
        <v>0</v>
      </c>
      <c r="H1240" s="38" t="str">
        <f>IF('Men D string input'!L83="","",'Men D string input'!L83)</f>
        <v/>
      </c>
      <c r="I1240" s="38" t="str">
        <f t="shared" si="115"/>
        <v/>
      </c>
      <c r="J1240" s="38" t="str">
        <f>IF('Men D string input'!H83="","",'Men D string input'!H83)</f>
        <v/>
      </c>
    </row>
    <row r="1241" spans="1:10">
      <c r="A1241" t="str">
        <f>IF('Men D string input'!A84="","",'Men D string input'!A84)</f>
        <v/>
      </c>
      <c r="B1241" s="38">
        <f>IF('Men D string input'!B84="","",'Men D string input'!B84)</f>
        <v>12</v>
      </c>
      <c r="C1241" s="38" t="str">
        <f>IF('Men D string input'!C84="","",'Men D string input'!C84)</f>
        <v/>
      </c>
      <c r="D1241" s="38" t="str">
        <f>IF('Men D string input'!D84="","",'Men D string input'!D84)</f>
        <v/>
      </c>
      <c r="E1241" s="38" t="str">
        <f>IF('Men D string input'!E84="","",'Men D string input'!E84)</f>
        <v/>
      </c>
      <c r="F1241" s="145" t="str">
        <f>IF('Men D string input'!X84="","",'Men D string input'!G84+60*'Men D string input'!F84)</f>
        <v/>
      </c>
      <c r="G1241" s="38">
        <f>IF('Men D string input'!K84="","",'Men D string input'!K84)</f>
        <v>0</v>
      </c>
      <c r="H1241" s="38" t="str">
        <f>IF('Men D string input'!L84="","",'Men D string input'!L84)</f>
        <v/>
      </c>
      <c r="I1241" s="38" t="str">
        <f>IF(G1241=0,"",F1241)</f>
        <v/>
      </c>
      <c r="J1241" s="38" t="str">
        <f>IF('Men D string input'!H84="","",'Men D string input'!H84)</f>
        <v/>
      </c>
    </row>
    <row r="1242" spans="1:10">
      <c r="A1242" t="str">
        <f>IF('Men D string input'!A85="","",'Men D string input'!A85)</f>
        <v/>
      </c>
      <c r="B1242" t="str">
        <f>IF('Men D string input'!B85="","",'Men D string input'!B85)</f>
        <v/>
      </c>
      <c r="C1242" t="str">
        <f>IF('Men D string input'!C85="","",'Men D string input'!C85)</f>
        <v/>
      </c>
      <c r="D1242" t="str">
        <f>IF('Men D string input'!D85="","",'Men D string input'!D85)</f>
        <v/>
      </c>
      <c r="E1242" t="str">
        <f>IF('Men D string input'!E85="","",'Men D string input'!E85)</f>
        <v/>
      </c>
      <c r="G1242" t="str">
        <f>IF('Men D string input'!K85="","",'Men D string input'!K85)</f>
        <v/>
      </c>
      <c r="H1242" t="str">
        <f>IF('Men D string input'!L85="","",'Men D string input'!L85)</f>
        <v/>
      </c>
      <c r="J1242" t="str">
        <f>IF('Men D string input'!H85="","",'Men D string input'!H85)</f>
        <v/>
      </c>
    </row>
    <row r="1243" spans="1:10">
      <c r="A1243" t="str">
        <f>IF('Men D string input'!A86="","",'Men D string input'!A86)</f>
        <v/>
      </c>
      <c r="B1243" t="str">
        <f>IF('Men D string input'!B86="","",'Men D string input'!B86)</f>
        <v/>
      </c>
      <c r="C1243" t="str">
        <f>IF('Men D string input'!C86="","",'Men D string input'!C86)</f>
        <v/>
      </c>
      <c r="D1243" t="str">
        <f>IF('Men D string input'!D86="","",'Men D string input'!D86)</f>
        <v/>
      </c>
      <c r="E1243" t="str">
        <f>IF('Men D string input'!E86="","",'Men D string input'!E86)</f>
        <v/>
      </c>
      <c r="G1243" t="str">
        <f>IF('Men D string input'!K86="","",'Men D string input'!K86)</f>
        <v/>
      </c>
      <c r="H1243" t="str">
        <f>IF('Men D string input'!L86="","",'Men D string input'!L86)</f>
        <v/>
      </c>
      <c r="J1243" t="str">
        <f>IF('Men D string input'!H86="","",'Men D string input'!H86)</f>
        <v/>
      </c>
    </row>
    <row r="1244" spans="1:10">
      <c r="A1244" s="39" t="str">
        <f>IF('Men D string input'!A87="","",'Men D string input'!A87)</f>
        <v>Event</v>
      </c>
      <c r="B1244" s="39" t="str">
        <f>IF('Men D string input'!B87="","",'Men D string input'!B87)</f>
        <v>Event</v>
      </c>
      <c r="C1244" s="39">
        <f>IF('Men D string input'!C87="","",'Men D string input'!C87)</f>
        <v>5000</v>
      </c>
      <c r="D1244" s="39" t="str">
        <f>IF('Men D string input'!D87="","",'Men D string input'!D87)</f>
        <v>metres</v>
      </c>
      <c r="E1244" s="40" t="str">
        <f>IF('Men D string input'!E87="","",'Men D string input'!E87)</f>
        <v/>
      </c>
      <c r="G1244" s="2" t="str">
        <f>IF('Men D string input'!K87="","",'Men D string input'!K87)</f>
        <v/>
      </c>
      <c r="H1244" s="2" t="str">
        <f>IF('Men D string input'!L87="","",'Men D string input'!L87)</f>
        <v/>
      </c>
      <c r="J1244" t="str">
        <f>IF('Men D string input'!H87="","",'Men D string input'!H87)</f>
        <v/>
      </c>
    </row>
    <row r="1245" spans="1:10">
      <c r="A1245" s="16">
        <f>IF('Men D string input'!A88="","",'Men D string input'!A88)</f>
        <v>5000</v>
      </c>
      <c r="B1245" s="41" t="str">
        <f>IF('Men D string input'!B88="","",'Men D string input'!B88)</f>
        <v>D string</v>
      </c>
      <c r="C1245" s="42" t="str">
        <f>IF('Men D string input'!C88="","",'Men D string input'!C88)</f>
        <v/>
      </c>
      <c r="D1245" s="42" t="str">
        <f>IF('Men D string input'!D88="","",'Men D string input'!D88)</f>
        <v/>
      </c>
      <c r="E1245" s="141" t="str">
        <f>IF('Men D string input'!E88="","",'Men D string input'!E88)</f>
        <v/>
      </c>
      <c r="F1245" s="43" t="str">
        <f>IF('Men D string input'!X88="","",'Men D string input'!X88)</f>
        <v>Formatted</v>
      </c>
      <c r="G1245" s="143" t="str">
        <f>IF('Men D string input'!K88="","",'Men D string input'!K88)</f>
        <v>Position</v>
      </c>
      <c r="H1245" s="146" t="str">
        <f>IF('Men D string input'!L88="","",'Men D string input'!L88)</f>
        <v>RAZA</v>
      </c>
      <c r="I1245" s="98" t="s">
        <v>261</v>
      </c>
      <c r="J1245" s="98" t="str">
        <f>IF('Men D string input'!H88="","",'Men D string input'!H88)</f>
        <v>Para</v>
      </c>
    </row>
    <row r="1246" spans="1:10">
      <c r="A1246" s="40" t="str">
        <f>IF('Men D string input'!A89="","",'Men D string input'!A89)</f>
        <v>MEN</v>
      </c>
      <c r="B1246" s="44" t="str">
        <f>IF('Men D string input'!B89="","",'Men D string input'!B89)</f>
        <v>Position</v>
      </c>
      <c r="C1246" s="37" t="str">
        <f>IF('Men D string input'!C89="","",'Men D string input'!C89)</f>
        <v>Competitor</v>
      </c>
      <c r="D1246" s="37" t="str">
        <f>IF('Men D string input'!D89="","",'Men D string input'!D89)</f>
        <v>Club</v>
      </c>
      <c r="E1246" s="142" t="str">
        <f>IF('Men D string input'!E89="","",'Men D string input'!E89)</f>
        <v>Bib Number</v>
      </c>
      <c r="F1246" s="45" t="str">
        <f>IF('Men D string input'!X89="","",'Men D string input'!X89)</f>
        <v>Performance</v>
      </c>
      <c r="G1246" s="144" t="str">
        <f>IF('Men D string input'!K89="","",'Men D string input'!K89)</f>
        <v>Points</v>
      </c>
      <c r="H1246" s="147" t="str">
        <f>IF('Men D string input'!L89="","",'Men D string input'!L89)</f>
        <v>Points</v>
      </c>
      <c r="I1246" s="44" t="s">
        <v>262</v>
      </c>
      <c r="J1246" s="44" t="str">
        <f>IF('Men D string input'!H89="","",'Men D string input'!H89)</f>
        <v>Category</v>
      </c>
    </row>
    <row r="1247" spans="1:10">
      <c r="A1247" t="str">
        <f>IF('Men D string input'!A90="","",'Men D string input'!A90)</f>
        <v/>
      </c>
      <c r="B1247" s="38">
        <f>IF('Men D string input'!B90="","",'Men D string input'!B90)</f>
        <v>1</v>
      </c>
      <c r="C1247" s="38" t="str">
        <f>IF('Men D string input'!C90="","",'Men D string input'!C90)</f>
        <v/>
      </c>
      <c r="D1247" s="38" t="str">
        <f>IF('Men D string input'!D90="","",'Men D string input'!D90)</f>
        <v/>
      </c>
      <c r="E1247" s="38" t="str">
        <f>IF('Men D string input'!E90="","",'Men D string input'!E90)</f>
        <v/>
      </c>
      <c r="F1247" s="145" t="str">
        <f>IF('Men D string input'!X90="","",'Men D string input'!G90+60*'Men D string input'!F90)</f>
        <v/>
      </c>
      <c r="G1247" s="46">
        <f>IF('Men D string input'!K90="","",'Men D string input'!K90)</f>
        <v>0</v>
      </c>
      <c r="H1247" s="46" t="str">
        <f>IF('Men D string input'!L90="","",'Men D string input'!L90)</f>
        <v/>
      </c>
      <c r="I1247" s="99" t="str">
        <f>IF(G1247=0,"",F1247)</f>
        <v/>
      </c>
      <c r="J1247" s="99" t="str">
        <f>IF('Men D string input'!H90="","",'Men D string input'!H90)</f>
        <v/>
      </c>
    </row>
    <row r="1248" spans="1:10">
      <c r="A1248" t="str">
        <f>IF('Men D string input'!A91="","",'Men D string input'!A91)</f>
        <v/>
      </c>
      <c r="B1248" s="38">
        <f>IF('Men D string input'!B91="","",'Men D string input'!B91)</f>
        <v>2</v>
      </c>
      <c r="C1248" s="38" t="str">
        <f>IF('Men D string input'!C91="","",'Men D string input'!C91)</f>
        <v/>
      </c>
      <c r="D1248" s="38" t="str">
        <f>IF('Men D string input'!D91="","",'Men D string input'!D91)</f>
        <v/>
      </c>
      <c r="E1248" s="38" t="str">
        <f>IF('Men D string input'!E91="","",'Men D string input'!E91)</f>
        <v/>
      </c>
      <c r="F1248" s="145" t="str">
        <f>IF('Men D string input'!X91="","",'Men D string input'!G91+60*'Men D string input'!F91)</f>
        <v/>
      </c>
      <c r="G1248" s="46">
        <f>IF('Men D string input'!K91="","",'Men D string input'!K91)</f>
        <v>0</v>
      </c>
      <c r="H1248" s="46" t="str">
        <f>IF('Men D string input'!L91="","",'Men D string input'!L91)</f>
        <v/>
      </c>
      <c r="I1248" s="38" t="str">
        <f t="shared" ref="I1248:I1254" si="116">IF(G1248=0,"",F1248)</f>
        <v/>
      </c>
      <c r="J1248" s="38" t="str">
        <f>IF('Men D string input'!H91="","",'Men D string input'!H91)</f>
        <v/>
      </c>
    </row>
    <row r="1249" spans="1:10">
      <c r="A1249" t="str">
        <f>IF('Men D string input'!A92="","",'Men D string input'!A92)</f>
        <v/>
      </c>
      <c r="B1249" s="38">
        <f>IF('Men D string input'!B92="","",'Men D string input'!B92)</f>
        <v>3</v>
      </c>
      <c r="C1249" s="38" t="str">
        <f>IF('Men D string input'!C92="","",'Men D string input'!C92)</f>
        <v/>
      </c>
      <c r="D1249" s="38" t="str">
        <f>IF('Men D string input'!D92="","",'Men D string input'!D92)</f>
        <v/>
      </c>
      <c r="E1249" s="38" t="str">
        <f>IF('Men D string input'!E92="","",'Men D string input'!E92)</f>
        <v/>
      </c>
      <c r="F1249" s="145" t="str">
        <f>IF('Men D string input'!X92="","",'Men D string input'!G92+60*'Men D string input'!F92)</f>
        <v/>
      </c>
      <c r="G1249" s="46">
        <f>IF('Men D string input'!K92="","",'Men D string input'!K92)</f>
        <v>0</v>
      </c>
      <c r="H1249" s="46" t="str">
        <f>IF('Men D string input'!L92="","",'Men D string input'!L92)</f>
        <v/>
      </c>
      <c r="I1249" s="38" t="str">
        <f t="shared" si="116"/>
        <v/>
      </c>
      <c r="J1249" s="38" t="str">
        <f>IF('Men D string input'!H92="","",'Men D string input'!H92)</f>
        <v/>
      </c>
    </row>
    <row r="1250" spans="1:10">
      <c r="A1250" t="str">
        <f>IF('Men D string input'!A93="","",'Men D string input'!A93)</f>
        <v/>
      </c>
      <c r="B1250" s="38">
        <f>IF('Men D string input'!B93="","",'Men D string input'!B93)</f>
        <v>4</v>
      </c>
      <c r="C1250" s="38" t="str">
        <f>IF('Men D string input'!C93="","",'Men D string input'!C93)</f>
        <v/>
      </c>
      <c r="D1250" s="38" t="str">
        <f>IF('Men D string input'!D93="","",'Men D string input'!D93)</f>
        <v/>
      </c>
      <c r="E1250" s="38" t="str">
        <f>IF('Men D string input'!E93="","",'Men D string input'!E93)</f>
        <v/>
      </c>
      <c r="F1250" s="145" t="str">
        <f>IF('Men D string input'!X93="","",'Men D string input'!G93+60*'Men D string input'!F93)</f>
        <v/>
      </c>
      <c r="G1250" s="46">
        <f>IF('Men D string input'!K93="","",'Men D string input'!K93)</f>
        <v>0</v>
      </c>
      <c r="H1250" s="46" t="str">
        <f>IF('Men D string input'!L93="","",'Men D string input'!L93)</f>
        <v/>
      </c>
      <c r="I1250" s="38" t="str">
        <f t="shared" si="116"/>
        <v/>
      </c>
      <c r="J1250" s="38" t="str">
        <f>IF('Men D string input'!H93="","",'Men D string input'!H93)</f>
        <v/>
      </c>
    </row>
    <row r="1251" spans="1:10">
      <c r="A1251" t="str">
        <f>IF('Men D string input'!A94="","",'Men D string input'!A94)</f>
        <v/>
      </c>
      <c r="B1251" s="38">
        <f>IF('Men D string input'!B94="","",'Men D string input'!B94)</f>
        <v>5</v>
      </c>
      <c r="C1251" s="38" t="str">
        <f>IF('Men D string input'!C94="","",'Men D string input'!C94)</f>
        <v/>
      </c>
      <c r="D1251" s="38" t="str">
        <f>IF('Men D string input'!D94="","",'Men D string input'!D94)</f>
        <v/>
      </c>
      <c r="E1251" s="38" t="str">
        <f>IF('Men D string input'!E94="","",'Men D string input'!E94)</f>
        <v/>
      </c>
      <c r="F1251" s="145" t="str">
        <f>IF('Men D string input'!X94="","",'Men D string input'!G94+60*'Men D string input'!F94)</f>
        <v/>
      </c>
      <c r="G1251" s="46">
        <f>IF('Men D string input'!K94="","",'Men D string input'!K94)</f>
        <v>0</v>
      </c>
      <c r="H1251" s="46" t="str">
        <f>IF('Men D string input'!L94="","",'Men D string input'!L94)</f>
        <v/>
      </c>
      <c r="I1251" s="38" t="str">
        <f t="shared" si="116"/>
        <v/>
      </c>
      <c r="J1251" s="38" t="str">
        <f>IF('Men D string input'!H94="","",'Men D string input'!H94)</f>
        <v/>
      </c>
    </row>
    <row r="1252" spans="1:10">
      <c r="A1252" t="str">
        <f>IF('Men D string input'!A95="","",'Men D string input'!A95)</f>
        <v/>
      </c>
      <c r="B1252" s="38">
        <f>IF('Men D string input'!B95="","",'Men D string input'!B95)</f>
        <v>6</v>
      </c>
      <c r="C1252" s="38" t="str">
        <f>IF('Men D string input'!C95="","",'Men D string input'!C95)</f>
        <v/>
      </c>
      <c r="D1252" s="38" t="str">
        <f>IF('Men D string input'!D95="","",'Men D string input'!D95)</f>
        <v/>
      </c>
      <c r="E1252" s="38" t="str">
        <f>IF('Men D string input'!E95="","",'Men D string input'!E95)</f>
        <v/>
      </c>
      <c r="F1252" s="145" t="str">
        <f>IF('Men D string input'!X95="","",'Men D string input'!G95+60*'Men D string input'!F95)</f>
        <v/>
      </c>
      <c r="G1252" s="46">
        <f>IF('Men D string input'!K95="","",'Men D string input'!K95)</f>
        <v>0</v>
      </c>
      <c r="H1252" s="46" t="str">
        <f>IF('Men D string input'!L95="","",'Men D string input'!L95)</f>
        <v/>
      </c>
      <c r="I1252" s="38" t="str">
        <f t="shared" si="116"/>
        <v/>
      </c>
      <c r="J1252" s="38" t="str">
        <f>IF('Men D string input'!H95="","",'Men D string input'!H95)</f>
        <v/>
      </c>
    </row>
    <row r="1253" spans="1:10">
      <c r="A1253" t="str">
        <f>IF('Men D string input'!A96="","",'Men D string input'!A96)</f>
        <v/>
      </c>
      <c r="B1253" s="38">
        <f>IF('Men D string input'!B96="","",'Men D string input'!B96)</f>
        <v>7</v>
      </c>
      <c r="C1253" s="38" t="str">
        <f>IF('Men D string input'!C96="","",'Men D string input'!C96)</f>
        <v/>
      </c>
      <c r="D1253" s="38" t="str">
        <f>IF('Men D string input'!D96="","",'Men D string input'!D96)</f>
        <v/>
      </c>
      <c r="E1253" s="38" t="str">
        <f>IF('Men D string input'!E96="","",'Men D string input'!E96)</f>
        <v/>
      </c>
      <c r="F1253" s="145" t="str">
        <f>IF('Men D string input'!X96="","",'Men D string input'!G96+60*'Men D string input'!F96)</f>
        <v/>
      </c>
      <c r="G1253" s="46">
        <f>IF('Men D string input'!K96="","",'Men D string input'!K96)</f>
        <v>0</v>
      </c>
      <c r="H1253" s="46" t="str">
        <f>IF('Men D string input'!L96="","",'Men D string input'!L96)</f>
        <v/>
      </c>
      <c r="I1253" s="38" t="str">
        <f t="shared" si="116"/>
        <v/>
      </c>
      <c r="J1253" s="38" t="str">
        <f>IF('Men D string input'!H96="","",'Men D string input'!H96)</f>
        <v/>
      </c>
    </row>
    <row r="1254" spans="1:10">
      <c r="A1254" t="str">
        <f>IF('Men D string input'!A97="","",'Men D string input'!A97)</f>
        <v/>
      </c>
      <c r="B1254" s="38">
        <f>IF('Men D string input'!B97="","",'Men D string input'!B97)</f>
        <v>8</v>
      </c>
      <c r="C1254" s="38" t="str">
        <f>IF('Men D string input'!C97="","",'Men D string input'!C97)</f>
        <v/>
      </c>
      <c r="D1254" s="38" t="str">
        <f>IF('Men D string input'!D97="","",'Men D string input'!D97)</f>
        <v/>
      </c>
      <c r="E1254" s="38" t="str">
        <f>IF('Men D string input'!E97="","",'Men D string input'!E97)</f>
        <v/>
      </c>
      <c r="F1254" s="145" t="str">
        <f>IF('Men D string input'!X97="","",'Men D string input'!G97+60*'Men D string input'!F97)</f>
        <v/>
      </c>
      <c r="G1254" s="46">
        <f>IF('Men D string input'!K97="","",'Men D string input'!K97)</f>
        <v>0</v>
      </c>
      <c r="H1254" s="46" t="str">
        <f>IF('Men D string input'!L97="","",'Men D string input'!L97)</f>
        <v/>
      </c>
      <c r="I1254" s="38" t="str">
        <f t="shared" si="116"/>
        <v/>
      </c>
      <c r="J1254" s="38" t="str">
        <f>IF('Men D string input'!H97="","",'Men D string input'!H97)</f>
        <v/>
      </c>
    </row>
    <row r="1255" spans="1:10">
      <c r="A1255" t="str">
        <f>IF('Men D string input'!A98="","",'Men D string input'!A98)</f>
        <v/>
      </c>
      <c r="B1255" s="38">
        <f>IF('Men D string input'!B98="","",'Men D string input'!B98)</f>
        <v>9</v>
      </c>
      <c r="C1255" s="38" t="str">
        <f>IF('Men D string input'!C98="","",'Men D string input'!C98)</f>
        <v/>
      </c>
      <c r="D1255" s="38" t="str">
        <f>IF('Men D string input'!D98="","",'Men D string input'!D98)</f>
        <v/>
      </c>
      <c r="E1255" s="38" t="str">
        <f>IF('Men D string input'!E98="","",'Men D string input'!E98)</f>
        <v/>
      </c>
      <c r="F1255" s="145" t="str">
        <f>IF('Men D string input'!X98="","",'Men D string input'!G98+60*'Men D string input'!F98)</f>
        <v/>
      </c>
      <c r="G1255" s="38">
        <f>IF('Men D string input'!K98="","",'Men D string input'!K98)</f>
        <v>0</v>
      </c>
      <c r="H1255" s="38" t="str">
        <f>IF('Men D string input'!L98="","",'Men D string input'!L98)</f>
        <v/>
      </c>
      <c r="I1255" s="99" t="str">
        <f>IF(G1255=0,"",F1255)</f>
        <v/>
      </c>
      <c r="J1255" s="38" t="str">
        <f>IF('Men D string input'!H98="","",'Men D string input'!H98)</f>
        <v/>
      </c>
    </row>
    <row r="1256" spans="1:10">
      <c r="A1256" t="str">
        <f>IF('Men D string input'!A99="","",'Men D string input'!A99)</f>
        <v/>
      </c>
      <c r="B1256" s="38">
        <f>IF('Men D string input'!B99="","",'Men D string input'!B99)</f>
        <v>10</v>
      </c>
      <c r="C1256" s="38" t="str">
        <f>IF('Men D string input'!C99="","",'Men D string input'!C99)</f>
        <v/>
      </c>
      <c r="D1256" s="38" t="str">
        <f>IF('Men D string input'!D99="","",'Men D string input'!D99)</f>
        <v/>
      </c>
      <c r="E1256" s="38" t="str">
        <f>IF('Men D string input'!E99="","",'Men D string input'!E99)</f>
        <v/>
      </c>
      <c r="F1256" s="145" t="str">
        <f>IF('Men D string input'!X99="","",'Men D string input'!G99+60*'Men D string input'!F99)</f>
        <v/>
      </c>
      <c r="G1256" s="38">
        <f>IF('Men D string input'!K99="","",'Men D string input'!K99)</f>
        <v>0</v>
      </c>
      <c r="H1256" s="38" t="str">
        <f>IF('Men D string input'!L99="","",'Men D string input'!L99)</f>
        <v/>
      </c>
      <c r="I1256" s="38" t="str">
        <f t="shared" ref="I1256:I1257" si="117">IF(G1256=0,"",F1256)</f>
        <v/>
      </c>
      <c r="J1256" s="38" t="str">
        <f>IF('Men D string input'!H99="","",'Men D string input'!H99)</f>
        <v/>
      </c>
    </row>
    <row r="1257" spans="1:10">
      <c r="A1257" t="str">
        <f>IF('Men D string input'!A100="","",'Men D string input'!A100)</f>
        <v/>
      </c>
      <c r="B1257" s="38">
        <f>IF('Men D string input'!B100="","",'Men D string input'!B100)</f>
        <v>11</v>
      </c>
      <c r="C1257" s="38" t="str">
        <f>IF('Men D string input'!C100="","",'Men D string input'!C100)</f>
        <v/>
      </c>
      <c r="D1257" s="38" t="str">
        <f>IF('Men D string input'!D100="","",'Men D string input'!D100)</f>
        <v/>
      </c>
      <c r="E1257" s="38" t="str">
        <f>IF('Men D string input'!E100="","",'Men D string input'!E100)</f>
        <v/>
      </c>
      <c r="F1257" s="145" t="str">
        <f>IF('Men D string input'!X100="","",'Men D string input'!G100+60*'Men D string input'!F100)</f>
        <v/>
      </c>
      <c r="G1257" s="38">
        <f>IF('Men D string input'!K100="","",'Men D string input'!K100)</f>
        <v>0</v>
      </c>
      <c r="H1257" s="38" t="str">
        <f>IF('Men D string input'!L100="","",'Men D string input'!L100)</f>
        <v/>
      </c>
      <c r="I1257" s="38" t="str">
        <f t="shared" si="117"/>
        <v/>
      </c>
      <c r="J1257" s="38" t="str">
        <f>IF('Men D string input'!H100="","",'Men D string input'!H100)</f>
        <v/>
      </c>
    </row>
    <row r="1258" spans="1:10">
      <c r="A1258" t="str">
        <f>IF('Men D string input'!A101="","",'Men D string input'!A101)</f>
        <v/>
      </c>
      <c r="B1258" s="38">
        <f>IF('Men D string input'!B101="","",'Men D string input'!B101)</f>
        <v>12</v>
      </c>
      <c r="C1258" s="38" t="str">
        <f>IF('Men D string input'!C101="","",'Men D string input'!C101)</f>
        <v/>
      </c>
      <c r="D1258" s="38" t="str">
        <f>IF('Men D string input'!D101="","",'Men D string input'!D101)</f>
        <v/>
      </c>
      <c r="E1258" s="38" t="str">
        <f>IF('Men D string input'!E101="","",'Men D string input'!E101)</f>
        <v/>
      </c>
      <c r="F1258" s="145" t="str">
        <f>IF('Men D string input'!X101="","",'Men D string input'!G101+60*'Men D string input'!F101)</f>
        <v/>
      </c>
      <c r="G1258" s="38">
        <f>IF('Men D string input'!K101="","",'Men D string input'!K101)</f>
        <v>0</v>
      </c>
      <c r="H1258" s="38" t="str">
        <f>IF('Men D string input'!L101="","",'Men D string input'!L101)</f>
        <v/>
      </c>
      <c r="I1258" s="38" t="str">
        <f>IF(G1258=0,"",F1258)</f>
        <v/>
      </c>
      <c r="J1258" s="38" t="str">
        <f>IF('Men D string input'!H101="","",'Men D string input'!H101)</f>
        <v/>
      </c>
    </row>
    <row r="1259" spans="1:10">
      <c r="A1259" t="str">
        <f>IF('Men D string input'!A102="","",'Men D string input'!A102)</f>
        <v/>
      </c>
      <c r="B1259" t="str">
        <f>IF('Men D string input'!B102="","",'Men D string input'!B102)</f>
        <v/>
      </c>
      <c r="C1259" t="str">
        <f>IF('Men D string input'!C102="","",'Men D string input'!C102)</f>
        <v/>
      </c>
      <c r="D1259" t="str">
        <f>IF('Men D string input'!D102="","",'Men D string input'!D102)</f>
        <v/>
      </c>
      <c r="E1259" t="str">
        <f>IF('Men D string input'!E102="","",'Men D string input'!E102)</f>
        <v/>
      </c>
      <c r="G1259" t="str">
        <f>IF('Men D string input'!K102="","",'Men D string input'!K102)</f>
        <v/>
      </c>
      <c r="H1259" t="str">
        <f>IF('Men D string input'!L102="","",'Men D string input'!L102)</f>
        <v/>
      </c>
      <c r="J1259" t="str">
        <f>IF('Men D string input'!H102="","",'Men D string input'!H102)</f>
        <v/>
      </c>
    </row>
    <row r="1260" spans="1:10">
      <c r="A1260" t="str">
        <f>IF('Men D string input'!A103="","",'Men D string input'!A103)</f>
        <v/>
      </c>
      <c r="B1260" t="str">
        <f>IF('Men D string input'!B103="","",'Men D string input'!B103)</f>
        <v/>
      </c>
      <c r="C1260" t="str">
        <f>IF('Men D string input'!C103="","",'Men D string input'!C103)</f>
        <v/>
      </c>
      <c r="D1260" t="str">
        <f>IF('Men D string input'!D103="","",'Men D string input'!D103)</f>
        <v/>
      </c>
      <c r="E1260" t="str">
        <f>IF('Men D string input'!E103="","",'Men D string input'!E103)</f>
        <v/>
      </c>
      <c r="G1260" t="str">
        <f>IF('Men D string input'!K103="","",'Men D string input'!K103)</f>
        <v/>
      </c>
      <c r="H1260" t="str">
        <f>IF('Men D string input'!L103="","",'Men D string input'!L103)</f>
        <v/>
      </c>
      <c r="J1260" t="str">
        <f>IF('Men D string input'!H103="","",'Men D string input'!H103)</f>
        <v/>
      </c>
    </row>
    <row r="1261" spans="1:10">
      <c r="A1261" s="39" t="str">
        <f>IF('Men D string input'!A104="","",'Men D string input'!A104)</f>
        <v>Event</v>
      </c>
      <c r="B1261" s="39" t="str">
        <f>IF('Men D string input'!B104="","",'Men D string input'!B104)</f>
        <v>Event</v>
      </c>
      <c r="C1261" s="39" t="str">
        <f>IF('Men D string input'!C104="","",'Men D string input'!C104)</f>
        <v>HJ</v>
      </c>
      <c r="D1261" s="39" t="str">
        <f>IF('Men D string input'!D104="","",'Men D string input'!D104)</f>
        <v>metres</v>
      </c>
      <c r="E1261" s="40" t="str">
        <f>IF('Men D string input'!E104="","",'Men D string input'!E104)</f>
        <v/>
      </c>
      <c r="G1261" s="2" t="str">
        <f>IF('Men D string input'!K104="","",'Men D string input'!K104)</f>
        <v/>
      </c>
      <c r="H1261" s="2" t="str">
        <f>IF('Men D string input'!L104="","",'Men D string input'!L104)</f>
        <v/>
      </c>
      <c r="J1261" t="str">
        <f>IF('Men D string input'!H104="","",'Men D string input'!H104)</f>
        <v/>
      </c>
    </row>
    <row r="1262" spans="1:10">
      <c r="A1262" s="16" t="str">
        <f>IF('Men D string input'!A105="","",'Men D string input'!A105)</f>
        <v>HJ</v>
      </c>
      <c r="B1262" s="41" t="str">
        <f>IF('Men D string input'!B105="","",'Men D string input'!B105)</f>
        <v>D string</v>
      </c>
      <c r="C1262" s="42" t="str">
        <f>IF('Men D string input'!C105="","",'Men D string input'!C105)</f>
        <v/>
      </c>
      <c r="D1262" s="42" t="str">
        <f>IF('Men D string input'!D105="","",'Men D string input'!D105)</f>
        <v/>
      </c>
      <c r="E1262" s="141" t="str">
        <f>IF('Men D string input'!E105="","",'Men D string input'!E105)</f>
        <v/>
      </c>
      <c r="F1262" s="43" t="str">
        <f>IF('Men D string input'!X105="","",'Men D string input'!X105)</f>
        <v>Formatted</v>
      </c>
      <c r="G1262" s="143" t="str">
        <f>IF('Men D string input'!K105="","",'Men D string input'!K105)</f>
        <v>Position</v>
      </c>
      <c r="H1262" s="146" t="str">
        <f>IF('Men D string input'!L105="","",'Men D string input'!L105)</f>
        <v>RAZA</v>
      </c>
      <c r="I1262" s="98" t="s">
        <v>261</v>
      </c>
      <c r="J1262" s="98" t="str">
        <f>IF('Men D string input'!H105="","",'Men D string input'!H105)</f>
        <v>Para</v>
      </c>
    </row>
    <row r="1263" spans="1:10">
      <c r="A1263" s="40" t="str">
        <f>IF('Men D string input'!A106="","",'Men D string input'!A106)</f>
        <v>MEN</v>
      </c>
      <c r="B1263" s="44" t="str">
        <f>IF('Men D string input'!B106="","",'Men D string input'!B106)</f>
        <v>Position</v>
      </c>
      <c r="C1263" s="37" t="str">
        <f>IF('Men D string input'!C106="","",'Men D string input'!C106)</f>
        <v>Competitor</v>
      </c>
      <c r="D1263" s="37" t="str">
        <f>IF('Men D string input'!D106="","",'Men D string input'!D106)</f>
        <v>Club</v>
      </c>
      <c r="E1263" s="142" t="str">
        <f>IF('Men D string input'!E106="","",'Men D string input'!E106)</f>
        <v>Bib Number</v>
      </c>
      <c r="F1263" s="45" t="str">
        <f>IF('Men D string input'!X106="","",'Men D string input'!X106)</f>
        <v>Performance</v>
      </c>
      <c r="G1263" s="144" t="str">
        <f>IF('Men D string input'!K106="","",'Men D string input'!K106)</f>
        <v>Points</v>
      </c>
      <c r="H1263" s="147" t="str">
        <f>IF('Men D string input'!L106="","",'Men D string input'!L106)</f>
        <v>Points</v>
      </c>
      <c r="I1263" s="44" t="s">
        <v>262</v>
      </c>
      <c r="J1263" s="44" t="str">
        <f>IF('Men D string input'!H106="","",'Men D string input'!H106)</f>
        <v>Category</v>
      </c>
    </row>
    <row r="1264" spans="1:10">
      <c r="A1264" t="str">
        <f>IF('Men D string input'!A107="","",'Men D string input'!A107)</f>
        <v/>
      </c>
      <c r="B1264" s="38">
        <f>IF('Men D string input'!B107="","",'Men D string input'!B107)</f>
        <v>1</v>
      </c>
      <c r="C1264" s="38" t="str">
        <f>IF('Men D string input'!C107="","",'Men D string input'!C107)</f>
        <v/>
      </c>
      <c r="D1264" s="38" t="str">
        <f>IF('Men D string input'!D107="","",'Men D string input'!D107)</f>
        <v/>
      </c>
      <c r="E1264" s="38" t="str">
        <f>IF('Men D string input'!E107="","",'Men D string input'!E107)</f>
        <v/>
      </c>
      <c r="F1264" s="145" t="str">
        <f>IF('Men D string input'!X107="","",'Men D string input'!X107)</f>
        <v/>
      </c>
      <c r="G1264" s="46">
        <f>IF('Men D string input'!K107="","",'Men D string input'!K107)</f>
        <v>0</v>
      </c>
      <c r="H1264" s="46" t="str">
        <f>IF('Men D string input'!L107="","",'Men D string input'!L107)</f>
        <v/>
      </c>
      <c r="I1264" s="99" t="str">
        <f>IF(G1264=0,"",F1264)</f>
        <v/>
      </c>
      <c r="J1264" s="99" t="str">
        <f>IF('Men D string input'!H107="","",'Men D string input'!H107)</f>
        <v/>
      </c>
    </row>
    <row r="1265" spans="1:10">
      <c r="A1265" t="str">
        <f>IF('Men D string input'!A108="","",'Men D string input'!A108)</f>
        <v/>
      </c>
      <c r="B1265" s="38">
        <f>IF('Men D string input'!B108="","",'Men D string input'!B108)</f>
        <v>2</v>
      </c>
      <c r="C1265" s="38" t="str">
        <f>IF('Men D string input'!C108="","",'Men D string input'!C108)</f>
        <v/>
      </c>
      <c r="D1265" s="38" t="str">
        <f>IF('Men D string input'!D108="","",'Men D string input'!D108)</f>
        <v/>
      </c>
      <c r="E1265" s="38" t="str">
        <f>IF('Men D string input'!E108="","",'Men D string input'!E108)</f>
        <v/>
      </c>
      <c r="F1265" s="46" t="str">
        <f>IF('Men D string input'!X108="","",'Men D string input'!X108)</f>
        <v/>
      </c>
      <c r="G1265" s="46">
        <f>IF('Men D string input'!K108="","",'Men D string input'!K108)</f>
        <v>0</v>
      </c>
      <c r="H1265" s="46" t="str">
        <f>IF('Men D string input'!L108="","",'Men D string input'!L108)</f>
        <v/>
      </c>
      <c r="I1265" s="38" t="str">
        <f t="shared" ref="I1265:I1271" si="118">IF(G1265=0,"",F1265)</f>
        <v/>
      </c>
      <c r="J1265" s="38" t="str">
        <f>IF('Men D string input'!H108="","",'Men D string input'!H108)</f>
        <v/>
      </c>
    </row>
    <row r="1266" spans="1:10">
      <c r="A1266" t="str">
        <f>IF('Men D string input'!A109="","",'Men D string input'!A109)</f>
        <v/>
      </c>
      <c r="B1266" s="38">
        <f>IF('Men D string input'!B109="","",'Men D string input'!B109)</f>
        <v>3</v>
      </c>
      <c r="C1266" s="38" t="str">
        <f>IF('Men D string input'!C109="","",'Men D string input'!C109)</f>
        <v/>
      </c>
      <c r="D1266" s="38" t="str">
        <f>IF('Men D string input'!D109="","",'Men D string input'!D109)</f>
        <v/>
      </c>
      <c r="E1266" s="38" t="str">
        <f>IF('Men D string input'!E109="","",'Men D string input'!E109)</f>
        <v/>
      </c>
      <c r="F1266" s="46" t="str">
        <f>IF('Men D string input'!X109="","",'Men D string input'!X109)</f>
        <v/>
      </c>
      <c r="G1266" s="46">
        <f>IF('Men D string input'!K109="","",'Men D string input'!K109)</f>
        <v>0</v>
      </c>
      <c r="H1266" s="46" t="str">
        <f>IF('Men D string input'!L109="","",'Men D string input'!L109)</f>
        <v/>
      </c>
      <c r="I1266" s="38" t="str">
        <f t="shared" si="118"/>
        <v/>
      </c>
      <c r="J1266" s="38" t="str">
        <f>IF('Men D string input'!H109="","",'Men D string input'!H109)</f>
        <v/>
      </c>
    </row>
    <row r="1267" spans="1:10">
      <c r="A1267" t="str">
        <f>IF('Men D string input'!A110="","",'Men D string input'!A110)</f>
        <v/>
      </c>
      <c r="B1267" s="38">
        <f>IF('Men D string input'!B110="","",'Men D string input'!B110)</f>
        <v>4</v>
      </c>
      <c r="C1267" s="38" t="str">
        <f>IF('Men D string input'!C110="","",'Men D string input'!C110)</f>
        <v/>
      </c>
      <c r="D1267" s="38" t="str">
        <f>IF('Men D string input'!D110="","",'Men D string input'!D110)</f>
        <v/>
      </c>
      <c r="E1267" s="38" t="str">
        <f>IF('Men D string input'!E110="","",'Men D string input'!E110)</f>
        <v/>
      </c>
      <c r="F1267" s="46" t="str">
        <f>IF('Men D string input'!X110="","",'Men D string input'!X110)</f>
        <v/>
      </c>
      <c r="G1267" s="46">
        <f>IF('Men D string input'!K110="","",'Men D string input'!K110)</f>
        <v>0</v>
      </c>
      <c r="H1267" s="46" t="str">
        <f>IF('Men D string input'!L110="","",'Men D string input'!L110)</f>
        <v/>
      </c>
      <c r="I1267" s="38" t="str">
        <f t="shared" si="118"/>
        <v/>
      </c>
      <c r="J1267" s="38" t="str">
        <f>IF('Men D string input'!H110="","",'Men D string input'!H110)</f>
        <v/>
      </c>
    </row>
    <row r="1268" spans="1:10">
      <c r="A1268" t="str">
        <f>IF('Men D string input'!A111="","",'Men D string input'!A111)</f>
        <v/>
      </c>
      <c r="B1268" s="38">
        <f>IF('Men D string input'!B111="","",'Men D string input'!B111)</f>
        <v>5</v>
      </c>
      <c r="C1268" s="38" t="str">
        <f>IF('Men D string input'!C111="","",'Men D string input'!C111)</f>
        <v/>
      </c>
      <c r="D1268" s="38" t="str">
        <f>IF('Men D string input'!D111="","",'Men D string input'!D111)</f>
        <v/>
      </c>
      <c r="E1268" s="38" t="str">
        <f>IF('Men D string input'!E111="","",'Men D string input'!E111)</f>
        <v/>
      </c>
      <c r="F1268" s="46" t="str">
        <f>IF('Men D string input'!X111="","",'Men D string input'!X111)</f>
        <v/>
      </c>
      <c r="G1268" s="46">
        <f>IF('Men D string input'!K111="","",'Men D string input'!K111)</f>
        <v>0</v>
      </c>
      <c r="H1268" s="46" t="str">
        <f>IF('Men D string input'!L111="","",'Men D string input'!L111)</f>
        <v/>
      </c>
      <c r="I1268" s="38" t="str">
        <f t="shared" si="118"/>
        <v/>
      </c>
      <c r="J1268" s="38" t="str">
        <f>IF('Men D string input'!H111="","",'Men D string input'!H111)</f>
        <v/>
      </c>
    </row>
    <row r="1269" spans="1:10">
      <c r="A1269" t="str">
        <f>IF('Men D string input'!A112="","",'Men D string input'!A112)</f>
        <v/>
      </c>
      <c r="B1269" s="38">
        <f>IF('Men D string input'!B112="","",'Men D string input'!B112)</f>
        <v>6</v>
      </c>
      <c r="C1269" s="38" t="str">
        <f>IF('Men D string input'!C112="","",'Men D string input'!C112)</f>
        <v/>
      </c>
      <c r="D1269" s="38" t="str">
        <f>IF('Men D string input'!D112="","",'Men D string input'!D112)</f>
        <v/>
      </c>
      <c r="E1269" s="38" t="str">
        <f>IF('Men D string input'!E112="","",'Men D string input'!E112)</f>
        <v/>
      </c>
      <c r="F1269" s="46" t="str">
        <f>IF('Men D string input'!X112="","",'Men D string input'!X112)</f>
        <v/>
      </c>
      <c r="G1269" s="46">
        <f>IF('Men D string input'!K112="","",'Men D string input'!K112)</f>
        <v>0</v>
      </c>
      <c r="H1269" s="46" t="str">
        <f>IF('Men D string input'!L112="","",'Men D string input'!L112)</f>
        <v/>
      </c>
      <c r="I1269" s="38" t="str">
        <f t="shared" si="118"/>
        <v/>
      </c>
      <c r="J1269" s="38" t="str">
        <f>IF('Men D string input'!H112="","",'Men D string input'!H112)</f>
        <v/>
      </c>
    </row>
    <row r="1270" spans="1:10">
      <c r="A1270" t="str">
        <f>IF('Men D string input'!A113="","",'Men D string input'!A113)</f>
        <v/>
      </c>
      <c r="B1270" s="38">
        <f>IF('Men D string input'!B113="","",'Men D string input'!B113)</f>
        <v>7</v>
      </c>
      <c r="C1270" s="38" t="str">
        <f>IF('Men D string input'!C113="","",'Men D string input'!C113)</f>
        <v/>
      </c>
      <c r="D1270" s="38" t="str">
        <f>IF('Men D string input'!D113="","",'Men D string input'!D113)</f>
        <v/>
      </c>
      <c r="E1270" s="38" t="str">
        <f>IF('Men D string input'!E113="","",'Men D string input'!E113)</f>
        <v/>
      </c>
      <c r="F1270" s="46" t="str">
        <f>IF('Men D string input'!X113="","",'Men D string input'!X113)</f>
        <v/>
      </c>
      <c r="G1270" s="46">
        <f>IF('Men D string input'!K113="","",'Men D string input'!K113)</f>
        <v>0</v>
      </c>
      <c r="H1270" s="46" t="str">
        <f>IF('Men D string input'!L113="","",'Men D string input'!L113)</f>
        <v/>
      </c>
      <c r="I1270" s="38" t="str">
        <f t="shared" si="118"/>
        <v/>
      </c>
      <c r="J1270" s="38" t="str">
        <f>IF('Men D string input'!H113="","",'Men D string input'!H113)</f>
        <v/>
      </c>
    </row>
    <row r="1271" spans="1:10">
      <c r="A1271" t="str">
        <f>IF('Men D string input'!A114="","",'Men D string input'!A114)</f>
        <v/>
      </c>
      <c r="B1271" s="38">
        <f>IF('Men D string input'!B114="","",'Men D string input'!B114)</f>
        <v>8</v>
      </c>
      <c r="C1271" s="38" t="str">
        <f>IF('Men D string input'!C114="","",'Men D string input'!C114)</f>
        <v/>
      </c>
      <c r="D1271" s="38" t="str">
        <f>IF('Men D string input'!D114="","",'Men D string input'!D114)</f>
        <v/>
      </c>
      <c r="E1271" s="38" t="str">
        <f>IF('Men D string input'!E114="","",'Men D string input'!E114)</f>
        <v/>
      </c>
      <c r="F1271" s="46" t="str">
        <f>IF('Men D string input'!X114="","",'Men D string input'!X114)</f>
        <v/>
      </c>
      <c r="G1271" s="46">
        <f>IF('Men D string input'!K114="","",'Men D string input'!K114)</f>
        <v>0</v>
      </c>
      <c r="H1271" s="46" t="str">
        <f>IF('Men D string input'!L114="","",'Men D string input'!L114)</f>
        <v/>
      </c>
      <c r="I1271" s="38" t="str">
        <f t="shared" si="118"/>
        <v/>
      </c>
      <c r="J1271" s="38" t="str">
        <f>IF('Men D string input'!H114="","",'Men D string input'!H114)</f>
        <v/>
      </c>
    </row>
    <row r="1272" spans="1:10">
      <c r="A1272" t="str">
        <f>IF('Men D string input'!A115="","",'Men D string input'!A115)</f>
        <v/>
      </c>
      <c r="B1272" s="38">
        <f>IF('Men D string input'!B115="","",'Men D string input'!B115)</f>
        <v>9</v>
      </c>
      <c r="C1272" s="38" t="str">
        <f>IF('Men D string input'!C115="","",'Men D string input'!C115)</f>
        <v/>
      </c>
      <c r="D1272" s="38" t="str">
        <f>IF('Men D string input'!D115="","",'Men D string input'!D115)</f>
        <v/>
      </c>
      <c r="E1272" s="38" t="str">
        <f>IF('Men D string input'!E115="","",'Men D string input'!E115)</f>
        <v/>
      </c>
      <c r="F1272" s="46" t="str">
        <f>IF('Men D string input'!X115="","",'Men D string input'!X115)</f>
        <v/>
      </c>
      <c r="G1272" s="38">
        <f>IF('Men D string input'!K115="","",'Men D string input'!K115)</f>
        <v>0</v>
      </c>
      <c r="H1272" s="38" t="str">
        <f>IF('Men D string input'!L115="","",'Men D string input'!L115)</f>
        <v/>
      </c>
      <c r="I1272" s="99" t="str">
        <f>IF(G1272=0,"",F1272)</f>
        <v/>
      </c>
      <c r="J1272" s="38" t="str">
        <f>IF('Men D string input'!H115="","",'Men D string input'!H115)</f>
        <v/>
      </c>
    </row>
    <row r="1273" spans="1:10">
      <c r="A1273" t="str">
        <f>IF('Men D string input'!A116="","",'Men D string input'!A116)</f>
        <v/>
      </c>
      <c r="B1273" s="38">
        <f>IF('Men D string input'!B116="","",'Men D string input'!B116)</f>
        <v>10</v>
      </c>
      <c r="C1273" s="38" t="str">
        <f>IF('Men D string input'!C116="","",'Men D string input'!C116)</f>
        <v/>
      </c>
      <c r="D1273" s="38" t="str">
        <f>IF('Men D string input'!D116="","",'Men D string input'!D116)</f>
        <v/>
      </c>
      <c r="E1273" s="38" t="str">
        <f>IF('Men D string input'!E116="","",'Men D string input'!E116)</f>
        <v/>
      </c>
      <c r="F1273" s="46" t="str">
        <f>IF('Men D string input'!X116="","",'Men D string input'!X116)</f>
        <v/>
      </c>
      <c r="G1273" s="38">
        <f>IF('Men D string input'!K116="","",'Men D string input'!K116)</f>
        <v>0</v>
      </c>
      <c r="H1273" s="38" t="str">
        <f>IF('Men D string input'!L116="","",'Men D string input'!L116)</f>
        <v/>
      </c>
      <c r="I1273" s="38" t="str">
        <f t="shared" ref="I1273:I1274" si="119">IF(G1273=0,"",F1273)</f>
        <v/>
      </c>
      <c r="J1273" s="38" t="str">
        <f>IF('Men D string input'!H116="","",'Men D string input'!H116)</f>
        <v/>
      </c>
    </row>
    <row r="1274" spans="1:10">
      <c r="A1274" t="str">
        <f>IF('Men D string input'!A117="","",'Men D string input'!A117)</f>
        <v/>
      </c>
      <c r="B1274" s="38">
        <f>IF('Men D string input'!B117="","",'Men D string input'!B117)</f>
        <v>11</v>
      </c>
      <c r="C1274" s="38" t="str">
        <f>IF('Men D string input'!C117="","",'Men D string input'!C117)</f>
        <v/>
      </c>
      <c r="D1274" s="38" t="str">
        <f>IF('Men D string input'!D117="","",'Men D string input'!D117)</f>
        <v/>
      </c>
      <c r="E1274" s="38" t="str">
        <f>IF('Men D string input'!E117="","",'Men D string input'!E117)</f>
        <v/>
      </c>
      <c r="F1274" s="46" t="str">
        <f>IF('Men D string input'!X117="","",'Men D string input'!X117)</f>
        <v/>
      </c>
      <c r="G1274" s="38">
        <f>IF('Men D string input'!K117="","",'Men D string input'!K117)</f>
        <v>0</v>
      </c>
      <c r="H1274" s="38" t="str">
        <f>IF('Men D string input'!L117="","",'Men D string input'!L117)</f>
        <v/>
      </c>
      <c r="I1274" s="38" t="str">
        <f t="shared" si="119"/>
        <v/>
      </c>
      <c r="J1274" s="38" t="str">
        <f>IF('Men D string input'!H117="","",'Men D string input'!H117)</f>
        <v/>
      </c>
    </row>
    <row r="1275" spans="1:10">
      <c r="A1275" t="str">
        <f>IF('Men D string input'!A118="","",'Men D string input'!A118)</f>
        <v/>
      </c>
      <c r="B1275" s="38">
        <f>IF('Men D string input'!B118="","",'Men D string input'!B118)</f>
        <v>12</v>
      </c>
      <c r="C1275" s="38" t="str">
        <f>IF('Men D string input'!C118="","",'Men D string input'!C118)</f>
        <v/>
      </c>
      <c r="D1275" s="38" t="str">
        <f>IF('Men D string input'!D118="","",'Men D string input'!D118)</f>
        <v/>
      </c>
      <c r="E1275" s="38" t="str">
        <f>IF('Men D string input'!E118="","",'Men D string input'!E118)</f>
        <v/>
      </c>
      <c r="F1275" s="46" t="str">
        <f>IF('Men D string input'!X118="","",'Men D string input'!X118)</f>
        <v/>
      </c>
      <c r="G1275" s="38">
        <f>IF('Men D string input'!K118="","",'Men D string input'!K118)</f>
        <v>0</v>
      </c>
      <c r="H1275" s="38" t="str">
        <f>IF('Men D string input'!L118="","",'Men D string input'!L118)</f>
        <v/>
      </c>
      <c r="I1275" s="38" t="str">
        <f>IF(G1275=0,"",F1275)</f>
        <v/>
      </c>
      <c r="J1275" s="38" t="str">
        <f>IF('Men D string input'!H118="","",'Men D string input'!H118)</f>
        <v/>
      </c>
    </row>
    <row r="1276" spans="1:10">
      <c r="A1276" t="str">
        <f>IF('Men D string input'!A119="","",'Men D string input'!A119)</f>
        <v/>
      </c>
      <c r="B1276" t="str">
        <f>IF('Men D string input'!B119="","",'Men D string input'!B119)</f>
        <v/>
      </c>
      <c r="C1276" t="str">
        <f>IF('Men D string input'!C119="","",'Men D string input'!C119)</f>
        <v/>
      </c>
      <c r="D1276" t="str">
        <f>IF('Men D string input'!D119="","",'Men D string input'!D119)</f>
        <v/>
      </c>
      <c r="E1276" t="str">
        <f>IF('Men D string input'!E119="","",'Men D string input'!E119)</f>
        <v/>
      </c>
      <c r="F1276" s="2" t="str">
        <f>IF('Men D string input'!X119="","",'Men D string input'!X119)</f>
        <v/>
      </c>
      <c r="G1276" t="str">
        <f>IF('Men D string input'!K119="","",'Men D string input'!K119)</f>
        <v/>
      </c>
      <c r="H1276" t="str">
        <f>IF('Men D string input'!L119="","",'Men D string input'!L119)</f>
        <v/>
      </c>
      <c r="J1276" t="str">
        <f>IF('Men D string input'!H119="","",'Men D string input'!H119)</f>
        <v/>
      </c>
    </row>
    <row r="1277" spans="1:10">
      <c r="A1277" t="str">
        <f>IF('Men D string input'!A120="","",'Men D string input'!A120)</f>
        <v/>
      </c>
      <c r="B1277" t="str">
        <f>IF('Men D string input'!B120="","",'Men D string input'!B120)</f>
        <v/>
      </c>
      <c r="C1277" t="str">
        <f>IF('Men D string input'!C120="","",'Men D string input'!C120)</f>
        <v/>
      </c>
      <c r="D1277" t="str">
        <f>IF('Men D string input'!D120="","",'Men D string input'!D120)</f>
        <v/>
      </c>
      <c r="E1277" t="str">
        <f>IF('Men D string input'!E120="","",'Men D string input'!E120)</f>
        <v/>
      </c>
      <c r="F1277" s="2" t="str">
        <f>IF('Men D string input'!X120="","",'Men D string input'!X120)</f>
        <v/>
      </c>
      <c r="G1277" t="str">
        <f>IF('Men D string input'!K120="","",'Men D string input'!K120)</f>
        <v/>
      </c>
      <c r="H1277" t="str">
        <f>IF('Men D string input'!L120="","",'Men D string input'!L120)</f>
        <v/>
      </c>
      <c r="J1277" t="str">
        <f>IF('Men D string input'!H120="","",'Men D string input'!H120)</f>
        <v/>
      </c>
    </row>
    <row r="1278" spans="1:10">
      <c r="A1278" s="39" t="str">
        <f>IF('Men D string input'!A121="","",'Men D string input'!A121)</f>
        <v>Event</v>
      </c>
      <c r="B1278" s="39" t="str">
        <f>IF('Men D string input'!B121="","",'Men D string input'!B121)</f>
        <v>Event</v>
      </c>
      <c r="C1278" s="39" t="str">
        <f>IF('Men D string input'!C121="","",'Men D string input'!C121)</f>
        <v>LJ</v>
      </c>
      <c r="D1278" s="39" t="str">
        <f>IF('Men D string input'!D121="","",'Men D string input'!D121)</f>
        <v>metres</v>
      </c>
      <c r="E1278" s="40" t="str">
        <f>IF('Men D string input'!E121="","",'Men D string input'!E121)</f>
        <v/>
      </c>
      <c r="F1278" s="2" t="str">
        <f>IF('Men D string input'!X121="","",'Men D string input'!X121)</f>
        <v/>
      </c>
      <c r="G1278" s="2" t="str">
        <f>IF('Men D string input'!K121="","",'Men D string input'!K121)</f>
        <v/>
      </c>
      <c r="H1278" s="2" t="str">
        <f>IF('Men D string input'!L121="","",'Men D string input'!L121)</f>
        <v/>
      </c>
      <c r="J1278" t="str">
        <f>IF('Men D string input'!H121="","",'Men D string input'!H121)</f>
        <v/>
      </c>
    </row>
    <row r="1279" spans="1:10">
      <c r="A1279" s="16" t="str">
        <f>IF('Men D string input'!A122="","",'Men D string input'!A122)</f>
        <v>LJ</v>
      </c>
      <c r="B1279" s="41" t="str">
        <f>IF('Men D string input'!B122="","",'Men D string input'!B122)</f>
        <v>D string</v>
      </c>
      <c r="C1279" s="42" t="str">
        <f>IF('Men D string input'!C122="","",'Men D string input'!C122)</f>
        <v/>
      </c>
      <c r="D1279" s="42" t="str">
        <f>IF('Men D string input'!D122="","",'Men D string input'!D122)</f>
        <v/>
      </c>
      <c r="E1279" s="141" t="str">
        <f>IF('Men D string input'!E122="","",'Men D string input'!E122)</f>
        <v/>
      </c>
      <c r="F1279" s="43" t="str">
        <f>IF('Men D string input'!X122="","",'Men D string input'!X122)</f>
        <v>Formatted</v>
      </c>
      <c r="G1279" s="143" t="str">
        <f>IF('Men D string input'!K122="","",'Men D string input'!K122)</f>
        <v>Position</v>
      </c>
      <c r="H1279" s="146" t="str">
        <f>IF('Men D string input'!L122="","",'Men D string input'!L122)</f>
        <v>RAZA</v>
      </c>
      <c r="I1279" s="98" t="s">
        <v>261</v>
      </c>
      <c r="J1279" s="98" t="str">
        <f>IF('Men D string input'!H122="","",'Men D string input'!H122)</f>
        <v>Para</v>
      </c>
    </row>
    <row r="1280" spans="1:10">
      <c r="A1280" s="40" t="str">
        <f>IF('Men D string input'!A123="","",'Men D string input'!A123)</f>
        <v>MEN</v>
      </c>
      <c r="B1280" s="44" t="str">
        <f>IF('Men D string input'!B123="","",'Men D string input'!B123)</f>
        <v>Position</v>
      </c>
      <c r="C1280" s="37" t="str">
        <f>IF('Men D string input'!C123="","",'Men D string input'!C123)</f>
        <v>Competitor</v>
      </c>
      <c r="D1280" s="37" t="str">
        <f>IF('Men D string input'!D123="","",'Men D string input'!D123)</f>
        <v>Club</v>
      </c>
      <c r="E1280" s="142" t="str">
        <f>IF('Men D string input'!E123="","",'Men D string input'!E123)</f>
        <v>Bib Number</v>
      </c>
      <c r="F1280" s="45" t="str">
        <f>IF('Men D string input'!X123="","",'Men D string input'!X123)</f>
        <v>Performance</v>
      </c>
      <c r="G1280" s="144" t="str">
        <f>IF('Men D string input'!K123="","",'Men D string input'!K123)</f>
        <v>Points</v>
      </c>
      <c r="H1280" s="147" t="str">
        <f>IF('Men D string input'!L123="","",'Men D string input'!L123)</f>
        <v>Points</v>
      </c>
      <c r="I1280" s="44" t="s">
        <v>262</v>
      </c>
      <c r="J1280" s="44" t="str">
        <f>IF('Men D string input'!H123="","",'Men D string input'!H123)</f>
        <v>Category</v>
      </c>
    </row>
    <row r="1281" spans="1:10">
      <c r="A1281" t="str">
        <f>IF('Men D string input'!A124="","",'Men D string input'!A124)</f>
        <v/>
      </c>
      <c r="B1281" s="38">
        <f>IF('Men D string input'!B124="","",'Men D string input'!B124)</f>
        <v>1</v>
      </c>
      <c r="C1281" s="38" t="str">
        <f>IF('Men D string input'!C124="","",'Men D string input'!C124)</f>
        <v/>
      </c>
      <c r="D1281" s="38" t="str">
        <f>IF('Men D string input'!D124="","",'Men D string input'!D124)</f>
        <v/>
      </c>
      <c r="E1281" s="38" t="str">
        <f>IF('Men D string input'!E124="","",'Men D string input'!E124)</f>
        <v/>
      </c>
      <c r="F1281" s="145" t="str">
        <f>IF('Men D string input'!X124="","",'Men D string input'!X124)</f>
        <v/>
      </c>
      <c r="G1281" s="46">
        <f>IF('Men D string input'!K124="","",'Men D string input'!K124)</f>
        <v>0</v>
      </c>
      <c r="H1281" s="46" t="str">
        <f>IF('Men D string input'!L124="","",'Men D string input'!L124)</f>
        <v/>
      </c>
      <c r="I1281" s="99" t="str">
        <f>IF(G1281=0,"",F1281)</f>
        <v/>
      </c>
      <c r="J1281" s="99" t="str">
        <f>IF('Men D string input'!H124="","",'Men D string input'!H124)</f>
        <v/>
      </c>
    </row>
    <row r="1282" spans="1:10">
      <c r="A1282" t="str">
        <f>IF('Men D string input'!A125="","",'Men D string input'!A125)</f>
        <v/>
      </c>
      <c r="B1282" s="38">
        <f>IF('Men D string input'!B125="","",'Men D string input'!B125)</f>
        <v>2</v>
      </c>
      <c r="C1282" s="38" t="str">
        <f>IF('Men D string input'!C125="","",'Men D string input'!C125)</f>
        <v/>
      </c>
      <c r="D1282" s="38" t="str">
        <f>IF('Men D string input'!D125="","",'Men D string input'!D125)</f>
        <v/>
      </c>
      <c r="E1282" s="38" t="str">
        <f>IF('Men D string input'!E125="","",'Men D string input'!E125)</f>
        <v/>
      </c>
      <c r="F1282" s="46" t="str">
        <f>IF('Men D string input'!X125="","",'Men D string input'!X125)</f>
        <v/>
      </c>
      <c r="G1282" s="46">
        <f>IF('Men D string input'!K125="","",'Men D string input'!K125)</f>
        <v>0</v>
      </c>
      <c r="H1282" s="46" t="str">
        <f>IF('Men D string input'!L125="","",'Men D string input'!L125)</f>
        <v/>
      </c>
      <c r="I1282" s="38" t="str">
        <f t="shared" ref="I1282:I1288" si="120">IF(G1282=0,"",F1282)</f>
        <v/>
      </c>
      <c r="J1282" s="38" t="str">
        <f>IF('Men D string input'!H125="","",'Men D string input'!H125)</f>
        <v/>
      </c>
    </row>
    <row r="1283" spans="1:10">
      <c r="A1283" t="str">
        <f>IF('Men D string input'!A126="","",'Men D string input'!A126)</f>
        <v/>
      </c>
      <c r="B1283" s="38">
        <f>IF('Men D string input'!B126="","",'Men D string input'!B126)</f>
        <v>3</v>
      </c>
      <c r="C1283" s="38" t="str">
        <f>IF('Men D string input'!C126="","",'Men D string input'!C126)</f>
        <v/>
      </c>
      <c r="D1283" s="38" t="str">
        <f>IF('Men D string input'!D126="","",'Men D string input'!D126)</f>
        <v/>
      </c>
      <c r="E1283" s="38" t="str">
        <f>IF('Men D string input'!E126="","",'Men D string input'!E126)</f>
        <v/>
      </c>
      <c r="F1283" s="46" t="str">
        <f>IF('Men D string input'!X126="","",'Men D string input'!X126)</f>
        <v/>
      </c>
      <c r="G1283" s="46">
        <f>IF('Men D string input'!K126="","",'Men D string input'!K126)</f>
        <v>0</v>
      </c>
      <c r="H1283" s="46" t="str">
        <f>IF('Men D string input'!L126="","",'Men D string input'!L126)</f>
        <v/>
      </c>
      <c r="I1283" s="38" t="str">
        <f t="shared" si="120"/>
        <v/>
      </c>
      <c r="J1283" s="38" t="str">
        <f>IF('Men D string input'!H126="","",'Men D string input'!H126)</f>
        <v/>
      </c>
    </row>
    <row r="1284" spans="1:10">
      <c r="A1284" t="str">
        <f>IF('Men D string input'!A127="","",'Men D string input'!A127)</f>
        <v/>
      </c>
      <c r="B1284" s="38">
        <f>IF('Men D string input'!B127="","",'Men D string input'!B127)</f>
        <v>4</v>
      </c>
      <c r="C1284" s="38" t="str">
        <f>IF('Men D string input'!C127="","",'Men D string input'!C127)</f>
        <v/>
      </c>
      <c r="D1284" s="38" t="str">
        <f>IF('Men D string input'!D127="","",'Men D string input'!D127)</f>
        <v/>
      </c>
      <c r="E1284" s="38" t="str">
        <f>IF('Men D string input'!E127="","",'Men D string input'!E127)</f>
        <v/>
      </c>
      <c r="F1284" s="46" t="str">
        <f>IF('Men D string input'!X127="","",'Men D string input'!X127)</f>
        <v/>
      </c>
      <c r="G1284" s="46">
        <f>IF('Men D string input'!K127="","",'Men D string input'!K127)</f>
        <v>0</v>
      </c>
      <c r="H1284" s="46" t="str">
        <f>IF('Men D string input'!L127="","",'Men D string input'!L127)</f>
        <v/>
      </c>
      <c r="I1284" s="38" t="str">
        <f t="shared" si="120"/>
        <v/>
      </c>
      <c r="J1284" s="38" t="str">
        <f>IF('Men D string input'!H127="","",'Men D string input'!H127)</f>
        <v/>
      </c>
    </row>
    <row r="1285" spans="1:10">
      <c r="A1285" t="str">
        <f>IF('Men D string input'!A128="","",'Men D string input'!A128)</f>
        <v/>
      </c>
      <c r="B1285" s="38">
        <f>IF('Men D string input'!B128="","",'Men D string input'!B128)</f>
        <v>5</v>
      </c>
      <c r="C1285" s="38" t="str">
        <f>IF('Men D string input'!C128="","",'Men D string input'!C128)</f>
        <v/>
      </c>
      <c r="D1285" s="38" t="str">
        <f>IF('Men D string input'!D128="","",'Men D string input'!D128)</f>
        <v/>
      </c>
      <c r="E1285" s="38" t="str">
        <f>IF('Men D string input'!E128="","",'Men D string input'!E128)</f>
        <v/>
      </c>
      <c r="F1285" s="46" t="str">
        <f>IF('Men D string input'!X128="","",'Men D string input'!X128)</f>
        <v/>
      </c>
      <c r="G1285" s="46">
        <f>IF('Men D string input'!K128="","",'Men D string input'!K128)</f>
        <v>0</v>
      </c>
      <c r="H1285" s="46" t="str">
        <f>IF('Men D string input'!L128="","",'Men D string input'!L128)</f>
        <v/>
      </c>
      <c r="I1285" s="38" t="str">
        <f t="shared" si="120"/>
        <v/>
      </c>
      <c r="J1285" s="38" t="str">
        <f>IF('Men D string input'!H128="","",'Men D string input'!H128)</f>
        <v/>
      </c>
    </row>
    <row r="1286" spans="1:10">
      <c r="A1286" t="str">
        <f>IF('Men D string input'!A129="","",'Men D string input'!A129)</f>
        <v/>
      </c>
      <c r="B1286" s="38">
        <f>IF('Men D string input'!B129="","",'Men D string input'!B129)</f>
        <v>6</v>
      </c>
      <c r="C1286" s="38" t="str">
        <f>IF('Men D string input'!C129="","",'Men D string input'!C129)</f>
        <v/>
      </c>
      <c r="D1286" s="38" t="str">
        <f>IF('Men D string input'!D129="","",'Men D string input'!D129)</f>
        <v/>
      </c>
      <c r="E1286" s="38" t="str">
        <f>IF('Men D string input'!E129="","",'Men D string input'!E129)</f>
        <v/>
      </c>
      <c r="F1286" s="46" t="str">
        <f>IF('Men D string input'!X129="","",'Men D string input'!X129)</f>
        <v/>
      </c>
      <c r="G1286" s="46">
        <f>IF('Men D string input'!K129="","",'Men D string input'!K129)</f>
        <v>0</v>
      </c>
      <c r="H1286" s="46" t="str">
        <f>IF('Men D string input'!L129="","",'Men D string input'!L129)</f>
        <v/>
      </c>
      <c r="I1286" s="38" t="str">
        <f t="shared" si="120"/>
        <v/>
      </c>
      <c r="J1286" s="38" t="str">
        <f>IF('Men D string input'!H129="","",'Men D string input'!H129)</f>
        <v/>
      </c>
    </row>
    <row r="1287" spans="1:10">
      <c r="A1287" t="str">
        <f>IF('Men D string input'!A130="","",'Men D string input'!A130)</f>
        <v/>
      </c>
      <c r="B1287" s="38">
        <f>IF('Men D string input'!B130="","",'Men D string input'!B130)</f>
        <v>7</v>
      </c>
      <c r="C1287" s="38" t="str">
        <f>IF('Men D string input'!C130="","",'Men D string input'!C130)</f>
        <v/>
      </c>
      <c r="D1287" s="38" t="str">
        <f>IF('Men D string input'!D130="","",'Men D string input'!D130)</f>
        <v/>
      </c>
      <c r="E1287" s="38" t="str">
        <f>IF('Men D string input'!E130="","",'Men D string input'!E130)</f>
        <v/>
      </c>
      <c r="F1287" s="46" t="str">
        <f>IF('Men D string input'!X130="","",'Men D string input'!X130)</f>
        <v/>
      </c>
      <c r="G1287" s="46">
        <f>IF('Men D string input'!K130="","",'Men D string input'!K130)</f>
        <v>0</v>
      </c>
      <c r="H1287" s="46" t="str">
        <f>IF('Men D string input'!L130="","",'Men D string input'!L130)</f>
        <v/>
      </c>
      <c r="I1287" s="38" t="str">
        <f t="shared" si="120"/>
        <v/>
      </c>
      <c r="J1287" s="38" t="str">
        <f>IF('Men D string input'!H130="","",'Men D string input'!H130)</f>
        <v/>
      </c>
    </row>
    <row r="1288" spans="1:10">
      <c r="A1288" t="str">
        <f>IF('Men D string input'!A131="","",'Men D string input'!A131)</f>
        <v/>
      </c>
      <c r="B1288" s="38">
        <f>IF('Men D string input'!B131="","",'Men D string input'!B131)</f>
        <v>8</v>
      </c>
      <c r="C1288" s="38" t="str">
        <f>IF('Men D string input'!C131="","",'Men D string input'!C131)</f>
        <v/>
      </c>
      <c r="D1288" s="38" t="str">
        <f>IF('Men D string input'!D131="","",'Men D string input'!D131)</f>
        <v/>
      </c>
      <c r="E1288" s="38" t="str">
        <f>IF('Men D string input'!E131="","",'Men D string input'!E131)</f>
        <v/>
      </c>
      <c r="F1288" s="46" t="str">
        <f>IF('Men D string input'!X131="","",'Men D string input'!X131)</f>
        <v/>
      </c>
      <c r="G1288" s="46">
        <f>IF('Men D string input'!K131="","",'Men D string input'!K131)</f>
        <v>0</v>
      </c>
      <c r="H1288" s="46" t="str">
        <f>IF('Men D string input'!L131="","",'Men D string input'!L131)</f>
        <v/>
      </c>
      <c r="I1288" s="38" t="str">
        <f t="shared" si="120"/>
        <v/>
      </c>
      <c r="J1288" s="38" t="str">
        <f>IF('Men D string input'!H131="","",'Men D string input'!H131)</f>
        <v/>
      </c>
    </row>
    <row r="1289" spans="1:10">
      <c r="A1289" t="str">
        <f>IF('Men D string input'!A132="","",'Men D string input'!A132)</f>
        <v/>
      </c>
      <c r="B1289" s="38">
        <f>IF('Men D string input'!B132="","",'Men D string input'!B132)</f>
        <v>9</v>
      </c>
      <c r="C1289" s="38" t="str">
        <f>IF('Men D string input'!C132="","",'Men D string input'!C132)</f>
        <v/>
      </c>
      <c r="D1289" s="38" t="str">
        <f>IF('Men D string input'!D132="","",'Men D string input'!D132)</f>
        <v/>
      </c>
      <c r="E1289" s="38" t="str">
        <f>IF('Men D string input'!E132="","",'Men D string input'!E132)</f>
        <v/>
      </c>
      <c r="F1289" s="46" t="str">
        <f>IF('Men D string input'!X132="","",'Men D string input'!X132)</f>
        <v/>
      </c>
      <c r="G1289" s="38">
        <f>IF('Men D string input'!K132="","",'Men D string input'!K132)</f>
        <v>0</v>
      </c>
      <c r="H1289" s="38" t="str">
        <f>IF('Men D string input'!L132="","",'Men D string input'!L132)</f>
        <v/>
      </c>
      <c r="I1289" s="99" t="str">
        <f>IF(G1289=0,"",F1289)</f>
        <v/>
      </c>
      <c r="J1289" s="38" t="str">
        <f>IF('Men D string input'!H132="","",'Men D string input'!H132)</f>
        <v/>
      </c>
    </row>
    <row r="1290" spans="1:10">
      <c r="A1290" t="str">
        <f>IF('Men D string input'!A133="","",'Men D string input'!A133)</f>
        <v/>
      </c>
      <c r="B1290" s="38">
        <f>IF('Men D string input'!B133="","",'Men D string input'!B133)</f>
        <v>10</v>
      </c>
      <c r="C1290" s="38" t="str">
        <f>IF('Men D string input'!C133="","",'Men D string input'!C133)</f>
        <v/>
      </c>
      <c r="D1290" s="38" t="str">
        <f>IF('Men D string input'!D133="","",'Men D string input'!D133)</f>
        <v/>
      </c>
      <c r="E1290" s="38" t="str">
        <f>IF('Men D string input'!E133="","",'Men D string input'!E133)</f>
        <v/>
      </c>
      <c r="F1290" s="46" t="str">
        <f>IF('Men D string input'!X133="","",'Men D string input'!X133)</f>
        <v/>
      </c>
      <c r="G1290" s="38">
        <f>IF('Men D string input'!K133="","",'Men D string input'!K133)</f>
        <v>0</v>
      </c>
      <c r="H1290" s="38" t="str">
        <f>IF('Men D string input'!L133="","",'Men D string input'!L133)</f>
        <v/>
      </c>
      <c r="I1290" s="38" t="str">
        <f t="shared" ref="I1290:I1291" si="121">IF(G1290=0,"",F1290)</f>
        <v/>
      </c>
      <c r="J1290" s="38" t="str">
        <f>IF('Men D string input'!H133="","",'Men D string input'!H133)</f>
        <v/>
      </c>
    </row>
    <row r="1291" spans="1:10">
      <c r="A1291" t="str">
        <f>IF('Men D string input'!A134="","",'Men D string input'!A134)</f>
        <v/>
      </c>
      <c r="B1291" s="38">
        <f>IF('Men D string input'!B134="","",'Men D string input'!B134)</f>
        <v>11</v>
      </c>
      <c r="C1291" s="38" t="str">
        <f>IF('Men D string input'!C134="","",'Men D string input'!C134)</f>
        <v/>
      </c>
      <c r="D1291" s="38" t="str">
        <f>IF('Men D string input'!D134="","",'Men D string input'!D134)</f>
        <v/>
      </c>
      <c r="E1291" s="38" t="str">
        <f>IF('Men D string input'!E134="","",'Men D string input'!E134)</f>
        <v/>
      </c>
      <c r="F1291" s="46" t="str">
        <f>IF('Men D string input'!X134="","",'Men D string input'!X134)</f>
        <v/>
      </c>
      <c r="G1291" s="38">
        <f>IF('Men D string input'!K134="","",'Men D string input'!K134)</f>
        <v>0</v>
      </c>
      <c r="H1291" s="38" t="str">
        <f>IF('Men D string input'!L134="","",'Men D string input'!L134)</f>
        <v/>
      </c>
      <c r="I1291" s="38" t="str">
        <f t="shared" si="121"/>
        <v/>
      </c>
      <c r="J1291" s="38" t="str">
        <f>IF('Men D string input'!H134="","",'Men D string input'!H134)</f>
        <v/>
      </c>
    </row>
    <row r="1292" spans="1:10">
      <c r="A1292" t="str">
        <f>IF('Men D string input'!A135="","",'Men D string input'!A135)</f>
        <v/>
      </c>
      <c r="B1292" s="38">
        <f>IF('Men D string input'!B135="","",'Men D string input'!B135)</f>
        <v>12</v>
      </c>
      <c r="C1292" s="38" t="str">
        <f>IF('Men D string input'!C135="","",'Men D string input'!C135)</f>
        <v/>
      </c>
      <c r="D1292" s="38" t="str">
        <f>IF('Men D string input'!D135="","",'Men D string input'!D135)</f>
        <v/>
      </c>
      <c r="E1292" s="38" t="str">
        <f>IF('Men D string input'!E135="","",'Men D string input'!E135)</f>
        <v/>
      </c>
      <c r="F1292" s="46" t="str">
        <f>IF('Men D string input'!X135="","",'Men D string input'!X135)</f>
        <v/>
      </c>
      <c r="G1292" s="38">
        <f>IF('Men D string input'!K135="","",'Men D string input'!K135)</f>
        <v>0</v>
      </c>
      <c r="H1292" s="38" t="str">
        <f>IF('Men D string input'!L135="","",'Men D string input'!L135)</f>
        <v/>
      </c>
      <c r="I1292" s="38" t="str">
        <f>IF(G1292=0,"",F1292)</f>
        <v/>
      </c>
      <c r="J1292" s="38" t="str">
        <f>IF('Men D string input'!H135="","",'Men D string input'!H135)</f>
        <v/>
      </c>
    </row>
    <row r="1293" spans="1:10">
      <c r="A1293" t="str">
        <f>IF('Men D string input'!A136="","",'Men D string input'!A136)</f>
        <v/>
      </c>
      <c r="B1293" t="str">
        <f>IF('Men D string input'!B136="","",'Men D string input'!B136)</f>
        <v/>
      </c>
      <c r="C1293" t="str">
        <f>IF('Men D string input'!C136="","",'Men D string input'!C136)</f>
        <v/>
      </c>
      <c r="D1293" t="str">
        <f>IF('Men D string input'!D136="","",'Men D string input'!D136)</f>
        <v/>
      </c>
      <c r="E1293" t="str">
        <f>IF('Men D string input'!E136="","",'Men D string input'!E136)</f>
        <v/>
      </c>
      <c r="F1293" s="2" t="str">
        <f>IF('Men D string input'!X136="","",'Men D string input'!X136)</f>
        <v/>
      </c>
      <c r="G1293" t="str">
        <f>IF('Men D string input'!K136="","",'Men D string input'!K136)</f>
        <v/>
      </c>
      <c r="H1293" t="str">
        <f>IF('Men D string input'!L136="","",'Men D string input'!L136)</f>
        <v/>
      </c>
      <c r="J1293" t="str">
        <f>IF('Men D string input'!H136="","",'Men D string input'!H136)</f>
        <v/>
      </c>
    </row>
    <row r="1294" spans="1:10">
      <c r="A1294" t="str">
        <f>IF('Men D string input'!A137="","",'Men D string input'!A137)</f>
        <v/>
      </c>
      <c r="B1294" t="str">
        <f>IF('Men D string input'!B137="","",'Men D string input'!B137)</f>
        <v/>
      </c>
      <c r="C1294" t="str">
        <f>IF('Men D string input'!C137="","",'Men D string input'!C137)</f>
        <v/>
      </c>
      <c r="D1294" t="str">
        <f>IF('Men D string input'!D137="","",'Men D string input'!D137)</f>
        <v/>
      </c>
      <c r="E1294" t="str">
        <f>IF('Men D string input'!E137="","",'Men D string input'!E137)</f>
        <v/>
      </c>
      <c r="F1294" s="2" t="str">
        <f>IF('Men D string input'!X137="","",'Men D string input'!X137)</f>
        <v/>
      </c>
      <c r="G1294" t="str">
        <f>IF('Men D string input'!K137="","",'Men D string input'!K137)</f>
        <v/>
      </c>
      <c r="H1294" t="str">
        <f>IF('Men D string input'!L137="","",'Men D string input'!L137)</f>
        <v/>
      </c>
      <c r="J1294" t="str">
        <f>IF('Men D string input'!H137="","",'Men D string input'!H137)</f>
        <v/>
      </c>
    </row>
    <row r="1295" spans="1:10">
      <c r="A1295" s="39" t="str">
        <f>IF('Men D string input'!A138="","",'Men D string input'!A138)</f>
        <v>Event</v>
      </c>
      <c r="B1295" s="39" t="str">
        <f>IF('Men D string input'!B138="","",'Men D string input'!B138)</f>
        <v>Event</v>
      </c>
      <c r="C1295" s="39" t="str">
        <f>IF('Men D string input'!C138="","",'Men D string input'!C138)</f>
        <v>TJ</v>
      </c>
      <c r="D1295" s="39" t="str">
        <f>IF('Men D string input'!D138="","",'Men D string input'!D138)</f>
        <v>metres</v>
      </c>
      <c r="E1295" s="40" t="str">
        <f>IF('Men D string input'!E138="","",'Men D string input'!E138)</f>
        <v/>
      </c>
      <c r="F1295" s="2" t="str">
        <f>IF('Men D string input'!X138="","",'Men D string input'!X138)</f>
        <v/>
      </c>
      <c r="G1295" s="2" t="str">
        <f>IF('Men D string input'!K138="","",'Men D string input'!K138)</f>
        <v/>
      </c>
      <c r="H1295" s="2" t="str">
        <f>IF('Men D string input'!L138="","",'Men D string input'!L138)</f>
        <v/>
      </c>
      <c r="J1295" t="str">
        <f>IF('Men D string input'!H138="","",'Men D string input'!H138)</f>
        <v/>
      </c>
    </row>
    <row r="1296" spans="1:10">
      <c r="A1296" s="16" t="str">
        <f>IF('Men D string input'!A139="","",'Men D string input'!A139)</f>
        <v>TJ</v>
      </c>
      <c r="B1296" s="41" t="str">
        <f>IF('Men D string input'!B139="","",'Men D string input'!B139)</f>
        <v>D string</v>
      </c>
      <c r="C1296" s="42" t="str">
        <f>IF('Men D string input'!C139="","",'Men D string input'!C139)</f>
        <v/>
      </c>
      <c r="D1296" s="42" t="str">
        <f>IF('Men D string input'!D139="","",'Men D string input'!D139)</f>
        <v/>
      </c>
      <c r="E1296" s="141" t="str">
        <f>IF('Men D string input'!E139="","",'Men D string input'!E139)</f>
        <v/>
      </c>
      <c r="F1296" s="43" t="str">
        <f>IF('Men D string input'!X139="","",'Men D string input'!X139)</f>
        <v>Formatted</v>
      </c>
      <c r="G1296" s="143" t="str">
        <f>IF('Men D string input'!K139="","",'Men D string input'!K139)</f>
        <v>Position</v>
      </c>
      <c r="H1296" s="146" t="str">
        <f>IF('Men D string input'!L139="","",'Men D string input'!L139)</f>
        <v>RAZA</v>
      </c>
      <c r="I1296" s="98" t="s">
        <v>261</v>
      </c>
      <c r="J1296" s="98" t="str">
        <f>IF('Men D string input'!H139="","",'Men D string input'!H139)</f>
        <v>Para</v>
      </c>
    </row>
    <row r="1297" spans="1:10">
      <c r="A1297" s="40" t="str">
        <f>IF('Men D string input'!A140="","",'Men D string input'!A140)</f>
        <v>MEN</v>
      </c>
      <c r="B1297" s="44" t="str">
        <f>IF('Men D string input'!B140="","",'Men D string input'!B140)</f>
        <v>Position</v>
      </c>
      <c r="C1297" s="37" t="str">
        <f>IF('Men D string input'!C140="","",'Men D string input'!C140)</f>
        <v>Competitor</v>
      </c>
      <c r="D1297" s="37" t="str">
        <f>IF('Men D string input'!D140="","",'Men D string input'!D140)</f>
        <v>Club</v>
      </c>
      <c r="E1297" s="142" t="str">
        <f>IF('Men D string input'!E140="","",'Men D string input'!E140)</f>
        <v>Bib Number</v>
      </c>
      <c r="F1297" s="45" t="str">
        <f>IF('Men D string input'!X140="","",'Men D string input'!X140)</f>
        <v>Performance</v>
      </c>
      <c r="G1297" s="144" t="str">
        <f>IF('Men D string input'!K140="","",'Men D string input'!K140)</f>
        <v>Points</v>
      </c>
      <c r="H1297" s="147" t="str">
        <f>IF('Men D string input'!L140="","",'Men D string input'!L140)</f>
        <v>Points</v>
      </c>
      <c r="I1297" s="44" t="s">
        <v>262</v>
      </c>
      <c r="J1297" s="44" t="str">
        <f>IF('Men D string input'!H140="","",'Men D string input'!H140)</f>
        <v>Category</v>
      </c>
    </row>
    <row r="1298" spans="1:10">
      <c r="A1298" t="str">
        <f>IF('Men D string input'!A141="","",'Men D string input'!A141)</f>
        <v/>
      </c>
      <c r="B1298" s="38">
        <f>IF('Men D string input'!B141="","",'Men D string input'!B141)</f>
        <v>1</v>
      </c>
      <c r="C1298" s="38" t="str">
        <f>IF('Men D string input'!C141="","",'Men D string input'!C141)</f>
        <v/>
      </c>
      <c r="D1298" s="38" t="str">
        <f>IF('Men D string input'!D141="","",'Men D string input'!D141)</f>
        <v/>
      </c>
      <c r="E1298" s="38" t="str">
        <f>IF('Men D string input'!E141="","",'Men D string input'!E141)</f>
        <v/>
      </c>
      <c r="F1298" s="145" t="str">
        <f>IF('Men D string input'!X141="","",'Men D string input'!X141)</f>
        <v/>
      </c>
      <c r="G1298" s="46">
        <f>IF('Men D string input'!K141="","",'Men D string input'!K141)</f>
        <v>0</v>
      </c>
      <c r="H1298" s="46" t="str">
        <f>IF('Men D string input'!L141="","",'Men D string input'!L141)</f>
        <v/>
      </c>
      <c r="I1298" s="99" t="str">
        <f>IF(G1298=0,"",F1298)</f>
        <v/>
      </c>
      <c r="J1298" s="99" t="str">
        <f>IF('Men D string input'!H141="","",'Men D string input'!H141)</f>
        <v/>
      </c>
    </row>
    <row r="1299" spans="1:10">
      <c r="A1299" t="str">
        <f>IF('Men D string input'!A142="","",'Men D string input'!A142)</f>
        <v/>
      </c>
      <c r="B1299" s="38">
        <f>IF('Men D string input'!B142="","",'Men D string input'!B142)</f>
        <v>2</v>
      </c>
      <c r="C1299" s="38" t="str">
        <f>IF('Men D string input'!C142="","",'Men D string input'!C142)</f>
        <v/>
      </c>
      <c r="D1299" s="38" t="str">
        <f>IF('Men D string input'!D142="","",'Men D string input'!D142)</f>
        <v/>
      </c>
      <c r="E1299" s="38" t="str">
        <f>IF('Men D string input'!E142="","",'Men D string input'!E142)</f>
        <v/>
      </c>
      <c r="F1299" s="46" t="str">
        <f>IF('Men D string input'!X142="","",'Men D string input'!X142)</f>
        <v/>
      </c>
      <c r="G1299" s="46">
        <f>IF('Men D string input'!K142="","",'Men D string input'!K142)</f>
        <v>0</v>
      </c>
      <c r="H1299" s="46" t="str">
        <f>IF('Men D string input'!L142="","",'Men D string input'!L142)</f>
        <v/>
      </c>
      <c r="I1299" s="38" t="str">
        <f t="shared" ref="I1299:I1305" si="122">IF(G1299=0,"",F1299)</f>
        <v/>
      </c>
      <c r="J1299" s="38" t="str">
        <f>IF('Men D string input'!H142="","",'Men D string input'!H142)</f>
        <v/>
      </c>
    </row>
    <row r="1300" spans="1:10">
      <c r="A1300" t="str">
        <f>IF('Men D string input'!A143="","",'Men D string input'!A143)</f>
        <v/>
      </c>
      <c r="B1300" s="38">
        <f>IF('Men D string input'!B143="","",'Men D string input'!B143)</f>
        <v>3</v>
      </c>
      <c r="C1300" s="38" t="str">
        <f>IF('Men D string input'!C143="","",'Men D string input'!C143)</f>
        <v/>
      </c>
      <c r="D1300" s="38" t="str">
        <f>IF('Men D string input'!D143="","",'Men D string input'!D143)</f>
        <v/>
      </c>
      <c r="E1300" s="38" t="str">
        <f>IF('Men D string input'!E143="","",'Men D string input'!E143)</f>
        <v/>
      </c>
      <c r="F1300" s="46" t="str">
        <f>IF('Men D string input'!X143="","",'Men D string input'!X143)</f>
        <v/>
      </c>
      <c r="G1300" s="46">
        <f>IF('Men D string input'!K143="","",'Men D string input'!K143)</f>
        <v>0</v>
      </c>
      <c r="H1300" s="46" t="str">
        <f>IF('Men D string input'!L143="","",'Men D string input'!L143)</f>
        <v/>
      </c>
      <c r="I1300" s="38" t="str">
        <f t="shared" si="122"/>
        <v/>
      </c>
      <c r="J1300" s="38" t="str">
        <f>IF('Men D string input'!H143="","",'Men D string input'!H143)</f>
        <v/>
      </c>
    </row>
    <row r="1301" spans="1:10">
      <c r="A1301" t="str">
        <f>IF('Men D string input'!A144="","",'Men D string input'!A144)</f>
        <v/>
      </c>
      <c r="B1301" s="38">
        <f>IF('Men D string input'!B144="","",'Men D string input'!B144)</f>
        <v>4</v>
      </c>
      <c r="C1301" s="38" t="str">
        <f>IF('Men D string input'!C144="","",'Men D string input'!C144)</f>
        <v/>
      </c>
      <c r="D1301" s="38" t="str">
        <f>IF('Men D string input'!D144="","",'Men D string input'!D144)</f>
        <v/>
      </c>
      <c r="E1301" s="38" t="str">
        <f>IF('Men D string input'!E144="","",'Men D string input'!E144)</f>
        <v/>
      </c>
      <c r="F1301" s="46" t="str">
        <f>IF('Men D string input'!X144="","",'Men D string input'!X144)</f>
        <v/>
      </c>
      <c r="G1301" s="46">
        <f>IF('Men D string input'!K144="","",'Men D string input'!K144)</f>
        <v>0</v>
      </c>
      <c r="H1301" s="46" t="str">
        <f>IF('Men D string input'!L144="","",'Men D string input'!L144)</f>
        <v/>
      </c>
      <c r="I1301" s="38" t="str">
        <f t="shared" si="122"/>
        <v/>
      </c>
      <c r="J1301" s="38" t="str">
        <f>IF('Men D string input'!H144="","",'Men D string input'!H144)</f>
        <v/>
      </c>
    </row>
    <row r="1302" spans="1:10">
      <c r="A1302" t="str">
        <f>IF('Men D string input'!A145="","",'Men D string input'!A145)</f>
        <v/>
      </c>
      <c r="B1302" s="38">
        <f>IF('Men D string input'!B145="","",'Men D string input'!B145)</f>
        <v>5</v>
      </c>
      <c r="C1302" s="38" t="str">
        <f>IF('Men D string input'!C145="","",'Men D string input'!C145)</f>
        <v/>
      </c>
      <c r="D1302" s="38" t="str">
        <f>IF('Men D string input'!D145="","",'Men D string input'!D145)</f>
        <v/>
      </c>
      <c r="E1302" s="38" t="str">
        <f>IF('Men D string input'!E145="","",'Men D string input'!E145)</f>
        <v/>
      </c>
      <c r="F1302" s="46" t="str">
        <f>IF('Men D string input'!X145="","",'Men D string input'!X145)</f>
        <v/>
      </c>
      <c r="G1302" s="46">
        <f>IF('Men D string input'!K145="","",'Men D string input'!K145)</f>
        <v>0</v>
      </c>
      <c r="H1302" s="46" t="str">
        <f>IF('Men D string input'!L145="","",'Men D string input'!L145)</f>
        <v/>
      </c>
      <c r="I1302" s="38" t="str">
        <f t="shared" si="122"/>
        <v/>
      </c>
      <c r="J1302" s="38" t="str">
        <f>IF('Men D string input'!H145="","",'Men D string input'!H145)</f>
        <v/>
      </c>
    </row>
    <row r="1303" spans="1:10">
      <c r="A1303" t="str">
        <f>IF('Men D string input'!A146="","",'Men D string input'!A146)</f>
        <v/>
      </c>
      <c r="B1303" s="38">
        <f>IF('Men D string input'!B146="","",'Men D string input'!B146)</f>
        <v>6</v>
      </c>
      <c r="C1303" s="38" t="str">
        <f>IF('Men D string input'!C146="","",'Men D string input'!C146)</f>
        <v/>
      </c>
      <c r="D1303" s="38" t="str">
        <f>IF('Men D string input'!D146="","",'Men D string input'!D146)</f>
        <v/>
      </c>
      <c r="E1303" s="38" t="str">
        <f>IF('Men D string input'!E146="","",'Men D string input'!E146)</f>
        <v/>
      </c>
      <c r="F1303" s="46" t="str">
        <f>IF('Men D string input'!X146="","",'Men D string input'!X146)</f>
        <v/>
      </c>
      <c r="G1303" s="46">
        <f>IF('Men D string input'!K146="","",'Men D string input'!K146)</f>
        <v>0</v>
      </c>
      <c r="H1303" s="46" t="str">
        <f>IF('Men D string input'!L146="","",'Men D string input'!L146)</f>
        <v/>
      </c>
      <c r="I1303" s="38" t="str">
        <f t="shared" si="122"/>
        <v/>
      </c>
      <c r="J1303" s="38" t="str">
        <f>IF('Men D string input'!H146="","",'Men D string input'!H146)</f>
        <v/>
      </c>
    </row>
    <row r="1304" spans="1:10">
      <c r="A1304" t="str">
        <f>IF('Men D string input'!A147="","",'Men D string input'!A147)</f>
        <v/>
      </c>
      <c r="B1304" s="38">
        <f>IF('Men D string input'!B147="","",'Men D string input'!B147)</f>
        <v>7</v>
      </c>
      <c r="C1304" s="38" t="str">
        <f>IF('Men D string input'!C147="","",'Men D string input'!C147)</f>
        <v/>
      </c>
      <c r="D1304" s="38" t="str">
        <f>IF('Men D string input'!D147="","",'Men D string input'!D147)</f>
        <v/>
      </c>
      <c r="E1304" s="38" t="str">
        <f>IF('Men D string input'!E147="","",'Men D string input'!E147)</f>
        <v/>
      </c>
      <c r="F1304" s="46" t="str">
        <f>IF('Men D string input'!X147="","",'Men D string input'!X147)</f>
        <v/>
      </c>
      <c r="G1304" s="46">
        <f>IF('Men D string input'!K147="","",'Men D string input'!K147)</f>
        <v>0</v>
      </c>
      <c r="H1304" s="46" t="str">
        <f>IF('Men D string input'!L147="","",'Men D string input'!L147)</f>
        <v/>
      </c>
      <c r="I1304" s="38" t="str">
        <f t="shared" si="122"/>
        <v/>
      </c>
      <c r="J1304" s="38" t="str">
        <f>IF('Men D string input'!H147="","",'Men D string input'!H147)</f>
        <v/>
      </c>
    </row>
    <row r="1305" spans="1:10">
      <c r="A1305" t="str">
        <f>IF('Men D string input'!A148="","",'Men D string input'!A148)</f>
        <v/>
      </c>
      <c r="B1305" s="38">
        <f>IF('Men D string input'!B148="","",'Men D string input'!B148)</f>
        <v>8</v>
      </c>
      <c r="C1305" s="38" t="str">
        <f>IF('Men D string input'!C148="","",'Men D string input'!C148)</f>
        <v/>
      </c>
      <c r="D1305" s="38" t="str">
        <f>IF('Men D string input'!D148="","",'Men D string input'!D148)</f>
        <v/>
      </c>
      <c r="E1305" s="38" t="str">
        <f>IF('Men D string input'!E148="","",'Men D string input'!E148)</f>
        <v/>
      </c>
      <c r="F1305" s="46" t="str">
        <f>IF('Men D string input'!X148="","",'Men D string input'!X148)</f>
        <v/>
      </c>
      <c r="G1305" s="46">
        <f>IF('Men D string input'!K148="","",'Men D string input'!K148)</f>
        <v>0</v>
      </c>
      <c r="H1305" s="46" t="str">
        <f>IF('Men D string input'!L148="","",'Men D string input'!L148)</f>
        <v/>
      </c>
      <c r="I1305" s="38" t="str">
        <f t="shared" si="122"/>
        <v/>
      </c>
      <c r="J1305" s="38" t="str">
        <f>IF('Men D string input'!H148="","",'Men D string input'!H148)</f>
        <v/>
      </c>
    </row>
    <row r="1306" spans="1:10">
      <c r="A1306" t="str">
        <f>IF('Men D string input'!A149="","",'Men D string input'!A149)</f>
        <v/>
      </c>
      <c r="B1306" s="38">
        <f>IF('Men D string input'!B149="","",'Men D string input'!B149)</f>
        <v>9</v>
      </c>
      <c r="C1306" s="38" t="str">
        <f>IF('Men D string input'!C149="","",'Men D string input'!C149)</f>
        <v/>
      </c>
      <c r="D1306" s="38" t="str">
        <f>IF('Men D string input'!D149="","",'Men D string input'!D149)</f>
        <v/>
      </c>
      <c r="E1306" s="38" t="str">
        <f>IF('Men D string input'!E149="","",'Men D string input'!E149)</f>
        <v/>
      </c>
      <c r="F1306" s="46" t="str">
        <f>IF('Men D string input'!X149="","",'Men D string input'!X149)</f>
        <v/>
      </c>
      <c r="G1306" s="38">
        <f>IF('Men D string input'!K149="","",'Men D string input'!K149)</f>
        <v>0</v>
      </c>
      <c r="H1306" s="38" t="str">
        <f>IF('Men D string input'!L149="","",'Men D string input'!L149)</f>
        <v/>
      </c>
      <c r="I1306" s="99" t="str">
        <f>IF(G1306=0,"",F1306)</f>
        <v/>
      </c>
      <c r="J1306" s="38" t="str">
        <f>IF('Men D string input'!H149="","",'Men D string input'!H149)</f>
        <v/>
      </c>
    </row>
    <row r="1307" spans="1:10">
      <c r="A1307" t="str">
        <f>IF('Men D string input'!A150="","",'Men D string input'!A150)</f>
        <v/>
      </c>
      <c r="B1307" s="38">
        <f>IF('Men D string input'!B150="","",'Men D string input'!B150)</f>
        <v>10</v>
      </c>
      <c r="C1307" s="38" t="str">
        <f>IF('Men D string input'!C150="","",'Men D string input'!C150)</f>
        <v/>
      </c>
      <c r="D1307" s="38" t="str">
        <f>IF('Men D string input'!D150="","",'Men D string input'!D150)</f>
        <v/>
      </c>
      <c r="E1307" s="38" t="str">
        <f>IF('Men D string input'!E150="","",'Men D string input'!E150)</f>
        <v/>
      </c>
      <c r="F1307" s="46" t="str">
        <f>IF('Men D string input'!X150="","",'Men D string input'!X150)</f>
        <v/>
      </c>
      <c r="G1307" s="38">
        <f>IF('Men D string input'!K150="","",'Men D string input'!K150)</f>
        <v>0</v>
      </c>
      <c r="H1307" s="38" t="str">
        <f>IF('Men D string input'!L150="","",'Men D string input'!L150)</f>
        <v/>
      </c>
      <c r="I1307" s="38" t="str">
        <f t="shared" ref="I1307:I1308" si="123">IF(G1307=0,"",F1307)</f>
        <v/>
      </c>
      <c r="J1307" s="38" t="str">
        <f>IF('Men D string input'!H150="","",'Men D string input'!H150)</f>
        <v/>
      </c>
    </row>
    <row r="1308" spans="1:10">
      <c r="A1308" t="str">
        <f>IF('Men D string input'!A151="","",'Men D string input'!A151)</f>
        <v/>
      </c>
      <c r="B1308" s="38">
        <f>IF('Men D string input'!B151="","",'Men D string input'!B151)</f>
        <v>11</v>
      </c>
      <c r="C1308" s="38" t="str">
        <f>IF('Men D string input'!C151="","",'Men D string input'!C151)</f>
        <v/>
      </c>
      <c r="D1308" s="38" t="str">
        <f>IF('Men D string input'!D151="","",'Men D string input'!D151)</f>
        <v/>
      </c>
      <c r="E1308" s="38" t="str">
        <f>IF('Men D string input'!E151="","",'Men D string input'!E151)</f>
        <v/>
      </c>
      <c r="F1308" s="46" t="str">
        <f>IF('Men D string input'!X151="","",'Men D string input'!X151)</f>
        <v/>
      </c>
      <c r="G1308" s="38">
        <f>IF('Men D string input'!K151="","",'Men D string input'!K151)</f>
        <v>0</v>
      </c>
      <c r="H1308" s="38" t="str">
        <f>IF('Men D string input'!L151="","",'Men D string input'!L151)</f>
        <v/>
      </c>
      <c r="I1308" s="38" t="str">
        <f t="shared" si="123"/>
        <v/>
      </c>
      <c r="J1308" s="38" t="str">
        <f>IF('Men D string input'!H151="","",'Men D string input'!H151)</f>
        <v/>
      </c>
    </row>
    <row r="1309" spans="1:10">
      <c r="A1309" t="str">
        <f>IF('Men D string input'!A152="","",'Men D string input'!A152)</f>
        <v/>
      </c>
      <c r="B1309" s="38">
        <f>IF('Men D string input'!B152="","",'Men D string input'!B152)</f>
        <v>12</v>
      </c>
      <c r="C1309" s="38" t="str">
        <f>IF('Men D string input'!C152="","",'Men D string input'!C152)</f>
        <v/>
      </c>
      <c r="D1309" s="38" t="str">
        <f>IF('Men D string input'!D152="","",'Men D string input'!D152)</f>
        <v/>
      </c>
      <c r="E1309" s="38" t="str">
        <f>IF('Men D string input'!E152="","",'Men D string input'!E152)</f>
        <v/>
      </c>
      <c r="F1309" s="46" t="str">
        <f>IF('Men D string input'!X152="","",'Men D string input'!X152)</f>
        <v/>
      </c>
      <c r="G1309" s="38">
        <f>IF('Men D string input'!K152="","",'Men D string input'!K152)</f>
        <v>0</v>
      </c>
      <c r="H1309" s="38" t="str">
        <f>IF('Men D string input'!L152="","",'Men D string input'!L152)</f>
        <v/>
      </c>
      <c r="I1309" s="38" t="str">
        <f>IF(G1309=0,"",F1309)</f>
        <v/>
      </c>
      <c r="J1309" s="38" t="str">
        <f>IF('Men D string input'!H152="","",'Men D string input'!H152)</f>
        <v/>
      </c>
    </row>
    <row r="1310" spans="1:10">
      <c r="A1310" t="str">
        <f>IF('Men D string input'!A153="","",'Men D string input'!A153)</f>
        <v/>
      </c>
      <c r="B1310" t="str">
        <f>IF('Men D string input'!B153="","",'Men D string input'!B153)</f>
        <v/>
      </c>
      <c r="C1310" t="str">
        <f>IF('Men D string input'!C153="","",'Men D string input'!C153)</f>
        <v/>
      </c>
      <c r="D1310" t="str">
        <f>IF('Men D string input'!D153="","",'Men D string input'!D153)</f>
        <v/>
      </c>
      <c r="E1310" t="str">
        <f>IF('Men D string input'!E153="","",'Men D string input'!E153)</f>
        <v/>
      </c>
      <c r="F1310" s="2" t="str">
        <f>IF('Men D string input'!X153="","",'Men D string input'!X153)</f>
        <v/>
      </c>
      <c r="G1310" t="str">
        <f>IF('Men D string input'!K153="","",'Men D string input'!K153)</f>
        <v/>
      </c>
      <c r="H1310" t="str">
        <f>IF('Men D string input'!L153="","",'Men D string input'!L153)</f>
        <v/>
      </c>
      <c r="J1310" t="str">
        <f>IF('Men D string input'!H153="","",'Men D string input'!H153)</f>
        <v/>
      </c>
    </row>
    <row r="1311" spans="1:10">
      <c r="A1311" t="str">
        <f>IF('Men D string input'!A154="","",'Men D string input'!A154)</f>
        <v/>
      </c>
      <c r="B1311" t="str">
        <f>IF('Men D string input'!B154="","",'Men D string input'!B154)</f>
        <v/>
      </c>
      <c r="C1311" t="str">
        <f>IF('Men D string input'!C154="","",'Men D string input'!C154)</f>
        <v/>
      </c>
      <c r="D1311" t="str">
        <f>IF('Men D string input'!D154="","",'Men D string input'!D154)</f>
        <v/>
      </c>
      <c r="E1311" t="str">
        <f>IF('Men D string input'!E154="","",'Men D string input'!E154)</f>
        <v/>
      </c>
      <c r="F1311" s="2" t="str">
        <f>IF('Men D string input'!X154="","",'Men D string input'!X154)</f>
        <v/>
      </c>
      <c r="G1311" t="str">
        <f>IF('Men D string input'!K154="","",'Men D string input'!K154)</f>
        <v/>
      </c>
      <c r="H1311" t="str">
        <f>IF('Men D string input'!L154="","",'Men D string input'!L154)</f>
        <v/>
      </c>
      <c r="J1311" t="str">
        <f>IF('Men D string input'!H154="","",'Men D string input'!H154)</f>
        <v/>
      </c>
    </row>
    <row r="1312" spans="1:10">
      <c r="A1312" s="39" t="str">
        <f>IF('Men D string input'!A155="","",'Men D string input'!A155)</f>
        <v>Event</v>
      </c>
      <c r="B1312" s="39" t="str">
        <f>IF('Men D string input'!B155="","",'Men D string input'!B155)</f>
        <v>Event</v>
      </c>
      <c r="C1312" s="39" t="str">
        <f>IF('Men D string input'!C155="","",'Men D string input'!C155)</f>
        <v>SP</v>
      </c>
      <c r="D1312" s="39" t="str">
        <f>IF('Men D string input'!D155="","",'Men D string input'!D155)</f>
        <v>metres</v>
      </c>
      <c r="E1312" s="40" t="str">
        <f>IF('Men D string input'!E155="","",'Men D string input'!E155)</f>
        <v/>
      </c>
      <c r="F1312" s="2" t="str">
        <f>IF('Men D string input'!X155="","",'Men D string input'!X155)</f>
        <v/>
      </c>
      <c r="G1312" s="2" t="str">
        <f>IF('Men D string input'!K155="","",'Men D string input'!K155)</f>
        <v/>
      </c>
      <c r="H1312" s="2" t="str">
        <f>IF('Men D string input'!L155="","",'Men D string input'!L155)</f>
        <v/>
      </c>
      <c r="J1312" t="str">
        <f>IF('Men D string input'!H155="","",'Men D string input'!H155)</f>
        <v/>
      </c>
    </row>
    <row r="1313" spans="1:10">
      <c r="A1313" s="16" t="str">
        <f>IF('Men D string input'!A156="","",'Men D string input'!A156)</f>
        <v>SP</v>
      </c>
      <c r="B1313" s="41" t="str">
        <f>IF('Men D string input'!B156="","",'Men D string input'!B156)</f>
        <v>D string</v>
      </c>
      <c r="C1313" s="42" t="str">
        <f>IF('Men D string input'!C156="","",'Men D string input'!C156)</f>
        <v/>
      </c>
      <c r="D1313" s="42" t="str">
        <f>IF('Men D string input'!D156="","",'Men D string input'!D156)</f>
        <v/>
      </c>
      <c r="E1313" s="141" t="str">
        <f>IF('Men D string input'!E156="","",'Men D string input'!E156)</f>
        <v/>
      </c>
      <c r="F1313" s="43" t="str">
        <f>IF('Men D string input'!X156="","",'Men D string input'!X156)</f>
        <v>Formatted</v>
      </c>
      <c r="G1313" s="143" t="str">
        <f>IF('Men D string input'!K156="","",'Men D string input'!K156)</f>
        <v>Position</v>
      </c>
      <c r="H1313" s="146" t="str">
        <f>IF('Men D string input'!L156="","",'Men D string input'!L156)</f>
        <v>RAZA</v>
      </c>
      <c r="I1313" s="98" t="s">
        <v>261</v>
      </c>
      <c r="J1313" s="98" t="str">
        <f>IF('Men D string input'!H156="","",'Men D string input'!H156)</f>
        <v>Para</v>
      </c>
    </row>
    <row r="1314" spans="1:10">
      <c r="A1314" s="40" t="str">
        <f>IF('Men D string input'!A157="","",'Men D string input'!A157)</f>
        <v>MEN</v>
      </c>
      <c r="B1314" s="44" t="str">
        <f>IF('Men D string input'!B157="","",'Men D string input'!B157)</f>
        <v>Position</v>
      </c>
      <c r="C1314" s="37" t="str">
        <f>IF('Men D string input'!C157="","",'Men D string input'!C157)</f>
        <v>Competitor</v>
      </c>
      <c r="D1314" s="37" t="str">
        <f>IF('Men D string input'!D157="","",'Men D string input'!D157)</f>
        <v>Club</v>
      </c>
      <c r="E1314" s="142" t="str">
        <f>IF('Men D string input'!E157="","",'Men D string input'!E157)</f>
        <v>Bib Number</v>
      </c>
      <c r="F1314" s="45" t="str">
        <f>IF('Men D string input'!X157="","",'Men D string input'!X157)</f>
        <v>Performance</v>
      </c>
      <c r="G1314" s="144" t="str">
        <f>IF('Men D string input'!K157="","",'Men D string input'!K157)</f>
        <v>Points</v>
      </c>
      <c r="H1314" s="147" t="str">
        <f>IF('Men D string input'!L157="","",'Men D string input'!L157)</f>
        <v>Points</v>
      </c>
      <c r="I1314" s="44" t="s">
        <v>262</v>
      </c>
      <c r="J1314" s="44" t="str">
        <f>IF('Men D string input'!H157="","",'Men D string input'!H157)</f>
        <v>Category</v>
      </c>
    </row>
    <row r="1315" spans="1:10">
      <c r="A1315" t="str">
        <f>IF('Men D string input'!A158="","",'Men D string input'!A158)</f>
        <v/>
      </c>
      <c r="B1315" s="38">
        <f>IF('Men D string input'!B158="","",'Men D string input'!B158)</f>
        <v>1</v>
      </c>
      <c r="C1315" s="38" t="str">
        <f>IF('Men D string input'!C158="","",'Men D string input'!C158)</f>
        <v/>
      </c>
      <c r="D1315" s="38" t="str">
        <f>IF('Men D string input'!D158="","",'Men D string input'!D158)</f>
        <v/>
      </c>
      <c r="E1315" s="38" t="str">
        <f>IF('Men D string input'!E158="","",'Men D string input'!E158)</f>
        <v/>
      </c>
      <c r="F1315" s="145" t="str">
        <f>IF('Men D string input'!X158="","",'Men D string input'!X158)</f>
        <v/>
      </c>
      <c r="G1315" s="46">
        <f>IF('Men D string input'!K158="","",'Men D string input'!K158)</f>
        <v>0</v>
      </c>
      <c r="H1315" s="46" t="str">
        <f>IF('Men D string input'!L158="","",'Men D string input'!L158)</f>
        <v/>
      </c>
      <c r="I1315" s="99" t="str">
        <f>IF(G1315=0,"",F1315)</f>
        <v/>
      </c>
      <c r="J1315" s="99" t="str">
        <f>IF('Men D string input'!H158="","",'Men D string input'!H158)</f>
        <v/>
      </c>
    </row>
    <row r="1316" spans="1:10">
      <c r="A1316" t="str">
        <f>IF('Men D string input'!A159="","",'Men D string input'!A159)</f>
        <v/>
      </c>
      <c r="B1316" s="38">
        <f>IF('Men D string input'!B159="","",'Men D string input'!B159)</f>
        <v>2</v>
      </c>
      <c r="C1316" s="38" t="str">
        <f>IF('Men D string input'!C159="","",'Men D string input'!C159)</f>
        <v/>
      </c>
      <c r="D1316" s="38" t="str">
        <f>IF('Men D string input'!D159="","",'Men D string input'!D159)</f>
        <v/>
      </c>
      <c r="E1316" s="38" t="str">
        <f>IF('Men D string input'!E159="","",'Men D string input'!E159)</f>
        <v/>
      </c>
      <c r="F1316" s="46" t="str">
        <f>IF('Men D string input'!X159="","",'Men D string input'!X159)</f>
        <v/>
      </c>
      <c r="G1316" s="46">
        <f>IF('Men D string input'!K159="","",'Men D string input'!K159)</f>
        <v>0</v>
      </c>
      <c r="H1316" s="46" t="str">
        <f>IF('Men D string input'!L159="","",'Men D string input'!L159)</f>
        <v/>
      </c>
      <c r="I1316" s="38" t="str">
        <f t="shared" ref="I1316:I1322" si="124">IF(G1316=0,"",F1316)</f>
        <v/>
      </c>
      <c r="J1316" s="38" t="str">
        <f>IF('Men D string input'!H159="","",'Men D string input'!H159)</f>
        <v/>
      </c>
    </row>
    <row r="1317" spans="1:10">
      <c r="A1317" t="str">
        <f>IF('Men D string input'!A160="","",'Men D string input'!A160)</f>
        <v/>
      </c>
      <c r="B1317" s="38">
        <f>IF('Men D string input'!B160="","",'Men D string input'!B160)</f>
        <v>3</v>
      </c>
      <c r="C1317" s="38" t="str">
        <f>IF('Men D string input'!C160="","",'Men D string input'!C160)</f>
        <v/>
      </c>
      <c r="D1317" s="38" t="str">
        <f>IF('Men D string input'!D160="","",'Men D string input'!D160)</f>
        <v/>
      </c>
      <c r="E1317" s="38" t="str">
        <f>IF('Men D string input'!E160="","",'Men D string input'!E160)</f>
        <v/>
      </c>
      <c r="F1317" s="46" t="str">
        <f>IF('Men D string input'!X160="","",'Men D string input'!X160)</f>
        <v/>
      </c>
      <c r="G1317" s="46">
        <f>IF('Men D string input'!K160="","",'Men D string input'!K160)</f>
        <v>0</v>
      </c>
      <c r="H1317" s="46" t="str">
        <f>IF('Men D string input'!L160="","",'Men D string input'!L160)</f>
        <v/>
      </c>
      <c r="I1317" s="38" t="str">
        <f t="shared" si="124"/>
        <v/>
      </c>
      <c r="J1317" s="38" t="str">
        <f>IF('Men D string input'!H160="","",'Men D string input'!H160)</f>
        <v/>
      </c>
    </row>
    <row r="1318" spans="1:10">
      <c r="A1318" t="str">
        <f>IF('Men D string input'!A161="","",'Men D string input'!A161)</f>
        <v/>
      </c>
      <c r="B1318" s="38">
        <f>IF('Men D string input'!B161="","",'Men D string input'!B161)</f>
        <v>4</v>
      </c>
      <c r="C1318" s="38" t="str">
        <f>IF('Men D string input'!C161="","",'Men D string input'!C161)</f>
        <v/>
      </c>
      <c r="D1318" s="38" t="str">
        <f>IF('Men D string input'!D161="","",'Men D string input'!D161)</f>
        <v/>
      </c>
      <c r="E1318" s="38" t="str">
        <f>IF('Men D string input'!E161="","",'Men D string input'!E161)</f>
        <v/>
      </c>
      <c r="F1318" s="46" t="str">
        <f>IF('Men D string input'!X161="","",'Men D string input'!X161)</f>
        <v/>
      </c>
      <c r="G1318" s="46">
        <f>IF('Men D string input'!K161="","",'Men D string input'!K161)</f>
        <v>0</v>
      </c>
      <c r="H1318" s="46" t="str">
        <f>IF('Men D string input'!L161="","",'Men D string input'!L161)</f>
        <v/>
      </c>
      <c r="I1318" s="38" t="str">
        <f t="shared" si="124"/>
        <v/>
      </c>
      <c r="J1318" s="38" t="str">
        <f>IF('Men D string input'!H161="","",'Men D string input'!H161)</f>
        <v/>
      </c>
    </row>
    <row r="1319" spans="1:10">
      <c r="A1319" t="str">
        <f>IF('Men D string input'!A162="","",'Men D string input'!A162)</f>
        <v/>
      </c>
      <c r="B1319" s="38">
        <f>IF('Men D string input'!B162="","",'Men D string input'!B162)</f>
        <v>5</v>
      </c>
      <c r="C1319" s="38" t="str">
        <f>IF('Men D string input'!C162="","",'Men D string input'!C162)</f>
        <v/>
      </c>
      <c r="D1319" s="38" t="str">
        <f>IF('Men D string input'!D162="","",'Men D string input'!D162)</f>
        <v/>
      </c>
      <c r="E1319" s="38" t="str">
        <f>IF('Men D string input'!E162="","",'Men D string input'!E162)</f>
        <v/>
      </c>
      <c r="F1319" s="46" t="str">
        <f>IF('Men D string input'!X162="","",'Men D string input'!X162)</f>
        <v/>
      </c>
      <c r="G1319" s="46">
        <f>IF('Men D string input'!K162="","",'Men D string input'!K162)</f>
        <v>0</v>
      </c>
      <c r="H1319" s="46" t="str">
        <f>IF('Men D string input'!L162="","",'Men D string input'!L162)</f>
        <v/>
      </c>
      <c r="I1319" s="38" t="str">
        <f t="shared" si="124"/>
        <v/>
      </c>
      <c r="J1319" s="38" t="str">
        <f>IF('Men D string input'!H162="","",'Men D string input'!H162)</f>
        <v/>
      </c>
    </row>
    <row r="1320" spans="1:10">
      <c r="A1320" t="str">
        <f>IF('Men D string input'!A163="","",'Men D string input'!A163)</f>
        <v/>
      </c>
      <c r="B1320" s="38">
        <f>IF('Men D string input'!B163="","",'Men D string input'!B163)</f>
        <v>6</v>
      </c>
      <c r="C1320" s="38" t="str">
        <f>IF('Men D string input'!C163="","",'Men D string input'!C163)</f>
        <v/>
      </c>
      <c r="D1320" s="38" t="str">
        <f>IF('Men D string input'!D163="","",'Men D string input'!D163)</f>
        <v/>
      </c>
      <c r="E1320" s="38" t="str">
        <f>IF('Men D string input'!E163="","",'Men D string input'!E163)</f>
        <v/>
      </c>
      <c r="F1320" s="46" t="str">
        <f>IF('Men D string input'!X163="","",'Men D string input'!X163)</f>
        <v/>
      </c>
      <c r="G1320" s="46">
        <f>IF('Men D string input'!K163="","",'Men D string input'!K163)</f>
        <v>0</v>
      </c>
      <c r="H1320" s="46" t="str">
        <f>IF('Men D string input'!L163="","",'Men D string input'!L163)</f>
        <v/>
      </c>
      <c r="I1320" s="38" t="str">
        <f t="shared" si="124"/>
        <v/>
      </c>
      <c r="J1320" s="38" t="str">
        <f>IF('Men D string input'!H163="","",'Men D string input'!H163)</f>
        <v/>
      </c>
    </row>
    <row r="1321" spans="1:10">
      <c r="A1321" t="str">
        <f>IF('Men D string input'!A164="","",'Men D string input'!A164)</f>
        <v/>
      </c>
      <c r="B1321" s="38">
        <f>IF('Men D string input'!B164="","",'Men D string input'!B164)</f>
        <v>7</v>
      </c>
      <c r="C1321" s="38" t="str">
        <f>IF('Men D string input'!C164="","",'Men D string input'!C164)</f>
        <v/>
      </c>
      <c r="D1321" s="38" t="str">
        <f>IF('Men D string input'!D164="","",'Men D string input'!D164)</f>
        <v/>
      </c>
      <c r="E1321" s="38" t="str">
        <f>IF('Men D string input'!E164="","",'Men D string input'!E164)</f>
        <v/>
      </c>
      <c r="F1321" s="46" t="str">
        <f>IF('Men D string input'!X164="","",'Men D string input'!X164)</f>
        <v/>
      </c>
      <c r="G1321" s="46">
        <f>IF('Men D string input'!K164="","",'Men D string input'!K164)</f>
        <v>0</v>
      </c>
      <c r="H1321" s="46" t="str">
        <f>IF('Men D string input'!L164="","",'Men D string input'!L164)</f>
        <v/>
      </c>
      <c r="I1321" s="38" t="str">
        <f t="shared" si="124"/>
        <v/>
      </c>
      <c r="J1321" s="38" t="str">
        <f>IF('Men D string input'!H164="","",'Men D string input'!H164)</f>
        <v/>
      </c>
    </row>
    <row r="1322" spans="1:10">
      <c r="A1322" t="str">
        <f>IF('Men D string input'!A165="","",'Men D string input'!A165)</f>
        <v/>
      </c>
      <c r="B1322" s="38">
        <f>IF('Men D string input'!B165="","",'Men D string input'!B165)</f>
        <v>8</v>
      </c>
      <c r="C1322" s="38" t="str">
        <f>IF('Men D string input'!C165="","",'Men D string input'!C165)</f>
        <v/>
      </c>
      <c r="D1322" s="38" t="str">
        <f>IF('Men D string input'!D165="","",'Men D string input'!D165)</f>
        <v/>
      </c>
      <c r="E1322" s="38" t="str">
        <f>IF('Men D string input'!E165="","",'Men D string input'!E165)</f>
        <v/>
      </c>
      <c r="F1322" s="46" t="str">
        <f>IF('Men D string input'!X165="","",'Men D string input'!X165)</f>
        <v/>
      </c>
      <c r="G1322" s="46">
        <f>IF('Men D string input'!K165="","",'Men D string input'!K165)</f>
        <v>0</v>
      </c>
      <c r="H1322" s="46" t="str">
        <f>IF('Men D string input'!L165="","",'Men D string input'!L165)</f>
        <v/>
      </c>
      <c r="I1322" s="38" t="str">
        <f t="shared" si="124"/>
        <v/>
      </c>
      <c r="J1322" s="38" t="str">
        <f>IF('Men D string input'!H165="","",'Men D string input'!H165)</f>
        <v/>
      </c>
    </row>
    <row r="1323" spans="1:10">
      <c r="A1323" t="str">
        <f>IF('Men D string input'!A166="","",'Men D string input'!A166)</f>
        <v/>
      </c>
      <c r="B1323" s="38">
        <f>IF('Men D string input'!B166="","",'Men D string input'!B166)</f>
        <v>9</v>
      </c>
      <c r="C1323" s="38" t="str">
        <f>IF('Men D string input'!C166="","",'Men D string input'!C166)</f>
        <v/>
      </c>
      <c r="D1323" s="38" t="str">
        <f>IF('Men D string input'!D166="","",'Men D string input'!D166)</f>
        <v/>
      </c>
      <c r="E1323" s="38" t="str">
        <f>IF('Men D string input'!E166="","",'Men D string input'!E166)</f>
        <v/>
      </c>
      <c r="F1323" s="46" t="str">
        <f>IF('Men D string input'!X166="","",'Men D string input'!X166)</f>
        <v/>
      </c>
      <c r="G1323" s="38">
        <f>IF('Men D string input'!K166="","",'Men D string input'!K166)</f>
        <v>0</v>
      </c>
      <c r="H1323" s="38" t="str">
        <f>IF('Men D string input'!L166="","",'Men D string input'!L166)</f>
        <v/>
      </c>
      <c r="I1323" s="99" t="str">
        <f>IF(G1323=0,"",F1323)</f>
        <v/>
      </c>
      <c r="J1323" s="38" t="str">
        <f>IF('Men D string input'!H166="","",'Men D string input'!H166)</f>
        <v/>
      </c>
    </row>
    <row r="1324" spans="1:10">
      <c r="A1324" t="str">
        <f>IF('Men D string input'!A167="","",'Men D string input'!A167)</f>
        <v/>
      </c>
      <c r="B1324" s="38">
        <f>IF('Men D string input'!B167="","",'Men D string input'!B167)</f>
        <v>10</v>
      </c>
      <c r="C1324" s="38" t="str">
        <f>IF('Men D string input'!C167="","",'Men D string input'!C167)</f>
        <v/>
      </c>
      <c r="D1324" s="38" t="str">
        <f>IF('Men D string input'!D167="","",'Men D string input'!D167)</f>
        <v/>
      </c>
      <c r="E1324" s="38" t="str">
        <f>IF('Men D string input'!E167="","",'Men D string input'!E167)</f>
        <v/>
      </c>
      <c r="F1324" s="46" t="str">
        <f>IF('Men D string input'!X167="","",'Men D string input'!X167)</f>
        <v/>
      </c>
      <c r="G1324" s="38">
        <f>IF('Men D string input'!K167="","",'Men D string input'!K167)</f>
        <v>0</v>
      </c>
      <c r="H1324" s="38" t="str">
        <f>IF('Men D string input'!L167="","",'Men D string input'!L167)</f>
        <v/>
      </c>
      <c r="I1324" s="38" t="str">
        <f t="shared" ref="I1324:I1325" si="125">IF(G1324=0,"",F1324)</f>
        <v/>
      </c>
      <c r="J1324" s="38" t="str">
        <f>IF('Men D string input'!H167="","",'Men D string input'!H167)</f>
        <v/>
      </c>
    </row>
    <row r="1325" spans="1:10">
      <c r="A1325" t="str">
        <f>IF('Men D string input'!A168="","",'Men D string input'!A168)</f>
        <v/>
      </c>
      <c r="B1325" s="38">
        <f>IF('Men D string input'!B168="","",'Men D string input'!B168)</f>
        <v>11</v>
      </c>
      <c r="C1325" s="38" t="str">
        <f>IF('Men D string input'!C168="","",'Men D string input'!C168)</f>
        <v/>
      </c>
      <c r="D1325" s="38" t="str">
        <f>IF('Men D string input'!D168="","",'Men D string input'!D168)</f>
        <v/>
      </c>
      <c r="E1325" s="38" t="str">
        <f>IF('Men D string input'!E168="","",'Men D string input'!E168)</f>
        <v/>
      </c>
      <c r="F1325" s="46" t="str">
        <f>IF('Men D string input'!X168="","",'Men D string input'!X168)</f>
        <v/>
      </c>
      <c r="G1325" s="38">
        <f>IF('Men D string input'!K168="","",'Men D string input'!K168)</f>
        <v>0</v>
      </c>
      <c r="H1325" s="38" t="str">
        <f>IF('Men D string input'!L168="","",'Men D string input'!L168)</f>
        <v/>
      </c>
      <c r="I1325" s="38" t="str">
        <f t="shared" si="125"/>
        <v/>
      </c>
      <c r="J1325" s="38" t="str">
        <f>IF('Men D string input'!H168="","",'Men D string input'!H168)</f>
        <v/>
      </c>
    </row>
    <row r="1326" spans="1:10">
      <c r="A1326" t="str">
        <f>IF('Men D string input'!A169="","",'Men D string input'!A169)</f>
        <v/>
      </c>
      <c r="B1326" s="38">
        <f>IF('Men D string input'!B169="","",'Men D string input'!B169)</f>
        <v>12</v>
      </c>
      <c r="C1326" s="38" t="str">
        <f>IF('Men D string input'!C169="","",'Men D string input'!C169)</f>
        <v/>
      </c>
      <c r="D1326" s="38" t="str">
        <f>IF('Men D string input'!D169="","",'Men D string input'!D169)</f>
        <v/>
      </c>
      <c r="E1326" s="38" t="str">
        <f>IF('Men D string input'!E169="","",'Men D string input'!E169)</f>
        <v/>
      </c>
      <c r="F1326" s="46" t="str">
        <f>IF('Men D string input'!X169="","",'Men D string input'!X169)</f>
        <v/>
      </c>
      <c r="G1326" s="38">
        <f>IF('Men D string input'!K169="","",'Men D string input'!K169)</f>
        <v>0</v>
      </c>
      <c r="H1326" s="38" t="str">
        <f>IF('Men D string input'!L169="","",'Men D string input'!L169)</f>
        <v/>
      </c>
      <c r="I1326" s="38" t="str">
        <f>IF(G1326=0,"",F1326)</f>
        <v/>
      </c>
      <c r="J1326" s="38" t="str">
        <f>IF('Men D string input'!H169="","",'Men D string input'!H169)</f>
        <v/>
      </c>
    </row>
    <row r="1327" spans="1:10">
      <c r="A1327" t="str">
        <f>IF('Men D string input'!A170="","",'Men D string input'!A170)</f>
        <v/>
      </c>
      <c r="B1327" t="str">
        <f>IF('Men D string input'!B170="","",'Men D string input'!B170)</f>
        <v/>
      </c>
      <c r="C1327" t="str">
        <f>IF('Men D string input'!C170="","",'Men D string input'!C170)</f>
        <v/>
      </c>
      <c r="D1327" t="str">
        <f>IF('Men D string input'!D170="","",'Men D string input'!D170)</f>
        <v/>
      </c>
      <c r="E1327" t="str">
        <f>IF('Men D string input'!E170="","",'Men D string input'!E170)</f>
        <v/>
      </c>
      <c r="F1327" s="2" t="str">
        <f>IF('Men D string input'!X170="","",'Men D string input'!X170)</f>
        <v/>
      </c>
      <c r="G1327" t="str">
        <f>IF('Men D string input'!K170="","",'Men D string input'!K170)</f>
        <v/>
      </c>
      <c r="H1327" t="str">
        <f>IF('Men D string input'!L170="","",'Men D string input'!L170)</f>
        <v/>
      </c>
      <c r="J1327" t="str">
        <f>IF('Men D string input'!H170="","",'Men D string input'!H170)</f>
        <v/>
      </c>
    </row>
    <row r="1328" spans="1:10">
      <c r="A1328" t="str">
        <f>IF('Men D string input'!A171="","",'Men D string input'!A171)</f>
        <v/>
      </c>
      <c r="B1328" t="str">
        <f>IF('Men D string input'!B171="","",'Men D string input'!B171)</f>
        <v/>
      </c>
      <c r="C1328" t="str">
        <f>IF('Men D string input'!C171="","",'Men D string input'!C171)</f>
        <v/>
      </c>
      <c r="D1328" t="str">
        <f>IF('Men D string input'!D171="","",'Men D string input'!D171)</f>
        <v/>
      </c>
      <c r="E1328" t="str">
        <f>IF('Men D string input'!E171="","",'Men D string input'!E171)</f>
        <v/>
      </c>
      <c r="F1328" s="2" t="str">
        <f>IF('Men D string input'!X171="","",'Men D string input'!X171)</f>
        <v/>
      </c>
      <c r="G1328" t="str">
        <f>IF('Men D string input'!K171="","",'Men D string input'!K171)</f>
        <v/>
      </c>
      <c r="H1328" t="str">
        <f>IF('Men D string input'!L171="","",'Men D string input'!L171)</f>
        <v/>
      </c>
      <c r="J1328" t="str">
        <f>IF('Men D string input'!H171="","",'Men D string input'!H171)</f>
        <v/>
      </c>
    </row>
    <row r="1329" spans="1:10">
      <c r="A1329" s="39" t="str">
        <f>IF('Men D string input'!A172="","",'Men D string input'!A172)</f>
        <v>Event</v>
      </c>
      <c r="B1329" s="39" t="str">
        <f>IF('Men D string input'!B172="","",'Men D string input'!B172)</f>
        <v>Event</v>
      </c>
      <c r="C1329" s="39" t="str">
        <f>IF('Men D string input'!C172="","",'Men D string input'!C172)</f>
        <v>DT</v>
      </c>
      <c r="D1329" s="39" t="str">
        <f>IF('Men D string input'!D172="","",'Men D string input'!D172)</f>
        <v>metres</v>
      </c>
      <c r="E1329" s="40" t="str">
        <f>IF('Men D string input'!E172="","",'Men D string input'!E172)</f>
        <v/>
      </c>
      <c r="F1329" s="2" t="str">
        <f>IF('Men D string input'!X172="","",'Men D string input'!X172)</f>
        <v/>
      </c>
      <c r="G1329" s="2" t="str">
        <f>IF('Men D string input'!K172="","",'Men D string input'!K172)</f>
        <v/>
      </c>
      <c r="H1329" s="2" t="str">
        <f>IF('Men D string input'!L172="","",'Men D string input'!L172)</f>
        <v/>
      </c>
      <c r="J1329" t="str">
        <f>IF('Men D string input'!H172="","",'Men D string input'!H172)</f>
        <v/>
      </c>
    </row>
    <row r="1330" spans="1:10">
      <c r="A1330" s="16" t="str">
        <f>IF('Men D string input'!A173="","",'Men D string input'!A173)</f>
        <v>DT</v>
      </c>
      <c r="B1330" s="41" t="str">
        <f>IF('Men D string input'!B173="","",'Men D string input'!B173)</f>
        <v>D string</v>
      </c>
      <c r="C1330" s="42" t="str">
        <f>IF('Men D string input'!C173="","",'Men D string input'!C173)</f>
        <v/>
      </c>
      <c r="D1330" s="42" t="str">
        <f>IF('Men D string input'!D173="","",'Men D string input'!D173)</f>
        <v/>
      </c>
      <c r="E1330" s="141" t="str">
        <f>IF('Men D string input'!E173="","",'Men D string input'!E173)</f>
        <v/>
      </c>
      <c r="F1330" s="43" t="str">
        <f>IF('Men D string input'!X173="","",'Men D string input'!X173)</f>
        <v>Formatted</v>
      </c>
      <c r="G1330" s="143" t="str">
        <f>IF('Men D string input'!K173="","",'Men D string input'!K173)</f>
        <v>Position</v>
      </c>
      <c r="H1330" s="146" t="str">
        <f>IF('Men D string input'!L173="","",'Men D string input'!L173)</f>
        <v>RAZA</v>
      </c>
      <c r="I1330" s="98" t="s">
        <v>261</v>
      </c>
      <c r="J1330" s="98" t="str">
        <f>IF('Men D string input'!H173="","",'Men D string input'!H173)</f>
        <v>Para</v>
      </c>
    </row>
    <row r="1331" spans="1:10">
      <c r="A1331" s="40" t="str">
        <f>IF('Men D string input'!A174="","",'Men D string input'!A174)</f>
        <v>MEN</v>
      </c>
      <c r="B1331" s="44" t="str">
        <f>IF('Men D string input'!B174="","",'Men D string input'!B174)</f>
        <v>Position</v>
      </c>
      <c r="C1331" s="37" t="str">
        <f>IF('Men D string input'!C174="","",'Men D string input'!C174)</f>
        <v>Competitor</v>
      </c>
      <c r="D1331" s="37" t="str">
        <f>IF('Men D string input'!D174="","",'Men D string input'!D174)</f>
        <v>Club</v>
      </c>
      <c r="E1331" s="142" t="str">
        <f>IF('Men D string input'!E174="","",'Men D string input'!E174)</f>
        <v>Bib Number</v>
      </c>
      <c r="F1331" s="45" t="str">
        <f>IF('Men D string input'!X174="","",'Men D string input'!X174)</f>
        <v>Performance</v>
      </c>
      <c r="G1331" s="144" t="str">
        <f>IF('Men D string input'!K174="","",'Men D string input'!K174)</f>
        <v>Points</v>
      </c>
      <c r="H1331" s="147" t="str">
        <f>IF('Men D string input'!L174="","",'Men D string input'!L174)</f>
        <v>Points</v>
      </c>
      <c r="I1331" s="44" t="s">
        <v>262</v>
      </c>
      <c r="J1331" s="44" t="str">
        <f>IF('Men D string input'!H174="","",'Men D string input'!H174)</f>
        <v>Category</v>
      </c>
    </row>
    <row r="1332" spans="1:10">
      <c r="A1332" t="str">
        <f>IF('Men D string input'!A175="","",'Men D string input'!A175)</f>
        <v/>
      </c>
      <c r="B1332" s="38">
        <f>IF('Men D string input'!B175="","",'Men D string input'!B175)</f>
        <v>1</v>
      </c>
      <c r="C1332" s="38" t="str">
        <f>IF('Men D string input'!C175="","",'Men D string input'!C175)</f>
        <v/>
      </c>
      <c r="D1332" s="38" t="str">
        <f>IF('Men D string input'!D175="","",'Men D string input'!D175)</f>
        <v/>
      </c>
      <c r="E1332" s="38" t="str">
        <f>IF('Men D string input'!E175="","",'Men D string input'!E175)</f>
        <v/>
      </c>
      <c r="F1332" s="145" t="str">
        <f>IF('Men D string input'!X175="","",'Men D string input'!X175)</f>
        <v/>
      </c>
      <c r="G1332" s="46">
        <f>IF('Men D string input'!K175="","",'Men D string input'!K175)</f>
        <v>0</v>
      </c>
      <c r="H1332" s="46" t="str">
        <f>IF('Men D string input'!L175="","",'Men D string input'!L175)</f>
        <v/>
      </c>
      <c r="I1332" s="99" t="str">
        <f>IF(G1332=0,"",F1332)</f>
        <v/>
      </c>
      <c r="J1332" s="99" t="str">
        <f>IF('Men D string input'!H175="","",'Men D string input'!H175)</f>
        <v/>
      </c>
    </row>
    <row r="1333" spans="1:10">
      <c r="A1333" t="str">
        <f>IF('Men D string input'!A176="","",'Men D string input'!A176)</f>
        <v/>
      </c>
      <c r="B1333" s="38">
        <f>IF('Men D string input'!B176="","",'Men D string input'!B176)</f>
        <v>2</v>
      </c>
      <c r="C1333" s="38" t="str">
        <f>IF('Men D string input'!C176="","",'Men D string input'!C176)</f>
        <v/>
      </c>
      <c r="D1333" s="38" t="str">
        <f>IF('Men D string input'!D176="","",'Men D string input'!D176)</f>
        <v/>
      </c>
      <c r="E1333" s="38" t="str">
        <f>IF('Men D string input'!E176="","",'Men D string input'!E176)</f>
        <v/>
      </c>
      <c r="F1333" s="46" t="str">
        <f>IF('Men D string input'!X176="","",'Men D string input'!X176)</f>
        <v/>
      </c>
      <c r="G1333" s="46">
        <f>IF('Men D string input'!K176="","",'Men D string input'!K176)</f>
        <v>0</v>
      </c>
      <c r="H1333" s="46" t="str">
        <f>IF('Men D string input'!L176="","",'Men D string input'!L176)</f>
        <v/>
      </c>
      <c r="I1333" s="38" t="str">
        <f t="shared" ref="I1333:I1339" si="126">IF(G1333=0,"",F1333)</f>
        <v/>
      </c>
      <c r="J1333" s="38" t="str">
        <f>IF('Men D string input'!H176="","",'Men D string input'!H176)</f>
        <v/>
      </c>
    </row>
    <row r="1334" spans="1:10">
      <c r="A1334" t="str">
        <f>IF('Men D string input'!A177="","",'Men D string input'!A177)</f>
        <v/>
      </c>
      <c r="B1334" s="38">
        <f>IF('Men D string input'!B177="","",'Men D string input'!B177)</f>
        <v>3</v>
      </c>
      <c r="C1334" s="38" t="str">
        <f>IF('Men D string input'!C177="","",'Men D string input'!C177)</f>
        <v/>
      </c>
      <c r="D1334" s="38" t="str">
        <f>IF('Men D string input'!D177="","",'Men D string input'!D177)</f>
        <v/>
      </c>
      <c r="E1334" s="38" t="str">
        <f>IF('Men D string input'!E177="","",'Men D string input'!E177)</f>
        <v/>
      </c>
      <c r="F1334" s="46" t="str">
        <f>IF('Men D string input'!X177="","",'Men D string input'!X177)</f>
        <v/>
      </c>
      <c r="G1334" s="46">
        <f>IF('Men D string input'!K177="","",'Men D string input'!K177)</f>
        <v>0</v>
      </c>
      <c r="H1334" s="46" t="str">
        <f>IF('Men D string input'!L177="","",'Men D string input'!L177)</f>
        <v/>
      </c>
      <c r="I1334" s="38" t="str">
        <f t="shared" si="126"/>
        <v/>
      </c>
      <c r="J1334" s="38" t="str">
        <f>IF('Men D string input'!H177="","",'Men D string input'!H177)</f>
        <v/>
      </c>
    </row>
    <row r="1335" spans="1:10">
      <c r="A1335" t="str">
        <f>IF('Men D string input'!A178="","",'Men D string input'!A178)</f>
        <v/>
      </c>
      <c r="B1335" s="38">
        <f>IF('Men D string input'!B178="","",'Men D string input'!B178)</f>
        <v>4</v>
      </c>
      <c r="C1335" s="38" t="str">
        <f>IF('Men D string input'!C178="","",'Men D string input'!C178)</f>
        <v/>
      </c>
      <c r="D1335" s="38" t="str">
        <f>IF('Men D string input'!D178="","",'Men D string input'!D178)</f>
        <v/>
      </c>
      <c r="E1335" s="38" t="str">
        <f>IF('Men D string input'!E178="","",'Men D string input'!E178)</f>
        <v/>
      </c>
      <c r="F1335" s="46" t="str">
        <f>IF('Men D string input'!X178="","",'Men D string input'!X178)</f>
        <v/>
      </c>
      <c r="G1335" s="46">
        <f>IF('Men D string input'!K178="","",'Men D string input'!K178)</f>
        <v>0</v>
      </c>
      <c r="H1335" s="46" t="str">
        <f>IF('Men D string input'!L178="","",'Men D string input'!L178)</f>
        <v/>
      </c>
      <c r="I1335" s="38" t="str">
        <f t="shared" si="126"/>
        <v/>
      </c>
      <c r="J1335" s="38" t="str">
        <f>IF('Men D string input'!H178="","",'Men D string input'!H178)</f>
        <v/>
      </c>
    </row>
    <row r="1336" spans="1:10">
      <c r="A1336" t="str">
        <f>IF('Men D string input'!A179="","",'Men D string input'!A179)</f>
        <v/>
      </c>
      <c r="B1336" s="38">
        <f>IF('Men D string input'!B179="","",'Men D string input'!B179)</f>
        <v>5</v>
      </c>
      <c r="C1336" s="38" t="str">
        <f>IF('Men D string input'!C179="","",'Men D string input'!C179)</f>
        <v/>
      </c>
      <c r="D1336" s="38" t="str">
        <f>IF('Men D string input'!D179="","",'Men D string input'!D179)</f>
        <v/>
      </c>
      <c r="E1336" s="38" t="str">
        <f>IF('Men D string input'!E179="","",'Men D string input'!E179)</f>
        <v/>
      </c>
      <c r="F1336" s="46" t="str">
        <f>IF('Men D string input'!X179="","",'Men D string input'!X179)</f>
        <v/>
      </c>
      <c r="G1336" s="46">
        <f>IF('Men D string input'!K179="","",'Men D string input'!K179)</f>
        <v>0</v>
      </c>
      <c r="H1336" s="46" t="str">
        <f>IF('Men D string input'!L179="","",'Men D string input'!L179)</f>
        <v/>
      </c>
      <c r="I1336" s="38" t="str">
        <f t="shared" si="126"/>
        <v/>
      </c>
      <c r="J1336" s="38" t="str">
        <f>IF('Men D string input'!H179="","",'Men D string input'!H179)</f>
        <v/>
      </c>
    </row>
    <row r="1337" spans="1:10">
      <c r="A1337" t="str">
        <f>IF('Men D string input'!A180="","",'Men D string input'!A180)</f>
        <v/>
      </c>
      <c r="B1337" s="38">
        <f>IF('Men D string input'!B180="","",'Men D string input'!B180)</f>
        <v>6</v>
      </c>
      <c r="C1337" s="38" t="str">
        <f>IF('Men D string input'!C180="","",'Men D string input'!C180)</f>
        <v/>
      </c>
      <c r="D1337" s="38" t="str">
        <f>IF('Men D string input'!D180="","",'Men D string input'!D180)</f>
        <v/>
      </c>
      <c r="E1337" s="38" t="str">
        <f>IF('Men D string input'!E180="","",'Men D string input'!E180)</f>
        <v/>
      </c>
      <c r="F1337" s="46" t="str">
        <f>IF('Men D string input'!X180="","",'Men D string input'!X180)</f>
        <v/>
      </c>
      <c r="G1337" s="46">
        <f>IF('Men D string input'!K180="","",'Men D string input'!K180)</f>
        <v>0</v>
      </c>
      <c r="H1337" s="46" t="str">
        <f>IF('Men D string input'!L180="","",'Men D string input'!L180)</f>
        <v/>
      </c>
      <c r="I1337" s="38" t="str">
        <f t="shared" si="126"/>
        <v/>
      </c>
      <c r="J1337" s="38" t="str">
        <f>IF('Men D string input'!H180="","",'Men D string input'!H180)</f>
        <v/>
      </c>
    </row>
    <row r="1338" spans="1:10">
      <c r="A1338" t="str">
        <f>IF('Men D string input'!A181="","",'Men D string input'!A181)</f>
        <v/>
      </c>
      <c r="B1338" s="38">
        <f>IF('Men D string input'!B181="","",'Men D string input'!B181)</f>
        <v>7</v>
      </c>
      <c r="C1338" s="38" t="str">
        <f>IF('Men D string input'!C181="","",'Men D string input'!C181)</f>
        <v/>
      </c>
      <c r="D1338" s="38" t="str">
        <f>IF('Men D string input'!D181="","",'Men D string input'!D181)</f>
        <v/>
      </c>
      <c r="E1338" s="38" t="str">
        <f>IF('Men D string input'!E181="","",'Men D string input'!E181)</f>
        <v/>
      </c>
      <c r="F1338" s="46" t="str">
        <f>IF('Men D string input'!X181="","",'Men D string input'!X181)</f>
        <v/>
      </c>
      <c r="G1338" s="46">
        <f>IF('Men D string input'!K181="","",'Men D string input'!K181)</f>
        <v>0</v>
      </c>
      <c r="H1338" s="46" t="str">
        <f>IF('Men D string input'!L181="","",'Men D string input'!L181)</f>
        <v/>
      </c>
      <c r="I1338" s="38" t="str">
        <f t="shared" si="126"/>
        <v/>
      </c>
      <c r="J1338" s="38" t="str">
        <f>IF('Men D string input'!H181="","",'Men D string input'!H181)</f>
        <v/>
      </c>
    </row>
    <row r="1339" spans="1:10">
      <c r="A1339" t="str">
        <f>IF('Men D string input'!A182="","",'Men D string input'!A182)</f>
        <v/>
      </c>
      <c r="B1339" s="38">
        <f>IF('Men D string input'!B182="","",'Men D string input'!B182)</f>
        <v>8</v>
      </c>
      <c r="C1339" s="38" t="str">
        <f>IF('Men D string input'!C182="","",'Men D string input'!C182)</f>
        <v/>
      </c>
      <c r="D1339" s="38" t="str">
        <f>IF('Men D string input'!D182="","",'Men D string input'!D182)</f>
        <v/>
      </c>
      <c r="E1339" s="38" t="str">
        <f>IF('Men D string input'!E182="","",'Men D string input'!E182)</f>
        <v/>
      </c>
      <c r="F1339" s="46" t="str">
        <f>IF('Men D string input'!X182="","",'Men D string input'!X182)</f>
        <v/>
      </c>
      <c r="G1339" s="46">
        <f>IF('Men D string input'!K182="","",'Men D string input'!K182)</f>
        <v>0</v>
      </c>
      <c r="H1339" s="46" t="str">
        <f>IF('Men D string input'!L182="","",'Men D string input'!L182)</f>
        <v/>
      </c>
      <c r="I1339" s="38" t="str">
        <f t="shared" si="126"/>
        <v/>
      </c>
      <c r="J1339" s="38" t="str">
        <f>IF('Men D string input'!H182="","",'Men D string input'!H182)</f>
        <v/>
      </c>
    </row>
    <row r="1340" spans="1:10">
      <c r="A1340" t="str">
        <f>IF('Men D string input'!A183="","",'Men D string input'!A183)</f>
        <v/>
      </c>
      <c r="B1340" s="38">
        <f>IF('Men D string input'!B183="","",'Men D string input'!B183)</f>
        <v>9</v>
      </c>
      <c r="C1340" s="38" t="str">
        <f>IF('Men D string input'!C183="","",'Men D string input'!C183)</f>
        <v/>
      </c>
      <c r="D1340" s="38" t="str">
        <f>IF('Men D string input'!D183="","",'Men D string input'!D183)</f>
        <v/>
      </c>
      <c r="E1340" s="38" t="str">
        <f>IF('Men D string input'!E183="","",'Men D string input'!E183)</f>
        <v/>
      </c>
      <c r="F1340" s="46" t="str">
        <f>IF('Men D string input'!X183="","",'Men D string input'!X183)</f>
        <v/>
      </c>
      <c r="G1340" s="38">
        <f>IF('Men D string input'!K183="","",'Men D string input'!K183)</f>
        <v>0</v>
      </c>
      <c r="H1340" s="38" t="str">
        <f>IF('Men D string input'!L183="","",'Men D string input'!L183)</f>
        <v/>
      </c>
      <c r="I1340" s="99" t="str">
        <f>IF(G1340=0,"",F1340)</f>
        <v/>
      </c>
      <c r="J1340" s="38" t="str">
        <f>IF('Men D string input'!H183="","",'Men D string input'!H183)</f>
        <v/>
      </c>
    </row>
    <row r="1341" spans="1:10">
      <c r="A1341" t="str">
        <f>IF('Men D string input'!A184="","",'Men D string input'!A184)</f>
        <v/>
      </c>
      <c r="B1341" s="38">
        <f>IF('Men D string input'!B184="","",'Men D string input'!B184)</f>
        <v>10</v>
      </c>
      <c r="C1341" s="38" t="str">
        <f>IF('Men D string input'!C184="","",'Men D string input'!C184)</f>
        <v/>
      </c>
      <c r="D1341" s="38" t="str">
        <f>IF('Men D string input'!D184="","",'Men D string input'!D184)</f>
        <v/>
      </c>
      <c r="E1341" s="38" t="str">
        <f>IF('Men D string input'!E184="","",'Men D string input'!E184)</f>
        <v/>
      </c>
      <c r="F1341" s="46" t="str">
        <f>IF('Men D string input'!X184="","",'Men D string input'!X184)</f>
        <v/>
      </c>
      <c r="G1341" s="38">
        <f>IF('Men D string input'!K184="","",'Men D string input'!K184)</f>
        <v>0</v>
      </c>
      <c r="H1341" s="38" t="str">
        <f>IF('Men D string input'!L184="","",'Men D string input'!L184)</f>
        <v/>
      </c>
      <c r="I1341" s="38" t="str">
        <f t="shared" ref="I1341:I1342" si="127">IF(G1341=0,"",F1341)</f>
        <v/>
      </c>
      <c r="J1341" s="38" t="str">
        <f>IF('Men D string input'!H184="","",'Men D string input'!H184)</f>
        <v/>
      </c>
    </row>
    <row r="1342" spans="1:10">
      <c r="A1342" t="str">
        <f>IF('Men D string input'!A185="","",'Men D string input'!A185)</f>
        <v/>
      </c>
      <c r="B1342" s="38">
        <f>IF('Men D string input'!B185="","",'Men D string input'!B185)</f>
        <v>11</v>
      </c>
      <c r="C1342" s="38" t="str">
        <f>IF('Men D string input'!C185="","",'Men D string input'!C185)</f>
        <v/>
      </c>
      <c r="D1342" s="38" t="str">
        <f>IF('Men D string input'!D185="","",'Men D string input'!D185)</f>
        <v/>
      </c>
      <c r="E1342" s="38" t="str">
        <f>IF('Men D string input'!E185="","",'Men D string input'!E185)</f>
        <v/>
      </c>
      <c r="F1342" s="46" t="str">
        <f>IF('Men D string input'!X185="","",'Men D string input'!X185)</f>
        <v/>
      </c>
      <c r="G1342" s="38">
        <f>IF('Men D string input'!K185="","",'Men D string input'!K185)</f>
        <v>0</v>
      </c>
      <c r="H1342" s="38" t="str">
        <f>IF('Men D string input'!L185="","",'Men D string input'!L185)</f>
        <v/>
      </c>
      <c r="I1342" s="38" t="str">
        <f t="shared" si="127"/>
        <v/>
      </c>
      <c r="J1342" s="38" t="str">
        <f>IF('Men D string input'!H185="","",'Men D string input'!H185)</f>
        <v/>
      </c>
    </row>
    <row r="1343" spans="1:10">
      <c r="A1343" t="str">
        <f>IF('Men D string input'!A186="","",'Men D string input'!A186)</f>
        <v/>
      </c>
      <c r="B1343" s="38">
        <f>IF('Men D string input'!B186="","",'Men D string input'!B186)</f>
        <v>12</v>
      </c>
      <c r="C1343" s="38" t="str">
        <f>IF('Men D string input'!C186="","",'Men D string input'!C186)</f>
        <v/>
      </c>
      <c r="D1343" s="38" t="str">
        <f>IF('Men D string input'!D186="","",'Men D string input'!D186)</f>
        <v/>
      </c>
      <c r="E1343" s="38" t="str">
        <f>IF('Men D string input'!E186="","",'Men D string input'!E186)</f>
        <v/>
      </c>
      <c r="F1343" s="46" t="str">
        <f>IF('Men D string input'!X186="","",'Men D string input'!X186)</f>
        <v/>
      </c>
      <c r="G1343" s="38">
        <f>IF('Men D string input'!K186="","",'Men D string input'!K186)</f>
        <v>0</v>
      </c>
      <c r="H1343" s="38" t="str">
        <f>IF('Men D string input'!L186="","",'Men D string input'!L186)</f>
        <v/>
      </c>
      <c r="I1343" s="38" t="str">
        <f>IF(G1343=0,"",F1343)</f>
        <v/>
      </c>
      <c r="J1343" s="38" t="str">
        <f>IF('Men D string input'!H186="","",'Men D string input'!H186)</f>
        <v/>
      </c>
    </row>
    <row r="1344" spans="1:10">
      <c r="A1344" t="str">
        <f>IF('Men D string input'!A187="","",'Men D string input'!A187)</f>
        <v/>
      </c>
      <c r="B1344" t="str">
        <f>IF('Men D string input'!B187="","",'Men D string input'!B187)</f>
        <v/>
      </c>
      <c r="C1344" t="str">
        <f>IF('Men D string input'!C187="","",'Men D string input'!C187)</f>
        <v/>
      </c>
      <c r="D1344" t="str">
        <f>IF('Men D string input'!D187="","",'Men D string input'!D187)</f>
        <v/>
      </c>
      <c r="E1344" t="str">
        <f>IF('Men D string input'!E187="","",'Men D string input'!E187)</f>
        <v/>
      </c>
      <c r="F1344" s="2" t="str">
        <f>IF('Men D string input'!X187="","",'Men D string input'!X187)</f>
        <v/>
      </c>
      <c r="G1344" t="str">
        <f>IF('Men D string input'!K187="","",'Men D string input'!K187)</f>
        <v/>
      </c>
      <c r="H1344" t="str">
        <f>IF('Men D string input'!L187="","",'Men D string input'!L187)</f>
        <v/>
      </c>
      <c r="J1344" t="str">
        <f>IF('Men D string input'!H187="","",'Men D string input'!H187)</f>
        <v/>
      </c>
    </row>
    <row r="1345" spans="1:10">
      <c r="A1345" t="str">
        <f>IF('Men D string input'!A188="","",'Men D string input'!A188)</f>
        <v/>
      </c>
      <c r="B1345" t="str">
        <f>IF('Men D string input'!B188="","",'Men D string input'!B188)</f>
        <v/>
      </c>
      <c r="C1345" t="str">
        <f>IF('Men D string input'!C188="","",'Men D string input'!C188)</f>
        <v/>
      </c>
      <c r="D1345" t="str">
        <f>IF('Men D string input'!D188="","",'Men D string input'!D188)</f>
        <v/>
      </c>
      <c r="E1345" t="str">
        <f>IF('Men D string input'!E188="","",'Men D string input'!E188)</f>
        <v/>
      </c>
      <c r="F1345" s="2" t="str">
        <f>IF('Men D string input'!X188="","",'Men D string input'!X188)</f>
        <v/>
      </c>
      <c r="G1345" t="str">
        <f>IF('Men D string input'!K188="","",'Men D string input'!K188)</f>
        <v/>
      </c>
      <c r="H1345" t="str">
        <f>IF('Men D string input'!L188="","",'Men D string input'!L188)</f>
        <v/>
      </c>
      <c r="J1345" t="str">
        <f>IF('Men D string input'!H188="","",'Men D string input'!H188)</f>
        <v/>
      </c>
    </row>
    <row r="1346" spans="1:10">
      <c r="A1346" s="39" t="str">
        <f>IF('Men D string input'!A189="","",'Men D string input'!A189)</f>
        <v>Event</v>
      </c>
      <c r="B1346" s="39" t="str">
        <f>IF('Men D string input'!B189="","",'Men D string input'!B189)</f>
        <v>Event</v>
      </c>
      <c r="C1346" s="39" t="str">
        <f>IF('Men D string input'!C189="","",'Men D string input'!C189)</f>
        <v>JT</v>
      </c>
      <c r="D1346" s="39" t="str">
        <f>IF('Men D string input'!D189="","",'Men D string input'!D189)</f>
        <v>metres</v>
      </c>
      <c r="E1346" s="40" t="str">
        <f>IF('Men D string input'!E189="","",'Men D string input'!E189)</f>
        <v/>
      </c>
      <c r="F1346" s="2" t="str">
        <f>IF('Men D string input'!X189="","",'Men D string input'!X189)</f>
        <v/>
      </c>
      <c r="G1346" s="2" t="str">
        <f>IF('Men D string input'!K189="","",'Men D string input'!K189)</f>
        <v/>
      </c>
      <c r="H1346" s="2" t="str">
        <f>IF('Men D string input'!L189="","",'Men D string input'!L189)</f>
        <v/>
      </c>
      <c r="J1346" t="str">
        <f>IF('Men D string input'!H189="","",'Men D string input'!H189)</f>
        <v/>
      </c>
    </row>
    <row r="1347" spans="1:10">
      <c r="A1347" s="16" t="str">
        <f>IF('Men D string input'!A190="","",'Men D string input'!A190)</f>
        <v>JT</v>
      </c>
      <c r="B1347" s="41" t="str">
        <f>IF('Men D string input'!B190="","",'Men D string input'!B190)</f>
        <v>D string</v>
      </c>
      <c r="C1347" s="42" t="str">
        <f>IF('Men D string input'!C190="","",'Men D string input'!C190)</f>
        <v/>
      </c>
      <c r="D1347" s="42" t="str">
        <f>IF('Men D string input'!D190="","",'Men D string input'!D190)</f>
        <v/>
      </c>
      <c r="E1347" s="141" t="str">
        <f>IF('Men D string input'!E190="","",'Men D string input'!E190)</f>
        <v/>
      </c>
      <c r="F1347" s="43" t="str">
        <f>IF('Men D string input'!X190="","",'Men D string input'!X190)</f>
        <v>Formatted</v>
      </c>
      <c r="G1347" s="143" t="str">
        <f>IF('Men D string input'!K190="","",'Men D string input'!K190)</f>
        <v>Position</v>
      </c>
      <c r="H1347" s="146" t="str">
        <f>IF('Men D string input'!L190="","",'Men D string input'!L190)</f>
        <v>RAZA</v>
      </c>
      <c r="I1347" s="98" t="s">
        <v>261</v>
      </c>
      <c r="J1347" s="98" t="str">
        <f>IF('Men D string input'!H190="","",'Men D string input'!H190)</f>
        <v>Para</v>
      </c>
    </row>
    <row r="1348" spans="1:10">
      <c r="A1348" s="40" t="str">
        <f>IF('Men D string input'!A191="","",'Men D string input'!A191)</f>
        <v>MEN</v>
      </c>
      <c r="B1348" s="44" t="str">
        <f>IF('Men D string input'!B191="","",'Men D string input'!B191)</f>
        <v>Position</v>
      </c>
      <c r="C1348" s="37" t="str">
        <f>IF('Men D string input'!C191="","",'Men D string input'!C191)</f>
        <v>Competitor</v>
      </c>
      <c r="D1348" s="37" t="str">
        <f>IF('Men D string input'!D191="","",'Men D string input'!D191)</f>
        <v>Club</v>
      </c>
      <c r="E1348" s="142" t="str">
        <f>IF('Men D string input'!E191="","",'Men D string input'!E191)</f>
        <v>Bib Number</v>
      </c>
      <c r="F1348" s="45" t="str">
        <f>IF('Men D string input'!X191="","",'Men D string input'!X191)</f>
        <v>Performance</v>
      </c>
      <c r="G1348" s="144" t="str">
        <f>IF('Men D string input'!K191="","",'Men D string input'!K191)</f>
        <v>Points</v>
      </c>
      <c r="H1348" s="147" t="str">
        <f>IF('Men D string input'!L191="","",'Men D string input'!L191)</f>
        <v>Points</v>
      </c>
      <c r="I1348" s="44" t="s">
        <v>262</v>
      </c>
      <c r="J1348" s="44" t="str">
        <f>IF('Men D string input'!H191="","",'Men D string input'!H191)</f>
        <v>Category</v>
      </c>
    </row>
    <row r="1349" spans="1:10">
      <c r="A1349" t="str">
        <f>IF('Men D string input'!A192="","",'Men D string input'!A192)</f>
        <v/>
      </c>
      <c r="B1349" s="38">
        <f>IF('Men D string input'!B192="","",'Men D string input'!B192)</f>
        <v>1</v>
      </c>
      <c r="C1349" s="38" t="str">
        <f>IF('Men D string input'!C192="","",'Men D string input'!C192)</f>
        <v/>
      </c>
      <c r="D1349" s="38" t="str">
        <f>IF('Men D string input'!D192="","",'Men D string input'!D192)</f>
        <v/>
      </c>
      <c r="E1349" s="38" t="str">
        <f>IF('Men D string input'!E192="","",'Men D string input'!E192)</f>
        <v/>
      </c>
      <c r="F1349" s="145" t="str">
        <f>IF('Men D string input'!X192="","",'Men D string input'!X192)</f>
        <v/>
      </c>
      <c r="G1349" s="46">
        <f>IF('Men D string input'!K192="","",'Men D string input'!K192)</f>
        <v>0</v>
      </c>
      <c r="H1349" s="46" t="str">
        <f>IF('Men D string input'!L192="","",'Men D string input'!L192)</f>
        <v/>
      </c>
      <c r="I1349" s="99" t="str">
        <f>IF(G1349=0,"",F1349)</f>
        <v/>
      </c>
      <c r="J1349" s="99" t="str">
        <f>IF('Men D string input'!H192="","",'Men D string input'!H192)</f>
        <v/>
      </c>
    </row>
    <row r="1350" spans="1:10">
      <c r="A1350" t="str">
        <f>IF('Men D string input'!A193="","",'Men D string input'!A193)</f>
        <v/>
      </c>
      <c r="B1350" s="38">
        <f>IF('Men D string input'!B193="","",'Men D string input'!B193)</f>
        <v>2</v>
      </c>
      <c r="C1350" s="38" t="str">
        <f>IF('Men D string input'!C193="","",'Men D string input'!C193)</f>
        <v/>
      </c>
      <c r="D1350" s="38" t="str">
        <f>IF('Men D string input'!D193="","",'Men D string input'!D193)</f>
        <v/>
      </c>
      <c r="E1350" s="38" t="str">
        <f>IF('Men D string input'!E193="","",'Men D string input'!E193)</f>
        <v/>
      </c>
      <c r="F1350" s="46" t="str">
        <f>IF('Men D string input'!X193="","",'Men D string input'!X193)</f>
        <v/>
      </c>
      <c r="G1350" s="46">
        <f>IF('Men D string input'!K193="","",'Men D string input'!K193)</f>
        <v>0</v>
      </c>
      <c r="H1350" s="46" t="str">
        <f>IF('Men D string input'!L193="","",'Men D string input'!L193)</f>
        <v/>
      </c>
      <c r="I1350" s="38" t="str">
        <f t="shared" ref="I1350:I1356" si="128">IF(G1350=0,"",F1350)</f>
        <v/>
      </c>
      <c r="J1350" s="38" t="str">
        <f>IF('Men D string input'!H193="","",'Men D string input'!H193)</f>
        <v/>
      </c>
    </row>
    <row r="1351" spans="1:10">
      <c r="A1351" t="str">
        <f>IF('Men D string input'!A194="","",'Men D string input'!A194)</f>
        <v/>
      </c>
      <c r="B1351" s="38">
        <f>IF('Men D string input'!B194="","",'Men D string input'!B194)</f>
        <v>3</v>
      </c>
      <c r="C1351" s="38" t="str">
        <f>IF('Men D string input'!C194="","",'Men D string input'!C194)</f>
        <v/>
      </c>
      <c r="D1351" s="38" t="str">
        <f>IF('Men D string input'!D194="","",'Men D string input'!D194)</f>
        <v/>
      </c>
      <c r="E1351" s="38" t="str">
        <f>IF('Men D string input'!E194="","",'Men D string input'!E194)</f>
        <v/>
      </c>
      <c r="F1351" s="46" t="str">
        <f>IF('Men D string input'!X194="","",'Men D string input'!X194)</f>
        <v/>
      </c>
      <c r="G1351" s="46">
        <f>IF('Men D string input'!K194="","",'Men D string input'!K194)</f>
        <v>0</v>
      </c>
      <c r="H1351" s="46" t="str">
        <f>IF('Men D string input'!L194="","",'Men D string input'!L194)</f>
        <v/>
      </c>
      <c r="I1351" s="38" t="str">
        <f t="shared" si="128"/>
        <v/>
      </c>
      <c r="J1351" s="38" t="str">
        <f>IF('Men D string input'!H194="","",'Men D string input'!H194)</f>
        <v/>
      </c>
    </row>
    <row r="1352" spans="1:10">
      <c r="A1352" t="str">
        <f>IF('Men D string input'!A195="","",'Men D string input'!A195)</f>
        <v/>
      </c>
      <c r="B1352" s="38">
        <f>IF('Men D string input'!B195="","",'Men D string input'!B195)</f>
        <v>4</v>
      </c>
      <c r="C1352" s="38" t="str">
        <f>IF('Men D string input'!C195="","",'Men D string input'!C195)</f>
        <v/>
      </c>
      <c r="D1352" s="38" t="str">
        <f>IF('Men D string input'!D195="","",'Men D string input'!D195)</f>
        <v/>
      </c>
      <c r="E1352" s="38" t="str">
        <f>IF('Men D string input'!E195="","",'Men D string input'!E195)</f>
        <v/>
      </c>
      <c r="F1352" s="46" t="str">
        <f>IF('Men D string input'!X195="","",'Men D string input'!X195)</f>
        <v/>
      </c>
      <c r="G1352" s="46">
        <f>IF('Men D string input'!K195="","",'Men D string input'!K195)</f>
        <v>0</v>
      </c>
      <c r="H1352" s="46" t="str">
        <f>IF('Men D string input'!L195="","",'Men D string input'!L195)</f>
        <v/>
      </c>
      <c r="I1352" s="38" t="str">
        <f t="shared" si="128"/>
        <v/>
      </c>
      <c r="J1352" s="38" t="str">
        <f>IF('Men D string input'!H195="","",'Men D string input'!H195)</f>
        <v/>
      </c>
    </row>
    <row r="1353" spans="1:10">
      <c r="A1353" t="str">
        <f>IF('Men D string input'!A196="","",'Men D string input'!A196)</f>
        <v/>
      </c>
      <c r="B1353" s="38">
        <f>IF('Men D string input'!B196="","",'Men D string input'!B196)</f>
        <v>5</v>
      </c>
      <c r="C1353" s="38" t="str">
        <f>IF('Men D string input'!C196="","",'Men D string input'!C196)</f>
        <v/>
      </c>
      <c r="D1353" s="38" t="str">
        <f>IF('Men D string input'!D196="","",'Men D string input'!D196)</f>
        <v/>
      </c>
      <c r="E1353" s="38" t="str">
        <f>IF('Men D string input'!E196="","",'Men D string input'!E196)</f>
        <v/>
      </c>
      <c r="F1353" s="46" t="str">
        <f>IF('Men D string input'!X196="","",'Men D string input'!X196)</f>
        <v/>
      </c>
      <c r="G1353" s="46">
        <f>IF('Men D string input'!K196="","",'Men D string input'!K196)</f>
        <v>0</v>
      </c>
      <c r="H1353" s="46" t="str">
        <f>IF('Men D string input'!L196="","",'Men D string input'!L196)</f>
        <v/>
      </c>
      <c r="I1353" s="38" t="str">
        <f t="shared" si="128"/>
        <v/>
      </c>
      <c r="J1353" s="38" t="str">
        <f>IF('Men D string input'!H196="","",'Men D string input'!H196)</f>
        <v/>
      </c>
    </row>
    <row r="1354" spans="1:10">
      <c r="A1354" t="str">
        <f>IF('Men D string input'!A197="","",'Men D string input'!A197)</f>
        <v/>
      </c>
      <c r="B1354" s="38">
        <f>IF('Men D string input'!B197="","",'Men D string input'!B197)</f>
        <v>6</v>
      </c>
      <c r="C1354" s="38" t="str">
        <f>IF('Men D string input'!C197="","",'Men D string input'!C197)</f>
        <v/>
      </c>
      <c r="D1354" s="38" t="str">
        <f>IF('Men D string input'!D197="","",'Men D string input'!D197)</f>
        <v/>
      </c>
      <c r="E1354" s="38" t="str">
        <f>IF('Men D string input'!E197="","",'Men D string input'!E197)</f>
        <v/>
      </c>
      <c r="F1354" s="46" t="str">
        <f>IF('Men D string input'!X197="","",'Men D string input'!X197)</f>
        <v/>
      </c>
      <c r="G1354" s="46">
        <f>IF('Men D string input'!K197="","",'Men D string input'!K197)</f>
        <v>0</v>
      </c>
      <c r="H1354" s="46" t="str">
        <f>IF('Men D string input'!L197="","",'Men D string input'!L197)</f>
        <v/>
      </c>
      <c r="I1354" s="38" t="str">
        <f t="shared" si="128"/>
        <v/>
      </c>
      <c r="J1354" s="38" t="str">
        <f>IF('Men D string input'!H197="","",'Men D string input'!H197)</f>
        <v/>
      </c>
    </row>
    <row r="1355" spans="1:10">
      <c r="A1355" t="str">
        <f>IF('Men D string input'!A198="","",'Men D string input'!A198)</f>
        <v/>
      </c>
      <c r="B1355" s="38">
        <f>IF('Men D string input'!B198="","",'Men D string input'!B198)</f>
        <v>7</v>
      </c>
      <c r="C1355" s="38" t="str">
        <f>IF('Men D string input'!C198="","",'Men D string input'!C198)</f>
        <v/>
      </c>
      <c r="D1355" s="38" t="str">
        <f>IF('Men D string input'!D198="","",'Men D string input'!D198)</f>
        <v/>
      </c>
      <c r="E1355" s="38" t="str">
        <f>IF('Men D string input'!E198="","",'Men D string input'!E198)</f>
        <v/>
      </c>
      <c r="F1355" s="46" t="str">
        <f>IF('Men D string input'!X198="","",'Men D string input'!X198)</f>
        <v/>
      </c>
      <c r="G1355" s="46">
        <f>IF('Men D string input'!K198="","",'Men D string input'!K198)</f>
        <v>0</v>
      </c>
      <c r="H1355" s="46" t="str">
        <f>IF('Men D string input'!L198="","",'Men D string input'!L198)</f>
        <v/>
      </c>
      <c r="I1355" s="38" t="str">
        <f t="shared" si="128"/>
        <v/>
      </c>
      <c r="J1355" s="38" t="str">
        <f>IF('Men D string input'!H198="","",'Men D string input'!H198)</f>
        <v/>
      </c>
    </row>
    <row r="1356" spans="1:10">
      <c r="A1356" t="str">
        <f>IF('Men D string input'!A199="","",'Men D string input'!A199)</f>
        <v/>
      </c>
      <c r="B1356" s="38">
        <f>IF('Men D string input'!B199="","",'Men D string input'!B199)</f>
        <v>8</v>
      </c>
      <c r="C1356" s="38" t="str">
        <f>IF('Men D string input'!C199="","",'Men D string input'!C199)</f>
        <v/>
      </c>
      <c r="D1356" s="38" t="str">
        <f>IF('Men D string input'!D199="","",'Men D string input'!D199)</f>
        <v/>
      </c>
      <c r="E1356" s="38" t="str">
        <f>IF('Men D string input'!E199="","",'Men D string input'!E199)</f>
        <v/>
      </c>
      <c r="F1356" s="46" t="str">
        <f>IF('Men D string input'!X199="","",'Men D string input'!X199)</f>
        <v/>
      </c>
      <c r="G1356" s="46">
        <f>IF('Men D string input'!K199="","",'Men D string input'!K199)</f>
        <v>0</v>
      </c>
      <c r="H1356" s="46" t="str">
        <f>IF('Men D string input'!L199="","",'Men D string input'!L199)</f>
        <v/>
      </c>
      <c r="I1356" s="38" t="str">
        <f t="shared" si="128"/>
        <v/>
      </c>
      <c r="J1356" s="38" t="str">
        <f>IF('Men D string input'!H199="","",'Men D string input'!H199)</f>
        <v/>
      </c>
    </row>
    <row r="1357" spans="1:10">
      <c r="A1357" t="str">
        <f>IF('Men D string input'!A200="","",'Men D string input'!A200)</f>
        <v/>
      </c>
      <c r="B1357" s="38">
        <f>IF('Men D string input'!B200="","",'Men D string input'!B200)</f>
        <v>9</v>
      </c>
      <c r="C1357" s="38" t="str">
        <f>IF('Men D string input'!C200="","",'Men D string input'!C200)</f>
        <v/>
      </c>
      <c r="D1357" s="38" t="str">
        <f>IF('Men D string input'!D200="","",'Men D string input'!D200)</f>
        <v/>
      </c>
      <c r="E1357" s="38" t="str">
        <f>IF('Men D string input'!E200="","",'Men D string input'!E200)</f>
        <v/>
      </c>
      <c r="F1357" s="46" t="str">
        <f>IF('Men D string input'!X200="","",'Men D string input'!X200)</f>
        <v/>
      </c>
      <c r="G1357" s="38">
        <f>IF('Men D string input'!K200="","",'Men D string input'!K200)</f>
        <v>0</v>
      </c>
      <c r="H1357" s="38" t="str">
        <f>IF('Men D string input'!L200="","",'Men D string input'!L200)</f>
        <v/>
      </c>
      <c r="I1357" s="99" t="str">
        <f>IF(G1357=0,"",F1357)</f>
        <v/>
      </c>
      <c r="J1357" s="38" t="str">
        <f>IF('Men D string input'!H200="","",'Men D string input'!H200)</f>
        <v/>
      </c>
    </row>
    <row r="1358" spans="1:10">
      <c r="A1358" t="str">
        <f>IF('Men D string input'!A201="","",'Men D string input'!A201)</f>
        <v/>
      </c>
      <c r="B1358" s="38">
        <f>IF('Men D string input'!B201="","",'Men D string input'!B201)</f>
        <v>10</v>
      </c>
      <c r="C1358" s="38" t="str">
        <f>IF('Men D string input'!C201="","",'Men D string input'!C201)</f>
        <v/>
      </c>
      <c r="D1358" s="38" t="str">
        <f>IF('Men D string input'!D201="","",'Men D string input'!D201)</f>
        <v/>
      </c>
      <c r="E1358" s="38" t="str">
        <f>IF('Men D string input'!E201="","",'Men D string input'!E201)</f>
        <v/>
      </c>
      <c r="F1358" s="46" t="str">
        <f>IF('Men D string input'!X201="","",'Men D string input'!X201)</f>
        <v/>
      </c>
      <c r="G1358" s="38">
        <f>IF('Men D string input'!K201="","",'Men D string input'!K201)</f>
        <v>0</v>
      </c>
      <c r="H1358" s="38" t="str">
        <f>IF('Men D string input'!L201="","",'Men D string input'!L201)</f>
        <v/>
      </c>
      <c r="I1358" s="38" t="str">
        <f t="shared" ref="I1358:I1359" si="129">IF(G1358=0,"",F1358)</f>
        <v/>
      </c>
      <c r="J1358" s="38" t="str">
        <f>IF('Men D string input'!H201="","",'Men D string input'!H201)</f>
        <v/>
      </c>
    </row>
    <row r="1359" spans="1:10">
      <c r="A1359" t="str">
        <f>IF('Men D string input'!A202="","",'Men D string input'!A202)</f>
        <v/>
      </c>
      <c r="B1359" s="38">
        <f>IF('Men D string input'!B202="","",'Men D string input'!B202)</f>
        <v>11</v>
      </c>
      <c r="C1359" s="38" t="str">
        <f>IF('Men D string input'!C202="","",'Men D string input'!C202)</f>
        <v/>
      </c>
      <c r="D1359" s="38" t="str">
        <f>IF('Men D string input'!D202="","",'Men D string input'!D202)</f>
        <v/>
      </c>
      <c r="E1359" s="38" t="str">
        <f>IF('Men D string input'!E202="","",'Men D string input'!E202)</f>
        <v/>
      </c>
      <c r="F1359" s="46" t="str">
        <f>IF('Men D string input'!X202="","",'Men D string input'!X202)</f>
        <v/>
      </c>
      <c r="G1359" s="38">
        <f>IF('Men D string input'!K202="","",'Men D string input'!K202)</f>
        <v>0</v>
      </c>
      <c r="H1359" s="38" t="str">
        <f>IF('Men D string input'!L202="","",'Men D string input'!L202)</f>
        <v/>
      </c>
      <c r="I1359" s="38" t="str">
        <f t="shared" si="129"/>
        <v/>
      </c>
      <c r="J1359" s="38" t="str">
        <f>IF('Men D string input'!H202="","",'Men D string input'!H202)</f>
        <v/>
      </c>
    </row>
    <row r="1360" spans="1:10">
      <c r="A1360" t="str">
        <f>IF('Men D string input'!A203="","",'Men D string input'!A203)</f>
        <v/>
      </c>
      <c r="B1360" s="38">
        <f>IF('Men D string input'!B203="","",'Men D string input'!B203)</f>
        <v>12</v>
      </c>
      <c r="C1360" s="38" t="str">
        <f>IF('Men D string input'!C203="","",'Men D string input'!C203)</f>
        <v/>
      </c>
      <c r="D1360" s="38" t="str">
        <f>IF('Men D string input'!D203="","",'Men D string input'!D203)</f>
        <v/>
      </c>
      <c r="E1360" s="38" t="str">
        <f>IF('Men D string input'!E203="","",'Men D string input'!E203)</f>
        <v/>
      </c>
      <c r="F1360" s="46" t="str">
        <f>IF('Men D string input'!X203="","",'Men D string input'!X203)</f>
        <v/>
      </c>
      <c r="G1360" s="38">
        <f>IF('Men D string input'!K203="","",'Men D string input'!K203)</f>
        <v>0</v>
      </c>
      <c r="H1360" s="38" t="str">
        <f>IF('Men D string input'!L203="","",'Men D string input'!L203)</f>
        <v/>
      </c>
      <c r="I1360" s="38" t="str">
        <f>IF(G1360=0,"",F1360)</f>
        <v/>
      </c>
      <c r="J1360" s="38" t="str">
        <f>IF('Men D string input'!H203="","",'Men D string input'!H203)</f>
        <v/>
      </c>
    </row>
    <row r="1362" spans="1:10">
      <c r="A1362" t="str">
        <f>IF('Women D string input'!A1="","",'Women D string input'!A1)</f>
        <v>WOMEN input - D string (para-athletes) ALL events</v>
      </c>
    </row>
    <row r="1363" spans="1:10">
      <c r="A1363" s="39" t="str">
        <f>IF('Women D string input'!A2="","",'Women D string input'!A2)</f>
        <v>Event</v>
      </c>
      <c r="B1363" s="39" t="str">
        <f>IF('Women D string input'!B2="","",'Women D string input'!B2)</f>
        <v>Event</v>
      </c>
      <c r="C1363" s="39">
        <f>IF('Women D string input'!C2="","",'Women D string input'!C2)</f>
        <v>100</v>
      </c>
      <c r="D1363" s="39" t="str">
        <f>IF('Women D string input'!D2="","",'Women D string input'!D2)</f>
        <v>metres</v>
      </c>
      <c r="E1363" s="40" t="str">
        <f>IF('Women D string input'!E2="","",'Women D string input'!E2)</f>
        <v/>
      </c>
      <c r="F1363" s="2" t="str">
        <f>IF('Women D string input'!X2="","",'Women D string input'!X2)</f>
        <v/>
      </c>
      <c r="G1363" s="2" t="str">
        <f>IF('Women D string input'!K2="","",'Women D string input'!K2)</f>
        <v/>
      </c>
      <c r="H1363" s="2" t="str">
        <f>IF('Women D string input'!L2="","",'Women D string input'!L2)</f>
        <v/>
      </c>
      <c r="J1363" t="str">
        <f>IF('Women D string input'!H2="","",'Women D string input'!H2)</f>
        <v/>
      </c>
    </row>
    <row r="1364" spans="1:10">
      <c r="A1364" s="16">
        <f>IF('Women D string input'!A3="","",'Women D string input'!A3)</f>
        <v>100</v>
      </c>
      <c r="B1364" s="41" t="str">
        <f>IF('Women D string input'!B3="","",'Women D string input'!B3)</f>
        <v>D string</v>
      </c>
      <c r="C1364" s="42" t="str">
        <f>IF('Women D string input'!C3="","",'Women D string input'!C3)</f>
        <v>Wind reading if applic</v>
      </c>
      <c r="D1364" s="42" t="str">
        <f>IF('Women D string input'!D3="","",'Women D string input'!D3)</f>
        <v/>
      </c>
      <c r="E1364" s="141" t="str">
        <f>IF('Women D string input'!E3="","",'Women D string input'!E3)</f>
        <v>m/s</v>
      </c>
      <c r="F1364" s="43" t="str">
        <f>IF('Women D string input'!X3="","",'Women D string input'!X3)</f>
        <v>Formatted</v>
      </c>
      <c r="G1364" s="143" t="str">
        <f>IF('Women D string input'!K3="","",'Women D string input'!K3)</f>
        <v>Position</v>
      </c>
      <c r="H1364" s="146" t="str">
        <f>IF('Women D string input'!L3="","",'Women D string input'!L3)</f>
        <v>RAZA</v>
      </c>
      <c r="I1364" s="98" t="s">
        <v>261</v>
      </c>
      <c r="J1364" s="98" t="str">
        <f>IF('Women D string input'!H3="","",'Women D string input'!H3)</f>
        <v>Para</v>
      </c>
    </row>
    <row r="1365" spans="1:10">
      <c r="A1365" s="40" t="str">
        <f>IF('Women D string input'!A4="","",'Women D string input'!A4)</f>
        <v>WOMEN</v>
      </c>
      <c r="B1365" s="44" t="str">
        <f>IF('Women D string input'!B4="","",'Women D string input'!B4)</f>
        <v>Position</v>
      </c>
      <c r="C1365" s="37" t="str">
        <f>IF('Women D string input'!C4="","",'Women D string input'!C4)</f>
        <v>Competitor</v>
      </c>
      <c r="D1365" s="37" t="str">
        <f>IF('Women D string input'!D4="","",'Women D string input'!D4)</f>
        <v>Club</v>
      </c>
      <c r="E1365" s="142" t="str">
        <f>IF('Women D string input'!E4="","",'Women D string input'!E4)</f>
        <v>Bib Number</v>
      </c>
      <c r="F1365" s="45" t="str">
        <f>IF('Women D string input'!X4="","",'Women D string input'!X4)</f>
        <v>Performance</v>
      </c>
      <c r="G1365" s="144" t="str">
        <f>IF('Women D string input'!K4="","",'Women D string input'!K4)</f>
        <v>Points</v>
      </c>
      <c r="H1365" s="147" t="str">
        <f>IF('Women D string input'!L4="","",'Women D string input'!L4)</f>
        <v>Points</v>
      </c>
      <c r="I1365" s="44" t="s">
        <v>262</v>
      </c>
      <c r="J1365" s="44" t="str">
        <f>IF('Women D string input'!H4="","",'Women D string input'!H4)</f>
        <v>Category</v>
      </c>
    </row>
    <row r="1366" spans="1:10">
      <c r="A1366" t="str">
        <f>IF('Women D string input'!A5="","",'Women D string input'!A5)</f>
        <v/>
      </c>
      <c r="B1366" s="38">
        <f>IF('Women D string input'!B5="","",'Women D string input'!B5)</f>
        <v>1</v>
      </c>
      <c r="C1366" s="38" t="str">
        <f>IF('Women D string input'!C5="","",'Women D string input'!C5)</f>
        <v/>
      </c>
      <c r="D1366" s="38" t="str">
        <f>IF('Women D string input'!D5="","",'Women D string input'!D5)</f>
        <v/>
      </c>
      <c r="E1366" s="38" t="str">
        <f>IF('Women D string input'!E5="","",'Women D string input'!E5)</f>
        <v/>
      </c>
      <c r="F1366" s="145" t="str">
        <f>IF('Women D string input'!X5="","",'Women D string input'!G5+60*'Women D string input'!F5)</f>
        <v/>
      </c>
      <c r="G1366" s="46">
        <f>IF('Women D string input'!K5="","",'Women D string input'!K5)</f>
        <v>0</v>
      </c>
      <c r="H1366" s="46" t="str">
        <f>IF('Women D string input'!L5="","",'Women D string input'!L5)</f>
        <v/>
      </c>
      <c r="I1366" s="99" t="str">
        <f>IF(G1366=0,"",F1366)</f>
        <v/>
      </c>
      <c r="J1366" s="99" t="str">
        <f>IF('Women D string input'!H5="","",'Women D string input'!H5)</f>
        <v/>
      </c>
    </row>
    <row r="1367" spans="1:10">
      <c r="A1367" t="str">
        <f>IF('Women D string input'!A6="","",'Women D string input'!A6)</f>
        <v/>
      </c>
      <c r="B1367" s="38">
        <f>IF('Women D string input'!B6="","",'Women D string input'!B6)</f>
        <v>2</v>
      </c>
      <c r="C1367" s="38" t="str">
        <f>IF('Women D string input'!C6="","",'Women D string input'!C6)</f>
        <v/>
      </c>
      <c r="D1367" s="38" t="str">
        <f>IF('Women D string input'!D6="","",'Women D string input'!D6)</f>
        <v/>
      </c>
      <c r="E1367" s="38" t="str">
        <f>IF('Women D string input'!E6="","",'Women D string input'!E6)</f>
        <v/>
      </c>
      <c r="F1367" s="145" t="str">
        <f>IF('Women D string input'!X6="","",'Women D string input'!G6+60*'Women D string input'!F6)</f>
        <v/>
      </c>
      <c r="G1367" s="46">
        <f>IF('Women D string input'!K6="","",'Women D string input'!K6)</f>
        <v>0</v>
      </c>
      <c r="H1367" s="46" t="str">
        <f>IF('Women D string input'!L6="","",'Women D string input'!L6)</f>
        <v/>
      </c>
      <c r="I1367" s="38" t="str">
        <f t="shared" ref="I1367:I1373" si="130">IF(G1367=0,"",F1367)</f>
        <v/>
      </c>
      <c r="J1367" s="38" t="str">
        <f>IF('Women D string input'!H6="","",'Women D string input'!H6)</f>
        <v/>
      </c>
    </row>
    <row r="1368" spans="1:10">
      <c r="A1368" t="str">
        <f>IF('Women D string input'!A7="","",'Women D string input'!A7)</f>
        <v/>
      </c>
      <c r="B1368" s="38">
        <f>IF('Women D string input'!B7="","",'Women D string input'!B7)</f>
        <v>3</v>
      </c>
      <c r="C1368" s="38" t="str">
        <f>IF('Women D string input'!C7="","",'Women D string input'!C7)</f>
        <v/>
      </c>
      <c r="D1368" s="38" t="str">
        <f>IF('Women D string input'!D7="","",'Women D string input'!D7)</f>
        <v/>
      </c>
      <c r="E1368" s="38" t="str">
        <f>IF('Women D string input'!E7="","",'Women D string input'!E7)</f>
        <v/>
      </c>
      <c r="F1368" s="145" t="str">
        <f>IF('Women D string input'!X7="","",'Women D string input'!G7+60*'Women D string input'!F7)</f>
        <v/>
      </c>
      <c r="G1368" s="46">
        <f>IF('Women D string input'!K7="","",'Women D string input'!K7)</f>
        <v>0</v>
      </c>
      <c r="H1368" s="46" t="str">
        <f>IF('Women D string input'!L7="","",'Women D string input'!L7)</f>
        <v/>
      </c>
      <c r="I1368" s="38" t="str">
        <f t="shared" si="130"/>
        <v/>
      </c>
      <c r="J1368" s="38" t="str">
        <f>IF('Women D string input'!H7="","",'Women D string input'!H7)</f>
        <v/>
      </c>
    </row>
    <row r="1369" spans="1:10">
      <c r="A1369" t="str">
        <f>IF('Women D string input'!A8="","",'Women D string input'!A8)</f>
        <v/>
      </c>
      <c r="B1369" s="38">
        <f>IF('Women D string input'!B8="","",'Women D string input'!B8)</f>
        <v>4</v>
      </c>
      <c r="C1369" s="38" t="str">
        <f>IF('Women D string input'!C8="","",'Women D string input'!C8)</f>
        <v/>
      </c>
      <c r="D1369" s="38" t="str">
        <f>IF('Women D string input'!D8="","",'Women D string input'!D8)</f>
        <v/>
      </c>
      <c r="E1369" s="38" t="str">
        <f>IF('Women D string input'!E8="","",'Women D string input'!E8)</f>
        <v/>
      </c>
      <c r="F1369" s="145" t="str">
        <f>IF('Women D string input'!X8="","",'Women D string input'!G8+60*'Women D string input'!F8)</f>
        <v/>
      </c>
      <c r="G1369" s="46">
        <f>IF('Women D string input'!K8="","",'Women D string input'!K8)</f>
        <v>0</v>
      </c>
      <c r="H1369" s="46" t="str">
        <f>IF('Women D string input'!L8="","",'Women D string input'!L8)</f>
        <v/>
      </c>
      <c r="I1369" s="38" t="str">
        <f t="shared" si="130"/>
        <v/>
      </c>
      <c r="J1369" s="38" t="str">
        <f>IF('Women D string input'!H8="","",'Women D string input'!H8)</f>
        <v/>
      </c>
    </row>
    <row r="1370" spans="1:10">
      <c r="A1370" t="str">
        <f>IF('Women D string input'!A9="","",'Women D string input'!A9)</f>
        <v/>
      </c>
      <c r="B1370" s="38">
        <f>IF('Women D string input'!B9="","",'Women D string input'!B9)</f>
        <v>5</v>
      </c>
      <c r="C1370" s="38" t="str">
        <f>IF('Women D string input'!C9="","",'Women D string input'!C9)</f>
        <v/>
      </c>
      <c r="D1370" s="38" t="str">
        <f>IF('Women D string input'!D9="","",'Women D string input'!D9)</f>
        <v/>
      </c>
      <c r="E1370" s="38" t="str">
        <f>IF('Women D string input'!E9="","",'Women D string input'!E9)</f>
        <v/>
      </c>
      <c r="F1370" s="145" t="str">
        <f>IF('Women D string input'!X9="","",'Women D string input'!G9+60*'Women D string input'!F9)</f>
        <v/>
      </c>
      <c r="G1370" s="46">
        <f>IF('Women D string input'!K9="","",'Women D string input'!K9)</f>
        <v>0</v>
      </c>
      <c r="H1370" s="46" t="str">
        <f>IF('Women D string input'!L9="","",'Women D string input'!L9)</f>
        <v/>
      </c>
      <c r="I1370" s="38" t="str">
        <f t="shared" si="130"/>
        <v/>
      </c>
      <c r="J1370" s="38" t="str">
        <f>IF('Women D string input'!H9="","",'Women D string input'!H9)</f>
        <v/>
      </c>
    </row>
    <row r="1371" spans="1:10">
      <c r="A1371" t="str">
        <f>IF('Women D string input'!A10="","",'Women D string input'!A10)</f>
        <v/>
      </c>
      <c r="B1371" s="38">
        <f>IF('Women D string input'!B10="","",'Women D string input'!B10)</f>
        <v>6</v>
      </c>
      <c r="C1371" s="38" t="str">
        <f>IF('Women D string input'!C10="","",'Women D string input'!C10)</f>
        <v/>
      </c>
      <c r="D1371" s="38" t="str">
        <f>IF('Women D string input'!D10="","",'Women D string input'!D10)</f>
        <v/>
      </c>
      <c r="E1371" s="38" t="str">
        <f>IF('Women D string input'!E10="","",'Women D string input'!E10)</f>
        <v/>
      </c>
      <c r="F1371" s="145" t="str">
        <f>IF('Women D string input'!X10="","",'Women D string input'!G10+60*'Women D string input'!F10)</f>
        <v/>
      </c>
      <c r="G1371" s="46">
        <f>IF('Women D string input'!K10="","",'Women D string input'!K10)</f>
        <v>0</v>
      </c>
      <c r="H1371" s="46" t="str">
        <f>IF('Women D string input'!L10="","",'Women D string input'!L10)</f>
        <v/>
      </c>
      <c r="I1371" s="38" t="str">
        <f t="shared" si="130"/>
        <v/>
      </c>
      <c r="J1371" s="38" t="str">
        <f>IF('Women D string input'!H10="","",'Women D string input'!H10)</f>
        <v/>
      </c>
    </row>
    <row r="1372" spans="1:10">
      <c r="A1372" t="str">
        <f>IF('Women D string input'!A11="","",'Women D string input'!A11)</f>
        <v/>
      </c>
      <c r="B1372" s="38">
        <f>IF('Women D string input'!B11="","",'Women D string input'!B11)</f>
        <v>7</v>
      </c>
      <c r="C1372" s="38" t="str">
        <f>IF('Women D string input'!C11="","",'Women D string input'!C11)</f>
        <v/>
      </c>
      <c r="D1372" s="38" t="str">
        <f>IF('Women D string input'!D11="","",'Women D string input'!D11)</f>
        <v/>
      </c>
      <c r="E1372" s="38" t="str">
        <f>IF('Women D string input'!E11="","",'Women D string input'!E11)</f>
        <v/>
      </c>
      <c r="F1372" s="145" t="str">
        <f>IF('Women D string input'!X11="","",'Women D string input'!G11+60*'Women D string input'!F11)</f>
        <v/>
      </c>
      <c r="G1372" s="46">
        <f>IF('Women D string input'!K11="","",'Women D string input'!K11)</f>
        <v>0</v>
      </c>
      <c r="H1372" s="46" t="str">
        <f>IF('Women D string input'!L11="","",'Women D string input'!L11)</f>
        <v/>
      </c>
      <c r="I1372" s="38" t="str">
        <f t="shared" si="130"/>
        <v/>
      </c>
      <c r="J1372" s="38" t="str">
        <f>IF('Women D string input'!H11="","",'Women D string input'!H11)</f>
        <v/>
      </c>
    </row>
    <row r="1373" spans="1:10">
      <c r="A1373" t="str">
        <f>IF('Women D string input'!A12="","",'Women D string input'!A12)</f>
        <v/>
      </c>
      <c r="B1373" s="38">
        <f>IF('Women D string input'!B12="","",'Women D string input'!B12)</f>
        <v>8</v>
      </c>
      <c r="C1373" s="38" t="str">
        <f>IF('Women D string input'!C12="","",'Women D string input'!C12)</f>
        <v/>
      </c>
      <c r="D1373" s="38" t="str">
        <f>IF('Women D string input'!D12="","",'Women D string input'!D12)</f>
        <v/>
      </c>
      <c r="E1373" s="38" t="str">
        <f>IF('Women D string input'!E12="","",'Women D string input'!E12)</f>
        <v/>
      </c>
      <c r="F1373" s="145" t="str">
        <f>IF('Women D string input'!X12="","",'Women D string input'!G12+60*'Women D string input'!F12)</f>
        <v/>
      </c>
      <c r="G1373" s="46">
        <f>IF('Women D string input'!K12="","",'Women D string input'!K12)</f>
        <v>0</v>
      </c>
      <c r="H1373" s="46" t="str">
        <f>IF('Women D string input'!L12="","",'Women D string input'!L12)</f>
        <v/>
      </c>
      <c r="I1373" s="38" t="str">
        <f t="shared" si="130"/>
        <v/>
      </c>
      <c r="J1373" s="38" t="str">
        <f>IF('Women D string input'!H12="","",'Women D string input'!H12)</f>
        <v/>
      </c>
    </row>
    <row r="1374" spans="1:10">
      <c r="A1374" t="str">
        <f>IF('Women D string input'!A13="","",'Women D string input'!A13)</f>
        <v/>
      </c>
      <c r="B1374" s="38">
        <f>IF('Women D string input'!B13="","",'Women D string input'!B13)</f>
        <v>9</v>
      </c>
      <c r="C1374" s="38" t="str">
        <f>IF('Women D string input'!C13="","",'Women D string input'!C13)</f>
        <v/>
      </c>
      <c r="D1374" s="38" t="str">
        <f>IF('Women D string input'!D13="","",'Women D string input'!D13)</f>
        <v/>
      </c>
      <c r="E1374" s="38" t="str">
        <f>IF('Women D string input'!E13="","",'Women D string input'!E13)</f>
        <v/>
      </c>
      <c r="F1374" s="145" t="str">
        <f>IF('Women D string input'!X13="","",'Women D string input'!G13+60*'Women D string input'!F13)</f>
        <v/>
      </c>
      <c r="G1374" s="38">
        <f>IF('Women D string input'!K13="","",'Women D string input'!K13)</f>
        <v>0</v>
      </c>
      <c r="H1374" s="38" t="str">
        <f>IF('Women D string input'!L13="","",'Women D string input'!L13)</f>
        <v/>
      </c>
      <c r="I1374" s="99" t="str">
        <f>IF(G1374=0,"",F1374)</f>
        <v/>
      </c>
      <c r="J1374" s="38" t="str">
        <f>IF('Women D string input'!H13="","",'Women D string input'!H13)</f>
        <v/>
      </c>
    </row>
    <row r="1375" spans="1:10">
      <c r="A1375" t="str">
        <f>IF('Women D string input'!A14="","",'Women D string input'!A14)</f>
        <v/>
      </c>
      <c r="B1375" s="38">
        <f>IF('Women D string input'!B14="","",'Women D string input'!B14)</f>
        <v>10</v>
      </c>
      <c r="C1375" s="38" t="str">
        <f>IF('Women D string input'!C14="","",'Women D string input'!C14)</f>
        <v/>
      </c>
      <c r="D1375" s="38" t="str">
        <f>IF('Women D string input'!D14="","",'Women D string input'!D14)</f>
        <v/>
      </c>
      <c r="E1375" s="38" t="str">
        <f>IF('Women D string input'!E14="","",'Women D string input'!E14)</f>
        <v/>
      </c>
      <c r="F1375" s="145" t="str">
        <f>IF('Women D string input'!X14="","",'Women D string input'!G14+60*'Women D string input'!F14)</f>
        <v/>
      </c>
      <c r="G1375" s="38">
        <f>IF('Women D string input'!K14="","",'Women D string input'!K14)</f>
        <v>0</v>
      </c>
      <c r="H1375" s="38" t="str">
        <f>IF('Women D string input'!L14="","",'Women D string input'!L14)</f>
        <v/>
      </c>
      <c r="I1375" s="38" t="str">
        <f t="shared" ref="I1375:I1376" si="131">IF(G1375=0,"",F1375)</f>
        <v/>
      </c>
      <c r="J1375" s="38" t="str">
        <f>IF('Women D string input'!H14="","",'Women D string input'!H14)</f>
        <v/>
      </c>
    </row>
    <row r="1376" spans="1:10">
      <c r="A1376" t="str">
        <f>IF('Women D string input'!A15="","",'Women D string input'!A15)</f>
        <v/>
      </c>
      <c r="B1376" s="38">
        <f>IF('Women D string input'!B15="","",'Women D string input'!B15)</f>
        <v>11</v>
      </c>
      <c r="C1376" s="38" t="str">
        <f>IF('Women D string input'!C15="","",'Women D string input'!C15)</f>
        <v/>
      </c>
      <c r="D1376" s="38" t="str">
        <f>IF('Women D string input'!D15="","",'Women D string input'!D15)</f>
        <v/>
      </c>
      <c r="E1376" s="38" t="str">
        <f>IF('Women D string input'!E15="","",'Women D string input'!E15)</f>
        <v/>
      </c>
      <c r="F1376" s="145" t="str">
        <f>IF('Women D string input'!X15="","",'Women D string input'!G15+60*'Women D string input'!F15)</f>
        <v/>
      </c>
      <c r="G1376" s="38">
        <f>IF('Women D string input'!K15="","",'Women D string input'!K15)</f>
        <v>0</v>
      </c>
      <c r="H1376" s="38" t="str">
        <f>IF('Women D string input'!L15="","",'Women D string input'!L15)</f>
        <v/>
      </c>
      <c r="I1376" s="38" t="str">
        <f t="shared" si="131"/>
        <v/>
      </c>
      <c r="J1376" s="38" t="str">
        <f>IF('Women D string input'!H15="","",'Women D string input'!H15)</f>
        <v/>
      </c>
    </row>
    <row r="1377" spans="1:10">
      <c r="A1377" t="str">
        <f>IF('Women D string input'!A16="","",'Women D string input'!A16)</f>
        <v/>
      </c>
      <c r="B1377" s="38">
        <f>IF('Women D string input'!B16="","",'Women D string input'!B16)</f>
        <v>12</v>
      </c>
      <c r="C1377" s="38" t="str">
        <f>IF('Women D string input'!C16="","",'Women D string input'!C16)</f>
        <v/>
      </c>
      <c r="D1377" s="38" t="str">
        <f>IF('Women D string input'!D16="","",'Women D string input'!D16)</f>
        <v/>
      </c>
      <c r="E1377" s="38" t="str">
        <f>IF('Women D string input'!E16="","",'Women D string input'!E16)</f>
        <v/>
      </c>
      <c r="F1377" s="145" t="str">
        <f>IF('Women D string input'!X16="","",'Women D string input'!G16+60*'Women D string input'!F16)</f>
        <v/>
      </c>
      <c r="G1377" s="38">
        <f>IF('Women D string input'!K16="","",'Women D string input'!K16)</f>
        <v>0</v>
      </c>
      <c r="H1377" s="38" t="str">
        <f>IF('Women D string input'!L16="","",'Women D string input'!L16)</f>
        <v/>
      </c>
      <c r="I1377" s="38" t="str">
        <f>IF(G1377=0,"",F1377)</f>
        <v/>
      </c>
      <c r="J1377" s="38" t="str">
        <f>IF('Women D string input'!H16="","",'Women D string input'!H16)</f>
        <v/>
      </c>
    </row>
    <row r="1378" spans="1:10">
      <c r="A1378" t="str">
        <f>IF('Women D string input'!A17="","",'Women D string input'!A17)</f>
        <v/>
      </c>
      <c r="B1378" t="str">
        <f>IF('Women D string input'!B17="","",'Women D string input'!B17)</f>
        <v/>
      </c>
      <c r="C1378" t="str">
        <f>IF('Women D string input'!C17="","",'Women D string input'!C17)</f>
        <v/>
      </c>
      <c r="D1378" t="str">
        <f>IF('Women D string input'!D17="","",'Women D string input'!D17)</f>
        <v/>
      </c>
      <c r="E1378" t="str">
        <f>IF('Women D string input'!E17="","",'Women D string input'!E17)</f>
        <v/>
      </c>
      <c r="G1378" t="str">
        <f>IF('Women D string input'!K17="","",'Women D string input'!K17)</f>
        <v/>
      </c>
      <c r="H1378" t="str">
        <f>IF('Women D string input'!L17="","",'Women D string input'!L17)</f>
        <v/>
      </c>
      <c r="J1378" t="str">
        <f>IF('Women D string input'!H17="","",'Women D string input'!H17)</f>
        <v/>
      </c>
    </row>
    <row r="1379" spans="1:10">
      <c r="A1379" t="str">
        <f>IF('Women D string input'!A18="","",'Women D string input'!A18)</f>
        <v/>
      </c>
      <c r="B1379" t="str">
        <f>IF('Women D string input'!B18="","",'Women D string input'!B18)</f>
        <v/>
      </c>
      <c r="C1379" t="str">
        <f>IF('Women D string input'!C18="","",'Women D string input'!C18)</f>
        <v/>
      </c>
      <c r="D1379" t="str">
        <f>IF('Women D string input'!D18="","",'Women D string input'!D18)</f>
        <v/>
      </c>
      <c r="E1379" t="str">
        <f>IF('Women D string input'!E18="","",'Women D string input'!E18)</f>
        <v/>
      </c>
      <c r="G1379" t="str">
        <f>IF('Women D string input'!K18="","",'Women D string input'!K18)</f>
        <v/>
      </c>
      <c r="H1379" t="str">
        <f>IF('Women D string input'!L18="","",'Women D string input'!L18)</f>
        <v/>
      </c>
      <c r="J1379" t="str">
        <f>IF('Women D string input'!H18="","",'Women D string input'!H18)</f>
        <v/>
      </c>
    </row>
    <row r="1380" spans="1:10">
      <c r="A1380" s="39" t="str">
        <f>IF('Women D string input'!A19="","",'Women D string input'!A19)</f>
        <v>Event</v>
      </c>
      <c r="B1380" s="39" t="str">
        <f>IF('Women D string input'!B19="","",'Women D string input'!B19)</f>
        <v>Event</v>
      </c>
      <c r="C1380" s="39">
        <f>IF('Women D string input'!C19="","",'Women D string input'!C19)</f>
        <v>200</v>
      </c>
      <c r="D1380" s="39" t="str">
        <f>IF('Women D string input'!D19="","",'Women D string input'!D19)</f>
        <v>metres</v>
      </c>
      <c r="E1380" s="40" t="str">
        <f>IF('Women D string input'!E19="","",'Women D string input'!E19)</f>
        <v/>
      </c>
      <c r="G1380" s="2" t="str">
        <f>IF('Women D string input'!K19="","",'Women D string input'!K19)</f>
        <v/>
      </c>
      <c r="H1380" s="2" t="str">
        <f>IF('Women D string input'!L19="","",'Women D string input'!L19)</f>
        <v/>
      </c>
      <c r="J1380" t="str">
        <f>IF('Women D string input'!H19="","",'Women D string input'!H19)</f>
        <v/>
      </c>
    </row>
    <row r="1381" spans="1:10">
      <c r="A1381" s="16">
        <f>IF('Women D string input'!A20="","",'Women D string input'!A20)</f>
        <v>200</v>
      </c>
      <c r="B1381" s="41" t="str">
        <f>IF('Women D string input'!B20="","",'Women D string input'!B20)</f>
        <v>D string</v>
      </c>
      <c r="C1381" s="42" t="str">
        <f>IF('Women D string input'!C20="","",'Women D string input'!C20)</f>
        <v>Wind reading if applic</v>
      </c>
      <c r="D1381" s="42" t="str">
        <f>IF('Women D string input'!D20="","",'Women D string input'!D20)</f>
        <v/>
      </c>
      <c r="E1381" s="141" t="str">
        <f>IF('Women D string input'!E20="","",'Women D string input'!E20)</f>
        <v>m/s</v>
      </c>
      <c r="F1381" s="43" t="str">
        <f>IF('Women D string input'!X20="","",'Women D string input'!X20)</f>
        <v>Formatted</v>
      </c>
      <c r="G1381" s="143" t="str">
        <f>IF('Women D string input'!K20="","",'Women D string input'!K20)</f>
        <v>Position</v>
      </c>
      <c r="H1381" s="146" t="str">
        <f>IF('Women D string input'!L20="","",'Women D string input'!L20)</f>
        <v>RAZA</v>
      </c>
      <c r="I1381" s="98" t="s">
        <v>261</v>
      </c>
      <c r="J1381" s="98" t="str">
        <f>IF('Women D string input'!H20="","",'Women D string input'!H20)</f>
        <v>Para</v>
      </c>
    </row>
    <row r="1382" spans="1:10">
      <c r="A1382" s="40" t="str">
        <f>IF('Women D string input'!A21="","",'Women D string input'!A21)</f>
        <v>WOMEN</v>
      </c>
      <c r="B1382" s="44" t="str">
        <f>IF('Women D string input'!B21="","",'Women D string input'!B21)</f>
        <v>Position</v>
      </c>
      <c r="C1382" s="37" t="str">
        <f>IF('Women D string input'!C21="","",'Women D string input'!C21)</f>
        <v>Competitor</v>
      </c>
      <c r="D1382" s="37" t="str">
        <f>IF('Women D string input'!D21="","",'Women D string input'!D21)</f>
        <v>Club</v>
      </c>
      <c r="E1382" s="142" t="str">
        <f>IF('Women D string input'!E21="","",'Women D string input'!E21)</f>
        <v>Bib Number</v>
      </c>
      <c r="F1382" s="45" t="str">
        <f>IF('Women D string input'!X21="","",'Women D string input'!X21)</f>
        <v>Performance</v>
      </c>
      <c r="G1382" s="144" t="str">
        <f>IF('Women D string input'!K21="","",'Women D string input'!K21)</f>
        <v>Points</v>
      </c>
      <c r="H1382" s="147" t="str">
        <f>IF('Women D string input'!L21="","",'Women D string input'!L21)</f>
        <v>Points</v>
      </c>
      <c r="I1382" s="44" t="s">
        <v>262</v>
      </c>
      <c r="J1382" s="44" t="str">
        <f>IF('Women D string input'!H21="","",'Women D string input'!H21)</f>
        <v>Category</v>
      </c>
    </row>
    <row r="1383" spans="1:10">
      <c r="A1383" t="str">
        <f>IF('Women D string input'!A22="","",'Women D string input'!A22)</f>
        <v/>
      </c>
      <c r="B1383" s="38">
        <f>IF('Women D string input'!B22="","",'Women D string input'!B22)</f>
        <v>1</v>
      </c>
      <c r="C1383" s="38" t="str">
        <f>IF('Women D string input'!C22="","",'Women D string input'!C22)</f>
        <v/>
      </c>
      <c r="D1383" s="38" t="str">
        <f>IF('Women D string input'!D22="","",'Women D string input'!D22)</f>
        <v/>
      </c>
      <c r="E1383" s="38" t="str">
        <f>IF('Women D string input'!E22="","",'Women D string input'!E22)</f>
        <v/>
      </c>
      <c r="F1383" s="145" t="str">
        <f>IF('Women D string input'!X22="","",'Women D string input'!G22+60*'Women D string input'!F22)</f>
        <v/>
      </c>
      <c r="G1383" s="46">
        <f>IF('Women D string input'!K22="","",'Women D string input'!K22)</f>
        <v>0</v>
      </c>
      <c r="H1383" s="46" t="str">
        <f>IF('Women D string input'!L22="","",'Women D string input'!L22)</f>
        <v/>
      </c>
      <c r="I1383" s="99" t="str">
        <f>IF(G1383=0,"",F1383)</f>
        <v/>
      </c>
      <c r="J1383" s="99" t="str">
        <f>IF('Women D string input'!H22="","",'Women D string input'!H22)</f>
        <v/>
      </c>
    </row>
    <row r="1384" spans="1:10">
      <c r="A1384" t="str">
        <f>IF('Women D string input'!A23="","",'Women D string input'!A23)</f>
        <v/>
      </c>
      <c r="B1384" s="38">
        <f>IF('Women D string input'!B23="","",'Women D string input'!B23)</f>
        <v>2</v>
      </c>
      <c r="C1384" s="38" t="str">
        <f>IF('Women D string input'!C23="","",'Women D string input'!C23)</f>
        <v/>
      </c>
      <c r="D1384" s="38" t="str">
        <f>IF('Women D string input'!D23="","",'Women D string input'!D23)</f>
        <v/>
      </c>
      <c r="E1384" s="38" t="str">
        <f>IF('Women D string input'!E23="","",'Women D string input'!E23)</f>
        <v/>
      </c>
      <c r="F1384" s="145" t="str">
        <f>IF('Women D string input'!X23="","",'Women D string input'!G23+60*'Women D string input'!F23)</f>
        <v/>
      </c>
      <c r="G1384" s="46">
        <f>IF('Women D string input'!K23="","",'Women D string input'!K23)</f>
        <v>0</v>
      </c>
      <c r="H1384" s="46" t="str">
        <f>IF('Women D string input'!L23="","",'Women D string input'!L23)</f>
        <v/>
      </c>
      <c r="I1384" s="38" t="str">
        <f t="shared" ref="I1384:I1390" si="132">IF(G1384=0,"",F1384)</f>
        <v/>
      </c>
      <c r="J1384" s="38" t="str">
        <f>IF('Women D string input'!H23="","",'Women D string input'!H23)</f>
        <v/>
      </c>
    </row>
    <row r="1385" spans="1:10">
      <c r="A1385" t="str">
        <f>IF('Women D string input'!A24="","",'Women D string input'!A24)</f>
        <v/>
      </c>
      <c r="B1385" s="38">
        <f>IF('Women D string input'!B24="","",'Women D string input'!B24)</f>
        <v>3</v>
      </c>
      <c r="C1385" s="38" t="str">
        <f>IF('Women D string input'!C24="","",'Women D string input'!C24)</f>
        <v/>
      </c>
      <c r="D1385" s="38" t="str">
        <f>IF('Women D string input'!D24="","",'Women D string input'!D24)</f>
        <v/>
      </c>
      <c r="E1385" s="38" t="str">
        <f>IF('Women D string input'!E24="","",'Women D string input'!E24)</f>
        <v/>
      </c>
      <c r="F1385" s="145" t="str">
        <f>IF('Women D string input'!X24="","",'Women D string input'!G24+60*'Women D string input'!F24)</f>
        <v/>
      </c>
      <c r="G1385" s="46">
        <f>IF('Women D string input'!K24="","",'Women D string input'!K24)</f>
        <v>0</v>
      </c>
      <c r="H1385" s="46" t="str">
        <f>IF('Women D string input'!L24="","",'Women D string input'!L24)</f>
        <v/>
      </c>
      <c r="I1385" s="38" t="str">
        <f t="shared" si="132"/>
        <v/>
      </c>
      <c r="J1385" s="38" t="str">
        <f>IF('Women D string input'!H24="","",'Women D string input'!H24)</f>
        <v/>
      </c>
    </row>
    <row r="1386" spans="1:10">
      <c r="A1386" t="str">
        <f>IF('Women D string input'!A25="","",'Women D string input'!A25)</f>
        <v/>
      </c>
      <c r="B1386" s="38">
        <f>IF('Women D string input'!B25="","",'Women D string input'!B25)</f>
        <v>4</v>
      </c>
      <c r="C1386" s="38" t="str">
        <f>IF('Women D string input'!C25="","",'Women D string input'!C25)</f>
        <v/>
      </c>
      <c r="D1386" s="38" t="str">
        <f>IF('Women D string input'!D25="","",'Women D string input'!D25)</f>
        <v/>
      </c>
      <c r="E1386" s="38" t="str">
        <f>IF('Women D string input'!E25="","",'Women D string input'!E25)</f>
        <v/>
      </c>
      <c r="F1386" s="145" t="str">
        <f>IF('Women D string input'!X25="","",'Women D string input'!G25+60*'Women D string input'!F25)</f>
        <v/>
      </c>
      <c r="G1386" s="46">
        <f>IF('Women D string input'!K25="","",'Women D string input'!K25)</f>
        <v>0</v>
      </c>
      <c r="H1386" s="46" t="str">
        <f>IF('Women D string input'!L25="","",'Women D string input'!L25)</f>
        <v/>
      </c>
      <c r="I1386" s="38" t="str">
        <f t="shared" si="132"/>
        <v/>
      </c>
      <c r="J1386" s="38" t="str">
        <f>IF('Women D string input'!H25="","",'Women D string input'!H25)</f>
        <v/>
      </c>
    </row>
    <row r="1387" spans="1:10">
      <c r="A1387" t="str">
        <f>IF('Women D string input'!A26="","",'Women D string input'!A26)</f>
        <v/>
      </c>
      <c r="B1387" s="38">
        <f>IF('Women D string input'!B26="","",'Women D string input'!B26)</f>
        <v>5</v>
      </c>
      <c r="C1387" s="38" t="str">
        <f>IF('Women D string input'!C26="","",'Women D string input'!C26)</f>
        <v/>
      </c>
      <c r="D1387" s="38" t="str">
        <f>IF('Women D string input'!D26="","",'Women D string input'!D26)</f>
        <v/>
      </c>
      <c r="E1387" s="38" t="str">
        <f>IF('Women D string input'!E26="","",'Women D string input'!E26)</f>
        <v/>
      </c>
      <c r="F1387" s="145" t="str">
        <f>IF('Women D string input'!X26="","",'Women D string input'!G26+60*'Women D string input'!F26)</f>
        <v/>
      </c>
      <c r="G1387" s="46">
        <f>IF('Women D string input'!K26="","",'Women D string input'!K26)</f>
        <v>0</v>
      </c>
      <c r="H1387" s="46" t="str">
        <f>IF('Women D string input'!L26="","",'Women D string input'!L26)</f>
        <v/>
      </c>
      <c r="I1387" s="38" t="str">
        <f t="shared" si="132"/>
        <v/>
      </c>
      <c r="J1387" s="38" t="str">
        <f>IF('Women D string input'!H26="","",'Women D string input'!H26)</f>
        <v/>
      </c>
    </row>
    <row r="1388" spans="1:10">
      <c r="A1388" t="str">
        <f>IF('Women D string input'!A27="","",'Women D string input'!A27)</f>
        <v/>
      </c>
      <c r="B1388" s="38">
        <f>IF('Women D string input'!B27="","",'Women D string input'!B27)</f>
        <v>6</v>
      </c>
      <c r="C1388" s="38" t="str">
        <f>IF('Women D string input'!C27="","",'Women D string input'!C27)</f>
        <v/>
      </c>
      <c r="D1388" s="38" t="str">
        <f>IF('Women D string input'!D27="","",'Women D string input'!D27)</f>
        <v/>
      </c>
      <c r="E1388" s="38" t="str">
        <f>IF('Women D string input'!E27="","",'Women D string input'!E27)</f>
        <v/>
      </c>
      <c r="F1388" s="145" t="str">
        <f>IF('Women D string input'!X27="","",'Women D string input'!G27+60*'Women D string input'!F27)</f>
        <v/>
      </c>
      <c r="G1388" s="46">
        <f>IF('Women D string input'!K27="","",'Women D string input'!K27)</f>
        <v>0</v>
      </c>
      <c r="H1388" s="46" t="str">
        <f>IF('Women D string input'!L27="","",'Women D string input'!L27)</f>
        <v/>
      </c>
      <c r="I1388" s="38" t="str">
        <f t="shared" si="132"/>
        <v/>
      </c>
      <c r="J1388" s="38" t="str">
        <f>IF('Women D string input'!H27="","",'Women D string input'!H27)</f>
        <v/>
      </c>
    </row>
    <row r="1389" spans="1:10">
      <c r="A1389" t="str">
        <f>IF('Women D string input'!A28="","",'Women D string input'!A28)</f>
        <v/>
      </c>
      <c r="B1389" s="38">
        <f>IF('Women D string input'!B28="","",'Women D string input'!B28)</f>
        <v>7</v>
      </c>
      <c r="C1389" s="38" t="str">
        <f>IF('Women D string input'!C28="","",'Women D string input'!C28)</f>
        <v/>
      </c>
      <c r="D1389" s="38" t="str">
        <f>IF('Women D string input'!D28="","",'Women D string input'!D28)</f>
        <v/>
      </c>
      <c r="E1389" s="38" t="str">
        <f>IF('Women D string input'!E28="","",'Women D string input'!E28)</f>
        <v/>
      </c>
      <c r="F1389" s="145" t="str">
        <f>IF('Women D string input'!X28="","",'Women D string input'!G28+60*'Women D string input'!F28)</f>
        <v/>
      </c>
      <c r="G1389" s="46">
        <f>IF('Women D string input'!K28="","",'Women D string input'!K28)</f>
        <v>0</v>
      </c>
      <c r="H1389" s="46" t="str">
        <f>IF('Women D string input'!L28="","",'Women D string input'!L28)</f>
        <v/>
      </c>
      <c r="I1389" s="38" t="str">
        <f t="shared" si="132"/>
        <v/>
      </c>
      <c r="J1389" s="38" t="str">
        <f>IF('Women D string input'!H28="","",'Women D string input'!H28)</f>
        <v/>
      </c>
    </row>
    <row r="1390" spans="1:10">
      <c r="A1390" t="str">
        <f>IF('Women D string input'!A29="","",'Women D string input'!A29)</f>
        <v/>
      </c>
      <c r="B1390" s="38">
        <f>IF('Women D string input'!B29="","",'Women D string input'!B29)</f>
        <v>8</v>
      </c>
      <c r="C1390" s="38" t="str">
        <f>IF('Women D string input'!C29="","",'Women D string input'!C29)</f>
        <v/>
      </c>
      <c r="D1390" s="38" t="str">
        <f>IF('Women D string input'!D29="","",'Women D string input'!D29)</f>
        <v/>
      </c>
      <c r="E1390" s="38" t="str">
        <f>IF('Women D string input'!E29="","",'Women D string input'!E29)</f>
        <v/>
      </c>
      <c r="F1390" s="145" t="str">
        <f>IF('Women D string input'!X29="","",'Women D string input'!G29+60*'Women D string input'!F29)</f>
        <v/>
      </c>
      <c r="G1390" s="46">
        <f>IF('Women D string input'!K29="","",'Women D string input'!K29)</f>
        <v>0</v>
      </c>
      <c r="H1390" s="46" t="str">
        <f>IF('Women D string input'!L29="","",'Women D string input'!L29)</f>
        <v/>
      </c>
      <c r="I1390" s="38" t="str">
        <f t="shared" si="132"/>
        <v/>
      </c>
      <c r="J1390" s="38" t="str">
        <f>IF('Women D string input'!H29="","",'Women D string input'!H29)</f>
        <v/>
      </c>
    </row>
    <row r="1391" spans="1:10">
      <c r="A1391" t="str">
        <f>IF('Women D string input'!A30="","",'Women D string input'!A30)</f>
        <v/>
      </c>
      <c r="B1391" s="38">
        <f>IF('Women D string input'!B30="","",'Women D string input'!B30)</f>
        <v>9</v>
      </c>
      <c r="C1391" s="38" t="str">
        <f>IF('Women D string input'!C30="","",'Women D string input'!C30)</f>
        <v/>
      </c>
      <c r="D1391" s="38" t="str">
        <f>IF('Women D string input'!D30="","",'Women D string input'!D30)</f>
        <v/>
      </c>
      <c r="E1391" s="38" t="str">
        <f>IF('Women D string input'!E30="","",'Women D string input'!E30)</f>
        <v/>
      </c>
      <c r="F1391" s="145" t="str">
        <f>IF('Women D string input'!X30="","",'Women D string input'!G30+60*'Women D string input'!F30)</f>
        <v/>
      </c>
      <c r="G1391" s="38">
        <f>IF('Women D string input'!K30="","",'Women D string input'!K30)</f>
        <v>0</v>
      </c>
      <c r="H1391" s="38" t="str">
        <f>IF('Women D string input'!L30="","",'Women D string input'!L30)</f>
        <v/>
      </c>
      <c r="I1391" s="99" t="str">
        <f>IF(G1391=0,"",F1391)</f>
        <v/>
      </c>
      <c r="J1391" s="38" t="str">
        <f>IF('Women D string input'!H30="","",'Women D string input'!H30)</f>
        <v/>
      </c>
    </row>
    <row r="1392" spans="1:10">
      <c r="A1392" t="str">
        <f>IF('Women D string input'!A31="","",'Women D string input'!A31)</f>
        <v/>
      </c>
      <c r="B1392" s="38">
        <f>IF('Women D string input'!B31="","",'Women D string input'!B31)</f>
        <v>10</v>
      </c>
      <c r="C1392" s="38" t="str">
        <f>IF('Women D string input'!C31="","",'Women D string input'!C31)</f>
        <v/>
      </c>
      <c r="D1392" s="38" t="str">
        <f>IF('Women D string input'!D31="","",'Women D string input'!D31)</f>
        <v/>
      </c>
      <c r="E1392" s="38" t="str">
        <f>IF('Women D string input'!E31="","",'Women D string input'!E31)</f>
        <v/>
      </c>
      <c r="F1392" s="145" t="str">
        <f>IF('Women D string input'!X31="","",'Women D string input'!G31+60*'Women D string input'!F31)</f>
        <v/>
      </c>
      <c r="G1392" s="38">
        <f>IF('Women D string input'!K31="","",'Women D string input'!K31)</f>
        <v>0</v>
      </c>
      <c r="H1392" s="38" t="str">
        <f>IF('Women D string input'!L31="","",'Women D string input'!L31)</f>
        <v/>
      </c>
      <c r="I1392" s="38" t="str">
        <f t="shared" ref="I1392:I1393" si="133">IF(G1392=0,"",F1392)</f>
        <v/>
      </c>
      <c r="J1392" s="38" t="str">
        <f>IF('Women D string input'!H31="","",'Women D string input'!H31)</f>
        <v/>
      </c>
    </row>
    <row r="1393" spans="1:10">
      <c r="A1393" t="str">
        <f>IF('Women D string input'!A32="","",'Women D string input'!A32)</f>
        <v/>
      </c>
      <c r="B1393" s="38">
        <f>IF('Women D string input'!B32="","",'Women D string input'!B32)</f>
        <v>11</v>
      </c>
      <c r="C1393" s="38" t="str">
        <f>IF('Women D string input'!C32="","",'Women D string input'!C32)</f>
        <v/>
      </c>
      <c r="D1393" s="38" t="str">
        <f>IF('Women D string input'!D32="","",'Women D string input'!D32)</f>
        <v/>
      </c>
      <c r="E1393" s="38" t="str">
        <f>IF('Women D string input'!E32="","",'Women D string input'!E32)</f>
        <v/>
      </c>
      <c r="F1393" s="145" t="str">
        <f>IF('Women D string input'!X32="","",'Women D string input'!G32+60*'Women D string input'!F32)</f>
        <v/>
      </c>
      <c r="G1393" s="38">
        <f>IF('Women D string input'!K32="","",'Women D string input'!K32)</f>
        <v>0</v>
      </c>
      <c r="H1393" s="38" t="str">
        <f>IF('Women D string input'!L32="","",'Women D string input'!L32)</f>
        <v/>
      </c>
      <c r="I1393" s="38" t="str">
        <f t="shared" si="133"/>
        <v/>
      </c>
      <c r="J1393" s="38" t="str">
        <f>IF('Women D string input'!H32="","",'Women D string input'!H32)</f>
        <v/>
      </c>
    </row>
    <row r="1394" spans="1:10">
      <c r="A1394" t="str">
        <f>IF('Women D string input'!A33="","",'Women D string input'!A33)</f>
        <v/>
      </c>
      <c r="B1394" s="38">
        <f>IF('Women D string input'!B33="","",'Women D string input'!B33)</f>
        <v>12</v>
      </c>
      <c r="C1394" s="38" t="str">
        <f>IF('Women D string input'!C33="","",'Women D string input'!C33)</f>
        <v/>
      </c>
      <c r="D1394" s="38" t="str">
        <f>IF('Women D string input'!D33="","",'Women D string input'!D33)</f>
        <v/>
      </c>
      <c r="E1394" s="38" t="str">
        <f>IF('Women D string input'!E33="","",'Women D string input'!E33)</f>
        <v/>
      </c>
      <c r="F1394" s="145" t="str">
        <f>IF('Women D string input'!X33="","",'Women D string input'!G33+60*'Women D string input'!F33)</f>
        <v/>
      </c>
      <c r="G1394" s="38">
        <f>IF('Women D string input'!K33="","",'Women D string input'!K33)</f>
        <v>0</v>
      </c>
      <c r="H1394" s="38" t="str">
        <f>IF('Women D string input'!L33="","",'Women D string input'!L33)</f>
        <v/>
      </c>
      <c r="I1394" s="38" t="str">
        <f>IF(G1394=0,"",F1394)</f>
        <v/>
      </c>
      <c r="J1394" s="38" t="str">
        <f>IF('Women D string input'!H33="","",'Women D string input'!H33)</f>
        <v/>
      </c>
    </row>
    <row r="1395" spans="1:10">
      <c r="A1395" t="str">
        <f>IF('Women D string input'!A34="","",'Women D string input'!A34)</f>
        <v/>
      </c>
      <c r="B1395" t="str">
        <f>IF('Women D string input'!B34="","",'Women D string input'!B34)</f>
        <v/>
      </c>
      <c r="C1395" t="str">
        <f>IF('Women D string input'!C34="","",'Women D string input'!C34)</f>
        <v/>
      </c>
      <c r="D1395" t="str">
        <f>IF('Women D string input'!D34="","",'Women D string input'!D34)</f>
        <v/>
      </c>
      <c r="E1395" t="str">
        <f>IF('Women D string input'!E34="","",'Women D string input'!E34)</f>
        <v/>
      </c>
      <c r="G1395" t="str">
        <f>IF('Women D string input'!K34="","",'Women D string input'!K34)</f>
        <v/>
      </c>
      <c r="H1395" t="str">
        <f>IF('Women D string input'!L34="","",'Women D string input'!L34)</f>
        <v/>
      </c>
      <c r="J1395" t="str">
        <f>IF('Women D string input'!H34="","",'Women D string input'!H34)</f>
        <v/>
      </c>
    </row>
    <row r="1396" spans="1:10">
      <c r="A1396" t="str">
        <f>IF('Women D string input'!A35="","",'Women D string input'!A35)</f>
        <v/>
      </c>
      <c r="B1396" t="str">
        <f>IF('Women D string input'!B35="","",'Women D string input'!B35)</f>
        <v/>
      </c>
      <c r="C1396" t="str">
        <f>IF('Women D string input'!C35="","",'Women D string input'!C35)</f>
        <v/>
      </c>
      <c r="D1396" t="str">
        <f>IF('Women D string input'!D35="","",'Women D string input'!D35)</f>
        <v/>
      </c>
      <c r="E1396" t="str">
        <f>IF('Women D string input'!E35="","",'Women D string input'!E35)</f>
        <v/>
      </c>
      <c r="G1396" t="str">
        <f>IF('Women D string input'!K35="","",'Women D string input'!K35)</f>
        <v/>
      </c>
      <c r="H1396" t="str">
        <f>IF('Women D string input'!L35="","",'Women D string input'!L35)</f>
        <v/>
      </c>
      <c r="J1396" t="str">
        <f>IF('Women D string input'!H35="","",'Women D string input'!H35)</f>
        <v/>
      </c>
    </row>
    <row r="1397" spans="1:10">
      <c r="A1397" s="39" t="str">
        <f>IF('Women D string input'!A36="","",'Women D string input'!A36)</f>
        <v>Event</v>
      </c>
      <c r="B1397" s="39" t="str">
        <f>IF('Women D string input'!B36="","",'Women D string input'!B36)</f>
        <v>Event</v>
      </c>
      <c r="C1397" s="39">
        <f>IF('Women D string input'!C36="","",'Women D string input'!C36)</f>
        <v>400</v>
      </c>
      <c r="D1397" s="39" t="str">
        <f>IF('Women D string input'!D36="","",'Women D string input'!D36)</f>
        <v>metres</v>
      </c>
      <c r="E1397" s="40" t="str">
        <f>IF('Women D string input'!E36="","",'Women D string input'!E36)</f>
        <v/>
      </c>
      <c r="G1397" s="2" t="str">
        <f>IF('Women D string input'!K36="","",'Women D string input'!K36)</f>
        <v/>
      </c>
      <c r="H1397" s="2" t="str">
        <f>IF('Women D string input'!L36="","",'Women D string input'!L36)</f>
        <v/>
      </c>
      <c r="J1397" t="str">
        <f>IF('Women D string input'!H36="","",'Women D string input'!H36)</f>
        <v/>
      </c>
    </row>
    <row r="1398" spans="1:10">
      <c r="A1398" s="16">
        <f>IF('Women D string input'!A37="","",'Women D string input'!A37)</f>
        <v>400</v>
      </c>
      <c r="B1398" s="41" t="str">
        <f>IF('Women D string input'!B37="","",'Women D string input'!B37)</f>
        <v>D string</v>
      </c>
      <c r="C1398" s="42" t="str">
        <f>IF('Women D string input'!C37="","",'Women D string input'!C37)</f>
        <v/>
      </c>
      <c r="D1398" s="42" t="str">
        <f>IF('Women D string input'!D37="","",'Women D string input'!D37)</f>
        <v/>
      </c>
      <c r="E1398" s="141" t="str">
        <f>IF('Women D string input'!E37="","",'Women D string input'!E37)</f>
        <v/>
      </c>
      <c r="F1398" s="43" t="str">
        <f>IF('Women D string input'!X37="","",'Women D string input'!X37)</f>
        <v>Formatted</v>
      </c>
      <c r="G1398" s="143" t="str">
        <f>IF('Women D string input'!K37="","",'Women D string input'!K37)</f>
        <v>Position</v>
      </c>
      <c r="H1398" s="146" t="str">
        <f>IF('Women D string input'!L37="","",'Women D string input'!L37)</f>
        <v>RAZA</v>
      </c>
      <c r="I1398" s="98" t="s">
        <v>261</v>
      </c>
      <c r="J1398" s="98" t="str">
        <f>IF('Women D string input'!H37="","",'Women D string input'!H37)</f>
        <v>Para</v>
      </c>
    </row>
    <row r="1399" spans="1:10">
      <c r="A1399" s="40" t="str">
        <f>IF('Women D string input'!A38="","",'Women D string input'!A38)</f>
        <v>WOMEN</v>
      </c>
      <c r="B1399" s="44" t="str">
        <f>IF('Women D string input'!B38="","",'Women D string input'!B38)</f>
        <v>Position</v>
      </c>
      <c r="C1399" s="37" t="str">
        <f>IF('Women D string input'!C38="","",'Women D string input'!C38)</f>
        <v>Competitor</v>
      </c>
      <c r="D1399" s="37" t="str">
        <f>IF('Women D string input'!D38="","",'Women D string input'!D38)</f>
        <v>Club</v>
      </c>
      <c r="E1399" s="142" t="str">
        <f>IF('Women D string input'!E38="","",'Women D string input'!E38)</f>
        <v>Bib Number</v>
      </c>
      <c r="F1399" s="45" t="str">
        <f>IF('Women D string input'!X38="","",'Women D string input'!X38)</f>
        <v>Performance</v>
      </c>
      <c r="G1399" s="144" t="str">
        <f>IF('Women D string input'!K38="","",'Women D string input'!K38)</f>
        <v>Points</v>
      </c>
      <c r="H1399" s="147" t="str">
        <f>IF('Women D string input'!L38="","",'Women D string input'!L38)</f>
        <v>Points</v>
      </c>
      <c r="I1399" s="44" t="s">
        <v>262</v>
      </c>
      <c r="J1399" s="44" t="str">
        <f>IF('Women D string input'!H38="","",'Women D string input'!H38)</f>
        <v>Category</v>
      </c>
    </row>
    <row r="1400" spans="1:10">
      <c r="A1400" t="str">
        <f>IF('Women D string input'!A39="","",'Women D string input'!A39)</f>
        <v/>
      </c>
      <c r="B1400" s="38">
        <f>IF('Women D string input'!B39="","",'Women D string input'!B39)</f>
        <v>1</v>
      </c>
      <c r="C1400" s="38" t="str">
        <f>IF('Women D string input'!C39="","",'Women D string input'!C39)</f>
        <v/>
      </c>
      <c r="D1400" s="38" t="str">
        <f>IF('Women D string input'!D39="","",'Women D string input'!D39)</f>
        <v/>
      </c>
      <c r="E1400" s="38" t="str">
        <f>IF('Women D string input'!E39="","",'Women D string input'!E39)</f>
        <v/>
      </c>
      <c r="F1400" s="145" t="str">
        <f>IF('Women D string input'!X39="","",'Women D string input'!G39+60*'Women D string input'!F39)</f>
        <v/>
      </c>
      <c r="G1400" s="46">
        <f>IF('Women D string input'!K39="","",'Women D string input'!K39)</f>
        <v>0</v>
      </c>
      <c r="H1400" s="46" t="str">
        <f>IF('Women D string input'!L39="","",'Women D string input'!L39)</f>
        <v/>
      </c>
      <c r="I1400" s="99" t="str">
        <f>IF(G1400=0,"",F1400)</f>
        <v/>
      </c>
      <c r="J1400" s="99" t="str">
        <f>IF('Women D string input'!H39="","",'Women D string input'!H39)</f>
        <v/>
      </c>
    </row>
    <row r="1401" spans="1:10">
      <c r="A1401" t="str">
        <f>IF('Women D string input'!A40="","",'Women D string input'!A40)</f>
        <v/>
      </c>
      <c r="B1401" s="38">
        <f>IF('Women D string input'!B40="","",'Women D string input'!B40)</f>
        <v>2</v>
      </c>
      <c r="C1401" s="38" t="str">
        <f>IF('Women D string input'!C40="","",'Women D string input'!C40)</f>
        <v/>
      </c>
      <c r="D1401" s="38" t="str">
        <f>IF('Women D string input'!D40="","",'Women D string input'!D40)</f>
        <v/>
      </c>
      <c r="E1401" s="38" t="str">
        <f>IF('Women D string input'!E40="","",'Women D string input'!E40)</f>
        <v/>
      </c>
      <c r="F1401" s="145" t="str">
        <f>IF('Women D string input'!X40="","",'Women D string input'!G40+60*'Women D string input'!F40)</f>
        <v/>
      </c>
      <c r="G1401" s="46">
        <f>IF('Women D string input'!K40="","",'Women D string input'!K40)</f>
        <v>0</v>
      </c>
      <c r="H1401" s="46" t="str">
        <f>IF('Women D string input'!L40="","",'Women D string input'!L40)</f>
        <v/>
      </c>
      <c r="I1401" s="38" t="str">
        <f t="shared" ref="I1401:I1407" si="134">IF(G1401=0,"",F1401)</f>
        <v/>
      </c>
      <c r="J1401" s="38" t="str">
        <f>IF('Women D string input'!H40="","",'Women D string input'!H40)</f>
        <v/>
      </c>
    </row>
    <row r="1402" spans="1:10">
      <c r="A1402" t="str">
        <f>IF('Women D string input'!A41="","",'Women D string input'!A41)</f>
        <v/>
      </c>
      <c r="B1402" s="38">
        <f>IF('Women D string input'!B41="","",'Women D string input'!B41)</f>
        <v>3</v>
      </c>
      <c r="C1402" s="38" t="str">
        <f>IF('Women D string input'!C41="","",'Women D string input'!C41)</f>
        <v/>
      </c>
      <c r="D1402" s="38" t="str">
        <f>IF('Women D string input'!D41="","",'Women D string input'!D41)</f>
        <v/>
      </c>
      <c r="E1402" s="38" t="str">
        <f>IF('Women D string input'!E41="","",'Women D string input'!E41)</f>
        <v/>
      </c>
      <c r="F1402" s="145" t="str">
        <f>IF('Women D string input'!X41="","",'Women D string input'!G41+60*'Women D string input'!F41)</f>
        <v/>
      </c>
      <c r="G1402" s="46">
        <f>IF('Women D string input'!K41="","",'Women D string input'!K41)</f>
        <v>0</v>
      </c>
      <c r="H1402" s="46" t="str">
        <f>IF('Women D string input'!L41="","",'Women D string input'!L41)</f>
        <v/>
      </c>
      <c r="I1402" s="38" t="str">
        <f t="shared" si="134"/>
        <v/>
      </c>
      <c r="J1402" s="38" t="str">
        <f>IF('Women D string input'!H41="","",'Women D string input'!H41)</f>
        <v/>
      </c>
    </row>
    <row r="1403" spans="1:10">
      <c r="A1403" t="str">
        <f>IF('Women D string input'!A42="","",'Women D string input'!A42)</f>
        <v/>
      </c>
      <c r="B1403" s="38">
        <f>IF('Women D string input'!B42="","",'Women D string input'!B42)</f>
        <v>4</v>
      </c>
      <c r="C1403" s="38" t="str">
        <f>IF('Women D string input'!C42="","",'Women D string input'!C42)</f>
        <v/>
      </c>
      <c r="D1403" s="38" t="str">
        <f>IF('Women D string input'!D42="","",'Women D string input'!D42)</f>
        <v/>
      </c>
      <c r="E1403" s="38" t="str">
        <f>IF('Women D string input'!E42="","",'Women D string input'!E42)</f>
        <v/>
      </c>
      <c r="F1403" s="145" t="str">
        <f>IF('Women D string input'!X42="","",'Women D string input'!G42+60*'Women D string input'!F42)</f>
        <v/>
      </c>
      <c r="G1403" s="46">
        <f>IF('Women D string input'!K42="","",'Women D string input'!K42)</f>
        <v>0</v>
      </c>
      <c r="H1403" s="46" t="str">
        <f>IF('Women D string input'!L42="","",'Women D string input'!L42)</f>
        <v/>
      </c>
      <c r="I1403" s="38" t="str">
        <f t="shared" si="134"/>
        <v/>
      </c>
      <c r="J1403" s="38" t="str">
        <f>IF('Women D string input'!H42="","",'Women D string input'!H42)</f>
        <v/>
      </c>
    </row>
    <row r="1404" spans="1:10">
      <c r="A1404" t="str">
        <f>IF('Women D string input'!A43="","",'Women D string input'!A43)</f>
        <v/>
      </c>
      <c r="B1404" s="38">
        <f>IF('Women D string input'!B43="","",'Women D string input'!B43)</f>
        <v>5</v>
      </c>
      <c r="C1404" s="38" t="str">
        <f>IF('Women D string input'!C43="","",'Women D string input'!C43)</f>
        <v/>
      </c>
      <c r="D1404" s="38" t="str">
        <f>IF('Women D string input'!D43="","",'Women D string input'!D43)</f>
        <v/>
      </c>
      <c r="E1404" s="38" t="str">
        <f>IF('Women D string input'!E43="","",'Women D string input'!E43)</f>
        <v/>
      </c>
      <c r="F1404" s="145" t="str">
        <f>IF('Women D string input'!X43="","",'Women D string input'!G43+60*'Women D string input'!F43)</f>
        <v/>
      </c>
      <c r="G1404" s="46">
        <f>IF('Women D string input'!K43="","",'Women D string input'!K43)</f>
        <v>0</v>
      </c>
      <c r="H1404" s="46" t="str">
        <f>IF('Women D string input'!L43="","",'Women D string input'!L43)</f>
        <v/>
      </c>
      <c r="I1404" s="38" t="str">
        <f t="shared" si="134"/>
        <v/>
      </c>
      <c r="J1404" s="38" t="str">
        <f>IF('Women D string input'!H43="","",'Women D string input'!H43)</f>
        <v/>
      </c>
    </row>
    <row r="1405" spans="1:10">
      <c r="A1405" t="str">
        <f>IF('Women D string input'!A44="","",'Women D string input'!A44)</f>
        <v/>
      </c>
      <c r="B1405" s="38">
        <f>IF('Women D string input'!B44="","",'Women D string input'!B44)</f>
        <v>6</v>
      </c>
      <c r="C1405" s="38" t="str">
        <f>IF('Women D string input'!C44="","",'Women D string input'!C44)</f>
        <v/>
      </c>
      <c r="D1405" s="38" t="str">
        <f>IF('Women D string input'!D44="","",'Women D string input'!D44)</f>
        <v/>
      </c>
      <c r="E1405" s="38" t="str">
        <f>IF('Women D string input'!E44="","",'Women D string input'!E44)</f>
        <v/>
      </c>
      <c r="F1405" s="145" t="str">
        <f>IF('Women D string input'!X44="","",'Women D string input'!G44+60*'Women D string input'!F44)</f>
        <v/>
      </c>
      <c r="G1405" s="46">
        <f>IF('Women D string input'!K44="","",'Women D string input'!K44)</f>
        <v>0</v>
      </c>
      <c r="H1405" s="46" t="str">
        <f>IF('Women D string input'!L44="","",'Women D string input'!L44)</f>
        <v/>
      </c>
      <c r="I1405" s="38" t="str">
        <f t="shared" si="134"/>
        <v/>
      </c>
      <c r="J1405" s="38" t="str">
        <f>IF('Women D string input'!H44="","",'Women D string input'!H44)</f>
        <v/>
      </c>
    </row>
    <row r="1406" spans="1:10">
      <c r="A1406" t="str">
        <f>IF('Women D string input'!A45="","",'Women D string input'!A45)</f>
        <v/>
      </c>
      <c r="B1406" s="38">
        <f>IF('Women D string input'!B45="","",'Women D string input'!B45)</f>
        <v>7</v>
      </c>
      <c r="C1406" s="38" t="str">
        <f>IF('Women D string input'!C45="","",'Women D string input'!C45)</f>
        <v/>
      </c>
      <c r="D1406" s="38" t="str">
        <f>IF('Women D string input'!D45="","",'Women D string input'!D45)</f>
        <v/>
      </c>
      <c r="E1406" s="38" t="str">
        <f>IF('Women D string input'!E45="","",'Women D string input'!E45)</f>
        <v/>
      </c>
      <c r="F1406" s="145" t="str">
        <f>IF('Women D string input'!X45="","",'Women D string input'!G45+60*'Women D string input'!F45)</f>
        <v/>
      </c>
      <c r="G1406" s="46">
        <f>IF('Women D string input'!K45="","",'Women D string input'!K45)</f>
        <v>0</v>
      </c>
      <c r="H1406" s="46" t="str">
        <f>IF('Women D string input'!L45="","",'Women D string input'!L45)</f>
        <v/>
      </c>
      <c r="I1406" s="38" t="str">
        <f t="shared" si="134"/>
        <v/>
      </c>
      <c r="J1406" s="38" t="str">
        <f>IF('Women D string input'!H45="","",'Women D string input'!H45)</f>
        <v/>
      </c>
    </row>
    <row r="1407" spans="1:10">
      <c r="A1407" t="str">
        <f>IF('Women D string input'!A46="","",'Women D string input'!A46)</f>
        <v/>
      </c>
      <c r="B1407" s="38">
        <f>IF('Women D string input'!B46="","",'Women D string input'!B46)</f>
        <v>8</v>
      </c>
      <c r="C1407" s="38" t="str">
        <f>IF('Women D string input'!C46="","",'Women D string input'!C46)</f>
        <v/>
      </c>
      <c r="D1407" s="38" t="str">
        <f>IF('Women D string input'!D46="","",'Women D string input'!D46)</f>
        <v/>
      </c>
      <c r="E1407" s="38" t="str">
        <f>IF('Women D string input'!E46="","",'Women D string input'!E46)</f>
        <v/>
      </c>
      <c r="F1407" s="145" t="str">
        <f>IF('Women D string input'!X46="","",'Women D string input'!G46+60*'Women D string input'!F46)</f>
        <v/>
      </c>
      <c r="G1407" s="46">
        <f>IF('Women D string input'!K46="","",'Women D string input'!K46)</f>
        <v>0</v>
      </c>
      <c r="H1407" s="46" t="str">
        <f>IF('Women D string input'!L46="","",'Women D string input'!L46)</f>
        <v/>
      </c>
      <c r="I1407" s="38" t="str">
        <f t="shared" si="134"/>
        <v/>
      </c>
      <c r="J1407" s="38" t="str">
        <f>IF('Women D string input'!H46="","",'Women D string input'!H46)</f>
        <v/>
      </c>
    </row>
    <row r="1408" spans="1:10">
      <c r="A1408" t="str">
        <f>IF('Women D string input'!A47="","",'Women D string input'!A47)</f>
        <v/>
      </c>
      <c r="B1408" s="38">
        <f>IF('Women D string input'!B47="","",'Women D string input'!B47)</f>
        <v>9</v>
      </c>
      <c r="C1408" s="38" t="str">
        <f>IF('Women D string input'!C47="","",'Women D string input'!C47)</f>
        <v/>
      </c>
      <c r="D1408" s="38" t="str">
        <f>IF('Women D string input'!D47="","",'Women D string input'!D47)</f>
        <v/>
      </c>
      <c r="E1408" s="38" t="str">
        <f>IF('Women D string input'!E47="","",'Women D string input'!E47)</f>
        <v/>
      </c>
      <c r="F1408" s="145" t="str">
        <f>IF('Women D string input'!X47="","",'Women D string input'!G47+60*'Women D string input'!F47)</f>
        <v/>
      </c>
      <c r="G1408" s="38">
        <f>IF('Women D string input'!K47="","",'Women D string input'!K47)</f>
        <v>0</v>
      </c>
      <c r="H1408" s="38" t="str">
        <f>IF('Women D string input'!L47="","",'Women D string input'!L47)</f>
        <v/>
      </c>
      <c r="I1408" s="99" t="str">
        <f>IF(G1408=0,"",F1408)</f>
        <v/>
      </c>
      <c r="J1408" s="38" t="str">
        <f>IF('Women D string input'!H47="","",'Women D string input'!H47)</f>
        <v/>
      </c>
    </row>
    <row r="1409" spans="1:10">
      <c r="A1409" t="str">
        <f>IF('Women D string input'!A48="","",'Women D string input'!A48)</f>
        <v/>
      </c>
      <c r="B1409" s="38">
        <f>IF('Women D string input'!B48="","",'Women D string input'!B48)</f>
        <v>10</v>
      </c>
      <c r="C1409" s="38" t="str">
        <f>IF('Women D string input'!C48="","",'Women D string input'!C48)</f>
        <v/>
      </c>
      <c r="D1409" s="38" t="str">
        <f>IF('Women D string input'!D48="","",'Women D string input'!D48)</f>
        <v/>
      </c>
      <c r="E1409" s="38" t="str">
        <f>IF('Women D string input'!E48="","",'Women D string input'!E48)</f>
        <v/>
      </c>
      <c r="F1409" s="145" t="str">
        <f>IF('Women D string input'!X48="","",'Women D string input'!G48+60*'Women D string input'!F48)</f>
        <v/>
      </c>
      <c r="G1409" s="38">
        <f>IF('Women D string input'!K48="","",'Women D string input'!K48)</f>
        <v>0</v>
      </c>
      <c r="H1409" s="38" t="str">
        <f>IF('Women D string input'!L48="","",'Women D string input'!L48)</f>
        <v/>
      </c>
      <c r="I1409" s="38" t="str">
        <f t="shared" ref="I1409:I1410" si="135">IF(G1409=0,"",F1409)</f>
        <v/>
      </c>
      <c r="J1409" s="38" t="str">
        <f>IF('Women D string input'!H48="","",'Women D string input'!H48)</f>
        <v/>
      </c>
    </row>
    <row r="1410" spans="1:10">
      <c r="A1410" t="str">
        <f>IF('Women D string input'!A49="","",'Women D string input'!A49)</f>
        <v/>
      </c>
      <c r="B1410" s="38">
        <f>IF('Women D string input'!B49="","",'Women D string input'!B49)</f>
        <v>11</v>
      </c>
      <c r="C1410" s="38" t="str">
        <f>IF('Women D string input'!C49="","",'Women D string input'!C49)</f>
        <v/>
      </c>
      <c r="D1410" s="38" t="str">
        <f>IF('Women D string input'!D49="","",'Women D string input'!D49)</f>
        <v/>
      </c>
      <c r="E1410" s="38" t="str">
        <f>IF('Women D string input'!E49="","",'Women D string input'!E49)</f>
        <v/>
      </c>
      <c r="F1410" s="145" t="str">
        <f>IF('Women D string input'!X49="","",'Women D string input'!G49+60*'Women D string input'!F49)</f>
        <v/>
      </c>
      <c r="G1410" s="38">
        <f>IF('Women D string input'!K49="","",'Women D string input'!K49)</f>
        <v>0</v>
      </c>
      <c r="H1410" s="38" t="str">
        <f>IF('Women D string input'!L49="","",'Women D string input'!L49)</f>
        <v/>
      </c>
      <c r="I1410" s="38" t="str">
        <f t="shared" si="135"/>
        <v/>
      </c>
      <c r="J1410" s="38" t="str">
        <f>IF('Women D string input'!H49="","",'Women D string input'!H49)</f>
        <v/>
      </c>
    </row>
    <row r="1411" spans="1:10">
      <c r="A1411" t="str">
        <f>IF('Women D string input'!A50="","",'Women D string input'!A50)</f>
        <v/>
      </c>
      <c r="B1411" s="38">
        <f>IF('Women D string input'!B50="","",'Women D string input'!B50)</f>
        <v>12</v>
      </c>
      <c r="C1411" s="38" t="str">
        <f>IF('Women D string input'!C50="","",'Women D string input'!C50)</f>
        <v/>
      </c>
      <c r="D1411" s="38" t="str">
        <f>IF('Women D string input'!D50="","",'Women D string input'!D50)</f>
        <v/>
      </c>
      <c r="E1411" s="38" t="str">
        <f>IF('Women D string input'!E50="","",'Women D string input'!E50)</f>
        <v/>
      </c>
      <c r="F1411" s="145" t="str">
        <f>IF('Women D string input'!X50="","",'Women D string input'!G50+60*'Women D string input'!F50)</f>
        <v/>
      </c>
      <c r="G1411" s="38">
        <f>IF('Women D string input'!K50="","",'Women D string input'!K50)</f>
        <v>0</v>
      </c>
      <c r="H1411" s="38" t="str">
        <f>IF('Women D string input'!L50="","",'Women D string input'!L50)</f>
        <v/>
      </c>
      <c r="I1411" s="38" t="str">
        <f>IF(G1411=0,"",F1411)</f>
        <v/>
      </c>
      <c r="J1411" s="38" t="str">
        <f>IF('Women D string input'!H50="","",'Women D string input'!H50)</f>
        <v/>
      </c>
    </row>
    <row r="1412" spans="1:10">
      <c r="A1412" t="str">
        <f>IF('Women D string input'!A51="","",'Women D string input'!A51)</f>
        <v/>
      </c>
      <c r="B1412" t="str">
        <f>IF('Women D string input'!B51="","",'Women D string input'!B51)</f>
        <v/>
      </c>
      <c r="C1412" t="str">
        <f>IF('Women D string input'!C51="","",'Women D string input'!C51)</f>
        <v/>
      </c>
      <c r="D1412" t="str">
        <f>IF('Women D string input'!D51="","",'Women D string input'!D51)</f>
        <v/>
      </c>
      <c r="E1412" t="str">
        <f>IF('Women D string input'!E51="","",'Women D string input'!E51)</f>
        <v/>
      </c>
      <c r="G1412" t="str">
        <f>IF('Women D string input'!K51="","",'Women D string input'!K51)</f>
        <v/>
      </c>
      <c r="H1412" t="str">
        <f>IF('Women D string input'!L51="","",'Women D string input'!L51)</f>
        <v/>
      </c>
      <c r="J1412" t="str">
        <f>IF('Women D string input'!H51="","",'Women D string input'!H51)</f>
        <v/>
      </c>
    </row>
    <row r="1413" spans="1:10">
      <c r="A1413" t="str">
        <f>IF('Women D string input'!A52="","",'Women D string input'!A52)</f>
        <v/>
      </c>
      <c r="B1413" t="str">
        <f>IF('Women D string input'!B52="","",'Women D string input'!B52)</f>
        <v/>
      </c>
      <c r="C1413" t="str">
        <f>IF('Women D string input'!C52="","",'Women D string input'!C52)</f>
        <v/>
      </c>
      <c r="D1413" t="str">
        <f>IF('Women D string input'!D52="","",'Women D string input'!D52)</f>
        <v/>
      </c>
      <c r="E1413" t="str">
        <f>IF('Women D string input'!E52="","",'Women D string input'!E52)</f>
        <v/>
      </c>
      <c r="G1413" t="str">
        <f>IF('Women D string input'!K52="","",'Women D string input'!K52)</f>
        <v/>
      </c>
      <c r="H1413" t="str">
        <f>IF('Women D string input'!L52="","",'Women D string input'!L52)</f>
        <v/>
      </c>
      <c r="J1413" t="str">
        <f>IF('Women D string input'!H52="","",'Women D string input'!H52)</f>
        <v/>
      </c>
    </row>
    <row r="1414" spans="1:10">
      <c r="A1414" s="39" t="str">
        <f>IF('Women D string input'!A53="","",'Women D string input'!A53)</f>
        <v>Event</v>
      </c>
      <c r="B1414" s="39" t="str">
        <f>IF('Women D string input'!B53="","",'Women D string input'!B53)</f>
        <v>Event</v>
      </c>
      <c r="C1414" s="39">
        <f>IF('Women D string input'!C53="","",'Women D string input'!C53)</f>
        <v>800</v>
      </c>
      <c r="D1414" s="39" t="str">
        <f>IF('Women D string input'!D53="","",'Women D string input'!D53)</f>
        <v>metres</v>
      </c>
      <c r="E1414" s="40" t="str">
        <f>IF('Women D string input'!E53="","",'Women D string input'!E53)</f>
        <v/>
      </c>
      <c r="G1414" s="2" t="str">
        <f>IF('Women D string input'!K53="","",'Women D string input'!K53)</f>
        <v/>
      </c>
      <c r="H1414" s="2" t="str">
        <f>IF('Women D string input'!L53="","",'Women D string input'!L53)</f>
        <v/>
      </c>
      <c r="J1414" t="str">
        <f>IF('Women D string input'!H53="","",'Women D string input'!H53)</f>
        <v/>
      </c>
    </row>
    <row r="1415" spans="1:10">
      <c r="A1415" s="16">
        <f>IF('Women D string input'!A54="","",'Women D string input'!A54)</f>
        <v>800</v>
      </c>
      <c r="B1415" s="41" t="str">
        <f>IF('Women D string input'!B54="","",'Women D string input'!B54)</f>
        <v>D string</v>
      </c>
      <c r="C1415" s="42" t="str">
        <f>IF('Women D string input'!C54="","",'Women D string input'!C54)</f>
        <v/>
      </c>
      <c r="D1415" s="42" t="str">
        <f>IF('Women D string input'!D54="","",'Women D string input'!D54)</f>
        <v/>
      </c>
      <c r="E1415" s="141" t="str">
        <f>IF('Women D string input'!E54="","",'Women D string input'!E54)</f>
        <v/>
      </c>
      <c r="F1415" s="43" t="str">
        <f>IF('Women D string input'!X54="","",'Women D string input'!X54)</f>
        <v>Formatted</v>
      </c>
      <c r="G1415" s="143" t="str">
        <f>IF('Women D string input'!K54="","",'Women D string input'!K54)</f>
        <v>Position</v>
      </c>
      <c r="H1415" s="146" t="str">
        <f>IF('Women D string input'!L54="","",'Women D string input'!L54)</f>
        <v>RAZA</v>
      </c>
      <c r="I1415" s="98" t="s">
        <v>261</v>
      </c>
      <c r="J1415" s="98" t="str">
        <f>IF('Women D string input'!H54="","",'Women D string input'!H54)</f>
        <v>Para</v>
      </c>
    </row>
    <row r="1416" spans="1:10">
      <c r="A1416" s="40" t="str">
        <f>IF('Women D string input'!A55="","",'Women D string input'!A55)</f>
        <v>WOMEN</v>
      </c>
      <c r="B1416" s="44" t="str">
        <f>IF('Women D string input'!B55="","",'Women D string input'!B55)</f>
        <v>Position</v>
      </c>
      <c r="C1416" s="37" t="str">
        <f>IF('Women D string input'!C55="","",'Women D string input'!C55)</f>
        <v>Competitor</v>
      </c>
      <c r="D1416" s="37" t="str">
        <f>IF('Women D string input'!D55="","",'Women D string input'!D55)</f>
        <v>Club</v>
      </c>
      <c r="E1416" s="142" t="str">
        <f>IF('Women D string input'!E55="","",'Women D string input'!E55)</f>
        <v>Bib Number</v>
      </c>
      <c r="F1416" s="45" t="str">
        <f>IF('Women D string input'!X55="","",'Women D string input'!X55)</f>
        <v>Performance</v>
      </c>
      <c r="G1416" s="144" t="str">
        <f>IF('Women D string input'!K55="","",'Women D string input'!K55)</f>
        <v>Points</v>
      </c>
      <c r="H1416" s="147" t="str">
        <f>IF('Women D string input'!L55="","",'Women D string input'!L55)</f>
        <v>Points</v>
      </c>
      <c r="I1416" s="44" t="s">
        <v>262</v>
      </c>
      <c r="J1416" s="44" t="str">
        <f>IF('Women D string input'!H55="","",'Women D string input'!H55)</f>
        <v>Category</v>
      </c>
    </row>
    <row r="1417" spans="1:10">
      <c r="A1417" t="str">
        <f>IF('Women D string input'!A56="","",'Women D string input'!A56)</f>
        <v/>
      </c>
      <c r="B1417" s="38">
        <f>IF('Women D string input'!B56="","",'Women D string input'!B56)</f>
        <v>1</v>
      </c>
      <c r="C1417" s="38" t="str">
        <f>IF('Women D string input'!C56="","",'Women D string input'!C56)</f>
        <v/>
      </c>
      <c r="D1417" s="38" t="str">
        <f>IF('Women D string input'!D56="","",'Women D string input'!D56)</f>
        <v/>
      </c>
      <c r="E1417" s="38" t="str">
        <f>IF('Women D string input'!E56="","",'Women D string input'!E56)</f>
        <v/>
      </c>
      <c r="F1417" s="145" t="str">
        <f>IF('Women D string input'!X56="","",'Women D string input'!G56+60*'Women D string input'!F56)</f>
        <v/>
      </c>
      <c r="G1417" s="46">
        <f>IF('Women D string input'!K56="","",'Women D string input'!K56)</f>
        <v>0</v>
      </c>
      <c r="H1417" s="46" t="str">
        <f>IF('Women D string input'!L56="","",'Women D string input'!L56)</f>
        <v/>
      </c>
      <c r="I1417" s="99" t="str">
        <f>IF(G1417=0,"",F1417)</f>
        <v/>
      </c>
      <c r="J1417" s="99" t="str">
        <f>IF('Women D string input'!H56="","",'Women D string input'!H56)</f>
        <v/>
      </c>
    </row>
    <row r="1418" spans="1:10">
      <c r="A1418" t="str">
        <f>IF('Women D string input'!A57="","",'Women D string input'!A57)</f>
        <v/>
      </c>
      <c r="B1418" s="38">
        <f>IF('Women D string input'!B57="","",'Women D string input'!B57)</f>
        <v>2</v>
      </c>
      <c r="C1418" s="38" t="str">
        <f>IF('Women D string input'!C57="","",'Women D string input'!C57)</f>
        <v/>
      </c>
      <c r="D1418" s="38" t="str">
        <f>IF('Women D string input'!D57="","",'Women D string input'!D57)</f>
        <v/>
      </c>
      <c r="E1418" s="38" t="str">
        <f>IF('Women D string input'!E57="","",'Women D string input'!E57)</f>
        <v/>
      </c>
      <c r="F1418" s="145" t="str">
        <f>IF('Women D string input'!X57="","",'Women D string input'!G57+60*'Women D string input'!F57)</f>
        <v/>
      </c>
      <c r="G1418" s="46">
        <f>IF('Women D string input'!K57="","",'Women D string input'!K57)</f>
        <v>0</v>
      </c>
      <c r="H1418" s="46" t="str">
        <f>IF('Women D string input'!L57="","",'Women D string input'!L57)</f>
        <v/>
      </c>
      <c r="I1418" s="38" t="str">
        <f t="shared" ref="I1418:I1424" si="136">IF(G1418=0,"",F1418)</f>
        <v/>
      </c>
      <c r="J1418" s="38" t="str">
        <f>IF('Women D string input'!H57="","",'Women D string input'!H57)</f>
        <v/>
      </c>
    </row>
    <row r="1419" spans="1:10">
      <c r="A1419" t="str">
        <f>IF('Women D string input'!A58="","",'Women D string input'!A58)</f>
        <v/>
      </c>
      <c r="B1419" s="38">
        <f>IF('Women D string input'!B58="","",'Women D string input'!B58)</f>
        <v>3</v>
      </c>
      <c r="C1419" s="38" t="str">
        <f>IF('Women D string input'!C58="","",'Women D string input'!C58)</f>
        <v/>
      </c>
      <c r="D1419" s="38" t="str">
        <f>IF('Women D string input'!D58="","",'Women D string input'!D58)</f>
        <v/>
      </c>
      <c r="E1419" s="38" t="str">
        <f>IF('Women D string input'!E58="","",'Women D string input'!E58)</f>
        <v/>
      </c>
      <c r="F1419" s="145" t="str">
        <f>IF('Women D string input'!X58="","",'Women D string input'!G58+60*'Women D string input'!F58)</f>
        <v/>
      </c>
      <c r="G1419" s="46">
        <f>IF('Women D string input'!K58="","",'Women D string input'!K58)</f>
        <v>0</v>
      </c>
      <c r="H1419" s="46" t="str">
        <f>IF('Women D string input'!L58="","",'Women D string input'!L58)</f>
        <v/>
      </c>
      <c r="I1419" s="38" t="str">
        <f t="shared" si="136"/>
        <v/>
      </c>
      <c r="J1419" s="38" t="str">
        <f>IF('Women D string input'!H58="","",'Women D string input'!H58)</f>
        <v/>
      </c>
    </row>
    <row r="1420" spans="1:10">
      <c r="A1420" t="str">
        <f>IF('Women D string input'!A59="","",'Women D string input'!A59)</f>
        <v/>
      </c>
      <c r="B1420" s="38">
        <f>IF('Women D string input'!B59="","",'Women D string input'!B59)</f>
        <v>4</v>
      </c>
      <c r="C1420" s="38" t="str">
        <f>IF('Women D string input'!C59="","",'Women D string input'!C59)</f>
        <v/>
      </c>
      <c r="D1420" s="38" t="str">
        <f>IF('Women D string input'!D59="","",'Women D string input'!D59)</f>
        <v/>
      </c>
      <c r="E1420" s="38" t="str">
        <f>IF('Women D string input'!E59="","",'Women D string input'!E59)</f>
        <v/>
      </c>
      <c r="F1420" s="145" t="str">
        <f>IF('Women D string input'!X59="","",'Women D string input'!G59+60*'Women D string input'!F59)</f>
        <v/>
      </c>
      <c r="G1420" s="46">
        <f>IF('Women D string input'!K59="","",'Women D string input'!K59)</f>
        <v>0</v>
      </c>
      <c r="H1420" s="46" t="str">
        <f>IF('Women D string input'!L59="","",'Women D string input'!L59)</f>
        <v/>
      </c>
      <c r="I1420" s="38" t="str">
        <f t="shared" si="136"/>
        <v/>
      </c>
      <c r="J1420" s="38" t="str">
        <f>IF('Women D string input'!H59="","",'Women D string input'!H59)</f>
        <v/>
      </c>
    </row>
    <row r="1421" spans="1:10">
      <c r="A1421" t="str">
        <f>IF('Women D string input'!A60="","",'Women D string input'!A60)</f>
        <v/>
      </c>
      <c r="B1421" s="38">
        <f>IF('Women D string input'!B60="","",'Women D string input'!B60)</f>
        <v>5</v>
      </c>
      <c r="C1421" s="38" t="str">
        <f>IF('Women D string input'!C60="","",'Women D string input'!C60)</f>
        <v/>
      </c>
      <c r="D1421" s="38" t="str">
        <f>IF('Women D string input'!D60="","",'Women D string input'!D60)</f>
        <v/>
      </c>
      <c r="E1421" s="38" t="str">
        <f>IF('Women D string input'!E60="","",'Women D string input'!E60)</f>
        <v/>
      </c>
      <c r="F1421" s="145" t="str">
        <f>IF('Women D string input'!X60="","",'Women D string input'!G60+60*'Women D string input'!F60)</f>
        <v/>
      </c>
      <c r="G1421" s="46">
        <f>IF('Women D string input'!K60="","",'Women D string input'!K60)</f>
        <v>0</v>
      </c>
      <c r="H1421" s="46" t="str">
        <f>IF('Women D string input'!L60="","",'Women D string input'!L60)</f>
        <v/>
      </c>
      <c r="I1421" s="38" t="str">
        <f t="shared" si="136"/>
        <v/>
      </c>
      <c r="J1421" s="38" t="str">
        <f>IF('Women D string input'!H60="","",'Women D string input'!H60)</f>
        <v/>
      </c>
    </row>
    <row r="1422" spans="1:10">
      <c r="A1422" t="str">
        <f>IF('Women D string input'!A61="","",'Women D string input'!A61)</f>
        <v/>
      </c>
      <c r="B1422" s="38">
        <f>IF('Women D string input'!B61="","",'Women D string input'!B61)</f>
        <v>6</v>
      </c>
      <c r="C1422" s="38" t="str">
        <f>IF('Women D string input'!C61="","",'Women D string input'!C61)</f>
        <v/>
      </c>
      <c r="D1422" s="38" t="str">
        <f>IF('Women D string input'!D61="","",'Women D string input'!D61)</f>
        <v/>
      </c>
      <c r="E1422" s="38" t="str">
        <f>IF('Women D string input'!E61="","",'Women D string input'!E61)</f>
        <v/>
      </c>
      <c r="F1422" s="145" t="str">
        <f>IF('Women D string input'!X61="","",'Women D string input'!G61+60*'Women D string input'!F61)</f>
        <v/>
      </c>
      <c r="G1422" s="46">
        <f>IF('Women D string input'!K61="","",'Women D string input'!K61)</f>
        <v>0</v>
      </c>
      <c r="H1422" s="46" t="str">
        <f>IF('Women D string input'!L61="","",'Women D string input'!L61)</f>
        <v/>
      </c>
      <c r="I1422" s="38" t="str">
        <f t="shared" si="136"/>
        <v/>
      </c>
      <c r="J1422" s="38" t="str">
        <f>IF('Women D string input'!H61="","",'Women D string input'!H61)</f>
        <v/>
      </c>
    </row>
    <row r="1423" spans="1:10">
      <c r="A1423" t="str">
        <f>IF('Women D string input'!A62="","",'Women D string input'!A62)</f>
        <v/>
      </c>
      <c r="B1423" s="38">
        <f>IF('Women D string input'!B62="","",'Women D string input'!B62)</f>
        <v>7</v>
      </c>
      <c r="C1423" s="38" t="str">
        <f>IF('Women D string input'!C62="","",'Women D string input'!C62)</f>
        <v/>
      </c>
      <c r="D1423" s="38" t="str">
        <f>IF('Women D string input'!D62="","",'Women D string input'!D62)</f>
        <v/>
      </c>
      <c r="E1423" s="38" t="str">
        <f>IF('Women D string input'!E62="","",'Women D string input'!E62)</f>
        <v/>
      </c>
      <c r="F1423" s="145" t="str">
        <f>IF('Women D string input'!X62="","",'Women D string input'!G62+60*'Women D string input'!F62)</f>
        <v/>
      </c>
      <c r="G1423" s="46">
        <f>IF('Women D string input'!K62="","",'Women D string input'!K62)</f>
        <v>0</v>
      </c>
      <c r="H1423" s="46" t="str">
        <f>IF('Women D string input'!L62="","",'Women D string input'!L62)</f>
        <v/>
      </c>
      <c r="I1423" s="38" t="str">
        <f t="shared" si="136"/>
        <v/>
      </c>
      <c r="J1423" s="38" t="str">
        <f>IF('Women D string input'!H62="","",'Women D string input'!H62)</f>
        <v/>
      </c>
    </row>
    <row r="1424" spans="1:10">
      <c r="A1424" t="str">
        <f>IF('Women D string input'!A63="","",'Women D string input'!A63)</f>
        <v/>
      </c>
      <c r="B1424" s="38">
        <f>IF('Women D string input'!B63="","",'Women D string input'!B63)</f>
        <v>8</v>
      </c>
      <c r="C1424" s="38" t="str">
        <f>IF('Women D string input'!C63="","",'Women D string input'!C63)</f>
        <v/>
      </c>
      <c r="D1424" s="38" t="str">
        <f>IF('Women D string input'!D63="","",'Women D string input'!D63)</f>
        <v/>
      </c>
      <c r="E1424" s="38" t="str">
        <f>IF('Women D string input'!E63="","",'Women D string input'!E63)</f>
        <v/>
      </c>
      <c r="F1424" s="145" t="str">
        <f>IF('Women D string input'!X63="","",'Women D string input'!G63+60*'Women D string input'!F63)</f>
        <v/>
      </c>
      <c r="G1424" s="46">
        <f>IF('Women D string input'!K63="","",'Women D string input'!K63)</f>
        <v>0</v>
      </c>
      <c r="H1424" s="46" t="str">
        <f>IF('Women D string input'!L63="","",'Women D string input'!L63)</f>
        <v/>
      </c>
      <c r="I1424" s="38" t="str">
        <f t="shared" si="136"/>
        <v/>
      </c>
      <c r="J1424" s="38" t="str">
        <f>IF('Women D string input'!H63="","",'Women D string input'!H63)</f>
        <v/>
      </c>
    </row>
    <row r="1425" spans="1:10">
      <c r="A1425" t="str">
        <f>IF('Women D string input'!A64="","",'Women D string input'!A64)</f>
        <v/>
      </c>
      <c r="B1425" s="38">
        <f>IF('Women D string input'!B64="","",'Women D string input'!B64)</f>
        <v>9</v>
      </c>
      <c r="C1425" s="38" t="str">
        <f>IF('Women D string input'!C64="","",'Women D string input'!C64)</f>
        <v/>
      </c>
      <c r="D1425" s="38" t="str">
        <f>IF('Women D string input'!D64="","",'Women D string input'!D64)</f>
        <v/>
      </c>
      <c r="E1425" s="38" t="str">
        <f>IF('Women D string input'!E64="","",'Women D string input'!E64)</f>
        <v/>
      </c>
      <c r="F1425" s="145" t="str">
        <f>IF('Women D string input'!X64="","",'Women D string input'!G64+60*'Women D string input'!F64)</f>
        <v/>
      </c>
      <c r="G1425" s="38">
        <f>IF('Women D string input'!K64="","",'Women D string input'!K64)</f>
        <v>0</v>
      </c>
      <c r="H1425" s="38" t="str">
        <f>IF('Women D string input'!L64="","",'Women D string input'!L64)</f>
        <v/>
      </c>
      <c r="I1425" s="99" t="str">
        <f>IF(G1425=0,"",F1425)</f>
        <v/>
      </c>
      <c r="J1425" s="38" t="str">
        <f>IF('Women D string input'!H64="","",'Women D string input'!H64)</f>
        <v/>
      </c>
    </row>
    <row r="1426" spans="1:10">
      <c r="A1426" t="str">
        <f>IF('Women D string input'!A65="","",'Women D string input'!A65)</f>
        <v/>
      </c>
      <c r="B1426" s="38">
        <f>IF('Women D string input'!B65="","",'Women D string input'!B65)</f>
        <v>10</v>
      </c>
      <c r="C1426" s="38" t="str">
        <f>IF('Women D string input'!C65="","",'Women D string input'!C65)</f>
        <v/>
      </c>
      <c r="D1426" s="38" t="str">
        <f>IF('Women D string input'!D65="","",'Women D string input'!D65)</f>
        <v/>
      </c>
      <c r="E1426" s="38" t="str">
        <f>IF('Women D string input'!E65="","",'Women D string input'!E65)</f>
        <v/>
      </c>
      <c r="F1426" s="145" t="str">
        <f>IF('Women D string input'!X65="","",'Women D string input'!G65+60*'Women D string input'!F65)</f>
        <v/>
      </c>
      <c r="G1426" s="38">
        <f>IF('Women D string input'!K65="","",'Women D string input'!K65)</f>
        <v>0</v>
      </c>
      <c r="H1426" s="38" t="str">
        <f>IF('Women D string input'!L65="","",'Women D string input'!L65)</f>
        <v/>
      </c>
      <c r="I1426" s="38" t="str">
        <f t="shared" ref="I1426:I1427" si="137">IF(G1426=0,"",F1426)</f>
        <v/>
      </c>
      <c r="J1426" s="38" t="str">
        <f>IF('Women D string input'!H65="","",'Women D string input'!H65)</f>
        <v/>
      </c>
    </row>
    <row r="1427" spans="1:10">
      <c r="A1427" t="str">
        <f>IF('Women D string input'!A66="","",'Women D string input'!A66)</f>
        <v/>
      </c>
      <c r="B1427" s="38">
        <f>IF('Women D string input'!B66="","",'Women D string input'!B66)</f>
        <v>11</v>
      </c>
      <c r="C1427" s="38" t="str">
        <f>IF('Women D string input'!C66="","",'Women D string input'!C66)</f>
        <v/>
      </c>
      <c r="D1427" s="38" t="str">
        <f>IF('Women D string input'!D66="","",'Women D string input'!D66)</f>
        <v/>
      </c>
      <c r="E1427" s="38" t="str">
        <f>IF('Women D string input'!E66="","",'Women D string input'!E66)</f>
        <v/>
      </c>
      <c r="F1427" s="145" t="str">
        <f>IF('Women D string input'!X66="","",'Women D string input'!G66+60*'Women D string input'!F66)</f>
        <v/>
      </c>
      <c r="G1427" s="38">
        <f>IF('Women D string input'!K66="","",'Women D string input'!K66)</f>
        <v>0</v>
      </c>
      <c r="H1427" s="38" t="str">
        <f>IF('Women D string input'!L66="","",'Women D string input'!L66)</f>
        <v/>
      </c>
      <c r="I1427" s="38" t="str">
        <f t="shared" si="137"/>
        <v/>
      </c>
      <c r="J1427" s="38" t="str">
        <f>IF('Women D string input'!H66="","",'Women D string input'!H66)</f>
        <v/>
      </c>
    </row>
    <row r="1428" spans="1:10">
      <c r="A1428" t="str">
        <f>IF('Women D string input'!A67="","",'Women D string input'!A67)</f>
        <v/>
      </c>
      <c r="B1428" s="38">
        <f>IF('Women D string input'!B67="","",'Women D string input'!B67)</f>
        <v>12</v>
      </c>
      <c r="C1428" s="38" t="str">
        <f>IF('Women D string input'!C67="","",'Women D string input'!C67)</f>
        <v/>
      </c>
      <c r="D1428" s="38" t="str">
        <f>IF('Women D string input'!D67="","",'Women D string input'!D67)</f>
        <v/>
      </c>
      <c r="E1428" s="38" t="str">
        <f>IF('Women D string input'!E67="","",'Women D string input'!E67)</f>
        <v/>
      </c>
      <c r="F1428" s="145" t="str">
        <f>IF('Women D string input'!X67="","",'Women D string input'!G67+60*'Women D string input'!F67)</f>
        <v/>
      </c>
      <c r="G1428" s="38">
        <f>IF('Women D string input'!K67="","",'Women D string input'!K67)</f>
        <v>0</v>
      </c>
      <c r="H1428" s="38" t="str">
        <f>IF('Women D string input'!L67="","",'Women D string input'!L67)</f>
        <v/>
      </c>
      <c r="I1428" s="38" t="str">
        <f>IF(G1428=0,"",F1428)</f>
        <v/>
      </c>
      <c r="J1428" s="38" t="str">
        <f>IF('Women D string input'!H67="","",'Women D string input'!H67)</f>
        <v/>
      </c>
    </row>
    <row r="1429" spans="1:10">
      <c r="A1429" t="str">
        <f>IF('Women D string input'!A68="","",'Women D string input'!A68)</f>
        <v/>
      </c>
      <c r="B1429" t="str">
        <f>IF('Women D string input'!B68="","",'Women D string input'!B68)</f>
        <v/>
      </c>
      <c r="C1429" t="str">
        <f>IF('Women D string input'!C68="","",'Women D string input'!C68)</f>
        <v/>
      </c>
      <c r="D1429" t="str">
        <f>IF('Women D string input'!D68="","",'Women D string input'!D68)</f>
        <v/>
      </c>
      <c r="E1429" t="str">
        <f>IF('Women D string input'!E68="","",'Women D string input'!E68)</f>
        <v/>
      </c>
      <c r="G1429" t="str">
        <f>IF('Women D string input'!K68="","",'Women D string input'!K68)</f>
        <v/>
      </c>
      <c r="H1429" t="str">
        <f>IF('Women D string input'!L68="","",'Women D string input'!L68)</f>
        <v/>
      </c>
      <c r="J1429" t="str">
        <f>IF('Women D string input'!H68="","",'Women D string input'!H68)</f>
        <v/>
      </c>
    </row>
    <row r="1430" spans="1:10">
      <c r="A1430" t="str">
        <f>IF('Women D string input'!A69="","",'Women D string input'!A69)</f>
        <v/>
      </c>
      <c r="B1430" t="str">
        <f>IF('Women D string input'!B69="","",'Women D string input'!B69)</f>
        <v/>
      </c>
      <c r="C1430" t="str">
        <f>IF('Women D string input'!C69="","",'Women D string input'!C69)</f>
        <v/>
      </c>
      <c r="D1430" t="str">
        <f>IF('Women D string input'!D69="","",'Women D string input'!D69)</f>
        <v/>
      </c>
      <c r="E1430" t="str">
        <f>IF('Women D string input'!E69="","",'Women D string input'!E69)</f>
        <v/>
      </c>
      <c r="G1430" t="str">
        <f>IF('Women D string input'!K69="","",'Women D string input'!K69)</f>
        <v/>
      </c>
      <c r="H1430" t="str">
        <f>IF('Women D string input'!L69="","",'Women D string input'!L69)</f>
        <v/>
      </c>
      <c r="J1430" t="str">
        <f>IF('Women D string input'!H69="","",'Women D string input'!H69)</f>
        <v/>
      </c>
    </row>
    <row r="1431" spans="1:10">
      <c r="A1431" s="39" t="str">
        <f>IF('Women D string input'!A70="","",'Women D string input'!A70)</f>
        <v>Event</v>
      </c>
      <c r="B1431" s="39" t="str">
        <f>IF('Women D string input'!B70="","",'Women D string input'!B70)</f>
        <v>Event</v>
      </c>
      <c r="C1431" s="39">
        <f>IF('Women D string input'!C70="","",'Women D string input'!C70)</f>
        <v>1500</v>
      </c>
      <c r="D1431" s="39" t="str">
        <f>IF('Women D string input'!D70="","",'Women D string input'!D70)</f>
        <v>metres</v>
      </c>
      <c r="E1431" s="40" t="str">
        <f>IF('Women D string input'!E70="","",'Women D string input'!E70)</f>
        <v/>
      </c>
      <c r="G1431" s="2" t="str">
        <f>IF('Women D string input'!K70="","",'Women D string input'!K70)</f>
        <v/>
      </c>
      <c r="H1431" s="2" t="str">
        <f>IF('Women D string input'!L70="","",'Women D string input'!L70)</f>
        <v/>
      </c>
      <c r="J1431" t="str">
        <f>IF('Women D string input'!H70="","",'Women D string input'!H70)</f>
        <v/>
      </c>
    </row>
    <row r="1432" spans="1:10">
      <c r="A1432" s="16">
        <f>IF('Women D string input'!A71="","",'Women D string input'!A71)</f>
        <v>1500</v>
      </c>
      <c r="B1432" s="41" t="str">
        <f>IF('Women D string input'!B71="","",'Women D string input'!B71)</f>
        <v>D string</v>
      </c>
      <c r="C1432" s="42" t="str">
        <f>IF('Women D string input'!C71="","",'Women D string input'!C71)</f>
        <v/>
      </c>
      <c r="D1432" s="42" t="str">
        <f>IF('Women D string input'!D71="","",'Women D string input'!D71)</f>
        <v/>
      </c>
      <c r="E1432" s="141" t="str">
        <f>IF('Women D string input'!E71="","",'Women D string input'!E71)</f>
        <v/>
      </c>
      <c r="F1432" s="43" t="str">
        <f>IF('Women D string input'!X71="","",'Women D string input'!X71)</f>
        <v>Formatted</v>
      </c>
      <c r="G1432" s="143" t="str">
        <f>IF('Women D string input'!K71="","",'Women D string input'!K71)</f>
        <v>Position</v>
      </c>
      <c r="H1432" s="146" t="str">
        <f>IF('Women D string input'!L71="","",'Women D string input'!L71)</f>
        <v>RAZA</v>
      </c>
      <c r="I1432" s="98" t="s">
        <v>261</v>
      </c>
      <c r="J1432" s="98" t="str">
        <f>IF('Women D string input'!H71="","",'Women D string input'!H71)</f>
        <v>Para</v>
      </c>
    </row>
    <row r="1433" spans="1:10">
      <c r="A1433" s="40" t="str">
        <f>IF('Women D string input'!A72="","",'Women D string input'!A72)</f>
        <v>WOMEN</v>
      </c>
      <c r="B1433" s="44" t="str">
        <f>IF('Women D string input'!B72="","",'Women D string input'!B72)</f>
        <v>Position</v>
      </c>
      <c r="C1433" s="37" t="str">
        <f>IF('Women D string input'!C72="","",'Women D string input'!C72)</f>
        <v>Competitor</v>
      </c>
      <c r="D1433" s="37" t="str">
        <f>IF('Women D string input'!D72="","",'Women D string input'!D72)</f>
        <v>Club</v>
      </c>
      <c r="E1433" s="142" t="str">
        <f>IF('Women D string input'!E72="","",'Women D string input'!E72)</f>
        <v>Bib Number</v>
      </c>
      <c r="F1433" s="45" t="str">
        <f>IF('Women D string input'!X72="","",'Women D string input'!X72)</f>
        <v>Performance</v>
      </c>
      <c r="G1433" s="144" t="str">
        <f>IF('Women D string input'!K72="","",'Women D string input'!K72)</f>
        <v>Points</v>
      </c>
      <c r="H1433" s="147" t="str">
        <f>IF('Women D string input'!L72="","",'Women D string input'!L72)</f>
        <v>Points</v>
      </c>
      <c r="I1433" s="44" t="s">
        <v>262</v>
      </c>
      <c r="J1433" s="44" t="str">
        <f>IF('Women D string input'!H72="","",'Women D string input'!H72)</f>
        <v>Category</v>
      </c>
    </row>
    <row r="1434" spans="1:10">
      <c r="A1434" t="str">
        <f>IF('Women D string input'!A73="","",'Women D string input'!A73)</f>
        <v/>
      </c>
      <c r="B1434" s="38">
        <f>IF('Women D string input'!B73="","",'Women D string input'!B73)</f>
        <v>1</v>
      </c>
      <c r="C1434" s="38" t="str">
        <f>IF('Women D string input'!C73="","",'Women D string input'!C73)</f>
        <v/>
      </c>
      <c r="D1434" s="38" t="str">
        <f>IF('Women D string input'!D73="","",'Women D string input'!D73)</f>
        <v/>
      </c>
      <c r="E1434" s="38" t="str">
        <f>IF('Women D string input'!E73="","",'Women D string input'!E73)</f>
        <v/>
      </c>
      <c r="F1434" s="145" t="str">
        <f>IF('Women D string input'!X73="","",'Women D string input'!G73+60*'Women D string input'!F73)</f>
        <v/>
      </c>
      <c r="G1434" s="46">
        <f>IF('Women D string input'!K73="","",'Women D string input'!K73)</f>
        <v>0</v>
      </c>
      <c r="H1434" s="46" t="str">
        <f>IF('Women D string input'!L73="","",'Women D string input'!L73)</f>
        <v/>
      </c>
      <c r="I1434" s="99" t="str">
        <f>IF(G1434=0,"",F1434)</f>
        <v/>
      </c>
      <c r="J1434" s="99" t="str">
        <f>IF('Women D string input'!H73="","",'Women D string input'!H73)</f>
        <v/>
      </c>
    </row>
    <row r="1435" spans="1:10">
      <c r="A1435" t="str">
        <f>IF('Women D string input'!A74="","",'Women D string input'!A74)</f>
        <v/>
      </c>
      <c r="B1435" s="38">
        <f>IF('Women D string input'!B74="","",'Women D string input'!B74)</f>
        <v>2</v>
      </c>
      <c r="C1435" s="38" t="str">
        <f>IF('Women D string input'!C74="","",'Women D string input'!C74)</f>
        <v/>
      </c>
      <c r="D1435" s="38" t="str">
        <f>IF('Women D string input'!D74="","",'Women D string input'!D74)</f>
        <v/>
      </c>
      <c r="E1435" s="38" t="str">
        <f>IF('Women D string input'!E74="","",'Women D string input'!E74)</f>
        <v/>
      </c>
      <c r="F1435" s="145" t="str">
        <f>IF('Women D string input'!X74="","",'Women D string input'!G74+60*'Women D string input'!F74)</f>
        <v/>
      </c>
      <c r="G1435" s="46">
        <f>IF('Women D string input'!K74="","",'Women D string input'!K74)</f>
        <v>0</v>
      </c>
      <c r="H1435" s="46" t="str">
        <f>IF('Women D string input'!L74="","",'Women D string input'!L74)</f>
        <v/>
      </c>
      <c r="I1435" s="38" t="str">
        <f t="shared" ref="I1435:I1441" si="138">IF(G1435=0,"",F1435)</f>
        <v/>
      </c>
      <c r="J1435" s="38" t="str">
        <f>IF('Women D string input'!H74="","",'Women D string input'!H74)</f>
        <v/>
      </c>
    </row>
    <row r="1436" spans="1:10">
      <c r="A1436" t="str">
        <f>IF('Women D string input'!A75="","",'Women D string input'!A75)</f>
        <v/>
      </c>
      <c r="B1436" s="38">
        <f>IF('Women D string input'!B75="","",'Women D string input'!B75)</f>
        <v>3</v>
      </c>
      <c r="C1436" s="38" t="str">
        <f>IF('Women D string input'!C75="","",'Women D string input'!C75)</f>
        <v/>
      </c>
      <c r="D1436" s="38" t="str">
        <f>IF('Women D string input'!D75="","",'Women D string input'!D75)</f>
        <v/>
      </c>
      <c r="E1436" s="38" t="str">
        <f>IF('Women D string input'!E75="","",'Women D string input'!E75)</f>
        <v/>
      </c>
      <c r="F1436" s="145" t="str">
        <f>IF('Women D string input'!X75="","",'Women D string input'!G75+60*'Women D string input'!F75)</f>
        <v/>
      </c>
      <c r="G1436" s="46">
        <f>IF('Women D string input'!K75="","",'Women D string input'!K75)</f>
        <v>0</v>
      </c>
      <c r="H1436" s="46" t="str">
        <f>IF('Women D string input'!L75="","",'Women D string input'!L75)</f>
        <v/>
      </c>
      <c r="I1436" s="38" t="str">
        <f t="shared" si="138"/>
        <v/>
      </c>
      <c r="J1436" s="38" t="str">
        <f>IF('Women D string input'!H75="","",'Women D string input'!H75)</f>
        <v/>
      </c>
    </row>
    <row r="1437" spans="1:10">
      <c r="A1437" t="str">
        <f>IF('Women D string input'!A76="","",'Women D string input'!A76)</f>
        <v/>
      </c>
      <c r="B1437" s="38">
        <f>IF('Women D string input'!B76="","",'Women D string input'!B76)</f>
        <v>4</v>
      </c>
      <c r="C1437" s="38" t="str">
        <f>IF('Women D string input'!C76="","",'Women D string input'!C76)</f>
        <v/>
      </c>
      <c r="D1437" s="38" t="str">
        <f>IF('Women D string input'!D76="","",'Women D string input'!D76)</f>
        <v/>
      </c>
      <c r="E1437" s="38" t="str">
        <f>IF('Women D string input'!E76="","",'Women D string input'!E76)</f>
        <v/>
      </c>
      <c r="F1437" s="145" t="str">
        <f>IF('Women D string input'!X76="","",'Women D string input'!G76+60*'Women D string input'!F76)</f>
        <v/>
      </c>
      <c r="G1437" s="46">
        <f>IF('Women D string input'!K76="","",'Women D string input'!K76)</f>
        <v>0</v>
      </c>
      <c r="H1437" s="46" t="str">
        <f>IF('Women D string input'!L76="","",'Women D string input'!L76)</f>
        <v/>
      </c>
      <c r="I1437" s="38" t="str">
        <f t="shared" si="138"/>
        <v/>
      </c>
      <c r="J1437" s="38" t="str">
        <f>IF('Women D string input'!H76="","",'Women D string input'!H76)</f>
        <v/>
      </c>
    </row>
    <row r="1438" spans="1:10">
      <c r="A1438" t="str">
        <f>IF('Women D string input'!A77="","",'Women D string input'!A77)</f>
        <v/>
      </c>
      <c r="B1438" s="38">
        <f>IF('Women D string input'!B77="","",'Women D string input'!B77)</f>
        <v>5</v>
      </c>
      <c r="C1438" s="38" t="str">
        <f>IF('Women D string input'!C77="","",'Women D string input'!C77)</f>
        <v/>
      </c>
      <c r="D1438" s="38" t="str">
        <f>IF('Women D string input'!D77="","",'Women D string input'!D77)</f>
        <v/>
      </c>
      <c r="E1438" s="38" t="str">
        <f>IF('Women D string input'!E77="","",'Women D string input'!E77)</f>
        <v/>
      </c>
      <c r="F1438" s="145" t="str">
        <f>IF('Women D string input'!X77="","",'Women D string input'!G77+60*'Women D string input'!F77)</f>
        <v/>
      </c>
      <c r="G1438" s="46">
        <f>IF('Women D string input'!K77="","",'Women D string input'!K77)</f>
        <v>0</v>
      </c>
      <c r="H1438" s="46" t="str">
        <f>IF('Women D string input'!L77="","",'Women D string input'!L77)</f>
        <v/>
      </c>
      <c r="I1438" s="38" t="str">
        <f t="shared" si="138"/>
        <v/>
      </c>
      <c r="J1438" s="38" t="str">
        <f>IF('Women D string input'!H77="","",'Women D string input'!H77)</f>
        <v/>
      </c>
    </row>
    <row r="1439" spans="1:10">
      <c r="A1439" t="str">
        <f>IF('Women D string input'!A78="","",'Women D string input'!A78)</f>
        <v/>
      </c>
      <c r="B1439" s="38">
        <f>IF('Women D string input'!B78="","",'Women D string input'!B78)</f>
        <v>6</v>
      </c>
      <c r="C1439" s="38" t="str">
        <f>IF('Women D string input'!C78="","",'Women D string input'!C78)</f>
        <v/>
      </c>
      <c r="D1439" s="38" t="str">
        <f>IF('Women D string input'!D78="","",'Women D string input'!D78)</f>
        <v/>
      </c>
      <c r="E1439" s="38" t="str">
        <f>IF('Women D string input'!E78="","",'Women D string input'!E78)</f>
        <v/>
      </c>
      <c r="F1439" s="145" t="str">
        <f>IF('Women D string input'!X78="","",'Women D string input'!G78+60*'Women D string input'!F78)</f>
        <v/>
      </c>
      <c r="G1439" s="46">
        <f>IF('Women D string input'!K78="","",'Women D string input'!K78)</f>
        <v>0</v>
      </c>
      <c r="H1439" s="46" t="str">
        <f>IF('Women D string input'!L78="","",'Women D string input'!L78)</f>
        <v/>
      </c>
      <c r="I1439" s="38" t="str">
        <f t="shared" si="138"/>
        <v/>
      </c>
      <c r="J1439" s="38" t="str">
        <f>IF('Women D string input'!H78="","",'Women D string input'!H78)</f>
        <v/>
      </c>
    </row>
    <row r="1440" spans="1:10">
      <c r="A1440" t="str">
        <f>IF('Women D string input'!A79="","",'Women D string input'!A79)</f>
        <v/>
      </c>
      <c r="B1440" s="38">
        <f>IF('Women D string input'!B79="","",'Women D string input'!B79)</f>
        <v>7</v>
      </c>
      <c r="C1440" s="38" t="str">
        <f>IF('Women D string input'!C79="","",'Women D string input'!C79)</f>
        <v/>
      </c>
      <c r="D1440" s="38" t="str">
        <f>IF('Women D string input'!D79="","",'Women D string input'!D79)</f>
        <v/>
      </c>
      <c r="E1440" s="38" t="str">
        <f>IF('Women D string input'!E79="","",'Women D string input'!E79)</f>
        <v/>
      </c>
      <c r="F1440" s="145" t="str">
        <f>IF('Women D string input'!X79="","",'Women D string input'!G79+60*'Women D string input'!F79)</f>
        <v/>
      </c>
      <c r="G1440" s="46">
        <f>IF('Women D string input'!K79="","",'Women D string input'!K79)</f>
        <v>0</v>
      </c>
      <c r="H1440" s="46" t="str">
        <f>IF('Women D string input'!L79="","",'Women D string input'!L79)</f>
        <v/>
      </c>
      <c r="I1440" s="38" t="str">
        <f t="shared" si="138"/>
        <v/>
      </c>
      <c r="J1440" s="38" t="str">
        <f>IF('Women D string input'!H79="","",'Women D string input'!H79)</f>
        <v/>
      </c>
    </row>
    <row r="1441" spans="1:10">
      <c r="A1441" t="str">
        <f>IF('Women D string input'!A80="","",'Women D string input'!A80)</f>
        <v/>
      </c>
      <c r="B1441" s="38">
        <f>IF('Women D string input'!B80="","",'Women D string input'!B80)</f>
        <v>8</v>
      </c>
      <c r="C1441" s="38" t="str">
        <f>IF('Women D string input'!C80="","",'Women D string input'!C80)</f>
        <v/>
      </c>
      <c r="D1441" s="38" t="str">
        <f>IF('Women D string input'!D80="","",'Women D string input'!D80)</f>
        <v/>
      </c>
      <c r="E1441" s="38" t="str">
        <f>IF('Women D string input'!E80="","",'Women D string input'!E80)</f>
        <v/>
      </c>
      <c r="F1441" s="145" t="str">
        <f>IF('Women D string input'!X80="","",'Women D string input'!G80+60*'Women D string input'!F80)</f>
        <v/>
      </c>
      <c r="G1441" s="46">
        <f>IF('Women D string input'!K80="","",'Women D string input'!K80)</f>
        <v>0</v>
      </c>
      <c r="H1441" s="46" t="str">
        <f>IF('Women D string input'!L80="","",'Women D string input'!L80)</f>
        <v/>
      </c>
      <c r="I1441" s="38" t="str">
        <f t="shared" si="138"/>
        <v/>
      </c>
      <c r="J1441" s="38" t="str">
        <f>IF('Women D string input'!H80="","",'Women D string input'!H80)</f>
        <v/>
      </c>
    </row>
    <row r="1442" spans="1:10">
      <c r="A1442" t="str">
        <f>IF('Women D string input'!A81="","",'Women D string input'!A81)</f>
        <v/>
      </c>
      <c r="B1442" s="38">
        <f>IF('Women D string input'!B81="","",'Women D string input'!B81)</f>
        <v>9</v>
      </c>
      <c r="C1442" s="38" t="str">
        <f>IF('Women D string input'!C81="","",'Women D string input'!C81)</f>
        <v/>
      </c>
      <c r="D1442" s="38" t="str">
        <f>IF('Women D string input'!D81="","",'Women D string input'!D81)</f>
        <v/>
      </c>
      <c r="E1442" s="38" t="str">
        <f>IF('Women D string input'!E81="","",'Women D string input'!E81)</f>
        <v/>
      </c>
      <c r="F1442" s="145" t="str">
        <f>IF('Women D string input'!X81="","",'Women D string input'!G81+60*'Women D string input'!F81)</f>
        <v/>
      </c>
      <c r="G1442" s="38">
        <f>IF('Women D string input'!K81="","",'Women D string input'!K81)</f>
        <v>0</v>
      </c>
      <c r="H1442" s="38" t="str">
        <f>IF('Women D string input'!L81="","",'Women D string input'!L81)</f>
        <v/>
      </c>
      <c r="I1442" s="99" t="str">
        <f>IF(G1442=0,"",F1442)</f>
        <v/>
      </c>
      <c r="J1442" s="38" t="str">
        <f>IF('Women D string input'!H81="","",'Women D string input'!H81)</f>
        <v/>
      </c>
    </row>
    <row r="1443" spans="1:10">
      <c r="A1443" t="str">
        <f>IF('Women D string input'!A82="","",'Women D string input'!A82)</f>
        <v/>
      </c>
      <c r="B1443" s="38">
        <f>IF('Women D string input'!B82="","",'Women D string input'!B82)</f>
        <v>10</v>
      </c>
      <c r="C1443" s="38" t="str">
        <f>IF('Women D string input'!C82="","",'Women D string input'!C82)</f>
        <v/>
      </c>
      <c r="D1443" s="38" t="str">
        <f>IF('Women D string input'!D82="","",'Women D string input'!D82)</f>
        <v/>
      </c>
      <c r="E1443" s="38" t="str">
        <f>IF('Women D string input'!E82="","",'Women D string input'!E82)</f>
        <v/>
      </c>
      <c r="F1443" s="145" t="str">
        <f>IF('Women D string input'!X82="","",'Women D string input'!G82+60*'Women D string input'!F82)</f>
        <v/>
      </c>
      <c r="G1443" s="38">
        <f>IF('Women D string input'!K82="","",'Women D string input'!K82)</f>
        <v>0</v>
      </c>
      <c r="H1443" s="38" t="str">
        <f>IF('Women D string input'!L82="","",'Women D string input'!L82)</f>
        <v/>
      </c>
      <c r="I1443" s="38" t="str">
        <f t="shared" ref="I1443:I1444" si="139">IF(G1443=0,"",F1443)</f>
        <v/>
      </c>
      <c r="J1443" s="38" t="str">
        <f>IF('Women D string input'!H82="","",'Women D string input'!H82)</f>
        <v/>
      </c>
    </row>
    <row r="1444" spans="1:10">
      <c r="A1444" t="str">
        <f>IF('Women D string input'!A83="","",'Women D string input'!A83)</f>
        <v/>
      </c>
      <c r="B1444" s="38">
        <f>IF('Women D string input'!B83="","",'Women D string input'!B83)</f>
        <v>11</v>
      </c>
      <c r="C1444" s="38" t="str">
        <f>IF('Women D string input'!C83="","",'Women D string input'!C83)</f>
        <v/>
      </c>
      <c r="D1444" s="38" t="str">
        <f>IF('Women D string input'!D83="","",'Women D string input'!D83)</f>
        <v/>
      </c>
      <c r="E1444" s="38" t="str">
        <f>IF('Women D string input'!E83="","",'Women D string input'!E83)</f>
        <v/>
      </c>
      <c r="F1444" s="145" t="str">
        <f>IF('Women D string input'!X83="","",'Women D string input'!G83+60*'Women D string input'!F83)</f>
        <v/>
      </c>
      <c r="G1444" s="38">
        <f>IF('Women D string input'!K83="","",'Women D string input'!K83)</f>
        <v>0</v>
      </c>
      <c r="H1444" s="38" t="str">
        <f>IF('Women D string input'!L83="","",'Women D string input'!L83)</f>
        <v/>
      </c>
      <c r="I1444" s="38" t="str">
        <f t="shared" si="139"/>
        <v/>
      </c>
      <c r="J1444" s="38" t="str">
        <f>IF('Women D string input'!H83="","",'Women D string input'!H83)</f>
        <v/>
      </c>
    </row>
    <row r="1445" spans="1:10">
      <c r="A1445" t="str">
        <f>IF('Women D string input'!A84="","",'Women D string input'!A84)</f>
        <v/>
      </c>
      <c r="B1445" s="38">
        <f>IF('Women D string input'!B84="","",'Women D string input'!B84)</f>
        <v>12</v>
      </c>
      <c r="C1445" s="38" t="str">
        <f>IF('Women D string input'!C84="","",'Women D string input'!C84)</f>
        <v/>
      </c>
      <c r="D1445" s="38" t="str">
        <f>IF('Women D string input'!D84="","",'Women D string input'!D84)</f>
        <v/>
      </c>
      <c r="E1445" s="38" t="str">
        <f>IF('Women D string input'!E84="","",'Women D string input'!E84)</f>
        <v/>
      </c>
      <c r="F1445" s="145" t="str">
        <f>IF('Women D string input'!X84="","",'Women D string input'!G84+60*'Women D string input'!F84)</f>
        <v/>
      </c>
      <c r="G1445" s="38">
        <f>IF('Women D string input'!K84="","",'Women D string input'!K84)</f>
        <v>0</v>
      </c>
      <c r="H1445" s="38" t="str">
        <f>IF('Women D string input'!L84="","",'Women D string input'!L84)</f>
        <v/>
      </c>
      <c r="I1445" s="38" t="str">
        <f>IF(G1445=0,"",F1445)</f>
        <v/>
      </c>
      <c r="J1445" s="38" t="str">
        <f>IF('Women D string input'!H84="","",'Women D string input'!H84)</f>
        <v/>
      </c>
    </row>
    <row r="1446" spans="1:10">
      <c r="A1446" t="str">
        <f>IF('Women D string input'!A85="","",'Women D string input'!A85)</f>
        <v/>
      </c>
      <c r="B1446" t="str">
        <f>IF('Women D string input'!B85="","",'Women D string input'!B85)</f>
        <v/>
      </c>
      <c r="C1446" t="str">
        <f>IF('Women D string input'!C85="","",'Women D string input'!C85)</f>
        <v/>
      </c>
      <c r="D1446" t="str">
        <f>IF('Women D string input'!D85="","",'Women D string input'!D85)</f>
        <v/>
      </c>
      <c r="E1446" t="str">
        <f>IF('Women D string input'!E85="","",'Women D string input'!E85)</f>
        <v/>
      </c>
      <c r="G1446" t="str">
        <f>IF('Women D string input'!K85="","",'Women D string input'!K85)</f>
        <v/>
      </c>
      <c r="H1446" t="str">
        <f>IF('Women D string input'!L85="","",'Women D string input'!L85)</f>
        <v/>
      </c>
      <c r="J1446" t="str">
        <f>IF('Women D string input'!H85="","",'Women D string input'!H85)</f>
        <v/>
      </c>
    </row>
    <row r="1447" spans="1:10">
      <c r="A1447" t="str">
        <f>IF('Women D string input'!A86="","",'Women D string input'!A86)</f>
        <v/>
      </c>
      <c r="B1447" t="str">
        <f>IF('Women D string input'!B86="","",'Women D string input'!B86)</f>
        <v/>
      </c>
      <c r="C1447" t="str">
        <f>IF('Women D string input'!C86="","",'Women D string input'!C86)</f>
        <v/>
      </c>
      <c r="D1447" t="str">
        <f>IF('Women D string input'!D86="","",'Women D string input'!D86)</f>
        <v/>
      </c>
      <c r="E1447" t="str">
        <f>IF('Women D string input'!E86="","",'Women D string input'!E86)</f>
        <v/>
      </c>
      <c r="G1447" t="str">
        <f>IF('Women D string input'!K86="","",'Women D string input'!K86)</f>
        <v/>
      </c>
      <c r="H1447" t="str">
        <f>IF('Women D string input'!L86="","",'Women D string input'!L86)</f>
        <v/>
      </c>
      <c r="J1447" t="str">
        <f>IF('Women D string input'!H86="","",'Women D string input'!H86)</f>
        <v/>
      </c>
    </row>
    <row r="1448" spans="1:10">
      <c r="A1448" s="39" t="str">
        <f>IF('Women D string input'!A87="","",'Women D string input'!A87)</f>
        <v>Event</v>
      </c>
      <c r="B1448" s="39" t="str">
        <f>IF('Women D string input'!B87="","",'Women D string input'!B87)</f>
        <v>Event</v>
      </c>
      <c r="C1448" s="39">
        <f>IF('Women D string input'!C87="","",'Women D string input'!C87)</f>
        <v>5000</v>
      </c>
      <c r="D1448" s="39" t="str">
        <f>IF('Women D string input'!D87="","",'Women D string input'!D87)</f>
        <v>metres</v>
      </c>
      <c r="E1448" s="40" t="str">
        <f>IF('Women D string input'!E87="","",'Women D string input'!E87)</f>
        <v/>
      </c>
      <c r="G1448" s="2" t="str">
        <f>IF('Women D string input'!K87="","",'Women D string input'!K87)</f>
        <v/>
      </c>
      <c r="H1448" s="2" t="str">
        <f>IF('Women D string input'!L87="","",'Women D string input'!L87)</f>
        <v/>
      </c>
      <c r="J1448" t="str">
        <f>IF('Women D string input'!H87="","",'Women D string input'!H87)</f>
        <v/>
      </c>
    </row>
    <row r="1449" spans="1:10">
      <c r="A1449" s="16">
        <f>IF('Women D string input'!A88="","",'Women D string input'!A88)</f>
        <v>5000</v>
      </c>
      <c r="B1449" s="41" t="str">
        <f>IF('Women D string input'!B88="","",'Women D string input'!B88)</f>
        <v>D string</v>
      </c>
      <c r="C1449" s="42" t="str">
        <f>IF('Women D string input'!C88="","",'Women D string input'!C88)</f>
        <v/>
      </c>
      <c r="D1449" s="42" t="str">
        <f>IF('Women D string input'!D88="","",'Women D string input'!D88)</f>
        <v/>
      </c>
      <c r="E1449" s="141" t="str">
        <f>IF('Women D string input'!E88="","",'Women D string input'!E88)</f>
        <v/>
      </c>
      <c r="F1449" s="43" t="str">
        <f>IF('Women D string input'!X88="","",'Women D string input'!X88)</f>
        <v>Formatted</v>
      </c>
      <c r="G1449" s="143" t="str">
        <f>IF('Women D string input'!K88="","",'Women D string input'!K88)</f>
        <v>Position</v>
      </c>
      <c r="H1449" s="146" t="str">
        <f>IF('Women D string input'!L88="","",'Women D string input'!L88)</f>
        <v>RAZA</v>
      </c>
      <c r="I1449" s="98" t="s">
        <v>261</v>
      </c>
      <c r="J1449" s="98" t="str">
        <f>IF('Women D string input'!H88="","",'Women D string input'!H88)</f>
        <v>Para</v>
      </c>
    </row>
    <row r="1450" spans="1:10">
      <c r="A1450" s="40" t="str">
        <f>IF('Women D string input'!A89="","",'Women D string input'!A89)</f>
        <v>WOMEN</v>
      </c>
      <c r="B1450" s="44" t="str">
        <f>IF('Women D string input'!B89="","",'Women D string input'!B89)</f>
        <v>Position</v>
      </c>
      <c r="C1450" s="37" t="str">
        <f>IF('Women D string input'!C89="","",'Women D string input'!C89)</f>
        <v>Competitor</v>
      </c>
      <c r="D1450" s="37" t="str">
        <f>IF('Women D string input'!D89="","",'Women D string input'!D89)</f>
        <v>Club</v>
      </c>
      <c r="E1450" s="142" t="str">
        <f>IF('Women D string input'!E89="","",'Women D string input'!E89)</f>
        <v>Bib Number</v>
      </c>
      <c r="F1450" s="45" t="str">
        <f>IF('Women D string input'!X89="","",'Women D string input'!X89)</f>
        <v>Performance</v>
      </c>
      <c r="G1450" s="144" t="str">
        <f>IF('Women D string input'!K89="","",'Women D string input'!K89)</f>
        <v>Points</v>
      </c>
      <c r="H1450" s="147" t="str">
        <f>IF('Women D string input'!L89="","",'Women D string input'!L89)</f>
        <v>Points</v>
      </c>
      <c r="I1450" s="44" t="s">
        <v>262</v>
      </c>
      <c r="J1450" s="44" t="str">
        <f>IF('Women D string input'!H89="","",'Women D string input'!H89)</f>
        <v>Category</v>
      </c>
    </row>
    <row r="1451" spans="1:10">
      <c r="A1451" t="str">
        <f>IF('Women D string input'!A90="","",'Women D string input'!A90)</f>
        <v/>
      </c>
      <c r="B1451" s="38">
        <f>IF('Women D string input'!B90="","",'Women D string input'!B90)</f>
        <v>1</v>
      </c>
      <c r="C1451" s="38" t="str">
        <f>IF('Women D string input'!C90="","",'Women D string input'!C90)</f>
        <v/>
      </c>
      <c r="D1451" s="38" t="str">
        <f>IF('Women D string input'!D90="","",'Women D string input'!D90)</f>
        <v/>
      </c>
      <c r="E1451" s="38" t="str">
        <f>IF('Women D string input'!E90="","",'Women D string input'!E90)</f>
        <v/>
      </c>
      <c r="F1451" s="145" t="str">
        <f>IF('Women D string input'!X90="","",'Women D string input'!G90+60*'Women D string input'!F90)</f>
        <v/>
      </c>
      <c r="G1451" s="46">
        <f>IF('Women D string input'!K90="","",'Women D string input'!K90)</f>
        <v>0</v>
      </c>
      <c r="H1451" s="46" t="str">
        <f>IF('Women D string input'!L90="","",'Women D string input'!L90)</f>
        <v/>
      </c>
      <c r="I1451" s="99" t="str">
        <f>IF(G1451=0,"",F1451)</f>
        <v/>
      </c>
      <c r="J1451" s="99" t="str">
        <f>IF('Women D string input'!H90="","",'Women D string input'!H90)</f>
        <v/>
      </c>
    </row>
    <row r="1452" spans="1:10">
      <c r="A1452" t="str">
        <f>IF('Women D string input'!A91="","",'Women D string input'!A91)</f>
        <v/>
      </c>
      <c r="B1452" s="38">
        <f>IF('Women D string input'!B91="","",'Women D string input'!B91)</f>
        <v>2</v>
      </c>
      <c r="C1452" s="38" t="str">
        <f>IF('Women D string input'!C91="","",'Women D string input'!C91)</f>
        <v/>
      </c>
      <c r="D1452" s="38" t="str">
        <f>IF('Women D string input'!D91="","",'Women D string input'!D91)</f>
        <v/>
      </c>
      <c r="E1452" s="38" t="str">
        <f>IF('Women D string input'!E91="","",'Women D string input'!E91)</f>
        <v/>
      </c>
      <c r="F1452" s="145" t="str">
        <f>IF('Women D string input'!X91="","",'Women D string input'!G91+60*'Women D string input'!F91)</f>
        <v/>
      </c>
      <c r="G1452" s="46">
        <f>IF('Women D string input'!K91="","",'Women D string input'!K91)</f>
        <v>0</v>
      </c>
      <c r="H1452" s="46" t="str">
        <f>IF('Women D string input'!L91="","",'Women D string input'!L91)</f>
        <v/>
      </c>
      <c r="I1452" s="38" t="str">
        <f t="shared" ref="I1452:I1458" si="140">IF(G1452=0,"",F1452)</f>
        <v/>
      </c>
      <c r="J1452" s="38" t="str">
        <f>IF('Women D string input'!H91="","",'Women D string input'!H91)</f>
        <v/>
      </c>
    </row>
    <row r="1453" spans="1:10">
      <c r="A1453" t="str">
        <f>IF('Women D string input'!A92="","",'Women D string input'!A92)</f>
        <v/>
      </c>
      <c r="B1453" s="38">
        <f>IF('Women D string input'!B92="","",'Women D string input'!B92)</f>
        <v>3</v>
      </c>
      <c r="C1453" s="38" t="str">
        <f>IF('Women D string input'!C92="","",'Women D string input'!C92)</f>
        <v/>
      </c>
      <c r="D1453" s="38" t="str">
        <f>IF('Women D string input'!D92="","",'Women D string input'!D92)</f>
        <v/>
      </c>
      <c r="E1453" s="38" t="str">
        <f>IF('Women D string input'!E92="","",'Women D string input'!E92)</f>
        <v/>
      </c>
      <c r="F1453" s="145" t="str">
        <f>IF('Women D string input'!X92="","",'Women D string input'!G92+60*'Women D string input'!F92)</f>
        <v/>
      </c>
      <c r="G1453" s="46">
        <f>IF('Women D string input'!K92="","",'Women D string input'!K92)</f>
        <v>0</v>
      </c>
      <c r="H1453" s="46" t="str">
        <f>IF('Women D string input'!L92="","",'Women D string input'!L92)</f>
        <v/>
      </c>
      <c r="I1453" s="38" t="str">
        <f t="shared" si="140"/>
        <v/>
      </c>
      <c r="J1453" s="38" t="str">
        <f>IF('Women D string input'!H92="","",'Women D string input'!H92)</f>
        <v/>
      </c>
    </row>
    <row r="1454" spans="1:10">
      <c r="A1454" t="str">
        <f>IF('Women D string input'!A93="","",'Women D string input'!A93)</f>
        <v/>
      </c>
      <c r="B1454" s="38">
        <f>IF('Women D string input'!B93="","",'Women D string input'!B93)</f>
        <v>4</v>
      </c>
      <c r="C1454" s="38" t="str">
        <f>IF('Women D string input'!C93="","",'Women D string input'!C93)</f>
        <v/>
      </c>
      <c r="D1454" s="38" t="str">
        <f>IF('Women D string input'!D93="","",'Women D string input'!D93)</f>
        <v/>
      </c>
      <c r="E1454" s="38" t="str">
        <f>IF('Women D string input'!E93="","",'Women D string input'!E93)</f>
        <v/>
      </c>
      <c r="F1454" s="145" t="str">
        <f>IF('Women D string input'!X93="","",'Women D string input'!G93+60*'Women D string input'!F93)</f>
        <v/>
      </c>
      <c r="G1454" s="46">
        <f>IF('Women D string input'!K93="","",'Women D string input'!K93)</f>
        <v>0</v>
      </c>
      <c r="H1454" s="46" t="str">
        <f>IF('Women D string input'!L93="","",'Women D string input'!L93)</f>
        <v/>
      </c>
      <c r="I1454" s="38" t="str">
        <f t="shared" si="140"/>
        <v/>
      </c>
      <c r="J1454" s="38" t="str">
        <f>IF('Women D string input'!H93="","",'Women D string input'!H93)</f>
        <v/>
      </c>
    </row>
    <row r="1455" spans="1:10">
      <c r="A1455" t="str">
        <f>IF('Women D string input'!A94="","",'Women D string input'!A94)</f>
        <v/>
      </c>
      <c r="B1455" s="38">
        <f>IF('Women D string input'!B94="","",'Women D string input'!B94)</f>
        <v>5</v>
      </c>
      <c r="C1455" s="38" t="str">
        <f>IF('Women D string input'!C94="","",'Women D string input'!C94)</f>
        <v/>
      </c>
      <c r="D1455" s="38" t="str">
        <f>IF('Women D string input'!D94="","",'Women D string input'!D94)</f>
        <v/>
      </c>
      <c r="E1455" s="38" t="str">
        <f>IF('Women D string input'!E94="","",'Women D string input'!E94)</f>
        <v/>
      </c>
      <c r="F1455" s="145" t="str">
        <f>IF('Women D string input'!X94="","",'Women D string input'!G94+60*'Women D string input'!F94)</f>
        <v/>
      </c>
      <c r="G1455" s="46">
        <f>IF('Women D string input'!K94="","",'Women D string input'!K94)</f>
        <v>0</v>
      </c>
      <c r="H1455" s="46" t="str">
        <f>IF('Women D string input'!L94="","",'Women D string input'!L94)</f>
        <v/>
      </c>
      <c r="I1455" s="38" t="str">
        <f t="shared" si="140"/>
        <v/>
      </c>
      <c r="J1455" s="38" t="str">
        <f>IF('Women D string input'!H94="","",'Women D string input'!H94)</f>
        <v/>
      </c>
    </row>
    <row r="1456" spans="1:10">
      <c r="A1456" t="str">
        <f>IF('Women D string input'!A95="","",'Women D string input'!A95)</f>
        <v/>
      </c>
      <c r="B1456" s="38">
        <f>IF('Women D string input'!B95="","",'Women D string input'!B95)</f>
        <v>6</v>
      </c>
      <c r="C1456" s="38" t="str">
        <f>IF('Women D string input'!C95="","",'Women D string input'!C95)</f>
        <v/>
      </c>
      <c r="D1456" s="38" t="str">
        <f>IF('Women D string input'!D95="","",'Women D string input'!D95)</f>
        <v/>
      </c>
      <c r="E1456" s="38" t="str">
        <f>IF('Women D string input'!E95="","",'Women D string input'!E95)</f>
        <v/>
      </c>
      <c r="F1456" s="145" t="str">
        <f>IF('Women D string input'!X95="","",'Women D string input'!G95+60*'Women D string input'!F95)</f>
        <v/>
      </c>
      <c r="G1456" s="46">
        <f>IF('Women D string input'!K95="","",'Women D string input'!K95)</f>
        <v>0</v>
      </c>
      <c r="H1456" s="46" t="str">
        <f>IF('Women D string input'!L95="","",'Women D string input'!L95)</f>
        <v/>
      </c>
      <c r="I1456" s="38" t="str">
        <f t="shared" si="140"/>
        <v/>
      </c>
      <c r="J1456" s="38" t="str">
        <f>IF('Women D string input'!H95="","",'Women D string input'!H95)</f>
        <v/>
      </c>
    </row>
    <row r="1457" spans="1:10">
      <c r="A1457" t="str">
        <f>IF('Women D string input'!A96="","",'Women D string input'!A96)</f>
        <v/>
      </c>
      <c r="B1457" s="38">
        <f>IF('Women D string input'!B96="","",'Women D string input'!B96)</f>
        <v>7</v>
      </c>
      <c r="C1457" s="38" t="str">
        <f>IF('Women D string input'!C96="","",'Women D string input'!C96)</f>
        <v/>
      </c>
      <c r="D1457" s="38" t="str">
        <f>IF('Women D string input'!D96="","",'Women D string input'!D96)</f>
        <v/>
      </c>
      <c r="E1457" s="38" t="str">
        <f>IF('Women D string input'!E96="","",'Women D string input'!E96)</f>
        <v/>
      </c>
      <c r="F1457" s="145" t="str">
        <f>IF('Women D string input'!X96="","",'Women D string input'!G96+60*'Women D string input'!F96)</f>
        <v/>
      </c>
      <c r="G1457" s="46">
        <f>IF('Women D string input'!K96="","",'Women D string input'!K96)</f>
        <v>0</v>
      </c>
      <c r="H1457" s="46" t="str">
        <f>IF('Women D string input'!L96="","",'Women D string input'!L96)</f>
        <v/>
      </c>
      <c r="I1457" s="38" t="str">
        <f t="shared" si="140"/>
        <v/>
      </c>
      <c r="J1457" s="38" t="str">
        <f>IF('Women D string input'!H96="","",'Women D string input'!H96)</f>
        <v/>
      </c>
    </row>
    <row r="1458" spans="1:10">
      <c r="A1458" t="str">
        <f>IF('Women D string input'!A97="","",'Women D string input'!A97)</f>
        <v/>
      </c>
      <c r="B1458" s="38">
        <f>IF('Women D string input'!B97="","",'Women D string input'!B97)</f>
        <v>8</v>
      </c>
      <c r="C1458" s="38" t="str">
        <f>IF('Women D string input'!C97="","",'Women D string input'!C97)</f>
        <v/>
      </c>
      <c r="D1458" s="38" t="str">
        <f>IF('Women D string input'!D97="","",'Women D string input'!D97)</f>
        <v/>
      </c>
      <c r="E1458" s="38" t="str">
        <f>IF('Women D string input'!E97="","",'Women D string input'!E97)</f>
        <v/>
      </c>
      <c r="F1458" s="145" t="str">
        <f>IF('Women D string input'!X97="","",'Women D string input'!G97+60*'Women D string input'!F97)</f>
        <v/>
      </c>
      <c r="G1458" s="46">
        <f>IF('Women D string input'!K97="","",'Women D string input'!K97)</f>
        <v>0</v>
      </c>
      <c r="H1458" s="46" t="str">
        <f>IF('Women D string input'!L97="","",'Women D string input'!L97)</f>
        <v/>
      </c>
      <c r="I1458" s="38" t="str">
        <f t="shared" si="140"/>
        <v/>
      </c>
      <c r="J1458" s="38" t="str">
        <f>IF('Women D string input'!H97="","",'Women D string input'!H97)</f>
        <v/>
      </c>
    </row>
    <row r="1459" spans="1:10">
      <c r="A1459" t="str">
        <f>IF('Women D string input'!A98="","",'Women D string input'!A98)</f>
        <v/>
      </c>
      <c r="B1459" s="38">
        <f>IF('Women D string input'!B98="","",'Women D string input'!B98)</f>
        <v>9</v>
      </c>
      <c r="C1459" s="38" t="str">
        <f>IF('Women D string input'!C98="","",'Women D string input'!C98)</f>
        <v/>
      </c>
      <c r="D1459" s="38" t="str">
        <f>IF('Women D string input'!D98="","",'Women D string input'!D98)</f>
        <v/>
      </c>
      <c r="E1459" s="38" t="str">
        <f>IF('Women D string input'!E98="","",'Women D string input'!E98)</f>
        <v/>
      </c>
      <c r="F1459" s="145" t="str">
        <f>IF('Women D string input'!X98="","",'Women D string input'!G98+60*'Women D string input'!F98)</f>
        <v/>
      </c>
      <c r="G1459" s="38">
        <f>IF('Women D string input'!K98="","",'Women D string input'!K98)</f>
        <v>0</v>
      </c>
      <c r="H1459" s="38" t="str">
        <f>IF('Women D string input'!L98="","",'Women D string input'!L98)</f>
        <v/>
      </c>
      <c r="I1459" s="99" t="str">
        <f>IF(G1459=0,"",F1459)</f>
        <v/>
      </c>
      <c r="J1459" s="38" t="str">
        <f>IF('Women D string input'!H98="","",'Women D string input'!H98)</f>
        <v/>
      </c>
    </row>
    <row r="1460" spans="1:10">
      <c r="A1460" t="str">
        <f>IF('Women D string input'!A99="","",'Women D string input'!A99)</f>
        <v/>
      </c>
      <c r="B1460" s="38">
        <f>IF('Women D string input'!B99="","",'Women D string input'!B99)</f>
        <v>10</v>
      </c>
      <c r="C1460" s="38" t="str">
        <f>IF('Women D string input'!C99="","",'Women D string input'!C99)</f>
        <v/>
      </c>
      <c r="D1460" s="38" t="str">
        <f>IF('Women D string input'!D99="","",'Women D string input'!D99)</f>
        <v/>
      </c>
      <c r="E1460" s="38" t="str">
        <f>IF('Women D string input'!E99="","",'Women D string input'!E99)</f>
        <v/>
      </c>
      <c r="F1460" s="145" t="str">
        <f>IF('Women D string input'!X99="","",'Women D string input'!G99+60*'Women D string input'!F99)</f>
        <v/>
      </c>
      <c r="G1460" s="38">
        <f>IF('Women D string input'!K99="","",'Women D string input'!K99)</f>
        <v>0</v>
      </c>
      <c r="H1460" s="38" t="str">
        <f>IF('Women D string input'!L99="","",'Women D string input'!L99)</f>
        <v/>
      </c>
      <c r="I1460" s="38" t="str">
        <f t="shared" ref="I1460:I1461" si="141">IF(G1460=0,"",F1460)</f>
        <v/>
      </c>
      <c r="J1460" s="38" t="str">
        <f>IF('Women D string input'!H99="","",'Women D string input'!H99)</f>
        <v/>
      </c>
    </row>
    <row r="1461" spans="1:10">
      <c r="A1461" t="str">
        <f>IF('Women D string input'!A100="","",'Women D string input'!A100)</f>
        <v/>
      </c>
      <c r="B1461" s="38">
        <f>IF('Women D string input'!B100="","",'Women D string input'!B100)</f>
        <v>11</v>
      </c>
      <c r="C1461" s="38" t="str">
        <f>IF('Women D string input'!C100="","",'Women D string input'!C100)</f>
        <v/>
      </c>
      <c r="D1461" s="38" t="str">
        <f>IF('Women D string input'!D100="","",'Women D string input'!D100)</f>
        <v/>
      </c>
      <c r="E1461" s="38" t="str">
        <f>IF('Women D string input'!E100="","",'Women D string input'!E100)</f>
        <v/>
      </c>
      <c r="F1461" s="145" t="str">
        <f>IF('Women D string input'!X100="","",'Women D string input'!G100+60*'Women D string input'!F100)</f>
        <v/>
      </c>
      <c r="G1461" s="38">
        <f>IF('Women D string input'!K100="","",'Women D string input'!K100)</f>
        <v>0</v>
      </c>
      <c r="H1461" s="38" t="str">
        <f>IF('Women D string input'!L100="","",'Women D string input'!L100)</f>
        <v/>
      </c>
      <c r="I1461" s="38" t="str">
        <f t="shared" si="141"/>
        <v/>
      </c>
      <c r="J1461" s="38" t="str">
        <f>IF('Women D string input'!H100="","",'Women D string input'!H100)</f>
        <v/>
      </c>
    </row>
    <row r="1462" spans="1:10">
      <c r="A1462" t="str">
        <f>IF('Women D string input'!A101="","",'Women D string input'!A101)</f>
        <v/>
      </c>
      <c r="B1462" s="38">
        <f>IF('Women D string input'!B101="","",'Women D string input'!B101)</f>
        <v>12</v>
      </c>
      <c r="C1462" s="38" t="str">
        <f>IF('Women D string input'!C101="","",'Women D string input'!C101)</f>
        <v/>
      </c>
      <c r="D1462" s="38" t="str">
        <f>IF('Women D string input'!D101="","",'Women D string input'!D101)</f>
        <v/>
      </c>
      <c r="E1462" s="38" t="str">
        <f>IF('Women D string input'!E101="","",'Women D string input'!E101)</f>
        <v/>
      </c>
      <c r="F1462" s="145" t="str">
        <f>IF('Women D string input'!X101="","",'Women D string input'!G101+60*'Women D string input'!F101)</f>
        <v/>
      </c>
      <c r="G1462" s="38">
        <f>IF('Women D string input'!K101="","",'Women D string input'!K101)</f>
        <v>0</v>
      </c>
      <c r="H1462" s="38" t="str">
        <f>IF('Women D string input'!L101="","",'Women D string input'!L101)</f>
        <v/>
      </c>
      <c r="I1462" s="38" t="str">
        <f>IF(G1462=0,"",F1462)</f>
        <v/>
      </c>
      <c r="J1462" s="38" t="str">
        <f>IF('Women D string input'!H101="","",'Women D string input'!H101)</f>
        <v/>
      </c>
    </row>
    <row r="1463" spans="1:10">
      <c r="A1463" t="str">
        <f>IF('Women D string input'!A102="","",'Women D string input'!A102)</f>
        <v/>
      </c>
      <c r="B1463" t="str">
        <f>IF('Women D string input'!B102="","",'Women D string input'!B102)</f>
        <v/>
      </c>
      <c r="C1463" t="str">
        <f>IF('Women D string input'!C102="","",'Women D string input'!C102)</f>
        <v/>
      </c>
      <c r="D1463" t="str">
        <f>IF('Women D string input'!D102="","",'Women D string input'!D102)</f>
        <v/>
      </c>
      <c r="E1463" t="str">
        <f>IF('Women D string input'!E102="","",'Women D string input'!E102)</f>
        <v/>
      </c>
      <c r="G1463" t="str">
        <f>IF('Women D string input'!K102="","",'Women D string input'!K102)</f>
        <v/>
      </c>
      <c r="H1463" t="str">
        <f>IF('Women D string input'!L102="","",'Women D string input'!L102)</f>
        <v/>
      </c>
      <c r="J1463" t="str">
        <f>IF('Women D string input'!H102="","",'Women D string input'!H102)</f>
        <v/>
      </c>
    </row>
    <row r="1464" spans="1:10">
      <c r="A1464" t="str">
        <f>IF('Women D string input'!A103="","",'Women D string input'!A103)</f>
        <v/>
      </c>
      <c r="B1464" t="str">
        <f>IF('Women D string input'!B103="","",'Women D string input'!B103)</f>
        <v/>
      </c>
      <c r="C1464" t="str">
        <f>IF('Women D string input'!C103="","",'Women D string input'!C103)</f>
        <v/>
      </c>
      <c r="D1464" t="str">
        <f>IF('Women D string input'!D103="","",'Women D string input'!D103)</f>
        <v/>
      </c>
      <c r="E1464" t="str">
        <f>IF('Women D string input'!E103="","",'Women D string input'!E103)</f>
        <v/>
      </c>
      <c r="G1464" t="str">
        <f>IF('Women D string input'!K103="","",'Women D string input'!K103)</f>
        <v/>
      </c>
      <c r="H1464" t="str">
        <f>IF('Women D string input'!L103="","",'Women D string input'!L103)</f>
        <v/>
      </c>
      <c r="J1464" t="str">
        <f>IF('Women D string input'!H103="","",'Women D string input'!H103)</f>
        <v/>
      </c>
    </row>
    <row r="1465" spans="1:10">
      <c r="A1465" s="39" t="str">
        <f>IF('Women D string input'!A104="","",'Women D string input'!A104)</f>
        <v>Event</v>
      </c>
      <c r="B1465" s="39" t="str">
        <f>IF('Women D string input'!B104="","",'Women D string input'!B104)</f>
        <v>Event</v>
      </c>
      <c r="C1465" s="39" t="str">
        <f>IF('Women D string input'!C104="","",'Women D string input'!C104)</f>
        <v>HJ</v>
      </c>
      <c r="D1465" s="39" t="str">
        <f>IF('Women D string input'!D104="","",'Women D string input'!D104)</f>
        <v>metres</v>
      </c>
      <c r="E1465" s="40" t="str">
        <f>IF('Women D string input'!E104="","",'Women D string input'!E104)</f>
        <v/>
      </c>
      <c r="G1465" s="2" t="str">
        <f>IF('Women D string input'!K104="","",'Women D string input'!K104)</f>
        <v/>
      </c>
      <c r="H1465" s="2" t="str">
        <f>IF('Women D string input'!L104="","",'Women D string input'!L104)</f>
        <v/>
      </c>
      <c r="J1465" t="str">
        <f>IF('Women D string input'!H104="","",'Women D string input'!H104)</f>
        <v/>
      </c>
    </row>
    <row r="1466" spans="1:10">
      <c r="A1466" s="16" t="str">
        <f>IF('Women D string input'!A105="","",'Women D string input'!A105)</f>
        <v>HJ</v>
      </c>
      <c r="B1466" s="41" t="str">
        <f>IF('Women D string input'!B105="","",'Women D string input'!B105)</f>
        <v>D string</v>
      </c>
      <c r="C1466" s="42" t="str">
        <f>IF('Women D string input'!C105="","",'Women D string input'!C105)</f>
        <v/>
      </c>
      <c r="D1466" s="42" t="str">
        <f>IF('Women D string input'!D105="","",'Women D string input'!D105)</f>
        <v/>
      </c>
      <c r="E1466" s="141" t="str">
        <f>IF('Women D string input'!E105="","",'Women D string input'!E105)</f>
        <v/>
      </c>
      <c r="F1466" s="43" t="str">
        <f>IF('Women D string input'!X105="","",'Women D string input'!X105)</f>
        <v>Formatted</v>
      </c>
      <c r="G1466" s="143" t="str">
        <f>IF('Women D string input'!K105="","",'Women D string input'!K105)</f>
        <v>Position</v>
      </c>
      <c r="H1466" s="146" t="str">
        <f>IF('Women D string input'!L105="","",'Women D string input'!L105)</f>
        <v>RAZA</v>
      </c>
      <c r="I1466" s="98" t="s">
        <v>261</v>
      </c>
      <c r="J1466" s="98" t="str">
        <f>IF('Women D string input'!H105="","",'Women D string input'!H105)</f>
        <v>Para</v>
      </c>
    </row>
    <row r="1467" spans="1:10">
      <c r="A1467" s="40" t="str">
        <f>IF('Women D string input'!A106="","",'Women D string input'!A106)</f>
        <v>WOMEN</v>
      </c>
      <c r="B1467" s="44" t="str">
        <f>IF('Women D string input'!B106="","",'Women D string input'!B106)</f>
        <v>Position</v>
      </c>
      <c r="C1467" s="37" t="str">
        <f>IF('Women D string input'!C106="","",'Women D string input'!C106)</f>
        <v>Competitor</v>
      </c>
      <c r="D1467" s="37" t="str">
        <f>IF('Women D string input'!D106="","",'Women D string input'!D106)</f>
        <v>Club</v>
      </c>
      <c r="E1467" s="142" t="str">
        <f>IF('Women D string input'!E106="","",'Women D string input'!E106)</f>
        <v>Bib Number</v>
      </c>
      <c r="F1467" s="45" t="str">
        <f>IF('Women D string input'!X106="","",'Women D string input'!X106)</f>
        <v>Performance</v>
      </c>
      <c r="G1467" s="144" t="str">
        <f>IF('Women D string input'!K106="","",'Women D string input'!K106)</f>
        <v>Points</v>
      </c>
      <c r="H1467" s="147" t="str">
        <f>IF('Women D string input'!L106="","",'Women D string input'!L106)</f>
        <v>Points</v>
      </c>
      <c r="I1467" s="44" t="s">
        <v>262</v>
      </c>
      <c r="J1467" s="44" t="str">
        <f>IF('Women D string input'!H106="","",'Women D string input'!H106)</f>
        <v>Category</v>
      </c>
    </row>
    <row r="1468" spans="1:10">
      <c r="A1468" t="str">
        <f>IF('Women D string input'!A107="","",'Women D string input'!A107)</f>
        <v/>
      </c>
      <c r="B1468" s="38">
        <f>IF('Women D string input'!B107="","",'Women D string input'!B107)</f>
        <v>1</v>
      </c>
      <c r="C1468" s="38" t="str">
        <f>IF('Women D string input'!C107="","",'Women D string input'!C107)</f>
        <v/>
      </c>
      <c r="D1468" s="38" t="str">
        <f>IF('Women D string input'!D107="","",'Women D string input'!D107)</f>
        <v/>
      </c>
      <c r="E1468" s="38" t="str">
        <f>IF('Women D string input'!E107="","",'Women D string input'!E107)</f>
        <v/>
      </c>
      <c r="F1468" s="145" t="str">
        <f>IF('Women D string input'!X107="","",'Women D string input'!X107)</f>
        <v/>
      </c>
      <c r="G1468" s="46">
        <f>IF('Women D string input'!K107="","",'Women D string input'!K107)</f>
        <v>0</v>
      </c>
      <c r="H1468" s="46" t="str">
        <f>IF('Women D string input'!L107="","",'Women D string input'!L107)</f>
        <v/>
      </c>
      <c r="I1468" s="99" t="str">
        <f>IF(G1468=0,"",F1468)</f>
        <v/>
      </c>
      <c r="J1468" s="99" t="str">
        <f>IF('Women D string input'!H107="","",'Women D string input'!H107)</f>
        <v/>
      </c>
    </row>
    <row r="1469" spans="1:10">
      <c r="A1469" t="str">
        <f>IF('Women D string input'!A108="","",'Women D string input'!A108)</f>
        <v/>
      </c>
      <c r="B1469" s="38">
        <f>IF('Women D string input'!B108="","",'Women D string input'!B108)</f>
        <v>2</v>
      </c>
      <c r="C1469" s="38" t="str">
        <f>IF('Women D string input'!C108="","",'Women D string input'!C108)</f>
        <v/>
      </c>
      <c r="D1469" s="38" t="str">
        <f>IF('Women D string input'!D108="","",'Women D string input'!D108)</f>
        <v/>
      </c>
      <c r="E1469" s="38" t="str">
        <f>IF('Women D string input'!E108="","",'Women D string input'!E108)</f>
        <v/>
      </c>
      <c r="F1469" s="46" t="str">
        <f>IF('Women D string input'!X108="","",'Women D string input'!X108)</f>
        <v/>
      </c>
      <c r="G1469" s="46">
        <f>IF('Women D string input'!K108="","",'Women D string input'!K108)</f>
        <v>0</v>
      </c>
      <c r="H1469" s="46" t="str">
        <f>IF('Women D string input'!L108="","",'Women D string input'!L108)</f>
        <v/>
      </c>
      <c r="I1469" s="38" t="str">
        <f t="shared" ref="I1469:I1475" si="142">IF(G1469=0,"",F1469)</f>
        <v/>
      </c>
      <c r="J1469" s="38" t="str">
        <f>IF('Women D string input'!H108="","",'Women D string input'!H108)</f>
        <v/>
      </c>
    </row>
    <row r="1470" spans="1:10">
      <c r="A1470" t="str">
        <f>IF('Women D string input'!A109="","",'Women D string input'!A109)</f>
        <v/>
      </c>
      <c r="B1470" s="38">
        <f>IF('Women D string input'!B109="","",'Women D string input'!B109)</f>
        <v>3</v>
      </c>
      <c r="C1470" s="38" t="str">
        <f>IF('Women D string input'!C109="","",'Women D string input'!C109)</f>
        <v/>
      </c>
      <c r="D1470" s="38" t="str">
        <f>IF('Women D string input'!D109="","",'Women D string input'!D109)</f>
        <v/>
      </c>
      <c r="E1470" s="38" t="str">
        <f>IF('Women D string input'!E109="","",'Women D string input'!E109)</f>
        <v/>
      </c>
      <c r="F1470" s="46" t="str">
        <f>IF('Women D string input'!X109="","",'Women D string input'!X109)</f>
        <v/>
      </c>
      <c r="G1470" s="46">
        <f>IF('Women D string input'!K109="","",'Women D string input'!K109)</f>
        <v>0</v>
      </c>
      <c r="H1470" s="46" t="str">
        <f>IF('Women D string input'!L109="","",'Women D string input'!L109)</f>
        <v/>
      </c>
      <c r="I1470" s="38" t="str">
        <f t="shared" si="142"/>
        <v/>
      </c>
      <c r="J1470" s="38" t="str">
        <f>IF('Women D string input'!H109="","",'Women D string input'!H109)</f>
        <v/>
      </c>
    </row>
    <row r="1471" spans="1:10">
      <c r="A1471" t="str">
        <f>IF('Women D string input'!A110="","",'Women D string input'!A110)</f>
        <v/>
      </c>
      <c r="B1471" s="38">
        <f>IF('Women D string input'!B110="","",'Women D string input'!B110)</f>
        <v>4</v>
      </c>
      <c r="C1471" s="38" t="str">
        <f>IF('Women D string input'!C110="","",'Women D string input'!C110)</f>
        <v/>
      </c>
      <c r="D1471" s="38" t="str">
        <f>IF('Women D string input'!D110="","",'Women D string input'!D110)</f>
        <v/>
      </c>
      <c r="E1471" s="38" t="str">
        <f>IF('Women D string input'!E110="","",'Women D string input'!E110)</f>
        <v/>
      </c>
      <c r="F1471" s="46" t="str">
        <f>IF('Women D string input'!X110="","",'Women D string input'!X110)</f>
        <v/>
      </c>
      <c r="G1471" s="46">
        <f>IF('Women D string input'!K110="","",'Women D string input'!K110)</f>
        <v>0</v>
      </c>
      <c r="H1471" s="46" t="str">
        <f>IF('Women D string input'!L110="","",'Women D string input'!L110)</f>
        <v/>
      </c>
      <c r="I1471" s="38" t="str">
        <f t="shared" si="142"/>
        <v/>
      </c>
      <c r="J1471" s="38" t="str">
        <f>IF('Women D string input'!H110="","",'Women D string input'!H110)</f>
        <v/>
      </c>
    </row>
    <row r="1472" spans="1:10">
      <c r="A1472" t="str">
        <f>IF('Women D string input'!A111="","",'Women D string input'!A111)</f>
        <v/>
      </c>
      <c r="B1472" s="38">
        <f>IF('Women D string input'!B111="","",'Women D string input'!B111)</f>
        <v>5</v>
      </c>
      <c r="C1472" s="38" t="str">
        <f>IF('Women D string input'!C111="","",'Women D string input'!C111)</f>
        <v/>
      </c>
      <c r="D1472" s="38" t="str">
        <f>IF('Women D string input'!D111="","",'Women D string input'!D111)</f>
        <v/>
      </c>
      <c r="E1472" s="38" t="str">
        <f>IF('Women D string input'!E111="","",'Women D string input'!E111)</f>
        <v/>
      </c>
      <c r="F1472" s="46" t="str">
        <f>IF('Women D string input'!X111="","",'Women D string input'!X111)</f>
        <v/>
      </c>
      <c r="G1472" s="46">
        <f>IF('Women D string input'!K111="","",'Women D string input'!K111)</f>
        <v>0</v>
      </c>
      <c r="H1472" s="46" t="str">
        <f>IF('Women D string input'!L111="","",'Women D string input'!L111)</f>
        <v/>
      </c>
      <c r="I1472" s="38" t="str">
        <f t="shared" si="142"/>
        <v/>
      </c>
      <c r="J1472" s="38" t="str">
        <f>IF('Women D string input'!H111="","",'Women D string input'!H111)</f>
        <v/>
      </c>
    </row>
    <row r="1473" spans="1:10">
      <c r="A1473" t="str">
        <f>IF('Women D string input'!A112="","",'Women D string input'!A112)</f>
        <v/>
      </c>
      <c r="B1473" s="38">
        <f>IF('Women D string input'!B112="","",'Women D string input'!B112)</f>
        <v>6</v>
      </c>
      <c r="C1473" s="38" t="str">
        <f>IF('Women D string input'!C112="","",'Women D string input'!C112)</f>
        <v/>
      </c>
      <c r="D1473" s="38" t="str">
        <f>IF('Women D string input'!D112="","",'Women D string input'!D112)</f>
        <v/>
      </c>
      <c r="E1473" s="38" t="str">
        <f>IF('Women D string input'!E112="","",'Women D string input'!E112)</f>
        <v/>
      </c>
      <c r="F1473" s="46" t="str">
        <f>IF('Women D string input'!X112="","",'Women D string input'!X112)</f>
        <v/>
      </c>
      <c r="G1473" s="46">
        <f>IF('Women D string input'!K112="","",'Women D string input'!K112)</f>
        <v>0</v>
      </c>
      <c r="H1473" s="46" t="str">
        <f>IF('Women D string input'!L112="","",'Women D string input'!L112)</f>
        <v/>
      </c>
      <c r="I1473" s="38" t="str">
        <f t="shared" si="142"/>
        <v/>
      </c>
      <c r="J1473" s="38" t="str">
        <f>IF('Women D string input'!H112="","",'Women D string input'!H112)</f>
        <v/>
      </c>
    </row>
    <row r="1474" spans="1:10">
      <c r="A1474" t="str">
        <f>IF('Women D string input'!A113="","",'Women D string input'!A113)</f>
        <v/>
      </c>
      <c r="B1474" s="38">
        <f>IF('Women D string input'!B113="","",'Women D string input'!B113)</f>
        <v>7</v>
      </c>
      <c r="C1474" s="38" t="str">
        <f>IF('Women D string input'!C113="","",'Women D string input'!C113)</f>
        <v/>
      </c>
      <c r="D1474" s="38" t="str">
        <f>IF('Women D string input'!D113="","",'Women D string input'!D113)</f>
        <v/>
      </c>
      <c r="E1474" s="38" t="str">
        <f>IF('Women D string input'!E113="","",'Women D string input'!E113)</f>
        <v/>
      </c>
      <c r="F1474" s="46" t="str">
        <f>IF('Women D string input'!X113="","",'Women D string input'!X113)</f>
        <v/>
      </c>
      <c r="G1474" s="46">
        <f>IF('Women D string input'!K113="","",'Women D string input'!K113)</f>
        <v>0</v>
      </c>
      <c r="H1474" s="46" t="str">
        <f>IF('Women D string input'!L113="","",'Women D string input'!L113)</f>
        <v/>
      </c>
      <c r="I1474" s="38" t="str">
        <f t="shared" si="142"/>
        <v/>
      </c>
      <c r="J1474" s="38" t="str">
        <f>IF('Women D string input'!H113="","",'Women D string input'!H113)</f>
        <v/>
      </c>
    </row>
    <row r="1475" spans="1:10">
      <c r="A1475" t="str">
        <f>IF('Women D string input'!A114="","",'Women D string input'!A114)</f>
        <v/>
      </c>
      <c r="B1475" s="38">
        <f>IF('Women D string input'!B114="","",'Women D string input'!B114)</f>
        <v>8</v>
      </c>
      <c r="C1475" s="38" t="str">
        <f>IF('Women D string input'!C114="","",'Women D string input'!C114)</f>
        <v/>
      </c>
      <c r="D1475" s="38" t="str">
        <f>IF('Women D string input'!D114="","",'Women D string input'!D114)</f>
        <v/>
      </c>
      <c r="E1475" s="38" t="str">
        <f>IF('Women D string input'!E114="","",'Women D string input'!E114)</f>
        <v/>
      </c>
      <c r="F1475" s="46" t="str">
        <f>IF('Women D string input'!X114="","",'Women D string input'!X114)</f>
        <v/>
      </c>
      <c r="G1475" s="46">
        <f>IF('Women D string input'!K114="","",'Women D string input'!K114)</f>
        <v>0</v>
      </c>
      <c r="H1475" s="46" t="str">
        <f>IF('Women D string input'!L114="","",'Women D string input'!L114)</f>
        <v/>
      </c>
      <c r="I1475" s="38" t="str">
        <f t="shared" si="142"/>
        <v/>
      </c>
      <c r="J1475" s="38" t="str">
        <f>IF('Women D string input'!H114="","",'Women D string input'!H114)</f>
        <v/>
      </c>
    </row>
    <row r="1476" spans="1:10">
      <c r="A1476" t="str">
        <f>IF('Women D string input'!A115="","",'Women D string input'!A115)</f>
        <v/>
      </c>
      <c r="B1476" s="38">
        <f>IF('Women D string input'!B115="","",'Women D string input'!B115)</f>
        <v>9</v>
      </c>
      <c r="C1476" s="38" t="str">
        <f>IF('Women D string input'!C115="","",'Women D string input'!C115)</f>
        <v/>
      </c>
      <c r="D1476" s="38" t="str">
        <f>IF('Women D string input'!D115="","",'Women D string input'!D115)</f>
        <v/>
      </c>
      <c r="E1476" s="38" t="str">
        <f>IF('Women D string input'!E115="","",'Women D string input'!E115)</f>
        <v/>
      </c>
      <c r="F1476" s="46" t="str">
        <f>IF('Women D string input'!X115="","",'Women D string input'!X115)</f>
        <v/>
      </c>
      <c r="G1476" s="38">
        <f>IF('Women D string input'!K115="","",'Women D string input'!K115)</f>
        <v>0</v>
      </c>
      <c r="H1476" s="38" t="str">
        <f>IF('Women D string input'!L115="","",'Women D string input'!L115)</f>
        <v/>
      </c>
      <c r="I1476" s="99" t="str">
        <f>IF(G1476=0,"",F1476)</f>
        <v/>
      </c>
      <c r="J1476" s="38" t="str">
        <f>IF('Women D string input'!H115="","",'Women D string input'!H115)</f>
        <v/>
      </c>
    </row>
    <row r="1477" spans="1:10">
      <c r="A1477" t="str">
        <f>IF('Women D string input'!A116="","",'Women D string input'!A116)</f>
        <v/>
      </c>
      <c r="B1477" s="38">
        <f>IF('Women D string input'!B116="","",'Women D string input'!B116)</f>
        <v>10</v>
      </c>
      <c r="C1477" s="38" t="str">
        <f>IF('Women D string input'!C116="","",'Women D string input'!C116)</f>
        <v/>
      </c>
      <c r="D1477" s="38" t="str">
        <f>IF('Women D string input'!D116="","",'Women D string input'!D116)</f>
        <v/>
      </c>
      <c r="E1477" s="38" t="str">
        <f>IF('Women D string input'!E116="","",'Women D string input'!E116)</f>
        <v/>
      </c>
      <c r="F1477" s="46" t="str">
        <f>IF('Women D string input'!X116="","",'Women D string input'!X116)</f>
        <v/>
      </c>
      <c r="G1477" s="38">
        <f>IF('Women D string input'!K116="","",'Women D string input'!K116)</f>
        <v>0</v>
      </c>
      <c r="H1477" s="38" t="str">
        <f>IF('Women D string input'!L116="","",'Women D string input'!L116)</f>
        <v/>
      </c>
      <c r="I1477" s="38" t="str">
        <f t="shared" ref="I1477:I1478" si="143">IF(G1477=0,"",F1477)</f>
        <v/>
      </c>
      <c r="J1477" s="38" t="str">
        <f>IF('Women D string input'!H116="","",'Women D string input'!H116)</f>
        <v/>
      </c>
    </row>
    <row r="1478" spans="1:10">
      <c r="A1478" t="str">
        <f>IF('Women D string input'!A117="","",'Women D string input'!A117)</f>
        <v/>
      </c>
      <c r="B1478" s="38">
        <f>IF('Women D string input'!B117="","",'Women D string input'!B117)</f>
        <v>11</v>
      </c>
      <c r="C1478" s="38" t="str">
        <f>IF('Women D string input'!C117="","",'Women D string input'!C117)</f>
        <v/>
      </c>
      <c r="D1478" s="38" t="str">
        <f>IF('Women D string input'!D117="","",'Women D string input'!D117)</f>
        <v/>
      </c>
      <c r="E1478" s="38" t="str">
        <f>IF('Women D string input'!E117="","",'Women D string input'!E117)</f>
        <v/>
      </c>
      <c r="F1478" s="46" t="str">
        <f>IF('Women D string input'!X117="","",'Women D string input'!X117)</f>
        <v/>
      </c>
      <c r="G1478" s="38">
        <f>IF('Women D string input'!K117="","",'Women D string input'!K117)</f>
        <v>0</v>
      </c>
      <c r="H1478" s="38" t="str">
        <f>IF('Women D string input'!L117="","",'Women D string input'!L117)</f>
        <v/>
      </c>
      <c r="I1478" s="38" t="str">
        <f t="shared" si="143"/>
        <v/>
      </c>
      <c r="J1478" s="38" t="str">
        <f>IF('Women D string input'!H117="","",'Women D string input'!H117)</f>
        <v/>
      </c>
    </row>
    <row r="1479" spans="1:10">
      <c r="A1479" t="str">
        <f>IF('Women D string input'!A118="","",'Women D string input'!A118)</f>
        <v/>
      </c>
      <c r="B1479" s="38">
        <f>IF('Women D string input'!B118="","",'Women D string input'!B118)</f>
        <v>12</v>
      </c>
      <c r="C1479" s="38" t="str">
        <f>IF('Women D string input'!C118="","",'Women D string input'!C118)</f>
        <v/>
      </c>
      <c r="D1479" s="38" t="str">
        <f>IF('Women D string input'!D118="","",'Women D string input'!D118)</f>
        <v/>
      </c>
      <c r="E1479" s="38" t="str">
        <f>IF('Women D string input'!E118="","",'Women D string input'!E118)</f>
        <v/>
      </c>
      <c r="F1479" s="46" t="str">
        <f>IF('Women D string input'!X118="","",'Women D string input'!X118)</f>
        <v/>
      </c>
      <c r="G1479" s="38">
        <f>IF('Women D string input'!K118="","",'Women D string input'!K118)</f>
        <v>0</v>
      </c>
      <c r="H1479" s="38" t="str">
        <f>IF('Women D string input'!L118="","",'Women D string input'!L118)</f>
        <v/>
      </c>
      <c r="I1479" s="38" t="str">
        <f>IF(G1479=0,"",F1479)</f>
        <v/>
      </c>
      <c r="J1479" s="38" t="str">
        <f>IF('Women D string input'!H118="","",'Women D string input'!H118)</f>
        <v/>
      </c>
    </row>
    <row r="1480" spans="1:10">
      <c r="A1480" t="str">
        <f>IF('Women D string input'!A119="","",'Women D string input'!A119)</f>
        <v/>
      </c>
      <c r="B1480" t="str">
        <f>IF('Women D string input'!B119="","",'Women D string input'!B119)</f>
        <v/>
      </c>
      <c r="C1480" t="str">
        <f>IF('Women D string input'!C119="","",'Women D string input'!C119)</f>
        <v/>
      </c>
      <c r="D1480" t="str">
        <f>IF('Women D string input'!D119="","",'Women D string input'!D119)</f>
        <v/>
      </c>
      <c r="E1480" t="str">
        <f>IF('Women D string input'!E119="","",'Women D string input'!E119)</f>
        <v/>
      </c>
      <c r="F1480" s="2" t="str">
        <f>IF('Women D string input'!X119="","",'Women D string input'!X119)</f>
        <v/>
      </c>
      <c r="G1480" t="str">
        <f>IF('Women D string input'!K119="","",'Women D string input'!K119)</f>
        <v/>
      </c>
      <c r="H1480" t="str">
        <f>IF('Women D string input'!L119="","",'Women D string input'!L119)</f>
        <v/>
      </c>
      <c r="J1480" t="str">
        <f>IF('Women D string input'!H119="","",'Women D string input'!H119)</f>
        <v/>
      </c>
    </row>
    <row r="1481" spans="1:10">
      <c r="A1481" t="str">
        <f>IF('Women D string input'!A120="","",'Women D string input'!A120)</f>
        <v/>
      </c>
      <c r="B1481" t="str">
        <f>IF('Women D string input'!B120="","",'Women D string input'!B120)</f>
        <v/>
      </c>
      <c r="C1481" t="str">
        <f>IF('Women D string input'!C120="","",'Women D string input'!C120)</f>
        <v/>
      </c>
      <c r="D1481" t="str">
        <f>IF('Women D string input'!D120="","",'Women D string input'!D120)</f>
        <v/>
      </c>
      <c r="E1481" t="str">
        <f>IF('Women D string input'!E120="","",'Women D string input'!E120)</f>
        <v/>
      </c>
      <c r="F1481" s="2" t="str">
        <f>IF('Women D string input'!X120="","",'Women D string input'!X120)</f>
        <v/>
      </c>
      <c r="G1481" t="str">
        <f>IF('Women D string input'!K120="","",'Women D string input'!K120)</f>
        <v/>
      </c>
      <c r="H1481" t="str">
        <f>IF('Women D string input'!L120="","",'Women D string input'!L120)</f>
        <v/>
      </c>
      <c r="J1481" t="str">
        <f>IF('Women D string input'!H120="","",'Women D string input'!H120)</f>
        <v/>
      </c>
    </row>
    <row r="1482" spans="1:10">
      <c r="A1482" s="39" t="str">
        <f>IF('Women D string input'!A121="","",'Women D string input'!A121)</f>
        <v>Event</v>
      </c>
      <c r="B1482" s="39" t="str">
        <f>IF('Women D string input'!B121="","",'Women D string input'!B121)</f>
        <v>Event</v>
      </c>
      <c r="C1482" s="39" t="str">
        <f>IF('Women D string input'!C121="","",'Women D string input'!C121)</f>
        <v>LJ</v>
      </c>
      <c r="D1482" s="39" t="str">
        <f>IF('Women D string input'!D121="","",'Women D string input'!D121)</f>
        <v>metres</v>
      </c>
      <c r="E1482" s="40" t="str">
        <f>IF('Women D string input'!E121="","",'Women D string input'!E121)</f>
        <v/>
      </c>
      <c r="F1482" s="2" t="str">
        <f>IF('Women D string input'!X121="","",'Women D string input'!X121)</f>
        <v/>
      </c>
      <c r="G1482" s="2" t="str">
        <f>IF('Women D string input'!K121="","",'Women D string input'!K121)</f>
        <v/>
      </c>
      <c r="H1482" s="2" t="str">
        <f>IF('Women D string input'!L121="","",'Women D string input'!L121)</f>
        <v/>
      </c>
      <c r="J1482" t="str">
        <f>IF('Women D string input'!H121="","",'Women D string input'!H121)</f>
        <v/>
      </c>
    </row>
    <row r="1483" spans="1:10">
      <c r="A1483" s="16" t="str">
        <f>IF('Women D string input'!A122="","",'Women D string input'!A122)</f>
        <v>LJ</v>
      </c>
      <c r="B1483" s="41" t="str">
        <f>IF('Women D string input'!B122="","",'Women D string input'!B122)</f>
        <v>D string</v>
      </c>
      <c r="C1483" s="42" t="str">
        <f>IF('Women D string input'!C122="","",'Women D string input'!C122)</f>
        <v/>
      </c>
      <c r="D1483" s="42" t="str">
        <f>IF('Women D string input'!D122="","",'Women D string input'!D122)</f>
        <v/>
      </c>
      <c r="E1483" s="141" t="str">
        <f>IF('Women D string input'!E122="","",'Women D string input'!E122)</f>
        <v/>
      </c>
      <c r="F1483" s="43" t="str">
        <f>IF('Women D string input'!X122="","",'Women D string input'!X122)</f>
        <v>Formatted</v>
      </c>
      <c r="G1483" s="143" t="str">
        <f>IF('Women D string input'!K122="","",'Women D string input'!K122)</f>
        <v>Position</v>
      </c>
      <c r="H1483" s="146" t="str">
        <f>IF('Women D string input'!L122="","",'Women D string input'!L122)</f>
        <v>RAZA</v>
      </c>
      <c r="I1483" s="98" t="s">
        <v>261</v>
      </c>
      <c r="J1483" s="98" t="str">
        <f>IF('Women D string input'!H122="","",'Women D string input'!H122)</f>
        <v>Para</v>
      </c>
    </row>
    <row r="1484" spans="1:10">
      <c r="A1484" s="40" t="str">
        <f>IF('Women D string input'!A123="","",'Women D string input'!A123)</f>
        <v>WOMEN</v>
      </c>
      <c r="B1484" s="44" t="str">
        <f>IF('Women D string input'!B123="","",'Women D string input'!B123)</f>
        <v>Position</v>
      </c>
      <c r="C1484" s="37" t="str">
        <f>IF('Women D string input'!C123="","",'Women D string input'!C123)</f>
        <v>Competitor</v>
      </c>
      <c r="D1484" s="37" t="str">
        <f>IF('Women D string input'!D123="","",'Women D string input'!D123)</f>
        <v>Club</v>
      </c>
      <c r="E1484" s="142" t="str">
        <f>IF('Women D string input'!E123="","",'Women D string input'!E123)</f>
        <v>Bib Number</v>
      </c>
      <c r="F1484" s="45" t="str">
        <f>IF('Women D string input'!X123="","",'Women D string input'!X123)</f>
        <v>Performance</v>
      </c>
      <c r="G1484" s="144" t="str">
        <f>IF('Women D string input'!K123="","",'Women D string input'!K123)</f>
        <v>Points</v>
      </c>
      <c r="H1484" s="147" t="str">
        <f>IF('Women D string input'!L123="","",'Women D string input'!L123)</f>
        <v>Points</v>
      </c>
      <c r="I1484" s="44" t="s">
        <v>262</v>
      </c>
      <c r="J1484" s="44" t="str">
        <f>IF('Women D string input'!H123="","",'Women D string input'!H123)</f>
        <v>Category</v>
      </c>
    </row>
    <row r="1485" spans="1:10">
      <c r="A1485" t="str">
        <f>IF('Women D string input'!A124="","",'Women D string input'!A124)</f>
        <v/>
      </c>
      <c r="B1485" s="38">
        <f>IF('Women D string input'!B124="","",'Women D string input'!B124)</f>
        <v>1</v>
      </c>
      <c r="C1485" s="38" t="str">
        <f>IF('Women D string input'!C124="","",'Women D string input'!C124)</f>
        <v/>
      </c>
      <c r="D1485" s="38" t="str">
        <f>IF('Women D string input'!D124="","",'Women D string input'!D124)</f>
        <v/>
      </c>
      <c r="E1485" s="38" t="str">
        <f>IF('Women D string input'!E124="","",'Women D string input'!E124)</f>
        <v/>
      </c>
      <c r="F1485" s="145" t="str">
        <f>IF('Women D string input'!X124="","",'Women D string input'!X124)</f>
        <v/>
      </c>
      <c r="G1485" s="46">
        <f>IF('Women D string input'!K124="","",'Women D string input'!K124)</f>
        <v>0</v>
      </c>
      <c r="H1485" s="46" t="str">
        <f>IF('Women D string input'!L124="","",'Women D string input'!L124)</f>
        <v/>
      </c>
      <c r="I1485" s="99" t="str">
        <f>IF(G1485=0,"",F1485)</f>
        <v/>
      </c>
      <c r="J1485" s="99" t="str">
        <f>IF('Women D string input'!H124="","",'Women D string input'!H124)</f>
        <v/>
      </c>
    </row>
    <row r="1486" spans="1:10">
      <c r="A1486" t="str">
        <f>IF('Women D string input'!A125="","",'Women D string input'!A125)</f>
        <v/>
      </c>
      <c r="B1486" s="38">
        <f>IF('Women D string input'!B125="","",'Women D string input'!B125)</f>
        <v>2</v>
      </c>
      <c r="C1486" s="38" t="str">
        <f>IF('Women D string input'!C125="","",'Women D string input'!C125)</f>
        <v/>
      </c>
      <c r="D1486" s="38" t="str">
        <f>IF('Women D string input'!D125="","",'Women D string input'!D125)</f>
        <v/>
      </c>
      <c r="E1486" s="38" t="str">
        <f>IF('Women D string input'!E125="","",'Women D string input'!E125)</f>
        <v/>
      </c>
      <c r="F1486" s="46" t="str">
        <f>IF('Women D string input'!X125="","",'Women D string input'!X125)</f>
        <v/>
      </c>
      <c r="G1486" s="46">
        <f>IF('Women D string input'!K125="","",'Women D string input'!K125)</f>
        <v>0</v>
      </c>
      <c r="H1486" s="46" t="str">
        <f>IF('Women D string input'!L125="","",'Women D string input'!L125)</f>
        <v/>
      </c>
      <c r="I1486" s="38" t="str">
        <f t="shared" ref="I1486:I1492" si="144">IF(G1486=0,"",F1486)</f>
        <v/>
      </c>
      <c r="J1486" s="38" t="str">
        <f>IF('Women D string input'!H125="","",'Women D string input'!H125)</f>
        <v/>
      </c>
    </row>
    <row r="1487" spans="1:10">
      <c r="A1487" t="str">
        <f>IF('Women D string input'!A126="","",'Women D string input'!A126)</f>
        <v/>
      </c>
      <c r="B1487" s="38">
        <f>IF('Women D string input'!B126="","",'Women D string input'!B126)</f>
        <v>3</v>
      </c>
      <c r="C1487" s="38" t="str">
        <f>IF('Women D string input'!C126="","",'Women D string input'!C126)</f>
        <v/>
      </c>
      <c r="D1487" s="38" t="str">
        <f>IF('Women D string input'!D126="","",'Women D string input'!D126)</f>
        <v/>
      </c>
      <c r="E1487" s="38" t="str">
        <f>IF('Women D string input'!E126="","",'Women D string input'!E126)</f>
        <v/>
      </c>
      <c r="F1487" s="46" t="str">
        <f>IF('Women D string input'!X126="","",'Women D string input'!X126)</f>
        <v/>
      </c>
      <c r="G1487" s="46">
        <f>IF('Women D string input'!K126="","",'Women D string input'!K126)</f>
        <v>0</v>
      </c>
      <c r="H1487" s="46" t="str">
        <f>IF('Women D string input'!L126="","",'Women D string input'!L126)</f>
        <v/>
      </c>
      <c r="I1487" s="38" t="str">
        <f t="shared" si="144"/>
        <v/>
      </c>
      <c r="J1487" s="38" t="str">
        <f>IF('Women D string input'!H126="","",'Women D string input'!H126)</f>
        <v/>
      </c>
    </row>
    <row r="1488" spans="1:10">
      <c r="A1488" t="str">
        <f>IF('Women D string input'!A127="","",'Women D string input'!A127)</f>
        <v/>
      </c>
      <c r="B1488" s="38">
        <f>IF('Women D string input'!B127="","",'Women D string input'!B127)</f>
        <v>4</v>
      </c>
      <c r="C1488" s="38" t="str">
        <f>IF('Women D string input'!C127="","",'Women D string input'!C127)</f>
        <v/>
      </c>
      <c r="D1488" s="38" t="str">
        <f>IF('Women D string input'!D127="","",'Women D string input'!D127)</f>
        <v/>
      </c>
      <c r="E1488" s="38" t="str">
        <f>IF('Women D string input'!E127="","",'Women D string input'!E127)</f>
        <v/>
      </c>
      <c r="F1488" s="46" t="str">
        <f>IF('Women D string input'!X127="","",'Women D string input'!X127)</f>
        <v/>
      </c>
      <c r="G1488" s="46">
        <f>IF('Women D string input'!K127="","",'Women D string input'!K127)</f>
        <v>0</v>
      </c>
      <c r="H1488" s="46" t="str">
        <f>IF('Women D string input'!L127="","",'Women D string input'!L127)</f>
        <v/>
      </c>
      <c r="I1488" s="38" t="str">
        <f t="shared" si="144"/>
        <v/>
      </c>
      <c r="J1488" s="38" t="str">
        <f>IF('Women D string input'!H127="","",'Women D string input'!H127)</f>
        <v/>
      </c>
    </row>
    <row r="1489" spans="1:10">
      <c r="A1489" t="str">
        <f>IF('Women D string input'!A128="","",'Women D string input'!A128)</f>
        <v/>
      </c>
      <c r="B1489" s="38">
        <f>IF('Women D string input'!B128="","",'Women D string input'!B128)</f>
        <v>5</v>
      </c>
      <c r="C1489" s="38" t="str">
        <f>IF('Women D string input'!C128="","",'Women D string input'!C128)</f>
        <v/>
      </c>
      <c r="D1489" s="38" t="str">
        <f>IF('Women D string input'!D128="","",'Women D string input'!D128)</f>
        <v/>
      </c>
      <c r="E1489" s="38" t="str">
        <f>IF('Women D string input'!E128="","",'Women D string input'!E128)</f>
        <v/>
      </c>
      <c r="F1489" s="46" t="str">
        <f>IF('Women D string input'!X128="","",'Women D string input'!X128)</f>
        <v/>
      </c>
      <c r="G1489" s="46">
        <f>IF('Women D string input'!K128="","",'Women D string input'!K128)</f>
        <v>0</v>
      </c>
      <c r="H1489" s="46" t="str">
        <f>IF('Women D string input'!L128="","",'Women D string input'!L128)</f>
        <v/>
      </c>
      <c r="I1489" s="38" t="str">
        <f t="shared" si="144"/>
        <v/>
      </c>
      <c r="J1489" s="38" t="str">
        <f>IF('Women D string input'!H128="","",'Women D string input'!H128)</f>
        <v/>
      </c>
    </row>
    <row r="1490" spans="1:10">
      <c r="A1490" t="str">
        <f>IF('Women D string input'!A129="","",'Women D string input'!A129)</f>
        <v/>
      </c>
      <c r="B1490" s="38">
        <f>IF('Women D string input'!B129="","",'Women D string input'!B129)</f>
        <v>6</v>
      </c>
      <c r="C1490" s="38" t="str">
        <f>IF('Women D string input'!C129="","",'Women D string input'!C129)</f>
        <v/>
      </c>
      <c r="D1490" s="38" t="str">
        <f>IF('Women D string input'!D129="","",'Women D string input'!D129)</f>
        <v/>
      </c>
      <c r="E1490" s="38" t="str">
        <f>IF('Women D string input'!E129="","",'Women D string input'!E129)</f>
        <v/>
      </c>
      <c r="F1490" s="46" t="str">
        <f>IF('Women D string input'!X129="","",'Women D string input'!X129)</f>
        <v/>
      </c>
      <c r="G1490" s="46">
        <f>IF('Women D string input'!K129="","",'Women D string input'!K129)</f>
        <v>0</v>
      </c>
      <c r="H1490" s="46" t="str">
        <f>IF('Women D string input'!L129="","",'Women D string input'!L129)</f>
        <v/>
      </c>
      <c r="I1490" s="38" t="str">
        <f t="shared" si="144"/>
        <v/>
      </c>
      <c r="J1490" s="38" t="str">
        <f>IF('Women D string input'!H129="","",'Women D string input'!H129)</f>
        <v/>
      </c>
    </row>
    <row r="1491" spans="1:10">
      <c r="A1491" t="str">
        <f>IF('Women D string input'!A130="","",'Women D string input'!A130)</f>
        <v/>
      </c>
      <c r="B1491" s="38">
        <f>IF('Women D string input'!B130="","",'Women D string input'!B130)</f>
        <v>7</v>
      </c>
      <c r="C1491" s="38" t="str">
        <f>IF('Women D string input'!C130="","",'Women D string input'!C130)</f>
        <v/>
      </c>
      <c r="D1491" s="38" t="str">
        <f>IF('Women D string input'!D130="","",'Women D string input'!D130)</f>
        <v/>
      </c>
      <c r="E1491" s="38" t="str">
        <f>IF('Women D string input'!E130="","",'Women D string input'!E130)</f>
        <v/>
      </c>
      <c r="F1491" s="46" t="str">
        <f>IF('Women D string input'!X130="","",'Women D string input'!X130)</f>
        <v/>
      </c>
      <c r="G1491" s="46">
        <f>IF('Women D string input'!K130="","",'Women D string input'!K130)</f>
        <v>0</v>
      </c>
      <c r="H1491" s="46" t="str">
        <f>IF('Women D string input'!L130="","",'Women D string input'!L130)</f>
        <v/>
      </c>
      <c r="I1491" s="38" t="str">
        <f t="shared" si="144"/>
        <v/>
      </c>
      <c r="J1491" s="38" t="str">
        <f>IF('Women D string input'!H130="","",'Women D string input'!H130)</f>
        <v/>
      </c>
    </row>
    <row r="1492" spans="1:10">
      <c r="A1492" t="str">
        <f>IF('Women D string input'!A131="","",'Women D string input'!A131)</f>
        <v/>
      </c>
      <c r="B1492" s="38">
        <f>IF('Women D string input'!B131="","",'Women D string input'!B131)</f>
        <v>8</v>
      </c>
      <c r="C1492" s="38" t="str">
        <f>IF('Women D string input'!C131="","",'Women D string input'!C131)</f>
        <v/>
      </c>
      <c r="D1492" s="38" t="str">
        <f>IF('Women D string input'!D131="","",'Women D string input'!D131)</f>
        <v/>
      </c>
      <c r="E1492" s="38" t="str">
        <f>IF('Women D string input'!E131="","",'Women D string input'!E131)</f>
        <v/>
      </c>
      <c r="F1492" s="46" t="str">
        <f>IF('Women D string input'!X131="","",'Women D string input'!X131)</f>
        <v/>
      </c>
      <c r="G1492" s="46">
        <f>IF('Women D string input'!K131="","",'Women D string input'!K131)</f>
        <v>0</v>
      </c>
      <c r="H1492" s="46" t="str">
        <f>IF('Women D string input'!L131="","",'Women D string input'!L131)</f>
        <v/>
      </c>
      <c r="I1492" s="38" t="str">
        <f t="shared" si="144"/>
        <v/>
      </c>
      <c r="J1492" s="38" t="str">
        <f>IF('Women D string input'!H131="","",'Women D string input'!H131)</f>
        <v/>
      </c>
    </row>
    <row r="1493" spans="1:10">
      <c r="A1493" t="str">
        <f>IF('Women D string input'!A132="","",'Women D string input'!A132)</f>
        <v/>
      </c>
      <c r="B1493" s="38">
        <f>IF('Women D string input'!B132="","",'Women D string input'!B132)</f>
        <v>9</v>
      </c>
      <c r="C1493" s="38" t="str">
        <f>IF('Women D string input'!C132="","",'Women D string input'!C132)</f>
        <v/>
      </c>
      <c r="D1493" s="38" t="str">
        <f>IF('Women D string input'!D132="","",'Women D string input'!D132)</f>
        <v/>
      </c>
      <c r="E1493" s="38" t="str">
        <f>IF('Women D string input'!E132="","",'Women D string input'!E132)</f>
        <v/>
      </c>
      <c r="F1493" s="46" t="str">
        <f>IF('Women D string input'!X132="","",'Women D string input'!X132)</f>
        <v/>
      </c>
      <c r="G1493" s="38">
        <f>IF('Women D string input'!K132="","",'Women D string input'!K132)</f>
        <v>0</v>
      </c>
      <c r="H1493" s="38" t="str">
        <f>IF('Women D string input'!L132="","",'Women D string input'!L132)</f>
        <v/>
      </c>
      <c r="I1493" s="99" t="str">
        <f>IF(G1493=0,"",F1493)</f>
        <v/>
      </c>
      <c r="J1493" s="38" t="str">
        <f>IF('Women D string input'!H132="","",'Women D string input'!H132)</f>
        <v/>
      </c>
    </row>
    <row r="1494" spans="1:10">
      <c r="A1494" t="str">
        <f>IF('Women D string input'!A133="","",'Women D string input'!A133)</f>
        <v/>
      </c>
      <c r="B1494" s="38">
        <f>IF('Women D string input'!B133="","",'Women D string input'!B133)</f>
        <v>10</v>
      </c>
      <c r="C1494" s="38" t="str">
        <f>IF('Women D string input'!C133="","",'Women D string input'!C133)</f>
        <v/>
      </c>
      <c r="D1494" s="38" t="str">
        <f>IF('Women D string input'!D133="","",'Women D string input'!D133)</f>
        <v/>
      </c>
      <c r="E1494" s="38" t="str">
        <f>IF('Women D string input'!E133="","",'Women D string input'!E133)</f>
        <v/>
      </c>
      <c r="F1494" s="46" t="str">
        <f>IF('Women D string input'!X133="","",'Women D string input'!X133)</f>
        <v/>
      </c>
      <c r="G1494" s="38">
        <f>IF('Women D string input'!K133="","",'Women D string input'!K133)</f>
        <v>0</v>
      </c>
      <c r="H1494" s="38" t="str">
        <f>IF('Women D string input'!L133="","",'Women D string input'!L133)</f>
        <v/>
      </c>
      <c r="I1494" s="38" t="str">
        <f t="shared" ref="I1494:I1495" si="145">IF(G1494=0,"",F1494)</f>
        <v/>
      </c>
      <c r="J1494" s="38" t="str">
        <f>IF('Women D string input'!H133="","",'Women D string input'!H133)</f>
        <v/>
      </c>
    </row>
    <row r="1495" spans="1:10">
      <c r="A1495" t="str">
        <f>IF('Women D string input'!A134="","",'Women D string input'!A134)</f>
        <v/>
      </c>
      <c r="B1495" s="38">
        <f>IF('Women D string input'!B134="","",'Women D string input'!B134)</f>
        <v>11</v>
      </c>
      <c r="C1495" s="38" t="str">
        <f>IF('Women D string input'!C134="","",'Women D string input'!C134)</f>
        <v/>
      </c>
      <c r="D1495" s="38" t="str">
        <f>IF('Women D string input'!D134="","",'Women D string input'!D134)</f>
        <v/>
      </c>
      <c r="E1495" s="38" t="str">
        <f>IF('Women D string input'!E134="","",'Women D string input'!E134)</f>
        <v/>
      </c>
      <c r="F1495" s="46" t="str">
        <f>IF('Women D string input'!X134="","",'Women D string input'!X134)</f>
        <v/>
      </c>
      <c r="G1495" s="38">
        <f>IF('Women D string input'!K134="","",'Women D string input'!K134)</f>
        <v>0</v>
      </c>
      <c r="H1495" s="38" t="str">
        <f>IF('Women D string input'!L134="","",'Women D string input'!L134)</f>
        <v/>
      </c>
      <c r="I1495" s="38" t="str">
        <f t="shared" si="145"/>
        <v/>
      </c>
      <c r="J1495" s="38" t="str">
        <f>IF('Women D string input'!H134="","",'Women D string input'!H134)</f>
        <v/>
      </c>
    </row>
    <row r="1496" spans="1:10">
      <c r="A1496" t="str">
        <f>IF('Women D string input'!A135="","",'Women D string input'!A135)</f>
        <v/>
      </c>
      <c r="B1496" s="38">
        <f>IF('Women D string input'!B135="","",'Women D string input'!B135)</f>
        <v>12</v>
      </c>
      <c r="C1496" s="38" t="str">
        <f>IF('Women D string input'!C135="","",'Women D string input'!C135)</f>
        <v/>
      </c>
      <c r="D1496" s="38" t="str">
        <f>IF('Women D string input'!D135="","",'Women D string input'!D135)</f>
        <v/>
      </c>
      <c r="E1496" s="38" t="str">
        <f>IF('Women D string input'!E135="","",'Women D string input'!E135)</f>
        <v/>
      </c>
      <c r="F1496" s="46" t="str">
        <f>IF('Women D string input'!X135="","",'Women D string input'!X135)</f>
        <v/>
      </c>
      <c r="G1496" s="38">
        <f>IF('Women D string input'!K135="","",'Women D string input'!K135)</f>
        <v>0</v>
      </c>
      <c r="H1496" s="38" t="str">
        <f>IF('Women D string input'!L135="","",'Women D string input'!L135)</f>
        <v/>
      </c>
      <c r="I1496" s="38" t="str">
        <f>IF(G1496=0,"",F1496)</f>
        <v/>
      </c>
      <c r="J1496" s="38" t="str">
        <f>IF('Women D string input'!H135="","",'Women D string input'!H135)</f>
        <v/>
      </c>
    </row>
    <row r="1497" spans="1:10">
      <c r="A1497" t="str">
        <f>IF('Women D string input'!A136="","",'Women D string input'!A136)</f>
        <v/>
      </c>
      <c r="B1497" t="str">
        <f>IF('Women D string input'!B136="","",'Women D string input'!B136)</f>
        <v/>
      </c>
      <c r="C1497" t="str">
        <f>IF('Women D string input'!C136="","",'Women D string input'!C136)</f>
        <v/>
      </c>
      <c r="D1497" t="str">
        <f>IF('Women D string input'!D136="","",'Women D string input'!D136)</f>
        <v/>
      </c>
      <c r="E1497" t="str">
        <f>IF('Women D string input'!E136="","",'Women D string input'!E136)</f>
        <v/>
      </c>
      <c r="F1497" s="2" t="str">
        <f>IF('Women D string input'!X136="","",'Women D string input'!X136)</f>
        <v/>
      </c>
      <c r="G1497" t="str">
        <f>IF('Women D string input'!K136="","",'Women D string input'!K136)</f>
        <v/>
      </c>
      <c r="H1497" t="str">
        <f>IF('Women D string input'!L136="","",'Women D string input'!L136)</f>
        <v/>
      </c>
      <c r="J1497" t="str">
        <f>IF('Women D string input'!H136="","",'Women D string input'!H136)</f>
        <v/>
      </c>
    </row>
    <row r="1498" spans="1:10">
      <c r="A1498" t="str">
        <f>IF('Women D string input'!A137="","",'Women D string input'!A137)</f>
        <v/>
      </c>
      <c r="B1498" t="str">
        <f>IF('Women D string input'!B137="","",'Women D string input'!B137)</f>
        <v/>
      </c>
      <c r="C1498" t="str">
        <f>IF('Women D string input'!C137="","",'Women D string input'!C137)</f>
        <v/>
      </c>
      <c r="D1498" t="str">
        <f>IF('Women D string input'!D137="","",'Women D string input'!D137)</f>
        <v/>
      </c>
      <c r="E1498" t="str">
        <f>IF('Women D string input'!E137="","",'Women D string input'!E137)</f>
        <v/>
      </c>
      <c r="F1498" s="2" t="str">
        <f>IF('Women D string input'!X137="","",'Women D string input'!X137)</f>
        <v/>
      </c>
      <c r="G1498" t="str">
        <f>IF('Women D string input'!K137="","",'Women D string input'!K137)</f>
        <v/>
      </c>
      <c r="H1498" t="str">
        <f>IF('Women D string input'!L137="","",'Women D string input'!L137)</f>
        <v/>
      </c>
      <c r="J1498" t="str">
        <f>IF('Women D string input'!H137="","",'Women D string input'!H137)</f>
        <v/>
      </c>
    </row>
    <row r="1499" spans="1:10">
      <c r="A1499" s="39" t="str">
        <f>IF('Women D string input'!A138="","",'Women D string input'!A138)</f>
        <v>Event</v>
      </c>
      <c r="B1499" s="39" t="str">
        <f>IF('Women D string input'!B138="","",'Women D string input'!B138)</f>
        <v>Event</v>
      </c>
      <c r="C1499" s="39" t="str">
        <f>IF('Women D string input'!C138="","",'Women D string input'!C138)</f>
        <v>TJ</v>
      </c>
      <c r="D1499" s="39" t="str">
        <f>IF('Women D string input'!D138="","",'Women D string input'!D138)</f>
        <v>metres</v>
      </c>
      <c r="E1499" s="40" t="str">
        <f>IF('Women D string input'!E138="","",'Women D string input'!E138)</f>
        <v/>
      </c>
      <c r="F1499" s="2" t="str">
        <f>IF('Women D string input'!X138="","",'Women D string input'!X138)</f>
        <v/>
      </c>
      <c r="G1499" s="2" t="str">
        <f>IF('Women D string input'!K138="","",'Women D string input'!K138)</f>
        <v/>
      </c>
      <c r="H1499" s="2" t="str">
        <f>IF('Women D string input'!L138="","",'Women D string input'!L138)</f>
        <v/>
      </c>
      <c r="J1499" t="str">
        <f>IF('Women D string input'!H138="","",'Women D string input'!H138)</f>
        <v/>
      </c>
    </row>
    <row r="1500" spans="1:10">
      <c r="A1500" s="16" t="str">
        <f>IF('Women D string input'!A139="","",'Women D string input'!A139)</f>
        <v>TJ</v>
      </c>
      <c r="B1500" s="41" t="str">
        <f>IF('Women D string input'!B139="","",'Women D string input'!B139)</f>
        <v>D string</v>
      </c>
      <c r="C1500" s="42" t="str">
        <f>IF('Women D string input'!C139="","",'Women D string input'!C139)</f>
        <v/>
      </c>
      <c r="D1500" s="42" t="str">
        <f>IF('Women D string input'!D139="","",'Women D string input'!D139)</f>
        <v/>
      </c>
      <c r="E1500" s="141" t="str">
        <f>IF('Women D string input'!E139="","",'Women D string input'!E139)</f>
        <v/>
      </c>
      <c r="F1500" s="43" t="str">
        <f>IF('Women D string input'!X139="","",'Women D string input'!X139)</f>
        <v>Formatted</v>
      </c>
      <c r="G1500" s="143" t="str">
        <f>IF('Women D string input'!K139="","",'Women D string input'!K139)</f>
        <v>Position</v>
      </c>
      <c r="H1500" s="146" t="str">
        <f>IF('Women D string input'!L139="","",'Women D string input'!L139)</f>
        <v>RAZA</v>
      </c>
      <c r="I1500" s="98" t="s">
        <v>261</v>
      </c>
      <c r="J1500" s="98" t="str">
        <f>IF('Women D string input'!H139="","",'Women D string input'!H139)</f>
        <v>Para</v>
      </c>
    </row>
    <row r="1501" spans="1:10">
      <c r="A1501" s="40" t="str">
        <f>IF('Women D string input'!A140="","",'Women D string input'!A140)</f>
        <v>WOMEN</v>
      </c>
      <c r="B1501" s="44" t="str">
        <f>IF('Women D string input'!B140="","",'Women D string input'!B140)</f>
        <v>Position</v>
      </c>
      <c r="C1501" s="37" t="str">
        <f>IF('Women D string input'!C140="","",'Women D string input'!C140)</f>
        <v>Competitor</v>
      </c>
      <c r="D1501" s="37" t="str">
        <f>IF('Women D string input'!D140="","",'Women D string input'!D140)</f>
        <v>Club</v>
      </c>
      <c r="E1501" s="142" t="str">
        <f>IF('Women D string input'!E140="","",'Women D string input'!E140)</f>
        <v>Bib Number</v>
      </c>
      <c r="F1501" s="45" t="str">
        <f>IF('Women D string input'!X140="","",'Women D string input'!X140)</f>
        <v>Performance</v>
      </c>
      <c r="G1501" s="144" t="str">
        <f>IF('Women D string input'!K140="","",'Women D string input'!K140)</f>
        <v>Points</v>
      </c>
      <c r="H1501" s="147" t="str">
        <f>IF('Women D string input'!L140="","",'Women D string input'!L140)</f>
        <v>Points</v>
      </c>
      <c r="I1501" s="44" t="s">
        <v>262</v>
      </c>
      <c r="J1501" s="44" t="str">
        <f>IF('Women D string input'!H140="","",'Women D string input'!H140)</f>
        <v>Category</v>
      </c>
    </row>
    <row r="1502" spans="1:10">
      <c r="A1502" t="str">
        <f>IF('Women D string input'!A141="","",'Women D string input'!A141)</f>
        <v/>
      </c>
      <c r="B1502" s="38">
        <f>IF('Women D string input'!B141="","",'Women D string input'!B141)</f>
        <v>1</v>
      </c>
      <c r="C1502" s="38" t="str">
        <f>IF('Women D string input'!C141="","",'Women D string input'!C141)</f>
        <v/>
      </c>
      <c r="D1502" s="38" t="str">
        <f>IF('Women D string input'!D141="","",'Women D string input'!D141)</f>
        <v/>
      </c>
      <c r="E1502" s="38" t="str">
        <f>IF('Women D string input'!E141="","",'Women D string input'!E141)</f>
        <v/>
      </c>
      <c r="F1502" s="145" t="str">
        <f>IF('Women D string input'!X141="","",'Women D string input'!X141)</f>
        <v/>
      </c>
      <c r="G1502" s="46">
        <f>IF('Women D string input'!K141="","",'Women D string input'!K141)</f>
        <v>0</v>
      </c>
      <c r="H1502" s="46" t="str">
        <f>IF('Women D string input'!L141="","",'Women D string input'!L141)</f>
        <v/>
      </c>
      <c r="I1502" s="99" t="str">
        <f>IF(G1502=0,"",F1502)</f>
        <v/>
      </c>
      <c r="J1502" s="99" t="str">
        <f>IF('Women D string input'!H141="","",'Women D string input'!H141)</f>
        <v/>
      </c>
    </row>
    <row r="1503" spans="1:10">
      <c r="A1503" t="str">
        <f>IF('Women D string input'!A142="","",'Women D string input'!A142)</f>
        <v/>
      </c>
      <c r="B1503" s="38">
        <f>IF('Women D string input'!B142="","",'Women D string input'!B142)</f>
        <v>2</v>
      </c>
      <c r="C1503" s="38" t="str">
        <f>IF('Women D string input'!C142="","",'Women D string input'!C142)</f>
        <v/>
      </c>
      <c r="D1503" s="38" t="str">
        <f>IF('Women D string input'!D142="","",'Women D string input'!D142)</f>
        <v/>
      </c>
      <c r="E1503" s="38" t="str">
        <f>IF('Women D string input'!E142="","",'Women D string input'!E142)</f>
        <v/>
      </c>
      <c r="F1503" s="46" t="str">
        <f>IF('Women D string input'!X142="","",'Women D string input'!X142)</f>
        <v/>
      </c>
      <c r="G1503" s="46">
        <f>IF('Women D string input'!K142="","",'Women D string input'!K142)</f>
        <v>0</v>
      </c>
      <c r="H1503" s="46" t="str">
        <f>IF('Women D string input'!L142="","",'Women D string input'!L142)</f>
        <v/>
      </c>
      <c r="I1503" s="38" t="str">
        <f t="shared" ref="I1503:I1509" si="146">IF(G1503=0,"",F1503)</f>
        <v/>
      </c>
      <c r="J1503" s="38" t="str">
        <f>IF('Women D string input'!H142="","",'Women D string input'!H142)</f>
        <v/>
      </c>
    </row>
    <row r="1504" spans="1:10">
      <c r="A1504" t="str">
        <f>IF('Women D string input'!A143="","",'Women D string input'!A143)</f>
        <v/>
      </c>
      <c r="B1504" s="38">
        <f>IF('Women D string input'!B143="","",'Women D string input'!B143)</f>
        <v>3</v>
      </c>
      <c r="C1504" s="38" t="str">
        <f>IF('Women D string input'!C143="","",'Women D string input'!C143)</f>
        <v/>
      </c>
      <c r="D1504" s="38" t="str">
        <f>IF('Women D string input'!D143="","",'Women D string input'!D143)</f>
        <v/>
      </c>
      <c r="E1504" s="38" t="str">
        <f>IF('Women D string input'!E143="","",'Women D string input'!E143)</f>
        <v/>
      </c>
      <c r="F1504" s="46" t="str">
        <f>IF('Women D string input'!X143="","",'Women D string input'!X143)</f>
        <v/>
      </c>
      <c r="G1504" s="46">
        <f>IF('Women D string input'!K143="","",'Women D string input'!K143)</f>
        <v>0</v>
      </c>
      <c r="H1504" s="46" t="str">
        <f>IF('Women D string input'!L143="","",'Women D string input'!L143)</f>
        <v/>
      </c>
      <c r="I1504" s="38" t="str">
        <f t="shared" si="146"/>
        <v/>
      </c>
      <c r="J1504" s="38" t="str">
        <f>IF('Women D string input'!H143="","",'Women D string input'!H143)</f>
        <v/>
      </c>
    </row>
    <row r="1505" spans="1:10">
      <c r="A1505" t="str">
        <f>IF('Women D string input'!A144="","",'Women D string input'!A144)</f>
        <v/>
      </c>
      <c r="B1505" s="38">
        <f>IF('Women D string input'!B144="","",'Women D string input'!B144)</f>
        <v>4</v>
      </c>
      <c r="C1505" s="38" t="str">
        <f>IF('Women D string input'!C144="","",'Women D string input'!C144)</f>
        <v/>
      </c>
      <c r="D1505" s="38" t="str">
        <f>IF('Women D string input'!D144="","",'Women D string input'!D144)</f>
        <v/>
      </c>
      <c r="E1505" s="38" t="str">
        <f>IF('Women D string input'!E144="","",'Women D string input'!E144)</f>
        <v/>
      </c>
      <c r="F1505" s="46" t="str">
        <f>IF('Women D string input'!X144="","",'Women D string input'!X144)</f>
        <v/>
      </c>
      <c r="G1505" s="46">
        <f>IF('Women D string input'!K144="","",'Women D string input'!K144)</f>
        <v>0</v>
      </c>
      <c r="H1505" s="46" t="str">
        <f>IF('Women D string input'!L144="","",'Women D string input'!L144)</f>
        <v/>
      </c>
      <c r="I1505" s="38" t="str">
        <f t="shared" si="146"/>
        <v/>
      </c>
      <c r="J1505" s="38" t="str">
        <f>IF('Women D string input'!H144="","",'Women D string input'!H144)</f>
        <v/>
      </c>
    </row>
    <row r="1506" spans="1:10">
      <c r="A1506" t="str">
        <f>IF('Women D string input'!A145="","",'Women D string input'!A145)</f>
        <v/>
      </c>
      <c r="B1506" s="38">
        <f>IF('Women D string input'!B145="","",'Women D string input'!B145)</f>
        <v>5</v>
      </c>
      <c r="C1506" s="38" t="str">
        <f>IF('Women D string input'!C145="","",'Women D string input'!C145)</f>
        <v/>
      </c>
      <c r="D1506" s="38" t="str">
        <f>IF('Women D string input'!D145="","",'Women D string input'!D145)</f>
        <v/>
      </c>
      <c r="E1506" s="38" t="str">
        <f>IF('Women D string input'!E145="","",'Women D string input'!E145)</f>
        <v/>
      </c>
      <c r="F1506" s="46" t="str">
        <f>IF('Women D string input'!X145="","",'Women D string input'!X145)</f>
        <v/>
      </c>
      <c r="G1506" s="46">
        <f>IF('Women D string input'!K145="","",'Women D string input'!K145)</f>
        <v>0</v>
      </c>
      <c r="H1506" s="46" t="str">
        <f>IF('Women D string input'!L145="","",'Women D string input'!L145)</f>
        <v/>
      </c>
      <c r="I1506" s="38" t="str">
        <f t="shared" si="146"/>
        <v/>
      </c>
      <c r="J1506" s="38" t="str">
        <f>IF('Women D string input'!H145="","",'Women D string input'!H145)</f>
        <v/>
      </c>
    </row>
    <row r="1507" spans="1:10">
      <c r="A1507" t="str">
        <f>IF('Women D string input'!A146="","",'Women D string input'!A146)</f>
        <v/>
      </c>
      <c r="B1507" s="38">
        <f>IF('Women D string input'!B146="","",'Women D string input'!B146)</f>
        <v>6</v>
      </c>
      <c r="C1507" s="38" t="str">
        <f>IF('Women D string input'!C146="","",'Women D string input'!C146)</f>
        <v/>
      </c>
      <c r="D1507" s="38" t="str">
        <f>IF('Women D string input'!D146="","",'Women D string input'!D146)</f>
        <v/>
      </c>
      <c r="E1507" s="38" t="str">
        <f>IF('Women D string input'!E146="","",'Women D string input'!E146)</f>
        <v/>
      </c>
      <c r="F1507" s="46" t="str">
        <f>IF('Women D string input'!X146="","",'Women D string input'!X146)</f>
        <v/>
      </c>
      <c r="G1507" s="46">
        <f>IF('Women D string input'!K146="","",'Women D string input'!K146)</f>
        <v>0</v>
      </c>
      <c r="H1507" s="46" t="str">
        <f>IF('Women D string input'!L146="","",'Women D string input'!L146)</f>
        <v/>
      </c>
      <c r="I1507" s="38" t="str">
        <f t="shared" si="146"/>
        <v/>
      </c>
      <c r="J1507" s="38" t="str">
        <f>IF('Women D string input'!H146="","",'Women D string input'!H146)</f>
        <v/>
      </c>
    </row>
    <row r="1508" spans="1:10">
      <c r="A1508" t="str">
        <f>IF('Women D string input'!A147="","",'Women D string input'!A147)</f>
        <v/>
      </c>
      <c r="B1508" s="38">
        <f>IF('Women D string input'!B147="","",'Women D string input'!B147)</f>
        <v>7</v>
      </c>
      <c r="C1508" s="38" t="str">
        <f>IF('Women D string input'!C147="","",'Women D string input'!C147)</f>
        <v/>
      </c>
      <c r="D1508" s="38" t="str">
        <f>IF('Women D string input'!D147="","",'Women D string input'!D147)</f>
        <v/>
      </c>
      <c r="E1508" s="38" t="str">
        <f>IF('Women D string input'!E147="","",'Women D string input'!E147)</f>
        <v/>
      </c>
      <c r="F1508" s="46" t="str">
        <f>IF('Women D string input'!X147="","",'Women D string input'!X147)</f>
        <v/>
      </c>
      <c r="G1508" s="46">
        <f>IF('Women D string input'!K147="","",'Women D string input'!K147)</f>
        <v>0</v>
      </c>
      <c r="H1508" s="46" t="str">
        <f>IF('Women D string input'!L147="","",'Women D string input'!L147)</f>
        <v/>
      </c>
      <c r="I1508" s="38" t="str">
        <f t="shared" si="146"/>
        <v/>
      </c>
      <c r="J1508" s="38" t="str">
        <f>IF('Women D string input'!H147="","",'Women D string input'!H147)</f>
        <v/>
      </c>
    </row>
    <row r="1509" spans="1:10">
      <c r="A1509" t="str">
        <f>IF('Women D string input'!A148="","",'Women D string input'!A148)</f>
        <v/>
      </c>
      <c r="B1509" s="38">
        <f>IF('Women D string input'!B148="","",'Women D string input'!B148)</f>
        <v>8</v>
      </c>
      <c r="C1509" s="38" t="str">
        <f>IF('Women D string input'!C148="","",'Women D string input'!C148)</f>
        <v/>
      </c>
      <c r="D1509" s="38" t="str">
        <f>IF('Women D string input'!D148="","",'Women D string input'!D148)</f>
        <v/>
      </c>
      <c r="E1509" s="38" t="str">
        <f>IF('Women D string input'!E148="","",'Women D string input'!E148)</f>
        <v/>
      </c>
      <c r="F1509" s="46" t="str">
        <f>IF('Women D string input'!X148="","",'Women D string input'!X148)</f>
        <v/>
      </c>
      <c r="G1509" s="46">
        <f>IF('Women D string input'!K148="","",'Women D string input'!K148)</f>
        <v>0</v>
      </c>
      <c r="H1509" s="46" t="str">
        <f>IF('Women D string input'!L148="","",'Women D string input'!L148)</f>
        <v/>
      </c>
      <c r="I1509" s="38" t="str">
        <f t="shared" si="146"/>
        <v/>
      </c>
      <c r="J1509" s="38" t="str">
        <f>IF('Women D string input'!H148="","",'Women D string input'!H148)</f>
        <v/>
      </c>
    </row>
    <row r="1510" spans="1:10">
      <c r="A1510" t="str">
        <f>IF('Women D string input'!A149="","",'Women D string input'!A149)</f>
        <v/>
      </c>
      <c r="B1510" s="38">
        <f>IF('Women D string input'!B149="","",'Women D string input'!B149)</f>
        <v>9</v>
      </c>
      <c r="C1510" s="38" t="str">
        <f>IF('Women D string input'!C149="","",'Women D string input'!C149)</f>
        <v/>
      </c>
      <c r="D1510" s="38" t="str">
        <f>IF('Women D string input'!D149="","",'Women D string input'!D149)</f>
        <v/>
      </c>
      <c r="E1510" s="38" t="str">
        <f>IF('Women D string input'!E149="","",'Women D string input'!E149)</f>
        <v/>
      </c>
      <c r="F1510" s="46" t="str">
        <f>IF('Women D string input'!X149="","",'Women D string input'!X149)</f>
        <v/>
      </c>
      <c r="G1510" s="38">
        <f>IF('Women D string input'!K149="","",'Women D string input'!K149)</f>
        <v>0</v>
      </c>
      <c r="H1510" s="38" t="str">
        <f>IF('Women D string input'!L149="","",'Women D string input'!L149)</f>
        <v/>
      </c>
      <c r="I1510" s="99" t="str">
        <f>IF(G1510=0,"",F1510)</f>
        <v/>
      </c>
      <c r="J1510" s="38" t="str">
        <f>IF('Women D string input'!H149="","",'Women D string input'!H149)</f>
        <v/>
      </c>
    </row>
    <row r="1511" spans="1:10">
      <c r="A1511" t="str">
        <f>IF('Women D string input'!A150="","",'Women D string input'!A150)</f>
        <v/>
      </c>
      <c r="B1511" s="38">
        <f>IF('Women D string input'!B150="","",'Women D string input'!B150)</f>
        <v>10</v>
      </c>
      <c r="C1511" s="38" t="str">
        <f>IF('Women D string input'!C150="","",'Women D string input'!C150)</f>
        <v/>
      </c>
      <c r="D1511" s="38" t="str">
        <f>IF('Women D string input'!D150="","",'Women D string input'!D150)</f>
        <v/>
      </c>
      <c r="E1511" s="38" t="str">
        <f>IF('Women D string input'!E150="","",'Women D string input'!E150)</f>
        <v/>
      </c>
      <c r="F1511" s="46" t="str">
        <f>IF('Women D string input'!X150="","",'Women D string input'!X150)</f>
        <v/>
      </c>
      <c r="G1511" s="38">
        <f>IF('Women D string input'!K150="","",'Women D string input'!K150)</f>
        <v>0</v>
      </c>
      <c r="H1511" s="38" t="str">
        <f>IF('Women D string input'!L150="","",'Women D string input'!L150)</f>
        <v/>
      </c>
      <c r="I1511" s="38" t="str">
        <f t="shared" ref="I1511:I1512" si="147">IF(G1511=0,"",F1511)</f>
        <v/>
      </c>
      <c r="J1511" s="38" t="str">
        <f>IF('Women D string input'!H150="","",'Women D string input'!H150)</f>
        <v/>
      </c>
    </row>
    <row r="1512" spans="1:10">
      <c r="A1512" t="str">
        <f>IF('Women D string input'!A151="","",'Women D string input'!A151)</f>
        <v/>
      </c>
      <c r="B1512" s="38">
        <f>IF('Women D string input'!B151="","",'Women D string input'!B151)</f>
        <v>11</v>
      </c>
      <c r="C1512" s="38" t="str">
        <f>IF('Women D string input'!C151="","",'Women D string input'!C151)</f>
        <v/>
      </c>
      <c r="D1512" s="38" t="str">
        <f>IF('Women D string input'!D151="","",'Women D string input'!D151)</f>
        <v/>
      </c>
      <c r="E1512" s="38" t="str">
        <f>IF('Women D string input'!E151="","",'Women D string input'!E151)</f>
        <v/>
      </c>
      <c r="F1512" s="46" t="str">
        <f>IF('Women D string input'!X151="","",'Women D string input'!X151)</f>
        <v/>
      </c>
      <c r="G1512" s="38">
        <f>IF('Women D string input'!K151="","",'Women D string input'!K151)</f>
        <v>0</v>
      </c>
      <c r="H1512" s="38" t="str">
        <f>IF('Women D string input'!L151="","",'Women D string input'!L151)</f>
        <v/>
      </c>
      <c r="I1512" s="38" t="str">
        <f t="shared" si="147"/>
        <v/>
      </c>
      <c r="J1512" s="38" t="str">
        <f>IF('Women D string input'!H151="","",'Women D string input'!H151)</f>
        <v/>
      </c>
    </row>
    <row r="1513" spans="1:10">
      <c r="A1513" t="str">
        <f>IF('Women D string input'!A152="","",'Women D string input'!A152)</f>
        <v/>
      </c>
      <c r="B1513" s="38">
        <f>IF('Women D string input'!B152="","",'Women D string input'!B152)</f>
        <v>12</v>
      </c>
      <c r="C1513" s="38" t="str">
        <f>IF('Women D string input'!C152="","",'Women D string input'!C152)</f>
        <v/>
      </c>
      <c r="D1513" s="38" t="str">
        <f>IF('Women D string input'!D152="","",'Women D string input'!D152)</f>
        <v/>
      </c>
      <c r="E1513" s="38" t="str">
        <f>IF('Women D string input'!E152="","",'Women D string input'!E152)</f>
        <v/>
      </c>
      <c r="F1513" s="46" t="str">
        <f>IF('Women D string input'!X152="","",'Women D string input'!X152)</f>
        <v/>
      </c>
      <c r="G1513" s="38">
        <f>IF('Women D string input'!K152="","",'Women D string input'!K152)</f>
        <v>0</v>
      </c>
      <c r="H1513" s="38" t="str">
        <f>IF('Women D string input'!L152="","",'Women D string input'!L152)</f>
        <v/>
      </c>
      <c r="I1513" s="38" t="str">
        <f>IF(G1513=0,"",F1513)</f>
        <v/>
      </c>
      <c r="J1513" s="38" t="str">
        <f>IF('Women D string input'!H152="","",'Women D string input'!H152)</f>
        <v/>
      </c>
    </row>
    <row r="1514" spans="1:10">
      <c r="A1514" t="str">
        <f>IF('Women D string input'!A153="","",'Women D string input'!A153)</f>
        <v/>
      </c>
      <c r="B1514" t="str">
        <f>IF('Women D string input'!B153="","",'Women D string input'!B153)</f>
        <v/>
      </c>
      <c r="C1514" t="str">
        <f>IF('Women D string input'!C153="","",'Women D string input'!C153)</f>
        <v/>
      </c>
      <c r="D1514" t="str">
        <f>IF('Women D string input'!D153="","",'Women D string input'!D153)</f>
        <v/>
      </c>
      <c r="E1514" t="str">
        <f>IF('Women D string input'!E153="","",'Women D string input'!E153)</f>
        <v/>
      </c>
      <c r="F1514" s="2" t="str">
        <f>IF('Women D string input'!X153="","",'Women D string input'!X153)</f>
        <v/>
      </c>
      <c r="G1514" t="str">
        <f>IF('Women D string input'!K153="","",'Women D string input'!K153)</f>
        <v/>
      </c>
      <c r="H1514" t="str">
        <f>IF('Women D string input'!L153="","",'Women D string input'!L153)</f>
        <v/>
      </c>
      <c r="J1514" t="str">
        <f>IF('Women D string input'!H153="","",'Women D string input'!H153)</f>
        <v/>
      </c>
    </row>
    <row r="1515" spans="1:10">
      <c r="A1515" t="str">
        <f>IF('Women D string input'!A154="","",'Women D string input'!A154)</f>
        <v/>
      </c>
      <c r="B1515" t="str">
        <f>IF('Women D string input'!B154="","",'Women D string input'!B154)</f>
        <v/>
      </c>
      <c r="C1515" t="str">
        <f>IF('Women D string input'!C154="","",'Women D string input'!C154)</f>
        <v/>
      </c>
      <c r="D1515" t="str">
        <f>IF('Women D string input'!D154="","",'Women D string input'!D154)</f>
        <v/>
      </c>
      <c r="E1515" t="str">
        <f>IF('Women D string input'!E154="","",'Women D string input'!E154)</f>
        <v/>
      </c>
      <c r="F1515" s="2" t="str">
        <f>IF('Women D string input'!X154="","",'Women D string input'!X154)</f>
        <v/>
      </c>
      <c r="G1515" t="str">
        <f>IF('Women D string input'!K154="","",'Women D string input'!K154)</f>
        <v/>
      </c>
      <c r="H1515" t="str">
        <f>IF('Women D string input'!L154="","",'Women D string input'!L154)</f>
        <v/>
      </c>
      <c r="J1515" t="str">
        <f>IF('Women D string input'!H154="","",'Women D string input'!H154)</f>
        <v/>
      </c>
    </row>
    <row r="1516" spans="1:10">
      <c r="A1516" s="39" t="str">
        <f>IF('Women D string input'!A155="","",'Women D string input'!A155)</f>
        <v>Event</v>
      </c>
      <c r="B1516" s="39" t="str">
        <f>IF('Women D string input'!B155="","",'Women D string input'!B155)</f>
        <v>Event</v>
      </c>
      <c r="C1516" s="39" t="str">
        <f>IF('Women D string input'!C155="","",'Women D string input'!C155)</f>
        <v>SP</v>
      </c>
      <c r="D1516" s="39" t="str">
        <f>IF('Women D string input'!D155="","",'Women D string input'!D155)</f>
        <v>metres</v>
      </c>
      <c r="E1516" s="40" t="str">
        <f>IF('Women D string input'!E155="","",'Women D string input'!E155)</f>
        <v/>
      </c>
      <c r="F1516" s="2" t="str">
        <f>IF('Women D string input'!X155="","",'Women D string input'!X155)</f>
        <v/>
      </c>
      <c r="G1516" s="2" t="str">
        <f>IF('Women D string input'!K155="","",'Women D string input'!K155)</f>
        <v/>
      </c>
      <c r="H1516" s="2" t="str">
        <f>IF('Women D string input'!L155="","",'Women D string input'!L155)</f>
        <v/>
      </c>
      <c r="J1516" t="str">
        <f>IF('Women D string input'!H155="","",'Women D string input'!H155)</f>
        <v/>
      </c>
    </row>
    <row r="1517" spans="1:10">
      <c r="A1517" s="16" t="str">
        <f>IF('Women D string input'!A156="","",'Women D string input'!A156)</f>
        <v>SP</v>
      </c>
      <c r="B1517" s="41" t="str">
        <f>IF('Women D string input'!B156="","",'Women D string input'!B156)</f>
        <v>D string</v>
      </c>
      <c r="C1517" s="42" t="str">
        <f>IF('Women D string input'!C156="","",'Women D string input'!C156)</f>
        <v/>
      </c>
      <c r="D1517" s="42" t="str">
        <f>IF('Women D string input'!D156="","",'Women D string input'!D156)</f>
        <v/>
      </c>
      <c r="E1517" s="141" t="str">
        <f>IF('Women D string input'!E156="","",'Women D string input'!E156)</f>
        <v/>
      </c>
      <c r="F1517" s="43" t="str">
        <f>IF('Women D string input'!X156="","",'Women D string input'!X156)</f>
        <v>Formatted</v>
      </c>
      <c r="G1517" s="143" t="str">
        <f>IF('Women D string input'!K156="","",'Women D string input'!K156)</f>
        <v>Position</v>
      </c>
      <c r="H1517" s="146" t="str">
        <f>IF('Women D string input'!L156="","",'Women D string input'!L156)</f>
        <v>RAZA</v>
      </c>
      <c r="I1517" s="98" t="s">
        <v>261</v>
      </c>
      <c r="J1517" s="98" t="str">
        <f>IF('Women D string input'!H156="","",'Women D string input'!H156)</f>
        <v>Para</v>
      </c>
    </row>
    <row r="1518" spans="1:10">
      <c r="A1518" s="40" t="str">
        <f>IF('Women D string input'!A157="","",'Women D string input'!A157)</f>
        <v>WOMEN</v>
      </c>
      <c r="B1518" s="44" t="str">
        <f>IF('Women D string input'!B157="","",'Women D string input'!B157)</f>
        <v>Position</v>
      </c>
      <c r="C1518" s="37" t="str">
        <f>IF('Women D string input'!C157="","",'Women D string input'!C157)</f>
        <v>Competitor</v>
      </c>
      <c r="D1518" s="37" t="str">
        <f>IF('Women D string input'!D157="","",'Women D string input'!D157)</f>
        <v>Club</v>
      </c>
      <c r="E1518" s="142" t="str">
        <f>IF('Women D string input'!E157="","",'Women D string input'!E157)</f>
        <v>Bib Number</v>
      </c>
      <c r="F1518" s="45" t="str">
        <f>IF('Women D string input'!X157="","",'Women D string input'!X157)</f>
        <v>Performance</v>
      </c>
      <c r="G1518" s="144" t="str">
        <f>IF('Women D string input'!K157="","",'Women D string input'!K157)</f>
        <v>Points</v>
      </c>
      <c r="H1518" s="147" t="str">
        <f>IF('Women D string input'!L157="","",'Women D string input'!L157)</f>
        <v>Points</v>
      </c>
      <c r="I1518" s="44" t="s">
        <v>262</v>
      </c>
      <c r="J1518" s="44" t="str">
        <f>IF('Women D string input'!H157="","",'Women D string input'!H157)</f>
        <v>Category</v>
      </c>
    </row>
    <row r="1519" spans="1:10">
      <c r="A1519" t="str">
        <f>IF('Women D string input'!A158="","",'Women D string input'!A158)</f>
        <v/>
      </c>
      <c r="B1519" s="38">
        <f>IF('Women D string input'!B158="","",'Women D string input'!B158)</f>
        <v>1</v>
      </c>
      <c r="C1519" s="38" t="str">
        <f>IF('Women D string input'!C158="","",'Women D string input'!C158)</f>
        <v/>
      </c>
      <c r="D1519" s="38" t="str">
        <f>IF('Women D string input'!D158="","",'Women D string input'!D158)</f>
        <v/>
      </c>
      <c r="E1519" s="38" t="str">
        <f>IF('Women D string input'!E158="","",'Women D string input'!E158)</f>
        <v/>
      </c>
      <c r="F1519" s="145" t="str">
        <f>IF('Women D string input'!X158="","",'Women D string input'!X158)</f>
        <v/>
      </c>
      <c r="G1519" s="46">
        <f>IF('Women D string input'!K158="","",'Women D string input'!K158)</f>
        <v>0</v>
      </c>
      <c r="H1519" s="46" t="str">
        <f>IF('Women D string input'!L158="","",'Women D string input'!L158)</f>
        <v/>
      </c>
      <c r="I1519" s="99" t="str">
        <f>IF(G1519=0,"",F1519)</f>
        <v/>
      </c>
      <c r="J1519" s="99" t="str">
        <f>IF('Women D string input'!H158="","",'Women D string input'!H158)</f>
        <v/>
      </c>
    </row>
    <row r="1520" spans="1:10">
      <c r="A1520" t="str">
        <f>IF('Women D string input'!A159="","",'Women D string input'!A159)</f>
        <v/>
      </c>
      <c r="B1520" s="38">
        <f>IF('Women D string input'!B159="","",'Women D string input'!B159)</f>
        <v>2</v>
      </c>
      <c r="C1520" s="38" t="str">
        <f>IF('Women D string input'!C159="","",'Women D string input'!C159)</f>
        <v/>
      </c>
      <c r="D1520" s="38" t="str">
        <f>IF('Women D string input'!D159="","",'Women D string input'!D159)</f>
        <v/>
      </c>
      <c r="E1520" s="38" t="str">
        <f>IF('Women D string input'!E159="","",'Women D string input'!E159)</f>
        <v/>
      </c>
      <c r="F1520" s="46" t="str">
        <f>IF('Women D string input'!X159="","",'Women D string input'!X159)</f>
        <v/>
      </c>
      <c r="G1520" s="46">
        <f>IF('Women D string input'!K159="","",'Women D string input'!K159)</f>
        <v>0</v>
      </c>
      <c r="H1520" s="46" t="str">
        <f>IF('Women D string input'!L159="","",'Women D string input'!L159)</f>
        <v/>
      </c>
      <c r="I1520" s="38" t="str">
        <f t="shared" ref="I1520:I1526" si="148">IF(G1520=0,"",F1520)</f>
        <v/>
      </c>
      <c r="J1520" s="38" t="str">
        <f>IF('Women D string input'!H159="","",'Women D string input'!H159)</f>
        <v/>
      </c>
    </row>
    <row r="1521" spans="1:10">
      <c r="A1521" t="str">
        <f>IF('Women D string input'!A160="","",'Women D string input'!A160)</f>
        <v/>
      </c>
      <c r="B1521" s="38">
        <f>IF('Women D string input'!B160="","",'Women D string input'!B160)</f>
        <v>3</v>
      </c>
      <c r="C1521" s="38" t="str">
        <f>IF('Women D string input'!C160="","",'Women D string input'!C160)</f>
        <v/>
      </c>
      <c r="D1521" s="38" t="str">
        <f>IF('Women D string input'!D160="","",'Women D string input'!D160)</f>
        <v/>
      </c>
      <c r="E1521" s="38" t="str">
        <f>IF('Women D string input'!E160="","",'Women D string input'!E160)</f>
        <v/>
      </c>
      <c r="F1521" s="46" t="str">
        <f>IF('Women D string input'!X160="","",'Women D string input'!X160)</f>
        <v/>
      </c>
      <c r="G1521" s="46">
        <f>IF('Women D string input'!K160="","",'Women D string input'!K160)</f>
        <v>0</v>
      </c>
      <c r="H1521" s="46" t="str">
        <f>IF('Women D string input'!L160="","",'Women D string input'!L160)</f>
        <v/>
      </c>
      <c r="I1521" s="38" t="str">
        <f t="shared" si="148"/>
        <v/>
      </c>
      <c r="J1521" s="38" t="str">
        <f>IF('Women D string input'!H160="","",'Women D string input'!H160)</f>
        <v/>
      </c>
    </row>
    <row r="1522" spans="1:10">
      <c r="A1522" t="str">
        <f>IF('Women D string input'!A161="","",'Women D string input'!A161)</f>
        <v/>
      </c>
      <c r="B1522" s="38">
        <f>IF('Women D string input'!B161="","",'Women D string input'!B161)</f>
        <v>4</v>
      </c>
      <c r="C1522" s="38" t="str">
        <f>IF('Women D string input'!C161="","",'Women D string input'!C161)</f>
        <v/>
      </c>
      <c r="D1522" s="38" t="str">
        <f>IF('Women D string input'!D161="","",'Women D string input'!D161)</f>
        <v/>
      </c>
      <c r="E1522" s="38" t="str">
        <f>IF('Women D string input'!E161="","",'Women D string input'!E161)</f>
        <v/>
      </c>
      <c r="F1522" s="46" t="str">
        <f>IF('Women D string input'!X161="","",'Women D string input'!X161)</f>
        <v/>
      </c>
      <c r="G1522" s="46">
        <f>IF('Women D string input'!K161="","",'Women D string input'!K161)</f>
        <v>0</v>
      </c>
      <c r="H1522" s="46" t="str">
        <f>IF('Women D string input'!L161="","",'Women D string input'!L161)</f>
        <v/>
      </c>
      <c r="I1522" s="38" t="str">
        <f t="shared" si="148"/>
        <v/>
      </c>
      <c r="J1522" s="38" t="str">
        <f>IF('Women D string input'!H161="","",'Women D string input'!H161)</f>
        <v/>
      </c>
    </row>
    <row r="1523" spans="1:10">
      <c r="A1523" t="str">
        <f>IF('Women D string input'!A162="","",'Women D string input'!A162)</f>
        <v/>
      </c>
      <c r="B1523" s="38">
        <f>IF('Women D string input'!B162="","",'Women D string input'!B162)</f>
        <v>5</v>
      </c>
      <c r="C1523" s="38" t="str">
        <f>IF('Women D string input'!C162="","",'Women D string input'!C162)</f>
        <v/>
      </c>
      <c r="D1523" s="38" t="str">
        <f>IF('Women D string input'!D162="","",'Women D string input'!D162)</f>
        <v/>
      </c>
      <c r="E1523" s="38" t="str">
        <f>IF('Women D string input'!E162="","",'Women D string input'!E162)</f>
        <v/>
      </c>
      <c r="F1523" s="46" t="str">
        <f>IF('Women D string input'!X162="","",'Women D string input'!X162)</f>
        <v/>
      </c>
      <c r="G1523" s="46">
        <f>IF('Women D string input'!K162="","",'Women D string input'!K162)</f>
        <v>0</v>
      </c>
      <c r="H1523" s="46" t="str">
        <f>IF('Women D string input'!L162="","",'Women D string input'!L162)</f>
        <v/>
      </c>
      <c r="I1523" s="38" t="str">
        <f t="shared" si="148"/>
        <v/>
      </c>
      <c r="J1523" s="38" t="str">
        <f>IF('Women D string input'!H162="","",'Women D string input'!H162)</f>
        <v/>
      </c>
    </row>
    <row r="1524" spans="1:10">
      <c r="A1524" t="str">
        <f>IF('Women D string input'!A163="","",'Women D string input'!A163)</f>
        <v/>
      </c>
      <c r="B1524" s="38">
        <f>IF('Women D string input'!B163="","",'Women D string input'!B163)</f>
        <v>6</v>
      </c>
      <c r="C1524" s="38" t="str">
        <f>IF('Women D string input'!C163="","",'Women D string input'!C163)</f>
        <v/>
      </c>
      <c r="D1524" s="38" t="str">
        <f>IF('Women D string input'!D163="","",'Women D string input'!D163)</f>
        <v/>
      </c>
      <c r="E1524" s="38" t="str">
        <f>IF('Women D string input'!E163="","",'Women D string input'!E163)</f>
        <v/>
      </c>
      <c r="F1524" s="46" t="str">
        <f>IF('Women D string input'!X163="","",'Women D string input'!X163)</f>
        <v/>
      </c>
      <c r="G1524" s="46">
        <f>IF('Women D string input'!K163="","",'Women D string input'!K163)</f>
        <v>0</v>
      </c>
      <c r="H1524" s="46" t="str">
        <f>IF('Women D string input'!L163="","",'Women D string input'!L163)</f>
        <v/>
      </c>
      <c r="I1524" s="38" t="str">
        <f t="shared" si="148"/>
        <v/>
      </c>
      <c r="J1524" s="38" t="str">
        <f>IF('Women D string input'!H163="","",'Women D string input'!H163)</f>
        <v/>
      </c>
    </row>
    <row r="1525" spans="1:10">
      <c r="A1525" t="str">
        <f>IF('Women D string input'!A164="","",'Women D string input'!A164)</f>
        <v/>
      </c>
      <c r="B1525" s="38">
        <f>IF('Women D string input'!B164="","",'Women D string input'!B164)</f>
        <v>7</v>
      </c>
      <c r="C1525" s="38" t="str">
        <f>IF('Women D string input'!C164="","",'Women D string input'!C164)</f>
        <v/>
      </c>
      <c r="D1525" s="38" t="str">
        <f>IF('Women D string input'!D164="","",'Women D string input'!D164)</f>
        <v/>
      </c>
      <c r="E1525" s="38" t="str">
        <f>IF('Women D string input'!E164="","",'Women D string input'!E164)</f>
        <v/>
      </c>
      <c r="F1525" s="46" t="str">
        <f>IF('Women D string input'!X164="","",'Women D string input'!X164)</f>
        <v/>
      </c>
      <c r="G1525" s="46">
        <f>IF('Women D string input'!K164="","",'Women D string input'!K164)</f>
        <v>0</v>
      </c>
      <c r="H1525" s="46" t="str">
        <f>IF('Women D string input'!L164="","",'Women D string input'!L164)</f>
        <v/>
      </c>
      <c r="I1525" s="38" t="str">
        <f t="shared" si="148"/>
        <v/>
      </c>
      <c r="J1525" s="38" t="str">
        <f>IF('Women D string input'!H164="","",'Women D string input'!H164)</f>
        <v/>
      </c>
    </row>
    <row r="1526" spans="1:10">
      <c r="A1526" t="str">
        <f>IF('Women D string input'!A165="","",'Women D string input'!A165)</f>
        <v/>
      </c>
      <c r="B1526" s="38">
        <f>IF('Women D string input'!B165="","",'Women D string input'!B165)</f>
        <v>8</v>
      </c>
      <c r="C1526" s="38" t="str">
        <f>IF('Women D string input'!C165="","",'Women D string input'!C165)</f>
        <v/>
      </c>
      <c r="D1526" s="38" t="str">
        <f>IF('Women D string input'!D165="","",'Women D string input'!D165)</f>
        <v/>
      </c>
      <c r="E1526" s="38" t="str">
        <f>IF('Women D string input'!E165="","",'Women D string input'!E165)</f>
        <v/>
      </c>
      <c r="F1526" s="46" t="str">
        <f>IF('Women D string input'!X165="","",'Women D string input'!X165)</f>
        <v/>
      </c>
      <c r="G1526" s="46">
        <f>IF('Women D string input'!K165="","",'Women D string input'!K165)</f>
        <v>0</v>
      </c>
      <c r="H1526" s="46" t="str">
        <f>IF('Women D string input'!L165="","",'Women D string input'!L165)</f>
        <v/>
      </c>
      <c r="I1526" s="38" t="str">
        <f t="shared" si="148"/>
        <v/>
      </c>
      <c r="J1526" s="38" t="str">
        <f>IF('Women D string input'!H165="","",'Women D string input'!H165)</f>
        <v/>
      </c>
    </row>
    <row r="1527" spans="1:10">
      <c r="A1527" t="str">
        <f>IF('Women D string input'!A166="","",'Women D string input'!A166)</f>
        <v/>
      </c>
      <c r="B1527" s="38">
        <f>IF('Women D string input'!B166="","",'Women D string input'!B166)</f>
        <v>9</v>
      </c>
      <c r="C1527" s="38" t="str">
        <f>IF('Women D string input'!C166="","",'Women D string input'!C166)</f>
        <v/>
      </c>
      <c r="D1527" s="38" t="str">
        <f>IF('Women D string input'!D166="","",'Women D string input'!D166)</f>
        <v/>
      </c>
      <c r="E1527" s="38" t="str">
        <f>IF('Women D string input'!E166="","",'Women D string input'!E166)</f>
        <v/>
      </c>
      <c r="F1527" s="46" t="str">
        <f>IF('Women D string input'!X166="","",'Women D string input'!X166)</f>
        <v/>
      </c>
      <c r="G1527" s="38">
        <f>IF('Women D string input'!K166="","",'Women D string input'!K166)</f>
        <v>0</v>
      </c>
      <c r="H1527" s="38" t="str">
        <f>IF('Women D string input'!L166="","",'Women D string input'!L166)</f>
        <v/>
      </c>
      <c r="I1527" s="99" t="str">
        <f>IF(G1527=0,"",F1527)</f>
        <v/>
      </c>
      <c r="J1527" s="38" t="str">
        <f>IF('Women D string input'!H166="","",'Women D string input'!H166)</f>
        <v/>
      </c>
    </row>
    <row r="1528" spans="1:10">
      <c r="A1528" t="str">
        <f>IF('Women D string input'!A167="","",'Women D string input'!A167)</f>
        <v/>
      </c>
      <c r="B1528" s="38">
        <f>IF('Women D string input'!B167="","",'Women D string input'!B167)</f>
        <v>10</v>
      </c>
      <c r="C1528" s="38" t="str">
        <f>IF('Women D string input'!C167="","",'Women D string input'!C167)</f>
        <v/>
      </c>
      <c r="D1528" s="38" t="str">
        <f>IF('Women D string input'!D167="","",'Women D string input'!D167)</f>
        <v/>
      </c>
      <c r="E1528" s="38" t="str">
        <f>IF('Women D string input'!E167="","",'Women D string input'!E167)</f>
        <v/>
      </c>
      <c r="F1528" s="46" t="str">
        <f>IF('Women D string input'!X167="","",'Women D string input'!X167)</f>
        <v/>
      </c>
      <c r="G1528" s="38">
        <f>IF('Women D string input'!K167="","",'Women D string input'!K167)</f>
        <v>0</v>
      </c>
      <c r="H1528" s="38" t="str">
        <f>IF('Women D string input'!L167="","",'Women D string input'!L167)</f>
        <v/>
      </c>
      <c r="I1528" s="38" t="str">
        <f t="shared" ref="I1528:I1529" si="149">IF(G1528=0,"",F1528)</f>
        <v/>
      </c>
      <c r="J1528" s="38" t="str">
        <f>IF('Women D string input'!H167="","",'Women D string input'!H167)</f>
        <v/>
      </c>
    </row>
    <row r="1529" spans="1:10">
      <c r="A1529" t="str">
        <f>IF('Women D string input'!A168="","",'Women D string input'!A168)</f>
        <v/>
      </c>
      <c r="B1529" s="38">
        <f>IF('Women D string input'!B168="","",'Women D string input'!B168)</f>
        <v>11</v>
      </c>
      <c r="C1529" s="38" t="str">
        <f>IF('Women D string input'!C168="","",'Women D string input'!C168)</f>
        <v/>
      </c>
      <c r="D1529" s="38" t="str">
        <f>IF('Women D string input'!D168="","",'Women D string input'!D168)</f>
        <v/>
      </c>
      <c r="E1529" s="38" t="str">
        <f>IF('Women D string input'!E168="","",'Women D string input'!E168)</f>
        <v/>
      </c>
      <c r="F1529" s="46" t="str">
        <f>IF('Women D string input'!X168="","",'Women D string input'!X168)</f>
        <v/>
      </c>
      <c r="G1529" s="38">
        <f>IF('Women D string input'!K168="","",'Women D string input'!K168)</f>
        <v>0</v>
      </c>
      <c r="H1529" s="38" t="str">
        <f>IF('Women D string input'!L168="","",'Women D string input'!L168)</f>
        <v/>
      </c>
      <c r="I1529" s="38" t="str">
        <f t="shared" si="149"/>
        <v/>
      </c>
      <c r="J1529" s="38" t="str">
        <f>IF('Women D string input'!H168="","",'Women D string input'!H168)</f>
        <v/>
      </c>
    </row>
    <row r="1530" spans="1:10">
      <c r="A1530" t="str">
        <f>IF('Women D string input'!A169="","",'Women D string input'!A169)</f>
        <v/>
      </c>
      <c r="B1530" s="38">
        <f>IF('Women D string input'!B169="","",'Women D string input'!B169)</f>
        <v>12</v>
      </c>
      <c r="C1530" s="38" t="str">
        <f>IF('Women D string input'!C169="","",'Women D string input'!C169)</f>
        <v/>
      </c>
      <c r="D1530" s="38" t="str">
        <f>IF('Women D string input'!D169="","",'Women D string input'!D169)</f>
        <v/>
      </c>
      <c r="E1530" s="38" t="str">
        <f>IF('Women D string input'!E169="","",'Women D string input'!E169)</f>
        <v/>
      </c>
      <c r="F1530" s="46" t="str">
        <f>IF('Women D string input'!X169="","",'Women D string input'!X169)</f>
        <v/>
      </c>
      <c r="G1530" s="38">
        <f>IF('Women D string input'!K169="","",'Women D string input'!K169)</f>
        <v>0</v>
      </c>
      <c r="H1530" s="38" t="str">
        <f>IF('Women D string input'!L169="","",'Women D string input'!L169)</f>
        <v/>
      </c>
      <c r="I1530" s="38" t="str">
        <f>IF(G1530=0,"",F1530)</f>
        <v/>
      </c>
      <c r="J1530" s="38" t="str">
        <f>IF('Women D string input'!H169="","",'Women D string input'!H169)</f>
        <v/>
      </c>
    </row>
    <row r="1531" spans="1:10">
      <c r="A1531" t="str">
        <f>IF('Women D string input'!A170="","",'Women D string input'!A170)</f>
        <v/>
      </c>
      <c r="B1531" t="str">
        <f>IF('Women D string input'!B170="","",'Women D string input'!B170)</f>
        <v/>
      </c>
      <c r="C1531" t="str">
        <f>IF('Women D string input'!C170="","",'Women D string input'!C170)</f>
        <v/>
      </c>
      <c r="D1531" t="str">
        <f>IF('Women D string input'!D170="","",'Women D string input'!D170)</f>
        <v/>
      </c>
      <c r="E1531" t="str">
        <f>IF('Women D string input'!E170="","",'Women D string input'!E170)</f>
        <v/>
      </c>
      <c r="F1531" s="2" t="str">
        <f>IF('Women D string input'!X170="","",'Women D string input'!X170)</f>
        <v/>
      </c>
      <c r="G1531" t="str">
        <f>IF('Women D string input'!K170="","",'Women D string input'!K170)</f>
        <v/>
      </c>
      <c r="H1531" t="str">
        <f>IF('Women D string input'!L170="","",'Women D string input'!L170)</f>
        <v/>
      </c>
      <c r="J1531" t="str">
        <f>IF('Women D string input'!H170="","",'Women D string input'!H170)</f>
        <v/>
      </c>
    </row>
    <row r="1532" spans="1:10">
      <c r="A1532" t="str">
        <f>IF('Women D string input'!A171="","",'Women D string input'!A171)</f>
        <v/>
      </c>
      <c r="B1532" t="str">
        <f>IF('Women D string input'!B171="","",'Women D string input'!B171)</f>
        <v/>
      </c>
      <c r="C1532" t="str">
        <f>IF('Women D string input'!C171="","",'Women D string input'!C171)</f>
        <v/>
      </c>
      <c r="D1532" t="str">
        <f>IF('Women D string input'!D171="","",'Women D string input'!D171)</f>
        <v/>
      </c>
      <c r="E1532" t="str">
        <f>IF('Women D string input'!E171="","",'Women D string input'!E171)</f>
        <v/>
      </c>
      <c r="F1532" s="2" t="str">
        <f>IF('Women D string input'!X171="","",'Women D string input'!X171)</f>
        <v/>
      </c>
      <c r="G1532" t="str">
        <f>IF('Women D string input'!K171="","",'Women D string input'!K171)</f>
        <v/>
      </c>
      <c r="H1532" t="str">
        <f>IF('Women D string input'!L171="","",'Women D string input'!L171)</f>
        <v/>
      </c>
      <c r="J1532" t="str">
        <f>IF('Women D string input'!H171="","",'Women D string input'!H171)</f>
        <v/>
      </c>
    </row>
    <row r="1533" spans="1:10">
      <c r="A1533" s="39" t="str">
        <f>IF('Women D string input'!A172="","",'Women D string input'!A172)</f>
        <v>Event</v>
      </c>
      <c r="B1533" s="39" t="str">
        <f>IF('Women D string input'!B172="","",'Women D string input'!B172)</f>
        <v>Event</v>
      </c>
      <c r="C1533" s="39" t="str">
        <f>IF('Women D string input'!C172="","",'Women D string input'!C172)</f>
        <v>DT</v>
      </c>
      <c r="D1533" s="39" t="str">
        <f>IF('Women D string input'!D172="","",'Women D string input'!D172)</f>
        <v>metres</v>
      </c>
      <c r="E1533" s="40" t="str">
        <f>IF('Women D string input'!E172="","",'Women D string input'!E172)</f>
        <v/>
      </c>
      <c r="F1533" s="2" t="str">
        <f>IF('Women D string input'!X172="","",'Women D string input'!X172)</f>
        <v/>
      </c>
      <c r="G1533" s="2" t="str">
        <f>IF('Women D string input'!K172="","",'Women D string input'!K172)</f>
        <v/>
      </c>
      <c r="H1533" s="2" t="str">
        <f>IF('Women D string input'!L172="","",'Women D string input'!L172)</f>
        <v/>
      </c>
      <c r="J1533" t="str">
        <f>IF('Women D string input'!H172="","",'Women D string input'!H172)</f>
        <v/>
      </c>
    </row>
    <row r="1534" spans="1:10">
      <c r="A1534" s="16" t="str">
        <f>IF('Women D string input'!A173="","",'Women D string input'!A173)</f>
        <v>DT</v>
      </c>
      <c r="B1534" s="41" t="str">
        <f>IF('Women D string input'!B173="","",'Women D string input'!B173)</f>
        <v>D string</v>
      </c>
      <c r="C1534" s="42" t="str">
        <f>IF('Women D string input'!C173="","",'Women D string input'!C173)</f>
        <v/>
      </c>
      <c r="D1534" s="42" t="str">
        <f>IF('Women D string input'!D173="","",'Women D string input'!D173)</f>
        <v/>
      </c>
      <c r="E1534" s="141" t="str">
        <f>IF('Women D string input'!E173="","",'Women D string input'!E173)</f>
        <v/>
      </c>
      <c r="F1534" s="43" t="str">
        <f>IF('Women D string input'!X173="","",'Women D string input'!X173)</f>
        <v>Formatted</v>
      </c>
      <c r="G1534" s="143" t="str">
        <f>IF('Women D string input'!K173="","",'Women D string input'!K173)</f>
        <v>Position</v>
      </c>
      <c r="H1534" s="146" t="str">
        <f>IF('Women D string input'!L173="","",'Women D string input'!L173)</f>
        <v>RAZA</v>
      </c>
      <c r="I1534" s="98" t="s">
        <v>261</v>
      </c>
      <c r="J1534" s="98" t="str">
        <f>IF('Women D string input'!H173="","",'Women D string input'!H173)</f>
        <v>Para</v>
      </c>
    </row>
    <row r="1535" spans="1:10">
      <c r="A1535" s="40" t="str">
        <f>IF('Women D string input'!A174="","",'Women D string input'!A174)</f>
        <v>WOMEN</v>
      </c>
      <c r="B1535" s="44" t="str">
        <f>IF('Women D string input'!B174="","",'Women D string input'!B174)</f>
        <v>Position</v>
      </c>
      <c r="C1535" s="37" t="str">
        <f>IF('Women D string input'!C174="","",'Women D string input'!C174)</f>
        <v>Competitor</v>
      </c>
      <c r="D1535" s="37" t="str">
        <f>IF('Women D string input'!D174="","",'Women D string input'!D174)</f>
        <v>Club</v>
      </c>
      <c r="E1535" s="142" t="str">
        <f>IF('Women D string input'!E174="","",'Women D string input'!E174)</f>
        <v>Bib Number</v>
      </c>
      <c r="F1535" s="45" t="str">
        <f>IF('Women D string input'!X174="","",'Women D string input'!X174)</f>
        <v>Performance</v>
      </c>
      <c r="G1535" s="144" t="str">
        <f>IF('Women D string input'!K174="","",'Women D string input'!K174)</f>
        <v>Points</v>
      </c>
      <c r="H1535" s="147" t="str">
        <f>IF('Women D string input'!L174="","",'Women D string input'!L174)</f>
        <v>Points</v>
      </c>
      <c r="I1535" s="44" t="s">
        <v>262</v>
      </c>
      <c r="J1535" s="44" t="str">
        <f>IF('Women D string input'!H174="","",'Women D string input'!H174)</f>
        <v>Category</v>
      </c>
    </row>
    <row r="1536" spans="1:10">
      <c r="A1536" t="str">
        <f>IF('Women D string input'!A175="","",'Women D string input'!A175)</f>
        <v/>
      </c>
      <c r="B1536" s="38">
        <f>IF('Women D string input'!B175="","",'Women D string input'!B175)</f>
        <v>1</v>
      </c>
      <c r="C1536" s="38" t="str">
        <f>IF('Women D string input'!C175="","",'Women D string input'!C175)</f>
        <v/>
      </c>
      <c r="D1536" s="38" t="str">
        <f>IF('Women D string input'!D175="","",'Women D string input'!D175)</f>
        <v/>
      </c>
      <c r="E1536" s="38" t="str">
        <f>IF('Women D string input'!E175="","",'Women D string input'!E175)</f>
        <v/>
      </c>
      <c r="F1536" s="145" t="str">
        <f>IF('Women D string input'!X175="","",'Women D string input'!X175)</f>
        <v/>
      </c>
      <c r="G1536" s="46">
        <f>IF('Women D string input'!K175="","",'Women D string input'!K175)</f>
        <v>0</v>
      </c>
      <c r="H1536" s="46" t="str">
        <f>IF('Women D string input'!L175="","",'Women D string input'!L175)</f>
        <v/>
      </c>
      <c r="I1536" s="99" t="str">
        <f>IF(G1536=0,"",F1536)</f>
        <v/>
      </c>
      <c r="J1536" s="99" t="str">
        <f>IF('Women D string input'!H175="","",'Women D string input'!H175)</f>
        <v/>
      </c>
    </row>
    <row r="1537" spans="1:10">
      <c r="A1537" t="str">
        <f>IF('Women D string input'!A176="","",'Women D string input'!A176)</f>
        <v/>
      </c>
      <c r="B1537" s="38">
        <f>IF('Women D string input'!B176="","",'Women D string input'!B176)</f>
        <v>2</v>
      </c>
      <c r="C1537" s="38" t="str">
        <f>IF('Women D string input'!C176="","",'Women D string input'!C176)</f>
        <v/>
      </c>
      <c r="D1537" s="38" t="str">
        <f>IF('Women D string input'!D176="","",'Women D string input'!D176)</f>
        <v/>
      </c>
      <c r="E1537" s="38" t="str">
        <f>IF('Women D string input'!E176="","",'Women D string input'!E176)</f>
        <v/>
      </c>
      <c r="F1537" s="46" t="str">
        <f>IF('Women D string input'!X176="","",'Women D string input'!X176)</f>
        <v/>
      </c>
      <c r="G1537" s="46">
        <f>IF('Women D string input'!K176="","",'Women D string input'!K176)</f>
        <v>0</v>
      </c>
      <c r="H1537" s="46" t="str">
        <f>IF('Women D string input'!L176="","",'Women D string input'!L176)</f>
        <v/>
      </c>
      <c r="I1537" s="38" t="str">
        <f t="shared" ref="I1537:I1543" si="150">IF(G1537=0,"",F1537)</f>
        <v/>
      </c>
      <c r="J1537" s="38" t="str">
        <f>IF('Women D string input'!H176="","",'Women D string input'!H176)</f>
        <v/>
      </c>
    </row>
    <row r="1538" spans="1:10">
      <c r="A1538" t="str">
        <f>IF('Women D string input'!A177="","",'Women D string input'!A177)</f>
        <v/>
      </c>
      <c r="B1538" s="38">
        <f>IF('Women D string input'!B177="","",'Women D string input'!B177)</f>
        <v>3</v>
      </c>
      <c r="C1538" s="38" t="str">
        <f>IF('Women D string input'!C177="","",'Women D string input'!C177)</f>
        <v/>
      </c>
      <c r="D1538" s="38" t="str">
        <f>IF('Women D string input'!D177="","",'Women D string input'!D177)</f>
        <v/>
      </c>
      <c r="E1538" s="38" t="str">
        <f>IF('Women D string input'!E177="","",'Women D string input'!E177)</f>
        <v/>
      </c>
      <c r="F1538" s="46" t="str">
        <f>IF('Women D string input'!X177="","",'Women D string input'!X177)</f>
        <v/>
      </c>
      <c r="G1538" s="46">
        <f>IF('Women D string input'!K177="","",'Women D string input'!K177)</f>
        <v>0</v>
      </c>
      <c r="H1538" s="46" t="str">
        <f>IF('Women D string input'!L177="","",'Women D string input'!L177)</f>
        <v/>
      </c>
      <c r="I1538" s="38" t="str">
        <f t="shared" si="150"/>
        <v/>
      </c>
      <c r="J1538" s="38" t="str">
        <f>IF('Women D string input'!H177="","",'Women D string input'!H177)</f>
        <v/>
      </c>
    </row>
    <row r="1539" spans="1:10">
      <c r="A1539" t="str">
        <f>IF('Women D string input'!A178="","",'Women D string input'!A178)</f>
        <v/>
      </c>
      <c r="B1539" s="38">
        <f>IF('Women D string input'!B178="","",'Women D string input'!B178)</f>
        <v>4</v>
      </c>
      <c r="C1539" s="38" t="str">
        <f>IF('Women D string input'!C178="","",'Women D string input'!C178)</f>
        <v/>
      </c>
      <c r="D1539" s="38" t="str">
        <f>IF('Women D string input'!D178="","",'Women D string input'!D178)</f>
        <v/>
      </c>
      <c r="E1539" s="38" t="str">
        <f>IF('Women D string input'!E178="","",'Women D string input'!E178)</f>
        <v/>
      </c>
      <c r="F1539" s="46" t="str">
        <f>IF('Women D string input'!X178="","",'Women D string input'!X178)</f>
        <v/>
      </c>
      <c r="G1539" s="46">
        <f>IF('Women D string input'!K178="","",'Women D string input'!K178)</f>
        <v>0</v>
      </c>
      <c r="H1539" s="46" t="str">
        <f>IF('Women D string input'!L178="","",'Women D string input'!L178)</f>
        <v/>
      </c>
      <c r="I1539" s="38" t="str">
        <f t="shared" si="150"/>
        <v/>
      </c>
      <c r="J1539" s="38" t="str">
        <f>IF('Women D string input'!H178="","",'Women D string input'!H178)</f>
        <v/>
      </c>
    </row>
    <row r="1540" spans="1:10">
      <c r="A1540" t="str">
        <f>IF('Women D string input'!A179="","",'Women D string input'!A179)</f>
        <v/>
      </c>
      <c r="B1540" s="38">
        <f>IF('Women D string input'!B179="","",'Women D string input'!B179)</f>
        <v>5</v>
      </c>
      <c r="C1540" s="38" t="str">
        <f>IF('Women D string input'!C179="","",'Women D string input'!C179)</f>
        <v/>
      </c>
      <c r="D1540" s="38" t="str">
        <f>IF('Women D string input'!D179="","",'Women D string input'!D179)</f>
        <v/>
      </c>
      <c r="E1540" s="38" t="str">
        <f>IF('Women D string input'!E179="","",'Women D string input'!E179)</f>
        <v/>
      </c>
      <c r="F1540" s="46" t="str">
        <f>IF('Women D string input'!X179="","",'Women D string input'!X179)</f>
        <v/>
      </c>
      <c r="G1540" s="46">
        <f>IF('Women D string input'!K179="","",'Women D string input'!K179)</f>
        <v>0</v>
      </c>
      <c r="H1540" s="46" t="str">
        <f>IF('Women D string input'!L179="","",'Women D string input'!L179)</f>
        <v/>
      </c>
      <c r="I1540" s="38" t="str">
        <f t="shared" si="150"/>
        <v/>
      </c>
      <c r="J1540" s="38" t="str">
        <f>IF('Women D string input'!H179="","",'Women D string input'!H179)</f>
        <v/>
      </c>
    </row>
    <row r="1541" spans="1:10">
      <c r="A1541" t="str">
        <f>IF('Women D string input'!A180="","",'Women D string input'!A180)</f>
        <v/>
      </c>
      <c r="B1541" s="38">
        <f>IF('Women D string input'!B180="","",'Women D string input'!B180)</f>
        <v>6</v>
      </c>
      <c r="C1541" s="38" t="str">
        <f>IF('Women D string input'!C180="","",'Women D string input'!C180)</f>
        <v/>
      </c>
      <c r="D1541" s="38" t="str">
        <f>IF('Women D string input'!D180="","",'Women D string input'!D180)</f>
        <v/>
      </c>
      <c r="E1541" s="38" t="str">
        <f>IF('Women D string input'!E180="","",'Women D string input'!E180)</f>
        <v/>
      </c>
      <c r="F1541" s="46" t="str">
        <f>IF('Women D string input'!X180="","",'Women D string input'!X180)</f>
        <v/>
      </c>
      <c r="G1541" s="46">
        <f>IF('Women D string input'!K180="","",'Women D string input'!K180)</f>
        <v>0</v>
      </c>
      <c r="H1541" s="46" t="str">
        <f>IF('Women D string input'!L180="","",'Women D string input'!L180)</f>
        <v/>
      </c>
      <c r="I1541" s="38" t="str">
        <f t="shared" si="150"/>
        <v/>
      </c>
      <c r="J1541" s="38" t="str">
        <f>IF('Women D string input'!H180="","",'Women D string input'!H180)</f>
        <v/>
      </c>
    </row>
    <row r="1542" spans="1:10">
      <c r="A1542" t="str">
        <f>IF('Women D string input'!A181="","",'Women D string input'!A181)</f>
        <v/>
      </c>
      <c r="B1542" s="38">
        <f>IF('Women D string input'!B181="","",'Women D string input'!B181)</f>
        <v>7</v>
      </c>
      <c r="C1542" s="38" t="str">
        <f>IF('Women D string input'!C181="","",'Women D string input'!C181)</f>
        <v/>
      </c>
      <c r="D1542" s="38" t="str">
        <f>IF('Women D string input'!D181="","",'Women D string input'!D181)</f>
        <v/>
      </c>
      <c r="E1542" s="38" t="str">
        <f>IF('Women D string input'!E181="","",'Women D string input'!E181)</f>
        <v/>
      </c>
      <c r="F1542" s="46" t="str">
        <f>IF('Women D string input'!X181="","",'Women D string input'!X181)</f>
        <v/>
      </c>
      <c r="G1542" s="46">
        <f>IF('Women D string input'!K181="","",'Women D string input'!K181)</f>
        <v>0</v>
      </c>
      <c r="H1542" s="46" t="str">
        <f>IF('Women D string input'!L181="","",'Women D string input'!L181)</f>
        <v/>
      </c>
      <c r="I1542" s="38" t="str">
        <f t="shared" si="150"/>
        <v/>
      </c>
      <c r="J1542" s="38" t="str">
        <f>IF('Women D string input'!H181="","",'Women D string input'!H181)</f>
        <v/>
      </c>
    </row>
    <row r="1543" spans="1:10">
      <c r="A1543" t="str">
        <f>IF('Women D string input'!A182="","",'Women D string input'!A182)</f>
        <v/>
      </c>
      <c r="B1543" s="38">
        <f>IF('Women D string input'!B182="","",'Women D string input'!B182)</f>
        <v>8</v>
      </c>
      <c r="C1543" s="38" t="str">
        <f>IF('Women D string input'!C182="","",'Women D string input'!C182)</f>
        <v/>
      </c>
      <c r="D1543" s="38" t="str">
        <f>IF('Women D string input'!D182="","",'Women D string input'!D182)</f>
        <v/>
      </c>
      <c r="E1543" s="38" t="str">
        <f>IF('Women D string input'!E182="","",'Women D string input'!E182)</f>
        <v/>
      </c>
      <c r="F1543" s="46" t="str">
        <f>IF('Women D string input'!X182="","",'Women D string input'!X182)</f>
        <v/>
      </c>
      <c r="G1543" s="46">
        <f>IF('Women D string input'!K182="","",'Women D string input'!K182)</f>
        <v>0</v>
      </c>
      <c r="H1543" s="46" t="str">
        <f>IF('Women D string input'!L182="","",'Women D string input'!L182)</f>
        <v/>
      </c>
      <c r="I1543" s="38" t="str">
        <f t="shared" si="150"/>
        <v/>
      </c>
      <c r="J1543" s="38" t="str">
        <f>IF('Women D string input'!H182="","",'Women D string input'!H182)</f>
        <v/>
      </c>
    </row>
    <row r="1544" spans="1:10">
      <c r="A1544" t="str">
        <f>IF('Women D string input'!A183="","",'Women D string input'!A183)</f>
        <v/>
      </c>
      <c r="B1544" s="38">
        <f>IF('Women D string input'!B183="","",'Women D string input'!B183)</f>
        <v>9</v>
      </c>
      <c r="C1544" s="38" t="str">
        <f>IF('Women D string input'!C183="","",'Women D string input'!C183)</f>
        <v/>
      </c>
      <c r="D1544" s="38" t="str">
        <f>IF('Women D string input'!D183="","",'Women D string input'!D183)</f>
        <v/>
      </c>
      <c r="E1544" s="38" t="str">
        <f>IF('Women D string input'!E183="","",'Women D string input'!E183)</f>
        <v/>
      </c>
      <c r="F1544" s="46" t="str">
        <f>IF('Women D string input'!X183="","",'Women D string input'!X183)</f>
        <v/>
      </c>
      <c r="G1544" s="38">
        <f>IF('Women D string input'!K183="","",'Women D string input'!K183)</f>
        <v>0</v>
      </c>
      <c r="H1544" s="38" t="str">
        <f>IF('Women D string input'!L183="","",'Women D string input'!L183)</f>
        <v/>
      </c>
      <c r="I1544" s="99" t="str">
        <f>IF(G1544=0,"",F1544)</f>
        <v/>
      </c>
      <c r="J1544" s="38" t="str">
        <f>IF('Women D string input'!H183="","",'Women D string input'!H183)</f>
        <v/>
      </c>
    </row>
    <row r="1545" spans="1:10">
      <c r="A1545" t="str">
        <f>IF('Women D string input'!A184="","",'Women D string input'!A184)</f>
        <v/>
      </c>
      <c r="B1545" s="38">
        <f>IF('Women D string input'!B184="","",'Women D string input'!B184)</f>
        <v>10</v>
      </c>
      <c r="C1545" s="38" t="str">
        <f>IF('Women D string input'!C184="","",'Women D string input'!C184)</f>
        <v/>
      </c>
      <c r="D1545" s="38" t="str">
        <f>IF('Women D string input'!D184="","",'Women D string input'!D184)</f>
        <v/>
      </c>
      <c r="E1545" s="38" t="str">
        <f>IF('Women D string input'!E184="","",'Women D string input'!E184)</f>
        <v/>
      </c>
      <c r="F1545" s="46" t="str">
        <f>IF('Women D string input'!X184="","",'Women D string input'!X184)</f>
        <v/>
      </c>
      <c r="G1545" s="38">
        <f>IF('Women D string input'!K184="","",'Women D string input'!K184)</f>
        <v>0</v>
      </c>
      <c r="H1545" s="38" t="str">
        <f>IF('Women D string input'!L184="","",'Women D string input'!L184)</f>
        <v/>
      </c>
      <c r="I1545" s="38" t="str">
        <f t="shared" ref="I1545:I1546" si="151">IF(G1545=0,"",F1545)</f>
        <v/>
      </c>
      <c r="J1545" s="38" t="str">
        <f>IF('Women D string input'!H184="","",'Women D string input'!H184)</f>
        <v/>
      </c>
    </row>
    <row r="1546" spans="1:10">
      <c r="A1546" t="str">
        <f>IF('Women D string input'!A185="","",'Women D string input'!A185)</f>
        <v/>
      </c>
      <c r="B1546" s="38">
        <f>IF('Women D string input'!B185="","",'Women D string input'!B185)</f>
        <v>11</v>
      </c>
      <c r="C1546" s="38" t="str">
        <f>IF('Women D string input'!C185="","",'Women D string input'!C185)</f>
        <v/>
      </c>
      <c r="D1546" s="38" t="str">
        <f>IF('Women D string input'!D185="","",'Women D string input'!D185)</f>
        <v/>
      </c>
      <c r="E1546" s="38" t="str">
        <f>IF('Women D string input'!E185="","",'Women D string input'!E185)</f>
        <v/>
      </c>
      <c r="F1546" s="46" t="str">
        <f>IF('Women D string input'!X185="","",'Women D string input'!X185)</f>
        <v/>
      </c>
      <c r="G1546" s="38">
        <f>IF('Women D string input'!K185="","",'Women D string input'!K185)</f>
        <v>0</v>
      </c>
      <c r="H1546" s="38" t="str">
        <f>IF('Women D string input'!L185="","",'Women D string input'!L185)</f>
        <v/>
      </c>
      <c r="I1546" s="38" t="str">
        <f t="shared" si="151"/>
        <v/>
      </c>
      <c r="J1546" s="38" t="str">
        <f>IF('Women D string input'!H185="","",'Women D string input'!H185)</f>
        <v/>
      </c>
    </row>
    <row r="1547" spans="1:10">
      <c r="A1547" t="str">
        <f>IF('Women D string input'!A186="","",'Women D string input'!A186)</f>
        <v/>
      </c>
      <c r="B1547" s="38">
        <f>IF('Women D string input'!B186="","",'Women D string input'!B186)</f>
        <v>12</v>
      </c>
      <c r="C1547" s="38" t="str">
        <f>IF('Women D string input'!C186="","",'Women D string input'!C186)</f>
        <v/>
      </c>
      <c r="D1547" s="38" t="str">
        <f>IF('Women D string input'!D186="","",'Women D string input'!D186)</f>
        <v/>
      </c>
      <c r="E1547" s="38" t="str">
        <f>IF('Women D string input'!E186="","",'Women D string input'!E186)</f>
        <v/>
      </c>
      <c r="F1547" s="46" t="str">
        <f>IF('Women D string input'!X186="","",'Women D string input'!X186)</f>
        <v/>
      </c>
      <c r="G1547" s="38">
        <f>IF('Women D string input'!K186="","",'Women D string input'!K186)</f>
        <v>0</v>
      </c>
      <c r="H1547" s="38" t="str">
        <f>IF('Women D string input'!L186="","",'Women D string input'!L186)</f>
        <v/>
      </c>
      <c r="I1547" s="38" t="str">
        <f>IF(G1547=0,"",F1547)</f>
        <v/>
      </c>
      <c r="J1547" s="38" t="str">
        <f>IF('Women D string input'!H186="","",'Women D string input'!H186)</f>
        <v/>
      </c>
    </row>
    <row r="1548" spans="1:10">
      <c r="A1548" t="str">
        <f>IF('Women D string input'!A187="","",'Women D string input'!A187)</f>
        <v/>
      </c>
      <c r="B1548" t="str">
        <f>IF('Women D string input'!B187="","",'Women D string input'!B187)</f>
        <v/>
      </c>
      <c r="C1548" t="str">
        <f>IF('Women D string input'!C187="","",'Women D string input'!C187)</f>
        <v/>
      </c>
      <c r="D1548" t="str">
        <f>IF('Women D string input'!D187="","",'Women D string input'!D187)</f>
        <v/>
      </c>
      <c r="E1548" t="str">
        <f>IF('Women D string input'!E187="","",'Women D string input'!E187)</f>
        <v/>
      </c>
      <c r="F1548" s="2" t="str">
        <f>IF('Women D string input'!X187="","",'Women D string input'!X187)</f>
        <v/>
      </c>
      <c r="G1548" t="str">
        <f>IF('Women D string input'!K187="","",'Women D string input'!K187)</f>
        <v/>
      </c>
      <c r="H1548" t="str">
        <f>IF('Women D string input'!L187="","",'Women D string input'!L187)</f>
        <v/>
      </c>
      <c r="J1548" t="str">
        <f>IF('Women D string input'!H187="","",'Women D string input'!H187)</f>
        <v/>
      </c>
    </row>
    <row r="1549" spans="1:10">
      <c r="A1549" t="str">
        <f>IF('Women D string input'!A188="","",'Women D string input'!A188)</f>
        <v/>
      </c>
      <c r="B1549" t="str">
        <f>IF('Women D string input'!B188="","",'Women D string input'!B188)</f>
        <v/>
      </c>
      <c r="C1549" t="str">
        <f>IF('Women D string input'!C188="","",'Women D string input'!C188)</f>
        <v/>
      </c>
      <c r="D1549" t="str">
        <f>IF('Women D string input'!D188="","",'Women D string input'!D188)</f>
        <v/>
      </c>
      <c r="E1549" t="str">
        <f>IF('Women D string input'!E188="","",'Women D string input'!E188)</f>
        <v/>
      </c>
      <c r="F1549" s="2" t="str">
        <f>IF('Women D string input'!X188="","",'Women D string input'!X188)</f>
        <v/>
      </c>
      <c r="G1549" t="str">
        <f>IF('Women D string input'!K188="","",'Women D string input'!K188)</f>
        <v/>
      </c>
      <c r="H1549" t="str">
        <f>IF('Women D string input'!L188="","",'Women D string input'!L188)</f>
        <v/>
      </c>
      <c r="J1549" t="str">
        <f>IF('Women D string input'!H188="","",'Women D string input'!H188)</f>
        <v/>
      </c>
    </row>
    <row r="1550" spans="1:10">
      <c r="A1550" s="39" t="str">
        <f>IF('Women D string input'!A189="","",'Women D string input'!A189)</f>
        <v>Event</v>
      </c>
      <c r="B1550" s="39" t="str">
        <f>IF('Women D string input'!B189="","",'Women D string input'!B189)</f>
        <v>Event</v>
      </c>
      <c r="C1550" s="39" t="str">
        <f>IF('Women D string input'!C189="","",'Women D string input'!C189)</f>
        <v>JT</v>
      </c>
      <c r="D1550" s="39" t="str">
        <f>IF('Women D string input'!D189="","",'Women D string input'!D189)</f>
        <v>metres</v>
      </c>
      <c r="E1550" s="40" t="str">
        <f>IF('Women D string input'!E189="","",'Women D string input'!E189)</f>
        <v/>
      </c>
      <c r="F1550" s="2" t="str">
        <f>IF('Women D string input'!X189="","",'Women D string input'!X189)</f>
        <v/>
      </c>
      <c r="G1550" s="2" t="str">
        <f>IF('Women D string input'!K189="","",'Women D string input'!K189)</f>
        <v/>
      </c>
      <c r="H1550" s="2" t="str">
        <f>IF('Women D string input'!L189="","",'Women D string input'!L189)</f>
        <v/>
      </c>
      <c r="J1550" t="str">
        <f>IF('Women D string input'!H189="","",'Women D string input'!H189)</f>
        <v/>
      </c>
    </row>
    <row r="1551" spans="1:10">
      <c r="A1551" s="16" t="str">
        <f>IF('Women D string input'!A190="","",'Women D string input'!A190)</f>
        <v>JT</v>
      </c>
      <c r="B1551" s="41" t="str">
        <f>IF('Women D string input'!B190="","",'Women D string input'!B190)</f>
        <v>D string</v>
      </c>
      <c r="C1551" s="42" t="str">
        <f>IF('Women D string input'!C190="","",'Women D string input'!C190)</f>
        <v/>
      </c>
      <c r="D1551" s="42" t="str">
        <f>IF('Women D string input'!D190="","",'Women D string input'!D190)</f>
        <v/>
      </c>
      <c r="E1551" s="141" t="str">
        <f>IF('Women D string input'!E190="","",'Women D string input'!E190)</f>
        <v/>
      </c>
      <c r="F1551" s="43" t="str">
        <f>IF('Women D string input'!X190="","",'Women D string input'!X190)</f>
        <v>Formatted</v>
      </c>
      <c r="G1551" s="143" t="str">
        <f>IF('Women D string input'!K190="","",'Women D string input'!K190)</f>
        <v>Position</v>
      </c>
      <c r="H1551" s="146" t="str">
        <f>IF('Women D string input'!L190="","",'Women D string input'!L190)</f>
        <v>RAZA</v>
      </c>
      <c r="I1551" s="98" t="s">
        <v>261</v>
      </c>
      <c r="J1551" s="98" t="str">
        <f>IF('Women D string input'!H190="","",'Women D string input'!H190)</f>
        <v>Para</v>
      </c>
    </row>
    <row r="1552" spans="1:10">
      <c r="A1552" s="40" t="str">
        <f>IF('Women D string input'!A191="","",'Women D string input'!A191)</f>
        <v>WOMEN</v>
      </c>
      <c r="B1552" s="44" t="str">
        <f>IF('Women D string input'!B191="","",'Women D string input'!B191)</f>
        <v>Position</v>
      </c>
      <c r="C1552" s="37" t="str">
        <f>IF('Women D string input'!C191="","",'Women D string input'!C191)</f>
        <v>Competitor</v>
      </c>
      <c r="D1552" s="37" t="str">
        <f>IF('Women D string input'!D191="","",'Women D string input'!D191)</f>
        <v>Club</v>
      </c>
      <c r="E1552" s="142" t="str">
        <f>IF('Women D string input'!E191="","",'Women D string input'!E191)</f>
        <v>Bib Number</v>
      </c>
      <c r="F1552" s="45" t="str">
        <f>IF('Women D string input'!X191="","",'Women D string input'!X191)</f>
        <v>Performance</v>
      </c>
      <c r="G1552" s="144" t="str">
        <f>IF('Women D string input'!K191="","",'Women D string input'!K191)</f>
        <v>Points</v>
      </c>
      <c r="H1552" s="147" t="str">
        <f>IF('Women D string input'!L191="","",'Women D string input'!L191)</f>
        <v>Points</v>
      </c>
      <c r="I1552" s="44" t="s">
        <v>262</v>
      </c>
      <c r="J1552" s="44" t="str">
        <f>IF('Women D string input'!H191="","",'Women D string input'!H191)</f>
        <v>Category</v>
      </c>
    </row>
    <row r="1553" spans="1:10">
      <c r="A1553" t="str">
        <f>IF('Women D string input'!A192="","",'Women D string input'!A192)</f>
        <v/>
      </c>
      <c r="B1553" s="38">
        <f>IF('Women D string input'!B192="","",'Women D string input'!B192)</f>
        <v>1</v>
      </c>
      <c r="C1553" s="38" t="str">
        <f>IF('Women D string input'!C192="","",'Women D string input'!C192)</f>
        <v/>
      </c>
      <c r="D1553" s="38" t="str">
        <f>IF('Women D string input'!D192="","",'Women D string input'!D192)</f>
        <v/>
      </c>
      <c r="E1553" s="38" t="str">
        <f>IF('Women D string input'!E192="","",'Women D string input'!E192)</f>
        <v/>
      </c>
      <c r="F1553" s="145" t="str">
        <f>IF('Women D string input'!X192="","",'Women D string input'!X192)</f>
        <v/>
      </c>
      <c r="G1553" s="46">
        <f>IF('Women D string input'!K192="","",'Women D string input'!K192)</f>
        <v>0</v>
      </c>
      <c r="H1553" s="46" t="str">
        <f>IF('Women D string input'!L192="","",'Women D string input'!L192)</f>
        <v/>
      </c>
      <c r="I1553" s="99" t="str">
        <f>IF(G1553=0,"",F1553)</f>
        <v/>
      </c>
      <c r="J1553" s="99" t="str">
        <f>IF('Women D string input'!H192="","",'Women D string input'!H192)</f>
        <v/>
      </c>
    </row>
    <row r="1554" spans="1:10">
      <c r="A1554" t="str">
        <f>IF('Women D string input'!A193="","",'Women D string input'!A193)</f>
        <v/>
      </c>
      <c r="B1554" s="38">
        <f>IF('Women D string input'!B193="","",'Women D string input'!B193)</f>
        <v>2</v>
      </c>
      <c r="C1554" s="38" t="str">
        <f>IF('Women D string input'!C193="","",'Women D string input'!C193)</f>
        <v/>
      </c>
      <c r="D1554" s="38" t="str">
        <f>IF('Women D string input'!D193="","",'Women D string input'!D193)</f>
        <v/>
      </c>
      <c r="E1554" s="38" t="str">
        <f>IF('Women D string input'!E193="","",'Women D string input'!E193)</f>
        <v/>
      </c>
      <c r="F1554" s="46" t="str">
        <f>IF('Women D string input'!X193="","",'Women D string input'!X193)</f>
        <v/>
      </c>
      <c r="G1554" s="46">
        <f>IF('Women D string input'!K193="","",'Women D string input'!K193)</f>
        <v>0</v>
      </c>
      <c r="H1554" s="46" t="str">
        <f>IF('Women D string input'!L193="","",'Women D string input'!L193)</f>
        <v/>
      </c>
      <c r="I1554" s="38" t="str">
        <f t="shared" ref="I1554:I1560" si="152">IF(G1554=0,"",F1554)</f>
        <v/>
      </c>
      <c r="J1554" s="38" t="str">
        <f>IF('Women D string input'!H193="","",'Women D string input'!H193)</f>
        <v/>
      </c>
    </row>
    <row r="1555" spans="1:10">
      <c r="A1555" t="str">
        <f>IF('Women D string input'!A194="","",'Women D string input'!A194)</f>
        <v/>
      </c>
      <c r="B1555" s="38">
        <f>IF('Women D string input'!B194="","",'Women D string input'!B194)</f>
        <v>3</v>
      </c>
      <c r="C1555" s="38" t="str">
        <f>IF('Women D string input'!C194="","",'Women D string input'!C194)</f>
        <v/>
      </c>
      <c r="D1555" s="38" t="str">
        <f>IF('Women D string input'!D194="","",'Women D string input'!D194)</f>
        <v/>
      </c>
      <c r="E1555" s="38" t="str">
        <f>IF('Women D string input'!E194="","",'Women D string input'!E194)</f>
        <v/>
      </c>
      <c r="F1555" s="46" t="str">
        <f>IF('Women D string input'!X194="","",'Women D string input'!X194)</f>
        <v/>
      </c>
      <c r="G1555" s="46">
        <f>IF('Women D string input'!K194="","",'Women D string input'!K194)</f>
        <v>0</v>
      </c>
      <c r="H1555" s="46" t="str">
        <f>IF('Women D string input'!L194="","",'Women D string input'!L194)</f>
        <v/>
      </c>
      <c r="I1555" s="38" t="str">
        <f t="shared" si="152"/>
        <v/>
      </c>
      <c r="J1555" s="38" t="str">
        <f>IF('Women D string input'!H194="","",'Women D string input'!H194)</f>
        <v/>
      </c>
    </row>
    <row r="1556" spans="1:10">
      <c r="A1556" t="str">
        <f>IF('Women D string input'!A195="","",'Women D string input'!A195)</f>
        <v/>
      </c>
      <c r="B1556" s="38">
        <f>IF('Women D string input'!B195="","",'Women D string input'!B195)</f>
        <v>4</v>
      </c>
      <c r="C1556" s="38" t="str">
        <f>IF('Women D string input'!C195="","",'Women D string input'!C195)</f>
        <v/>
      </c>
      <c r="D1556" s="38" t="str">
        <f>IF('Women D string input'!D195="","",'Women D string input'!D195)</f>
        <v/>
      </c>
      <c r="E1556" s="38" t="str">
        <f>IF('Women D string input'!E195="","",'Women D string input'!E195)</f>
        <v/>
      </c>
      <c r="F1556" s="46" t="str">
        <f>IF('Women D string input'!X195="","",'Women D string input'!X195)</f>
        <v/>
      </c>
      <c r="G1556" s="46">
        <f>IF('Women D string input'!K195="","",'Women D string input'!K195)</f>
        <v>0</v>
      </c>
      <c r="H1556" s="46" t="str">
        <f>IF('Women D string input'!L195="","",'Women D string input'!L195)</f>
        <v/>
      </c>
      <c r="I1556" s="38" t="str">
        <f t="shared" si="152"/>
        <v/>
      </c>
      <c r="J1556" s="38" t="str">
        <f>IF('Women D string input'!H195="","",'Women D string input'!H195)</f>
        <v/>
      </c>
    </row>
    <row r="1557" spans="1:10">
      <c r="A1557" t="str">
        <f>IF('Women D string input'!A196="","",'Women D string input'!A196)</f>
        <v/>
      </c>
      <c r="B1557" s="38">
        <f>IF('Women D string input'!B196="","",'Women D string input'!B196)</f>
        <v>5</v>
      </c>
      <c r="C1557" s="38" t="str">
        <f>IF('Women D string input'!C196="","",'Women D string input'!C196)</f>
        <v/>
      </c>
      <c r="D1557" s="38" t="str">
        <f>IF('Women D string input'!D196="","",'Women D string input'!D196)</f>
        <v/>
      </c>
      <c r="E1557" s="38" t="str">
        <f>IF('Women D string input'!E196="","",'Women D string input'!E196)</f>
        <v/>
      </c>
      <c r="F1557" s="46" t="str">
        <f>IF('Women D string input'!X196="","",'Women D string input'!X196)</f>
        <v/>
      </c>
      <c r="G1557" s="46">
        <f>IF('Women D string input'!K196="","",'Women D string input'!K196)</f>
        <v>0</v>
      </c>
      <c r="H1557" s="46" t="str">
        <f>IF('Women D string input'!L196="","",'Women D string input'!L196)</f>
        <v/>
      </c>
      <c r="I1557" s="38" t="str">
        <f t="shared" si="152"/>
        <v/>
      </c>
      <c r="J1557" s="38" t="str">
        <f>IF('Women D string input'!H196="","",'Women D string input'!H196)</f>
        <v/>
      </c>
    </row>
    <row r="1558" spans="1:10">
      <c r="A1558" t="str">
        <f>IF('Women D string input'!A197="","",'Women D string input'!A197)</f>
        <v/>
      </c>
      <c r="B1558" s="38">
        <f>IF('Women D string input'!B197="","",'Women D string input'!B197)</f>
        <v>6</v>
      </c>
      <c r="C1558" s="38" t="str">
        <f>IF('Women D string input'!C197="","",'Women D string input'!C197)</f>
        <v/>
      </c>
      <c r="D1558" s="38" t="str">
        <f>IF('Women D string input'!D197="","",'Women D string input'!D197)</f>
        <v/>
      </c>
      <c r="E1558" s="38" t="str">
        <f>IF('Women D string input'!E197="","",'Women D string input'!E197)</f>
        <v/>
      </c>
      <c r="F1558" s="46" t="str">
        <f>IF('Women D string input'!X197="","",'Women D string input'!X197)</f>
        <v/>
      </c>
      <c r="G1558" s="46">
        <f>IF('Women D string input'!K197="","",'Women D string input'!K197)</f>
        <v>0</v>
      </c>
      <c r="H1558" s="46" t="str">
        <f>IF('Women D string input'!L197="","",'Women D string input'!L197)</f>
        <v/>
      </c>
      <c r="I1558" s="38" t="str">
        <f t="shared" si="152"/>
        <v/>
      </c>
      <c r="J1558" s="38" t="str">
        <f>IF('Women D string input'!H197="","",'Women D string input'!H197)</f>
        <v/>
      </c>
    </row>
    <row r="1559" spans="1:10">
      <c r="A1559" t="str">
        <f>IF('Women D string input'!A198="","",'Women D string input'!A198)</f>
        <v/>
      </c>
      <c r="B1559" s="38">
        <f>IF('Women D string input'!B198="","",'Women D string input'!B198)</f>
        <v>7</v>
      </c>
      <c r="C1559" s="38" t="str">
        <f>IF('Women D string input'!C198="","",'Women D string input'!C198)</f>
        <v/>
      </c>
      <c r="D1559" s="38" t="str">
        <f>IF('Women D string input'!D198="","",'Women D string input'!D198)</f>
        <v/>
      </c>
      <c r="E1559" s="38" t="str">
        <f>IF('Women D string input'!E198="","",'Women D string input'!E198)</f>
        <v/>
      </c>
      <c r="F1559" s="46" t="str">
        <f>IF('Women D string input'!X198="","",'Women D string input'!X198)</f>
        <v/>
      </c>
      <c r="G1559" s="46">
        <f>IF('Women D string input'!K198="","",'Women D string input'!K198)</f>
        <v>0</v>
      </c>
      <c r="H1559" s="46" t="str">
        <f>IF('Women D string input'!L198="","",'Women D string input'!L198)</f>
        <v/>
      </c>
      <c r="I1559" s="38" t="str">
        <f t="shared" si="152"/>
        <v/>
      </c>
      <c r="J1559" s="38" t="str">
        <f>IF('Women D string input'!H198="","",'Women D string input'!H198)</f>
        <v/>
      </c>
    </row>
    <row r="1560" spans="1:10">
      <c r="A1560" t="str">
        <f>IF('Women D string input'!A199="","",'Women D string input'!A199)</f>
        <v/>
      </c>
      <c r="B1560" s="38">
        <f>IF('Women D string input'!B199="","",'Women D string input'!B199)</f>
        <v>8</v>
      </c>
      <c r="C1560" s="38" t="str">
        <f>IF('Women D string input'!C199="","",'Women D string input'!C199)</f>
        <v/>
      </c>
      <c r="D1560" s="38" t="str">
        <f>IF('Women D string input'!D199="","",'Women D string input'!D199)</f>
        <v/>
      </c>
      <c r="E1560" s="38" t="str">
        <f>IF('Women D string input'!E199="","",'Women D string input'!E199)</f>
        <v/>
      </c>
      <c r="F1560" s="46" t="str">
        <f>IF('Women D string input'!X199="","",'Women D string input'!X199)</f>
        <v/>
      </c>
      <c r="G1560" s="46">
        <f>IF('Women D string input'!K199="","",'Women D string input'!K199)</f>
        <v>0</v>
      </c>
      <c r="H1560" s="46" t="str">
        <f>IF('Women D string input'!L199="","",'Women D string input'!L199)</f>
        <v/>
      </c>
      <c r="I1560" s="38" t="str">
        <f t="shared" si="152"/>
        <v/>
      </c>
      <c r="J1560" s="38" t="str">
        <f>IF('Women D string input'!H199="","",'Women D string input'!H199)</f>
        <v/>
      </c>
    </row>
    <row r="1561" spans="1:10">
      <c r="A1561" t="str">
        <f>IF('Women D string input'!A200="","",'Women D string input'!A200)</f>
        <v/>
      </c>
      <c r="B1561" s="38">
        <f>IF('Women D string input'!B200="","",'Women D string input'!B200)</f>
        <v>9</v>
      </c>
      <c r="C1561" s="38" t="str">
        <f>IF('Women D string input'!C200="","",'Women D string input'!C200)</f>
        <v/>
      </c>
      <c r="D1561" s="38" t="str">
        <f>IF('Women D string input'!D200="","",'Women D string input'!D200)</f>
        <v/>
      </c>
      <c r="E1561" s="38" t="str">
        <f>IF('Women D string input'!E200="","",'Women D string input'!E200)</f>
        <v/>
      </c>
      <c r="F1561" s="46" t="str">
        <f>IF('Women D string input'!X200="","",'Women D string input'!X200)</f>
        <v/>
      </c>
      <c r="G1561" s="38">
        <f>IF('Women D string input'!K200="","",'Women D string input'!K200)</f>
        <v>0</v>
      </c>
      <c r="H1561" s="38" t="str">
        <f>IF('Women D string input'!L200="","",'Women D string input'!L200)</f>
        <v/>
      </c>
      <c r="I1561" s="99" t="str">
        <f>IF(G1561=0,"",F1561)</f>
        <v/>
      </c>
      <c r="J1561" s="38" t="str">
        <f>IF('Women D string input'!H200="","",'Women D string input'!H200)</f>
        <v/>
      </c>
    </row>
    <row r="1562" spans="1:10">
      <c r="A1562" t="str">
        <f>IF('Women D string input'!A201="","",'Women D string input'!A201)</f>
        <v/>
      </c>
      <c r="B1562" s="38">
        <f>IF('Women D string input'!B201="","",'Women D string input'!B201)</f>
        <v>10</v>
      </c>
      <c r="C1562" s="38" t="str">
        <f>IF('Women D string input'!C201="","",'Women D string input'!C201)</f>
        <v/>
      </c>
      <c r="D1562" s="38" t="str">
        <f>IF('Women D string input'!D201="","",'Women D string input'!D201)</f>
        <v/>
      </c>
      <c r="E1562" s="38" t="str">
        <f>IF('Women D string input'!E201="","",'Women D string input'!E201)</f>
        <v/>
      </c>
      <c r="F1562" s="46" t="str">
        <f>IF('Women D string input'!X201="","",'Women D string input'!X201)</f>
        <v/>
      </c>
      <c r="G1562" s="38">
        <f>IF('Women D string input'!K201="","",'Women D string input'!K201)</f>
        <v>0</v>
      </c>
      <c r="H1562" s="38" t="str">
        <f>IF('Women D string input'!L201="","",'Women D string input'!L201)</f>
        <v/>
      </c>
      <c r="I1562" s="38" t="str">
        <f t="shared" ref="I1562:I1563" si="153">IF(G1562=0,"",F1562)</f>
        <v/>
      </c>
      <c r="J1562" s="38" t="str">
        <f>IF('Women D string input'!H201="","",'Women D string input'!H201)</f>
        <v/>
      </c>
    </row>
    <row r="1563" spans="1:10">
      <c r="A1563" t="str">
        <f>IF('Women D string input'!A202="","",'Women D string input'!A202)</f>
        <v/>
      </c>
      <c r="B1563" s="38">
        <f>IF('Women D string input'!B202="","",'Women D string input'!B202)</f>
        <v>11</v>
      </c>
      <c r="C1563" s="38" t="str">
        <f>IF('Women D string input'!C202="","",'Women D string input'!C202)</f>
        <v/>
      </c>
      <c r="D1563" s="38" t="str">
        <f>IF('Women D string input'!D202="","",'Women D string input'!D202)</f>
        <v/>
      </c>
      <c r="E1563" s="38" t="str">
        <f>IF('Women D string input'!E202="","",'Women D string input'!E202)</f>
        <v/>
      </c>
      <c r="F1563" s="46" t="str">
        <f>IF('Women D string input'!X202="","",'Women D string input'!X202)</f>
        <v/>
      </c>
      <c r="G1563" s="38">
        <f>IF('Women D string input'!K202="","",'Women D string input'!K202)</f>
        <v>0</v>
      </c>
      <c r="H1563" s="38" t="str">
        <f>IF('Women D string input'!L202="","",'Women D string input'!L202)</f>
        <v/>
      </c>
      <c r="I1563" s="38" t="str">
        <f t="shared" si="153"/>
        <v/>
      </c>
      <c r="J1563" s="38" t="str">
        <f>IF('Women D string input'!H202="","",'Women D string input'!H202)</f>
        <v/>
      </c>
    </row>
    <row r="1564" spans="1:10">
      <c r="A1564" t="str">
        <f>IF('Women D string input'!A203="","",'Women D string input'!A203)</f>
        <v/>
      </c>
      <c r="B1564" s="38">
        <f>IF('Women D string input'!B203="","",'Women D string input'!B203)</f>
        <v>12</v>
      </c>
      <c r="C1564" s="38" t="str">
        <f>IF('Women D string input'!C203="","",'Women D string input'!C203)</f>
        <v/>
      </c>
      <c r="D1564" s="38" t="str">
        <f>IF('Women D string input'!D203="","",'Women D string input'!D203)</f>
        <v/>
      </c>
      <c r="E1564" s="38" t="str">
        <f>IF('Women D string input'!E203="","",'Women D string input'!E203)</f>
        <v/>
      </c>
      <c r="F1564" s="46" t="str">
        <f>IF('Women D string input'!X203="","",'Women D string input'!X203)</f>
        <v/>
      </c>
      <c r="G1564" s="38">
        <f>IF('Women D string input'!K203="","",'Women D string input'!K203)</f>
        <v>0</v>
      </c>
      <c r="H1564" s="38" t="str">
        <f>IF('Women D string input'!L203="","",'Women D string input'!L203)</f>
        <v/>
      </c>
      <c r="I1564" s="38" t="str">
        <f>IF(G1564=0,"",F1564)</f>
        <v/>
      </c>
      <c r="J1564" s="38" t="str">
        <f>IF('Women D string input'!H203="","",'Women D string input'!H203)</f>
        <v/>
      </c>
    </row>
  </sheetData>
  <sheetProtection algorithmName="SHA-512" hashValue="ALqfiey57qf7dyhBoRAk9dB+XP0liiQbXX1HYJLVRqq8TtMEVy9BLaacKSrJSbTHLPRL+zz/e/qEwwajKQl9lg==" saltValue="XXjB5RmEPfDl6i9ej/GRAQ==" spinCount="100000" sheet="1" objects="1" scenarios="1"/>
  <pageMargins left="0.70866141732283472" right="0.70866141732283472" top="0.74803149606299213" bottom="0.74803149606299213" header="0.31496062992125984" footer="0.31496062992125984"/>
  <pageSetup paperSize="9" scale="85"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4A6C-2011-42A2-916D-51036639C9E3}">
  <sheetPr>
    <pageSetUpPr fitToPage="1"/>
  </sheetPr>
  <dimension ref="A1:AD42"/>
  <sheetViews>
    <sheetView workbookViewId="0">
      <selection activeCell="E4" sqref="E4:F4"/>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0.61805555555555558</v>
      </c>
      <c r="D3" s="321" t="s">
        <v>885</v>
      </c>
      <c r="E3" s="322" t="s">
        <v>780</v>
      </c>
      <c r="F3" s="351" t="s">
        <v>524</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SP</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AlURsO4nHXJFsOf0Ylpb5kHrU7mIGHhk9QEN78cNO1q2DO9fG8dBPtjoxWOyMXqcNpMbJjFGAH62bFkBA/0kbw==" saltValue="ORXWoVlR3wBJLgFFXhlEOA=="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2" orientation="landscape"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5A841-7DD8-48E0-91F2-2D612E4CFE7A}">
  <sheetPr>
    <pageSetUpPr fitToPage="1"/>
  </sheetPr>
  <dimension ref="A1:AG42"/>
  <sheetViews>
    <sheetView zoomScale="80" zoomScaleNormal="80" workbookViewId="0">
      <selection activeCell="AG1" sqref="AG1:AG25"/>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0.65277777777777779</v>
      </c>
      <c r="D3" s="321" t="s">
        <v>885</v>
      </c>
      <c r="E3" s="322" t="s">
        <v>780</v>
      </c>
      <c r="F3" s="351" t="s">
        <v>527</v>
      </c>
      <c r="G3" s="352"/>
      <c r="H3" s="323" t="s">
        <v>886</v>
      </c>
      <c r="I3" s="353">
        <f>VLOOKUP(F3,'Club and ADMIN lookup'!A76:F89,VLOOKUP(L1,'Club and ADMIN lookup'!A93:B97,2,FALSE),FALSE)</f>
        <v>28</v>
      </c>
      <c r="J3" s="353"/>
      <c r="K3" s="322" t="s">
        <v>782</v>
      </c>
      <c r="L3" s="324" t="s">
        <v>541</v>
      </c>
      <c r="M3" s="339">
        <f>IF(AC3="MW","mixed",IF(AC3="M",VLOOKUP(AD3,'League and Div records'!A32:W52,AB3,FALSE),IF(AC3="W",VLOOKUP(AD3,'League and Div records'!A5:W26,AB3,FALSE),"err")))</f>
        <v>54.72</v>
      </c>
      <c r="N3" s="354"/>
      <c r="O3" s="322" t="s">
        <v>784</v>
      </c>
      <c r="P3" s="339">
        <f>IF(AC3="MW","mixed",IF(AC3="M",VLOOKUP(AD3,'League and Div records'!A32:W52,4,FALSE),IF(AC3="W",VLOOKUP(AD3,'League and Div records'!A5:W26,4,FALSE),"err")))</f>
        <v>54.72</v>
      </c>
      <c r="Q3" s="354"/>
      <c r="R3" s="323"/>
      <c r="S3" s="323"/>
      <c r="T3" s="338" t="s">
        <v>887</v>
      </c>
      <c r="U3" s="339"/>
      <c r="V3" s="315" t="str">
        <f>HLOOKUP(F3,'Club and ADMIN lookup'!$C$43:$R$44,2,FALSE)</f>
        <v>DT</v>
      </c>
      <c r="W3" s="168"/>
      <c r="X3" s="168"/>
      <c r="Y3" s="168"/>
      <c r="Z3" s="168"/>
      <c r="AA3" s="168"/>
      <c r="AB3" s="285">
        <f>VLOOKUP(L1,'Club and ADMIN lookup'!T1:X5,5,FALSE)</f>
        <v>22</v>
      </c>
      <c r="AC3" s="285" t="str">
        <f>VLOOKUP(F3,'Club and ADMIN lookup'!$S$14:$U$30,2,FALSE)</f>
        <v>M</v>
      </c>
      <c r="AD3" s="285" t="str">
        <f>VLOOKUP(F3,'Club and ADMIN lookup'!$S$14:$U$30,3,FALSE)</f>
        <v>DT</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7</v>
      </c>
      <c r="C6" s="295" t="str">
        <f>IF(AG6="","",IF(AG6="unknown","",AG6))</f>
        <v/>
      </c>
      <c r="D6" s="327" t="str">
        <f>IF(B6="","",VLOOKUP(B6,'Club and ADMIN lookup'!$A$2:$B$25,2,FALSE))</f>
        <v>Worc</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DTA</v>
      </c>
      <c r="AC6" s="285">
        <f>IF(AC$3="M",0,IF(AC$3="W",13,"error"))</f>
        <v>0</v>
      </c>
      <c r="AD6" s="285">
        <f>IF(B6&lt;10.5,B6,IF(B6&lt;100.5,B6/11,IF(B6&lt;1000.5,B6/111,"")))</f>
        <v>7</v>
      </c>
      <c r="AG6" s="295" t="str">
        <f>IF(AB6="","",VLOOKUP(AB6,ADMIN2026!$A$159:$Z$214,AD6+2+AC6,FALSE))</f>
        <v>unknown</v>
      </c>
    </row>
    <row r="7" spans="1:33" ht="17.100000000000001" customHeight="1">
      <c r="A7" s="325">
        <v>2</v>
      </c>
      <c r="B7" s="294">
        <f>IF(Y7&lt;0.1,"",VLOOKUP($V$3,'Club and ADMIN lookup'!$B$49:$FU$70,Y7,FALSE)*Z7)</f>
        <v>8</v>
      </c>
      <c r="C7" s="295" t="str">
        <f t="shared" ref="C7:C25" si="0">IF(AG7="","",IF(AG7="unknown","",AG7))</f>
        <v/>
      </c>
      <c r="D7" s="327" t="str">
        <f>IF(B7="","",VLOOKUP(B7,'Club and ADMIN lookup'!$A$2:$B$25,2,FALSE))</f>
        <v>Yate</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DTA</v>
      </c>
      <c r="AC7" s="285">
        <f t="shared" ref="AC7:AC25" si="3">IF(AC$3="M",0,IF(AC$3="W",13,"error"))</f>
        <v>0</v>
      </c>
      <c r="AD7" s="285">
        <f t="shared" ref="AD7:AD25" si="4">IF(B7&lt;10.5,B7,IF(B7&lt;100.5,B7/11,IF(B7&lt;1000.5,B7/111,"")))</f>
        <v>8</v>
      </c>
      <c r="AG7" s="295" t="str">
        <f>IF(AB7="","",VLOOKUP(AB7,ADMIN2026!$A$159:$Z$214,AD7+2+AC7,FALSE))</f>
        <v>unknown</v>
      </c>
    </row>
    <row r="8" spans="1:33" ht="17.100000000000001" customHeight="1">
      <c r="A8" s="325">
        <v>3</v>
      </c>
      <c r="B8" s="294">
        <f>IF(Y8&lt;0.1,"",VLOOKUP($V$3,'Club and ADMIN lookup'!$B$49:$FU$70,Y8,FALSE)*Z8)</f>
        <v>1</v>
      </c>
      <c r="C8" s="295" t="str">
        <f t="shared" si="0"/>
        <v/>
      </c>
      <c r="D8" s="327" t="str">
        <f>IF(B8="","",VLOOKUP(B8,'Club and ADMIN lookup'!$A$2:$B$25,2,FALSE))</f>
        <v>B&amp;R</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DTA</v>
      </c>
      <c r="AC8" s="285">
        <f t="shared" si="3"/>
        <v>0</v>
      </c>
      <c r="AD8" s="285">
        <f t="shared" si="4"/>
        <v>1</v>
      </c>
      <c r="AG8" s="295" t="str">
        <f>IF(AB8="","",VLOOKUP(AB8,ADMIN2026!$A$159:$Z$214,AD8+2+AC8,FALSE))</f>
        <v>unknown</v>
      </c>
    </row>
    <row r="9" spans="1:33" ht="17.100000000000001" customHeight="1">
      <c r="A9" s="325">
        <v>4</v>
      </c>
      <c r="B9" s="294">
        <f>IF(Y9&lt;0.1,"",VLOOKUP($V$3,'Club and ADMIN lookup'!$B$49:$FU$70,Y9,FALSE)*Z9)</f>
        <v>2</v>
      </c>
      <c r="C9" s="295" t="str">
        <f t="shared" si="0"/>
        <v/>
      </c>
      <c r="D9" s="327" t="str">
        <f>IF(B9="","",VLOOKUP(B9,'Club and ADMIN lookup'!$A$2:$B$25,2,FALSE))</f>
        <v>Chelt</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DTA</v>
      </c>
      <c r="AC9" s="285">
        <f t="shared" si="3"/>
        <v>0</v>
      </c>
      <c r="AD9" s="285">
        <f t="shared" si="4"/>
        <v>2</v>
      </c>
      <c r="AG9" s="295" t="str">
        <f>IF(AB9="","",VLOOKUP(AB9,ADMIN2026!$A$159:$Z$214,AD9+2+AC9,FALSE))</f>
        <v>unknown</v>
      </c>
    </row>
    <row r="10" spans="1:33" ht="17.100000000000001" customHeight="1">
      <c r="A10" s="325">
        <v>5</v>
      </c>
      <c r="B10" s="294">
        <f>IF(Y10&lt;0.1,"",VLOOKUP($V$3,'Club and ADMIN lookup'!$B$49:$FU$70,Y10,FALSE)*Z10)</f>
        <v>3</v>
      </c>
      <c r="C10" s="295" t="str">
        <f t="shared" si="0"/>
        <v/>
      </c>
      <c r="D10" s="327" t="str">
        <f>IF(B10="","",VLOOKUP(B10,'Club and ADMIN lookup'!$A$2:$B$25,2,FALSE))</f>
        <v>D&amp;S</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DTA</v>
      </c>
      <c r="AC10" s="285">
        <f t="shared" si="3"/>
        <v>0</v>
      </c>
      <c r="AD10" s="285">
        <f t="shared" si="4"/>
        <v>3</v>
      </c>
      <c r="AG10" s="295" t="str">
        <f>IF(AB10="","",VLOOKUP(AB10,ADMIN2026!$A$159:$Z$214,AD10+2+AC10,FALSE))</f>
        <v>unknown</v>
      </c>
    </row>
    <row r="11" spans="1:33" ht="17.100000000000001" customHeight="1">
      <c r="A11" s="325">
        <v>6</v>
      </c>
      <c r="B11" s="294">
        <f>IF(Y11&lt;0.1,"",VLOOKUP($V$3,'Club and ADMIN lookup'!$B$49:$FU$70,Y11,FALSE)*Z11)</f>
        <v>4</v>
      </c>
      <c r="C11" s="295" t="str">
        <f t="shared" si="0"/>
        <v/>
      </c>
      <c r="D11" s="327" t="str">
        <f>IF(B11="","",VLOOKUP(B11,'Club and ADMIN lookup'!$A$2:$B$25,2,FALSE))</f>
        <v>HereF</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DTA</v>
      </c>
      <c r="AC11" s="285">
        <f t="shared" si="3"/>
        <v>0</v>
      </c>
      <c r="AD11" s="285">
        <f t="shared" si="4"/>
        <v>4</v>
      </c>
      <c r="AG11" s="295" t="str">
        <f>IF(AB11="","",VLOOKUP(AB11,ADMIN2026!$A$159:$Z$214,AD11+2+AC11,FALSE))</f>
        <v>unknown</v>
      </c>
    </row>
    <row r="12" spans="1:33" ht="17.100000000000001" customHeight="1">
      <c r="A12" s="325">
        <v>7</v>
      </c>
      <c r="B12" s="294">
        <f>IF(Y12&lt;0.1,"",VLOOKUP($V$3,'Club and ADMIN lookup'!$B$49:$FU$70,Y12,FALSE)*Z12)</f>
        <v>5</v>
      </c>
      <c r="C12" s="295" t="str">
        <f t="shared" si="0"/>
        <v/>
      </c>
      <c r="D12" s="327" t="str">
        <f>IF(B12="","",VLOOKUP(B12,'Club and ADMIN lookup'!$A$2:$B$25,2,FALSE))</f>
        <v>K&amp;S</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DTA</v>
      </c>
      <c r="AC12" s="285">
        <f t="shared" si="3"/>
        <v>0</v>
      </c>
      <c r="AD12" s="285">
        <f t="shared" si="4"/>
        <v>5</v>
      </c>
      <c r="AG12" s="295" t="str">
        <f>IF(AB12="","",VLOOKUP(AB12,ADMIN2026!$A$159:$Z$214,AD12+2+AC12,FALSE))</f>
        <v>unknown</v>
      </c>
    </row>
    <row r="13" spans="1:33" ht="17.100000000000001" customHeight="1">
      <c r="A13" s="325">
        <v>8</v>
      </c>
      <c r="B13" s="294">
        <f>IF(Y13&lt;0.1,"",VLOOKUP($V$3,'Club and ADMIN lookup'!$B$49:$FU$70,Y13,FALSE)*Z13)</f>
        <v>6</v>
      </c>
      <c r="C13" s="295" t="str">
        <f t="shared" si="0"/>
        <v/>
      </c>
      <c r="D13" s="327" t="str">
        <f>IF(B13="","",VLOOKUP(B13,'Club and ADMIN lookup'!$A$2:$B$25,2,FALSE))</f>
        <v>Tipton</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DTA</v>
      </c>
      <c r="AC13" s="285">
        <f t="shared" si="3"/>
        <v>0</v>
      </c>
      <c r="AD13" s="285">
        <f t="shared" si="4"/>
        <v>6</v>
      </c>
      <c r="AG13" s="295" t="str">
        <f>IF(AB13="","",VLOOKUP(AB13,ADMIN2026!$A$159:$Z$214,AD13+2+AC13,FALSE))</f>
        <v>unknown</v>
      </c>
    </row>
    <row r="14" spans="1:33" ht="17.100000000000001" customHeight="1">
      <c r="A14" s="325">
        <v>9</v>
      </c>
      <c r="B14" s="294">
        <f>IF(Y14&lt;0.1,"",VLOOKUP($V$3,'Club and ADMIN lookup'!$B$49:$FU$70,Y14,FALSE)*Z14)</f>
        <v>77</v>
      </c>
      <c r="C14" s="295" t="str">
        <f t="shared" si="0"/>
        <v/>
      </c>
      <c r="D14" s="327" t="str">
        <f>IF(B14="","",VLOOKUP(B14,'Club and ADMIN lookup'!$A$2:$B$25,2,FALSE))</f>
        <v>Worc</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DTB</v>
      </c>
      <c r="AC14" s="285">
        <f t="shared" si="3"/>
        <v>0</v>
      </c>
      <c r="AD14" s="285">
        <f t="shared" si="4"/>
        <v>7</v>
      </c>
      <c r="AG14" s="295" t="str">
        <f>IF(AB14="","",VLOOKUP(AB14,ADMIN2026!$A$159:$Z$214,AD14+2+AC14,FALSE))</f>
        <v>unknown</v>
      </c>
    </row>
    <row r="15" spans="1:33" ht="17.100000000000001" customHeight="1">
      <c r="A15" s="325">
        <v>10</v>
      </c>
      <c r="B15" s="294">
        <f>IF(Y15&lt;0.1,"",VLOOKUP($V$3,'Club and ADMIN lookup'!$B$49:$FU$70,Y15,FALSE)*Z15)</f>
        <v>88</v>
      </c>
      <c r="C15" s="295" t="str">
        <f t="shared" si="0"/>
        <v/>
      </c>
      <c r="D15" s="327" t="str">
        <f>IF(B15="","",VLOOKUP(B15,'Club and ADMIN lookup'!$A$2:$B$25,2,FALSE))</f>
        <v>Yate</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DTB</v>
      </c>
      <c r="AC15" s="285">
        <f t="shared" si="3"/>
        <v>0</v>
      </c>
      <c r="AD15" s="285">
        <f t="shared" si="4"/>
        <v>8</v>
      </c>
      <c r="AG15" s="295" t="str">
        <f>IF(AB15="","",VLOOKUP(AB15,ADMIN2026!$A$159:$Z$214,AD15+2+AC15,FALSE))</f>
        <v>unknown</v>
      </c>
    </row>
    <row r="16" spans="1:33" ht="17.100000000000001" customHeight="1">
      <c r="A16" s="325">
        <v>11</v>
      </c>
      <c r="B16" s="294">
        <f>IF(Y16&lt;0.1,"",VLOOKUP($V$3,'Club and ADMIN lookup'!$B$49:$FU$70,Y16,FALSE)*Z16)</f>
        <v>11</v>
      </c>
      <c r="C16" s="295" t="str">
        <f t="shared" si="0"/>
        <v/>
      </c>
      <c r="D16" s="327" t="str">
        <f>IF(B16="","",VLOOKUP(B16,'Club and ADMIN lookup'!$A$2:$B$25,2,FALSE))</f>
        <v>B&amp;R</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DTB</v>
      </c>
      <c r="AC16" s="285">
        <f t="shared" si="3"/>
        <v>0</v>
      </c>
      <c r="AD16" s="285">
        <f t="shared" si="4"/>
        <v>1</v>
      </c>
      <c r="AG16" s="295" t="str">
        <f>IF(AB16="","",VLOOKUP(AB16,ADMIN2026!$A$159:$Z$214,AD16+2+AC16,FALSE))</f>
        <v>unknown</v>
      </c>
    </row>
    <row r="17" spans="1:33" ht="17.100000000000001" customHeight="1">
      <c r="A17" s="325">
        <v>12</v>
      </c>
      <c r="B17" s="294">
        <f>IF(Y17&lt;0.1,"",VLOOKUP($V$3,'Club and ADMIN lookup'!$B$49:$FU$70,Y17,FALSE)*Z17)</f>
        <v>22</v>
      </c>
      <c r="C17" s="295" t="str">
        <f t="shared" si="0"/>
        <v/>
      </c>
      <c r="D17" s="327" t="str">
        <f>IF(B17="","",VLOOKUP(B17,'Club and ADMIN lookup'!$A$2:$B$25,2,FALSE))</f>
        <v>Chelt</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DTB</v>
      </c>
      <c r="AC17" s="285">
        <f t="shared" si="3"/>
        <v>0</v>
      </c>
      <c r="AD17" s="285">
        <f t="shared" si="4"/>
        <v>2</v>
      </c>
      <c r="AG17" s="295" t="str">
        <f>IF(AB17="","",VLOOKUP(AB17,ADMIN2026!$A$159:$Z$214,AD17+2+AC17,FALSE))</f>
        <v>unknown</v>
      </c>
    </row>
    <row r="18" spans="1:33" ht="17.100000000000001" customHeight="1">
      <c r="A18" s="325">
        <v>13</v>
      </c>
      <c r="B18" s="294">
        <f>IF(Y18&lt;0.1,"",VLOOKUP($V$3,'Club and ADMIN lookup'!$B$49:$FU$70,Y18,FALSE)*Z18)</f>
        <v>33</v>
      </c>
      <c r="C18" s="295" t="str">
        <f t="shared" si="0"/>
        <v/>
      </c>
      <c r="D18" s="327" t="str">
        <f>IF(B18="","",VLOOKUP(B18,'Club and ADMIN lookup'!$A$2:$B$25,2,FALSE))</f>
        <v>D&amp;S</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DTB</v>
      </c>
      <c r="AC18" s="285">
        <f t="shared" si="3"/>
        <v>0</v>
      </c>
      <c r="AD18" s="285">
        <f t="shared" si="4"/>
        <v>3</v>
      </c>
      <c r="AG18" s="295" t="str">
        <f>IF(AB18="","",VLOOKUP(AB18,ADMIN2026!$A$159:$Z$214,AD18+2+AC18,FALSE))</f>
        <v>unknown</v>
      </c>
    </row>
    <row r="19" spans="1:33" ht="17.100000000000001" customHeight="1">
      <c r="A19" s="325">
        <v>14</v>
      </c>
      <c r="B19" s="294">
        <f>IF(Y19&lt;0.1,"",VLOOKUP($V$3,'Club and ADMIN lookup'!$B$49:$FU$70,Y19,FALSE)*Z19)</f>
        <v>44</v>
      </c>
      <c r="C19" s="295" t="str">
        <f t="shared" si="0"/>
        <v/>
      </c>
      <c r="D19" s="327" t="str">
        <f>IF(B19="","",VLOOKUP(B19,'Club and ADMIN lookup'!$A$2:$B$25,2,FALSE))</f>
        <v>HereF</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DTB</v>
      </c>
      <c r="AC19" s="285">
        <f t="shared" si="3"/>
        <v>0</v>
      </c>
      <c r="AD19" s="285">
        <f t="shared" si="4"/>
        <v>4</v>
      </c>
      <c r="AG19" s="295" t="str">
        <f>IF(AB19="","",VLOOKUP(AB19,ADMIN2026!$A$159:$Z$214,AD19+2+AC19,FALSE))</f>
        <v>unknown</v>
      </c>
    </row>
    <row r="20" spans="1:33" ht="17.100000000000001" customHeight="1">
      <c r="A20" s="325">
        <v>15</v>
      </c>
      <c r="B20" s="294">
        <f>IF(Y20&lt;0.1,"",VLOOKUP($V$3,'Club and ADMIN lookup'!$B$49:$FU$70,Y20,FALSE)*Z20)</f>
        <v>55</v>
      </c>
      <c r="C20" s="295" t="str">
        <f t="shared" si="0"/>
        <v/>
      </c>
      <c r="D20" s="327" t="str">
        <f>IF(B20="","",VLOOKUP(B20,'Club and ADMIN lookup'!$A$2:$B$25,2,FALSE))</f>
        <v>K&amp;S</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DTB</v>
      </c>
      <c r="AC20" s="285">
        <f t="shared" si="3"/>
        <v>0</v>
      </c>
      <c r="AD20" s="285">
        <f t="shared" si="4"/>
        <v>5</v>
      </c>
      <c r="AG20" s="295" t="str">
        <f>IF(AB20="","",VLOOKUP(AB20,ADMIN2026!$A$159:$Z$214,AD20+2+AC20,FALSE))</f>
        <v>unknown</v>
      </c>
    </row>
    <row r="21" spans="1:33" ht="17.100000000000001" customHeight="1">
      <c r="A21" s="325">
        <v>16</v>
      </c>
      <c r="B21" s="294">
        <f>IF(Y21&lt;0.1,"",VLOOKUP($V$3,'Club and ADMIN lookup'!$B$49:$FU$70,Y21,FALSE)*Z21)</f>
        <v>66</v>
      </c>
      <c r="C21" s="295" t="str">
        <f t="shared" si="0"/>
        <v/>
      </c>
      <c r="D21" s="327" t="str">
        <f>IF(B21="","",VLOOKUP(B21,'Club and ADMIN lookup'!$A$2:$B$25,2,FALSE))</f>
        <v>Tipton</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DTB</v>
      </c>
      <c r="AC21" s="285">
        <f t="shared" si="3"/>
        <v>0</v>
      </c>
      <c r="AD21" s="285">
        <f t="shared" si="4"/>
        <v>6</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0</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0</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0</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0</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WYMMQbEraaT71HyVrvd7c8+ZIVRdfrDv9DEN/01BwIlZSUZaZ4E7rSQsa0G9I4egIT4/B2Pp9jzW7ZLOZ5EfBg==" saltValue="fMQIKtee6DFg0TRsuPQm4A=="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ACB22-4B1F-4F98-9F9F-DC5371073849}">
  <sheetPr>
    <pageSetUpPr fitToPage="1"/>
  </sheetPr>
  <dimension ref="A1:AD42"/>
  <sheetViews>
    <sheetView workbookViewId="0">
      <selection activeCell="E4" sqref="E4:F4"/>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0.65277777777777779</v>
      </c>
      <c r="D3" s="321" t="s">
        <v>885</v>
      </c>
      <c r="E3" s="322" t="s">
        <v>780</v>
      </c>
      <c r="F3" s="351" t="s">
        <v>527</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DT</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Fz0KvmFNDlBT9YnNSBfhCrjGAobBJ8oPJwMxjXRjwd1+uP7h2SFojeKP+wAI8+SPwEVcZH9HgQrerebF97Cy7Q==" saltValue="gWuTBrm2weFrga7bUBIafQ=="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2" orientation="landscape"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712D-769A-4540-9B4C-90C268012D97}">
  <sheetPr>
    <pageSetUpPr fitToPage="1"/>
  </sheetPr>
  <dimension ref="A1:AG42"/>
  <sheetViews>
    <sheetView zoomScale="80" zoomScaleNormal="80" workbookViewId="0">
      <selection activeCell="AG1" sqref="AG1:AG25"/>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0.70486111111111116</v>
      </c>
      <c r="D3" s="321" t="s">
        <v>885</v>
      </c>
      <c r="E3" s="322" t="s">
        <v>780</v>
      </c>
      <c r="F3" s="351" t="s">
        <v>529</v>
      </c>
      <c r="G3" s="352"/>
      <c r="H3" s="323" t="s">
        <v>886</v>
      </c>
      <c r="I3" s="353">
        <f>VLOOKUP(F3,'Club and ADMIN lookup'!A76:F89,VLOOKUP(L1,'Club and ADMIN lookup'!A93:B97,2,FALSE),FALSE)</f>
        <v>25</v>
      </c>
      <c r="J3" s="353"/>
      <c r="K3" s="322" t="s">
        <v>782</v>
      </c>
      <c r="L3" s="324" t="s">
        <v>541</v>
      </c>
      <c r="M3" s="339">
        <f>IF(AC3="MW","mixed",IF(AC3="M",VLOOKUP(AD3,'League and Div records'!A32:W52,AB3,FALSE),IF(AC3="W",VLOOKUP(AD3,'League and Div records'!A5:W26,AB3,FALSE),"err")))</f>
        <v>54.88</v>
      </c>
      <c r="N3" s="354"/>
      <c r="O3" s="322" t="s">
        <v>784</v>
      </c>
      <c r="P3" s="339">
        <f>IF(AC3="MW","mixed",IF(AC3="M",VLOOKUP(AD3,'League and Div records'!A32:W52,4,FALSE),IF(AC3="W",VLOOKUP(AD3,'League and Div records'!A5:W26,4,FALSE),"err")))</f>
        <v>54.88</v>
      </c>
      <c r="Q3" s="354"/>
      <c r="R3" s="323"/>
      <c r="S3" s="323"/>
      <c r="T3" s="338" t="s">
        <v>887</v>
      </c>
      <c r="U3" s="339"/>
      <c r="V3" s="315" t="str">
        <f>HLOOKUP(F3,'Club and ADMIN lookup'!$C$43:$R$44,2,FALSE)</f>
        <v>DT</v>
      </c>
      <c r="W3" s="168"/>
      <c r="X3" s="168"/>
      <c r="Y3" s="168"/>
      <c r="Z3" s="168"/>
      <c r="AA3" s="168"/>
      <c r="AB3" s="285">
        <f>VLOOKUP(L1,'Club and ADMIN lookup'!T1:X5,5,FALSE)</f>
        <v>22</v>
      </c>
      <c r="AC3" s="285" t="str">
        <f>VLOOKUP(F3,'Club and ADMIN lookup'!$S$14:$U$30,2,FALSE)</f>
        <v>W</v>
      </c>
      <c r="AD3" s="285" t="str">
        <f>VLOOKUP(F3,'Club and ADMIN lookup'!$S$14:$U$30,3,FALSE)</f>
        <v>DT</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7</v>
      </c>
      <c r="C6" s="295" t="str">
        <f>IF(AG6="","",IF(AG6="unknown","",AG6))</f>
        <v/>
      </c>
      <c r="D6" s="327" t="str">
        <f>IF(B6="","",VLOOKUP(B6,'Club and ADMIN lookup'!$A$2:$B$25,2,FALSE))</f>
        <v>Worc</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DTA</v>
      </c>
      <c r="AC6" s="285">
        <f>IF(AC$3="M",0,IF(AC$3="W",13,"error"))</f>
        <v>13</v>
      </c>
      <c r="AD6" s="285">
        <f>IF(B6&lt;10.5,B6,IF(B6&lt;100.5,B6/11,IF(B6&lt;1000.5,B6/111,"")))</f>
        <v>7</v>
      </c>
      <c r="AG6" s="295" t="str">
        <f>IF(AB6="","",VLOOKUP(AB6,ADMIN2026!$A$159:$Z$214,AD6+2+AC6,FALSE))</f>
        <v>unknown</v>
      </c>
    </row>
    <row r="7" spans="1:33" ht="17.100000000000001" customHeight="1">
      <c r="A7" s="325">
        <v>2</v>
      </c>
      <c r="B7" s="294">
        <f>IF(Y7&lt;0.1,"",VLOOKUP($V$3,'Club and ADMIN lookup'!$B$49:$FU$70,Y7,FALSE)*Z7)</f>
        <v>8</v>
      </c>
      <c r="C7" s="295" t="str">
        <f t="shared" ref="C7:C25" si="0">IF(AG7="","",IF(AG7="unknown","",AG7))</f>
        <v/>
      </c>
      <c r="D7" s="327" t="str">
        <f>IF(B7="","",VLOOKUP(B7,'Club and ADMIN lookup'!$A$2:$B$25,2,FALSE))</f>
        <v>Yate</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DTA</v>
      </c>
      <c r="AC7" s="285">
        <f t="shared" ref="AC7:AC25" si="3">IF(AC$3="M",0,IF(AC$3="W",13,"error"))</f>
        <v>13</v>
      </c>
      <c r="AD7" s="285">
        <f t="shared" ref="AD7:AD25" si="4">IF(B7&lt;10.5,B7,IF(B7&lt;100.5,B7/11,IF(B7&lt;1000.5,B7/111,"")))</f>
        <v>8</v>
      </c>
      <c r="AG7" s="295" t="str">
        <f>IF(AB7="","",VLOOKUP(AB7,ADMIN2026!$A$159:$Z$214,AD7+2+AC7,FALSE))</f>
        <v>unknown</v>
      </c>
    </row>
    <row r="8" spans="1:33" ht="17.100000000000001" customHeight="1">
      <c r="A8" s="325">
        <v>3</v>
      </c>
      <c r="B8" s="294">
        <f>IF(Y8&lt;0.1,"",VLOOKUP($V$3,'Club and ADMIN lookup'!$B$49:$FU$70,Y8,FALSE)*Z8)</f>
        <v>1</v>
      </c>
      <c r="C8" s="295" t="str">
        <f t="shared" si="0"/>
        <v/>
      </c>
      <c r="D8" s="327" t="str">
        <f>IF(B8="","",VLOOKUP(B8,'Club and ADMIN lookup'!$A$2:$B$25,2,FALSE))</f>
        <v>B&amp;R</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DTA</v>
      </c>
      <c r="AC8" s="285">
        <f t="shared" si="3"/>
        <v>13</v>
      </c>
      <c r="AD8" s="285">
        <f t="shared" si="4"/>
        <v>1</v>
      </c>
      <c r="AG8" s="295" t="str">
        <f>IF(AB8="","",VLOOKUP(AB8,ADMIN2026!$A$159:$Z$214,AD8+2+AC8,FALSE))</f>
        <v>unknown</v>
      </c>
    </row>
    <row r="9" spans="1:33" ht="17.100000000000001" customHeight="1">
      <c r="A9" s="325">
        <v>4</v>
      </c>
      <c r="B9" s="294">
        <f>IF(Y9&lt;0.1,"",VLOOKUP($V$3,'Club and ADMIN lookup'!$B$49:$FU$70,Y9,FALSE)*Z9)</f>
        <v>2</v>
      </c>
      <c r="C9" s="295" t="str">
        <f t="shared" si="0"/>
        <v/>
      </c>
      <c r="D9" s="327" t="str">
        <f>IF(B9="","",VLOOKUP(B9,'Club and ADMIN lookup'!$A$2:$B$25,2,FALSE))</f>
        <v>Chelt</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DTA</v>
      </c>
      <c r="AC9" s="285">
        <f t="shared" si="3"/>
        <v>13</v>
      </c>
      <c r="AD9" s="285">
        <f t="shared" si="4"/>
        <v>2</v>
      </c>
      <c r="AG9" s="295" t="str">
        <f>IF(AB9="","",VLOOKUP(AB9,ADMIN2026!$A$159:$Z$214,AD9+2+AC9,FALSE))</f>
        <v>unknown</v>
      </c>
    </row>
    <row r="10" spans="1:33" ht="17.100000000000001" customHeight="1">
      <c r="A10" s="325">
        <v>5</v>
      </c>
      <c r="B10" s="294">
        <f>IF(Y10&lt;0.1,"",VLOOKUP($V$3,'Club and ADMIN lookup'!$B$49:$FU$70,Y10,FALSE)*Z10)</f>
        <v>3</v>
      </c>
      <c r="C10" s="295" t="str">
        <f t="shared" si="0"/>
        <v/>
      </c>
      <c r="D10" s="327" t="str">
        <f>IF(B10="","",VLOOKUP(B10,'Club and ADMIN lookup'!$A$2:$B$25,2,FALSE))</f>
        <v>D&amp;S</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DTA</v>
      </c>
      <c r="AC10" s="285">
        <f t="shared" si="3"/>
        <v>13</v>
      </c>
      <c r="AD10" s="285">
        <f t="shared" si="4"/>
        <v>3</v>
      </c>
      <c r="AG10" s="295" t="str">
        <f>IF(AB10="","",VLOOKUP(AB10,ADMIN2026!$A$159:$Z$214,AD10+2+AC10,FALSE))</f>
        <v>unknown</v>
      </c>
    </row>
    <row r="11" spans="1:33" ht="17.100000000000001" customHeight="1">
      <c r="A11" s="325">
        <v>6</v>
      </c>
      <c r="B11" s="294">
        <f>IF(Y11&lt;0.1,"",VLOOKUP($V$3,'Club and ADMIN lookup'!$B$49:$FU$70,Y11,FALSE)*Z11)</f>
        <v>4</v>
      </c>
      <c r="C11" s="295" t="str">
        <f t="shared" si="0"/>
        <v/>
      </c>
      <c r="D11" s="327" t="str">
        <f>IF(B11="","",VLOOKUP(B11,'Club and ADMIN lookup'!$A$2:$B$25,2,FALSE))</f>
        <v>HereF</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DTA</v>
      </c>
      <c r="AC11" s="285">
        <f t="shared" si="3"/>
        <v>13</v>
      </c>
      <c r="AD11" s="285">
        <f t="shared" si="4"/>
        <v>4</v>
      </c>
      <c r="AG11" s="295" t="str">
        <f>IF(AB11="","",VLOOKUP(AB11,ADMIN2026!$A$159:$Z$214,AD11+2+AC11,FALSE))</f>
        <v>unknown</v>
      </c>
    </row>
    <row r="12" spans="1:33" ht="17.100000000000001" customHeight="1">
      <c r="A12" s="325">
        <v>7</v>
      </c>
      <c r="B12" s="294">
        <f>IF(Y12&lt;0.1,"",VLOOKUP($V$3,'Club and ADMIN lookup'!$B$49:$FU$70,Y12,FALSE)*Z12)</f>
        <v>5</v>
      </c>
      <c r="C12" s="295" t="str">
        <f t="shared" si="0"/>
        <v/>
      </c>
      <c r="D12" s="327" t="str">
        <f>IF(B12="","",VLOOKUP(B12,'Club and ADMIN lookup'!$A$2:$B$25,2,FALSE))</f>
        <v>K&amp;S</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DTA</v>
      </c>
      <c r="AC12" s="285">
        <f t="shared" si="3"/>
        <v>13</v>
      </c>
      <c r="AD12" s="285">
        <f t="shared" si="4"/>
        <v>5</v>
      </c>
      <c r="AG12" s="295" t="str">
        <f>IF(AB12="","",VLOOKUP(AB12,ADMIN2026!$A$159:$Z$214,AD12+2+AC12,FALSE))</f>
        <v>unknown</v>
      </c>
    </row>
    <row r="13" spans="1:33" ht="17.100000000000001" customHeight="1">
      <c r="A13" s="325">
        <v>8</v>
      </c>
      <c r="B13" s="294">
        <f>IF(Y13&lt;0.1,"",VLOOKUP($V$3,'Club and ADMIN lookup'!$B$49:$FU$70,Y13,FALSE)*Z13)</f>
        <v>6</v>
      </c>
      <c r="C13" s="295" t="str">
        <f t="shared" si="0"/>
        <v/>
      </c>
      <c r="D13" s="327" t="str">
        <f>IF(B13="","",VLOOKUP(B13,'Club and ADMIN lookup'!$A$2:$B$25,2,FALSE))</f>
        <v>Tipton</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DTA</v>
      </c>
      <c r="AC13" s="285">
        <f t="shared" si="3"/>
        <v>13</v>
      </c>
      <c r="AD13" s="285">
        <f t="shared" si="4"/>
        <v>6</v>
      </c>
      <c r="AG13" s="295" t="str">
        <f>IF(AB13="","",VLOOKUP(AB13,ADMIN2026!$A$159:$Z$214,AD13+2+AC13,FALSE))</f>
        <v>unknown</v>
      </c>
    </row>
    <row r="14" spans="1:33" ht="17.100000000000001" customHeight="1">
      <c r="A14" s="325">
        <v>9</v>
      </c>
      <c r="B14" s="294">
        <f>IF(Y14&lt;0.1,"",VLOOKUP($V$3,'Club and ADMIN lookup'!$B$49:$FU$70,Y14,FALSE)*Z14)</f>
        <v>77</v>
      </c>
      <c r="C14" s="295" t="str">
        <f t="shared" si="0"/>
        <v/>
      </c>
      <c r="D14" s="327" t="str">
        <f>IF(B14="","",VLOOKUP(B14,'Club and ADMIN lookup'!$A$2:$B$25,2,FALSE))</f>
        <v>Worc</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DTB</v>
      </c>
      <c r="AC14" s="285">
        <f t="shared" si="3"/>
        <v>13</v>
      </c>
      <c r="AD14" s="285">
        <f t="shared" si="4"/>
        <v>7</v>
      </c>
      <c r="AG14" s="295" t="str">
        <f>IF(AB14="","",VLOOKUP(AB14,ADMIN2026!$A$159:$Z$214,AD14+2+AC14,FALSE))</f>
        <v>unknown</v>
      </c>
    </row>
    <row r="15" spans="1:33" ht="17.100000000000001" customHeight="1">
      <c r="A15" s="325">
        <v>10</v>
      </c>
      <c r="B15" s="294">
        <f>IF(Y15&lt;0.1,"",VLOOKUP($V$3,'Club and ADMIN lookup'!$B$49:$FU$70,Y15,FALSE)*Z15)</f>
        <v>88</v>
      </c>
      <c r="C15" s="295" t="str">
        <f t="shared" si="0"/>
        <v/>
      </c>
      <c r="D15" s="327" t="str">
        <f>IF(B15="","",VLOOKUP(B15,'Club and ADMIN lookup'!$A$2:$B$25,2,FALSE))</f>
        <v>Yate</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DTB</v>
      </c>
      <c r="AC15" s="285">
        <f t="shared" si="3"/>
        <v>13</v>
      </c>
      <c r="AD15" s="285">
        <f t="shared" si="4"/>
        <v>8</v>
      </c>
      <c r="AG15" s="295" t="str">
        <f>IF(AB15="","",VLOOKUP(AB15,ADMIN2026!$A$159:$Z$214,AD15+2+AC15,FALSE))</f>
        <v>unknown</v>
      </c>
    </row>
    <row r="16" spans="1:33" ht="17.100000000000001" customHeight="1">
      <c r="A16" s="325">
        <v>11</v>
      </c>
      <c r="B16" s="294">
        <f>IF(Y16&lt;0.1,"",VLOOKUP($V$3,'Club and ADMIN lookup'!$B$49:$FU$70,Y16,FALSE)*Z16)</f>
        <v>11</v>
      </c>
      <c r="C16" s="295" t="str">
        <f t="shared" si="0"/>
        <v/>
      </c>
      <c r="D16" s="327" t="str">
        <f>IF(B16="","",VLOOKUP(B16,'Club and ADMIN lookup'!$A$2:$B$25,2,FALSE))</f>
        <v>B&amp;R</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DTB</v>
      </c>
      <c r="AC16" s="285">
        <f t="shared" si="3"/>
        <v>13</v>
      </c>
      <c r="AD16" s="285">
        <f t="shared" si="4"/>
        <v>1</v>
      </c>
      <c r="AG16" s="295" t="str">
        <f>IF(AB16="","",VLOOKUP(AB16,ADMIN2026!$A$159:$Z$214,AD16+2+AC16,FALSE))</f>
        <v>unknown</v>
      </c>
    </row>
    <row r="17" spans="1:33" ht="17.100000000000001" customHeight="1">
      <c r="A17" s="325">
        <v>12</v>
      </c>
      <c r="B17" s="294">
        <f>IF(Y17&lt;0.1,"",VLOOKUP($V$3,'Club and ADMIN lookup'!$B$49:$FU$70,Y17,FALSE)*Z17)</f>
        <v>22</v>
      </c>
      <c r="C17" s="295" t="str">
        <f t="shared" si="0"/>
        <v/>
      </c>
      <c r="D17" s="327" t="str">
        <f>IF(B17="","",VLOOKUP(B17,'Club and ADMIN lookup'!$A$2:$B$25,2,FALSE))</f>
        <v>Chelt</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DTB</v>
      </c>
      <c r="AC17" s="285">
        <f t="shared" si="3"/>
        <v>13</v>
      </c>
      <c r="AD17" s="285">
        <f t="shared" si="4"/>
        <v>2</v>
      </c>
      <c r="AG17" s="295" t="str">
        <f>IF(AB17="","",VLOOKUP(AB17,ADMIN2026!$A$159:$Z$214,AD17+2+AC17,FALSE))</f>
        <v>unknown</v>
      </c>
    </row>
    <row r="18" spans="1:33" ht="17.100000000000001" customHeight="1">
      <c r="A18" s="325">
        <v>13</v>
      </c>
      <c r="B18" s="294">
        <f>IF(Y18&lt;0.1,"",VLOOKUP($V$3,'Club and ADMIN lookup'!$B$49:$FU$70,Y18,FALSE)*Z18)</f>
        <v>33</v>
      </c>
      <c r="C18" s="295" t="str">
        <f t="shared" si="0"/>
        <v/>
      </c>
      <c r="D18" s="327" t="str">
        <f>IF(B18="","",VLOOKUP(B18,'Club and ADMIN lookup'!$A$2:$B$25,2,FALSE))</f>
        <v>D&amp;S</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DTB</v>
      </c>
      <c r="AC18" s="285">
        <f t="shared" si="3"/>
        <v>13</v>
      </c>
      <c r="AD18" s="285">
        <f t="shared" si="4"/>
        <v>3</v>
      </c>
      <c r="AG18" s="295" t="str">
        <f>IF(AB18="","",VLOOKUP(AB18,ADMIN2026!$A$159:$Z$214,AD18+2+AC18,FALSE))</f>
        <v>unknown</v>
      </c>
    </row>
    <row r="19" spans="1:33" ht="17.100000000000001" customHeight="1">
      <c r="A19" s="325">
        <v>14</v>
      </c>
      <c r="B19" s="294">
        <f>IF(Y19&lt;0.1,"",VLOOKUP($V$3,'Club and ADMIN lookup'!$B$49:$FU$70,Y19,FALSE)*Z19)</f>
        <v>44</v>
      </c>
      <c r="C19" s="295" t="str">
        <f t="shared" si="0"/>
        <v/>
      </c>
      <c r="D19" s="327" t="str">
        <f>IF(B19="","",VLOOKUP(B19,'Club and ADMIN lookup'!$A$2:$B$25,2,FALSE))</f>
        <v>HereF</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DTB</v>
      </c>
      <c r="AC19" s="285">
        <f t="shared" si="3"/>
        <v>13</v>
      </c>
      <c r="AD19" s="285">
        <f t="shared" si="4"/>
        <v>4</v>
      </c>
      <c r="AG19" s="295" t="str">
        <f>IF(AB19="","",VLOOKUP(AB19,ADMIN2026!$A$159:$Z$214,AD19+2+AC19,FALSE))</f>
        <v>unknown</v>
      </c>
    </row>
    <row r="20" spans="1:33" ht="17.100000000000001" customHeight="1">
      <c r="A20" s="325">
        <v>15</v>
      </c>
      <c r="B20" s="294">
        <f>IF(Y20&lt;0.1,"",VLOOKUP($V$3,'Club and ADMIN lookup'!$B$49:$FU$70,Y20,FALSE)*Z20)</f>
        <v>55</v>
      </c>
      <c r="C20" s="295" t="str">
        <f t="shared" si="0"/>
        <v/>
      </c>
      <c r="D20" s="327" t="str">
        <f>IF(B20="","",VLOOKUP(B20,'Club and ADMIN lookup'!$A$2:$B$25,2,FALSE))</f>
        <v>K&amp;S</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DTB</v>
      </c>
      <c r="AC20" s="285">
        <f t="shared" si="3"/>
        <v>13</v>
      </c>
      <c r="AD20" s="285">
        <f t="shared" si="4"/>
        <v>5</v>
      </c>
      <c r="AG20" s="295" t="str">
        <f>IF(AB20="","",VLOOKUP(AB20,ADMIN2026!$A$159:$Z$214,AD20+2+AC20,FALSE))</f>
        <v>unknown</v>
      </c>
    </row>
    <row r="21" spans="1:33" ht="17.100000000000001" customHeight="1">
      <c r="A21" s="325">
        <v>16</v>
      </c>
      <c r="B21" s="294">
        <f>IF(Y21&lt;0.1,"",VLOOKUP($V$3,'Club and ADMIN lookup'!$B$49:$FU$70,Y21,FALSE)*Z21)</f>
        <v>66</v>
      </c>
      <c r="C21" s="295" t="str">
        <f t="shared" si="0"/>
        <v/>
      </c>
      <c r="D21" s="327" t="str">
        <f>IF(B21="","",VLOOKUP(B21,'Club and ADMIN lookup'!$A$2:$B$25,2,FALSE))</f>
        <v>Tipton</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DTB</v>
      </c>
      <c r="AC21" s="285">
        <f t="shared" si="3"/>
        <v>13</v>
      </c>
      <c r="AD21" s="285">
        <f t="shared" si="4"/>
        <v>6</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13</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13</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13</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13</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U1wDb9iAGX+K8BoxuFp5VEsKOdhM4FkeHwemSWPvfMFIX0Q8q2Za+h573ibmASDuNsnrsq58buXhA3GOI66OZQ==" saltValue="pSNV2gmh4n3+l+gfxlzD/Q=="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7058-A479-45B0-B44D-6BE98EF2BFB7}">
  <sheetPr>
    <pageSetUpPr fitToPage="1"/>
  </sheetPr>
  <dimension ref="A1:AD42"/>
  <sheetViews>
    <sheetView workbookViewId="0">
      <selection activeCell="E4" sqref="E4:F4"/>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0.70486111111111116</v>
      </c>
      <c r="D3" s="321" t="s">
        <v>885</v>
      </c>
      <c r="E3" s="322" t="s">
        <v>780</v>
      </c>
      <c r="F3" s="351" t="s">
        <v>529</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DT</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wTNXGG3Agok8oTtOLzX92lATj7ld5+UJbabA704jqRgWP3ijHxof8sk5Jg6C8zzHcwFEN93GYJc8sSN/WgXalA==" saltValue="sq0zMFoGbvQJOc6OIQqpvg=="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2"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33872-B100-4E52-839A-A1B05F083594}">
  <sheetPr>
    <pageSetUpPr fitToPage="1"/>
  </sheetPr>
  <dimension ref="A1:AG42"/>
  <sheetViews>
    <sheetView zoomScale="80" zoomScaleNormal="80" workbookViewId="0">
      <selection activeCell="C19" sqref="C19"/>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0.44791666666666669</v>
      </c>
      <c r="D3" s="321" t="s">
        <v>885</v>
      </c>
      <c r="E3" s="322" t="s">
        <v>780</v>
      </c>
      <c r="F3" s="351" t="s">
        <v>532</v>
      </c>
      <c r="G3" s="352"/>
      <c r="H3" s="323" t="s">
        <v>886</v>
      </c>
      <c r="I3" s="353">
        <f>VLOOKUP(F3,'Club and ADMIN lookup'!A76:F89,VLOOKUP(L1,'Club and ADMIN lookup'!A93:B97,2,FALSE),FALSE)</f>
        <v>36</v>
      </c>
      <c r="J3" s="353"/>
      <c r="K3" s="322" t="s">
        <v>782</v>
      </c>
      <c r="L3" s="324" t="s">
        <v>541</v>
      </c>
      <c r="M3" s="339">
        <f>IF(AC3="MW","mixed",IF(AC3="M",VLOOKUP(AD3,'League and Div records'!A32:W52,AB3,FALSE),IF(AC3="W",VLOOKUP(AD3,'League and Div records'!A5:W26,AB3,FALSE),"err")))</f>
        <v>65.63</v>
      </c>
      <c r="N3" s="354"/>
      <c r="O3" s="322" t="s">
        <v>784</v>
      </c>
      <c r="P3" s="339">
        <f>IF(AC3="MW","mixed",IF(AC3="M",VLOOKUP(AD3,'League and Div records'!A32:W52,4,FALSE),IF(AC3="W",VLOOKUP(AD3,'League and Div records'!A5:W26,4,FALSE),"err")))</f>
        <v>70.31</v>
      </c>
      <c r="Q3" s="354"/>
      <c r="R3" s="323"/>
      <c r="S3" s="323"/>
      <c r="T3" s="338" t="s">
        <v>887</v>
      </c>
      <c r="U3" s="339"/>
      <c r="V3" s="315" t="str">
        <f>HLOOKUP(F3,'Club and ADMIN lookup'!$C$43:$R$44,2,FALSE)</f>
        <v>JT</v>
      </c>
      <c r="W3" s="168"/>
      <c r="X3" s="168"/>
      <c r="Y3" s="168"/>
      <c r="Z3" s="168"/>
      <c r="AA3" s="168"/>
      <c r="AB3" s="285">
        <f>VLOOKUP(L1,'Club and ADMIN lookup'!T1:X5,5,FALSE)</f>
        <v>22</v>
      </c>
      <c r="AC3" s="285" t="str">
        <f>VLOOKUP(F3,'Club and ADMIN lookup'!$S$14:$U$30,2,FALSE)</f>
        <v>M</v>
      </c>
      <c r="AD3" s="285" t="str">
        <f>VLOOKUP(F3,'Club and ADMIN lookup'!$S$14:$U$30,3,FALSE)</f>
        <v>JT</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1</v>
      </c>
      <c r="C6" s="295" t="str">
        <f>IF(AG6="","",IF(AG6="unknown","",AG6))</f>
        <v/>
      </c>
      <c r="D6" s="327" t="str">
        <f>IF(B6="","",VLOOKUP(B6,'Club and ADMIN lookup'!$A$2:$B$25,2,FALSE))</f>
        <v>B&amp;R</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JTA</v>
      </c>
      <c r="AC6" s="285">
        <f>IF(AC$3="M",0,IF(AC$3="W",13,"error"))</f>
        <v>0</v>
      </c>
      <c r="AD6" s="285">
        <f>IF(B6&lt;10.5,B6,IF(B6&lt;100.5,B6/11,IF(B6&lt;1000.5,B6/111,"")))</f>
        <v>1</v>
      </c>
      <c r="AG6" s="295" t="str">
        <f>IF(AB6="","",VLOOKUP(AB6,ADMIN2026!$A$159:$Z$214,AD6+2+AC6,FALSE))</f>
        <v>unknown</v>
      </c>
    </row>
    <row r="7" spans="1:33" ht="17.100000000000001" customHeight="1">
      <c r="A7" s="325">
        <v>2</v>
      </c>
      <c r="B7" s="294">
        <f>IF(Y7&lt;0.1,"",VLOOKUP($V$3,'Club and ADMIN lookup'!$B$49:$FU$70,Y7,FALSE)*Z7)</f>
        <v>2</v>
      </c>
      <c r="C7" s="295" t="str">
        <f t="shared" ref="C7:C25" si="0">IF(AG7="","",IF(AG7="unknown","",AG7))</f>
        <v/>
      </c>
      <c r="D7" s="327" t="str">
        <f>IF(B7="","",VLOOKUP(B7,'Club and ADMIN lookup'!$A$2:$B$25,2,FALSE))</f>
        <v>Chelt</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JTA</v>
      </c>
      <c r="AC7" s="285">
        <f t="shared" ref="AC7:AC25" si="3">IF(AC$3="M",0,IF(AC$3="W",13,"error"))</f>
        <v>0</v>
      </c>
      <c r="AD7" s="285">
        <f t="shared" ref="AD7:AD25" si="4">IF(B7&lt;10.5,B7,IF(B7&lt;100.5,B7/11,IF(B7&lt;1000.5,B7/111,"")))</f>
        <v>2</v>
      </c>
      <c r="AG7" s="295" t="str">
        <f>IF(AB7="","",VLOOKUP(AB7,ADMIN2026!$A$159:$Z$214,AD7+2+AC7,FALSE))</f>
        <v>unknown</v>
      </c>
    </row>
    <row r="8" spans="1:33" ht="17.100000000000001" customHeight="1">
      <c r="A8" s="325">
        <v>3</v>
      </c>
      <c r="B8" s="294">
        <f>IF(Y8&lt;0.1,"",VLOOKUP($V$3,'Club and ADMIN lookup'!$B$49:$FU$70,Y8,FALSE)*Z8)</f>
        <v>3</v>
      </c>
      <c r="C8" s="295" t="str">
        <f t="shared" si="0"/>
        <v/>
      </c>
      <c r="D8" s="327" t="str">
        <f>IF(B8="","",VLOOKUP(B8,'Club and ADMIN lookup'!$A$2:$B$25,2,FALSE))</f>
        <v>D&amp;S</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JTA</v>
      </c>
      <c r="AC8" s="285">
        <f t="shared" si="3"/>
        <v>0</v>
      </c>
      <c r="AD8" s="285">
        <f t="shared" si="4"/>
        <v>3</v>
      </c>
      <c r="AG8" s="295" t="str">
        <f>IF(AB8="","",VLOOKUP(AB8,ADMIN2026!$A$159:$Z$214,AD8+2+AC8,FALSE))</f>
        <v>unknown</v>
      </c>
    </row>
    <row r="9" spans="1:33" ht="17.100000000000001" customHeight="1">
      <c r="A9" s="325">
        <v>4</v>
      </c>
      <c r="B9" s="294">
        <f>IF(Y9&lt;0.1,"",VLOOKUP($V$3,'Club and ADMIN lookup'!$B$49:$FU$70,Y9,FALSE)*Z9)</f>
        <v>4</v>
      </c>
      <c r="C9" s="295" t="str">
        <f t="shared" si="0"/>
        <v/>
      </c>
      <c r="D9" s="327" t="str">
        <f>IF(B9="","",VLOOKUP(B9,'Club and ADMIN lookup'!$A$2:$B$25,2,FALSE))</f>
        <v>HereF</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JTA</v>
      </c>
      <c r="AC9" s="285">
        <f t="shared" si="3"/>
        <v>0</v>
      </c>
      <c r="AD9" s="285">
        <f t="shared" si="4"/>
        <v>4</v>
      </c>
      <c r="AG9" s="295" t="str">
        <f>IF(AB9="","",VLOOKUP(AB9,ADMIN2026!$A$159:$Z$214,AD9+2+AC9,FALSE))</f>
        <v>unknown</v>
      </c>
    </row>
    <row r="10" spans="1:33" ht="17.100000000000001" customHeight="1">
      <c r="A10" s="325">
        <v>5</v>
      </c>
      <c r="B10" s="294">
        <f>IF(Y10&lt;0.1,"",VLOOKUP($V$3,'Club and ADMIN lookup'!$B$49:$FU$70,Y10,FALSE)*Z10)</f>
        <v>5</v>
      </c>
      <c r="C10" s="295" t="str">
        <f t="shared" si="0"/>
        <v/>
      </c>
      <c r="D10" s="327" t="str">
        <f>IF(B10="","",VLOOKUP(B10,'Club and ADMIN lookup'!$A$2:$B$25,2,FALSE))</f>
        <v>K&amp;S</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JTA</v>
      </c>
      <c r="AC10" s="285">
        <f t="shared" si="3"/>
        <v>0</v>
      </c>
      <c r="AD10" s="285">
        <f t="shared" si="4"/>
        <v>5</v>
      </c>
      <c r="AG10" s="295" t="str">
        <f>IF(AB10="","",VLOOKUP(AB10,ADMIN2026!$A$159:$Z$214,AD10+2+AC10,FALSE))</f>
        <v>unknown</v>
      </c>
    </row>
    <row r="11" spans="1:33" ht="17.100000000000001" customHeight="1">
      <c r="A11" s="325">
        <v>6</v>
      </c>
      <c r="B11" s="294">
        <f>IF(Y11&lt;0.1,"",VLOOKUP($V$3,'Club and ADMIN lookup'!$B$49:$FU$70,Y11,FALSE)*Z11)</f>
        <v>6</v>
      </c>
      <c r="C11" s="295" t="str">
        <f t="shared" si="0"/>
        <v/>
      </c>
      <c r="D11" s="327" t="str">
        <f>IF(B11="","",VLOOKUP(B11,'Club and ADMIN lookup'!$A$2:$B$25,2,FALSE))</f>
        <v>Tipton</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JTA</v>
      </c>
      <c r="AC11" s="285">
        <f t="shared" si="3"/>
        <v>0</v>
      </c>
      <c r="AD11" s="285">
        <f t="shared" si="4"/>
        <v>6</v>
      </c>
      <c r="AG11" s="295" t="str">
        <f>IF(AB11="","",VLOOKUP(AB11,ADMIN2026!$A$159:$Z$214,AD11+2+AC11,FALSE))</f>
        <v>unknown</v>
      </c>
    </row>
    <row r="12" spans="1:33" ht="17.100000000000001" customHeight="1">
      <c r="A12" s="325">
        <v>7</v>
      </c>
      <c r="B12" s="294">
        <f>IF(Y12&lt;0.1,"",VLOOKUP($V$3,'Club and ADMIN lookup'!$B$49:$FU$70,Y12,FALSE)*Z12)</f>
        <v>7</v>
      </c>
      <c r="C12" s="295" t="str">
        <f t="shared" si="0"/>
        <v/>
      </c>
      <c r="D12" s="327" t="str">
        <f>IF(B12="","",VLOOKUP(B12,'Club and ADMIN lookup'!$A$2:$B$25,2,FALSE))</f>
        <v>Worc</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JTA</v>
      </c>
      <c r="AC12" s="285">
        <f t="shared" si="3"/>
        <v>0</v>
      </c>
      <c r="AD12" s="285">
        <f t="shared" si="4"/>
        <v>7</v>
      </c>
      <c r="AG12" s="295" t="str">
        <f>IF(AB12="","",VLOOKUP(AB12,ADMIN2026!$A$159:$Z$214,AD12+2+AC12,FALSE))</f>
        <v>unknown</v>
      </c>
    </row>
    <row r="13" spans="1:33" ht="17.100000000000001" customHeight="1">
      <c r="A13" s="325">
        <v>8</v>
      </c>
      <c r="B13" s="294">
        <f>IF(Y13&lt;0.1,"",VLOOKUP($V$3,'Club and ADMIN lookup'!$B$49:$FU$70,Y13,FALSE)*Z13)</f>
        <v>8</v>
      </c>
      <c r="C13" s="295" t="str">
        <f t="shared" si="0"/>
        <v/>
      </c>
      <c r="D13" s="327" t="str">
        <f>IF(B13="","",VLOOKUP(B13,'Club and ADMIN lookup'!$A$2:$B$25,2,FALSE))</f>
        <v>Yate</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JTA</v>
      </c>
      <c r="AC13" s="285">
        <f t="shared" si="3"/>
        <v>0</v>
      </c>
      <c r="AD13" s="285">
        <f t="shared" si="4"/>
        <v>8</v>
      </c>
      <c r="AG13" s="295" t="str">
        <f>IF(AB13="","",VLOOKUP(AB13,ADMIN2026!$A$159:$Z$214,AD13+2+AC13,FALSE))</f>
        <v>unknown</v>
      </c>
    </row>
    <row r="14" spans="1:33" ht="17.100000000000001" customHeight="1">
      <c r="A14" s="325">
        <v>9</v>
      </c>
      <c r="B14" s="294">
        <f>IF(Y14&lt;0.1,"",VLOOKUP($V$3,'Club and ADMIN lookup'!$B$49:$FU$70,Y14,FALSE)*Z14)</f>
        <v>11</v>
      </c>
      <c r="C14" s="295" t="str">
        <f t="shared" si="0"/>
        <v/>
      </c>
      <c r="D14" s="327" t="str">
        <f>IF(B14="","",VLOOKUP(B14,'Club and ADMIN lookup'!$A$2:$B$25,2,FALSE))</f>
        <v>B&amp;R</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JTB</v>
      </c>
      <c r="AC14" s="285">
        <f t="shared" si="3"/>
        <v>0</v>
      </c>
      <c r="AD14" s="285">
        <f t="shared" si="4"/>
        <v>1</v>
      </c>
      <c r="AG14" s="295" t="str">
        <f>IF(AB14="","",VLOOKUP(AB14,ADMIN2026!$A$159:$Z$214,AD14+2+AC14,FALSE))</f>
        <v>unknown</v>
      </c>
    </row>
    <row r="15" spans="1:33" ht="17.100000000000001" customHeight="1">
      <c r="A15" s="325">
        <v>10</v>
      </c>
      <c r="B15" s="294">
        <f>IF(Y15&lt;0.1,"",VLOOKUP($V$3,'Club and ADMIN lookup'!$B$49:$FU$70,Y15,FALSE)*Z15)</f>
        <v>22</v>
      </c>
      <c r="C15" s="295" t="str">
        <f t="shared" si="0"/>
        <v/>
      </c>
      <c r="D15" s="327" t="str">
        <f>IF(B15="","",VLOOKUP(B15,'Club and ADMIN lookup'!$A$2:$B$25,2,FALSE))</f>
        <v>Chelt</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JTB</v>
      </c>
      <c r="AC15" s="285">
        <f t="shared" si="3"/>
        <v>0</v>
      </c>
      <c r="AD15" s="285">
        <f t="shared" si="4"/>
        <v>2</v>
      </c>
      <c r="AG15" s="295" t="str">
        <f>IF(AB15="","",VLOOKUP(AB15,ADMIN2026!$A$159:$Z$214,AD15+2+AC15,FALSE))</f>
        <v>unknown</v>
      </c>
    </row>
    <row r="16" spans="1:33" ht="17.100000000000001" customHeight="1">
      <c r="A16" s="325">
        <v>11</v>
      </c>
      <c r="B16" s="294">
        <f>IF(Y16&lt;0.1,"",VLOOKUP($V$3,'Club and ADMIN lookup'!$B$49:$FU$70,Y16,FALSE)*Z16)</f>
        <v>33</v>
      </c>
      <c r="C16" s="295" t="str">
        <f t="shared" si="0"/>
        <v/>
      </c>
      <c r="D16" s="327" t="str">
        <f>IF(B16="","",VLOOKUP(B16,'Club and ADMIN lookup'!$A$2:$B$25,2,FALSE))</f>
        <v>D&amp;S</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JTB</v>
      </c>
      <c r="AC16" s="285">
        <f t="shared" si="3"/>
        <v>0</v>
      </c>
      <c r="AD16" s="285">
        <f t="shared" si="4"/>
        <v>3</v>
      </c>
      <c r="AG16" s="295" t="str">
        <f>IF(AB16="","",VLOOKUP(AB16,ADMIN2026!$A$159:$Z$214,AD16+2+AC16,FALSE))</f>
        <v>unknown</v>
      </c>
    </row>
    <row r="17" spans="1:33" ht="17.100000000000001" customHeight="1">
      <c r="A17" s="325">
        <v>12</v>
      </c>
      <c r="B17" s="294">
        <f>IF(Y17&lt;0.1,"",VLOOKUP($V$3,'Club and ADMIN lookup'!$B$49:$FU$70,Y17,FALSE)*Z17)</f>
        <v>44</v>
      </c>
      <c r="C17" s="295" t="str">
        <f t="shared" si="0"/>
        <v/>
      </c>
      <c r="D17" s="327" t="str">
        <f>IF(B17="","",VLOOKUP(B17,'Club and ADMIN lookup'!$A$2:$B$25,2,FALSE))</f>
        <v>HereF</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JTB</v>
      </c>
      <c r="AC17" s="285">
        <f t="shared" si="3"/>
        <v>0</v>
      </c>
      <c r="AD17" s="285">
        <f t="shared" si="4"/>
        <v>4</v>
      </c>
      <c r="AG17" s="295" t="str">
        <f>IF(AB17="","",VLOOKUP(AB17,ADMIN2026!$A$159:$Z$214,AD17+2+AC17,FALSE))</f>
        <v>unknown</v>
      </c>
    </row>
    <row r="18" spans="1:33" ht="17.100000000000001" customHeight="1">
      <c r="A18" s="325">
        <v>13</v>
      </c>
      <c r="B18" s="294">
        <f>IF(Y18&lt;0.1,"",VLOOKUP($V$3,'Club and ADMIN lookup'!$B$49:$FU$70,Y18,FALSE)*Z18)</f>
        <v>55</v>
      </c>
      <c r="C18" s="295" t="str">
        <f t="shared" si="0"/>
        <v/>
      </c>
      <c r="D18" s="327" t="str">
        <f>IF(B18="","",VLOOKUP(B18,'Club and ADMIN lookup'!$A$2:$B$25,2,FALSE))</f>
        <v>K&amp;S</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JTB</v>
      </c>
      <c r="AC18" s="285">
        <f t="shared" si="3"/>
        <v>0</v>
      </c>
      <c r="AD18" s="285">
        <f t="shared" si="4"/>
        <v>5</v>
      </c>
      <c r="AG18" s="295" t="str">
        <f>IF(AB18="","",VLOOKUP(AB18,ADMIN2026!$A$159:$Z$214,AD18+2+AC18,FALSE))</f>
        <v>unknown</v>
      </c>
    </row>
    <row r="19" spans="1:33" ht="17.100000000000001" customHeight="1">
      <c r="A19" s="325">
        <v>14</v>
      </c>
      <c r="B19" s="294">
        <f>IF(Y19&lt;0.1,"",VLOOKUP($V$3,'Club and ADMIN lookup'!$B$49:$FU$70,Y19,FALSE)*Z19)</f>
        <v>66</v>
      </c>
      <c r="C19" s="295" t="str">
        <f t="shared" si="0"/>
        <v/>
      </c>
      <c r="D19" s="327" t="str">
        <f>IF(B19="","",VLOOKUP(B19,'Club and ADMIN lookup'!$A$2:$B$25,2,FALSE))</f>
        <v>Tipton</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JTB</v>
      </c>
      <c r="AC19" s="285">
        <f t="shared" si="3"/>
        <v>0</v>
      </c>
      <c r="AD19" s="285">
        <f t="shared" si="4"/>
        <v>6</v>
      </c>
      <c r="AG19" s="295" t="str">
        <f>IF(AB19="","",VLOOKUP(AB19,ADMIN2026!$A$159:$Z$214,AD19+2+AC19,FALSE))</f>
        <v>unknown</v>
      </c>
    </row>
    <row r="20" spans="1:33" ht="17.100000000000001" customHeight="1">
      <c r="A20" s="325">
        <v>15</v>
      </c>
      <c r="B20" s="294">
        <f>IF(Y20&lt;0.1,"",VLOOKUP($V$3,'Club and ADMIN lookup'!$B$49:$FU$70,Y20,FALSE)*Z20)</f>
        <v>77</v>
      </c>
      <c r="C20" s="295" t="str">
        <f t="shared" si="0"/>
        <v/>
      </c>
      <c r="D20" s="327" t="str">
        <f>IF(B20="","",VLOOKUP(B20,'Club and ADMIN lookup'!$A$2:$B$25,2,FALSE))</f>
        <v>Worc</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JTB</v>
      </c>
      <c r="AC20" s="285">
        <f t="shared" si="3"/>
        <v>0</v>
      </c>
      <c r="AD20" s="285">
        <f t="shared" si="4"/>
        <v>7</v>
      </c>
      <c r="AG20" s="295" t="str">
        <f>IF(AB20="","",VLOOKUP(AB20,ADMIN2026!$A$159:$Z$214,AD20+2+AC20,FALSE))</f>
        <v>unknown</v>
      </c>
    </row>
    <row r="21" spans="1:33" ht="17.100000000000001" customHeight="1">
      <c r="A21" s="325">
        <v>16</v>
      </c>
      <c r="B21" s="294">
        <f>IF(Y21&lt;0.1,"",VLOOKUP($V$3,'Club and ADMIN lookup'!$B$49:$FU$70,Y21,FALSE)*Z21)</f>
        <v>88</v>
      </c>
      <c r="C21" s="295" t="str">
        <f t="shared" si="0"/>
        <v/>
      </c>
      <c r="D21" s="327" t="str">
        <f>IF(B21="","",VLOOKUP(B21,'Club and ADMIN lookup'!$A$2:$B$25,2,FALSE))</f>
        <v>Yate</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JTB</v>
      </c>
      <c r="AC21" s="285">
        <f t="shared" si="3"/>
        <v>0</v>
      </c>
      <c r="AD21" s="285">
        <f t="shared" si="4"/>
        <v>8</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0</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0</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0</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0</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aGI2pbt2nt3w8mBhim2ql3O/K7TUl2RwBIfcvdlaC5Wi+2MxFQG9MeO/XDAUXbCVBt0RiR5bWwNzHC65Hl/d/Q==" saltValue="v3DSAxLdofkxrVJA37fnow=="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36275-8A06-4449-8255-C55018C6BC36}">
  <sheetPr>
    <pageSetUpPr fitToPage="1"/>
  </sheetPr>
  <dimension ref="A1:AD42"/>
  <sheetViews>
    <sheetView workbookViewId="0">
      <selection activeCell="E4" sqref="E4:F4"/>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0.44791666666666669</v>
      </c>
      <c r="D3" s="321" t="s">
        <v>885</v>
      </c>
      <c r="E3" s="322" t="s">
        <v>780</v>
      </c>
      <c r="F3" s="351" t="s">
        <v>532</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JT</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dKA0iH8S46YlxnmaF/oWgGtXLUqChHTJssN34eGYTo3Zkxfk+NXj43L24ydf2jvuA3wM63I8E/nyWUJ6vVXK1g==" saltValue="+SA5F1rs8vvr0f/+/KIulg=="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2" orientation="landscape"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1C3DC-DFEB-4C2F-8CFB-9AB117E47EDA}">
  <sheetPr>
    <pageSetUpPr fitToPage="1"/>
  </sheetPr>
  <dimension ref="A1:AG42"/>
  <sheetViews>
    <sheetView zoomScale="80" zoomScaleNormal="80" workbookViewId="0">
      <selection activeCell="C20" sqref="C20"/>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0.49652777777777779</v>
      </c>
      <c r="D3" s="321" t="s">
        <v>885</v>
      </c>
      <c r="E3" s="322" t="s">
        <v>780</v>
      </c>
      <c r="F3" s="351" t="s">
        <v>534</v>
      </c>
      <c r="G3" s="352"/>
      <c r="H3" s="323" t="s">
        <v>886</v>
      </c>
      <c r="I3" s="353">
        <f>VLOOKUP(F3,'Club and ADMIN lookup'!A76:F89,VLOOKUP(L1,'Club and ADMIN lookup'!A93:B97,2,FALSE),FALSE)</f>
        <v>25</v>
      </c>
      <c r="J3" s="353"/>
      <c r="K3" s="322" t="s">
        <v>782</v>
      </c>
      <c r="L3" s="324" t="s">
        <v>541</v>
      </c>
      <c r="M3" s="339">
        <f>IF(AC3="MW","mixed",IF(AC3="M",VLOOKUP(AD3,'League and Div records'!A32:W52,AB3,FALSE),IF(AC3="W",VLOOKUP(AD3,'League and Div records'!A5:W26,AB3,FALSE),"err")))</f>
        <v>44.25</v>
      </c>
      <c r="N3" s="354"/>
      <c r="O3" s="322" t="s">
        <v>784</v>
      </c>
      <c r="P3" s="339">
        <f>IF(AC3="MW","mixed",IF(AC3="M",VLOOKUP(AD3,'League and Div records'!A32:W52,4,FALSE),IF(AC3="W",VLOOKUP(AD3,'League and Div records'!A5:W26,4,FALSE),"err")))</f>
        <v>46.51</v>
      </c>
      <c r="Q3" s="354"/>
      <c r="R3" s="323"/>
      <c r="S3" s="323"/>
      <c r="T3" s="338" t="s">
        <v>887</v>
      </c>
      <c r="U3" s="339"/>
      <c r="V3" s="315" t="str">
        <f>HLOOKUP(F3,'Club and ADMIN lookup'!$C$43:$R$44,2,FALSE)</f>
        <v>JT</v>
      </c>
      <c r="W3" s="168"/>
      <c r="X3" s="168"/>
      <c r="Y3" s="168"/>
      <c r="Z3" s="168"/>
      <c r="AA3" s="168"/>
      <c r="AB3" s="285">
        <f>VLOOKUP(L1,'Club and ADMIN lookup'!T1:X5,5,FALSE)</f>
        <v>22</v>
      </c>
      <c r="AC3" s="285" t="str">
        <f>VLOOKUP(F3,'Club and ADMIN lookup'!$S$14:$U$30,2,FALSE)</f>
        <v>W</v>
      </c>
      <c r="AD3" s="285" t="str">
        <f>VLOOKUP(F3,'Club and ADMIN lookup'!$S$14:$U$30,3,FALSE)</f>
        <v>JT</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1</v>
      </c>
      <c r="C6" s="295" t="str">
        <f>IF(AG6="","",IF(AG6="unknown","",AG6))</f>
        <v/>
      </c>
      <c r="D6" s="327" t="str">
        <f>IF(B6="","",VLOOKUP(B6,'Club and ADMIN lookup'!$A$2:$B$25,2,FALSE))</f>
        <v>B&amp;R</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JTA</v>
      </c>
      <c r="AC6" s="285">
        <f>IF(AC$3="M",0,IF(AC$3="W",13,"error"))</f>
        <v>13</v>
      </c>
      <c r="AD6" s="285">
        <f>IF(B6&lt;10.5,B6,IF(B6&lt;100.5,B6/11,IF(B6&lt;1000.5,B6/111,"")))</f>
        <v>1</v>
      </c>
      <c r="AG6" s="295" t="str">
        <f>IF(AB6="","",VLOOKUP(AB6,ADMIN2026!$A$159:$Z$214,AD6+2+AC6,FALSE))</f>
        <v>unknown</v>
      </c>
    </row>
    <row r="7" spans="1:33" ht="17.100000000000001" customHeight="1">
      <c r="A7" s="325">
        <v>2</v>
      </c>
      <c r="B7" s="294">
        <f>IF(Y7&lt;0.1,"",VLOOKUP($V$3,'Club and ADMIN lookup'!$B$49:$FU$70,Y7,FALSE)*Z7)</f>
        <v>2</v>
      </c>
      <c r="C7" s="295" t="str">
        <f t="shared" ref="C7:C25" si="0">IF(AG7="","",IF(AG7="unknown","",AG7))</f>
        <v/>
      </c>
      <c r="D7" s="327" t="str">
        <f>IF(B7="","",VLOOKUP(B7,'Club and ADMIN lookup'!$A$2:$B$25,2,FALSE))</f>
        <v>Chelt</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JTA</v>
      </c>
      <c r="AC7" s="285">
        <f t="shared" ref="AC7:AC25" si="3">IF(AC$3="M",0,IF(AC$3="W",13,"error"))</f>
        <v>13</v>
      </c>
      <c r="AD7" s="285">
        <f t="shared" ref="AD7:AD25" si="4">IF(B7&lt;10.5,B7,IF(B7&lt;100.5,B7/11,IF(B7&lt;1000.5,B7/111,"")))</f>
        <v>2</v>
      </c>
      <c r="AG7" s="295" t="str">
        <f>IF(AB7="","",VLOOKUP(AB7,ADMIN2026!$A$159:$Z$214,AD7+2+AC7,FALSE))</f>
        <v>unknown</v>
      </c>
    </row>
    <row r="8" spans="1:33" ht="17.100000000000001" customHeight="1">
      <c r="A8" s="325">
        <v>3</v>
      </c>
      <c r="B8" s="294">
        <f>IF(Y8&lt;0.1,"",VLOOKUP($V$3,'Club and ADMIN lookup'!$B$49:$FU$70,Y8,FALSE)*Z8)</f>
        <v>3</v>
      </c>
      <c r="C8" s="295" t="str">
        <f t="shared" si="0"/>
        <v/>
      </c>
      <c r="D8" s="327" t="str">
        <f>IF(B8="","",VLOOKUP(B8,'Club and ADMIN lookup'!$A$2:$B$25,2,FALSE))</f>
        <v>D&amp;S</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JTA</v>
      </c>
      <c r="AC8" s="285">
        <f t="shared" si="3"/>
        <v>13</v>
      </c>
      <c r="AD8" s="285">
        <f t="shared" si="4"/>
        <v>3</v>
      </c>
      <c r="AG8" s="295" t="str">
        <f>IF(AB8="","",VLOOKUP(AB8,ADMIN2026!$A$159:$Z$214,AD8+2+AC8,FALSE))</f>
        <v>unknown</v>
      </c>
    </row>
    <row r="9" spans="1:33" ht="17.100000000000001" customHeight="1">
      <c r="A9" s="325">
        <v>4</v>
      </c>
      <c r="B9" s="294">
        <f>IF(Y9&lt;0.1,"",VLOOKUP($V$3,'Club and ADMIN lookup'!$B$49:$FU$70,Y9,FALSE)*Z9)</f>
        <v>4</v>
      </c>
      <c r="C9" s="295" t="str">
        <f t="shared" si="0"/>
        <v/>
      </c>
      <c r="D9" s="327" t="str">
        <f>IF(B9="","",VLOOKUP(B9,'Club and ADMIN lookup'!$A$2:$B$25,2,FALSE))</f>
        <v>HereF</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JTA</v>
      </c>
      <c r="AC9" s="285">
        <f t="shared" si="3"/>
        <v>13</v>
      </c>
      <c r="AD9" s="285">
        <f t="shared" si="4"/>
        <v>4</v>
      </c>
      <c r="AG9" s="295" t="str">
        <f>IF(AB9="","",VLOOKUP(AB9,ADMIN2026!$A$159:$Z$214,AD9+2+AC9,FALSE))</f>
        <v>unknown</v>
      </c>
    </row>
    <row r="10" spans="1:33" ht="17.100000000000001" customHeight="1">
      <c r="A10" s="325">
        <v>5</v>
      </c>
      <c r="B10" s="294">
        <f>IF(Y10&lt;0.1,"",VLOOKUP($V$3,'Club and ADMIN lookup'!$B$49:$FU$70,Y10,FALSE)*Z10)</f>
        <v>5</v>
      </c>
      <c r="C10" s="295" t="str">
        <f t="shared" si="0"/>
        <v/>
      </c>
      <c r="D10" s="327" t="str">
        <f>IF(B10="","",VLOOKUP(B10,'Club and ADMIN lookup'!$A$2:$B$25,2,FALSE))</f>
        <v>K&amp;S</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JTA</v>
      </c>
      <c r="AC10" s="285">
        <f t="shared" si="3"/>
        <v>13</v>
      </c>
      <c r="AD10" s="285">
        <f t="shared" si="4"/>
        <v>5</v>
      </c>
      <c r="AG10" s="295" t="str">
        <f>IF(AB10="","",VLOOKUP(AB10,ADMIN2026!$A$159:$Z$214,AD10+2+AC10,FALSE))</f>
        <v>unknown</v>
      </c>
    </row>
    <row r="11" spans="1:33" ht="17.100000000000001" customHeight="1">
      <c r="A11" s="325">
        <v>6</v>
      </c>
      <c r="B11" s="294">
        <f>IF(Y11&lt;0.1,"",VLOOKUP($V$3,'Club and ADMIN lookup'!$B$49:$FU$70,Y11,FALSE)*Z11)</f>
        <v>6</v>
      </c>
      <c r="C11" s="295" t="str">
        <f t="shared" si="0"/>
        <v/>
      </c>
      <c r="D11" s="327" t="str">
        <f>IF(B11="","",VLOOKUP(B11,'Club and ADMIN lookup'!$A$2:$B$25,2,FALSE))</f>
        <v>Tipton</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JTA</v>
      </c>
      <c r="AC11" s="285">
        <f t="shared" si="3"/>
        <v>13</v>
      </c>
      <c r="AD11" s="285">
        <f t="shared" si="4"/>
        <v>6</v>
      </c>
      <c r="AG11" s="295" t="str">
        <f>IF(AB11="","",VLOOKUP(AB11,ADMIN2026!$A$159:$Z$214,AD11+2+AC11,FALSE))</f>
        <v>unknown</v>
      </c>
    </row>
    <row r="12" spans="1:33" ht="17.100000000000001" customHeight="1">
      <c r="A12" s="325">
        <v>7</v>
      </c>
      <c r="B12" s="294">
        <f>IF(Y12&lt;0.1,"",VLOOKUP($V$3,'Club and ADMIN lookup'!$B$49:$FU$70,Y12,FALSE)*Z12)</f>
        <v>7</v>
      </c>
      <c r="C12" s="295" t="str">
        <f t="shared" si="0"/>
        <v/>
      </c>
      <c r="D12" s="327" t="str">
        <f>IF(B12="","",VLOOKUP(B12,'Club and ADMIN lookup'!$A$2:$B$25,2,FALSE))</f>
        <v>Worc</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JTA</v>
      </c>
      <c r="AC12" s="285">
        <f t="shared" si="3"/>
        <v>13</v>
      </c>
      <c r="AD12" s="285">
        <f t="shared" si="4"/>
        <v>7</v>
      </c>
      <c r="AG12" s="295" t="str">
        <f>IF(AB12="","",VLOOKUP(AB12,ADMIN2026!$A$159:$Z$214,AD12+2+AC12,FALSE))</f>
        <v>unknown</v>
      </c>
    </row>
    <row r="13" spans="1:33" ht="17.100000000000001" customHeight="1">
      <c r="A13" s="325">
        <v>8</v>
      </c>
      <c r="B13" s="294">
        <f>IF(Y13&lt;0.1,"",VLOOKUP($V$3,'Club and ADMIN lookup'!$B$49:$FU$70,Y13,FALSE)*Z13)</f>
        <v>8</v>
      </c>
      <c r="C13" s="295" t="str">
        <f t="shared" si="0"/>
        <v/>
      </c>
      <c r="D13" s="327" t="str">
        <f>IF(B13="","",VLOOKUP(B13,'Club and ADMIN lookup'!$A$2:$B$25,2,FALSE))</f>
        <v>Yate</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JTA</v>
      </c>
      <c r="AC13" s="285">
        <f t="shared" si="3"/>
        <v>13</v>
      </c>
      <c r="AD13" s="285">
        <f t="shared" si="4"/>
        <v>8</v>
      </c>
      <c r="AG13" s="295" t="str">
        <f>IF(AB13="","",VLOOKUP(AB13,ADMIN2026!$A$159:$Z$214,AD13+2+AC13,FALSE))</f>
        <v>unknown</v>
      </c>
    </row>
    <row r="14" spans="1:33" ht="17.100000000000001" customHeight="1">
      <c r="A14" s="325">
        <v>9</v>
      </c>
      <c r="B14" s="294">
        <f>IF(Y14&lt;0.1,"",VLOOKUP($V$3,'Club and ADMIN lookup'!$B$49:$FU$70,Y14,FALSE)*Z14)</f>
        <v>11</v>
      </c>
      <c r="C14" s="295" t="str">
        <f t="shared" si="0"/>
        <v/>
      </c>
      <c r="D14" s="327" t="str">
        <f>IF(B14="","",VLOOKUP(B14,'Club and ADMIN lookup'!$A$2:$B$25,2,FALSE))</f>
        <v>B&amp;R</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JTB</v>
      </c>
      <c r="AC14" s="285">
        <f t="shared" si="3"/>
        <v>13</v>
      </c>
      <c r="AD14" s="285">
        <f t="shared" si="4"/>
        <v>1</v>
      </c>
      <c r="AG14" s="295" t="str">
        <f>IF(AB14="","",VLOOKUP(AB14,ADMIN2026!$A$159:$Z$214,AD14+2+AC14,FALSE))</f>
        <v>unknown</v>
      </c>
    </row>
    <row r="15" spans="1:33" ht="17.100000000000001" customHeight="1">
      <c r="A15" s="325">
        <v>10</v>
      </c>
      <c r="B15" s="294">
        <f>IF(Y15&lt;0.1,"",VLOOKUP($V$3,'Club and ADMIN lookup'!$B$49:$FU$70,Y15,FALSE)*Z15)</f>
        <v>22</v>
      </c>
      <c r="C15" s="295" t="str">
        <f t="shared" si="0"/>
        <v/>
      </c>
      <c r="D15" s="327" t="str">
        <f>IF(B15="","",VLOOKUP(B15,'Club and ADMIN lookup'!$A$2:$B$25,2,FALSE))</f>
        <v>Chelt</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JTB</v>
      </c>
      <c r="AC15" s="285">
        <f t="shared" si="3"/>
        <v>13</v>
      </c>
      <c r="AD15" s="285">
        <f t="shared" si="4"/>
        <v>2</v>
      </c>
      <c r="AG15" s="295" t="str">
        <f>IF(AB15="","",VLOOKUP(AB15,ADMIN2026!$A$159:$Z$214,AD15+2+AC15,FALSE))</f>
        <v>unknown</v>
      </c>
    </row>
    <row r="16" spans="1:33" ht="17.100000000000001" customHeight="1">
      <c r="A16" s="325">
        <v>11</v>
      </c>
      <c r="B16" s="294">
        <f>IF(Y16&lt;0.1,"",VLOOKUP($V$3,'Club and ADMIN lookup'!$B$49:$FU$70,Y16,FALSE)*Z16)</f>
        <v>33</v>
      </c>
      <c r="C16" s="295" t="str">
        <f t="shared" si="0"/>
        <v/>
      </c>
      <c r="D16" s="327" t="str">
        <f>IF(B16="","",VLOOKUP(B16,'Club and ADMIN lookup'!$A$2:$B$25,2,FALSE))</f>
        <v>D&amp;S</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JTB</v>
      </c>
      <c r="AC16" s="285">
        <f t="shared" si="3"/>
        <v>13</v>
      </c>
      <c r="AD16" s="285">
        <f t="shared" si="4"/>
        <v>3</v>
      </c>
      <c r="AG16" s="295" t="str">
        <f>IF(AB16="","",VLOOKUP(AB16,ADMIN2026!$A$159:$Z$214,AD16+2+AC16,FALSE))</f>
        <v>unknown</v>
      </c>
    </row>
    <row r="17" spans="1:33" ht="17.100000000000001" customHeight="1">
      <c r="A17" s="325">
        <v>12</v>
      </c>
      <c r="B17" s="294">
        <f>IF(Y17&lt;0.1,"",VLOOKUP($V$3,'Club and ADMIN lookup'!$B$49:$FU$70,Y17,FALSE)*Z17)</f>
        <v>44</v>
      </c>
      <c r="C17" s="295" t="str">
        <f t="shared" si="0"/>
        <v/>
      </c>
      <c r="D17" s="327" t="str">
        <f>IF(B17="","",VLOOKUP(B17,'Club and ADMIN lookup'!$A$2:$B$25,2,FALSE))</f>
        <v>HereF</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JTB</v>
      </c>
      <c r="AC17" s="285">
        <f t="shared" si="3"/>
        <v>13</v>
      </c>
      <c r="AD17" s="285">
        <f t="shared" si="4"/>
        <v>4</v>
      </c>
      <c r="AG17" s="295" t="str">
        <f>IF(AB17="","",VLOOKUP(AB17,ADMIN2026!$A$159:$Z$214,AD17+2+AC17,FALSE))</f>
        <v>unknown</v>
      </c>
    </row>
    <row r="18" spans="1:33" ht="17.100000000000001" customHeight="1">
      <c r="A18" s="325">
        <v>13</v>
      </c>
      <c r="B18" s="294">
        <f>IF(Y18&lt;0.1,"",VLOOKUP($V$3,'Club and ADMIN lookup'!$B$49:$FU$70,Y18,FALSE)*Z18)</f>
        <v>55</v>
      </c>
      <c r="C18" s="295" t="str">
        <f t="shared" si="0"/>
        <v/>
      </c>
      <c r="D18" s="327" t="str">
        <f>IF(B18="","",VLOOKUP(B18,'Club and ADMIN lookup'!$A$2:$B$25,2,FALSE))</f>
        <v>K&amp;S</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JTB</v>
      </c>
      <c r="AC18" s="285">
        <f t="shared" si="3"/>
        <v>13</v>
      </c>
      <c r="AD18" s="285">
        <f t="shared" si="4"/>
        <v>5</v>
      </c>
      <c r="AG18" s="295" t="str">
        <f>IF(AB18="","",VLOOKUP(AB18,ADMIN2026!$A$159:$Z$214,AD18+2+AC18,FALSE))</f>
        <v>unknown</v>
      </c>
    </row>
    <row r="19" spans="1:33" ht="17.100000000000001" customHeight="1">
      <c r="A19" s="325">
        <v>14</v>
      </c>
      <c r="B19" s="294">
        <f>IF(Y19&lt;0.1,"",VLOOKUP($V$3,'Club and ADMIN lookup'!$B$49:$FU$70,Y19,FALSE)*Z19)</f>
        <v>66</v>
      </c>
      <c r="C19" s="295" t="str">
        <f t="shared" si="0"/>
        <v/>
      </c>
      <c r="D19" s="327" t="str">
        <f>IF(B19="","",VLOOKUP(B19,'Club and ADMIN lookup'!$A$2:$B$25,2,FALSE))</f>
        <v>Tipton</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JTB</v>
      </c>
      <c r="AC19" s="285">
        <f t="shared" si="3"/>
        <v>13</v>
      </c>
      <c r="AD19" s="285">
        <f t="shared" si="4"/>
        <v>6</v>
      </c>
      <c r="AG19" s="295" t="str">
        <f>IF(AB19="","",VLOOKUP(AB19,ADMIN2026!$A$159:$Z$214,AD19+2+AC19,FALSE))</f>
        <v>unknown</v>
      </c>
    </row>
    <row r="20" spans="1:33" ht="17.100000000000001" customHeight="1">
      <c r="A20" s="325">
        <v>15</v>
      </c>
      <c r="B20" s="294">
        <f>IF(Y20&lt;0.1,"",VLOOKUP($V$3,'Club and ADMIN lookup'!$B$49:$FU$70,Y20,FALSE)*Z20)</f>
        <v>77</v>
      </c>
      <c r="C20" s="295" t="str">
        <f t="shared" si="0"/>
        <v/>
      </c>
      <c r="D20" s="327" t="str">
        <f>IF(B20="","",VLOOKUP(B20,'Club and ADMIN lookup'!$A$2:$B$25,2,FALSE))</f>
        <v>Worc</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JTB</v>
      </c>
      <c r="AC20" s="285">
        <f t="shared" si="3"/>
        <v>13</v>
      </c>
      <c r="AD20" s="285">
        <f t="shared" si="4"/>
        <v>7</v>
      </c>
      <c r="AG20" s="295" t="str">
        <f>IF(AB20="","",VLOOKUP(AB20,ADMIN2026!$A$159:$Z$214,AD20+2+AC20,FALSE))</f>
        <v>unknown</v>
      </c>
    </row>
    <row r="21" spans="1:33" ht="17.100000000000001" customHeight="1">
      <c r="A21" s="325">
        <v>16</v>
      </c>
      <c r="B21" s="294">
        <f>IF(Y21&lt;0.1,"",VLOOKUP($V$3,'Club and ADMIN lookup'!$B$49:$FU$70,Y21,FALSE)*Z21)</f>
        <v>88</v>
      </c>
      <c r="C21" s="295" t="str">
        <f t="shared" si="0"/>
        <v/>
      </c>
      <c r="D21" s="327" t="str">
        <f>IF(B21="","",VLOOKUP(B21,'Club and ADMIN lookup'!$A$2:$B$25,2,FALSE))</f>
        <v>Yate</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JTB</v>
      </c>
      <c r="AC21" s="285">
        <f t="shared" si="3"/>
        <v>13</v>
      </c>
      <c r="AD21" s="285">
        <f t="shared" si="4"/>
        <v>8</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13</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13</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13</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13</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0E3ZLfzuj7CUyhRmqIILoJhwAlyvOHYgpIZ1ktwcNKuBJmOhLvVLL2jX6iJ7raP1t7Ei5YJ7s2Ak93nzFNvJkQ==" saltValue="RIExfG7udWV8fI4pGMjyPA=="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6BA3F-E6F3-4353-B7E5-55011E88564F}">
  <sheetPr>
    <pageSetUpPr fitToPage="1"/>
  </sheetPr>
  <dimension ref="A1:AD42"/>
  <sheetViews>
    <sheetView workbookViewId="0">
      <selection activeCell="E4" sqref="E4:F4"/>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0" ht="17.25" customHeight="1">
      <c r="A1" s="340" t="s">
        <v>901</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c r="AC1" s="285"/>
      <c r="AD1" s="285"/>
    </row>
    <row r="2" spans="1:30"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0" ht="14.1" customHeight="1">
      <c r="A3" s="350" t="s">
        <v>778</v>
      </c>
      <c r="B3" s="344"/>
      <c r="C3" s="281">
        <f>VLOOKUP(F3,'Club and ADMIN lookup'!$D$2:$F$18,VLOOKUP('Club and ADMIN lookup'!$H$1,'Club and ADMIN lookup'!$G$5:$H$9,2,FALSE),FALSE)</f>
        <v>0.49652777777777779</v>
      </c>
      <c r="D3" s="321" t="s">
        <v>885</v>
      </c>
      <c r="E3" s="322" t="s">
        <v>780</v>
      </c>
      <c r="F3" s="351" t="s">
        <v>534</v>
      </c>
      <c r="G3" s="352"/>
      <c r="H3" s="323" t="s">
        <v>886</v>
      </c>
      <c r="I3" s="353" t="s">
        <v>849</v>
      </c>
      <c r="J3" s="353"/>
      <c r="K3" s="322" t="s">
        <v>782</v>
      </c>
      <c r="L3" s="324" t="s">
        <v>541</v>
      </c>
      <c r="M3" s="339"/>
      <c r="N3" s="354"/>
      <c r="O3" s="322" t="s">
        <v>784</v>
      </c>
      <c r="P3" s="339"/>
      <c r="Q3" s="354"/>
      <c r="R3" s="323"/>
      <c r="S3" s="323"/>
      <c r="T3" s="338" t="s">
        <v>887</v>
      </c>
      <c r="U3" s="339"/>
      <c r="V3" s="315" t="str">
        <f>HLOOKUP(F3,'Club and ADMIN lookup'!$C$43:$R$44,2,FALSE)</f>
        <v>JT</v>
      </c>
      <c r="W3" s="168"/>
      <c r="X3" s="168"/>
      <c r="Y3" s="168"/>
      <c r="Z3" s="168"/>
      <c r="AA3" s="168"/>
      <c r="AB3" s="285"/>
      <c r="AC3" s="285"/>
      <c r="AD3" s="285"/>
    </row>
    <row r="4" spans="1:30"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c r="Y4" s="371"/>
      <c r="Z4" s="371"/>
      <c r="AA4" s="168"/>
      <c r="AB4" s="168"/>
      <c r="AC4" s="168"/>
      <c r="AD4" s="168"/>
    </row>
    <row r="5" spans="1:30"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row>
    <row r="6" spans="1:30" ht="17.100000000000001" customHeight="1">
      <c r="A6" s="325">
        <v>1</v>
      </c>
      <c r="B6" s="294"/>
      <c r="C6" s="326"/>
      <c r="D6" s="327"/>
      <c r="E6" s="328"/>
      <c r="F6" s="328"/>
      <c r="G6" s="328"/>
      <c r="H6" s="328"/>
      <c r="I6" s="328"/>
      <c r="J6" s="328"/>
      <c r="K6" s="328"/>
      <c r="L6" s="328"/>
      <c r="M6" s="328"/>
      <c r="N6" s="328"/>
      <c r="O6" s="328"/>
      <c r="P6" s="328"/>
      <c r="Q6" s="328"/>
      <c r="R6" s="328"/>
      <c r="S6" s="328"/>
      <c r="T6" s="328"/>
      <c r="U6" s="328"/>
      <c r="V6" s="328"/>
      <c r="W6" s="168"/>
      <c r="X6" s="285"/>
      <c r="Y6" s="285"/>
      <c r="Z6" s="285"/>
      <c r="AA6" s="168"/>
      <c r="AB6" s="168"/>
      <c r="AC6" s="168"/>
      <c r="AD6" s="168"/>
    </row>
    <row r="7" spans="1:30" ht="17.100000000000001" customHeight="1">
      <c r="A7" s="325">
        <v>2</v>
      </c>
      <c r="B7" s="294"/>
      <c r="C7" s="326"/>
      <c r="D7" s="327"/>
      <c r="E7" s="328"/>
      <c r="F7" s="328"/>
      <c r="G7" s="328"/>
      <c r="H7" s="328"/>
      <c r="I7" s="328"/>
      <c r="J7" s="328"/>
      <c r="K7" s="328"/>
      <c r="L7" s="328"/>
      <c r="M7" s="328"/>
      <c r="N7" s="328"/>
      <c r="O7" s="328"/>
      <c r="P7" s="328"/>
      <c r="Q7" s="328"/>
      <c r="R7" s="328"/>
      <c r="S7" s="328"/>
      <c r="T7" s="328"/>
      <c r="U7" s="328"/>
      <c r="V7" s="328"/>
      <c r="W7" s="168"/>
      <c r="X7" s="285"/>
      <c r="Y7" s="285"/>
      <c r="Z7" s="285"/>
      <c r="AA7" s="168"/>
      <c r="AB7" s="168"/>
      <c r="AC7" s="168"/>
      <c r="AD7" s="168"/>
    </row>
    <row r="8" spans="1:30" ht="17.100000000000001" customHeight="1">
      <c r="A8" s="325">
        <v>3</v>
      </c>
      <c r="B8" s="294"/>
      <c r="C8" s="329"/>
      <c r="D8" s="327"/>
      <c r="E8" s="328"/>
      <c r="F8" s="328"/>
      <c r="G8" s="328"/>
      <c r="H8" s="328"/>
      <c r="I8" s="328"/>
      <c r="J8" s="328"/>
      <c r="K8" s="328"/>
      <c r="L8" s="328"/>
      <c r="M8" s="328"/>
      <c r="N8" s="328"/>
      <c r="O8" s="328"/>
      <c r="P8" s="328"/>
      <c r="Q8" s="328"/>
      <c r="R8" s="328"/>
      <c r="S8" s="328"/>
      <c r="T8" s="328"/>
      <c r="U8" s="328"/>
      <c r="V8" s="328"/>
      <c r="W8" s="168"/>
      <c r="X8" s="285"/>
      <c r="Y8" s="285"/>
      <c r="Z8" s="285"/>
      <c r="AA8" s="168"/>
      <c r="AB8" s="168"/>
      <c r="AC8" s="168"/>
      <c r="AD8" s="168"/>
    </row>
    <row r="9" spans="1:30" ht="17.100000000000001" customHeight="1">
      <c r="A9" s="325">
        <v>4</v>
      </c>
      <c r="B9" s="294"/>
      <c r="C9" s="329"/>
      <c r="D9" s="327"/>
      <c r="E9" s="328"/>
      <c r="F9" s="328"/>
      <c r="G9" s="328"/>
      <c r="H9" s="328"/>
      <c r="I9" s="328"/>
      <c r="J9" s="328"/>
      <c r="K9" s="328"/>
      <c r="L9" s="328"/>
      <c r="M9" s="328"/>
      <c r="N9" s="328"/>
      <c r="O9" s="328"/>
      <c r="P9" s="328"/>
      <c r="Q9" s="328"/>
      <c r="R9" s="328"/>
      <c r="S9" s="328"/>
      <c r="T9" s="328"/>
      <c r="U9" s="328"/>
      <c r="V9" s="328"/>
      <c r="W9" s="168"/>
      <c r="X9" s="285"/>
      <c r="Y9" s="285"/>
      <c r="Z9" s="285"/>
      <c r="AA9" s="168"/>
      <c r="AB9" s="168"/>
      <c r="AC9" s="168"/>
      <c r="AD9" s="168"/>
    </row>
    <row r="10" spans="1:30" ht="17.100000000000001" customHeight="1">
      <c r="A10" s="325">
        <v>5</v>
      </c>
      <c r="B10" s="294"/>
      <c r="C10" s="329"/>
      <c r="D10" s="327"/>
      <c r="E10" s="328"/>
      <c r="F10" s="328"/>
      <c r="G10" s="328"/>
      <c r="H10" s="328"/>
      <c r="I10" s="328"/>
      <c r="J10" s="328"/>
      <c r="K10" s="328"/>
      <c r="L10" s="328"/>
      <c r="M10" s="328"/>
      <c r="N10" s="328"/>
      <c r="O10" s="328"/>
      <c r="P10" s="328"/>
      <c r="Q10" s="328"/>
      <c r="R10" s="328"/>
      <c r="S10" s="328"/>
      <c r="T10" s="328"/>
      <c r="U10" s="328"/>
      <c r="V10" s="328"/>
      <c r="W10" s="168"/>
      <c r="X10" s="285"/>
      <c r="Y10" s="285"/>
      <c r="Z10" s="285"/>
      <c r="AA10" s="168"/>
      <c r="AB10" s="168"/>
      <c r="AC10" s="168"/>
      <c r="AD10" s="168"/>
    </row>
    <row r="11" spans="1:30" ht="17.100000000000001" customHeight="1">
      <c r="A11" s="325">
        <v>6</v>
      </c>
      <c r="B11" s="294"/>
      <c r="C11" s="326"/>
      <c r="D11" s="327"/>
      <c r="E11" s="328"/>
      <c r="F11" s="328"/>
      <c r="G11" s="328"/>
      <c r="H11" s="328"/>
      <c r="I11" s="328"/>
      <c r="J11" s="328"/>
      <c r="K11" s="328"/>
      <c r="L11" s="328"/>
      <c r="M11" s="328"/>
      <c r="N11" s="328"/>
      <c r="O11" s="328"/>
      <c r="P11" s="328"/>
      <c r="Q11" s="328"/>
      <c r="R11" s="328"/>
      <c r="S11" s="328"/>
      <c r="T11" s="328"/>
      <c r="U11" s="328"/>
      <c r="V11" s="328"/>
      <c r="W11" s="168"/>
      <c r="X11" s="285"/>
      <c r="Y11" s="285"/>
      <c r="Z11" s="285"/>
      <c r="AA11" s="168"/>
      <c r="AB11" s="168"/>
      <c r="AC11" s="168"/>
      <c r="AD11" s="168"/>
    </row>
    <row r="12" spans="1:30" ht="17.100000000000001" customHeight="1">
      <c r="A12" s="325">
        <v>7</v>
      </c>
      <c r="B12" s="294"/>
      <c r="C12" s="329"/>
      <c r="D12" s="327"/>
      <c r="E12" s="328"/>
      <c r="F12" s="328"/>
      <c r="G12" s="328"/>
      <c r="H12" s="328"/>
      <c r="I12" s="328"/>
      <c r="J12" s="328"/>
      <c r="K12" s="328"/>
      <c r="L12" s="328"/>
      <c r="M12" s="328"/>
      <c r="N12" s="328"/>
      <c r="O12" s="328"/>
      <c r="P12" s="328"/>
      <c r="Q12" s="328"/>
      <c r="R12" s="328"/>
      <c r="S12" s="328"/>
      <c r="T12" s="328"/>
      <c r="U12" s="328"/>
      <c r="V12" s="328"/>
      <c r="W12" s="168"/>
      <c r="X12" s="285"/>
      <c r="Y12" s="285"/>
      <c r="Z12" s="285"/>
      <c r="AA12" s="168"/>
      <c r="AB12" s="168"/>
      <c r="AC12" s="168"/>
      <c r="AD12" s="168"/>
    </row>
    <row r="13" spans="1:30" ht="17.100000000000001" customHeight="1">
      <c r="A13" s="325">
        <v>8</v>
      </c>
      <c r="B13" s="294"/>
      <c r="C13" s="326"/>
      <c r="D13" s="327"/>
      <c r="E13" s="328"/>
      <c r="F13" s="328"/>
      <c r="G13" s="328"/>
      <c r="H13" s="328"/>
      <c r="I13" s="328"/>
      <c r="J13" s="328"/>
      <c r="K13" s="328"/>
      <c r="L13" s="328"/>
      <c r="M13" s="328"/>
      <c r="N13" s="328"/>
      <c r="O13" s="328"/>
      <c r="P13" s="328"/>
      <c r="Q13" s="328"/>
      <c r="R13" s="328"/>
      <c r="S13" s="328"/>
      <c r="T13" s="328"/>
      <c r="U13" s="328"/>
      <c r="V13" s="328"/>
      <c r="W13" s="168"/>
      <c r="X13" s="285"/>
      <c r="Y13" s="285"/>
      <c r="Z13" s="285"/>
      <c r="AA13" s="168"/>
      <c r="AB13" s="168"/>
      <c r="AC13" s="168"/>
      <c r="AD13" s="168"/>
    </row>
    <row r="14" spans="1:30" ht="17.100000000000001" customHeight="1">
      <c r="A14" s="325">
        <v>9</v>
      </c>
      <c r="B14" s="294"/>
      <c r="C14" s="329"/>
      <c r="D14" s="327"/>
      <c r="E14" s="328"/>
      <c r="F14" s="328"/>
      <c r="G14" s="328"/>
      <c r="H14" s="328"/>
      <c r="I14" s="328"/>
      <c r="J14" s="328"/>
      <c r="K14" s="328"/>
      <c r="L14" s="328"/>
      <c r="M14" s="328"/>
      <c r="N14" s="328"/>
      <c r="O14" s="328"/>
      <c r="P14" s="328"/>
      <c r="Q14" s="328"/>
      <c r="R14" s="328"/>
      <c r="S14" s="328"/>
      <c r="T14" s="328"/>
      <c r="U14" s="328"/>
      <c r="V14" s="328"/>
      <c r="W14" s="168"/>
      <c r="X14" s="285"/>
      <c r="Y14" s="285"/>
      <c r="Z14" s="285"/>
      <c r="AA14" s="168"/>
      <c r="AB14" s="168"/>
      <c r="AC14" s="168"/>
      <c r="AD14" s="168"/>
    </row>
    <row r="15" spans="1:30" ht="17.100000000000001" customHeight="1">
      <c r="A15" s="325">
        <v>10</v>
      </c>
      <c r="B15" s="294"/>
      <c r="C15" s="329"/>
      <c r="D15" s="327"/>
      <c r="E15" s="328"/>
      <c r="F15" s="328"/>
      <c r="G15" s="328"/>
      <c r="H15" s="328"/>
      <c r="I15" s="328"/>
      <c r="J15" s="328"/>
      <c r="K15" s="328"/>
      <c r="L15" s="328"/>
      <c r="M15" s="328"/>
      <c r="N15" s="328"/>
      <c r="O15" s="328"/>
      <c r="P15" s="328"/>
      <c r="Q15" s="328"/>
      <c r="R15" s="328"/>
      <c r="S15" s="328"/>
      <c r="T15" s="328"/>
      <c r="U15" s="328"/>
      <c r="V15" s="328"/>
      <c r="W15" s="168"/>
      <c r="X15" s="285"/>
      <c r="Y15" s="285"/>
      <c r="Z15" s="285"/>
      <c r="AA15" s="168"/>
      <c r="AB15" s="168"/>
      <c r="AC15" s="168"/>
      <c r="AD15" s="168"/>
    </row>
    <row r="16" spans="1:30" ht="17.100000000000001" customHeight="1">
      <c r="A16" s="325">
        <v>11</v>
      </c>
      <c r="B16" s="294"/>
      <c r="C16" s="329"/>
      <c r="D16" s="327"/>
      <c r="E16" s="328"/>
      <c r="F16" s="328"/>
      <c r="G16" s="328"/>
      <c r="H16" s="328"/>
      <c r="I16" s="328"/>
      <c r="J16" s="328"/>
      <c r="K16" s="328"/>
      <c r="L16" s="328"/>
      <c r="M16" s="328"/>
      <c r="N16" s="328"/>
      <c r="O16" s="328"/>
      <c r="P16" s="328"/>
      <c r="Q16" s="328"/>
      <c r="R16" s="328"/>
      <c r="S16" s="328"/>
      <c r="T16" s="328"/>
      <c r="U16" s="328"/>
      <c r="V16" s="328"/>
      <c r="W16" s="168"/>
      <c r="X16" s="285"/>
      <c r="Y16" s="285"/>
      <c r="Z16" s="285"/>
      <c r="AA16" s="168"/>
      <c r="AB16" s="168"/>
      <c r="AC16" s="168"/>
      <c r="AD16" s="168"/>
    </row>
    <row r="17" spans="1:30" ht="17.100000000000001" customHeight="1">
      <c r="A17" s="325">
        <v>12</v>
      </c>
      <c r="B17" s="294"/>
      <c r="C17" s="329"/>
      <c r="D17" s="327"/>
      <c r="E17" s="328"/>
      <c r="F17" s="328"/>
      <c r="G17" s="328"/>
      <c r="H17" s="328"/>
      <c r="I17" s="328"/>
      <c r="J17" s="328"/>
      <c r="K17" s="328"/>
      <c r="L17" s="328"/>
      <c r="M17" s="328"/>
      <c r="N17" s="328"/>
      <c r="O17" s="328"/>
      <c r="P17" s="328"/>
      <c r="Q17" s="328"/>
      <c r="R17" s="328"/>
      <c r="S17" s="328"/>
      <c r="T17" s="328"/>
      <c r="U17" s="328"/>
      <c r="V17" s="328"/>
      <c r="W17" s="168"/>
      <c r="X17" s="285"/>
      <c r="Y17" s="285"/>
      <c r="Z17" s="285"/>
      <c r="AA17" s="168"/>
      <c r="AB17" s="168"/>
      <c r="AC17" s="168"/>
      <c r="AD17" s="168"/>
    </row>
    <row r="18" spans="1:30" ht="17.100000000000001" customHeight="1">
      <c r="A18" s="325">
        <v>13</v>
      </c>
      <c r="B18" s="294"/>
      <c r="C18" s="329"/>
      <c r="D18" s="327"/>
      <c r="E18" s="328"/>
      <c r="F18" s="328"/>
      <c r="G18" s="328"/>
      <c r="H18" s="328"/>
      <c r="I18" s="328"/>
      <c r="J18" s="328"/>
      <c r="K18" s="328"/>
      <c r="L18" s="328"/>
      <c r="M18" s="328"/>
      <c r="N18" s="328"/>
      <c r="O18" s="328"/>
      <c r="P18" s="328"/>
      <c r="Q18" s="328"/>
      <c r="R18" s="328"/>
      <c r="S18" s="328"/>
      <c r="T18" s="328"/>
      <c r="U18" s="328"/>
      <c r="V18" s="328"/>
      <c r="W18" s="168"/>
      <c r="X18" s="285"/>
      <c r="Y18" s="285"/>
      <c r="Z18" s="285"/>
      <c r="AA18" s="168"/>
      <c r="AB18" s="168"/>
      <c r="AC18" s="168"/>
      <c r="AD18" s="168"/>
    </row>
    <row r="19" spans="1:30" ht="17.100000000000001" customHeight="1">
      <c r="A19" s="325">
        <v>14</v>
      </c>
      <c r="B19" s="294"/>
      <c r="C19" s="329"/>
      <c r="D19" s="327"/>
      <c r="E19" s="328"/>
      <c r="F19" s="328"/>
      <c r="G19" s="328"/>
      <c r="H19" s="328"/>
      <c r="I19" s="328"/>
      <c r="J19" s="328"/>
      <c r="K19" s="328"/>
      <c r="L19" s="328"/>
      <c r="M19" s="328"/>
      <c r="N19" s="328"/>
      <c r="O19" s="328"/>
      <c r="P19" s="328"/>
      <c r="Q19" s="328"/>
      <c r="R19" s="328"/>
      <c r="S19" s="328"/>
      <c r="T19" s="328"/>
      <c r="U19" s="328"/>
      <c r="V19" s="328"/>
      <c r="W19" s="168"/>
      <c r="X19" s="285"/>
      <c r="Y19" s="285"/>
      <c r="Z19" s="285"/>
      <c r="AA19" s="168"/>
      <c r="AB19" s="168"/>
      <c r="AC19" s="168"/>
      <c r="AD19" s="168"/>
    </row>
    <row r="20" spans="1:30" ht="17.100000000000001" customHeight="1">
      <c r="A20" s="325">
        <v>15</v>
      </c>
      <c r="B20" s="294"/>
      <c r="C20" s="329"/>
      <c r="D20" s="327"/>
      <c r="E20" s="328"/>
      <c r="F20" s="328"/>
      <c r="G20" s="328"/>
      <c r="H20" s="328"/>
      <c r="I20" s="328"/>
      <c r="J20" s="328"/>
      <c r="K20" s="328"/>
      <c r="L20" s="328"/>
      <c r="M20" s="328"/>
      <c r="N20" s="328"/>
      <c r="O20" s="328"/>
      <c r="P20" s="328"/>
      <c r="Q20" s="328"/>
      <c r="R20" s="328"/>
      <c r="S20" s="328"/>
      <c r="T20" s="328"/>
      <c r="U20" s="328"/>
      <c r="V20" s="328"/>
      <c r="W20" s="168"/>
      <c r="X20" s="285"/>
      <c r="Y20" s="285"/>
      <c r="Z20" s="285"/>
      <c r="AA20" s="168"/>
      <c r="AB20" s="168"/>
      <c r="AC20" s="168"/>
      <c r="AD20" s="168"/>
    </row>
    <row r="21" spans="1:30" ht="17.100000000000001" customHeight="1">
      <c r="A21" s="325">
        <v>16</v>
      </c>
      <c r="B21" s="294"/>
      <c r="C21" s="329"/>
      <c r="D21" s="327"/>
      <c r="E21" s="328"/>
      <c r="F21" s="328"/>
      <c r="G21" s="328"/>
      <c r="H21" s="328"/>
      <c r="I21" s="328"/>
      <c r="J21" s="328"/>
      <c r="K21" s="328"/>
      <c r="L21" s="328"/>
      <c r="M21" s="328"/>
      <c r="N21" s="328"/>
      <c r="O21" s="328"/>
      <c r="P21" s="328"/>
      <c r="Q21" s="328"/>
      <c r="R21" s="328"/>
      <c r="S21" s="328"/>
      <c r="T21" s="328"/>
      <c r="U21" s="328"/>
      <c r="V21" s="328"/>
      <c r="W21" s="168"/>
      <c r="X21" s="285"/>
      <c r="Y21" s="285"/>
      <c r="Z21" s="285"/>
      <c r="AA21" s="168"/>
      <c r="AB21" s="168"/>
      <c r="AC21" s="168"/>
      <c r="AD21" s="168"/>
    </row>
    <row r="22" spans="1:30" ht="17.100000000000001" customHeight="1">
      <c r="A22" s="325">
        <v>17</v>
      </c>
      <c r="B22" s="294"/>
      <c r="C22" s="329"/>
      <c r="D22" s="327"/>
      <c r="E22" s="328"/>
      <c r="F22" s="328"/>
      <c r="G22" s="328"/>
      <c r="H22" s="328"/>
      <c r="I22" s="328"/>
      <c r="J22" s="328"/>
      <c r="K22" s="328"/>
      <c r="L22" s="328"/>
      <c r="M22" s="328"/>
      <c r="N22" s="328"/>
      <c r="O22" s="328"/>
      <c r="P22" s="328"/>
      <c r="Q22" s="328"/>
      <c r="R22" s="328"/>
      <c r="S22" s="328"/>
      <c r="T22" s="328"/>
      <c r="U22" s="328"/>
      <c r="V22" s="328"/>
      <c r="W22" s="168"/>
      <c r="X22" s="285"/>
      <c r="Y22" s="285"/>
      <c r="Z22" s="285"/>
      <c r="AA22" s="168"/>
      <c r="AB22" s="168"/>
      <c r="AC22" s="168"/>
      <c r="AD22" s="168"/>
    </row>
    <row r="23" spans="1:30" ht="17.100000000000001" customHeight="1">
      <c r="A23" s="325">
        <v>18</v>
      </c>
      <c r="B23" s="294"/>
      <c r="C23" s="329"/>
      <c r="D23" s="327"/>
      <c r="E23" s="328"/>
      <c r="F23" s="328"/>
      <c r="G23" s="328"/>
      <c r="H23" s="328"/>
      <c r="I23" s="328"/>
      <c r="J23" s="328"/>
      <c r="K23" s="328"/>
      <c r="L23" s="328"/>
      <c r="M23" s="328"/>
      <c r="N23" s="328"/>
      <c r="O23" s="328"/>
      <c r="P23" s="328"/>
      <c r="Q23" s="328"/>
      <c r="R23" s="328"/>
      <c r="S23" s="328"/>
      <c r="T23" s="328"/>
      <c r="U23" s="328"/>
      <c r="V23" s="328"/>
      <c r="W23" s="168"/>
      <c r="X23" s="285"/>
      <c r="Y23" s="285"/>
      <c r="Z23" s="285"/>
      <c r="AA23" s="168"/>
      <c r="AB23" s="168"/>
      <c r="AC23" s="168"/>
      <c r="AD23" s="168"/>
    </row>
    <row r="24" spans="1:30" ht="17.100000000000001" customHeight="1">
      <c r="A24" s="325">
        <v>19</v>
      </c>
      <c r="B24" s="294"/>
      <c r="C24" s="329"/>
      <c r="D24" s="327"/>
      <c r="E24" s="328"/>
      <c r="F24" s="328"/>
      <c r="G24" s="328"/>
      <c r="H24" s="328"/>
      <c r="I24" s="328"/>
      <c r="J24" s="328"/>
      <c r="K24" s="328"/>
      <c r="L24" s="328"/>
      <c r="M24" s="328"/>
      <c r="N24" s="328"/>
      <c r="O24" s="328"/>
      <c r="P24" s="328"/>
      <c r="Q24" s="328"/>
      <c r="R24" s="328"/>
      <c r="S24" s="328"/>
      <c r="T24" s="328"/>
      <c r="U24" s="328"/>
      <c r="V24" s="328"/>
      <c r="W24" s="168"/>
      <c r="X24" s="285"/>
      <c r="Y24" s="285"/>
      <c r="Z24" s="285"/>
      <c r="AA24" s="168"/>
      <c r="AB24" s="168"/>
      <c r="AC24" s="168"/>
      <c r="AD24" s="168"/>
    </row>
    <row r="25" spans="1:30" ht="17.100000000000001" customHeight="1">
      <c r="A25" s="325">
        <v>20</v>
      </c>
      <c r="B25" s="294"/>
      <c r="C25" s="329"/>
      <c r="D25" s="327"/>
      <c r="E25" s="328"/>
      <c r="F25" s="328"/>
      <c r="G25" s="328"/>
      <c r="H25" s="328"/>
      <c r="I25" s="328"/>
      <c r="J25" s="328"/>
      <c r="K25" s="328"/>
      <c r="L25" s="328"/>
      <c r="M25" s="328"/>
      <c r="N25" s="328"/>
      <c r="O25" s="328"/>
      <c r="P25" s="328"/>
      <c r="Q25" s="328"/>
      <c r="R25" s="328"/>
      <c r="S25" s="328"/>
      <c r="T25" s="328"/>
      <c r="U25" s="328"/>
      <c r="V25" s="328"/>
      <c r="W25" s="168"/>
      <c r="X25" s="285"/>
      <c r="Y25" s="285"/>
      <c r="Z25" s="285"/>
      <c r="AA25" s="168"/>
      <c r="AB25" s="168"/>
      <c r="AC25" s="168"/>
      <c r="AD25" s="168"/>
    </row>
    <row r="26" spans="1:30"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0"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0"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0"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0"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0"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0"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3k1G3+F4kYXwjc93ThN/1Ud1yj9o07mPZwIESaOsKTLVP6g9xsb4xv2JqyJtm9cagq6G47vgIlly2I2QMqKbtw==" saltValue="9ZLfZE68hpEkGbjNvujZAg=="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2" orientation="landscape"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3C2F-52BE-47A6-B36C-BC9B2C8A8519}">
  <sheetPr>
    <pageSetUpPr fitToPage="1"/>
  </sheetPr>
  <dimension ref="A1:AG42"/>
  <sheetViews>
    <sheetView zoomScale="80" zoomScaleNormal="80" workbookViewId="0">
      <selection activeCell="C18" sqref="C18"/>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0.60069444444444442</v>
      </c>
      <c r="D3" s="321" t="s">
        <v>885</v>
      </c>
      <c r="E3" s="322" t="s">
        <v>780</v>
      </c>
      <c r="F3" s="351" t="s">
        <v>530</v>
      </c>
      <c r="G3" s="352"/>
      <c r="H3" s="323" t="s">
        <v>886</v>
      </c>
      <c r="I3" s="353">
        <f>VLOOKUP(F3,'Club and ADMIN lookup'!A76:F89,VLOOKUP(L1,'Club and ADMIN lookup'!A93:B97,2,FALSE),FALSE)</f>
        <v>28</v>
      </c>
      <c r="J3" s="353"/>
      <c r="K3" s="322" t="s">
        <v>782</v>
      </c>
      <c r="L3" s="324" t="s">
        <v>541</v>
      </c>
      <c r="M3" s="339">
        <f>IF(AC3="MW","mixed",IF(AC3="M",VLOOKUP(AD3,'League and Div records'!A32:W52,AB3,FALSE),IF(AC3="W",VLOOKUP(AD3,'League and Div records'!A5:W26,AB3,FALSE),"err")))</f>
        <v>68.290000000000006</v>
      </c>
      <c r="N3" s="354"/>
      <c r="O3" s="322" t="s">
        <v>784</v>
      </c>
      <c r="P3" s="339">
        <f>IF(AC3="MW","mixed",IF(AC3="M",VLOOKUP(AD3,'League and Div records'!A32:W52,4,FALSE),IF(AC3="W",VLOOKUP(AD3,'League and Div records'!A5:W26,4,FALSE),"err")))</f>
        <v>71.81</v>
      </c>
      <c r="Q3" s="354"/>
      <c r="R3" s="323"/>
      <c r="S3" s="323"/>
      <c r="T3" s="338" t="s">
        <v>887</v>
      </c>
      <c r="U3" s="339"/>
      <c r="V3" s="315" t="str">
        <f>HLOOKUP(F3,'Club and ADMIN lookup'!$C$43:$R$44,2,FALSE)</f>
        <v>HT</v>
      </c>
      <c r="W3" s="168"/>
      <c r="X3" s="168"/>
      <c r="Y3" s="168"/>
      <c r="Z3" s="168"/>
      <c r="AA3" s="168"/>
      <c r="AB3" s="285">
        <f>VLOOKUP(L1,'Club and ADMIN lookup'!T1:X5,5,FALSE)</f>
        <v>22</v>
      </c>
      <c r="AC3" s="285" t="str">
        <f>VLOOKUP(F3,'Club and ADMIN lookup'!$S$14:$U$30,2,FALSE)</f>
        <v>M</v>
      </c>
      <c r="AD3" s="285" t="str">
        <f>VLOOKUP(F3,'Club and ADMIN lookup'!$S$14:$U$30,3,FALSE)</f>
        <v>HT</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8</v>
      </c>
      <c r="C6" s="295" t="str">
        <f>IF(AG6="","",IF(AG6="unknown","",AG6))</f>
        <v/>
      </c>
      <c r="D6" s="327" t="str">
        <f>IF(B6="","",VLOOKUP(B6,'Club and ADMIN lookup'!$A$2:$B$25,2,FALSE))</f>
        <v>Yate</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HTA</v>
      </c>
      <c r="AC6" s="285">
        <f>IF(AC$3="M",0,IF(AC$3="W",13,"error"))</f>
        <v>0</v>
      </c>
      <c r="AD6" s="285">
        <f>IF(B6&lt;10.5,B6,IF(B6&lt;100.5,B6/11,IF(B6&lt;1000.5,B6/111,"")))</f>
        <v>8</v>
      </c>
      <c r="AG6" s="295" t="str">
        <f>IF(AB6="","",VLOOKUP(AB6,ADMIN2026!$A$159:$Z$214,AD6+2+AC6,FALSE))</f>
        <v>unknown</v>
      </c>
    </row>
    <row r="7" spans="1:33" ht="17.100000000000001" customHeight="1">
      <c r="A7" s="325">
        <v>2</v>
      </c>
      <c r="B7" s="294">
        <f>IF(Y7&lt;0.1,"",VLOOKUP($V$3,'Club and ADMIN lookup'!$B$49:$FU$70,Y7,FALSE)*Z7)</f>
        <v>1</v>
      </c>
      <c r="C7" s="295" t="str">
        <f t="shared" ref="C7:C25" si="0">IF(AG7="","",IF(AG7="unknown","",AG7))</f>
        <v/>
      </c>
      <c r="D7" s="327" t="str">
        <f>IF(B7="","",VLOOKUP(B7,'Club and ADMIN lookup'!$A$2:$B$25,2,FALSE))</f>
        <v>B&amp;R</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HTA</v>
      </c>
      <c r="AC7" s="285">
        <f t="shared" ref="AC7:AC25" si="3">IF(AC$3="M",0,IF(AC$3="W",13,"error"))</f>
        <v>0</v>
      </c>
      <c r="AD7" s="285">
        <f t="shared" ref="AD7:AD25" si="4">IF(B7&lt;10.5,B7,IF(B7&lt;100.5,B7/11,IF(B7&lt;1000.5,B7/111,"")))</f>
        <v>1</v>
      </c>
      <c r="AG7" s="295" t="str">
        <f>IF(AB7="","",VLOOKUP(AB7,ADMIN2026!$A$159:$Z$214,AD7+2+AC7,FALSE))</f>
        <v>unknown</v>
      </c>
    </row>
    <row r="8" spans="1:33" ht="17.100000000000001" customHeight="1">
      <c r="A8" s="325">
        <v>3</v>
      </c>
      <c r="B8" s="294">
        <f>IF(Y8&lt;0.1,"",VLOOKUP($V$3,'Club and ADMIN lookup'!$B$49:$FU$70,Y8,FALSE)*Z8)</f>
        <v>2</v>
      </c>
      <c r="C8" s="295" t="str">
        <f t="shared" si="0"/>
        <v/>
      </c>
      <c r="D8" s="327" t="str">
        <f>IF(B8="","",VLOOKUP(B8,'Club and ADMIN lookup'!$A$2:$B$25,2,FALSE))</f>
        <v>Chelt</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HTA</v>
      </c>
      <c r="AC8" s="285">
        <f t="shared" si="3"/>
        <v>0</v>
      </c>
      <c r="AD8" s="285">
        <f t="shared" si="4"/>
        <v>2</v>
      </c>
      <c r="AG8" s="295" t="str">
        <f>IF(AB8="","",VLOOKUP(AB8,ADMIN2026!$A$159:$Z$214,AD8+2+AC8,FALSE))</f>
        <v>unknown</v>
      </c>
    </row>
    <row r="9" spans="1:33" ht="17.100000000000001" customHeight="1">
      <c r="A9" s="325">
        <v>4</v>
      </c>
      <c r="B9" s="294">
        <f>IF(Y9&lt;0.1,"",VLOOKUP($V$3,'Club and ADMIN lookup'!$B$49:$FU$70,Y9,FALSE)*Z9)</f>
        <v>3</v>
      </c>
      <c r="C9" s="295" t="str">
        <f t="shared" si="0"/>
        <v/>
      </c>
      <c r="D9" s="327" t="str">
        <f>IF(B9="","",VLOOKUP(B9,'Club and ADMIN lookup'!$A$2:$B$25,2,FALSE))</f>
        <v>D&amp;S</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HTA</v>
      </c>
      <c r="AC9" s="285">
        <f t="shared" si="3"/>
        <v>0</v>
      </c>
      <c r="AD9" s="285">
        <f t="shared" si="4"/>
        <v>3</v>
      </c>
      <c r="AG9" s="295" t="str">
        <f>IF(AB9="","",VLOOKUP(AB9,ADMIN2026!$A$159:$Z$214,AD9+2+AC9,FALSE))</f>
        <v>unknown</v>
      </c>
    </row>
    <row r="10" spans="1:33" ht="17.100000000000001" customHeight="1">
      <c r="A10" s="325">
        <v>5</v>
      </c>
      <c r="B10" s="294">
        <f>IF(Y10&lt;0.1,"",VLOOKUP($V$3,'Club and ADMIN lookup'!$B$49:$FU$70,Y10,FALSE)*Z10)</f>
        <v>4</v>
      </c>
      <c r="C10" s="295" t="str">
        <f t="shared" si="0"/>
        <v/>
      </c>
      <c r="D10" s="327" t="str">
        <f>IF(B10="","",VLOOKUP(B10,'Club and ADMIN lookup'!$A$2:$B$25,2,FALSE))</f>
        <v>HereF</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HTA</v>
      </c>
      <c r="AC10" s="285">
        <f t="shared" si="3"/>
        <v>0</v>
      </c>
      <c r="AD10" s="285">
        <f t="shared" si="4"/>
        <v>4</v>
      </c>
      <c r="AG10" s="295" t="str">
        <f>IF(AB10="","",VLOOKUP(AB10,ADMIN2026!$A$159:$Z$214,AD10+2+AC10,FALSE))</f>
        <v>unknown</v>
      </c>
    </row>
    <row r="11" spans="1:33" ht="17.100000000000001" customHeight="1">
      <c r="A11" s="325">
        <v>6</v>
      </c>
      <c r="B11" s="294">
        <f>IF(Y11&lt;0.1,"",VLOOKUP($V$3,'Club and ADMIN lookup'!$B$49:$FU$70,Y11,FALSE)*Z11)</f>
        <v>5</v>
      </c>
      <c r="C11" s="295" t="str">
        <f t="shared" si="0"/>
        <v/>
      </c>
      <c r="D11" s="327" t="str">
        <f>IF(B11="","",VLOOKUP(B11,'Club and ADMIN lookup'!$A$2:$B$25,2,FALSE))</f>
        <v>K&amp;S</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HTA</v>
      </c>
      <c r="AC11" s="285">
        <f t="shared" si="3"/>
        <v>0</v>
      </c>
      <c r="AD11" s="285">
        <f t="shared" si="4"/>
        <v>5</v>
      </c>
      <c r="AG11" s="295" t="str">
        <f>IF(AB11="","",VLOOKUP(AB11,ADMIN2026!$A$159:$Z$214,AD11+2+AC11,FALSE))</f>
        <v>unknown</v>
      </c>
    </row>
    <row r="12" spans="1:33" ht="17.100000000000001" customHeight="1">
      <c r="A12" s="325">
        <v>7</v>
      </c>
      <c r="B12" s="294">
        <f>IF(Y12&lt;0.1,"",VLOOKUP($V$3,'Club and ADMIN lookup'!$B$49:$FU$70,Y12,FALSE)*Z12)</f>
        <v>6</v>
      </c>
      <c r="C12" s="295" t="str">
        <f t="shared" si="0"/>
        <v/>
      </c>
      <c r="D12" s="327" t="str">
        <f>IF(B12="","",VLOOKUP(B12,'Club and ADMIN lookup'!$A$2:$B$25,2,FALSE))</f>
        <v>Tipton</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HTA</v>
      </c>
      <c r="AC12" s="285">
        <f t="shared" si="3"/>
        <v>0</v>
      </c>
      <c r="AD12" s="285">
        <f t="shared" si="4"/>
        <v>6</v>
      </c>
      <c r="AG12" s="295" t="str">
        <f>IF(AB12="","",VLOOKUP(AB12,ADMIN2026!$A$159:$Z$214,AD12+2+AC12,FALSE))</f>
        <v>unknown</v>
      </c>
    </row>
    <row r="13" spans="1:33" ht="17.100000000000001" customHeight="1">
      <c r="A13" s="325">
        <v>8</v>
      </c>
      <c r="B13" s="294">
        <f>IF(Y13&lt;0.1,"",VLOOKUP($V$3,'Club and ADMIN lookup'!$B$49:$FU$70,Y13,FALSE)*Z13)</f>
        <v>7</v>
      </c>
      <c r="C13" s="295" t="str">
        <f t="shared" si="0"/>
        <v/>
      </c>
      <c r="D13" s="327" t="str">
        <f>IF(B13="","",VLOOKUP(B13,'Club and ADMIN lookup'!$A$2:$B$25,2,FALSE))</f>
        <v>Worc</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HTA</v>
      </c>
      <c r="AC13" s="285">
        <f t="shared" si="3"/>
        <v>0</v>
      </c>
      <c r="AD13" s="285">
        <f t="shared" si="4"/>
        <v>7</v>
      </c>
      <c r="AG13" s="295" t="str">
        <f>IF(AB13="","",VLOOKUP(AB13,ADMIN2026!$A$159:$Z$214,AD13+2+AC13,FALSE))</f>
        <v>unknown</v>
      </c>
    </row>
    <row r="14" spans="1:33" ht="17.100000000000001" customHeight="1">
      <c r="A14" s="325">
        <v>9</v>
      </c>
      <c r="B14" s="294">
        <f>IF(Y14&lt;0.1,"",VLOOKUP($V$3,'Club and ADMIN lookup'!$B$49:$FU$70,Y14,FALSE)*Z14)</f>
        <v>88</v>
      </c>
      <c r="C14" s="295" t="str">
        <f t="shared" si="0"/>
        <v/>
      </c>
      <c r="D14" s="327" t="str">
        <f>IF(B14="","",VLOOKUP(B14,'Club and ADMIN lookup'!$A$2:$B$25,2,FALSE))</f>
        <v>Yate</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HTB</v>
      </c>
      <c r="AC14" s="285">
        <f t="shared" si="3"/>
        <v>0</v>
      </c>
      <c r="AD14" s="285">
        <f t="shared" si="4"/>
        <v>8</v>
      </c>
      <c r="AG14" s="295" t="str">
        <f>IF(AB14="","",VLOOKUP(AB14,ADMIN2026!$A$159:$Z$214,AD14+2+AC14,FALSE))</f>
        <v>unknown</v>
      </c>
    </row>
    <row r="15" spans="1:33" ht="17.100000000000001" customHeight="1">
      <c r="A15" s="325">
        <v>10</v>
      </c>
      <c r="B15" s="294">
        <f>IF(Y15&lt;0.1,"",VLOOKUP($V$3,'Club and ADMIN lookup'!$B$49:$FU$70,Y15,FALSE)*Z15)</f>
        <v>11</v>
      </c>
      <c r="C15" s="295" t="str">
        <f t="shared" si="0"/>
        <v/>
      </c>
      <c r="D15" s="327" t="str">
        <f>IF(B15="","",VLOOKUP(B15,'Club and ADMIN lookup'!$A$2:$B$25,2,FALSE))</f>
        <v>B&amp;R</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HTB</v>
      </c>
      <c r="AC15" s="285">
        <f t="shared" si="3"/>
        <v>0</v>
      </c>
      <c r="AD15" s="285">
        <f t="shared" si="4"/>
        <v>1</v>
      </c>
      <c r="AG15" s="295" t="str">
        <f>IF(AB15="","",VLOOKUP(AB15,ADMIN2026!$A$159:$Z$214,AD15+2+AC15,FALSE))</f>
        <v>unknown</v>
      </c>
    </row>
    <row r="16" spans="1:33" ht="17.100000000000001" customHeight="1">
      <c r="A16" s="325">
        <v>11</v>
      </c>
      <c r="B16" s="294">
        <f>IF(Y16&lt;0.1,"",VLOOKUP($V$3,'Club and ADMIN lookup'!$B$49:$FU$70,Y16,FALSE)*Z16)</f>
        <v>22</v>
      </c>
      <c r="C16" s="295" t="str">
        <f t="shared" si="0"/>
        <v/>
      </c>
      <c r="D16" s="327" t="str">
        <f>IF(B16="","",VLOOKUP(B16,'Club and ADMIN lookup'!$A$2:$B$25,2,FALSE))</f>
        <v>Chelt</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HTB</v>
      </c>
      <c r="AC16" s="285">
        <f t="shared" si="3"/>
        <v>0</v>
      </c>
      <c r="AD16" s="285">
        <f t="shared" si="4"/>
        <v>2</v>
      </c>
      <c r="AG16" s="295" t="str">
        <f>IF(AB16="","",VLOOKUP(AB16,ADMIN2026!$A$159:$Z$214,AD16+2+AC16,FALSE))</f>
        <v>unknown</v>
      </c>
    </row>
    <row r="17" spans="1:33" ht="17.100000000000001" customHeight="1">
      <c r="A17" s="325">
        <v>12</v>
      </c>
      <c r="B17" s="294">
        <f>IF(Y17&lt;0.1,"",VLOOKUP($V$3,'Club and ADMIN lookup'!$B$49:$FU$70,Y17,FALSE)*Z17)</f>
        <v>33</v>
      </c>
      <c r="C17" s="295" t="str">
        <f t="shared" si="0"/>
        <v/>
      </c>
      <c r="D17" s="327" t="str">
        <f>IF(B17="","",VLOOKUP(B17,'Club and ADMIN lookup'!$A$2:$B$25,2,FALSE))</f>
        <v>D&amp;S</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HTB</v>
      </c>
      <c r="AC17" s="285">
        <f t="shared" si="3"/>
        <v>0</v>
      </c>
      <c r="AD17" s="285">
        <f t="shared" si="4"/>
        <v>3</v>
      </c>
      <c r="AG17" s="295" t="str">
        <f>IF(AB17="","",VLOOKUP(AB17,ADMIN2026!$A$159:$Z$214,AD17+2+AC17,FALSE))</f>
        <v>unknown</v>
      </c>
    </row>
    <row r="18" spans="1:33" ht="17.100000000000001" customHeight="1">
      <c r="A18" s="325">
        <v>13</v>
      </c>
      <c r="B18" s="294">
        <f>IF(Y18&lt;0.1,"",VLOOKUP($V$3,'Club and ADMIN lookup'!$B$49:$FU$70,Y18,FALSE)*Z18)</f>
        <v>44</v>
      </c>
      <c r="C18" s="295" t="str">
        <f t="shared" si="0"/>
        <v/>
      </c>
      <c r="D18" s="327" t="str">
        <f>IF(B18="","",VLOOKUP(B18,'Club and ADMIN lookup'!$A$2:$B$25,2,FALSE))</f>
        <v>HereF</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HTB</v>
      </c>
      <c r="AC18" s="285">
        <f t="shared" si="3"/>
        <v>0</v>
      </c>
      <c r="AD18" s="285">
        <f t="shared" si="4"/>
        <v>4</v>
      </c>
      <c r="AG18" s="295" t="str">
        <f>IF(AB18="","",VLOOKUP(AB18,ADMIN2026!$A$159:$Z$214,AD18+2+AC18,FALSE))</f>
        <v>unknown</v>
      </c>
    </row>
    <row r="19" spans="1:33" ht="17.100000000000001" customHeight="1">
      <c r="A19" s="325">
        <v>14</v>
      </c>
      <c r="B19" s="294">
        <f>IF(Y19&lt;0.1,"",VLOOKUP($V$3,'Club and ADMIN lookup'!$B$49:$FU$70,Y19,FALSE)*Z19)</f>
        <v>55</v>
      </c>
      <c r="C19" s="295" t="str">
        <f t="shared" si="0"/>
        <v/>
      </c>
      <c r="D19" s="327" t="str">
        <f>IF(B19="","",VLOOKUP(B19,'Club and ADMIN lookup'!$A$2:$B$25,2,FALSE))</f>
        <v>K&amp;S</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HTB</v>
      </c>
      <c r="AC19" s="285">
        <f t="shared" si="3"/>
        <v>0</v>
      </c>
      <c r="AD19" s="285">
        <f t="shared" si="4"/>
        <v>5</v>
      </c>
      <c r="AG19" s="295" t="str">
        <f>IF(AB19="","",VLOOKUP(AB19,ADMIN2026!$A$159:$Z$214,AD19+2+AC19,FALSE))</f>
        <v>unknown</v>
      </c>
    </row>
    <row r="20" spans="1:33" ht="17.100000000000001" customHeight="1">
      <c r="A20" s="325">
        <v>15</v>
      </c>
      <c r="B20" s="294">
        <f>IF(Y20&lt;0.1,"",VLOOKUP($V$3,'Club and ADMIN lookup'!$B$49:$FU$70,Y20,FALSE)*Z20)</f>
        <v>66</v>
      </c>
      <c r="C20" s="295" t="str">
        <f t="shared" si="0"/>
        <v/>
      </c>
      <c r="D20" s="327" t="str">
        <f>IF(B20="","",VLOOKUP(B20,'Club and ADMIN lookup'!$A$2:$B$25,2,FALSE))</f>
        <v>Tipton</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HTB</v>
      </c>
      <c r="AC20" s="285">
        <f t="shared" si="3"/>
        <v>0</v>
      </c>
      <c r="AD20" s="285">
        <f t="shared" si="4"/>
        <v>6</v>
      </c>
      <c r="AG20" s="295" t="str">
        <f>IF(AB20="","",VLOOKUP(AB20,ADMIN2026!$A$159:$Z$214,AD20+2+AC20,FALSE))</f>
        <v>unknown</v>
      </c>
    </row>
    <row r="21" spans="1:33" ht="17.100000000000001" customHeight="1">
      <c r="A21" s="325">
        <v>16</v>
      </c>
      <c r="B21" s="294">
        <f>IF(Y21&lt;0.1,"",VLOOKUP($V$3,'Club and ADMIN lookup'!$B$49:$FU$70,Y21,FALSE)*Z21)</f>
        <v>77</v>
      </c>
      <c r="C21" s="295" t="str">
        <f t="shared" si="0"/>
        <v/>
      </c>
      <c r="D21" s="327" t="str">
        <f>IF(B21="","",VLOOKUP(B21,'Club and ADMIN lookup'!$A$2:$B$25,2,FALSE))</f>
        <v>Worc</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HTB</v>
      </c>
      <c r="AC21" s="285">
        <f t="shared" si="3"/>
        <v>0</v>
      </c>
      <c r="AD21" s="285">
        <f t="shared" si="4"/>
        <v>7</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0</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0</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0</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0</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tA7a3iyYuIbwm1Gbi2o5I13uJRkd784klBioFAiMtAPjA6zX9VjvIpjxwnwWU5uIGzbxBS4ZvAbCbSAk2v/5w==" saltValue="tq69X57UfuHdKfjucjT1BA=="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317"/>
  <sheetViews>
    <sheetView zoomScale="80" zoomScaleNormal="80" workbookViewId="0">
      <selection activeCell="H1" sqref="H1:I1048576"/>
    </sheetView>
  </sheetViews>
  <sheetFormatPr defaultRowHeight="14.4"/>
  <cols>
    <col min="2" max="2" width="10.109375" customWidth="1"/>
    <col min="3" max="3" width="20.88671875" customWidth="1"/>
    <col min="4" max="4" width="10.33203125" customWidth="1"/>
    <col min="5" max="5" width="11.44140625" customWidth="1"/>
    <col min="6" max="6" width="12.88671875" customWidth="1"/>
    <col min="7" max="7" width="12.5546875" style="14" customWidth="1"/>
    <col min="8" max="9" width="9.109375" hidden="1" customWidth="1"/>
    <col min="10" max="10" width="8.88671875" customWidth="1"/>
    <col min="13" max="18" width="9.109375" hidden="1" customWidth="1"/>
    <col min="19" max="19" width="10.44140625" hidden="1" customWidth="1"/>
    <col min="20" max="21" width="9.109375" hidden="1" customWidth="1"/>
    <col min="22" max="22" width="9.6640625" hidden="1" customWidth="1"/>
    <col min="23" max="23" width="10.5546875" hidden="1" customWidth="1"/>
    <col min="24" max="24" width="11.88671875" customWidth="1"/>
  </cols>
  <sheetData>
    <row r="1" spans="1:36">
      <c r="A1" t="s">
        <v>64</v>
      </c>
      <c r="AA1" s="60" t="s">
        <v>81</v>
      </c>
      <c r="AB1" s="60"/>
      <c r="AC1" s="61" t="str">
        <f>ADMIN2026!$D$12</f>
        <v>B&amp;R</v>
      </c>
      <c r="AD1" s="61" t="str">
        <f>ADMIN2026!$D$13</f>
        <v>Chelt</v>
      </c>
      <c r="AE1" s="61" t="str">
        <f>ADMIN2026!$D$14</f>
        <v>D&amp;S</v>
      </c>
      <c r="AF1" s="61" t="str">
        <f>ADMIN2026!$D$15</f>
        <v>HereF</v>
      </c>
      <c r="AG1" s="61" t="str">
        <f>ADMIN2026!$D$16</f>
        <v>K&amp;S</v>
      </c>
      <c r="AH1" s="61" t="str">
        <f>ADMIN2026!$D$17</f>
        <v>Tipton</v>
      </c>
      <c r="AI1" s="61" t="str">
        <f>ADMIN2026!$D$18</f>
        <v>Worc</v>
      </c>
      <c r="AJ1" s="61" t="str">
        <f>ADMIN2026!$D$19</f>
        <v>Yate</v>
      </c>
    </row>
    <row r="2" spans="1:36">
      <c r="A2" s="62" t="s">
        <v>0</v>
      </c>
      <c r="B2" s="62" t="s">
        <v>0</v>
      </c>
      <c r="C2" s="62">
        <v>100</v>
      </c>
      <c r="D2" s="62" t="s">
        <v>58</v>
      </c>
      <c r="H2" t="s">
        <v>66</v>
      </c>
      <c r="I2" t="s">
        <v>67</v>
      </c>
      <c r="AA2" s="60" t="s">
        <v>82</v>
      </c>
      <c r="AB2" s="60"/>
      <c r="AC2" s="61">
        <f>SUM(AC4:AC317)</f>
        <v>0</v>
      </c>
      <c r="AD2" s="61">
        <f t="shared" ref="AD2:AJ2" si="0">SUM(AD4:AD317)</f>
        <v>0</v>
      </c>
      <c r="AE2" s="61">
        <f t="shared" si="0"/>
        <v>0</v>
      </c>
      <c r="AF2" s="61">
        <f t="shared" si="0"/>
        <v>0</v>
      </c>
      <c r="AG2" s="61">
        <f t="shared" si="0"/>
        <v>0</v>
      </c>
      <c r="AH2" s="61">
        <f t="shared" si="0"/>
        <v>0</v>
      </c>
      <c r="AI2" s="61">
        <f t="shared" si="0"/>
        <v>0</v>
      </c>
      <c r="AJ2" s="61">
        <f t="shared" si="0"/>
        <v>0</v>
      </c>
    </row>
    <row r="3" spans="1:36">
      <c r="A3" s="3">
        <f>C2</f>
        <v>100</v>
      </c>
      <c r="B3" s="37" t="s">
        <v>51</v>
      </c>
      <c r="C3" s="37" t="s">
        <v>62</v>
      </c>
      <c r="D3" s="5"/>
      <c r="E3" s="37" t="s">
        <v>63</v>
      </c>
      <c r="F3" s="37" t="s">
        <v>76</v>
      </c>
      <c r="G3" s="63" t="s">
        <v>77</v>
      </c>
      <c r="H3" s="37">
        <f>VLOOKUP(A3,ADMIN2026!$B$146:$M$166,12,FALSE)</f>
        <v>3</v>
      </c>
      <c r="I3" s="37">
        <f>ADMIN2026!$E$144</f>
        <v>24</v>
      </c>
      <c r="J3" s="37" t="s">
        <v>79</v>
      </c>
      <c r="K3" s="37" t="s">
        <v>59</v>
      </c>
      <c r="L3" s="37" t="s">
        <v>83</v>
      </c>
      <c r="M3" s="3" t="s">
        <v>132</v>
      </c>
      <c r="N3" s="3" t="s">
        <v>132</v>
      </c>
      <c r="O3" s="3" t="s">
        <v>133</v>
      </c>
      <c r="P3" s="3" t="s">
        <v>193</v>
      </c>
      <c r="Q3" s="3" t="s">
        <v>137</v>
      </c>
      <c r="R3" s="3" t="s">
        <v>192</v>
      </c>
      <c r="S3" s="3" t="s">
        <v>134</v>
      </c>
      <c r="T3" s="3" t="s">
        <v>135</v>
      </c>
      <c r="U3" s="3" t="s">
        <v>194</v>
      </c>
      <c r="V3" s="3" t="s">
        <v>195</v>
      </c>
      <c r="W3" s="3" t="s">
        <v>197</v>
      </c>
      <c r="X3" s="3" t="s">
        <v>136</v>
      </c>
      <c r="Y3" s="3" t="s">
        <v>236</v>
      </c>
      <c r="Z3" s="3"/>
      <c r="AA3" s="3"/>
    </row>
    <row r="4" spans="1:36">
      <c r="A4" s="64" t="s">
        <v>1</v>
      </c>
      <c r="B4" s="37" t="s">
        <v>59</v>
      </c>
      <c r="C4" s="37" t="s">
        <v>60</v>
      </c>
      <c r="D4" s="37" t="s">
        <v>61</v>
      </c>
      <c r="E4" s="37" t="s">
        <v>108</v>
      </c>
      <c r="F4" s="37" t="s">
        <v>78</v>
      </c>
      <c r="G4" s="63" t="s">
        <v>99</v>
      </c>
      <c r="H4" s="37" t="s">
        <v>65</v>
      </c>
      <c r="I4" s="37"/>
      <c r="J4" s="37" t="s">
        <v>80</v>
      </c>
      <c r="K4" s="37" t="s">
        <v>80</v>
      </c>
      <c r="L4" s="37" t="s">
        <v>80</v>
      </c>
      <c r="M4" s="3" t="s">
        <v>192</v>
      </c>
      <c r="N4" s="3" t="s">
        <v>130</v>
      </c>
      <c r="O4" s="3" t="s">
        <v>130</v>
      </c>
      <c r="P4" s="3" t="s">
        <v>130</v>
      </c>
      <c r="Q4" s="3" t="s">
        <v>131</v>
      </c>
      <c r="R4" s="3" t="s">
        <v>131</v>
      </c>
      <c r="S4" s="3" t="s">
        <v>131</v>
      </c>
      <c r="T4" s="3" t="s">
        <v>131</v>
      </c>
      <c r="U4" s="3" t="s">
        <v>131</v>
      </c>
      <c r="V4" s="3" t="s">
        <v>196</v>
      </c>
      <c r="W4" s="3" t="s">
        <v>196</v>
      </c>
      <c r="X4" s="3" t="s">
        <v>146</v>
      </c>
      <c r="Y4" s="3" t="s">
        <v>237</v>
      </c>
      <c r="Z4" s="3"/>
      <c r="AA4" s="3"/>
      <c r="AC4" t="str">
        <f>ADMIN2026!$D$12</f>
        <v>B&amp;R</v>
      </c>
      <c r="AD4" t="str">
        <f>ADMIN2026!$D$13</f>
        <v>Chelt</v>
      </c>
      <c r="AE4" t="str">
        <f>ADMIN2026!$D$14</f>
        <v>D&amp;S</v>
      </c>
      <c r="AF4" t="str">
        <f>ADMIN2026!$D$15</f>
        <v>HereF</v>
      </c>
      <c r="AG4" t="str">
        <f>ADMIN2026!$D$16</f>
        <v>K&amp;S</v>
      </c>
      <c r="AH4" t="str">
        <f>ADMIN2026!$D$17</f>
        <v>Tipton</v>
      </c>
      <c r="AI4" t="str">
        <f>ADMIN2026!$D$18</f>
        <v>Worc</v>
      </c>
      <c r="AJ4" t="str">
        <f>ADMIN2026!$D$19</f>
        <v>Yate</v>
      </c>
    </row>
    <row r="5" spans="1:36">
      <c r="B5" s="94">
        <v>1</v>
      </c>
      <c r="C5" s="38" t="str">
        <f>IF(D5="","",HLOOKUP(D5,ADMIN2026!$B$146:$L$214,H5,FALSE))</f>
        <v/>
      </c>
      <c r="D5" s="38" t="str">
        <f>IF(E5="","",VLOOKUP(E5,ADMIN2026!$B$112:$D$141,2,FALSE))</f>
        <v/>
      </c>
      <c r="E5" s="4"/>
      <c r="F5" s="4"/>
      <c r="G5" s="6"/>
      <c r="H5" s="38" t="str">
        <f>IF(E5&gt;101,H3+2*I3,IF(E5&gt;10,H3+I3,IF(E5&gt;0,H3,"")))</f>
        <v/>
      </c>
      <c r="I5" s="38"/>
      <c r="J5" s="38">
        <f>VLOOKUP(B5,ADMIN2026!$B$64:$E$73,2,FALSE)*IF(G5="DQ",0,1)*IF(G5="DNF",0,1)*IF(G5="DNS",0,1)*IF(G5="",0,1)</f>
        <v>0</v>
      </c>
      <c r="K5" s="94">
        <f>J5</f>
        <v>0</v>
      </c>
      <c r="L5" s="38">
        <f>IF(D5="",0,IF(G5="NT",0,IF(G5="DQ",0,IF(G5="DNF",0,IF(G5="DNS",0,IF(G5+F5&lt;0.1,0,IF(60*F5+G5&gt;VLOOKUP(A3,ADMIN2026!$B$91:$D$109,3,FALSE),0,ADMIN2026!$D$89)))))))</f>
        <v>0</v>
      </c>
      <c r="M5">
        <f>INT(G5/10)</f>
        <v>0</v>
      </c>
      <c r="N5" s="8">
        <f>INT(G5)-10*M5</f>
        <v>0</v>
      </c>
      <c r="O5" s="8">
        <f t="shared" ref="O5" si="1">INT((INT(10*(G5-N5-10*M5)+0.001))/1)</f>
        <v>0</v>
      </c>
      <c r="P5" s="8">
        <f>INT(100*(G5-N5-10*M5-O5/10)+0.5)</f>
        <v>0</v>
      </c>
      <c r="Q5" s="7">
        <f>F5</f>
        <v>0</v>
      </c>
      <c r="R5" s="7">
        <f>M5</f>
        <v>0</v>
      </c>
      <c r="S5" s="7">
        <f>N5</f>
        <v>0</v>
      </c>
      <c r="T5" s="7">
        <f>O5</f>
        <v>0</v>
      </c>
      <c r="U5" s="7">
        <f>P5</f>
        <v>0</v>
      </c>
      <c r="V5" t="str">
        <f>IF(G5="DQ","DQ",IF(G5="NT","NT",IF(G5="DNF","DNF",IF(G5="DNS","DNS",IF(D5="","",IF(F5="",IF(M5&gt;0,CONCATENATE(R5,S5,".",T5),CONCATENATE(S5,".",T5)),CONCATENATE(Q5,":",R5,S5,".",T5)))))))</f>
        <v/>
      </c>
      <c r="W5" t="str">
        <f>IF(G5="DQ","DQ",IF(G5="NT","NT",IF(G5="DNF","DNF",IF(G5="DNS","DNS",IF(D5="","",IF(F5="",IF(M5&gt;0,CONCATENATE(R5,S5,".",T5,U5),CONCATENATE(S5,".",T5,U5)),CONCATENATE(Q5,":",R5,S5,".",T5,U5)))))))</f>
        <v/>
      </c>
      <c r="X5" t="str">
        <f>IF(ADMIN2026!$G$8="Photo-finish timing",W5,V5)</f>
        <v/>
      </c>
      <c r="Y5" s="66" t="str">
        <f>IF(E5="","",IF(ADMIN2026!$G$8=ADMIN2026!$D$8,"",IF(P5&gt;0.5,"error 1/100th entry noted","")))</f>
        <v/>
      </c>
      <c r="AC5">
        <f>IF($D5=AC$1,$K5+$L5,0)</f>
        <v>0</v>
      </c>
      <c r="AD5">
        <f t="shared" ref="AD5:AJ12" si="2">IF($D5=AD$1,$K5+$L5,0)</f>
        <v>0</v>
      </c>
      <c r="AE5">
        <f t="shared" si="2"/>
        <v>0</v>
      </c>
      <c r="AF5">
        <f t="shared" si="2"/>
        <v>0</v>
      </c>
      <c r="AG5">
        <f t="shared" si="2"/>
        <v>0</v>
      </c>
      <c r="AH5">
        <f t="shared" si="2"/>
        <v>0</v>
      </c>
      <c r="AI5">
        <f t="shared" si="2"/>
        <v>0</v>
      </c>
      <c r="AJ5">
        <f t="shared" si="2"/>
        <v>0</v>
      </c>
    </row>
    <row r="6" spans="1:36">
      <c r="B6" s="94">
        <v>2</v>
      </c>
      <c r="C6" s="38" t="str">
        <f>IF(D6="","",HLOOKUP(D6,ADMIN2026!$B$146:$L$214,H6,FALSE))</f>
        <v/>
      </c>
      <c r="D6" s="38" t="str">
        <f>IF(E6="","",VLOOKUP(E6,ADMIN2026!$B$112:$D$141,2,FALSE))</f>
        <v/>
      </c>
      <c r="E6" s="4"/>
      <c r="F6" s="4"/>
      <c r="G6" s="6"/>
      <c r="H6" s="38" t="str">
        <f>IF(E6&gt;101,H3+2*I3,IF(E6&gt;10,H3+I3,IF(E6&gt;0,H3,"")))</f>
        <v/>
      </c>
      <c r="I6" s="38"/>
      <c r="J6" s="38">
        <f>VLOOKUP(B6,ADMIN2026!$B$64:$E$73,2,FALSE)*IF(G6="DQ",0,1)*IF(G6="DNF",0,1)*IF(G6="DNS",0,1)*IF(G6="",0,1)</f>
        <v>0</v>
      </c>
      <c r="K6" s="94">
        <f t="shared" ref="K6:K12" si="3">J6</f>
        <v>0</v>
      </c>
      <c r="L6" s="38">
        <f>IF(D6="",0,IF(G6="NT",0,IF(G6="DQ",0,IF(G6="DNF",0,IF(G6="DNS",0,IF(G6+F6&lt;0.1,0,IF(60*F6+G6&gt;VLOOKUP(A3,ADMIN2026!$B$91:$D$109,3,FALSE),0,ADMIN2026!$D$89)))))))</f>
        <v>0</v>
      </c>
      <c r="M6">
        <f t="shared" ref="M6:M12" si="4">INT(G6/10)</f>
        <v>0</v>
      </c>
      <c r="N6" s="8">
        <f t="shared" ref="N6:N12" si="5">INT(G6)-10*M6</f>
        <v>0</v>
      </c>
      <c r="O6" s="8">
        <f t="shared" ref="O6:O12" si="6">INT((INT(10*(G6-N6-10*M6)+0.001))/1)</f>
        <v>0</v>
      </c>
      <c r="P6" s="8">
        <f t="shared" ref="P6:P12" si="7">INT(100*(G6-N6-10*M6-O6/10)+0.5)</f>
        <v>0</v>
      </c>
      <c r="Q6" s="7">
        <f t="shared" ref="Q6:Q12" si="8">F6</f>
        <v>0</v>
      </c>
      <c r="R6" s="7">
        <f t="shared" ref="R6:R12" si="9">M6</f>
        <v>0</v>
      </c>
      <c r="S6" s="7">
        <f t="shared" ref="S6:S12" si="10">N6</f>
        <v>0</v>
      </c>
      <c r="T6" s="7">
        <f t="shared" ref="T6:T12" si="11">O6</f>
        <v>0</v>
      </c>
      <c r="U6" s="7">
        <f t="shared" ref="U6:U12" si="12">P6</f>
        <v>0</v>
      </c>
      <c r="V6" t="str">
        <f t="shared" ref="V6:V12" si="13">IF(G6="DQ","DQ",IF(G6="NT","NT",IF(G6="DNF","DNF",IF(G6="DNS","DNS",IF(D6="","",IF(F6="",IF(M6&gt;0,CONCATENATE(R6,S6,".",T6),CONCATENATE(S6,".",T6)),CONCATENATE(Q6,":",R6,S6,".",T6)))))))</f>
        <v/>
      </c>
      <c r="W6" t="str">
        <f t="shared" ref="W6:W12" si="14">IF(G6="DQ","DQ",IF(G6="NT","NT",IF(G6="DNF","DNF",IF(G6="DNS","DNS",IF(D6="","",IF(F6="",IF(M6&gt;0,CONCATENATE(R6,S6,".",T6,U6),CONCATENATE(S6,".",T6,U6)),CONCATENATE(Q6,":",R6,S6,".",T6,U6)))))))</f>
        <v/>
      </c>
      <c r="X6" t="str">
        <f>IF(ADMIN2026!$G$8="Photo-finish timing",W6,V6)</f>
        <v/>
      </c>
      <c r="Y6" s="66" t="str">
        <f>IF(E6="","",IF(ADMIN2026!$G$8=ADMIN2026!$D$8,"",IF(P6&gt;0.5,"error 1/100th entry noted","")))</f>
        <v/>
      </c>
      <c r="AC6">
        <f t="shared" ref="AC6:AC12" si="15">IF($D6=AC$1,$K6+$L6,0)</f>
        <v>0</v>
      </c>
      <c r="AD6">
        <f t="shared" si="2"/>
        <v>0</v>
      </c>
      <c r="AE6">
        <f t="shared" si="2"/>
        <v>0</v>
      </c>
      <c r="AF6">
        <f t="shared" si="2"/>
        <v>0</v>
      </c>
      <c r="AG6">
        <f t="shared" si="2"/>
        <v>0</v>
      </c>
      <c r="AH6">
        <f t="shared" si="2"/>
        <v>0</v>
      </c>
      <c r="AI6">
        <f t="shared" si="2"/>
        <v>0</v>
      </c>
      <c r="AJ6">
        <f t="shared" si="2"/>
        <v>0</v>
      </c>
    </row>
    <row r="7" spans="1:36">
      <c r="B7" s="94">
        <v>3</v>
      </c>
      <c r="C7" s="38" t="str">
        <f>IF(D7="","",HLOOKUP(D7,ADMIN2026!$B$146:$L$214,H7,FALSE))</f>
        <v/>
      </c>
      <c r="D7" s="38" t="str">
        <f>IF(E7="","",VLOOKUP(E7,ADMIN2026!$B$112:$D$141,2,FALSE))</f>
        <v/>
      </c>
      <c r="E7" s="4"/>
      <c r="F7" s="4"/>
      <c r="G7" s="6"/>
      <c r="H7" s="38" t="str">
        <f>IF(E7&gt;101,H3+2*I3,IF(E7&gt;10,H3+I3,IF(E7&gt;0,H3,"")))</f>
        <v/>
      </c>
      <c r="I7" s="38"/>
      <c r="J7" s="38">
        <f>VLOOKUP(B7,ADMIN2026!$B$64:$E$73,2,FALSE)*IF(G7="DQ",0,1)*IF(G7="DNF",0,1)*IF(G7="DNS",0,1)*IF(G7="",0,1)</f>
        <v>0</v>
      </c>
      <c r="K7" s="94">
        <f t="shared" si="3"/>
        <v>0</v>
      </c>
      <c r="L7" s="38">
        <f>IF(D7="",0,IF(G7="NT",0,IF(G7="DQ",0,IF(G7="DNF",0,IF(G7="DNS",0,IF(G7+F7&lt;0.1,0,IF(60*F7+G7&gt;VLOOKUP(A3,ADMIN2026!$B$91:$D$109,3,FALSE),0,ADMIN2026!$D$89)))))))</f>
        <v>0</v>
      </c>
      <c r="M7">
        <f t="shared" si="4"/>
        <v>0</v>
      </c>
      <c r="N7" s="8">
        <f t="shared" si="5"/>
        <v>0</v>
      </c>
      <c r="O7" s="8">
        <f t="shared" si="6"/>
        <v>0</v>
      </c>
      <c r="P7" s="8">
        <f t="shared" si="7"/>
        <v>0</v>
      </c>
      <c r="Q7" s="7">
        <f t="shared" si="8"/>
        <v>0</v>
      </c>
      <c r="R7" s="7">
        <f t="shared" si="9"/>
        <v>0</v>
      </c>
      <c r="S7" s="7">
        <f t="shared" si="10"/>
        <v>0</v>
      </c>
      <c r="T7" s="7">
        <f t="shared" si="11"/>
        <v>0</v>
      </c>
      <c r="U7" s="7">
        <f t="shared" si="12"/>
        <v>0</v>
      </c>
      <c r="V7" t="str">
        <f t="shared" si="13"/>
        <v/>
      </c>
      <c r="W7" t="str">
        <f t="shared" si="14"/>
        <v/>
      </c>
      <c r="X7" t="str">
        <f>IF(ADMIN2026!$G$8="Photo-finish timing",W7,V7)</f>
        <v/>
      </c>
      <c r="Y7" s="66" t="str">
        <f>IF(E7="","",IF(ADMIN2026!$G$8=ADMIN2026!$D$8,"",IF(P7&gt;0.5,"error 1/100th entry noted","")))</f>
        <v/>
      </c>
      <c r="AC7">
        <f t="shared" si="15"/>
        <v>0</v>
      </c>
      <c r="AD7">
        <f t="shared" si="2"/>
        <v>0</v>
      </c>
      <c r="AE7">
        <f t="shared" si="2"/>
        <v>0</v>
      </c>
      <c r="AF7">
        <f t="shared" si="2"/>
        <v>0</v>
      </c>
      <c r="AG7">
        <f t="shared" si="2"/>
        <v>0</v>
      </c>
      <c r="AH7">
        <f t="shared" si="2"/>
        <v>0</v>
      </c>
      <c r="AI7">
        <f t="shared" si="2"/>
        <v>0</v>
      </c>
      <c r="AJ7">
        <f t="shared" si="2"/>
        <v>0</v>
      </c>
    </row>
    <row r="8" spans="1:36">
      <c r="B8" s="94">
        <v>4</v>
      </c>
      <c r="C8" s="38" t="str">
        <f>IF(D8="","",HLOOKUP(D8,ADMIN2026!$B$146:$L$214,H8,FALSE))</f>
        <v/>
      </c>
      <c r="D8" s="38" t="str">
        <f>IF(E8="","",VLOOKUP(E8,ADMIN2026!$B$112:$D$141,2,FALSE))</f>
        <v/>
      </c>
      <c r="E8" s="4"/>
      <c r="F8" s="4"/>
      <c r="G8" s="6"/>
      <c r="H8" s="38" t="str">
        <f>IF(E8&gt;101,H3+2*I3,IF(E8&gt;10,H3+I3,IF(E8&gt;0,H3,"")))</f>
        <v/>
      </c>
      <c r="I8" s="38"/>
      <c r="J8" s="38">
        <f>VLOOKUP(B8,ADMIN2026!$B$64:$E$73,2,FALSE)*IF(G8="DQ",0,1)*IF(G8="DNF",0,1)*IF(G8="DNS",0,1)*IF(G8="",0,1)</f>
        <v>0</v>
      </c>
      <c r="K8" s="94">
        <f t="shared" si="3"/>
        <v>0</v>
      </c>
      <c r="L8" s="38">
        <f>IF(D8="",0,IF(G8="NT",0,IF(G8="DQ",0,IF(G8="DNF",0,IF(G8="DNS",0,IF(G8+F8&lt;0.1,0,IF(60*F8+G8&gt;VLOOKUP(A3,ADMIN2026!$B$91:$D$109,3,FALSE),0,ADMIN2026!$D$89)))))))</f>
        <v>0</v>
      </c>
      <c r="M8">
        <f t="shared" si="4"/>
        <v>0</v>
      </c>
      <c r="N8" s="8">
        <f t="shared" si="5"/>
        <v>0</v>
      </c>
      <c r="O8" s="8">
        <f t="shared" si="6"/>
        <v>0</v>
      </c>
      <c r="P8" s="8">
        <f t="shared" si="7"/>
        <v>0</v>
      </c>
      <c r="Q8" s="7">
        <f t="shared" si="8"/>
        <v>0</v>
      </c>
      <c r="R8" s="7">
        <f t="shared" si="9"/>
        <v>0</v>
      </c>
      <c r="S8" s="7">
        <f t="shared" si="10"/>
        <v>0</v>
      </c>
      <c r="T8" s="7">
        <f t="shared" si="11"/>
        <v>0</v>
      </c>
      <c r="U8" s="7">
        <f t="shared" si="12"/>
        <v>0</v>
      </c>
      <c r="V8" t="str">
        <f t="shared" si="13"/>
        <v/>
      </c>
      <c r="W8" t="str">
        <f t="shared" si="14"/>
        <v/>
      </c>
      <c r="X8" t="str">
        <f>IF(ADMIN2026!$G$8="Photo-finish timing",W8,V8)</f>
        <v/>
      </c>
      <c r="Y8" s="66" t="str">
        <f>IF(E8="","",IF(ADMIN2026!$G$8=ADMIN2026!$D$8,"",IF(P8&gt;0.5,"error 1/100th entry noted","")))</f>
        <v/>
      </c>
      <c r="AC8">
        <f t="shared" si="15"/>
        <v>0</v>
      </c>
      <c r="AD8">
        <f t="shared" si="2"/>
        <v>0</v>
      </c>
      <c r="AE8">
        <f t="shared" si="2"/>
        <v>0</v>
      </c>
      <c r="AF8">
        <f t="shared" si="2"/>
        <v>0</v>
      </c>
      <c r="AG8">
        <f t="shared" si="2"/>
        <v>0</v>
      </c>
      <c r="AH8">
        <f t="shared" si="2"/>
        <v>0</v>
      </c>
      <c r="AI8">
        <f t="shared" si="2"/>
        <v>0</v>
      </c>
      <c r="AJ8">
        <f t="shared" si="2"/>
        <v>0</v>
      </c>
    </row>
    <row r="9" spans="1:36">
      <c r="B9" s="94">
        <v>5</v>
      </c>
      <c r="C9" s="38" t="str">
        <f>IF(D9="","",HLOOKUP(D9,ADMIN2026!$B$146:$L$214,H9,FALSE))</f>
        <v/>
      </c>
      <c r="D9" s="38" t="str">
        <f>IF(E9="","",VLOOKUP(E9,ADMIN2026!$B$112:$D$141,2,FALSE))</f>
        <v/>
      </c>
      <c r="E9" s="4"/>
      <c r="F9" s="4"/>
      <c r="G9" s="6"/>
      <c r="H9" s="38" t="str">
        <f>IF(E9&gt;101,H3+2*I3,IF(E9&gt;10,H3+I3,IF(E9&gt;0,H3,"")))</f>
        <v/>
      </c>
      <c r="I9" s="38"/>
      <c r="J9" s="38">
        <f>VLOOKUP(B9,ADMIN2026!$B$64:$E$73,2,FALSE)*IF(G9="DQ",0,1)*IF(G9="DNF",0,1)*IF(G9="DNS",0,1)*IF(G9="",0,1)</f>
        <v>0</v>
      </c>
      <c r="K9" s="94">
        <f t="shared" si="3"/>
        <v>0</v>
      </c>
      <c r="L9" s="38">
        <f>IF(D9="",0,IF(G9="NT",0,IF(G9="DQ",0,IF(G9="DNF",0,IF(G9="DNS",0,IF(G9+F9&lt;0.1,0,IF(60*F9+G9&gt;VLOOKUP(A3,ADMIN2026!$B$91:$D$109,3,FALSE),0,ADMIN2026!$D$89)))))))</f>
        <v>0</v>
      </c>
      <c r="M9">
        <f t="shared" si="4"/>
        <v>0</v>
      </c>
      <c r="N9" s="8">
        <f t="shared" si="5"/>
        <v>0</v>
      </c>
      <c r="O9" s="8">
        <f t="shared" si="6"/>
        <v>0</v>
      </c>
      <c r="P9" s="8">
        <f t="shared" si="7"/>
        <v>0</v>
      </c>
      <c r="Q9" s="7">
        <f t="shared" si="8"/>
        <v>0</v>
      </c>
      <c r="R9" s="7">
        <f t="shared" si="9"/>
        <v>0</v>
      </c>
      <c r="S9" s="7">
        <f t="shared" si="10"/>
        <v>0</v>
      </c>
      <c r="T9" s="7">
        <f t="shared" si="11"/>
        <v>0</v>
      </c>
      <c r="U9" s="7">
        <f t="shared" si="12"/>
        <v>0</v>
      </c>
      <c r="V9" t="str">
        <f t="shared" si="13"/>
        <v/>
      </c>
      <c r="W9" t="str">
        <f t="shared" si="14"/>
        <v/>
      </c>
      <c r="X9" t="str">
        <f>IF(ADMIN2026!$G$8="Photo-finish timing",W9,V9)</f>
        <v/>
      </c>
      <c r="Y9" s="66" t="str">
        <f>IF(E9="","",IF(ADMIN2026!$G$8=ADMIN2026!$D$8,"",IF(P9&gt;0.5,"error 1/100th entry noted","")))</f>
        <v/>
      </c>
      <c r="AC9">
        <f t="shared" si="15"/>
        <v>0</v>
      </c>
      <c r="AD9">
        <f t="shared" si="2"/>
        <v>0</v>
      </c>
      <c r="AE9">
        <f t="shared" si="2"/>
        <v>0</v>
      </c>
      <c r="AF9">
        <f t="shared" si="2"/>
        <v>0</v>
      </c>
      <c r="AG9">
        <f t="shared" si="2"/>
        <v>0</v>
      </c>
      <c r="AH9">
        <f t="shared" si="2"/>
        <v>0</v>
      </c>
      <c r="AI9">
        <f t="shared" si="2"/>
        <v>0</v>
      </c>
      <c r="AJ9">
        <f t="shared" si="2"/>
        <v>0</v>
      </c>
    </row>
    <row r="10" spans="1:36">
      <c r="B10" s="94">
        <v>6</v>
      </c>
      <c r="C10" s="38" t="str">
        <f>IF(D10="","",HLOOKUP(D10,ADMIN2026!$B$146:$L$214,H10,FALSE))</f>
        <v/>
      </c>
      <c r="D10" s="38" t="str">
        <f>IF(E10="","",VLOOKUP(E10,ADMIN2026!$B$112:$D$141,2,FALSE))</f>
        <v/>
      </c>
      <c r="E10" s="4"/>
      <c r="F10" s="4"/>
      <c r="G10" s="6"/>
      <c r="H10" s="38" t="str">
        <f>IF(E10&gt;101,H3+2*I3,IF(E10&gt;10,H3+I3,IF(E10&gt;0,H3,"")))</f>
        <v/>
      </c>
      <c r="I10" s="38"/>
      <c r="J10" s="38">
        <f>VLOOKUP(B10,ADMIN2026!$B$64:$E$73,2,FALSE)*IF(G10="DQ",0,1)*IF(G10="DNF",0,1)*IF(G10="DNS",0,1)*IF(G10="",0,1)</f>
        <v>0</v>
      </c>
      <c r="K10" s="94">
        <f t="shared" si="3"/>
        <v>0</v>
      </c>
      <c r="L10" s="38">
        <f>IF(D10="",0,IF(G10="NT",0,IF(G10="DQ",0,IF(G10="DNF",0,IF(G10="DNS",0,IF(G10+F10&lt;0.1,0,IF(60*F10+G10&gt;VLOOKUP(A3,ADMIN2026!$B$91:$D$109,3,FALSE),0,ADMIN2026!$D$89)))))))</f>
        <v>0</v>
      </c>
      <c r="M10">
        <f t="shared" si="4"/>
        <v>0</v>
      </c>
      <c r="N10" s="8">
        <f t="shared" si="5"/>
        <v>0</v>
      </c>
      <c r="O10" s="8">
        <f t="shared" si="6"/>
        <v>0</v>
      </c>
      <c r="P10" s="8">
        <f t="shared" si="7"/>
        <v>0</v>
      </c>
      <c r="Q10" s="7">
        <f t="shared" si="8"/>
        <v>0</v>
      </c>
      <c r="R10" s="7">
        <f t="shared" si="9"/>
        <v>0</v>
      </c>
      <c r="S10" s="7">
        <f t="shared" si="10"/>
        <v>0</v>
      </c>
      <c r="T10" s="7">
        <f t="shared" si="11"/>
        <v>0</v>
      </c>
      <c r="U10" s="7">
        <f t="shared" si="12"/>
        <v>0</v>
      </c>
      <c r="V10" t="str">
        <f t="shared" si="13"/>
        <v/>
      </c>
      <c r="W10" t="str">
        <f t="shared" si="14"/>
        <v/>
      </c>
      <c r="X10" t="str">
        <f>IF(ADMIN2026!$G$8="Photo-finish timing",W10,V10)</f>
        <v/>
      </c>
      <c r="Y10" s="66" t="str">
        <f>IF(E10="","",IF(ADMIN2026!$G$8=ADMIN2026!$D$8,"",IF(P10&gt;0.5,"error 1/100th entry noted","")))</f>
        <v/>
      </c>
      <c r="AC10">
        <f t="shared" si="15"/>
        <v>0</v>
      </c>
      <c r="AD10">
        <f t="shared" si="2"/>
        <v>0</v>
      </c>
      <c r="AE10">
        <f t="shared" si="2"/>
        <v>0</v>
      </c>
      <c r="AF10">
        <f t="shared" si="2"/>
        <v>0</v>
      </c>
      <c r="AG10">
        <f t="shared" si="2"/>
        <v>0</v>
      </c>
      <c r="AH10">
        <f t="shared" si="2"/>
        <v>0</v>
      </c>
      <c r="AI10">
        <f t="shared" si="2"/>
        <v>0</v>
      </c>
      <c r="AJ10">
        <f t="shared" si="2"/>
        <v>0</v>
      </c>
    </row>
    <row r="11" spans="1:36">
      <c r="B11" s="94">
        <v>7</v>
      </c>
      <c r="C11" s="38" t="str">
        <f>IF(D11="","",HLOOKUP(D11,ADMIN2026!$B$146:$L$214,H11,FALSE))</f>
        <v/>
      </c>
      <c r="D11" s="38" t="str">
        <f>IF(E11="","",VLOOKUP(E11,ADMIN2026!$B$112:$D$141,2,FALSE))</f>
        <v/>
      </c>
      <c r="E11" s="4"/>
      <c r="F11" s="4"/>
      <c r="G11" s="6"/>
      <c r="H11" s="38" t="str">
        <f>IF(E11&gt;101,H3+2*I3,IF(E11&gt;10,H3+I3,IF(E11&gt;0,H3,"")))</f>
        <v/>
      </c>
      <c r="I11" s="38"/>
      <c r="J11" s="38">
        <f>VLOOKUP(B11,ADMIN2026!$B$64:$E$73,2,FALSE)*IF(G11="DQ",0,1)*IF(G11="DNF",0,1)*IF(G11="DNS",0,1)*IF(G11="",0,1)</f>
        <v>0</v>
      </c>
      <c r="K11" s="94">
        <f t="shared" si="3"/>
        <v>0</v>
      </c>
      <c r="L11" s="38">
        <f>IF(D11="",0,IF(G11="NT",0,IF(G11="DQ",0,IF(G11="DNF",0,IF(G11="DNS",0,IF(G11+F11&lt;0.1,0,IF(60*F11+G11&gt;VLOOKUP(A3,ADMIN2026!$B$91:$D$109,3,FALSE),0,ADMIN2026!$D$89)))))))</f>
        <v>0</v>
      </c>
      <c r="M11">
        <f t="shared" si="4"/>
        <v>0</v>
      </c>
      <c r="N11" s="8">
        <f t="shared" si="5"/>
        <v>0</v>
      </c>
      <c r="O11" s="8">
        <f t="shared" si="6"/>
        <v>0</v>
      </c>
      <c r="P11" s="8">
        <f t="shared" si="7"/>
        <v>0</v>
      </c>
      <c r="Q11" s="7">
        <f t="shared" si="8"/>
        <v>0</v>
      </c>
      <c r="R11" s="7">
        <f t="shared" si="9"/>
        <v>0</v>
      </c>
      <c r="S11" s="7">
        <f t="shared" si="10"/>
        <v>0</v>
      </c>
      <c r="T11" s="7">
        <f t="shared" si="11"/>
        <v>0</v>
      </c>
      <c r="U11" s="7">
        <f t="shared" si="12"/>
        <v>0</v>
      </c>
      <c r="V11" t="str">
        <f t="shared" si="13"/>
        <v/>
      </c>
      <c r="W11" t="str">
        <f t="shared" si="14"/>
        <v/>
      </c>
      <c r="X11" t="str">
        <f>IF(ADMIN2026!$G$8="Photo-finish timing",W11,V11)</f>
        <v/>
      </c>
      <c r="Y11" s="66" t="str">
        <f>IF(E11="","",IF(ADMIN2026!$G$8=ADMIN2026!$D$8,"",IF(P11&gt;0.5,"error 1/100th entry noted","")))</f>
        <v/>
      </c>
      <c r="AC11">
        <f t="shared" si="15"/>
        <v>0</v>
      </c>
      <c r="AD11">
        <f t="shared" si="2"/>
        <v>0</v>
      </c>
      <c r="AE11">
        <f t="shared" si="2"/>
        <v>0</v>
      </c>
      <c r="AF11">
        <f t="shared" si="2"/>
        <v>0</v>
      </c>
      <c r="AG11">
        <f t="shared" si="2"/>
        <v>0</v>
      </c>
      <c r="AH11">
        <f t="shared" si="2"/>
        <v>0</v>
      </c>
      <c r="AI11">
        <f t="shared" si="2"/>
        <v>0</v>
      </c>
      <c r="AJ11">
        <f t="shared" si="2"/>
        <v>0</v>
      </c>
    </row>
    <row r="12" spans="1:36">
      <c r="B12" s="94">
        <v>8</v>
      </c>
      <c r="C12" s="38" t="str">
        <f>IF(D12="","",HLOOKUP(D12,ADMIN2026!$B$146:$L$214,H12,FALSE))</f>
        <v/>
      </c>
      <c r="D12" s="38" t="str">
        <f>IF(E12="","",VLOOKUP(E12,ADMIN2026!$B$112:$D$141,2,FALSE))</f>
        <v/>
      </c>
      <c r="E12" s="4"/>
      <c r="F12" s="4"/>
      <c r="G12" s="6"/>
      <c r="H12" s="38" t="str">
        <f>IF(E12&gt;101,H3+2*I3,IF(E12&gt;10,H3+I3,IF(E12&gt;0,H3,"")))</f>
        <v/>
      </c>
      <c r="I12" s="38"/>
      <c r="J12" s="38">
        <f>VLOOKUP(B12,ADMIN2026!$B$64:$E$73,2,FALSE)*IF(G12="DQ",0,1)*IF(G12="DNF",0,1)*IF(G12="DNS",0,1)*IF(G12="",0,1)</f>
        <v>0</v>
      </c>
      <c r="K12" s="94">
        <f t="shared" si="3"/>
        <v>0</v>
      </c>
      <c r="L12" s="38">
        <f>IF(D12="",0,IF(G12="NT",0,IF(G12="DQ",0,IF(G12="DNF",0,IF(G12="DNS",0,IF(G12+F12&lt;0.1,0,IF(60*F12+G12&gt;VLOOKUP(A3,ADMIN2026!$B$91:$D$109,3,FALSE),0,ADMIN2026!$D$89)))))))</f>
        <v>0</v>
      </c>
      <c r="M12">
        <f t="shared" si="4"/>
        <v>0</v>
      </c>
      <c r="N12" s="8">
        <f t="shared" si="5"/>
        <v>0</v>
      </c>
      <c r="O12" s="8">
        <f t="shared" si="6"/>
        <v>0</v>
      </c>
      <c r="P12" s="8">
        <f t="shared" si="7"/>
        <v>0</v>
      </c>
      <c r="Q12" s="7">
        <f t="shared" si="8"/>
        <v>0</v>
      </c>
      <c r="R12" s="7">
        <f t="shared" si="9"/>
        <v>0</v>
      </c>
      <c r="S12" s="7">
        <f t="shared" si="10"/>
        <v>0</v>
      </c>
      <c r="T12" s="7">
        <f t="shared" si="11"/>
        <v>0</v>
      </c>
      <c r="U12" s="7">
        <f t="shared" si="12"/>
        <v>0</v>
      </c>
      <c r="V12" t="str">
        <f t="shared" si="13"/>
        <v/>
      </c>
      <c r="W12" t="str">
        <f t="shared" si="14"/>
        <v/>
      </c>
      <c r="X12" t="str">
        <f>IF(ADMIN2026!$G$8="Photo-finish timing",W12,V12)</f>
        <v/>
      </c>
      <c r="Y12" s="66" t="str">
        <f>IF(E12="","",IF(ADMIN2026!$G$8=ADMIN2026!$D$8,"",IF(P12&gt;0.5,"error 1/100th entry noted","")))</f>
        <v/>
      </c>
      <c r="AC12">
        <f t="shared" si="15"/>
        <v>0</v>
      </c>
      <c r="AD12">
        <f t="shared" si="2"/>
        <v>0</v>
      </c>
      <c r="AE12">
        <f t="shared" si="2"/>
        <v>0</v>
      </c>
      <c r="AF12">
        <f t="shared" si="2"/>
        <v>0</v>
      </c>
      <c r="AG12">
        <f t="shared" si="2"/>
        <v>0</v>
      </c>
      <c r="AH12">
        <f t="shared" si="2"/>
        <v>0</v>
      </c>
      <c r="AI12">
        <f t="shared" si="2"/>
        <v>0</v>
      </c>
      <c r="AJ12">
        <f t="shared" si="2"/>
        <v>0</v>
      </c>
    </row>
    <row r="13" spans="1:36">
      <c r="A13" s="3" t="s">
        <v>0</v>
      </c>
      <c r="B13" s="3"/>
      <c r="C13" s="3"/>
      <c r="D13" s="3"/>
      <c r="E13" s="3"/>
      <c r="F13" s="3"/>
      <c r="G13" s="67"/>
      <c r="H13" s="3" t="str">
        <f>H2</f>
        <v>line base</v>
      </c>
      <c r="I13" s="3" t="str">
        <f>I2</f>
        <v>step</v>
      </c>
      <c r="J13" s="3"/>
      <c r="K13" s="3"/>
      <c r="L13" s="3"/>
      <c r="M13" s="3"/>
      <c r="N13" s="3"/>
      <c r="O13" s="3"/>
      <c r="P13" s="3"/>
      <c r="Q13" s="3"/>
      <c r="R13" s="3"/>
      <c r="S13" s="3"/>
      <c r="T13" s="3"/>
      <c r="U13" s="3"/>
      <c r="V13" s="3"/>
      <c r="W13" s="3"/>
      <c r="X13" s="3"/>
      <c r="Y13" s="3"/>
    </row>
    <row r="14" spans="1:36">
      <c r="A14" s="3">
        <f>C2</f>
        <v>100</v>
      </c>
      <c r="B14" s="37" t="s">
        <v>452</v>
      </c>
      <c r="C14" s="37" t="s">
        <v>62</v>
      </c>
      <c r="D14" s="5"/>
      <c r="E14" s="37" t="s">
        <v>63</v>
      </c>
      <c r="F14" s="37" t="str">
        <f>F3</f>
        <v>Perf. Minutes</v>
      </c>
      <c r="G14" s="63" t="str">
        <f>G3</f>
        <v>Perf. Seconds</v>
      </c>
      <c r="H14" s="37">
        <f>VLOOKUP(A56,ADMIN2026!$B$146:$M$166,12,FALSE)</f>
        <v>3</v>
      </c>
      <c r="I14" s="37">
        <f>$I$3</f>
        <v>24</v>
      </c>
      <c r="J14" s="37" t="s">
        <v>79</v>
      </c>
      <c r="K14" s="37" t="s">
        <v>59</v>
      </c>
      <c r="L14" s="37" t="s">
        <v>83</v>
      </c>
      <c r="M14" s="3" t="s">
        <v>132</v>
      </c>
      <c r="N14" s="3" t="s">
        <v>132</v>
      </c>
      <c r="O14" s="3" t="s">
        <v>133</v>
      </c>
      <c r="P14" s="3" t="s">
        <v>193</v>
      </c>
      <c r="Q14" s="3" t="s">
        <v>137</v>
      </c>
      <c r="R14" s="3" t="s">
        <v>192</v>
      </c>
      <c r="S14" s="3" t="s">
        <v>134</v>
      </c>
      <c r="T14" s="3" t="s">
        <v>135</v>
      </c>
      <c r="U14" s="3" t="s">
        <v>194</v>
      </c>
      <c r="V14" s="3" t="s">
        <v>195</v>
      </c>
      <c r="W14" s="3" t="s">
        <v>197</v>
      </c>
      <c r="X14" s="3" t="s">
        <v>136</v>
      </c>
      <c r="Y14" s="3" t="s">
        <v>236</v>
      </c>
    </row>
    <row r="15" spans="1:36">
      <c r="A15" s="64" t="str">
        <f>$A$4</f>
        <v>MEN</v>
      </c>
      <c r="B15" s="37" t="s">
        <v>59</v>
      </c>
      <c r="C15" s="37" t="s">
        <v>60</v>
      </c>
      <c r="D15" s="37" t="s">
        <v>61</v>
      </c>
      <c r="E15" s="37" t="s">
        <v>108</v>
      </c>
      <c r="F15" s="37" t="str">
        <f>F4</f>
        <v>Whole mins.</v>
      </c>
      <c r="G15" s="63" t="str">
        <f>G4</f>
        <v>xx.yy or xx.y</v>
      </c>
      <c r="H15" s="37" t="str">
        <f>H4</f>
        <v>line to look up</v>
      </c>
      <c r="I15" s="37"/>
      <c r="J15" s="37" t="s">
        <v>80</v>
      </c>
      <c r="K15" s="37" t="s">
        <v>80</v>
      </c>
      <c r="L15" s="37" t="s">
        <v>80</v>
      </c>
      <c r="M15" s="3" t="s">
        <v>192</v>
      </c>
      <c r="N15" s="3" t="s">
        <v>130</v>
      </c>
      <c r="O15" s="3" t="s">
        <v>130</v>
      </c>
      <c r="P15" s="3" t="s">
        <v>130</v>
      </c>
      <c r="Q15" s="3" t="s">
        <v>131</v>
      </c>
      <c r="R15" s="3" t="s">
        <v>131</v>
      </c>
      <c r="S15" s="3" t="s">
        <v>131</v>
      </c>
      <c r="T15" s="3" t="s">
        <v>131</v>
      </c>
      <c r="U15" s="3" t="s">
        <v>131</v>
      </c>
      <c r="V15" s="3" t="s">
        <v>196</v>
      </c>
      <c r="W15" s="3" t="s">
        <v>196</v>
      </c>
      <c r="X15" s="3" t="s">
        <v>146</v>
      </c>
      <c r="Y15" s="3" t="s">
        <v>237</v>
      </c>
    </row>
    <row r="16" spans="1:36">
      <c r="B16" s="94">
        <v>1</v>
      </c>
      <c r="C16" s="38" t="str">
        <f>IF(D16="","",HLOOKUP(D16,ADMIN2026!$B$146:$L$214,H16,FALSE))</f>
        <v/>
      </c>
      <c r="D16" s="38" t="str">
        <f>IF(E16="","",VLOOKUP(E16,ADMIN2026!$B$112:$D$141,2,FALSE))</f>
        <v/>
      </c>
      <c r="E16" s="4"/>
      <c r="F16" s="4"/>
      <c r="G16" s="6"/>
      <c r="H16" s="38" t="str">
        <f>IF(E16&gt;101,H14+2*I14,IF(E16&gt;10,H14+I14,IF(E16&gt;0,H14,"")))</f>
        <v/>
      </c>
      <c r="I16" s="38"/>
      <c r="J16" s="38"/>
      <c r="K16" s="94"/>
      <c r="L16" s="38"/>
      <c r="M16">
        <f>INT(G16/10)</f>
        <v>0</v>
      </c>
      <c r="N16" s="8">
        <f>INT(G16)-10*M16</f>
        <v>0</v>
      </c>
      <c r="O16" s="8">
        <f t="shared" ref="O16:O23" si="16">INT((INT(10*(G16-N16-10*M16)+0.001))/1)</f>
        <v>0</v>
      </c>
      <c r="P16" s="8">
        <f>INT(100*(G16-N16-10*M16-O16/10)+0.5)</f>
        <v>0</v>
      </c>
      <c r="Q16" s="7">
        <f>F16</f>
        <v>0</v>
      </c>
      <c r="R16" s="7">
        <f>M16</f>
        <v>0</v>
      </c>
      <c r="S16" s="7">
        <f>N16</f>
        <v>0</v>
      </c>
      <c r="T16" s="7">
        <f>O16</f>
        <v>0</v>
      </c>
      <c r="U16" s="7">
        <f>P16</f>
        <v>0</v>
      </c>
      <c r="V16" t="str">
        <f>IF(G16="DQ","DQ",IF(G16="NT","NT",IF(G16="DNF","DNF",IF(G16="DNS","DNS",IF(D16="","",IF(F16="",IF(M16&gt;0,CONCATENATE(R16,S16,".",T16),CONCATENATE(S16,".",T16)),CONCATENATE(Q16,":",R16,S16,".",T16)))))))</f>
        <v/>
      </c>
      <c r="W16" t="str">
        <f>IF(G16="DQ","DQ",IF(G16="NT","NT",IF(G16="DNF","DNF",IF(G16="DNS","DNS",IF(D16="","",IF(F16="",IF(M16&gt;0,CONCATENATE(R16,S16,".",T16,U16),CONCATENATE(S16,".",T16,U16)),CONCATENATE(Q16,":",R16,S16,".",T16,U16)))))))</f>
        <v/>
      </c>
      <c r="X16" t="str">
        <f>IF(ADMIN2026!$G$8="Photo-finish timing",W16,V16)</f>
        <v/>
      </c>
      <c r="Y16" s="66" t="str">
        <f>IF(E16="","",IF(ADMIN2026!$G$8=ADMIN2026!$D$8,"",IF(P16&gt;0.5,"error 1/100th entry noted","")))</f>
        <v/>
      </c>
    </row>
    <row r="17" spans="1:25">
      <c r="B17" s="94">
        <v>2</v>
      </c>
      <c r="C17" s="38" t="str">
        <f>IF(D17="","",HLOOKUP(D17,ADMIN2026!$B$146:$L$214,H17,FALSE))</f>
        <v/>
      </c>
      <c r="D17" s="38" t="str">
        <f>IF(E17="","",VLOOKUP(E17,ADMIN2026!$B$112:$D$141,2,FALSE))</f>
        <v/>
      </c>
      <c r="E17" s="4"/>
      <c r="F17" s="4"/>
      <c r="G17" s="6"/>
      <c r="H17" s="38" t="str">
        <f>IF(E17&gt;101,H14+2*I14,IF(E17&gt;10,H14+I14,IF(E17&gt;0,H14,"")))</f>
        <v/>
      </c>
      <c r="I17" s="38"/>
      <c r="J17" s="38"/>
      <c r="K17" s="94"/>
      <c r="L17" s="38"/>
      <c r="M17">
        <f t="shared" ref="M17:M23" si="17">INT(G17/10)</f>
        <v>0</v>
      </c>
      <c r="N17" s="8">
        <f t="shared" ref="N17:N23" si="18">INT(G17)-10*M17</f>
        <v>0</v>
      </c>
      <c r="O17" s="8">
        <f t="shared" si="16"/>
        <v>0</v>
      </c>
      <c r="P17" s="8">
        <f t="shared" ref="P17:P23" si="19">INT(100*(G17-N17-10*M17-O17/10)+0.5)</f>
        <v>0</v>
      </c>
      <c r="Q17" s="7">
        <f t="shared" ref="Q17:Q23" si="20">F17</f>
        <v>0</v>
      </c>
      <c r="R17" s="7">
        <f t="shared" ref="R17:R23" si="21">M17</f>
        <v>0</v>
      </c>
      <c r="S17" s="7">
        <f t="shared" ref="S17:S23" si="22">N17</f>
        <v>0</v>
      </c>
      <c r="T17" s="7">
        <f t="shared" ref="T17:T23" si="23">O17</f>
        <v>0</v>
      </c>
      <c r="U17" s="7">
        <f t="shared" ref="U17:U23" si="24">P17</f>
        <v>0</v>
      </c>
      <c r="V17" t="str">
        <f t="shared" ref="V17:V23" si="25">IF(G17="DQ","DQ",IF(G17="NT","NT",IF(G17="DNF","DNF",IF(G17="DNS","DNS",IF(D17="","",IF(F17="",IF(M17&gt;0,CONCATENATE(R17,S17,".",T17),CONCATENATE(S17,".",T17)),CONCATENATE(Q17,":",R17,S17,".",T17)))))))</f>
        <v/>
      </c>
      <c r="W17" t="str">
        <f t="shared" ref="W17:W23" si="26">IF(G17="DQ","DQ",IF(G17="NT","NT",IF(G17="DNF","DNF",IF(G17="DNS","DNS",IF(D17="","",IF(F17="",IF(M17&gt;0,CONCATENATE(R17,S17,".",T17,U17),CONCATENATE(S17,".",T17,U17)),CONCATENATE(Q17,":",R17,S17,".",T17,U17)))))))</f>
        <v/>
      </c>
      <c r="X17" t="str">
        <f>IF(ADMIN2026!$G$8="Photo-finish timing",W17,V17)</f>
        <v/>
      </c>
      <c r="Y17" s="66" t="str">
        <f>IF(E17="","",IF(ADMIN2026!$G$8=ADMIN2026!$D$8,"",IF(P17&gt;0.5,"error 1/100th entry noted","")))</f>
        <v/>
      </c>
    </row>
    <row r="18" spans="1:25">
      <c r="B18" s="94">
        <v>3</v>
      </c>
      <c r="C18" s="38" t="str">
        <f>IF(D18="","",HLOOKUP(D18,ADMIN2026!$B$146:$L$214,H18,FALSE))</f>
        <v/>
      </c>
      <c r="D18" s="38" t="str">
        <f>IF(E18="","",VLOOKUP(E18,ADMIN2026!$B$112:$D$141,2,FALSE))</f>
        <v/>
      </c>
      <c r="E18" s="4"/>
      <c r="F18" s="4"/>
      <c r="G18" s="6"/>
      <c r="H18" s="38" t="str">
        <f>IF(E18&gt;101,H14+2*I14,IF(E18&gt;10,H14+I14,IF(E18&gt;0,H14,"")))</f>
        <v/>
      </c>
      <c r="I18" s="38"/>
      <c r="J18" s="38"/>
      <c r="K18" s="94"/>
      <c r="L18" s="38"/>
      <c r="M18">
        <f t="shared" si="17"/>
        <v>0</v>
      </c>
      <c r="N18" s="8">
        <f t="shared" si="18"/>
        <v>0</v>
      </c>
      <c r="O18" s="8">
        <f t="shared" si="16"/>
        <v>0</v>
      </c>
      <c r="P18" s="8">
        <f t="shared" si="19"/>
        <v>0</v>
      </c>
      <c r="Q18" s="7">
        <f t="shared" si="20"/>
        <v>0</v>
      </c>
      <c r="R18" s="7">
        <f t="shared" si="21"/>
        <v>0</v>
      </c>
      <c r="S18" s="7">
        <f t="shared" si="22"/>
        <v>0</v>
      </c>
      <c r="T18" s="7">
        <f t="shared" si="23"/>
        <v>0</v>
      </c>
      <c r="U18" s="7">
        <f t="shared" si="24"/>
        <v>0</v>
      </c>
      <c r="V18" t="str">
        <f t="shared" si="25"/>
        <v/>
      </c>
      <c r="W18" t="str">
        <f t="shared" si="26"/>
        <v/>
      </c>
      <c r="X18" t="str">
        <f>IF(ADMIN2026!$G$8="Photo-finish timing",W18,V18)</f>
        <v/>
      </c>
      <c r="Y18" s="66" t="str">
        <f>IF(E18="","",IF(ADMIN2026!$G$8=ADMIN2026!$D$8,"",IF(P18&gt;0.5,"error 1/100th entry noted","")))</f>
        <v/>
      </c>
    </row>
    <row r="19" spans="1:25">
      <c r="B19" s="94">
        <v>4</v>
      </c>
      <c r="C19" s="38" t="str">
        <f>IF(D19="","",HLOOKUP(D19,ADMIN2026!$B$146:$L$214,H19,FALSE))</f>
        <v/>
      </c>
      <c r="D19" s="38" t="str">
        <f>IF(E19="","",VLOOKUP(E19,ADMIN2026!$B$112:$D$141,2,FALSE))</f>
        <v/>
      </c>
      <c r="E19" s="4"/>
      <c r="F19" s="4"/>
      <c r="G19" s="6"/>
      <c r="H19" s="38" t="str">
        <f>IF(E19&gt;101,H14+2*I14,IF(E19&gt;10,H14+I14,IF(E19&gt;0,H14,"")))</f>
        <v/>
      </c>
      <c r="I19" s="38"/>
      <c r="J19" s="38"/>
      <c r="K19" s="94"/>
      <c r="L19" s="38"/>
      <c r="M19">
        <f t="shared" si="17"/>
        <v>0</v>
      </c>
      <c r="N19" s="8">
        <f t="shared" si="18"/>
        <v>0</v>
      </c>
      <c r="O19" s="8">
        <f t="shared" si="16"/>
        <v>0</v>
      </c>
      <c r="P19" s="8">
        <f t="shared" si="19"/>
        <v>0</v>
      </c>
      <c r="Q19" s="7">
        <f t="shared" si="20"/>
        <v>0</v>
      </c>
      <c r="R19" s="7">
        <f t="shared" si="21"/>
        <v>0</v>
      </c>
      <c r="S19" s="7">
        <f t="shared" si="22"/>
        <v>0</v>
      </c>
      <c r="T19" s="7">
        <f t="shared" si="23"/>
        <v>0</v>
      </c>
      <c r="U19" s="7">
        <f t="shared" si="24"/>
        <v>0</v>
      </c>
      <c r="V19" t="str">
        <f t="shared" si="25"/>
        <v/>
      </c>
      <c r="W19" t="str">
        <f t="shared" si="26"/>
        <v/>
      </c>
      <c r="X19" t="str">
        <f>IF(ADMIN2026!$G$8="Photo-finish timing",W19,V19)</f>
        <v/>
      </c>
      <c r="Y19" s="66" t="str">
        <f>IF(E19="","",IF(ADMIN2026!$G$8=ADMIN2026!$D$8,"",IF(P19&gt;0.5,"error 1/100th entry noted","")))</f>
        <v/>
      </c>
    </row>
    <row r="20" spans="1:25">
      <c r="B20" s="94">
        <v>5</v>
      </c>
      <c r="C20" s="38" t="str">
        <f>IF(D20="","",HLOOKUP(D20,ADMIN2026!$B$146:$L$214,H20,FALSE))</f>
        <v/>
      </c>
      <c r="D20" s="38" t="str">
        <f>IF(E20="","",VLOOKUP(E20,ADMIN2026!$B$112:$D$141,2,FALSE))</f>
        <v/>
      </c>
      <c r="E20" s="4"/>
      <c r="F20" s="4"/>
      <c r="G20" s="6"/>
      <c r="H20" s="38" t="str">
        <f>IF(E20&gt;101,H14+2*I14,IF(E20&gt;10,H14+I14,IF(E20&gt;0,H14,"")))</f>
        <v/>
      </c>
      <c r="I20" s="38"/>
      <c r="J20" s="38"/>
      <c r="K20" s="94"/>
      <c r="L20" s="38"/>
      <c r="M20">
        <f t="shared" si="17"/>
        <v>0</v>
      </c>
      <c r="N20" s="8">
        <f t="shared" si="18"/>
        <v>0</v>
      </c>
      <c r="O20" s="8">
        <f t="shared" si="16"/>
        <v>0</v>
      </c>
      <c r="P20" s="8">
        <f t="shared" si="19"/>
        <v>0</v>
      </c>
      <c r="Q20" s="7">
        <f t="shared" si="20"/>
        <v>0</v>
      </c>
      <c r="R20" s="7">
        <f t="shared" si="21"/>
        <v>0</v>
      </c>
      <c r="S20" s="7">
        <f t="shared" si="22"/>
        <v>0</v>
      </c>
      <c r="T20" s="7">
        <f t="shared" si="23"/>
        <v>0</v>
      </c>
      <c r="U20" s="7">
        <f t="shared" si="24"/>
        <v>0</v>
      </c>
      <c r="V20" t="str">
        <f t="shared" si="25"/>
        <v/>
      </c>
      <c r="W20" t="str">
        <f t="shared" si="26"/>
        <v/>
      </c>
      <c r="X20" t="str">
        <f>IF(ADMIN2026!$G$8="Photo-finish timing",W20,V20)</f>
        <v/>
      </c>
      <c r="Y20" s="66" t="str">
        <f>IF(E20="","",IF(ADMIN2026!$G$8=ADMIN2026!$D$8,"",IF(P20&gt;0.5,"error 1/100th entry noted","")))</f>
        <v/>
      </c>
    </row>
    <row r="21" spans="1:25">
      <c r="B21" s="94">
        <v>6</v>
      </c>
      <c r="C21" s="38" t="str">
        <f>IF(D21="","",HLOOKUP(D21,ADMIN2026!$B$146:$L$214,H21,FALSE))</f>
        <v/>
      </c>
      <c r="D21" s="38" t="str">
        <f>IF(E21="","",VLOOKUP(E21,ADMIN2026!$B$112:$D$141,2,FALSE))</f>
        <v/>
      </c>
      <c r="E21" s="4"/>
      <c r="F21" s="4"/>
      <c r="G21" s="6"/>
      <c r="H21" s="38" t="str">
        <f>IF(E21&gt;101,H14+2*I14,IF(E21&gt;10,H14+I14,IF(E21&gt;0,H14,"")))</f>
        <v/>
      </c>
      <c r="I21" s="38"/>
      <c r="J21" s="38"/>
      <c r="K21" s="94"/>
      <c r="L21" s="38"/>
      <c r="M21">
        <f t="shared" si="17"/>
        <v>0</v>
      </c>
      <c r="N21" s="8">
        <f t="shared" si="18"/>
        <v>0</v>
      </c>
      <c r="O21" s="8">
        <f t="shared" si="16"/>
        <v>0</v>
      </c>
      <c r="P21" s="8">
        <f t="shared" si="19"/>
        <v>0</v>
      </c>
      <c r="Q21" s="7">
        <f t="shared" si="20"/>
        <v>0</v>
      </c>
      <c r="R21" s="7">
        <f t="shared" si="21"/>
        <v>0</v>
      </c>
      <c r="S21" s="7">
        <f t="shared" si="22"/>
        <v>0</v>
      </c>
      <c r="T21" s="7">
        <f t="shared" si="23"/>
        <v>0</v>
      </c>
      <c r="U21" s="7">
        <f t="shared" si="24"/>
        <v>0</v>
      </c>
      <c r="V21" t="str">
        <f t="shared" si="25"/>
        <v/>
      </c>
      <c r="W21" t="str">
        <f t="shared" si="26"/>
        <v/>
      </c>
      <c r="X21" t="str">
        <f>IF(ADMIN2026!$G$8="Photo-finish timing",W21,V21)</f>
        <v/>
      </c>
      <c r="Y21" s="66" t="str">
        <f>IF(E21="","",IF(ADMIN2026!$G$8=ADMIN2026!$D$8,"",IF(P21&gt;0.5,"error 1/100th entry noted","")))</f>
        <v/>
      </c>
    </row>
    <row r="22" spans="1:25">
      <c r="B22" s="94">
        <v>7</v>
      </c>
      <c r="C22" s="38" t="str">
        <f>IF(D22="","",HLOOKUP(D22,ADMIN2026!$B$146:$L$214,H22,FALSE))</f>
        <v/>
      </c>
      <c r="D22" s="38" t="str">
        <f>IF(E22="","",VLOOKUP(E22,ADMIN2026!$B$112:$D$141,2,FALSE))</f>
        <v/>
      </c>
      <c r="E22" s="4"/>
      <c r="F22" s="4"/>
      <c r="G22" s="6"/>
      <c r="H22" s="38" t="str">
        <f>IF(E22&gt;101,H14+2*I14,IF(E22&gt;10,H14+I14,IF(E22&gt;0,H14,"")))</f>
        <v/>
      </c>
      <c r="I22" s="38"/>
      <c r="J22" s="38"/>
      <c r="K22" s="94"/>
      <c r="L22" s="38"/>
      <c r="M22">
        <f t="shared" si="17"/>
        <v>0</v>
      </c>
      <c r="N22" s="8">
        <f t="shared" si="18"/>
        <v>0</v>
      </c>
      <c r="O22" s="8">
        <f t="shared" si="16"/>
        <v>0</v>
      </c>
      <c r="P22" s="8">
        <f t="shared" si="19"/>
        <v>0</v>
      </c>
      <c r="Q22" s="7">
        <f t="shared" si="20"/>
        <v>0</v>
      </c>
      <c r="R22" s="7">
        <f t="shared" si="21"/>
        <v>0</v>
      </c>
      <c r="S22" s="7">
        <f t="shared" si="22"/>
        <v>0</v>
      </c>
      <c r="T22" s="7">
        <f t="shared" si="23"/>
        <v>0</v>
      </c>
      <c r="U22" s="7">
        <f t="shared" si="24"/>
        <v>0</v>
      </c>
      <c r="V22" t="str">
        <f t="shared" si="25"/>
        <v/>
      </c>
      <c r="W22" t="str">
        <f t="shared" si="26"/>
        <v/>
      </c>
      <c r="X22" t="str">
        <f>IF(ADMIN2026!$G$8="Photo-finish timing",W22,V22)</f>
        <v/>
      </c>
      <c r="Y22" s="66" t="str">
        <f>IF(E22="","",IF(ADMIN2026!$G$8=ADMIN2026!$D$8,"",IF(P22&gt;0.5,"error 1/100th entry noted","")))</f>
        <v/>
      </c>
    </row>
    <row r="23" spans="1:25">
      <c r="B23" s="94">
        <v>8</v>
      </c>
      <c r="C23" s="38" t="str">
        <f>IF(D23="","",HLOOKUP(D23,ADMIN2026!$B$146:$L$214,H23,FALSE))</f>
        <v/>
      </c>
      <c r="D23" s="38" t="str">
        <f>IF(E23="","",VLOOKUP(E23,ADMIN2026!$B$112:$D$141,2,FALSE))</f>
        <v/>
      </c>
      <c r="E23" s="4"/>
      <c r="F23" s="4"/>
      <c r="G23" s="6"/>
      <c r="H23" s="38" t="str">
        <f>IF(E23&gt;101,H14+2*I14,IF(E23&gt;10,H14+I14,IF(E23&gt;0,H14,"")))</f>
        <v/>
      </c>
      <c r="I23" s="38"/>
      <c r="J23" s="38"/>
      <c r="K23" s="94"/>
      <c r="L23" s="38"/>
      <c r="M23">
        <f t="shared" si="17"/>
        <v>0</v>
      </c>
      <c r="N23" s="8">
        <f t="shared" si="18"/>
        <v>0</v>
      </c>
      <c r="O23" s="8">
        <f t="shared" si="16"/>
        <v>0</v>
      </c>
      <c r="P23" s="8">
        <f t="shared" si="19"/>
        <v>0</v>
      </c>
      <c r="Q23" s="7">
        <f t="shared" si="20"/>
        <v>0</v>
      </c>
      <c r="R23" s="7">
        <f t="shared" si="21"/>
        <v>0</v>
      </c>
      <c r="S23" s="7">
        <f t="shared" si="22"/>
        <v>0</v>
      </c>
      <c r="T23" s="7">
        <f t="shared" si="23"/>
        <v>0</v>
      </c>
      <c r="U23" s="7">
        <f t="shared" si="24"/>
        <v>0</v>
      </c>
      <c r="V23" t="str">
        <f t="shared" si="25"/>
        <v/>
      </c>
      <c r="W23" t="str">
        <f t="shared" si="26"/>
        <v/>
      </c>
      <c r="X23" t="str">
        <f>IF(ADMIN2026!$G$8="Photo-finish timing",W23,V23)</f>
        <v/>
      </c>
      <c r="Y23" s="66" t="str">
        <f>IF(E23="","",IF(ADMIN2026!$G$8=ADMIN2026!$D$8,"",IF(P23&gt;0.5,"error 1/100th entry noted","")))</f>
        <v/>
      </c>
    </row>
    <row r="24" spans="1:25">
      <c r="A24" s="3" t="s">
        <v>0</v>
      </c>
      <c r="B24" s="3"/>
      <c r="C24" s="3"/>
      <c r="D24" s="3"/>
      <c r="E24" s="3"/>
      <c r="F24" s="3"/>
      <c r="G24" s="67"/>
      <c r="H24" s="3" t="str">
        <f>H2</f>
        <v>line base</v>
      </c>
      <c r="I24" s="3" t="str">
        <f>I2</f>
        <v>step</v>
      </c>
      <c r="J24" s="3"/>
      <c r="K24" s="3"/>
      <c r="L24" s="3"/>
      <c r="M24" s="3"/>
      <c r="N24" s="3"/>
      <c r="O24" s="3"/>
      <c r="P24" s="3"/>
      <c r="Q24" s="3"/>
      <c r="R24" s="3"/>
      <c r="S24" s="3"/>
      <c r="T24" s="3"/>
      <c r="U24" s="3"/>
      <c r="V24" s="3"/>
      <c r="W24" s="3"/>
      <c r="X24" s="3"/>
      <c r="Y24" s="3"/>
    </row>
    <row r="25" spans="1:25">
      <c r="A25" s="3">
        <f>C2</f>
        <v>100</v>
      </c>
      <c r="B25" s="37" t="s">
        <v>453</v>
      </c>
      <c r="C25" s="37" t="s">
        <v>62</v>
      </c>
      <c r="D25" s="5"/>
      <c r="E25" s="37" t="s">
        <v>63</v>
      </c>
      <c r="F25" s="37" t="str">
        <f>F3</f>
        <v>Perf. Minutes</v>
      </c>
      <c r="G25" s="63" t="str">
        <f>G3</f>
        <v>Perf. Seconds</v>
      </c>
      <c r="H25" s="37">
        <f>VLOOKUP(A56,ADMIN2026!$B$146:$M$166,12,FALSE)</f>
        <v>3</v>
      </c>
      <c r="I25" s="37">
        <f>$I$3</f>
        <v>24</v>
      </c>
      <c r="J25" s="37" t="s">
        <v>79</v>
      </c>
      <c r="K25" s="37" t="s">
        <v>59</v>
      </c>
      <c r="L25" s="37" t="s">
        <v>83</v>
      </c>
      <c r="M25" s="3" t="s">
        <v>132</v>
      </c>
      <c r="N25" s="3" t="s">
        <v>132</v>
      </c>
      <c r="O25" s="3" t="s">
        <v>133</v>
      </c>
      <c r="P25" s="3" t="s">
        <v>193</v>
      </c>
      <c r="Q25" s="3" t="s">
        <v>137</v>
      </c>
      <c r="R25" s="3" t="s">
        <v>192</v>
      </c>
      <c r="S25" s="3" t="s">
        <v>134</v>
      </c>
      <c r="T25" s="3" t="s">
        <v>135</v>
      </c>
      <c r="U25" s="3" t="s">
        <v>194</v>
      </c>
      <c r="V25" s="3" t="s">
        <v>195</v>
      </c>
      <c r="W25" s="3" t="s">
        <v>197</v>
      </c>
      <c r="X25" s="3" t="s">
        <v>136</v>
      </c>
      <c r="Y25" s="3" t="s">
        <v>236</v>
      </c>
    </row>
    <row r="26" spans="1:25">
      <c r="A26" s="64" t="str">
        <f>$A$4</f>
        <v>MEN</v>
      </c>
      <c r="B26" s="37" t="s">
        <v>59</v>
      </c>
      <c r="C26" s="37" t="s">
        <v>60</v>
      </c>
      <c r="D26" s="37" t="s">
        <v>61</v>
      </c>
      <c r="E26" s="37" t="s">
        <v>108</v>
      </c>
      <c r="F26" s="37" t="str">
        <f>F4</f>
        <v>Whole mins.</v>
      </c>
      <c r="G26" s="63" t="str">
        <f>G4</f>
        <v>xx.yy or xx.y</v>
      </c>
      <c r="H26" s="37" t="str">
        <f>H4</f>
        <v>line to look up</v>
      </c>
      <c r="I26" s="37"/>
      <c r="J26" s="37" t="s">
        <v>80</v>
      </c>
      <c r="K26" s="37" t="s">
        <v>80</v>
      </c>
      <c r="L26" s="37" t="s">
        <v>80</v>
      </c>
      <c r="M26" s="3" t="s">
        <v>192</v>
      </c>
      <c r="N26" s="3" t="s">
        <v>130</v>
      </c>
      <c r="O26" s="3" t="s">
        <v>130</v>
      </c>
      <c r="P26" s="3" t="s">
        <v>130</v>
      </c>
      <c r="Q26" s="3" t="s">
        <v>131</v>
      </c>
      <c r="R26" s="3" t="s">
        <v>131</v>
      </c>
      <c r="S26" s="3" t="s">
        <v>131</v>
      </c>
      <c r="T26" s="3" t="s">
        <v>131</v>
      </c>
      <c r="U26" s="3" t="s">
        <v>131</v>
      </c>
      <c r="V26" s="3" t="s">
        <v>196</v>
      </c>
      <c r="W26" s="3" t="s">
        <v>196</v>
      </c>
      <c r="X26" s="3" t="s">
        <v>146</v>
      </c>
      <c r="Y26" s="3" t="s">
        <v>237</v>
      </c>
    </row>
    <row r="27" spans="1:25">
      <c r="B27" s="94">
        <v>1</v>
      </c>
      <c r="C27" s="38" t="str">
        <f>IF(D27="","",HLOOKUP(D27,ADMIN2026!$B$146:$L$214,H27,FALSE))</f>
        <v/>
      </c>
      <c r="D27" s="38" t="str">
        <f>IF(E27="","",VLOOKUP(E27,ADMIN2026!$B$112:$D$141,2,FALSE))</f>
        <v/>
      </c>
      <c r="E27" s="4"/>
      <c r="F27" s="4"/>
      <c r="G27" s="6"/>
      <c r="H27" s="38" t="str">
        <f>IF(E27&gt;101,H25+2*I25,IF(E27&gt;10,H25+I25,IF(E27&gt;0,H25,"")))</f>
        <v/>
      </c>
      <c r="I27" s="38"/>
      <c r="J27" s="38"/>
      <c r="K27" s="94"/>
      <c r="L27" s="38"/>
      <c r="M27">
        <f>INT(G27/10)</f>
        <v>0</v>
      </c>
      <c r="N27" s="8">
        <f>INT(G27)-10*M27</f>
        <v>0</v>
      </c>
      <c r="O27" s="8">
        <f t="shared" ref="O27:O34" si="27">INT((INT(10*(G27-N27-10*M27)+0.001))/1)</f>
        <v>0</v>
      </c>
      <c r="P27" s="8">
        <f>INT(100*(G27-N27-10*M27-O27/10)+0.5)</f>
        <v>0</v>
      </c>
      <c r="Q27" s="7">
        <f>F27</f>
        <v>0</v>
      </c>
      <c r="R27" s="7">
        <f>M27</f>
        <v>0</v>
      </c>
      <c r="S27" s="7">
        <f>N27</f>
        <v>0</v>
      </c>
      <c r="T27" s="7">
        <f>O27</f>
        <v>0</v>
      </c>
      <c r="U27" s="7">
        <f>P27</f>
        <v>0</v>
      </c>
      <c r="V27" t="str">
        <f>IF(G27="DQ","DQ",IF(G27="NT","NT",IF(G27="DNF","DNF",IF(G27="DNS","DNS",IF(D27="","",IF(F27="",IF(M27&gt;0,CONCATENATE(R27,S27,".",T27),CONCATENATE(S27,".",T27)),CONCATENATE(Q27,":",R27,S27,".",T27)))))))</f>
        <v/>
      </c>
      <c r="W27" t="str">
        <f>IF(G27="DQ","DQ",IF(G27="NT","NT",IF(G27="DNF","DNF",IF(G27="DNS","DNS",IF(D27="","",IF(F27="",IF(M27&gt;0,CONCATENATE(R27,S27,".",T27,U27),CONCATENATE(S27,".",T27,U27)),CONCATENATE(Q27,":",R27,S27,".",T27,U27)))))))</f>
        <v/>
      </c>
      <c r="X27" t="str">
        <f>IF(ADMIN2026!$G$8="Photo-finish timing",W27,V27)</f>
        <v/>
      </c>
      <c r="Y27" s="66" t="str">
        <f>IF(E27="","",IF(ADMIN2026!$G$8=ADMIN2026!$D$8,"",IF(P27&gt;0.5,"error 1/100th entry noted","")))</f>
        <v/>
      </c>
    </row>
    <row r="28" spans="1:25">
      <c r="B28" s="94">
        <v>2</v>
      </c>
      <c r="C28" s="38" t="str">
        <f>IF(D28="","",HLOOKUP(D28,ADMIN2026!$B$146:$L$214,H28,FALSE))</f>
        <v/>
      </c>
      <c r="D28" s="38" t="str">
        <f>IF(E28="","",VLOOKUP(E28,ADMIN2026!$B$112:$D$141,2,FALSE))</f>
        <v/>
      </c>
      <c r="E28" s="4"/>
      <c r="F28" s="4"/>
      <c r="G28" s="6"/>
      <c r="H28" s="38" t="str">
        <f>IF(E28&gt;101,H25+2*I25,IF(E28&gt;10,H25+I25,IF(E28&gt;0,H25,"")))</f>
        <v/>
      </c>
      <c r="I28" s="38"/>
      <c r="J28" s="38"/>
      <c r="K28" s="94"/>
      <c r="L28" s="38"/>
      <c r="M28">
        <f t="shared" ref="M28:M34" si="28">INT(G28/10)</f>
        <v>0</v>
      </c>
      <c r="N28" s="8">
        <f t="shared" ref="N28:N34" si="29">INT(G28)-10*M28</f>
        <v>0</v>
      </c>
      <c r="O28" s="8">
        <f t="shared" si="27"/>
        <v>0</v>
      </c>
      <c r="P28" s="8">
        <f t="shared" ref="P28:P34" si="30">INT(100*(G28-N28-10*M28-O28/10)+0.5)</f>
        <v>0</v>
      </c>
      <c r="Q28" s="7">
        <f t="shared" ref="Q28:Q34" si="31">F28</f>
        <v>0</v>
      </c>
      <c r="R28" s="7">
        <f t="shared" ref="R28:R34" si="32">M28</f>
        <v>0</v>
      </c>
      <c r="S28" s="7">
        <f t="shared" ref="S28:S34" si="33">N28</f>
        <v>0</v>
      </c>
      <c r="T28" s="7">
        <f t="shared" ref="T28:T34" si="34">O28</f>
        <v>0</v>
      </c>
      <c r="U28" s="7">
        <f t="shared" ref="U28:U34" si="35">P28</f>
        <v>0</v>
      </c>
      <c r="V28" t="str">
        <f t="shared" ref="V28:V34" si="36">IF(G28="DQ","DQ",IF(G28="NT","NT",IF(G28="DNF","DNF",IF(G28="DNS","DNS",IF(D28="","",IF(F28="",IF(M28&gt;0,CONCATENATE(R28,S28,".",T28),CONCATENATE(S28,".",T28)),CONCATENATE(Q28,":",R28,S28,".",T28)))))))</f>
        <v/>
      </c>
      <c r="W28" t="str">
        <f t="shared" ref="W28:W34" si="37">IF(G28="DQ","DQ",IF(G28="NT","NT",IF(G28="DNF","DNF",IF(G28="DNS","DNS",IF(D28="","",IF(F28="",IF(M28&gt;0,CONCATENATE(R28,S28,".",T28,U28),CONCATENATE(S28,".",T28,U28)),CONCATENATE(Q28,":",R28,S28,".",T28,U28)))))))</f>
        <v/>
      </c>
      <c r="X28" t="str">
        <f>IF(ADMIN2026!$G$8="Photo-finish timing",W28,V28)</f>
        <v/>
      </c>
      <c r="Y28" s="66" t="str">
        <f>IF(E28="","",IF(ADMIN2026!$G$8=ADMIN2026!$D$8,"",IF(P28&gt;0.5,"error 1/100th entry noted","")))</f>
        <v/>
      </c>
    </row>
    <row r="29" spans="1:25">
      <c r="B29" s="94">
        <v>3</v>
      </c>
      <c r="C29" s="38" t="str">
        <f>IF(D29="","",HLOOKUP(D29,ADMIN2026!$B$146:$L$214,H29,FALSE))</f>
        <v/>
      </c>
      <c r="D29" s="38" t="str">
        <f>IF(E29="","",VLOOKUP(E29,ADMIN2026!$B$112:$D$141,2,FALSE))</f>
        <v/>
      </c>
      <c r="E29" s="4"/>
      <c r="F29" s="4"/>
      <c r="G29" s="6"/>
      <c r="H29" s="38" t="str">
        <f>IF(E29&gt;101,H25+2*I25,IF(E29&gt;10,H25+I25,IF(E29&gt;0,H25,"")))</f>
        <v/>
      </c>
      <c r="I29" s="38"/>
      <c r="J29" s="38"/>
      <c r="K29" s="94"/>
      <c r="L29" s="38"/>
      <c r="M29">
        <f t="shared" si="28"/>
        <v>0</v>
      </c>
      <c r="N29" s="8">
        <f t="shared" si="29"/>
        <v>0</v>
      </c>
      <c r="O29" s="8">
        <f t="shared" si="27"/>
        <v>0</v>
      </c>
      <c r="P29" s="8">
        <f t="shared" si="30"/>
        <v>0</v>
      </c>
      <c r="Q29" s="7">
        <f t="shared" si="31"/>
        <v>0</v>
      </c>
      <c r="R29" s="7">
        <f t="shared" si="32"/>
        <v>0</v>
      </c>
      <c r="S29" s="7">
        <f t="shared" si="33"/>
        <v>0</v>
      </c>
      <c r="T29" s="7">
        <f t="shared" si="34"/>
        <v>0</v>
      </c>
      <c r="U29" s="7">
        <f t="shared" si="35"/>
        <v>0</v>
      </c>
      <c r="V29" t="str">
        <f t="shared" si="36"/>
        <v/>
      </c>
      <c r="W29" t="str">
        <f t="shared" si="37"/>
        <v/>
      </c>
      <c r="X29" t="str">
        <f>IF(ADMIN2026!$G$8="Photo-finish timing",W29,V29)</f>
        <v/>
      </c>
      <c r="Y29" s="66" t="str">
        <f>IF(E29="","",IF(ADMIN2026!$G$8=ADMIN2026!$D$8,"",IF(P29&gt;0.5,"error 1/100th entry noted","")))</f>
        <v/>
      </c>
    </row>
    <row r="30" spans="1:25">
      <c r="B30" s="94">
        <v>4</v>
      </c>
      <c r="C30" s="38" t="str">
        <f>IF(D30="","",HLOOKUP(D30,ADMIN2026!$B$146:$L$214,H30,FALSE))</f>
        <v/>
      </c>
      <c r="D30" s="38" t="str">
        <f>IF(E30="","",VLOOKUP(E30,ADMIN2026!$B$112:$D$141,2,FALSE))</f>
        <v/>
      </c>
      <c r="E30" s="4"/>
      <c r="F30" s="4"/>
      <c r="G30" s="6"/>
      <c r="H30" s="38" t="str">
        <f>IF(E30&gt;101,H25+2*I25,IF(E30&gt;10,H25+I25,IF(E30&gt;0,H25,"")))</f>
        <v/>
      </c>
      <c r="I30" s="38"/>
      <c r="J30" s="38"/>
      <c r="K30" s="94"/>
      <c r="L30" s="38"/>
      <c r="M30">
        <f t="shared" si="28"/>
        <v>0</v>
      </c>
      <c r="N30" s="8">
        <f t="shared" si="29"/>
        <v>0</v>
      </c>
      <c r="O30" s="8">
        <f t="shared" si="27"/>
        <v>0</v>
      </c>
      <c r="P30" s="8">
        <f t="shared" si="30"/>
        <v>0</v>
      </c>
      <c r="Q30" s="7">
        <f t="shared" si="31"/>
        <v>0</v>
      </c>
      <c r="R30" s="7">
        <f t="shared" si="32"/>
        <v>0</v>
      </c>
      <c r="S30" s="7">
        <f t="shared" si="33"/>
        <v>0</v>
      </c>
      <c r="T30" s="7">
        <f t="shared" si="34"/>
        <v>0</v>
      </c>
      <c r="U30" s="7">
        <f t="shared" si="35"/>
        <v>0</v>
      </c>
      <c r="V30" t="str">
        <f t="shared" si="36"/>
        <v/>
      </c>
      <c r="W30" t="str">
        <f t="shared" si="37"/>
        <v/>
      </c>
      <c r="X30" t="str">
        <f>IF(ADMIN2026!$G$8="Photo-finish timing",W30,V30)</f>
        <v/>
      </c>
      <c r="Y30" s="66" t="str">
        <f>IF(E30="","",IF(ADMIN2026!$G$8=ADMIN2026!$D$8,"",IF(P30&gt;0.5,"error 1/100th entry noted","")))</f>
        <v/>
      </c>
    </row>
    <row r="31" spans="1:25">
      <c r="B31" s="94">
        <v>5</v>
      </c>
      <c r="C31" s="38" t="str">
        <f>IF(D31="","",HLOOKUP(D31,ADMIN2026!$B$146:$L$214,H31,FALSE))</f>
        <v/>
      </c>
      <c r="D31" s="38" t="str">
        <f>IF(E31="","",VLOOKUP(E31,ADMIN2026!$B$112:$D$141,2,FALSE))</f>
        <v/>
      </c>
      <c r="E31" s="4"/>
      <c r="F31" s="4"/>
      <c r="G31" s="6"/>
      <c r="H31" s="38" t="str">
        <f>IF(E31&gt;101,H25+2*I25,IF(E31&gt;10,H25+I25,IF(E31&gt;0,H25,"")))</f>
        <v/>
      </c>
      <c r="I31" s="38"/>
      <c r="J31" s="38"/>
      <c r="K31" s="94"/>
      <c r="L31" s="38"/>
      <c r="M31">
        <f t="shared" si="28"/>
        <v>0</v>
      </c>
      <c r="N31" s="8">
        <f t="shared" si="29"/>
        <v>0</v>
      </c>
      <c r="O31" s="8">
        <f t="shared" si="27"/>
        <v>0</v>
      </c>
      <c r="P31" s="8">
        <f t="shared" si="30"/>
        <v>0</v>
      </c>
      <c r="Q31" s="7">
        <f t="shared" si="31"/>
        <v>0</v>
      </c>
      <c r="R31" s="7">
        <f t="shared" si="32"/>
        <v>0</v>
      </c>
      <c r="S31" s="7">
        <f t="shared" si="33"/>
        <v>0</v>
      </c>
      <c r="T31" s="7">
        <f t="shared" si="34"/>
        <v>0</v>
      </c>
      <c r="U31" s="7">
        <f t="shared" si="35"/>
        <v>0</v>
      </c>
      <c r="V31" t="str">
        <f t="shared" si="36"/>
        <v/>
      </c>
      <c r="W31" t="str">
        <f t="shared" si="37"/>
        <v/>
      </c>
      <c r="X31" t="str">
        <f>IF(ADMIN2026!$G$8="Photo-finish timing",W31,V31)</f>
        <v/>
      </c>
      <c r="Y31" s="66" t="str">
        <f>IF(E31="","",IF(ADMIN2026!$G$8=ADMIN2026!$D$8,"",IF(P31&gt;0.5,"error 1/100th entry noted","")))</f>
        <v/>
      </c>
    </row>
    <row r="32" spans="1:25">
      <c r="B32" s="94">
        <v>6</v>
      </c>
      <c r="C32" s="38" t="str">
        <f>IF(D32="","",HLOOKUP(D32,ADMIN2026!$B$146:$L$214,H32,FALSE))</f>
        <v/>
      </c>
      <c r="D32" s="38" t="str">
        <f>IF(E32="","",VLOOKUP(E32,ADMIN2026!$B$112:$D$141,2,FALSE))</f>
        <v/>
      </c>
      <c r="E32" s="4"/>
      <c r="F32" s="4"/>
      <c r="G32" s="6"/>
      <c r="H32" s="38" t="str">
        <f>IF(E32&gt;101,H25+2*I25,IF(E32&gt;10,H25+I25,IF(E32&gt;0,H25,"")))</f>
        <v/>
      </c>
      <c r="I32" s="38"/>
      <c r="J32" s="38"/>
      <c r="K32" s="94"/>
      <c r="L32" s="38"/>
      <c r="M32">
        <f t="shared" si="28"/>
        <v>0</v>
      </c>
      <c r="N32" s="8">
        <f t="shared" si="29"/>
        <v>0</v>
      </c>
      <c r="O32" s="8">
        <f t="shared" si="27"/>
        <v>0</v>
      </c>
      <c r="P32" s="8">
        <f t="shared" si="30"/>
        <v>0</v>
      </c>
      <c r="Q32" s="7">
        <f t="shared" si="31"/>
        <v>0</v>
      </c>
      <c r="R32" s="7">
        <f t="shared" si="32"/>
        <v>0</v>
      </c>
      <c r="S32" s="7">
        <f t="shared" si="33"/>
        <v>0</v>
      </c>
      <c r="T32" s="7">
        <f t="shared" si="34"/>
        <v>0</v>
      </c>
      <c r="U32" s="7">
        <f t="shared" si="35"/>
        <v>0</v>
      </c>
      <c r="V32" t="str">
        <f t="shared" si="36"/>
        <v/>
      </c>
      <c r="W32" t="str">
        <f t="shared" si="37"/>
        <v/>
      </c>
      <c r="X32" t="str">
        <f>IF(ADMIN2026!$G$8="Photo-finish timing",W32,V32)</f>
        <v/>
      </c>
      <c r="Y32" s="66" t="str">
        <f>IF(E32="","",IF(ADMIN2026!$G$8=ADMIN2026!$D$8,"",IF(P32&gt;0.5,"error 1/100th entry noted","")))</f>
        <v/>
      </c>
    </row>
    <row r="33" spans="2:25">
      <c r="B33" s="94">
        <v>7</v>
      </c>
      <c r="C33" s="38" t="str">
        <f>IF(D33="","",HLOOKUP(D33,ADMIN2026!$B$146:$L$214,H33,FALSE))</f>
        <v/>
      </c>
      <c r="D33" s="38" t="str">
        <f>IF(E33="","",VLOOKUP(E33,ADMIN2026!$B$112:$D$141,2,FALSE))</f>
        <v/>
      </c>
      <c r="E33" s="4"/>
      <c r="F33" s="4"/>
      <c r="G33" s="6"/>
      <c r="H33" s="38" t="str">
        <f>IF(E33&gt;101,H25+2*I25,IF(E33&gt;10,H25+I25,IF(E33&gt;0,H25,"")))</f>
        <v/>
      </c>
      <c r="I33" s="38"/>
      <c r="J33" s="38"/>
      <c r="K33" s="94"/>
      <c r="L33" s="38"/>
      <c r="M33">
        <f t="shared" si="28"/>
        <v>0</v>
      </c>
      <c r="N33" s="8">
        <f t="shared" si="29"/>
        <v>0</v>
      </c>
      <c r="O33" s="8">
        <f t="shared" si="27"/>
        <v>0</v>
      </c>
      <c r="P33" s="8">
        <f t="shared" si="30"/>
        <v>0</v>
      </c>
      <c r="Q33" s="7">
        <f t="shared" si="31"/>
        <v>0</v>
      </c>
      <c r="R33" s="7">
        <f t="shared" si="32"/>
        <v>0</v>
      </c>
      <c r="S33" s="7">
        <f t="shared" si="33"/>
        <v>0</v>
      </c>
      <c r="T33" s="7">
        <f t="shared" si="34"/>
        <v>0</v>
      </c>
      <c r="U33" s="7">
        <f t="shared" si="35"/>
        <v>0</v>
      </c>
      <c r="V33" t="str">
        <f t="shared" si="36"/>
        <v/>
      </c>
      <c r="W33" t="str">
        <f t="shared" si="37"/>
        <v/>
      </c>
      <c r="X33" t="str">
        <f>IF(ADMIN2026!$G$8="Photo-finish timing",W33,V33)</f>
        <v/>
      </c>
      <c r="Y33" s="66" t="str">
        <f>IF(E33="","",IF(ADMIN2026!$G$8=ADMIN2026!$D$8,"",IF(P33&gt;0.5,"error 1/100th entry noted","")))</f>
        <v/>
      </c>
    </row>
    <row r="34" spans="2:25">
      <c r="B34" s="94">
        <v>8</v>
      </c>
      <c r="C34" s="38" t="str">
        <f>IF(D34="","",HLOOKUP(D34,ADMIN2026!$B$146:$L$214,H34,FALSE))</f>
        <v/>
      </c>
      <c r="D34" s="38" t="str">
        <f>IF(E34="","",VLOOKUP(E34,ADMIN2026!$B$112:$D$141,2,FALSE))</f>
        <v/>
      </c>
      <c r="E34" s="4"/>
      <c r="F34" s="4"/>
      <c r="G34" s="6"/>
      <c r="H34" s="38" t="str">
        <f>IF(E34&gt;101,H25+2*I25,IF(E34&gt;10,H25+I25,IF(E34&gt;0,H25,"")))</f>
        <v/>
      </c>
      <c r="I34" s="38"/>
      <c r="J34" s="38"/>
      <c r="K34" s="94"/>
      <c r="L34" s="38"/>
      <c r="M34">
        <f t="shared" si="28"/>
        <v>0</v>
      </c>
      <c r="N34" s="8">
        <f t="shared" si="29"/>
        <v>0</v>
      </c>
      <c r="O34" s="8">
        <f t="shared" si="27"/>
        <v>0</v>
      </c>
      <c r="P34" s="8">
        <f t="shared" si="30"/>
        <v>0</v>
      </c>
      <c r="Q34" s="7">
        <f t="shared" si="31"/>
        <v>0</v>
      </c>
      <c r="R34" s="7">
        <f t="shared" si="32"/>
        <v>0</v>
      </c>
      <c r="S34" s="7">
        <f t="shared" si="33"/>
        <v>0</v>
      </c>
      <c r="T34" s="7">
        <f t="shared" si="34"/>
        <v>0</v>
      </c>
      <c r="U34" s="7">
        <f t="shared" si="35"/>
        <v>0</v>
      </c>
      <c r="V34" t="str">
        <f t="shared" si="36"/>
        <v/>
      </c>
      <c r="W34" t="str">
        <f t="shared" si="37"/>
        <v/>
      </c>
      <c r="X34" t="str">
        <f>IF(ADMIN2026!$G$8="Photo-finish timing",W34,V34)</f>
        <v/>
      </c>
      <c r="Y34" s="66" t="str">
        <f>IF(E34="","",IF(ADMIN2026!$G$8=ADMIN2026!$D$8,"",IF(P34&gt;0.5,"error 1/100th entry noted","")))</f>
        <v/>
      </c>
    </row>
    <row r="35" spans="2:25">
      <c r="G35"/>
      <c r="N35" s="8"/>
      <c r="O35" s="8"/>
      <c r="P35" s="8"/>
      <c r="Q35" s="7"/>
      <c r="R35" s="7"/>
      <c r="S35" s="7"/>
      <c r="T35" s="7"/>
      <c r="U35" s="7"/>
      <c r="Y35" s="66"/>
    </row>
    <row r="36" spans="2:25" hidden="1">
      <c r="G36"/>
      <c r="K36" t="s">
        <v>462</v>
      </c>
      <c r="N36" s="8"/>
      <c r="O36" s="8"/>
      <c r="P36" s="8"/>
      <c r="Q36" s="7"/>
      <c r="R36" s="7"/>
      <c r="S36" s="7"/>
      <c r="T36" s="7"/>
      <c r="U36" s="7"/>
      <c r="Y36" s="66"/>
    </row>
    <row r="37" spans="2:25" hidden="1">
      <c r="B37" s="3" t="s">
        <v>454</v>
      </c>
      <c r="G37"/>
      <c r="I37">
        <f>10000*10000-100</f>
        <v>99999900</v>
      </c>
      <c r="K37" t="s">
        <v>463</v>
      </c>
      <c r="L37" t="s">
        <v>464</v>
      </c>
      <c r="M37" t="s">
        <v>465</v>
      </c>
      <c r="N37" s="8" t="s">
        <v>466</v>
      </c>
      <c r="O37" s="8"/>
      <c r="P37" s="8"/>
      <c r="Q37" s="7"/>
      <c r="R37" s="7"/>
      <c r="S37" s="7"/>
      <c r="T37" s="7"/>
      <c r="U37" s="7"/>
      <c r="Y37" s="66"/>
    </row>
    <row r="38" spans="2:25" hidden="1">
      <c r="B38" s="94">
        <v>1</v>
      </c>
      <c r="C38" s="38">
        <v>1</v>
      </c>
      <c r="D38" s="38">
        <f>_xlfn.RANK.AVG(H38,H38:H53,1)</f>
        <v>1</v>
      </c>
      <c r="E38" s="137">
        <f>E16</f>
        <v>0</v>
      </c>
      <c r="F38" s="137">
        <f t="shared" ref="F38:G38" si="38">F16</f>
        <v>0</v>
      </c>
      <c r="G38" s="137">
        <f t="shared" si="38"/>
        <v>0</v>
      </c>
      <c r="H38" s="38">
        <f>IF(J38&lt;100,10000*10000+B38,J38)</f>
        <v>100000001</v>
      </c>
      <c r="I38" s="38">
        <f>I37+C38</f>
        <v>99999901</v>
      </c>
      <c r="J38" s="38">
        <f>IF(G38="DQ",I38,IF(G38="DNS",I38,IF(G38="DNF",I38,IF(G38="NM",I38,IF(G38="NH",I38,IF(G38="NT",I38,10000*(60*F38+G38)+C38))))))</f>
        <v>1</v>
      </c>
      <c r="K38" s="38">
        <f>VLOOKUP(C38,D38:G53,4,FALSE)</f>
        <v>0</v>
      </c>
      <c r="L38" s="38">
        <v>0</v>
      </c>
      <c r="M38" s="38">
        <f>IF(K38&lt;0.1,0,IF(K39=K38,1,0))</f>
        <v>0</v>
      </c>
      <c r="N38" s="8">
        <f>IF(L38+M38&gt;0.5,1,0)</f>
        <v>0</v>
      </c>
      <c r="O38" s="8"/>
      <c r="P38" s="8"/>
      <c r="Q38" s="7"/>
      <c r="R38" s="7"/>
      <c r="S38" s="7"/>
      <c r="T38" s="7"/>
      <c r="U38" s="7"/>
      <c r="Y38" s="66"/>
    </row>
    <row r="39" spans="2:25" hidden="1">
      <c r="B39" s="94">
        <v>2</v>
      </c>
      <c r="C39" s="38">
        <v>2</v>
      </c>
      <c r="D39" s="38">
        <f>_xlfn.RANK.AVG(H39,H38:H53,1)</f>
        <v>2</v>
      </c>
      <c r="E39" s="137">
        <f t="shared" ref="E39:G39" si="39">E17</f>
        <v>0</v>
      </c>
      <c r="F39" s="137">
        <f t="shared" si="39"/>
        <v>0</v>
      </c>
      <c r="G39" s="137">
        <f t="shared" si="39"/>
        <v>0</v>
      </c>
      <c r="H39" s="38">
        <f t="shared" ref="H39:H53" si="40">IF(J39&lt;100,10000*10000+B39,J39)</f>
        <v>100000002</v>
      </c>
      <c r="I39" s="38">
        <f>I37+C39</f>
        <v>99999902</v>
      </c>
      <c r="J39" s="38">
        <f t="shared" ref="J39:J53" si="41">IF(G39="DQ",I39,IF(G39="DNS",I39,IF(G39="DNF",I39,IF(G39="NM",I39,IF(G39="NH",I39,IF(G39="NT",I39,10000*(60*F39+G39)+C39))))))</f>
        <v>2</v>
      </c>
      <c r="K39" s="38">
        <f>VLOOKUP(C39,D38:G53,4,FALSE)</f>
        <v>0</v>
      </c>
      <c r="L39" s="38">
        <f t="shared" ref="L39:L48" si="42">IF(K39&lt;0.1,0,IF(K39=K38,1,0))</f>
        <v>0</v>
      </c>
      <c r="M39" s="38">
        <f t="shared" ref="M39:M51" si="43">IF(K39&lt;0.1,0,IF(K40=K39,1,0))</f>
        <v>0</v>
      </c>
      <c r="N39" s="8">
        <f t="shared" ref="N39:N53" si="44">IF(L39+M39&gt;0.5,1,0)</f>
        <v>0</v>
      </c>
      <c r="O39" s="8"/>
      <c r="P39" s="8"/>
      <c r="Q39" s="7"/>
      <c r="R39" s="7"/>
      <c r="S39" s="7"/>
      <c r="T39" s="7"/>
      <c r="U39" s="7"/>
      <c r="Y39" s="66"/>
    </row>
    <row r="40" spans="2:25" hidden="1">
      <c r="B40" s="94">
        <v>3</v>
      </c>
      <c r="C40" s="38">
        <v>3</v>
      </c>
      <c r="D40" s="38">
        <f>_xlfn.RANK.AVG(H40,H38:H53,1)</f>
        <v>3</v>
      </c>
      <c r="E40" s="137">
        <f t="shared" ref="E40:G40" si="45">E18</f>
        <v>0</v>
      </c>
      <c r="F40" s="137">
        <f t="shared" si="45"/>
        <v>0</v>
      </c>
      <c r="G40" s="137">
        <f t="shared" si="45"/>
        <v>0</v>
      </c>
      <c r="H40" s="38">
        <f t="shared" si="40"/>
        <v>100000003</v>
      </c>
      <c r="I40" s="38">
        <f>I37+C40</f>
        <v>99999903</v>
      </c>
      <c r="J40" s="38">
        <f t="shared" si="41"/>
        <v>3</v>
      </c>
      <c r="K40" s="38">
        <f>VLOOKUP(C40,D38:G53,4,FALSE)</f>
        <v>0</v>
      </c>
      <c r="L40" s="38">
        <f t="shared" si="42"/>
        <v>0</v>
      </c>
      <c r="M40" s="38">
        <f t="shared" si="43"/>
        <v>0</v>
      </c>
      <c r="N40" s="8">
        <f t="shared" si="44"/>
        <v>0</v>
      </c>
      <c r="O40" s="8"/>
      <c r="P40" s="8"/>
      <c r="Q40" s="7"/>
      <c r="R40" s="7"/>
      <c r="S40" s="7"/>
      <c r="T40" s="7"/>
      <c r="U40" s="7"/>
      <c r="Y40" s="66"/>
    </row>
    <row r="41" spans="2:25" hidden="1">
      <c r="B41" s="94">
        <v>4</v>
      </c>
      <c r="C41" s="38">
        <v>4</v>
      </c>
      <c r="D41" s="38">
        <f>_xlfn.RANK.AVG(H41,H38:H53,1)</f>
        <v>4</v>
      </c>
      <c r="E41" s="137">
        <f t="shared" ref="E41:G41" si="46">E19</f>
        <v>0</v>
      </c>
      <c r="F41" s="137">
        <f t="shared" si="46"/>
        <v>0</v>
      </c>
      <c r="G41" s="137">
        <f t="shared" si="46"/>
        <v>0</v>
      </c>
      <c r="H41" s="38">
        <f t="shared" si="40"/>
        <v>100000004</v>
      </c>
      <c r="I41" s="38">
        <f>I37+C41</f>
        <v>99999904</v>
      </c>
      <c r="J41" s="38">
        <f t="shared" si="41"/>
        <v>4</v>
      </c>
      <c r="K41" s="38">
        <f>VLOOKUP(C41,D38:G53,4,FALSE)</f>
        <v>0</v>
      </c>
      <c r="L41" s="38">
        <f t="shared" si="42"/>
        <v>0</v>
      </c>
      <c r="M41" s="38">
        <f t="shared" si="43"/>
        <v>0</v>
      </c>
      <c r="N41" s="8">
        <f t="shared" si="44"/>
        <v>0</v>
      </c>
      <c r="O41" s="8"/>
      <c r="P41" s="8"/>
      <c r="Q41" s="7"/>
      <c r="R41" s="7"/>
      <c r="S41" s="7"/>
      <c r="T41" s="7"/>
      <c r="U41" s="7"/>
      <c r="Y41" s="66"/>
    </row>
    <row r="42" spans="2:25" hidden="1">
      <c r="B42" s="94">
        <v>5</v>
      </c>
      <c r="C42" s="38">
        <v>5</v>
      </c>
      <c r="D42" s="38">
        <f>_xlfn.RANK.AVG(H42,H38:H53,1)</f>
        <v>5</v>
      </c>
      <c r="E42" s="137">
        <f t="shared" ref="E42:G42" si="47">E20</f>
        <v>0</v>
      </c>
      <c r="F42" s="137">
        <f t="shared" si="47"/>
        <v>0</v>
      </c>
      <c r="G42" s="137">
        <f t="shared" si="47"/>
        <v>0</v>
      </c>
      <c r="H42" s="38">
        <f t="shared" si="40"/>
        <v>100000005</v>
      </c>
      <c r="I42" s="38">
        <f>I37+C42</f>
        <v>99999905</v>
      </c>
      <c r="J42" s="38">
        <f t="shared" si="41"/>
        <v>5</v>
      </c>
      <c r="K42" s="38">
        <f>VLOOKUP(C42,D38:G53,4,FALSE)</f>
        <v>0</v>
      </c>
      <c r="L42" s="38">
        <f t="shared" si="42"/>
        <v>0</v>
      </c>
      <c r="M42" s="38">
        <f t="shared" si="43"/>
        <v>0</v>
      </c>
      <c r="N42" s="8">
        <f t="shared" si="44"/>
        <v>0</v>
      </c>
      <c r="O42" s="8"/>
      <c r="P42" s="8"/>
      <c r="Q42" s="7"/>
      <c r="R42" s="7"/>
      <c r="S42" s="7"/>
      <c r="T42" s="7"/>
      <c r="U42" s="7"/>
      <c r="Y42" s="66"/>
    </row>
    <row r="43" spans="2:25" hidden="1">
      <c r="B43" s="94">
        <v>6</v>
      </c>
      <c r="C43" s="38">
        <v>6</v>
      </c>
      <c r="D43" s="38">
        <f>_xlfn.RANK.AVG(H43,H38:H53,1)</f>
        <v>6</v>
      </c>
      <c r="E43" s="137">
        <f t="shared" ref="E43:G43" si="48">E21</f>
        <v>0</v>
      </c>
      <c r="F43" s="137">
        <f t="shared" si="48"/>
        <v>0</v>
      </c>
      <c r="G43" s="137">
        <f t="shared" si="48"/>
        <v>0</v>
      </c>
      <c r="H43" s="38">
        <f t="shared" si="40"/>
        <v>100000006</v>
      </c>
      <c r="I43" s="38">
        <f>I37+C43</f>
        <v>99999906</v>
      </c>
      <c r="J43" s="38">
        <f t="shared" si="41"/>
        <v>6</v>
      </c>
      <c r="K43" s="38">
        <f>VLOOKUP(C43,D38:G53,4,FALSE)</f>
        <v>0</v>
      </c>
      <c r="L43" s="38">
        <f t="shared" si="42"/>
        <v>0</v>
      </c>
      <c r="M43" s="38">
        <f t="shared" si="43"/>
        <v>0</v>
      </c>
      <c r="N43" s="8">
        <f t="shared" si="44"/>
        <v>0</v>
      </c>
      <c r="O43" s="8"/>
      <c r="P43" s="8"/>
      <c r="Q43" s="7"/>
      <c r="R43" s="7"/>
      <c r="S43" s="7"/>
      <c r="T43" s="7"/>
      <c r="U43" s="7"/>
      <c r="Y43" s="66"/>
    </row>
    <row r="44" spans="2:25" hidden="1">
      <c r="B44" s="94">
        <v>7</v>
      </c>
      <c r="C44" s="38">
        <v>7</v>
      </c>
      <c r="D44" s="38">
        <f>_xlfn.RANK.AVG(H44,H38:H53,1)</f>
        <v>7</v>
      </c>
      <c r="E44" s="137">
        <f t="shared" ref="E44:G44" si="49">E22</f>
        <v>0</v>
      </c>
      <c r="F44" s="137">
        <f t="shared" si="49"/>
        <v>0</v>
      </c>
      <c r="G44" s="137">
        <f t="shared" si="49"/>
        <v>0</v>
      </c>
      <c r="H44" s="38">
        <f t="shared" si="40"/>
        <v>100000007</v>
      </c>
      <c r="I44" s="38">
        <f>I37+C44</f>
        <v>99999907</v>
      </c>
      <c r="J44" s="38">
        <f t="shared" si="41"/>
        <v>7</v>
      </c>
      <c r="K44" s="38">
        <f>VLOOKUP(C44,D38:G53,4,FALSE)</f>
        <v>0</v>
      </c>
      <c r="L44" s="38">
        <f t="shared" si="42"/>
        <v>0</v>
      </c>
      <c r="M44" s="38">
        <f t="shared" si="43"/>
        <v>0</v>
      </c>
      <c r="N44" s="8">
        <f t="shared" si="44"/>
        <v>0</v>
      </c>
      <c r="O44" s="8"/>
      <c r="P44" s="8"/>
      <c r="Q44" s="7"/>
      <c r="R44" s="7"/>
      <c r="S44" s="7"/>
      <c r="T44" s="7"/>
      <c r="U44" s="7"/>
      <c r="Y44" s="66"/>
    </row>
    <row r="45" spans="2:25" hidden="1">
      <c r="B45" s="94">
        <v>8</v>
      </c>
      <c r="C45" s="38">
        <v>8</v>
      </c>
      <c r="D45" s="38">
        <f>_xlfn.RANK.AVG(H45,H38:H53,1)</f>
        <v>8</v>
      </c>
      <c r="E45" s="137">
        <f t="shared" ref="E45:G45" si="50">E23</f>
        <v>0</v>
      </c>
      <c r="F45" s="137">
        <f t="shared" si="50"/>
        <v>0</v>
      </c>
      <c r="G45" s="137">
        <f t="shared" si="50"/>
        <v>0</v>
      </c>
      <c r="H45" s="38">
        <f t="shared" si="40"/>
        <v>100000008</v>
      </c>
      <c r="I45" s="38">
        <f>I37+C45</f>
        <v>99999908</v>
      </c>
      <c r="J45" s="38">
        <f t="shared" si="41"/>
        <v>8</v>
      </c>
      <c r="K45" s="38">
        <f>VLOOKUP(C45,D38:G53,4,FALSE)</f>
        <v>0</v>
      </c>
      <c r="L45" s="38">
        <f t="shared" si="42"/>
        <v>0</v>
      </c>
      <c r="M45" s="38">
        <f t="shared" si="43"/>
        <v>0</v>
      </c>
      <c r="N45" s="8">
        <f t="shared" si="44"/>
        <v>0</v>
      </c>
      <c r="O45" s="8"/>
      <c r="P45" s="8"/>
      <c r="Q45" s="7"/>
      <c r="R45" s="7"/>
      <c r="S45" s="7"/>
      <c r="T45" s="7"/>
      <c r="U45" s="7"/>
      <c r="Y45" s="66"/>
    </row>
    <row r="46" spans="2:25" hidden="1">
      <c r="B46" s="94">
        <v>9</v>
      </c>
      <c r="C46" s="38">
        <v>9</v>
      </c>
      <c r="D46" s="38">
        <f>_xlfn.RANK.AVG(H46,H38:H53,1)</f>
        <v>9</v>
      </c>
      <c r="E46" s="137">
        <f>E27</f>
        <v>0</v>
      </c>
      <c r="F46" s="137">
        <f t="shared" ref="F46:G46" si="51">F27</f>
        <v>0</v>
      </c>
      <c r="G46" s="137">
        <f t="shared" si="51"/>
        <v>0</v>
      </c>
      <c r="H46" s="38">
        <f t="shared" si="40"/>
        <v>100000009</v>
      </c>
      <c r="I46" s="38">
        <f>I37+C46</f>
        <v>99999909</v>
      </c>
      <c r="J46" s="38">
        <f t="shared" si="41"/>
        <v>9</v>
      </c>
      <c r="K46" s="38">
        <f>VLOOKUP(C46,D38:G53,4,FALSE)</f>
        <v>0</v>
      </c>
      <c r="L46" s="38">
        <f t="shared" si="42"/>
        <v>0</v>
      </c>
      <c r="M46" s="38">
        <f t="shared" si="43"/>
        <v>0</v>
      </c>
      <c r="N46" s="8">
        <f t="shared" si="44"/>
        <v>0</v>
      </c>
      <c r="O46" s="8"/>
      <c r="P46" s="8"/>
      <c r="Q46" s="7"/>
      <c r="R46" s="7"/>
      <c r="S46" s="7"/>
      <c r="T46" s="7"/>
      <c r="U46" s="7"/>
      <c r="Y46" s="66"/>
    </row>
    <row r="47" spans="2:25" hidden="1">
      <c r="B47" s="94">
        <v>10</v>
      </c>
      <c r="C47" s="38">
        <v>10</v>
      </c>
      <c r="D47" s="38">
        <f>_xlfn.RANK.AVG(H47,H38:H53,1)</f>
        <v>10</v>
      </c>
      <c r="E47" s="137">
        <f t="shared" ref="E47:G47" si="52">E28</f>
        <v>0</v>
      </c>
      <c r="F47" s="137">
        <f t="shared" si="52"/>
        <v>0</v>
      </c>
      <c r="G47" s="137">
        <f t="shared" si="52"/>
        <v>0</v>
      </c>
      <c r="H47" s="38">
        <f t="shared" si="40"/>
        <v>100000010</v>
      </c>
      <c r="I47" s="38">
        <f>I37+C47</f>
        <v>99999910</v>
      </c>
      <c r="J47" s="38">
        <f t="shared" si="41"/>
        <v>10</v>
      </c>
      <c r="K47" s="38">
        <f>VLOOKUP(C47,D38:G53,4,FALSE)</f>
        <v>0</v>
      </c>
      <c r="L47" s="38">
        <f t="shared" si="42"/>
        <v>0</v>
      </c>
      <c r="M47" s="38">
        <f t="shared" si="43"/>
        <v>0</v>
      </c>
      <c r="N47" s="8">
        <f t="shared" si="44"/>
        <v>0</v>
      </c>
      <c r="O47" s="8"/>
      <c r="P47" s="8"/>
      <c r="Q47" s="7"/>
      <c r="R47" s="7"/>
      <c r="S47" s="7"/>
      <c r="T47" s="7"/>
      <c r="U47" s="7"/>
      <c r="Y47" s="66"/>
    </row>
    <row r="48" spans="2:25" hidden="1">
      <c r="B48" s="94">
        <v>11</v>
      </c>
      <c r="C48" s="38">
        <v>11</v>
      </c>
      <c r="D48" s="38">
        <f>_xlfn.RANK.AVG(H48,H38:H53,1)</f>
        <v>11</v>
      </c>
      <c r="E48" s="137">
        <f t="shared" ref="E48:G48" si="53">E29</f>
        <v>0</v>
      </c>
      <c r="F48" s="137">
        <f t="shared" si="53"/>
        <v>0</v>
      </c>
      <c r="G48" s="137">
        <f t="shared" si="53"/>
        <v>0</v>
      </c>
      <c r="H48" s="38">
        <f t="shared" si="40"/>
        <v>100000011</v>
      </c>
      <c r="I48" s="38">
        <f>I37+C48</f>
        <v>99999911</v>
      </c>
      <c r="J48" s="38">
        <f t="shared" si="41"/>
        <v>11</v>
      </c>
      <c r="K48" s="38">
        <f>VLOOKUP(C48,D38:G53,4,FALSE)</f>
        <v>0</v>
      </c>
      <c r="L48" s="38">
        <f t="shared" si="42"/>
        <v>0</v>
      </c>
      <c r="M48" s="38">
        <f t="shared" si="43"/>
        <v>0</v>
      </c>
      <c r="N48" s="8">
        <f t="shared" si="44"/>
        <v>0</v>
      </c>
      <c r="O48" s="8"/>
      <c r="P48" s="8"/>
      <c r="Q48" s="7"/>
      <c r="R48" s="7"/>
      <c r="S48" s="7"/>
      <c r="T48" s="7"/>
      <c r="U48" s="7"/>
      <c r="Y48" s="66"/>
    </row>
    <row r="49" spans="1:36" hidden="1">
      <c r="B49" s="94">
        <v>12</v>
      </c>
      <c r="C49" s="38">
        <v>12</v>
      </c>
      <c r="D49" s="38">
        <f>_xlfn.RANK.AVG(H49,H38:H53,1)</f>
        <v>12</v>
      </c>
      <c r="E49" s="137">
        <f t="shared" ref="E49:G49" si="54">E30</f>
        <v>0</v>
      </c>
      <c r="F49" s="137">
        <f t="shared" si="54"/>
        <v>0</v>
      </c>
      <c r="G49" s="137">
        <f t="shared" si="54"/>
        <v>0</v>
      </c>
      <c r="H49" s="38">
        <f t="shared" si="40"/>
        <v>100000012</v>
      </c>
      <c r="I49" s="38">
        <f>I37+C49</f>
        <v>99999912</v>
      </c>
      <c r="J49" s="38">
        <f t="shared" si="41"/>
        <v>12</v>
      </c>
      <c r="K49" s="38">
        <f>VLOOKUP(C49,D38:G53,4,FALSE)</f>
        <v>0</v>
      </c>
      <c r="L49" s="38">
        <f>IF(K49&lt;0.1,0,IF(K49=K48,1,0))</f>
        <v>0</v>
      </c>
      <c r="M49" s="38">
        <f t="shared" si="43"/>
        <v>0</v>
      </c>
      <c r="N49" s="8">
        <f t="shared" si="44"/>
        <v>0</v>
      </c>
      <c r="O49" s="8"/>
      <c r="P49" s="8"/>
      <c r="Q49" s="7"/>
      <c r="R49" s="7"/>
      <c r="S49" s="7"/>
      <c r="T49" s="7"/>
      <c r="U49" s="7"/>
      <c r="Y49" s="66"/>
    </row>
    <row r="50" spans="1:36" hidden="1">
      <c r="B50" s="94">
        <v>13</v>
      </c>
      <c r="C50" s="38">
        <v>13</v>
      </c>
      <c r="D50" s="38">
        <f>_xlfn.RANK.AVG(H50,H38:H53,1)</f>
        <v>13</v>
      </c>
      <c r="E50" s="137">
        <f t="shared" ref="E50:G50" si="55">E31</f>
        <v>0</v>
      </c>
      <c r="F50" s="137">
        <f t="shared" si="55"/>
        <v>0</v>
      </c>
      <c r="G50" s="137">
        <f t="shared" si="55"/>
        <v>0</v>
      </c>
      <c r="H50" s="38">
        <f t="shared" si="40"/>
        <v>100000013</v>
      </c>
      <c r="I50" s="38">
        <f>I37+C50</f>
        <v>99999913</v>
      </c>
      <c r="J50" s="38">
        <f t="shared" si="41"/>
        <v>13</v>
      </c>
      <c r="K50" s="38">
        <f>VLOOKUP(C50,D38:G53,4,FALSE)</f>
        <v>0</v>
      </c>
      <c r="L50" s="38">
        <f t="shared" ref="L50:L53" si="56">IF(K50&lt;0.1,0,IF(K50=K49,1,0))</f>
        <v>0</v>
      </c>
      <c r="M50" s="38">
        <f t="shared" si="43"/>
        <v>0</v>
      </c>
      <c r="N50" s="8">
        <f t="shared" si="44"/>
        <v>0</v>
      </c>
      <c r="O50" s="8"/>
      <c r="P50" s="8"/>
      <c r="Q50" s="7"/>
      <c r="R50" s="7"/>
      <c r="S50" s="7"/>
      <c r="T50" s="7"/>
      <c r="U50" s="7"/>
      <c r="Y50" s="66"/>
    </row>
    <row r="51" spans="1:36" hidden="1">
      <c r="B51" s="94">
        <v>14</v>
      </c>
      <c r="C51" s="38">
        <v>14</v>
      </c>
      <c r="D51" s="38">
        <f>_xlfn.RANK.AVG(H51,H38:H53,1)</f>
        <v>14</v>
      </c>
      <c r="E51" s="137">
        <f t="shared" ref="E51:G51" si="57">E32</f>
        <v>0</v>
      </c>
      <c r="F51" s="137">
        <f t="shared" si="57"/>
        <v>0</v>
      </c>
      <c r="G51" s="137">
        <f t="shared" si="57"/>
        <v>0</v>
      </c>
      <c r="H51" s="38">
        <f t="shared" si="40"/>
        <v>100000014</v>
      </c>
      <c r="I51" s="38">
        <f>I37+C51</f>
        <v>99999914</v>
      </c>
      <c r="J51" s="38">
        <f t="shared" si="41"/>
        <v>14</v>
      </c>
      <c r="K51" s="38">
        <f>VLOOKUP(C51,D38:G53,4,FALSE)</f>
        <v>0</v>
      </c>
      <c r="L51" s="38">
        <f t="shared" si="56"/>
        <v>0</v>
      </c>
      <c r="M51" s="38">
        <f t="shared" si="43"/>
        <v>0</v>
      </c>
      <c r="N51" s="8">
        <f t="shared" si="44"/>
        <v>0</v>
      </c>
      <c r="O51" s="8"/>
      <c r="P51" s="8"/>
      <c r="Q51" s="7"/>
      <c r="R51" s="7"/>
      <c r="S51" s="7"/>
      <c r="T51" s="7"/>
      <c r="U51" s="7"/>
      <c r="Y51" s="66"/>
    </row>
    <row r="52" spans="1:36" hidden="1">
      <c r="B52" s="94">
        <v>15</v>
      </c>
      <c r="C52" s="38">
        <v>15</v>
      </c>
      <c r="D52" s="38">
        <f>_xlfn.RANK.AVG(H52,H38:H53,1)</f>
        <v>15</v>
      </c>
      <c r="E52" s="137">
        <f t="shared" ref="E52:G52" si="58">E33</f>
        <v>0</v>
      </c>
      <c r="F52" s="137">
        <f t="shared" si="58"/>
        <v>0</v>
      </c>
      <c r="G52" s="137">
        <f t="shared" si="58"/>
        <v>0</v>
      </c>
      <c r="H52" s="38">
        <f t="shared" si="40"/>
        <v>100000015</v>
      </c>
      <c r="I52" s="38">
        <f>I37+C52</f>
        <v>99999915</v>
      </c>
      <c r="J52" s="38">
        <f t="shared" si="41"/>
        <v>15</v>
      </c>
      <c r="K52" s="38">
        <f>VLOOKUP(C52,D38:G53,4,FALSE)</f>
        <v>0</v>
      </c>
      <c r="L52" s="38">
        <f t="shared" si="56"/>
        <v>0</v>
      </c>
      <c r="M52" s="38">
        <f>IF(K52&lt;0.1,0,IF(K53=K52,1,0))</f>
        <v>0</v>
      </c>
      <c r="N52" s="8">
        <f t="shared" si="44"/>
        <v>0</v>
      </c>
      <c r="O52" s="8"/>
      <c r="P52" s="8"/>
      <c r="Q52" s="7"/>
      <c r="R52" s="7"/>
      <c r="S52" s="7"/>
      <c r="T52" s="7"/>
      <c r="U52" s="7"/>
      <c r="Y52" s="66"/>
    </row>
    <row r="53" spans="1:36" hidden="1">
      <c r="B53" s="94">
        <v>16</v>
      </c>
      <c r="C53" s="38">
        <v>16</v>
      </c>
      <c r="D53" s="38">
        <f>_xlfn.RANK.AVG(H53,H38:H53,1)</f>
        <v>16</v>
      </c>
      <c r="E53" s="137">
        <f t="shared" ref="E53:G53" si="59">E34</f>
        <v>0</v>
      </c>
      <c r="F53" s="137">
        <f t="shared" si="59"/>
        <v>0</v>
      </c>
      <c r="G53" s="137">
        <f t="shared" si="59"/>
        <v>0</v>
      </c>
      <c r="H53" s="38">
        <f t="shared" si="40"/>
        <v>100000016</v>
      </c>
      <c r="I53" s="38">
        <f>I37+C53</f>
        <v>99999916</v>
      </c>
      <c r="J53" s="38">
        <f t="shared" si="41"/>
        <v>16</v>
      </c>
      <c r="K53" s="38">
        <f>VLOOKUP(C53,D38:G53,4,FALSE)</f>
        <v>0</v>
      </c>
      <c r="L53" s="38">
        <f t="shared" si="56"/>
        <v>0</v>
      </c>
      <c r="M53" s="38">
        <v>0</v>
      </c>
      <c r="N53" s="8">
        <f t="shared" si="44"/>
        <v>0</v>
      </c>
      <c r="O53" s="8"/>
      <c r="P53" s="8"/>
      <c r="Q53" s="7"/>
      <c r="R53" s="7"/>
      <c r="S53" s="7"/>
      <c r="T53" s="7"/>
      <c r="U53" s="7"/>
      <c r="Y53" s="66"/>
    </row>
    <row r="54" spans="1:36" hidden="1">
      <c r="B54" s="150"/>
      <c r="E54" s="17"/>
      <c r="F54" s="17"/>
      <c r="G54" s="17"/>
      <c r="K54" s="150"/>
      <c r="N54" s="8"/>
      <c r="O54" s="8"/>
      <c r="P54" s="8"/>
      <c r="Q54" s="7"/>
      <c r="R54" s="7"/>
      <c r="S54" s="7"/>
      <c r="T54" s="7"/>
      <c r="U54" s="7"/>
      <c r="Y54" s="66"/>
    </row>
    <row r="55" spans="1:36">
      <c r="A55" s="3" t="s">
        <v>0</v>
      </c>
      <c r="B55" s="141" t="s">
        <v>455</v>
      </c>
      <c r="C55" s="152" t="s">
        <v>456</v>
      </c>
      <c r="D55" s="153" t="s">
        <v>457</v>
      </c>
      <c r="E55" s="3"/>
      <c r="F55" s="3"/>
      <c r="G55" s="67"/>
      <c r="H55" s="3" t="str">
        <f>H2</f>
        <v>line base</v>
      </c>
      <c r="I55" s="3" t="str">
        <f>I2</f>
        <v>step</v>
      </c>
      <c r="J55" s="3"/>
      <c r="K55" s="3"/>
      <c r="L55" s="3"/>
      <c r="M55" s="3"/>
      <c r="N55" s="3"/>
      <c r="O55" s="3"/>
      <c r="P55" s="3"/>
      <c r="Q55" s="3"/>
      <c r="R55" s="3"/>
      <c r="S55" s="3"/>
      <c r="T55" s="3"/>
      <c r="U55" s="3"/>
      <c r="V55" s="3"/>
      <c r="W55" s="3"/>
      <c r="X55" s="3"/>
      <c r="Y55" s="3"/>
      <c r="Z55" s="3"/>
      <c r="AA55" s="3"/>
    </row>
    <row r="56" spans="1:36">
      <c r="A56" s="3">
        <f>C2</f>
        <v>100</v>
      </c>
      <c r="B56" s="44" t="s">
        <v>286</v>
      </c>
      <c r="C56" s="44" t="s">
        <v>62</v>
      </c>
      <c r="D56" s="159" t="str">
        <f>CONCATENATE(D14," &amp; ",D25)</f>
        <v xml:space="preserve"> &amp; </v>
      </c>
      <c r="E56" s="37" t="s">
        <v>63</v>
      </c>
      <c r="F56" s="37" t="str">
        <f>F3</f>
        <v>Perf. Minutes</v>
      </c>
      <c r="G56" s="63" t="str">
        <f>G3</f>
        <v>Perf. Seconds</v>
      </c>
      <c r="H56" s="37">
        <f>VLOOKUP(A56,ADMIN2026!$B$146:$M$166,12,FALSE)</f>
        <v>3</v>
      </c>
      <c r="I56" s="37">
        <f>$I$3</f>
        <v>24</v>
      </c>
      <c r="J56" s="37" t="s">
        <v>79</v>
      </c>
      <c r="K56" s="37" t="s">
        <v>59</v>
      </c>
      <c r="L56" s="37" t="s">
        <v>83</v>
      </c>
      <c r="M56" s="3" t="s">
        <v>132</v>
      </c>
      <c r="N56" s="3" t="s">
        <v>132</v>
      </c>
      <c r="O56" s="3" t="s">
        <v>133</v>
      </c>
      <c r="P56" s="3" t="s">
        <v>193</v>
      </c>
      <c r="Q56" s="3" t="s">
        <v>137</v>
      </c>
      <c r="R56" s="3" t="s">
        <v>192</v>
      </c>
      <c r="S56" s="3" t="s">
        <v>134</v>
      </c>
      <c r="T56" s="3" t="s">
        <v>135</v>
      </c>
      <c r="U56" s="3" t="s">
        <v>194</v>
      </c>
      <c r="V56" s="3" t="s">
        <v>195</v>
      </c>
      <c r="W56" s="3" t="s">
        <v>197</v>
      </c>
      <c r="X56" s="3" t="s">
        <v>136</v>
      </c>
      <c r="Y56" s="3" t="s">
        <v>236</v>
      </c>
      <c r="Z56" s="3" t="s">
        <v>467</v>
      </c>
      <c r="AA56" s="3"/>
    </row>
    <row r="57" spans="1:36">
      <c r="A57" s="64" t="str">
        <f>$A$4</f>
        <v>MEN</v>
      </c>
      <c r="B57" s="37" t="s">
        <v>59</v>
      </c>
      <c r="C57" s="37" t="s">
        <v>60</v>
      </c>
      <c r="D57" s="37" t="s">
        <v>61</v>
      </c>
      <c r="E57" s="37" t="s">
        <v>108</v>
      </c>
      <c r="F57" s="37" t="str">
        <f>F4</f>
        <v>Whole mins.</v>
      </c>
      <c r="G57" s="63" t="str">
        <f>G4</f>
        <v>xx.yy or xx.y</v>
      </c>
      <c r="H57" s="37" t="str">
        <f>H4</f>
        <v>line to look up</v>
      </c>
      <c r="I57" s="37"/>
      <c r="J57" s="37" t="s">
        <v>80</v>
      </c>
      <c r="K57" s="37" t="s">
        <v>80</v>
      </c>
      <c r="L57" s="37" t="s">
        <v>80</v>
      </c>
      <c r="M57" s="3" t="s">
        <v>192</v>
      </c>
      <c r="N57" s="3" t="s">
        <v>130</v>
      </c>
      <c r="O57" s="3" t="s">
        <v>130</v>
      </c>
      <c r="P57" s="3" t="s">
        <v>130</v>
      </c>
      <c r="Q57" s="3" t="s">
        <v>131</v>
      </c>
      <c r="R57" s="3" t="s">
        <v>131</v>
      </c>
      <c r="S57" s="3" t="s">
        <v>131</v>
      </c>
      <c r="T57" s="3" t="s">
        <v>131</v>
      </c>
      <c r="U57" s="3" t="s">
        <v>131</v>
      </c>
      <c r="V57" s="3" t="s">
        <v>196</v>
      </c>
      <c r="W57" s="3" t="s">
        <v>196</v>
      </c>
      <c r="X57" s="3" t="s">
        <v>146</v>
      </c>
      <c r="Y57" s="3" t="s">
        <v>237</v>
      </c>
      <c r="Z57" s="3" t="s">
        <v>461</v>
      </c>
      <c r="AA57" s="3"/>
      <c r="AC57" t="str">
        <f>ADMIN2026!$D$12</f>
        <v>B&amp;R</v>
      </c>
      <c r="AD57" t="str">
        <f>ADMIN2026!$D$13</f>
        <v>Chelt</v>
      </c>
      <c r="AE57" t="str">
        <f>ADMIN2026!$D$14</f>
        <v>D&amp;S</v>
      </c>
      <c r="AF57" t="str">
        <f>ADMIN2026!$D$15</f>
        <v>HereF</v>
      </c>
      <c r="AG57" t="str">
        <f>ADMIN2026!$D$16</f>
        <v>K&amp;S</v>
      </c>
      <c r="AH57" t="str">
        <f>ADMIN2026!$D$17</f>
        <v>Tipton</v>
      </c>
      <c r="AI57" t="str">
        <f>ADMIN2026!$D$18</f>
        <v>Worc</v>
      </c>
      <c r="AJ57" t="str">
        <f>ADMIN2026!$D$19</f>
        <v>Yate</v>
      </c>
    </row>
    <row r="58" spans="1:36">
      <c r="B58" s="94">
        <v>1</v>
      </c>
      <c r="C58" s="38" t="str">
        <f>IF(D58="","",HLOOKUP(D58,ADMIN2026!$B$146:$L$214,H58,FALSE))</f>
        <v/>
      </c>
      <c r="D58" s="38" t="str">
        <f>IF(E58="","",VLOOKUP(E58,ADMIN2026!$B$112:$D$141,2,FALSE))</f>
        <v/>
      </c>
      <c r="E58" s="137" t="str">
        <f>IF(VLOOKUP(I58,D38:H53,5,FALSE)&gt;10000*10000,"",VLOOKUP(I58,D38:H53,2,FALSE))</f>
        <v/>
      </c>
      <c r="F58" s="137" t="str">
        <f>IF(VLOOKUP(I58,D38:H53,5,FALSE)&gt;10000*10000,"",VLOOKUP(I58,D38:H53,3,FALSE))</f>
        <v/>
      </c>
      <c r="G58" s="137" t="str">
        <f>IF(VLOOKUP(I58,D38:H53,5,FALSE)&gt;10000*10000,"",VLOOKUP(I58,D38:H53,4,FALSE))</f>
        <v/>
      </c>
      <c r="H58" s="38">
        <f>IF(E58&gt;101,H56+2*I56,IF(E58&gt;10,H56+I56,IF(E58&gt;0,H56,"")))</f>
        <v>51</v>
      </c>
      <c r="I58" s="38">
        <v>1</v>
      </c>
      <c r="J58" s="38">
        <f>VLOOKUP(B58,ADMIN2026!$B$64:$F$79,3,FALSE)*IF(G58="DQ",0,1)*IF(G58="DNF",0,1)*IF(G58="DNS",0,1)*IF(G58="",0,1)</f>
        <v>0</v>
      </c>
      <c r="K58" s="94">
        <f>J58</f>
        <v>0</v>
      </c>
      <c r="L58" s="38">
        <f>IF(D58="",0,IF(G58="NT",0,IF(G58="DQ",0,IF(G58="DNF",0,IF(G58="DNS",0,IF(G58+F58&lt;0.1,0,IF(60*F58+G58&gt;VLOOKUP(A56,ADMIN2026!$B$91:$D$109,3,FALSE),0,ADMIN2026!$D$89)))))))</f>
        <v>0</v>
      </c>
      <c r="M58" t="e">
        <f>INT(G58/10)</f>
        <v>#VALUE!</v>
      </c>
      <c r="N58" s="8" t="e">
        <f>INT(G58)-10*M58</f>
        <v>#VALUE!</v>
      </c>
      <c r="O58" s="8" t="e">
        <f t="shared" ref="O58" si="60">INT((INT(10*(G58-N58-10*M58)+0.001))/1)</f>
        <v>#VALUE!</v>
      </c>
      <c r="P58" s="8" t="e">
        <f>INT(100*(G58-N58-10*M58-O58/10)+0.5)</f>
        <v>#VALUE!</v>
      </c>
      <c r="Q58" s="7" t="str">
        <f>F58</f>
        <v/>
      </c>
      <c r="R58" s="7" t="e">
        <f>M58</f>
        <v>#VALUE!</v>
      </c>
      <c r="S58" s="7" t="e">
        <f>N58</f>
        <v>#VALUE!</v>
      </c>
      <c r="T58" s="7" t="e">
        <f>O58</f>
        <v>#VALUE!</v>
      </c>
      <c r="U58" s="7" t="e">
        <f>P58</f>
        <v>#VALUE!</v>
      </c>
      <c r="V58" t="str">
        <f>IF(G58="DQ","DQ",IF(G58="NT","NT",IF(G58="DNF","DNF",IF(G58="DNS","DNS",IF(D58="","",IF(F58=0,IF(M58&gt;0,CONCATENATE(R58,S58,".",T58),CONCATENATE(S58,".",T58)),CONCATENATE(Q58,":",R58,S58,".",T58)))))))</f>
        <v/>
      </c>
      <c r="W58" t="str">
        <f>IF(G58="DQ","DQ",IF(G58="NT","NT",IF(G58="DNF","DNF",IF(G58="DNS","DNS",IF(D58="","",IF(F58=0,IF(M58&gt;0,CONCATENATE(R58,S58,".",T58,U58),CONCATENATE(S58,".",T58,U58)),CONCATENATE(Q58,":",R58,S58,".",T58,U58)))))))</f>
        <v/>
      </c>
      <c r="X58" t="str">
        <f>IF(ADMIN2026!$G$8="Photo-finish timing",W58,V58)</f>
        <v/>
      </c>
      <c r="Y58" s="66" t="str">
        <f>IF(E58="","",IF(ADMIN2026!$G$8=ADMIN2026!$D$8,"",IF(P58&gt;0.5,"error 1/100th entry noted","")))</f>
        <v/>
      </c>
      <c r="Z58" t="str">
        <f>IF(N38&gt;0.5,"TIE?","")</f>
        <v/>
      </c>
      <c r="AC58">
        <f>IF($D58=AC$1,$K58+$L58,0)</f>
        <v>0</v>
      </c>
      <c r="AD58">
        <f t="shared" ref="AD58:AJ65" si="61">IF($D58=AD$1,$K58+$L58,0)</f>
        <v>0</v>
      </c>
      <c r="AE58">
        <f t="shared" si="61"/>
        <v>0</v>
      </c>
      <c r="AF58">
        <f t="shared" si="61"/>
        <v>0</v>
      </c>
      <c r="AG58">
        <f t="shared" si="61"/>
        <v>0</v>
      </c>
      <c r="AH58">
        <f t="shared" si="61"/>
        <v>0</v>
      </c>
      <c r="AI58">
        <f t="shared" si="61"/>
        <v>0</v>
      </c>
      <c r="AJ58">
        <f t="shared" si="61"/>
        <v>0</v>
      </c>
    </row>
    <row r="59" spans="1:36">
      <c r="B59" s="94">
        <v>2</v>
      </c>
      <c r="C59" s="38" t="str">
        <f>IF(D59="","",HLOOKUP(D59,ADMIN2026!$B$146:$L$214,H59,FALSE))</f>
        <v/>
      </c>
      <c r="D59" s="38" t="str">
        <f>IF(E59="","",VLOOKUP(E59,ADMIN2026!$B$112:$D$141,2,FALSE))</f>
        <v/>
      </c>
      <c r="E59" s="137" t="str">
        <f>IF(VLOOKUP(I59,D38:H53,5,FALSE)&gt;10000*10000,"",VLOOKUP(I59,D38:H53,2,FALSE))</f>
        <v/>
      </c>
      <c r="F59" s="137" t="str">
        <f>IF(VLOOKUP(I59,D38:H53,5,FALSE)&gt;10000*10000,"",VLOOKUP(I59,D38:H53,3,FALSE))</f>
        <v/>
      </c>
      <c r="G59" s="137" t="str">
        <f>IF(VLOOKUP(I59,D38:H53,5,FALSE)&gt;10000*10000,"",VLOOKUP(I59,D38:H53,4,FALSE))</f>
        <v/>
      </c>
      <c r="H59" s="38">
        <f>IF(E59&gt;101,H56+2*I56,IF(E59&gt;10,H56+I56,IF(E59&gt;0,H56,"")))</f>
        <v>51</v>
      </c>
      <c r="I59" s="38">
        <v>2</v>
      </c>
      <c r="J59" s="38">
        <f>VLOOKUP(B59,ADMIN2026!$B$64:$F$79,3,FALSE)*IF(G59="DQ",0,1)*IF(G59="DNF",0,1)*IF(G59="DNS",0,1)*IF(G59="",0,1)</f>
        <v>0</v>
      </c>
      <c r="K59" s="94">
        <f t="shared" ref="K59:K65" si="62">J59</f>
        <v>0</v>
      </c>
      <c r="L59" s="38">
        <f>IF(D59="",0,IF(G59="NT",0,IF(G59="DQ",0,IF(G59="DNF",0,IF(G59="DNS",0,IF(G59+F59&lt;0.1,0,IF(60*F59+G59&gt;VLOOKUP(A56,ADMIN2026!$B$91:$D$109,3,FALSE),0,ADMIN2026!$D$89)))))))</f>
        <v>0</v>
      </c>
      <c r="M59" t="e">
        <f t="shared" ref="M59:M65" si="63">INT(G59/10)</f>
        <v>#VALUE!</v>
      </c>
      <c r="N59" s="8" t="e">
        <f t="shared" ref="N59:N65" si="64">INT(G59)-10*M59</f>
        <v>#VALUE!</v>
      </c>
      <c r="O59" s="8" t="e">
        <f t="shared" ref="O59:O65" si="65">INT((INT(10*(G59-N59-10*M59)+0.001))/1)</f>
        <v>#VALUE!</v>
      </c>
      <c r="P59" s="8" t="e">
        <f t="shared" ref="P59:P65" si="66">INT(100*(G59-N59-10*M59-O59/10)+0.5)</f>
        <v>#VALUE!</v>
      </c>
      <c r="Q59" s="7" t="str">
        <f t="shared" ref="Q59:Q65" si="67">F59</f>
        <v/>
      </c>
      <c r="R59" s="7" t="e">
        <f t="shared" ref="R59:R65" si="68">M59</f>
        <v>#VALUE!</v>
      </c>
      <c r="S59" s="7" t="e">
        <f t="shared" ref="S59:S65" si="69">N59</f>
        <v>#VALUE!</v>
      </c>
      <c r="T59" s="7" t="e">
        <f t="shared" ref="T59:T65" si="70">O59</f>
        <v>#VALUE!</v>
      </c>
      <c r="U59" s="7" t="e">
        <f t="shared" ref="U59:U65" si="71">P59</f>
        <v>#VALUE!</v>
      </c>
      <c r="V59" t="str">
        <f t="shared" ref="V59:V73" si="72">IF(G59="DQ","DQ",IF(G59="NT","NT",IF(G59="DNF","DNF",IF(G59="DNS","DNS",IF(D59="","",IF(F59=0,IF(M59&gt;0,CONCATENATE(R59,S59,".",T59),CONCATENATE(S59,".",T59)),CONCATENATE(Q59,":",R59,S59,".",T59)))))))</f>
        <v/>
      </c>
      <c r="W59" t="str">
        <f t="shared" ref="W59:W73" si="73">IF(G59="DQ","DQ",IF(G59="NT","NT",IF(G59="DNF","DNF",IF(G59="DNS","DNS",IF(D59="","",IF(F59=0,IF(M59&gt;0,CONCATENATE(R59,S59,".",T59,U59),CONCATENATE(S59,".",T59,U59)),CONCATENATE(Q59,":",R59,S59,".",T59,U59)))))))</f>
        <v/>
      </c>
      <c r="X59" t="str">
        <f>IF(ADMIN2026!$G$8="Photo-finish timing",W59,V59)</f>
        <v/>
      </c>
      <c r="Y59" s="66" t="str">
        <f>IF(E59="","",IF(ADMIN2026!$G$8=ADMIN2026!$D$8,"",IF(P59&gt;0.5,"error 1/100th entry noted","")))</f>
        <v/>
      </c>
      <c r="Z59" t="str">
        <f t="shared" ref="Z59:Z73" si="74">IF(N39&gt;0.5,"TIE?","")</f>
        <v/>
      </c>
      <c r="AC59">
        <f t="shared" ref="AC59:AC65" si="75">IF($D59=AC$1,$K59+$L59,0)</f>
        <v>0</v>
      </c>
      <c r="AD59">
        <f t="shared" si="61"/>
        <v>0</v>
      </c>
      <c r="AE59">
        <f t="shared" si="61"/>
        <v>0</v>
      </c>
      <c r="AF59">
        <f t="shared" si="61"/>
        <v>0</v>
      </c>
      <c r="AG59">
        <f t="shared" si="61"/>
        <v>0</v>
      </c>
      <c r="AH59">
        <f t="shared" si="61"/>
        <v>0</v>
      </c>
      <c r="AI59">
        <f t="shared" si="61"/>
        <v>0</v>
      </c>
      <c r="AJ59">
        <f t="shared" si="61"/>
        <v>0</v>
      </c>
    </row>
    <row r="60" spans="1:36">
      <c r="B60" s="94">
        <v>3</v>
      </c>
      <c r="C60" s="38" t="str">
        <f>IF(D60="","",HLOOKUP(D60,ADMIN2026!$B$146:$L$214,H60,FALSE))</f>
        <v/>
      </c>
      <c r="D60" s="38" t="str">
        <f>IF(E60="","",VLOOKUP(E60,ADMIN2026!$B$112:$D$141,2,FALSE))</f>
        <v/>
      </c>
      <c r="E60" s="137" t="str">
        <f>IF(VLOOKUP(I60,D38:H53,5,FALSE)&gt;10000*10000,"",VLOOKUP(I60,D38:H53,2,FALSE))</f>
        <v/>
      </c>
      <c r="F60" s="137" t="str">
        <f>IF(VLOOKUP(I60,D38:H53,5,FALSE)&gt;10000*10000,"",VLOOKUP(I60,D38:H53,3,FALSE))</f>
        <v/>
      </c>
      <c r="G60" s="137" t="str">
        <f>IF(VLOOKUP(I60,D38:H53,5,FALSE)&gt;10000*10000,"",VLOOKUP(I60,D38:H53,4,FALSE))</f>
        <v/>
      </c>
      <c r="H60" s="38">
        <f>IF(E60&gt;101,H56+2*I56,IF(E60&gt;10,H56+I56,IF(E60&gt;0,H56,"")))</f>
        <v>51</v>
      </c>
      <c r="I60" s="38">
        <v>3</v>
      </c>
      <c r="J60" s="38">
        <f>VLOOKUP(B60,ADMIN2026!$B$64:$F$79,3,FALSE)*IF(G60="DQ",0,1)*IF(G60="DNF",0,1)*IF(G60="DNS",0,1)*IF(G60="",0,1)</f>
        <v>0</v>
      </c>
      <c r="K60" s="94">
        <f t="shared" si="62"/>
        <v>0</v>
      </c>
      <c r="L60" s="38">
        <f>IF(D60="",0,IF(G60="NT",0,IF(G60="DQ",0,IF(G60="DNF",0,IF(G60="DNS",0,IF(G60+F60&lt;0.1,0,IF(60*F60+G60&gt;VLOOKUP(A56,ADMIN2026!$B$91:$D$109,3,FALSE),0,ADMIN2026!$D$89)))))))</f>
        <v>0</v>
      </c>
      <c r="M60" t="e">
        <f t="shared" si="63"/>
        <v>#VALUE!</v>
      </c>
      <c r="N60" s="8" t="e">
        <f t="shared" si="64"/>
        <v>#VALUE!</v>
      </c>
      <c r="O60" s="8" t="e">
        <f t="shared" si="65"/>
        <v>#VALUE!</v>
      </c>
      <c r="P60" s="8" t="e">
        <f t="shared" si="66"/>
        <v>#VALUE!</v>
      </c>
      <c r="Q60" s="7" t="str">
        <f t="shared" si="67"/>
        <v/>
      </c>
      <c r="R60" s="7" t="e">
        <f t="shared" si="68"/>
        <v>#VALUE!</v>
      </c>
      <c r="S60" s="7" t="e">
        <f t="shared" si="69"/>
        <v>#VALUE!</v>
      </c>
      <c r="T60" s="7" t="e">
        <f t="shared" si="70"/>
        <v>#VALUE!</v>
      </c>
      <c r="U60" s="7" t="e">
        <f t="shared" si="71"/>
        <v>#VALUE!</v>
      </c>
      <c r="V60" t="str">
        <f t="shared" si="72"/>
        <v/>
      </c>
      <c r="W60" t="str">
        <f t="shared" si="73"/>
        <v/>
      </c>
      <c r="X60" t="str">
        <f>IF(ADMIN2026!$G$8="Photo-finish timing",W60,V60)</f>
        <v/>
      </c>
      <c r="Y60" s="66" t="str">
        <f>IF(E60="","",IF(ADMIN2026!$G$8=ADMIN2026!$D$8,"",IF(P60&gt;0.5,"error 1/100th entry noted","")))</f>
        <v/>
      </c>
      <c r="Z60" t="str">
        <f t="shared" si="74"/>
        <v/>
      </c>
      <c r="AC60">
        <f t="shared" si="75"/>
        <v>0</v>
      </c>
      <c r="AD60">
        <f t="shared" si="61"/>
        <v>0</v>
      </c>
      <c r="AE60">
        <f t="shared" si="61"/>
        <v>0</v>
      </c>
      <c r="AF60">
        <f t="shared" si="61"/>
        <v>0</v>
      </c>
      <c r="AG60">
        <f t="shared" si="61"/>
        <v>0</v>
      </c>
      <c r="AH60">
        <f t="shared" si="61"/>
        <v>0</v>
      </c>
      <c r="AI60">
        <f t="shared" si="61"/>
        <v>0</v>
      </c>
      <c r="AJ60">
        <f t="shared" si="61"/>
        <v>0</v>
      </c>
    </row>
    <row r="61" spans="1:36">
      <c r="B61" s="94">
        <v>4</v>
      </c>
      <c r="C61" s="38" t="str">
        <f>IF(D61="","",HLOOKUP(D61,ADMIN2026!$B$146:$L$214,H61,FALSE))</f>
        <v/>
      </c>
      <c r="D61" s="38" t="str">
        <f>IF(E61="","",VLOOKUP(E61,ADMIN2026!$B$112:$D$141,2,FALSE))</f>
        <v/>
      </c>
      <c r="E61" s="137" t="str">
        <f>IF(VLOOKUP(I61,D38:H53,5,FALSE)&gt;10000*10000,"",VLOOKUP(I61,D38:H53,2,FALSE))</f>
        <v/>
      </c>
      <c r="F61" s="137" t="str">
        <f>IF(VLOOKUP(I61,D38:H53,5,FALSE)&gt;10000*10000,"",VLOOKUP(I61,D38:H53,3,FALSE))</f>
        <v/>
      </c>
      <c r="G61" s="137" t="str">
        <f>IF(VLOOKUP(I61,D38:H53,5,FALSE)&gt;10000*10000,"",VLOOKUP(I61,D38:H53,4,FALSE))</f>
        <v/>
      </c>
      <c r="H61" s="38">
        <f>IF(E61&gt;101,H56+2*I56,IF(E61&gt;10,H56+I56,IF(E61&gt;0,H56,"")))</f>
        <v>51</v>
      </c>
      <c r="I61" s="38">
        <v>4</v>
      </c>
      <c r="J61" s="38">
        <f>VLOOKUP(B61,ADMIN2026!$B$64:$F$79,3,FALSE)*IF(G61="DQ",0,1)*IF(G61="DNF",0,1)*IF(G61="DNS",0,1)*IF(G61="",0,1)</f>
        <v>0</v>
      </c>
      <c r="K61" s="94">
        <f t="shared" si="62"/>
        <v>0</v>
      </c>
      <c r="L61" s="38">
        <f>IF(D61="",0,IF(G61="NT",0,IF(G61="DQ",0,IF(G61="DNF",0,IF(G61="DNS",0,IF(G61+F61&lt;0.1,0,IF(60*F61+G61&gt;VLOOKUP(A56,ADMIN2026!$B$91:$D$109,3,FALSE),0,ADMIN2026!$D$89)))))))</f>
        <v>0</v>
      </c>
      <c r="M61" t="e">
        <f t="shared" si="63"/>
        <v>#VALUE!</v>
      </c>
      <c r="N61" s="8" t="e">
        <f t="shared" si="64"/>
        <v>#VALUE!</v>
      </c>
      <c r="O61" s="8" t="e">
        <f t="shared" si="65"/>
        <v>#VALUE!</v>
      </c>
      <c r="P61" s="8" t="e">
        <f t="shared" si="66"/>
        <v>#VALUE!</v>
      </c>
      <c r="Q61" s="7" t="str">
        <f t="shared" si="67"/>
        <v/>
      </c>
      <c r="R61" s="7" t="e">
        <f t="shared" si="68"/>
        <v>#VALUE!</v>
      </c>
      <c r="S61" s="7" t="e">
        <f t="shared" si="69"/>
        <v>#VALUE!</v>
      </c>
      <c r="T61" s="7" t="e">
        <f t="shared" si="70"/>
        <v>#VALUE!</v>
      </c>
      <c r="U61" s="7" t="e">
        <f t="shared" si="71"/>
        <v>#VALUE!</v>
      </c>
      <c r="V61" t="str">
        <f t="shared" si="72"/>
        <v/>
      </c>
      <c r="W61" t="str">
        <f t="shared" si="73"/>
        <v/>
      </c>
      <c r="X61" t="str">
        <f>IF(ADMIN2026!$G$8="Photo-finish timing",W61,V61)</f>
        <v/>
      </c>
      <c r="Y61" s="66" t="str">
        <f>IF(E61="","",IF(ADMIN2026!$G$8=ADMIN2026!$D$8,"",IF(P61&gt;0.5,"error 1/100th entry noted","")))</f>
        <v/>
      </c>
      <c r="Z61" t="str">
        <f t="shared" si="74"/>
        <v/>
      </c>
      <c r="AC61">
        <f t="shared" si="75"/>
        <v>0</v>
      </c>
      <c r="AD61">
        <f t="shared" si="61"/>
        <v>0</v>
      </c>
      <c r="AE61">
        <f t="shared" si="61"/>
        <v>0</v>
      </c>
      <c r="AF61">
        <f t="shared" si="61"/>
        <v>0</v>
      </c>
      <c r="AG61">
        <f t="shared" si="61"/>
        <v>0</v>
      </c>
      <c r="AH61">
        <f t="shared" si="61"/>
        <v>0</v>
      </c>
      <c r="AI61">
        <f t="shared" si="61"/>
        <v>0</v>
      </c>
      <c r="AJ61">
        <f t="shared" si="61"/>
        <v>0</v>
      </c>
    </row>
    <row r="62" spans="1:36">
      <c r="B62" s="94">
        <v>5</v>
      </c>
      <c r="C62" s="38" t="str">
        <f>IF(D62="","",HLOOKUP(D62,ADMIN2026!$B$146:$L$214,H62,FALSE))</f>
        <v/>
      </c>
      <c r="D62" s="38" t="str">
        <f>IF(E62="","",VLOOKUP(E62,ADMIN2026!$B$112:$D$141,2,FALSE))</f>
        <v/>
      </c>
      <c r="E62" s="137" t="str">
        <f>IF(VLOOKUP(I62,D38:H53,5,FALSE)&gt;10000*10000,"",VLOOKUP(I62,D38:H53,2,FALSE))</f>
        <v/>
      </c>
      <c r="F62" s="137" t="str">
        <f>IF(VLOOKUP(I62,D38:H53,5,FALSE)&gt;10000*10000,"",VLOOKUP(I62,D38:H53,3,FALSE))</f>
        <v/>
      </c>
      <c r="G62" s="137" t="str">
        <f>IF(VLOOKUP(I62,D38:H53,5,FALSE)&gt;10000*10000,"",VLOOKUP(I62,D38:H53,4,FALSE))</f>
        <v/>
      </c>
      <c r="H62" s="38">
        <f>IF(E62&gt;101,H56+2*I56,IF(E62&gt;10,H56+I56,IF(E62&gt;0,H56,"")))</f>
        <v>51</v>
      </c>
      <c r="I62" s="38">
        <v>5</v>
      </c>
      <c r="J62" s="38">
        <f>VLOOKUP(B62,ADMIN2026!$B$64:$F$79,3,FALSE)*IF(G62="DQ",0,1)*IF(G62="DNF",0,1)*IF(G62="DNS",0,1)*IF(G62="",0,1)</f>
        <v>0</v>
      </c>
      <c r="K62" s="94">
        <f t="shared" si="62"/>
        <v>0</v>
      </c>
      <c r="L62" s="38">
        <f>IF(D62="",0,IF(G62="NT",0,IF(G62="DQ",0,IF(G62="DNF",0,IF(G62="DNS",0,IF(G62+F62&lt;0.1,0,IF(60*F62+G62&gt;VLOOKUP(A56,ADMIN2026!$B$91:$D$109,3,FALSE),0,ADMIN2026!$D$89)))))))</f>
        <v>0</v>
      </c>
      <c r="M62" t="e">
        <f t="shared" si="63"/>
        <v>#VALUE!</v>
      </c>
      <c r="N62" s="8" t="e">
        <f t="shared" si="64"/>
        <v>#VALUE!</v>
      </c>
      <c r="O62" s="8" t="e">
        <f t="shared" si="65"/>
        <v>#VALUE!</v>
      </c>
      <c r="P62" s="8" t="e">
        <f t="shared" si="66"/>
        <v>#VALUE!</v>
      </c>
      <c r="Q62" s="7" t="str">
        <f t="shared" si="67"/>
        <v/>
      </c>
      <c r="R62" s="7" t="e">
        <f t="shared" si="68"/>
        <v>#VALUE!</v>
      </c>
      <c r="S62" s="7" t="e">
        <f t="shared" si="69"/>
        <v>#VALUE!</v>
      </c>
      <c r="T62" s="7" t="e">
        <f t="shared" si="70"/>
        <v>#VALUE!</v>
      </c>
      <c r="U62" s="7" t="e">
        <f t="shared" si="71"/>
        <v>#VALUE!</v>
      </c>
      <c r="V62" t="str">
        <f t="shared" si="72"/>
        <v/>
      </c>
      <c r="W62" t="str">
        <f t="shared" si="73"/>
        <v/>
      </c>
      <c r="X62" t="str">
        <f>IF(ADMIN2026!$G$8="Photo-finish timing",W62,V62)</f>
        <v/>
      </c>
      <c r="Y62" s="66" t="str">
        <f>IF(E62="","",IF(ADMIN2026!$G$8=ADMIN2026!$D$8,"",IF(P62&gt;0.5,"error 1/100th entry noted","")))</f>
        <v/>
      </c>
      <c r="Z62" t="str">
        <f t="shared" si="74"/>
        <v/>
      </c>
      <c r="AC62">
        <f t="shared" si="75"/>
        <v>0</v>
      </c>
      <c r="AD62">
        <f t="shared" si="61"/>
        <v>0</v>
      </c>
      <c r="AE62">
        <f t="shared" si="61"/>
        <v>0</v>
      </c>
      <c r="AF62">
        <f t="shared" si="61"/>
        <v>0</v>
      </c>
      <c r="AG62">
        <f t="shared" si="61"/>
        <v>0</v>
      </c>
      <c r="AH62">
        <f t="shared" si="61"/>
        <v>0</v>
      </c>
      <c r="AI62">
        <f t="shared" si="61"/>
        <v>0</v>
      </c>
      <c r="AJ62">
        <f t="shared" si="61"/>
        <v>0</v>
      </c>
    </row>
    <row r="63" spans="1:36">
      <c r="B63" s="94">
        <v>6</v>
      </c>
      <c r="C63" s="38" t="str">
        <f>IF(D63="","",HLOOKUP(D63,ADMIN2026!$B$146:$L$214,H63,FALSE))</f>
        <v/>
      </c>
      <c r="D63" s="38" t="str">
        <f>IF(E63="","",VLOOKUP(E63,ADMIN2026!$B$112:$D$141,2,FALSE))</f>
        <v/>
      </c>
      <c r="E63" s="137" t="str">
        <f>IF(VLOOKUP(I63,D38:H53,5,FALSE)&gt;10000*10000,"",VLOOKUP(I63,D38:H53,2,FALSE))</f>
        <v/>
      </c>
      <c r="F63" s="137" t="str">
        <f>IF(VLOOKUP(I63,D38:H53,5,FALSE)&gt;10000*10000,"",VLOOKUP(I63,D38:H53,3,FALSE))</f>
        <v/>
      </c>
      <c r="G63" s="137" t="str">
        <f>IF(VLOOKUP(I63,D38:H53,5,FALSE)&gt;10000*10000,"",VLOOKUP(I63,D38:H53,4,FALSE))</f>
        <v/>
      </c>
      <c r="H63" s="38">
        <f>IF(E63&gt;101,H56+2*I56,IF(E63&gt;10,H56+I56,IF(E63&gt;0,H56,"")))</f>
        <v>51</v>
      </c>
      <c r="I63" s="38">
        <v>6</v>
      </c>
      <c r="J63" s="38">
        <f>VLOOKUP(B63,ADMIN2026!$B$64:$F$79,3,FALSE)*IF(G63="DQ",0,1)*IF(G63="DNF",0,1)*IF(G63="DNS",0,1)*IF(G63="",0,1)</f>
        <v>0</v>
      </c>
      <c r="K63" s="94">
        <f t="shared" si="62"/>
        <v>0</v>
      </c>
      <c r="L63" s="38">
        <f>IF(D63="",0,IF(G63="NT",0,IF(G63="DQ",0,IF(G63="DNF",0,IF(G63="DNS",0,IF(G63+F63&lt;0.1,0,IF(60*F63+G63&gt;VLOOKUP(A56,ADMIN2026!$B$91:$D$109,3,FALSE),0,ADMIN2026!$D$89)))))))</f>
        <v>0</v>
      </c>
      <c r="M63" t="e">
        <f t="shared" si="63"/>
        <v>#VALUE!</v>
      </c>
      <c r="N63" s="8" t="e">
        <f t="shared" si="64"/>
        <v>#VALUE!</v>
      </c>
      <c r="O63" s="8" t="e">
        <f t="shared" si="65"/>
        <v>#VALUE!</v>
      </c>
      <c r="P63" s="8" t="e">
        <f t="shared" si="66"/>
        <v>#VALUE!</v>
      </c>
      <c r="Q63" s="7" t="str">
        <f t="shared" si="67"/>
        <v/>
      </c>
      <c r="R63" s="7" t="e">
        <f t="shared" si="68"/>
        <v>#VALUE!</v>
      </c>
      <c r="S63" s="7" t="e">
        <f t="shared" si="69"/>
        <v>#VALUE!</v>
      </c>
      <c r="T63" s="7" t="e">
        <f t="shared" si="70"/>
        <v>#VALUE!</v>
      </c>
      <c r="U63" s="7" t="e">
        <f t="shared" si="71"/>
        <v>#VALUE!</v>
      </c>
      <c r="V63" t="str">
        <f t="shared" si="72"/>
        <v/>
      </c>
      <c r="W63" t="str">
        <f t="shared" si="73"/>
        <v/>
      </c>
      <c r="X63" t="str">
        <f>IF(ADMIN2026!$G$8="Photo-finish timing",W63,V63)</f>
        <v/>
      </c>
      <c r="Y63" s="66" t="str">
        <f>IF(E63="","",IF(ADMIN2026!$G$8=ADMIN2026!$D$8,"",IF(P63&gt;0.5,"error 1/100th entry noted","")))</f>
        <v/>
      </c>
      <c r="Z63" t="str">
        <f t="shared" si="74"/>
        <v/>
      </c>
      <c r="AC63">
        <f t="shared" si="75"/>
        <v>0</v>
      </c>
      <c r="AD63">
        <f t="shared" si="61"/>
        <v>0</v>
      </c>
      <c r="AE63">
        <f t="shared" si="61"/>
        <v>0</v>
      </c>
      <c r="AF63">
        <f t="shared" si="61"/>
        <v>0</v>
      </c>
      <c r="AG63">
        <f t="shared" si="61"/>
        <v>0</v>
      </c>
      <c r="AH63">
        <f t="shared" si="61"/>
        <v>0</v>
      </c>
      <c r="AI63">
        <f t="shared" si="61"/>
        <v>0</v>
      </c>
      <c r="AJ63">
        <f t="shared" si="61"/>
        <v>0</v>
      </c>
    </row>
    <row r="64" spans="1:36">
      <c r="B64" s="94">
        <v>7</v>
      </c>
      <c r="C64" s="38" t="str">
        <f>IF(D64="","",HLOOKUP(D64,ADMIN2026!$B$146:$L$214,H64,FALSE))</f>
        <v/>
      </c>
      <c r="D64" s="38" t="str">
        <f>IF(E64="","",VLOOKUP(E64,ADMIN2026!$B$112:$D$141,2,FALSE))</f>
        <v/>
      </c>
      <c r="E64" s="137" t="str">
        <f>IF(VLOOKUP(I64,D38:H53,5,FALSE)&gt;10000*10000,"",VLOOKUP(I64,D38:H53,2,FALSE))</f>
        <v/>
      </c>
      <c r="F64" s="137" t="str">
        <f>IF(VLOOKUP(I64,D38:H53,5,FALSE)&gt;10000*10000,"",VLOOKUP(I64,D38:H53,3,FALSE))</f>
        <v/>
      </c>
      <c r="G64" s="137" t="str">
        <f>IF(VLOOKUP(I64,D38:H53,5,FALSE)&gt;10000*10000,"",VLOOKUP(I64,D38:H53,4,FALSE))</f>
        <v/>
      </c>
      <c r="H64" s="38">
        <f>IF(E64&gt;101,H56+2*I56,IF(E64&gt;10,H56+I56,IF(E64&gt;0,H56,"")))</f>
        <v>51</v>
      </c>
      <c r="I64" s="38">
        <v>7</v>
      </c>
      <c r="J64" s="38">
        <f>VLOOKUP(B64,ADMIN2026!$B$64:$F$79,3,FALSE)*IF(G64="DQ",0,1)*IF(G64="DNF",0,1)*IF(G64="DNS",0,1)*IF(G64="",0,1)</f>
        <v>0</v>
      </c>
      <c r="K64" s="94">
        <f t="shared" si="62"/>
        <v>0</v>
      </c>
      <c r="L64" s="38">
        <f>IF(D64="",0,IF(G64="NT",0,IF(G64="DQ",0,IF(G64="DNF",0,IF(G64="DNS",0,IF(G64+F64&lt;0.1,0,IF(60*F64+G64&gt;VLOOKUP(A56,ADMIN2026!$B$91:$D$109,3,FALSE),0,ADMIN2026!$D$89)))))))</f>
        <v>0</v>
      </c>
      <c r="M64" t="e">
        <f t="shared" si="63"/>
        <v>#VALUE!</v>
      </c>
      <c r="N64" s="8" t="e">
        <f t="shared" si="64"/>
        <v>#VALUE!</v>
      </c>
      <c r="O64" s="8" t="e">
        <f t="shared" si="65"/>
        <v>#VALUE!</v>
      </c>
      <c r="P64" s="8" t="e">
        <f t="shared" si="66"/>
        <v>#VALUE!</v>
      </c>
      <c r="Q64" s="7" t="str">
        <f t="shared" si="67"/>
        <v/>
      </c>
      <c r="R64" s="7" t="e">
        <f t="shared" si="68"/>
        <v>#VALUE!</v>
      </c>
      <c r="S64" s="7" t="e">
        <f t="shared" si="69"/>
        <v>#VALUE!</v>
      </c>
      <c r="T64" s="7" t="e">
        <f t="shared" si="70"/>
        <v>#VALUE!</v>
      </c>
      <c r="U64" s="7" t="e">
        <f t="shared" si="71"/>
        <v>#VALUE!</v>
      </c>
      <c r="V64" t="str">
        <f t="shared" si="72"/>
        <v/>
      </c>
      <c r="W64" t="str">
        <f t="shared" si="73"/>
        <v/>
      </c>
      <c r="X64" t="str">
        <f>IF(ADMIN2026!$G$8="Photo-finish timing",W64,V64)</f>
        <v/>
      </c>
      <c r="Y64" s="66" t="str">
        <f>IF(E64="","",IF(ADMIN2026!$G$8=ADMIN2026!$D$8,"",IF(P64&gt;0.5,"error 1/100th entry noted","")))</f>
        <v/>
      </c>
      <c r="Z64" t="str">
        <f t="shared" si="74"/>
        <v/>
      </c>
      <c r="AC64">
        <f t="shared" si="75"/>
        <v>0</v>
      </c>
      <c r="AD64">
        <f t="shared" si="61"/>
        <v>0</v>
      </c>
      <c r="AE64">
        <f t="shared" si="61"/>
        <v>0</v>
      </c>
      <c r="AF64">
        <f t="shared" si="61"/>
        <v>0</v>
      </c>
      <c r="AG64">
        <f t="shared" si="61"/>
        <v>0</v>
      </c>
      <c r="AH64">
        <f t="shared" si="61"/>
        <v>0</v>
      </c>
      <c r="AI64">
        <f t="shared" si="61"/>
        <v>0</v>
      </c>
      <c r="AJ64">
        <f t="shared" si="61"/>
        <v>0</v>
      </c>
    </row>
    <row r="65" spans="1:36">
      <c r="B65" s="94">
        <v>8</v>
      </c>
      <c r="C65" s="38" t="str">
        <f>IF(D65="","",HLOOKUP(D65,ADMIN2026!$B$146:$L$214,H65,FALSE))</f>
        <v/>
      </c>
      <c r="D65" s="38" t="str">
        <f>IF(E65="","",VLOOKUP(E65,ADMIN2026!$B$112:$D$141,2,FALSE))</f>
        <v/>
      </c>
      <c r="E65" s="137" t="str">
        <f>IF(VLOOKUP(I65,D38:H53,5,FALSE)&gt;10000*10000,"",VLOOKUP(I65,D38:H53,2,FALSE))</f>
        <v/>
      </c>
      <c r="F65" s="137" t="str">
        <f>IF(VLOOKUP(I65,D38:H53,5,FALSE)&gt;10000*10000,"",VLOOKUP(I65,D38:H53,3,FALSE))</f>
        <v/>
      </c>
      <c r="G65" s="137" t="str">
        <f>IF(VLOOKUP(I65,D38:H53,5,FALSE)&gt;10000*10000,"",VLOOKUP(I65,D38:H53,4,FALSE))</f>
        <v/>
      </c>
      <c r="H65" s="38">
        <f>IF(E65&gt;101,H56+2*I56,IF(E65&gt;10,H56+I56,IF(E65&gt;0,H56,"")))</f>
        <v>51</v>
      </c>
      <c r="I65" s="38">
        <v>8</v>
      </c>
      <c r="J65" s="38">
        <f>VLOOKUP(B65,ADMIN2026!$B$64:$F$79,3,FALSE)*IF(G65="DQ",0,1)*IF(G65="DNF",0,1)*IF(G65="DNS",0,1)*IF(G65="",0,1)</f>
        <v>0</v>
      </c>
      <c r="K65" s="94">
        <f t="shared" si="62"/>
        <v>0</v>
      </c>
      <c r="L65" s="38">
        <f>IF(D65="",0,IF(G65="NT",0,IF(G65="DQ",0,IF(G65="DNF",0,IF(G65="DNS",0,IF(G65+F65&lt;0.1,0,IF(60*F65+G65&gt;VLOOKUP(A56,ADMIN2026!$B$91:$D$109,3,FALSE),0,ADMIN2026!$D$89)))))))</f>
        <v>0</v>
      </c>
      <c r="M65" t="e">
        <f t="shared" si="63"/>
        <v>#VALUE!</v>
      </c>
      <c r="N65" s="8" t="e">
        <f t="shared" si="64"/>
        <v>#VALUE!</v>
      </c>
      <c r="O65" s="8" t="e">
        <f t="shared" si="65"/>
        <v>#VALUE!</v>
      </c>
      <c r="P65" s="8" t="e">
        <f t="shared" si="66"/>
        <v>#VALUE!</v>
      </c>
      <c r="Q65" s="7" t="str">
        <f t="shared" si="67"/>
        <v/>
      </c>
      <c r="R65" s="7" t="e">
        <f t="shared" si="68"/>
        <v>#VALUE!</v>
      </c>
      <c r="S65" s="7" t="e">
        <f t="shared" si="69"/>
        <v>#VALUE!</v>
      </c>
      <c r="T65" s="7" t="e">
        <f t="shared" si="70"/>
        <v>#VALUE!</v>
      </c>
      <c r="U65" s="7" t="e">
        <f t="shared" si="71"/>
        <v>#VALUE!</v>
      </c>
      <c r="V65" t="str">
        <f t="shared" si="72"/>
        <v/>
      </c>
      <c r="W65" t="str">
        <f t="shared" si="73"/>
        <v/>
      </c>
      <c r="X65" t="str">
        <f>IF(ADMIN2026!$G$8="Photo-finish timing",W65,V65)</f>
        <v/>
      </c>
      <c r="Y65" s="66" t="str">
        <f>IF(E65="","",IF(ADMIN2026!$G$8=ADMIN2026!$D$8,"",IF(P65&gt;0.5,"error 1/100th entry noted","")))</f>
        <v/>
      </c>
      <c r="Z65" t="str">
        <f t="shared" si="74"/>
        <v/>
      </c>
      <c r="AC65">
        <f t="shared" si="75"/>
        <v>0</v>
      </c>
      <c r="AD65">
        <f t="shared" si="61"/>
        <v>0</v>
      </c>
      <c r="AE65">
        <f t="shared" si="61"/>
        <v>0</v>
      </c>
      <c r="AF65">
        <f t="shared" si="61"/>
        <v>0</v>
      </c>
      <c r="AG65">
        <f t="shared" si="61"/>
        <v>0</v>
      </c>
      <c r="AH65">
        <f t="shared" si="61"/>
        <v>0</v>
      </c>
      <c r="AI65">
        <f t="shared" si="61"/>
        <v>0</v>
      </c>
      <c r="AJ65">
        <f t="shared" si="61"/>
        <v>0</v>
      </c>
    </row>
    <row r="66" spans="1:36">
      <c r="B66" s="94">
        <v>9</v>
      </c>
      <c r="C66" s="38" t="str">
        <f>IF(D66="","",HLOOKUP(D66,ADMIN2026!$B$146:$L$214,H66,FALSE))</f>
        <v/>
      </c>
      <c r="D66" s="38" t="str">
        <f>IF(E66="","",VLOOKUP(E66,ADMIN2026!$B$112:$D$141,2,FALSE))</f>
        <v/>
      </c>
      <c r="E66" s="137" t="str">
        <f>IF(VLOOKUP(I66,D38:H53,5,FALSE)&gt;10000*10000,"",VLOOKUP(I66,D38:H53,2,FALSE))</f>
        <v/>
      </c>
      <c r="F66" s="137" t="str">
        <f>IF(VLOOKUP(I66,D38:H53,5,FALSE)&gt;10000*10000,"",VLOOKUP(I66,D38:H53,3,FALSE))</f>
        <v/>
      </c>
      <c r="G66" s="137" t="str">
        <f>IF(VLOOKUP(I66,D38:H53,5,FALSE)&gt;10000*10000,"",VLOOKUP(I66,D38:H53,4,FALSE))</f>
        <v/>
      </c>
      <c r="H66" s="38">
        <f>IF(E66&gt;101,H56+2*I56,IF(E66&gt;10,H56+I56,IF(E66&gt;0,H56,"")))</f>
        <v>51</v>
      </c>
      <c r="I66" s="38">
        <v>9</v>
      </c>
      <c r="J66" s="38">
        <f>VLOOKUP(B66,ADMIN2026!$B$64:$F$79,3,FALSE)*IF(G66="DQ",0,1)*IF(G66="DNF",0,1)*IF(G66="DNS",0,1)*IF(G66="",0,1)</f>
        <v>0</v>
      </c>
      <c r="K66" s="94">
        <f t="shared" ref="K66:K73" si="76">J66</f>
        <v>0</v>
      </c>
      <c r="L66" s="38">
        <f>IF(D66="",0,IF(G66="NT",0,IF(G66="DQ",0,IF(G66="DNF",0,IF(G66="DNS",0,IF(G66+F66&lt;0.1,0,IF(60*F66+G66&gt;VLOOKUP(A56,ADMIN2026!$B$91:$D$109,3,FALSE),0,ADMIN2026!$D$89)))))))</f>
        <v>0</v>
      </c>
      <c r="M66" t="e">
        <f t="shared" ref="M66:M73" si="77">INT(G66/10)</f>
        <v>#VALUE!</v>
      </c>
      <c r="N66" s="8" t="e">
        <f t="shared" ref="N66:N73" si="78">INT(G66)-10*M66</f>
        <v>#VALUE!</v>
      </c>
      <c r="O66" s="8" t="e">
        <f t="shared" ref="O66:O73" si="79">INT((INT(10*(G66-N66-10*M66)+0.001))/1)</f>
        <v>#VALUE!</v>
      </c>
      <c r="P66" s="8" t="e">
        <f t="shared" ref="P66:P73" si="80">INT(100*(G66-N66-10*M66-O66/10)+0.5)</f>
        <v>#VALUE!</v>
      </c>
      <c r="Q66" s="7" t="str">
        <f t="shared" ref="Q66:Q73" si="81">F66</f>
        <v/>
      </c>
      <c r="R66" s="7" t="e">
        <f t="shared" ref="R66:R73" si="82">M66</f>
        <v>#VALUE!</v>
      </c>
      <c r="S66" s="7" t="e">
        <f t="shared" ref="S66:S73" si="83">N66</f>
        <v>#VALUE!</v>
      </c>
      <c r="T66" s="7" t="e">
        <f t="shared" ref="T66:T73" si="84">O66</f>
        <v>#VALUE!</v>
      </c>
      <c r="U66" s="7" t="e">
        <f t="shared" ref="U66:U73" si="85">P66</f>
        <v>#VALUE!</v>
      </c>
      <c r="V66" t="str">
        <f t="shared" si="72"/>
        <v/>
      </c>
      <c r="W66" t="str">
        <f t="shared" si="73"/>
        <v/>
      </c>
      <c r="X66" t="str">
        <f>IF(ADMIN2026!$G$8="Photo-finish timing",W66,V66)</f>
        <v/>
      </c>
      <c r="Y66" s="66" t="str">
        <f>IF(E66="","",IF(ADMIN2026!$G$8=ADMIN2026!$D$8,"",IF(P66&gt;0.5,"error 1/100th entry noted","")))</f>
        <v/>
      </c>
      <c r="Z66" t="str">
        <f t="shared" si="74"/>
        <v/>
      </c>
      <c r="AC66">
        <f>IF($D66=AC$1,$K66+$L66,0)</f>
        <v>0</v>
      </c>
      <c r="AD66">
        <f t="shared" ref="AD66:AJ73" si="86">IF($D66=AD$1,$K66+$L66,0)</f>
        <v>0</v>
      </c>
      <c r="AE66">
        <f t="shared" si="86"/>
        <v>0</v>
      </c>
      <c r="AF66">
        <f t="shared" si="86"/>
        <v>0</v>
      </c>
      <c r="AG66">
        <f t="shared" si="86"/>
        <v>0</v>
      </c>
      <c r="AH66">
        <f t="shared" si="86"/>
        <v>0</v>
      </c>
      <c r="AI66">
        <f t="shared" si="86"/>
        <v>0</v>
      </c>
      <c r="AJ66">
        <f t="shared" si="86"/>
        <v>0</v>
      </c>
    </row>
    <row r="67" spans="1:36">
      <c r="B67" s="94">
        <v>10</v>
      </c>
      <c r="C67" s="38" t="str">
        <f>IF(D67="","",HLOOKUP(D67,ADMIN2026!$B$146:$L$214,H67,FALSE))</f>
        <v/>
      </c>
      <c r="D67" s="38" t="str">
        <f>IF(E67="","",VLOOKUP(E67,ADMIN2026!$B$112:$D$141,2,FALSE))</f>
        <v/>
      </c>
      <c r="E67" s="137" t="str">
        <f>IF(VLOOKUP(I67,D38:H53,5,FALSE)&gt;10000*10000,"",VLOOKUP(I67,D38:H53,2,FALSE))</f>
        <v/>
      </c>
      <c r="F67" s="137" t="str">
        <f>IF(VLOOKUP(I67,D38:H53,5,FALSE)&gt;10000*10000,"",VLOOKUP(I67,D38:H53,3,FALSE))</f>
        <v/>
      </c>
      <c r="G67" s="137" t="str">
        <f>IF(VLOOKUP(I67,D38:H53,5,FALSE)&gt;10000*10000,"",VLOOKUP(I67,D38:H53,4,FALSE))</f>
        <v/>
      </c>
      <c r="H67" s="38">
        <f>IF(E67&gt;101,H56+2*I56,IF(E67&gt;10,H56+I56,IF(E67&gt;0,H56,"")))</f>
        <v>51</v>
      </c>
      <c r="I67" s="38">
        <v>10</v>
      </c>
      <c r="J67" s="38">
        <f>VLOOKUP(B67,ADMIN2026!$B$64:$F$79,3,FALSE)*IF(G67="DQ",0,1)*IF(G67="DNF",0,1)*IF(G67="DNS",0,1)*IF(G67="",0,1)</f>
        <v>0</v>
      </c>
      <c r="K67" s="94">
        <f t="shared" si="76"/>
        <v>0</v>
      </c>
      <c r="L67" s="38">
        <f>IF(D67="",0,IF(G67="NT",0,IF(G67="DQ",0,IF(G67="DNF",0,IF(G67="DNS",0,IF(G67+F67&lt;0.1,0,IF(60*F67+G67&gt;VLOOKUP(A56,ADMIN2026!$B$91:$D$109,3,FALSE),0,ADMIN2026!$D$89)))))))</f>
        <v>0</v>
      </c>
      <c r="M67" t="e">
        <f t="shared" si="77"/>
        <v>#VALUE!</v>
      </c>
      <c r="N67" s="8" t="e">
        <f t="shared" si="78"/>
        <v>#VALUE!</v>
      </c>
      <c r="O67" s="8" t="e">
        <f t="shared" si="79"/>
        <v>#VALUE!</v>
      </c>
      <c r="P67" s="8" t="e">
        <f t="shared" si="80"/>
        <v>#VALUE!</v>
      </c>
      <c r="Q67" s="7" t="str">
        <f t="shared" si="81"/>
        <v/>
      </c>
      <c r="R67" s="7" t="e">
        <f t="shared" si="82"/>
        <v>#VALUE!</v>
      </c>
      <c r="S67" s="7" t="e">
        <f t="shared" si="83"/>
        <v>#VALUE!</v>
      </c>
      <c r="T67" s="7" t="e">
        <f t="shared" si="84"/>
        <v>#VALUE!</v>
      </c>
      <c r="U67" s="7" t="e">
        <f t="shared" si="85"/>
        <v>#VALUE!</v>
      </c>
      <c r="V67" t="str">
        <f t="shared" si="72"/>
        <v/>
      </c>
      <c r="W67" t="str">
        <f t="shared" si="73"/>
        <v/>
      </c>
      <c r="X67" t="str">
        <f>IF(ADMIN2026!$G$8="Photo-finish timing",W67,V67)</f>
        <v/>
      </c>
      <c r="Y67" s="66" t="str">
        <f>IF(E67="","",IF(ADMIN2026!$G$8=ADMIN2026!$D$8,"",IF(P67&gt;0.5,"error 1/100th entry noted","")))</f>
        <v/>
      </c>
      <c r="Z67" t="str">
        <f t="shared" si="74"/>
        <v/>
      </c>
      <c r="AC67">
        <f t="shared" ref="AC67:AC73" si="87">IF($D67=AC$1,$K67+$L67,0)</f>
        <v>0</v>
      </c>
      <c r="AD67">
        <f t="shared" si="86"/>
        <v>0</v>
      </c>
      <c r="AE67">
        <f t="shared" si="86"/>
        <v>0</v>
      </c>
      <c r="AF67">
        <f t="shared" si="86"/>
        <v>0</v>
      </c>
      <c r="AG67">
        <f t="shared" si="86"/>
        <v>0</v>
      </c>
      <c r="AH67">
        <f t="shared" si="86"/>
        <v>0</v>
      </c>
      <c r="AI67">
        <f t="shared" si="86"/>
        <v>0</v>
      </c>
      <c r="AJ67">
        <f t="shared" si="86"/>
        <v>0</v>
      </c>
    </row>
    <row r="68" spans="1:36">
      <c r="B68" s="94">
        <v>11</v>
      </c>
      <c r="C68" s="38" t="str">
        <f>IF(D68="","",HLOOKUP(D68,ADMIN2026!$B$146:$L$214,H68,FALSE))</f>
        <v/>
      </c>
      <c r="D68" s="38" t="str">
        <f>IF(E68="","",VLOOKUP(E68,ADMIN2026!$B$112:$D$141,2,FALSE))</f>
        <v/>
      </c>
      <c r="E68" s="137" t="str">
        <f>IF(VLOOKUP(I68,D38:H53,5,FALSE)&gt;10000*10000,"",VLOOKUP(I68,D38:H53,2,FALSE))</f>
        <v/>
      </c>
      <c r="F68" s="137" t="str">
        <f>IF(VLOOKUP(I68,D38:H53,5,FALSE)&gt;10000*10000,"",VLOOKUP(I68,D38:H53,3,FALSE))</f>
        <v/>
      </c>
      <c r="G68" s="137" t="str">
        <f>IF(VLOOKUP(I68,D38:H53,5,FALSE)&gt;10000*10000,"",VLOOKUP(I68,D38:H53,4,FALSE))</f>
        <v/>
      </c>
      <c r="H68" s="38">
        <f>IF(E68&gt;101,H56+2*I56,IF(E68&gt;10,H56+I56,IF(E68&gt;0,H56,"")))</f>
        <v>51</v>
      </c>
      <c r="I68" s="38">
        <v>11</v>
      </c>
      <c r="J68" s="38">
        <f>VLOOKUP(B68,ADMIN2026!$B$64:$F$79,3,FALSE)*IF(G68="DQ",0,1)*IF(G68="DNF",0,1)*IF(G68="DNS",0,1)*IF(G68="",0,1)</f>
        <v>0</v>
      </c>
      <c r="K68" s="94">
        <f t="shared" si="76"/>
        <v>0</v>
      </c>
      <c r="L68" s="38">
        <f>IF(D68="",0,IF(G68="NT",0,IF(G68="DQ",0,IF(G68="DNF",0,IF(G68="DNS",0,IF(G68+F68&lt;0.1,0,IF(60*F68+G68&gt;VLOOKUP(A56,ADMIN2026!$B$91:$D$109,3,FALSE),0,ADMIN2026!$D$89)))))))</f>
        <v>0</v>
      </c>
      <c r="M68" t="e">
        <f t="shared" si="77"/>
        <v>#VALUE!</v>
      </c>
      <c r="N68" s="8" t="e">
        <f t="shared" si="78"/>
        <v>#VALUE!</v>
      </c>
      <c r="O68" s="8" t="e">
        <f t="shared" si="79"/>
        <v>#VALUE!</v>
      </c>
      <c r="P68" s="8" t="e">
        <f t="shared" si="80"/>
        <v>#VALUE!</v>
      </c>
      <c r="Q68" s="7" t="str">
        <f t="shared" si="81"/>
        <v/>
      </c>
      <c r="R68" s="7" t="e">
        <f t="shared" si="82"/>
        <v>#VALUE!</v>
      </c>
      <c r="S68" s="7" t="e">
        <f t="shared" si="83"/>
        <v>#VALUE!</v>
      </c>
      <c r="T68" s="7" t="e">
        <f t="shared" si="84"/>
        <v>#VALUE!</v>
      </c>
      <c r="U68" s="7" t="e">
        <f t="shared" si="85"/>
        <v>#VALUE!</v>
      </c>
      <c r="V68" t="str">
        <f t="shared" si="72"/>
        <v/>
      </c>
      <c r="W68" t="str">
        <f t="shared" si="73"/>
        <v/>
      </c>
      <c r="X68" t="str">
        <f>IF(ADMIN2026!$G$8="Photo-finish timing",W68,V68)</f>
        <v/>
      </c>
      <c r="Y68" s="66" t="str">
        <f>IF(E68="","",IF(ADMIN2026!$G$8=ADMIN2026!$D$8,"",IF(P68&gt;0.5,"error 1/100th entry noted","")))</f>
        <v/>
      </c>
      <c r="Z68" t="str">
        <f t="shared" si="74"/>
        <v/>
      </c>
      <c r="AC68">
        <f t="shared" si="87"/>
        <v>0</v>
      </c>
      <c r="AD68">
        <f t="shared" si="86"/>
        <v>0</v>
      </c>
      <c r="AE68">
        <f t="shared" si="86"/>
        <v>0</v>
      </c>
      <c r="AF68">
        <f t="shared" si="86"/>
        <v>0</v>
      </c>
      <c r="AG68">
        <f t="shared" si="86"/>
        <v>0</v>
      </c>
      <c r="AH68">
        <f t="shared" si="86"/>
        <v>0</v>
      </c>
      <c r="AI68">
        <f t="shared" si="86"/>
        <v>0</v>
      </c>
      <c r="AJ68">
        <f t="shared" si="86"/>
        <v>0</v>
      </c>
    </row>
    <row r="69" spans="1:36">
      <c r="B69" s="94">
        <v>12</v>
      </c>
      <c r="C69" s="38" t="str">
        <f>IF(D69="","",HLOOKUP(D69,ADMIN2026!$B$146:$L$214,H69,FALSE))</f>
        <v/>
      </c>
      <c r="D69" s="38" t="str">
        <f>IF(E69="","",VLOOKUP(E69,ADMIN2026!$B$112:$D$141,2,FALSE))</f>
        <v/>
      </c>
      <c r="E69" s="137" t="str">
        <f>IF(VLOOKUP(I69,D38:H53,5,FALSE)&gt;10000*10000,"",VLOOKUP(I69,D38:H53,2,FALSE))</f>
        <v/>
      </c>
      <c r="F69" s="137" t="str">
        <f>IF(VLOOKUP(I69,D38:H53,5,FALSE)&gt;10000*10000,"",VLOOKUP(I69,D38:H53,3,FALSE))</f>
        <v/>
      </c>
      <c r="G69" s="137" t="str">
        <f>IF(VLOOKUP(I69,D38:H53,5,FALSE)&gt;10000*10000,"",VLOOKUP(I69,D38:H53,4,FALSE))</f>
        <v/>
      </c>
      <c r="H69" s="38">
        <f>IF(E69&gt;101,H56+2*I56,IF(E69&gt;10,H56+I56,IF(E69&gt;0,H56,"")))</f>
        <v>51</v>
      </c>
      <c r="I69" s="38">
        <v>12</v>
      </c>
      <c r="J69" s="38">
        <f>VLOOKUP(B69,ADMIN2026!$B$64:$F$79,3,FALSE)*IF(G69="DQ",0,1)*IF(G69="DNF",0,1)*IF(G69="DNS",0,1)*IF(G69="",0,1)</f>
        <v>0</v>
      </c>
      <c r="K69" s="94">
        <f t="shared" si="76"/>
        <v>0</v>
      </c>
      <c r="L69" s="38">
        <f>IF(D69="",0,IF(G69="NT",0,IF(G69="DQ",0,IF(G69="DNF",0,IF(G69="DNS",0,IF(G69+F69&lt;0.1,0,IF(60*F69+G69&gt;VLOOKUP(A56,ADMIN2026!$B$91:$D$109,3,FALSE),0,ADMIN2026!$D$89)))))))</f>
        <v>0</v>
      </c>
      <c r="M69" t="e">
        <f t="shared" si="77"/>
        <v>#VALUE!</v>
      </c>
      <c r="N69" s="8" t="e">
        <f t="shared" si="78"/>
        <v>#VALUE!</v>
      </c>
      <c r="O69" s="8" t="e">
        <f t="shared" si="79"/>
        <v>#VALUE!</v>
      </c>
      <c r="P69" s="8" t="e">
        <f t="shared" si="80"/>
        <v>#VALUE!</v>
      </c>
      <c r="Q69" s="7" t="str">
        <f t="shared" si="81"/>
        <v/>
      </c>
      <c r="R69" s="7" t="e">
        <f t="shared" si="82"/>
        <v>#VALUE!</v>
      </c>
      <c r="S69" s="7" t="e">
        <f t="shared" si="83"/>
        <v>#VALUE!</v>
      </c>
      <c r="T69" s="7" t="e">
        <f t="shared" si="84"/>
        <v>#VALUE!</v>
      </c>
      <c r="U69" s="7" t="e">
        <f t="shared" si="85"/>
        <v>#VALUE!</v>
      </c>
      <c r="V69" t="str">
        <f t="shared" si="72"/>
        <v/>
      </c>
      <c r="W69" t="str">
        <f t="shared" si="73"/>
        <v/>
      </c>
      <c r="X69" t="str">
        <f>IF(ADMIN2026!$G$8="Photo-finish timing",W69,V69)</f>
        <v/>
      </c>
      <c r="Y69" s="66" t="str">
        <f>IF(E69="","",IF(ADMIN2026!$G$8=ADMIN2026!$D$8,"",IF(P69&gt;0.5,"error 1/100th entry noted","")))</f>
        <v/>
      </c>
      <c r="Z69" t="str">
        <f t="shared" si="74"/>
        <v/>
      </c>
      <c r="AC69">
        <f t="shared" si="87"/>
        <v>0</v>
      </c>
      <c r="AD69">
        <f t="shared" si="86"/>
        <v>0</v>
      </c>
      <c r="AE69">
        <f t="shared" si="86"/>
        <v>0</v>
      </c>
      <c r="AF69">
        <f t="shared" si="86"/>
        <v>0</v>
      </c>
      <c r="AG69">
        <f t="shared" si="86"/>
        <v>0</v>
      </c>
      <c r="AH69">
        <f t="shared" si="86"/>
        <v>0</v>
      </c>
      <c r="AI69">
        <f t="shared" si="86"/>
        <v>0</v>
      </c>
      <c r="AJ69">
        <f t="shared" si="86"/>
        <v>0</v>
      </c>
    </row>
    <row r="70" spans="1:36">
      <c r="B70" s="94">
        <v>13</v>
      </c>
      <c r="C70" s="38" t="str">
        <f>IF(D70="","",HLOOKUP(D70,ADMIN2026!$B$146:$L$214,H70,FALSE))</f>
        <v/>
      </c>
      <c r="D70" s="38" t="str">
        <f>IF(E70="","",VLOOKUP(E70,ADMIN2026!$B$112:$D$141,2,FALSE))</f>
        <v/>
      </c>
      <c r="E70" s="137" t="str">
        <f>IF(VLOOKUP(I70,D38:H53,5,FALSE)&gt;10000*10000,"",VLOOKUP(I70,D38:H53,2,FALSE))</f>
        <v/>
      </c>
      <c r="F70" s="137" t="str">
        <f>IF(VLOOKUP(I70,D38:H53,5,FALSE)&gt;10000*10000,"",VLOOKUP(I70,D38:H53,3,FALSE))</f>
        <v/>
      </c>
      <c r="G70" s="137" t="str">
        <f>IF(VLOOKUP(I70,D38:H53,5,FALSE)&gt;10000*10000,"",VLOOKUP(I70,D38:H53,4,FALSE))</f>
        <v/>
      </c>
      <c r="H70" s="38">
        <f>IF(E70&gt;101,H56+2*I56,IF(E70&gt;10,H56+I56,IF(E70&gt;0,H56,"")))</f>
        <v>51</v>
      </c>
      <c r="I70" s="38">
        <v>13</v>
      </c>
      <c r="J70" s="38">
        <f>VLOOKUP(B70,ADMIN2026!$B$64:$F$79,3,FALSE)*IF(G70="DQ",0,1)*IF(G70="DNF",0,1)*IF(G70="DNS",0,1)*IF(G70="",0,1)</f>
        <v>0</v>
      </c>
      <c r="K70" s="94">
        <f t="shared" si="76"/>
        <v>0</v>
      </c>
      <c r="L70" s="38">
        <f>IF(D70="",0,IF(G70="NT",0,IF(G70="DQ",0,IF(G70="DNF",0,IF(G70="DNS",0,IF(G70+F70&lt;0.1,0,IF(60*F70+G70&gt;VLOOKUP(A56,ADMIN2026!$B$91:$D$109,3,FALSE),0,ADMIN2026!$D$89)))))))</f>
        <v>0</v>
      </c>
      <c r="M70" t="e">
        <f t="shared" si="77"/>
        <v>#VALUE!</v>
      </c>
      <c r="N70" s="8" t="e">
        <f t="shared" si="78"/>
        <v>#VALUE!</v>
      </c>
      <c r="O70" s="8" t="e">
        <f t="shared" si="79"/>
        <v>#VALUE!</v>
      </c>
      <c r="P70" s="8" t="e">
        <f t="shared" si="80"/>
        <v>#VALUE!</v>
      </c>
      <c r="Q70" s="7" t="str">
        <f t="shared" si="81"/>
        <v/>
      </c>
      <c r="R70" s="7" t="e">
        <f t="shared" si="82"/>
        <v>#VALUE!</v>
      </c>
      <c r="S70" s="7" t="e">
        <f t="shared" si="83"/>
        <v>#VALUE!</v>
      </c>
      <c r="T70" s="7" t="e">
        <f t="shared" si="84"/>
        <v>#VALUE!</v>
      </c>
      <c r="U70" s="7" t="e">
        <f t="shared" si="85"/>
        <v>#VALUE!</v>
      </c>
      <c r="V70" t="str">
        <f t="shared" si="72"/>
        <v/>
      </c>
      <c r="W70" t="str">
        <f t="shared" si="73"/>
        <v/>
      </c>
      <c r="X70" t="str">
        <f>IF(ADMIN2026!$G$8="Photo-finish timing",W70,V70)</f>
        <v/>
      </c>
      <c r="Y70" s="66" t="str">
        <f>IF(E70="","",IF(ADMIN2026!$G$8=ADMIN2026!$D$8,"",IF(P70&gt;0.5,"error 1/100th entry noted","")))</f>
        <v/>
      </c>
      <c r="Z70" t="str">
        <f t="shared" si="74"/>
        <v/>
      </c>
      <c r="AC70">
        <f t="shared" si="87"/>
        <v>0</v>
      </c>
      <c r="AD70">
        <f t="shared" si="86"/>
        <v>0</v>
      </c>
      <c r="AE70">
        <f t="shared" si="86"/>
        <v>0</v>
      </c>
      <c r="AF70">
        <f t="shared" si="86"/>
        <v>0</v>
      </c>
      <c r="AG70">
        <f t="shared" si="86"/>
        <v>0</v>
      </c>
      <c r="AH70">
        <f t="shared" si="86"/>
        <v>0</v>
      </c>
      <c r="AI70">
        <f t="shared" si="86"/>
        <v>0</v>
      </c>
      <c r="AJ70">
        <f t="shared" si="86"/>
        <v>0</v>
      </c>
    </row>
    <row r="71" spans="1:36">
      <c r="B71" s="94">
        <v>14</v>
      </c>
      <c r="C71" s="38" t="str">
        <f>IF(D71="","",HLOOKUP(D71,ADMIN2026!$B$146:$L$214,H71,FALSE))</f>
        <v/>
      </c>
      <c r="D71" s="38" t="str">
        <f>IF(E71="","",VLOOKUP(E71,ADMIN2026!$B$112:$D$141,2,FALSE))</f>
        <v/>
      </c>
      <c r="E71" s="137" t="str">
        <f>IF(VLOOKUP(I71,D38:H53,5,FALSE)&gt;10000*10000,"",VLOOKUP(I71,D38:H53,2,FALSE))</f>
        <v/>
      </c>
      <c r="F71" s="137" t="str">
        <f>IF(VLOOKUP(I71,D38:H53,5,FALSE)&gt;10000*10000,"",VLOOKUP(I71,D38:H53,3,FALSE))</f>
        <v/>
      </c>
      <c r="G71" s="137" t="str">
        <f>IF(VLOOKUP(I71,D38:H53,5,FALSE)&gt;10000*10000,"",VLOOKUP(I71,D38:H53,4,FALSE))</f>
        <v/>
      </c>
      <c r="H71" s="38">
        <f>IF(E71&gt;101,H56+2*I56,IF(E71&gt;10,H56+I56,IF(E71&gt;0,H56,"")))</f>
        <v>51</v>
      </c>
      <c r="I71" s="38">
        <v>14</v>
      </c>
      <c r="J71" s="38">
        <f>VLOOKUP(B71,ADMIN2026!$B$64:$F$79,3,FALSE)*IF(G71="DQ",0,1)*IF(G71="DNF",0,1)*IF(G71="DNS",0,1)*IF(G71="",0,1)</f>
        <v>0</v>
      </c>
      <c r="K71" s="94">
        <f t="shared" si="76"/>
        <v>0</v>
      </c>
      <c r="L71" s="38">
        <f>IF(D71="",0,IF(G71="NT",0,IF(G71="DQ",0,IF(G71="DNF",0,IF(G71="DNS",0,IF(G71+F71&lt;0.1,0,IF(60*F71+G71&gt;VLOOKUP(A56,ADMIN2026!$B$91:$D$109,3,FALSE),0,ADMIN2026!$D$89)))))))</f>
        <v>0</v>
      </c>
      <c r="M71" t="e">
        <f t="shared" si="77"/>
        <v>#VALUE!</v>
      </c>
      <c r="N71" s="8" t="e">
        <f t="shared" si="78"/>
        <v>#VALUE!</v>
      </c>
      <c r="O71" s="8" t="e">
        <f t="shared" si="79"/>
        <v>#VALUE!</v>
      </c>
      <c r="P71" s="8" t="e">
        <f t="shared" si="80"/>
        <v>#VALUE!</v>
      </c>
      <c r="Q71" s="7" t="str">
        <f t="shared" si="81"/>
        <v/>
      </c>
      <c r="R71" s="7" t="e">
        <f t="shared" si="82"/>
        <v>#VALUE!</v>
      </c>
      <c r="S71" s="7" t="e">
        <f t="shared" si="83"/>
        <v>#VALUE!</v>
      </c>
      <c r="T71" s="7" t="e">
        <f t="shared" si="84"/>
        <v>#VALUE!</v>
      </c>
      <c r="U71" s="7" t="e">
        <f t="shared" si="85"/>
        <v>#VALUE!</v>
      </c>
      <c r="V71" t="str">
        <f t="shared" si="72"/>
        <v/>
      </c>
      <c r="W71" t="str">
        <f t="shared" si="73"/>
        <v/>
      </c>
      <c r="X71" t="str">
        <f>IF(ADMIN2026!$G$8="Photo-finish timing",W71,V71)</f>
        <v/>
      </c>
      <c r="Y71" s="66" t="str">
        <f>IF(E71="","",IF(ADMIN2026!$G$8=ADMIN2026!$D$8,"",IF(P71&gt;0.5,"error 1/100th entry noted","")))</f>
        <v/>
      </c>
      <c r="Z71" t="str">
        <f t="shared" si="74"/>
        <v/>
      </c>
      <c r="AC71">
        <f t="shared" si="87"/>
        <v>0</v>
      </c>
      <c r="AD71">
        <f t="shared" si="86"/>
        <v>0</v>
      </c>
      <c r="AE71">
        <f t="shared" si="86"/>
        <v>0</v>
      </c>
      <c r="AF71">
        <f t="shared" si="86"/>
        <v>0</v>
      </c>
      <c r="AG71">
        <f t="shared" si="86"/>
        <v>0</v>
      </c>
      <c r="AH71">
        <f t="shared" si="86"/>
        <v>0</v>
      </c>
      <c r="AI71">
        <f t="shared" si="86"/>
        <v>0</v>
      </c>
      <c r="AJ71">
        <f t="shared" si="86"/>
        <v>0</v>
      </c>
    </row>
    <row r="72" spans="1:36">
      <c r="B72" s="94">
        <v>15</v>
      </c>
      <c r="C72" s="38" t="str">
        <f>IF(D72="","",HLOOKUP(D72,ADMIN2026!$B$146:$L$214,H72,FALSE))</f>
        <v/>
      </c>
      <c r="D72" s="38" t="str">
        <f>IF(E72="","",VLOOKUP(E72,ADMIN2026!$B$112:$D$141,2,FALSE))</f>
        <v/>
      </c>
      <c r="E72" s="137" t="str">
        <f>IF(VLOOKUP(I72,D38:H53,5,FALSE)&gt;10000*10000,"",VLOOKUP(I72,D38:H53,2,FALSE))</f>
        <v/>
      </c>
      <c r="F72" s="137" t="str">
        <f>IF(VLOOKUP(I72,D38:H53,5,FALSE)&gt;10000*10000,"",VLOOKUP(I72,D38:H53,3,FALSE))</f>
        <v/>
      </c>
      <c r="G72" s="137" t="str">
        <f>IF(VLOOKUP(I72,D38:H53,5,FALSE)&gt;10000*10000,"",VLOOKUP(I72,D38:H53,4,FALSE))</f>
        <v/>
      </c>
      <c r="H72" s="38">
        <f>IF(E72&gt;101,H56+2*I56,IF(E72&gt;10,H56+I56,IF(E72&gt;0,H56,"")))</f>
        <v>51</v>
      </c>
      <c r="I72" s="38">
        <v>15</v>
      </c>
      <c r="J72" s="38">
        <f>VLOOKUP(B72,ADMIN2026!$B$64:$F$79,3,FALSE)*IF(G72="DQ",0,1)*IF(G72="DNF",0,1)*IF(G72="DNS",0,1)*IF(G72="",0,1)</f>
        <v>0</v>
      </c>
      <c r="K72" s="94">
        <f t="shared" si="76"/>
        <v>0</v>
      </c>
      <c r="L72" s="38">
        <f>IF(D72="",0,IF(G72="NT",0,IF(G72="DQ",0,IF(G72="DNF",0,IF(G72="DNS",0,IF(G72+F72&lt;0.1,0,IF(60*F72+G72&gt;VLOOKUP(A56,ADMIN2026!$B$91:$D$109,3,FALSE),0,ADMIN2026!$D$89)))))))</f>
        <v>0</v>
      </c>
      <c r="M72" t="e">
        <f t="shared" si="77"/>
        <v>#VALUE!</v>
      </c>
      <c r="N72" s="8" t="e">
        <f t="shared" si="78"/>
        <v>#VALUE!</v>
      </c>
      <c r="O72" s="8" t="e">
        <f t="shared" si="79"/>
        <v>#VALUE!</v>
      </c>
      <c r="P72" s="8" t="e">
        <f t="shared" si="80"/>
        <v>#VALUE!</v>
      </c>
      <c r="Q72" s="7" t="str">
        <f t="shared" si="81"/>
        <v/>
      </c>
      <c r="R72" s="7" t="e">
        <f t="shared" si="82"/>
        <v>#VALUE!</v>
      </c>
      <c r="S72" s="7" t="e">
        <f t="shared" si="83"/>
        <v>#VALUE!</v>
      </c>
      <c r="T72" s="7" t="e">
        <f t="shared" si="84"/>
        <v>#VALUE!</v>
      </c>
      <c r="U72" s="7" t="e">
        <f t="shared" si="85"/>
        <v>#VALUE!</v>
      </c>
      <c r="V72" t="str">
        <f t="shared" si="72"/>
        <v/>
      </c>
      <c r="W72" t="str">
        <f t="shared" si="73"/>
        <v/>
      </c>
      <c r="X72" t="str">
        <f>IF(ADMIN2026!$G$8="Photo-finish timing",W72,V72)</f>
        <v/>
      </c>
      <c r="Y72" s="66" t="str">
        <f>IF(E72="","",IF(ADMIN2026!$G$8=ADMIN2026!$D$8,"",IF(P72&gt;0.5,"error 1/100th entry noted","")))</f>
        <v/>
      </c>
      <c r="Z72" t="str">
        <f t="shared" si="74"/>
        <v/>
      </c>
      <c r="AC72">
        <f t="shared" si="87"/>
        <v>0</v>
      </c>
      <c r="AD72">
        <f t="shared" si="86"/>
        <v>0</v>
      </c>
      <c r="AE72">
        <f t="shared" si="86"/>
        <v>0</v>
      </c>
      <c r="AF72">
        <f t="shared" si="86"/>
        <v>0</v>
      </c>
      <c r="AG72">
        <f t="shared" si="86"/>
        <v>0</v>
      </c>
      <c r="AH72">
        <f t="shared" si="86"/>
        <v>0</v>
      </c>
      <c r="AI72">
        <f t="shared" si="86"/>
        <v>0</v>
      </c>
      <c r="AJ72">
        <f t="shared" si="86"/>
        <v>0</v>
      </c>
    </row>
    <row r="73" spans="1:36">
      <c r="B73" s="94">
        <v>16</v>
      </c>
      <c r="C73" s="38" t="str">
        <f>IF(D73="","",HLOOKUP(D73,ADMIN2026!$B$146:$L$214,H73,FALSE))</f>
        <v/>
      </c>
      <c r="D73" s="38" t="str">
        <f>IF(E73="","",VLOOKUP(E73,ADMIN2026!$B$112:$D$141,2,FALSE))</f>
        <v/>
      </c>
      <c r="E73" s="137" t="str">
        <f>IF(VLOOKUP(I73,D38:H53,5,FALSE)&gt;10000*10000,"",VLOOKUP(I73,D38:H53,2,FALSE))</f>
        <v/>
      </c>
      <c r="F73" s="137" t="str">
        <f>IF(VLOOKUP(I73,D38:H53,5,FALSE)&gt;10000*10000,"",VLOOKUP(I73,D38:H53,3,FALSE))</f>
        <v/>
      </c>
      <c r="G73" s="137" t="str">
        <f>IF(VLOOKUP(I73,D38:H53,5,FALSE)&gt;10000*10000,"",VLOOKUP(I73,D38:H53,4,FALSE))</f>
        <v/>
      </c>
      <c r="H73" s="38">
        <f>IF(E73&gt;101,H56+2*I56,IF(E73&gt;10,H56+I56,IF(E73&gt;0,H56,"")))</f>
        <v>51</v>
      </c>
      <c r="I73" s="38">
        <v>16</v>
      </c>
      <c r="J73" s="38">
        <f>VLOOKUP(B73,ADMIN2026!$B$64:$F$79,3,FALSE)*IF(G73="DQ",0,1)*IF(G73="DNF",0,1)*IF(G73="DNS",0,1)*IF(G73="",0,1)</f>
        <v>0</v>
      </c>
      <c r="K73" s="94">
        <f t="shared" si="76"/>
        <v>0</v>
      </c>
      <c r="L73" s="38">
        <f>IF(D73="",0,IF(G73="NT",0,IF(G73="DQ",0,IF(G73="DNF",0,IF(G73="DNS",0,IF(G73+F73&lt;0.1,0,IF(60*F73+G73&gt;VLOOKUP(A56,ADMIN2026!$B$91:$D$109,3,FALSE),0,ADMIN2026!$D$89)))))))</f>
        <v>0</v>
      </c>
      <c r="M73" t="e">
        <f t="shared" si="77"/>
        <v>#VALUE!</v>
      </c>
      <c r="N73" s="8" t="e">
        <f t="shared" si="78"/>
        <v>#VALUE!</v>
      </c>
      <c r="O73" s="8" t="e">
        <f t="shared" si="79"/>
        <v>#VALUE!</v>
      </c>
      <c r="P73" s="8" t="e">
        <f t="shared" si="80"/>
        <v>#VALUE!</v>
      </c>
      <c r="Q73" s="7" t="str">
        <f t="shared" si="81"/>
        <v/>
      </c>
      <c r="R73" s="7" t="e">
        <f t="shared" si="82"/>
        <v>#VALUE!</v>
      </c>
      <c r="S73" s="7" t="e">
        <f t="shared" si="83"/>
        <v>#VALUE!</v>
      </c>
      <c r="T73" s="7" t="e">
        <f t="shared" si="84"/>
        <v>#VALUE!</v>
      </c>
      <c r="U73" s="7" t="e">
        <f t="shared" si="85"/>
        <v>#VALUE!</v>
      </c>
      <c r="V73" t="str">
        <f t="shared" si="72"/>
        <v/>
      </c>
      <c r="W73" t="str">
        <f t="shared" si="73"/>
        <v/>
      </c>
      <c r="X73" t="str">
        <f>IF(ADMIN2026!$G$8="Photo-finish timing",W73,V73)</f>
        <v/>
      </c>
      <c r="Y73" s="66" t="str">
        <f>IF(E73="","",IF(ADMIN2026!$G$8=ADMIN2026!$D$8,"",IF(P73&gt;0.5,"error 1/100th entry noted","")))</f>
        <v/>
      </c>
      <c r="Z73" t="str">
        <f t="shared" si="74"/>
        <v/>
      </c>
      <c r="AC73">
        <f t="shared" si="87"/>
        <v>0</v>
      </c>
      <c r="AD73">
        <f t="shared" si="86"/>
        <v>0</v>
      </c>
      <c r="AE73">
        <f t="shared" si="86"/>
        <v>0</v>
      </c>
      <c r="AF73">
        <f t="shared" si="86"/>
        <v>0</v>
      </c>
      <c r="AG73">
        <f t="shared" si="86"/>
        <v>0</v>
      </c>
      <c r="AH73">
        <f t="shared" si="86"/>
        <v>0</v>
      </c>
      <c r="AI73">
        <f t="shared" si="86"/>
        <v>0</v>
      </c>
      <c r="AJ73">
        <f t="shared" si="86"/>
        <v>0</v>
      </c>
    </row>
    <row r="76" spans="1:36">
      <c r="A76" s="62" t="s">
        <v>0</v>
      </c>
      <c r="B76" s="62" t="s">
        <v>0</v>
      </c>
      <c r="C76" s="62">
        <v>200</v>
      </c>
      <c r="D76" s="62" t="s">
        <v>58</v>
      </c>
      <c r="E76" s="3"/>
      <c r="F76" s="3"/>
      <c r="G76" s="67"/>
      <c r="H76" s="3" t="s">
        <v>66</v>
      </c>
      <c r="I76" s="3" t="s">
        <v>67</v>
      </c>
      <c r="J76" s="3"/>
      <c r="K76" s="3"/>
      <c r="L76" s="3"/>
      <c r="M76" s="3"/>
      <c r="N76" s="3"/>
      <c r="O76" s="3"/>
      <c r="P76" s="3"/>
      <c r="Q76" s="3"/>
      <c r="R76" s="3"/>
      <c r="S76" s="3"/>
      <c r="T76" s="3"/>
      <c r="U76" s="3"/>
      <c r="V76" s="3"/>
      <c r="W76" s="3"/>
      <c r="X76" s="3"/>
      <c r="Y76" s="3"/>
      <c r="Z76" s="3"/>
      <c r="AA76" s="3"/>
    </row>
    <row r="77" spans="1:36">
      <c r="A77" s="3">
        <f>C76</f>
        <v>200</v>
      </c>
      <c r="B77" s="37" t="s">
        <v>51</v>
      </c>
      <c r="C77" s="37" t="s">
        <v>62</v>
      </c>
      <c r="D77" s="5"/>
      <c r="E77" s="37" t="s">
        <v>63</v>
      </c>
      <c r="F77" s="37" t="s">
        <v>76</v>
      </c>
      <c r="G77" s="63" t="s">
        <v>77</v>
      </c>
      <c r="H77" s="37">
        <f>VLOOKUP(A77,ADMIN2026!$B$146:$M$166,12,FALSE)</f>
        <v>4</v>
      </c>
      <c r="I77" s="37">
        <f>ADMIN2026!$E$144</f>
        <v>24</v>
      </c>
      <c r="J77" s="37" t="s">
        <v>79</v>
      </c>
      <c r="K77" s="37" t="s">
        <v>59</v>
      </c>
      <c r="L77" s="37" t="s">
        <v>83</v>
      </c>
      <c r="M77" s="3" t="s">
        <v>132</v>
      </c>
      <c r="N77" s="3" t="s">
        <v>132</v>
      </c>
      <c r="O77" s="3" t="s">
        <v>133</v>
      </c>
      <c r="P77" s="3" t="s">
        <v>193</v>
      </c>
      <c r="Q77" s="3" t="s">
        <v>137</v>
      </c>
      <c r="R77" s="3" t="s">
        <v>192</v>
      </c>
      <c r="S77" s="3" t="s">
        <v>134</v>
      </c>
      <c r="T77" s="3" t="s">
        <v>135</v>
      </c>
      <c r="U77" s="3" t="s">
        <v>194</v>
      </c>
      <c r="V77" s="3" t="s">
        <v>195</v>
      </c>
      <c r="W77" s="3" t="s">
        <v>197</v>
      </c>
      <c r="X77" s="3" t="s">
        <v>136</v>
      </c>
      <c r="Y77" s="3" t="s">
        <v>236</v>
      </c>
      <c r="Z77" s="3"/>
      <c r="AA77" s="3"/>
    </row>
    <row r="78" spans="1:36">
      <c r="A78" s="64" t="str">
        <f>$A$4</f>
        <v>MEN</v>
      </c>
      <c r="B78" s="37" t="s">
        <v>59</v>
      </c>
      <c r="C78" s="37" t="s">
        <v>60</v>
      </c>
      <c r="D78" s="37" t="s">
        <v>61</v>
      </c>
      <c r="E78" s="37" t="s">
        <v>108</v>
      </c>
      <c r="F78" s="37" t="s">
        <v>78</v>
      </c>
      <c r="G78" s="63" t="s">
        <v>99</v>
      </c>
      <c r="H78" s="37" t="s">
        <v>65</v>
      </c>
      <c r="I78" s="37"/>
      <c r="J78" s="37" t="s">
        <v>80</v>
      </c>
      <c r="K78" s="37" t="s">
        <v>80</v>
      </c>
      <c r="L78" s="37" t="s">
        <v>80</v>
      </c>
      <c r="M78" s="3" t="s">
        <v>192</v>
      </c>
      <c r="N78" s="3" t="s">
        <v>130</v>
      </c>
      <c r="O78" s="3" t="s">
        <v>130</v>
      </c>
      <c r="P78" s="3" t="s">
        <v>130</v>
      </c>
      <c r="Q78" s="3" t="s">
        <v>131</v>
      </c>
      <c r="R78" s="3" t="s">
        <v>131</v>
      </c>
      <c r="S78" s="3" t="s">
        <v>131</v>
      </c>
      <c r="T78" s="3" t="s">
        <v>131</v>
      </c>
      <c r="U78" s="3" t="s">
        <v>131</v>
      </c>
      <c r="V78" s="3" t="s">
        <v>196</v>
      </c>
      <c r="W78" s="3" t="s">
        <v>196</v>
      </c>
      <c r="X78" s="3" t="s">
        <v>146</v>
      </c>
      <c r="Y78" s="3" t="s">
        <v>237</v>
      </c>
      <c r="Z78" s="3"/>
      <c r="AA78" s="3"/>
      <c r="AC78" t="str">
        <f>ADMIN2026!$D$12</f>
        <v>B&amp;R</v>
      </c>
      <c r="AD78" t="str">
        <f>ADMIN2026!$D$13</f>
        <v>Chelt</v>
      </c>
      <c r="AE78" t="str">
        <f>ADMIN2026!$D$14</f>
        <v>D&amp;S</v>
      </c>
      <c r="AF78" t="str">
        <f>ADMIN2026!$D$15</f>
        <v>HereF</v>
      </c>
      <c r="AG78" t="str">
        <f>ADMIN2026!$D$16</f>
        <v>K&amp;S</v>
      </c>
      <c r="AH78" t="str">
        <f>ADMIN2026!$D$17</f>
        <v>Tipton</v>
      </c>
      <c r="AI78" t="str">
        <f>ADMIN2026!$D$18</f>
        <v>Worc</v>
      </c>
      <c r="AJ78" t="str">
        <f>ADMIN2026!$D$19</f>
        <v>Yate</v>
      </c>
    </row>
    <row r="79" spans="1:36">
      <c r="B79" s="94">
        <v>1</v>
      </c>
      <c r="C79" s="38" t="str">
        <f>IF(D79="","",HLOOKUP(D79,ADMIN2026!$B$146:$L$214,H79,FALSE))</f>
        <v/>
      </c>
      <c r="D79" s="38" t="str">
        <f>IF(E79="","",VLOOKUP(E79,ADMIN2026!$B$112:$D$141,2,FALSE))</f>
        <v/>
      </c>
      <c r="E79" s="4"/>
      <c r="F79" s="4"/>
      <c r="G79" s="6"/>
      <c r="H79" s="38" t="str">
        <f>IF(E79&gt;101,H77+2*I77,IF(E79&gt;10,H77+I77,IF(E79&gt;0,H77,"")))</f>
        <v/>
      </c>
      <c r="I79" s="38"/>
      <c r="J79" s="38">
        <f>VLOOKUP(B79,ADMIN2026!$B$64:$E$73,2,FALSE)*IF(G79="DQ",0,1)*IF(G79="DNF",0,1)*IF(G79="DNS",0,1)*IF(G79="",0,1)</f>
        <v>0</v>
      </c>
      <c r="K79" s="94">
        <f>J79</f>
        <v>0</v>
      </c>
      <c r="L79" s="38">
        <f>IF(D79="",0,IF(G79="NT",0,IF(G79="DQ",0,IF(G79="DNF",0,IF(G79="DNS",0,IF(G79+F79&lt;0.1,0,IF(60*F79+G79&gt;VLOOKUP(A77,ADMIN2026!$B$91:$D$109,3,FALSE),0,ADMIN2026!$D$89)))))))</f>
        <v>0</v>
      </c>
      <c r="M79">
        <f>INT(G79/10)</f>
        <v>0</v>
      </c>
      <c r="N79" s="8">
        <f>INT(G79)-10*M79</f>
        <v>0</v>
      </c>
      <c r="O79" s="8">
        <f t="shared" ref="O79:O86" si="88">INT((INT(10*(G79-N79-10*M79)+0.001))/1)</f>
        <v>0</v>
      </c>
      <c r="P79" s="8">
        <f>INT(100*(G79-N79-10*M79-O79/10)+0.5)</f>
        <v>0</v>
      </c>
      <c r="Q79" s="7">
        <f>F79</f>
        <v>0</v>
      </c>
      <c r="R79" s="7">
        <f>M79</f>
        <v>0</v>
      </c>
      <c r="S79" s="7">
        <f>N79</f>
        <v>0</v>
      </c>
      <c r="T79" s="7">
        <f>O79</f>
        <v>0</v>
      </c>
      <c r="U79" s="7">
        <f>P79</f>
        <v>0</v>
      </c>
      <c r="V79" t="str">
        <f>IF(G79="DQ","DQ",IF(G79="NT","NT",IF(G79="DNF","DNF",IF(G79="DNS","DNS",IF(D79="","",IF(F79="",IF(M79&gt;0,CONCATENATE(R79,S79,".",T79),CONCATENATE(S79,".",T79)),CONCATENATE(Q79,":",R79,S79,".",T79)))))))</f>
        <v/>
      </c>
      <c r="W79" t="str">
        <f>IF(G79="DQ","DQ",IF(G79="NT","NT",IF(G79="DNF","DNF",IF(G79="DNS","DNS",IF(D79="","",IF(F79="",IF(M79&gt;0,CONCATENATE(R79,S79,".",T79,U79),CONCATENATE(S79,".",T79,U79)),CONCATENATE(Q79,":",R79,S79,".",T79,U79)))))))</f>
        <v/>
      </c>
      <c r="X79" t="str">
        <f>IF(ADMIN2026!$G$8="Photo-finish timing",W79,V79)</f>
        <v/>
      </c>
      <c r="Y79" s="66" t="str">
        <f>IF(E79="","",IF(ADMIN2026!$G$8=ADMIN2026!$D$8,"",IF(P79&gt;0.5,"error 1/100th entry noted","")))</f>
        <v/>
      </c>
      <c r="AC79">
        <f>IF($D79=AC$1,$K79+$L79,0)</f>
        <v>0</v>
      </c>
      <c r="AD79">
        <f t="shared" ref="AD79:AJ86" si="89">IF($D79=AD$1,$K79+$L79,0)</f>
        <v>0</v>
      </c>
      <c r="AE79">
        <f t="shared" si="89"/>
        <v>0</v>
      </c>
      <c r="AF79">
        <f t="shared" si="89"/>
        <v>0</v>
      </c>
      <c r="AG79">
        <f t="shared" si="89"/>
        <v>0</v>
      </c>
      <c r="AH79">
        <f t="shared" si="89"/>
        <v>0</v>
      </c>
      <c r="AI79">
        <f t="shared" si="89"/>
        <v>0</v>
      </c>
      <c r="AJ79">
        <f t="shared" si="89"/>
        <v>0</v>
      </c>
    </row>
    <row r="80" spans="1:36">
      <c r="B80" s="94">
        <v>2</v>
      </c>
      <c r="C80" s="38" t="str">
        <f>IF(D80="","",HLOOKUP(D80,ADMIN2026!$B$146:$L$214,H80,FALSE))</f>
        <v/>
      </c>
      <c r="D80" s="38" t="str">
        <f>IF(E80="","",VLOOKUP(E80,ADMIN2026!$B$112:$D$141,2,FALSE))</f>
        <v/>
      </c>
      <c r="E80" s="4"/>
      <c r="F80" s="4"/>
      <c r="G80" s="6"/>
      <c r="H80" s="38" t="str">
        <f>IF(E80&gt;101,H77+2*I77,IF(E80&gt;10,H77+I77,IF(E80&gt;0,H77,"")))</f>
        <v/>
      </c>
      <c r="I80" s="38"/>
      <c r="J80" s="38">
        <f>VLOOKUP(B80,ADMIN2026!$B$64:$E$73,2,FALSE)*IF(G80="DQ",0,1)*IF(G80="DNF",0,1)*IF(G80="DNS",0,1)*IF(G80="",0,1)</f>
        <v>0</v>
      </c>
      <c r="K80" s="94">
        <f t="shared" ref="K80:K86" si="90">J80</f>
        <v>0</v>
      </c>
      <c r="L80" s="38">
        <f>IF(D80="",0,IF(G80="NT",0,IF(G80="DQ",0,IF(G80="DNF",0,IF(G80="DNS",0,IF(G80+F80&lt;0.1,0,IF(60*F80+G80&gt;VLOOKUP(A77,ADMIN2026!$B$91:$D$109,3,FALSE),0,ADMIN2026!$D$89)))))))</f>
        <v>0</v>
      </c>
      <c r="M80">
        <f t="shared" ref="M80:M86" si="91">INT(G80/10)</f>
        <v>0</v>
      </c>
      <c r="N80" s="8">
        <f t="shared" ref="N80:N86" si="92">INT(G80)-10*M80</f>
        <v>0</v>
      </c>
      <c r="O80" s="8">
        <f t="shared" si="88"/>
        <v>0</v>
      </c>
      <c r="P80" s="8">
        <f t="shared" ref="P80:P86" si="93">INT(100*(G80-N80-10*M80-O80/10)+0.5)</f>
        <v>0</v>
      </c>
      <c r="Q80" s="7">
        <f t="shared" ref="Q80:Q86" si="94">F80</f>
        <v>0</v>
      </c>
      <c r="R80" s="7">
        <f t="shared" ref="R80:R86" si="95">M80</f>
        <v>0</v>
      </c>
      <c r="S80" s="7">
        <f t="shared" ref="S80:S86" si="96">N80</f>
        <v>0</v>
      </c>
      <c r="T80" s="7">
        <f t="shared" ref="T80:T86" si="97">O80</f>
        <v>0</v>
      </c>
      <c r="U80" s="7">
        <f t="shared" ref="U80:U86" si="98">P80</f>
        <v>0</v>
      </c>
      <c r="V80" t="str">
        <f t="shared" ref="V80:V86" si="99">IF(G80="DQ","DQ",IF(G80="NT","NT",IF(G80="DNF","DNF",IF(G80="DNS","DNS",IF(D80="","",IF(F80="",IF(M80&gt;0,CONCATENATE(R80,S80,".",T80),CONCATENATE(S80,".",T80)),CONCATENATE(Q80,":",R80,S80,".",T80)))))))</f>
        <v/>
      </c>
      <c r="W80" t="str">
        <f t="shared" ref="W80:W86" si="100">IF(G80="DQ","DQ",IF(G80="NT","NT",IF(G80="DNF","DNF",IF(G80="DNS","DNS",IF(D80="","",IF(F80="",IF(M80&gt;0,CONCATENATE(R80,S80,".",T80,U80),CONCATENATE(S80,".",T80,U80)),CONCATENATE(Q80,":",R80,S80,".",T80,U80)))))))</f>
        <v/>
      </c>
      <c r="X80" t="str">
        <f>IF(ADMIN2026!$G$8="Photo-finish timing",W80,V80)</f>
        <v/>
      </c>
      <c r="Y80" s="66" t="str">
        <f>IF(E80="","",IF(ADMIN2026!$G$8=ADMIN2026!$D$8,"",IF(P80&gt;0.5,"error 1/100th entry noted","")))</f>
        <v/>
      </c>
      <c r="AC80">
        <f t="shared" ref="AC80:AC86" si="101">IF($D80=AC$1,$K80+$L80,0)</f>
        <v>0</v>
      </c>
      <c r="AD80">
        <f t="shared" si="89"/>
        <v>0</v>
      </c>
      <c r="AE80">
        <f t="shared" si="89"/>
        <v>0</v>
      </c>
      <c r="AF80">
        <f t="shared" si="89"/>
        <v>0</v>
      </c>
      <c r="AG80">
        <f t="shared" si="89"/>
        <v>0</v>
      </c>
      <c r="AH80">
        <f t="shared" si="89"/>
        <v>0</v>
      </c>
      <c r="AI80">
        <f t="shared" si="89"/>
        <v>0</v>
      </c>
      <c r="AJ80">
        <f t="shared" si="89"/>
        <v>0</v>
      </c>
    </row>
    <row r="81" spans="1:36">
      <c r="B81" s="94">
        <v>3</v>
      </c>
      <c r="C81" s="38" t="str">
        <f>IF(D81="","",HLOOKUP(D81,ADMIN2026!$B$146:$L$214,H81,FALSE))</f>
        <v/>
      </c>
      <c r="D81" s="38" t="str">
        <f>IF(E81="","",VLOOKUP(E81,ADMIN2026!$B$112:$D$141,2,FALSE))</f>
        <v/>
      </c>
      <c r="E81" s="4"/>
      <c r="F81" s="4"/>
      <c r="G81" s="6"/>
      <c r="H81" s="38" t="str">
        <f>IF(E81&gt;101,H77+2*I77,IF(E81&gt;10,H77+I77,IF(E81&gt;0,H77,"")))</f>
        <v/>
      </c>
      <c r="I81" s="38"/>
      <c r="J81" s="38">
        <f>VLOOKUP(B81,ADMIN2026!$B$64:$E$73,2,FALSE)*IF(G81="DQ",0,1)*IF(G81="DNF",0,1)*IF(G81="DNS",0,1)*IF(G81="",0,1)</f>
        <v>0</v>
      </c>
      <c r="K81" s="94">
        <f t="shared" si="90"/>
        <v>0</v>
      </c>
      <c r="L81" s="38">
        <f>IF(D81="",0,IF(G81="NT",0,IF(G81="DQ",0,IF(G81="DNF",0,IF(G81="DNS",0,IF(G81+F81&lt;0.1,0,IF(60*F81+G81&gt;VLOOKUP(A77,ADMIN2026!$B$91:$D$109,3,FALSE),0,ADMIN2026!$D$89)))))))</f>
        <v>0</v>
      </c>
      <c r="M81">
        <f t="shared" si="91"/>
        <v>0</v>
      </c>
      <c r="N81" s="8">
        <f t="shared" si="92"/>
        <v>0</v>
      </c>
      <c r="O81" s="8">
        <f t="shared" si="88"/>
        <v>0</v>
      </c>
      <c r="P81" s="8">
        <f t="shared" si="93"/>
        <v>0</v>
      </c>
      <c r="Q81" s="7">
        <f t="shared" si="94"/>
        <v>0</v>
      </c>
      <c r="R81" s="7">
        <f t="shared" si="95"/>
        <v>0</v>
      </c>
      <c r="S81" s="7">
        <f t="shared" si="96"/>
        <v>0</v>
      </c>
      <c r="T81" s="7">
        <f t="shared" si="97"/>
        <v>0</v>
      </c>
      <c r="U81" s="7">
        <f t="shared" si="98"/>
        <v>0</v>
      </c>
      <c r="V81" t="str">
        <f t="shared" si="99"/>
        <v/>
      </c>
      <c r="W81" t="str">
        <f t="shared" si="100"/>
        <v/>
      </c>
      <c r="X81" t="str">
        <f>IF(ADMIN2026!$G$8="Photo-finish timing",W81,V81)</f>
        <v/>
      </c>
      <c r="Y81" s="66" t="str">
        <f>IF(E81="","",IF(ADMIN2026!$G$8=ADMIN2026!$D$8,"",IF(P81&gt;0.5,"error 1/100th entry noted","")))</f>
        <v/>
      </c>
      <c r="AC81">
        <f t="shared" si="101"/>
        <v>0</v>
      </c>
      <c r="AD81">
        <f t="shared" si="89"/>
        <v>0</v>
      </c>
      <c r="AE81">
        <f t="shared" si="89"/>
        <v>0</v>
      </c>
      <c r="AF81">
        <f t="shared" si="89"/>
        <v>0</v>
      </c>
      <c r="AG81">
        <f t="shared" si="89"/>
        <v>0</v>
      </c>
      <c r="AH81">
        <f t="shared" si="89"/>
        <v>0</v>
      </c>
      <c r="AI81">
        <f t="shared" si="89"/>
        <v>0</v>
      </c>
      <c r="AJ81">
        <f t="shared" si="89"/>
        <v>0</v>
      </c>
    </row>
    <row r="82" spans="1:36">
      <c r="B82" s="94">
        <v>4</v>
      </c>
      <c r="C82" s="38" t="str">
        <f>IF(D82="","",HLOOKUP(D82,ADMIN2026!$B$146:$L$214,H82,FALSE))</f>
        <v/>
      </c>
      <c r="D82" s="38" t="str">
        <f>IF(E82="","",VLOOKUP(E82,ADMIN2026!$B$112:$D$141,2,FALSE))</f>
        <v/>
      </c>
      <c r="E82" s="4"/>
      <c r="F82" s="4"/>
      <c r="G82" s="6"/>
      <c r="H82" s="38" t="str">
        <f>IF(E82&gt;101,H77+2*I77,IF(E82&gt;10,H77+I77,IF(E82&gt;0,H77,"")))</f>
        <v/>
      </c>
      <c r="I82" s="38"/>
      <c r="J82" s="38">
        <f>VLOOKUP(B82,ADMIN2026!$B$64:$E$73,2,FALSE)*IF(G82="DQ",0,1)*IF(G82="DNF",0,1)*IF(G82="DNS",0,1)*IF(G82="",0,1)</f>
        <v>0</v>
      </c>
      <c r="K82" s="94">
        <f t="shared" si="90"/>
        <v>0</v>
      </c>
      <c r="L82" s="38">
        <f>IF(D82="",0,IF(G82="NT",0,IF(G82="DQ",0,IF(G82="DNF",0,IF(G82="DNS",0,IF(G82+F82&lt;0.1,0,IF(60*F82+G82&gt;VLOOKUP(A77,ADMIN2026!$B$91:$D$109,3,FALSE),0,ADMIN2026!$D$89)))))))</f>
        <v>0</v>
      </c>
      <c r="M82">
        <f t="shared" si="91"/>
        <v>0</v>
      </c>
      <c r="N82" s="8">
        <f t="shared" si="92"/>
        <v>0</v>
      </c>
      <c r="O82" s="8">
        <f t="shared" si="88"/>
        <v>0</v>
      </c>
      <c r="P82" s="8">
        <f t="shared" si="93"/>
        <v>0</v>
      </c>
      <c r="Q82" s="7">
        <f t="shared" si="94"/>
        <v>0</v>
      </c>
      <c r="R82" s="7">
        <f t="shared" si="95"/>
        <v>0</v>
      </c>
      <c r="S82" s="7">
        <f t="shared" si="96"/>
        <v>0</v>
      </c>
      <c r="T82" s="7">
        <f t="shared" si="97"/>
        <v>0</v>
      </c>
      <c r="U82" s="7">
        <f t="shared" si="98"/>
        <v>0</v>
      </c>
      <c r="V82" t="str">
        <f t="shared" si="99"/>
        <v/>
      </c>
      <c r="W82" t="str">
        <f t="shared" si="100"/>
        <v/>
      </c>
      <c r="X82" t="str">
        <f>IF(ADMIN2026!$G$8="Photo-finish timing",W82,V82)</f>
        <v/>
      </c>
      <c r="Y82" s="66" t="str">
        <f>IF(E82="","",IF(ADMIN2026!$G$8=ADMIN2026!$D$8,"",IF(P82&gt;0.5,"error 1/100th entry noted","")))</f>
        <v/>
      </c>
      <c r="AC82">
        <f t="shared" si="101"/>
        <v>0</v>
      </c>
      <c r="AD82">
        <f t="shared" si="89"/>
        <v>0</v>
      </c>
      <c r="AE82">
        <f t="shared" si="89"/>
        <v>0</v>
      </c>
      <c r="AF82">
        <f t="shared" si="89"/>
        <v>0</v>
      </c>
      <c r="AG82">
        <f t="shared" si="89"/>
        <v>0</v>
      </c>
      <c r="AH82">
        <f t="shared" si="89"/>
        <v>0</v>
      </c>
      <c r="AI82">
        <f t="shared" si="89"/>
        <v>0</v>
      </c>
      <c r="AJ82">
        <f t="shared" si="89"/>
        <v>0</v>
      </c>
    </row>
    <row r="83" spans="1:36">
      <c r="B83" s="94">
        <v>5</v>
      </c>
      <c r="C83" s="38" t="str">
        <f>IF(D83="","",HLOOKUP(D83,ADMIN2026!$B$146:$L$214,H83,FALSE))</f>
        <v/>
      </c>
      <c r="D83" s="38" t="str">
        <f>IF(E83="","",VLOOKUP(E83,ADMIN2026!$B$112:$D$141,2,FALSE))</f>
        <v/>
      </c>
      <c r="E83" s="4"/>
      <c r="F83" s="4"/>
      <c r="G83" s="6"/>
      <c r="H83" s="38" t="str">
        <f>IF(E83&gt;101,H77+2*I77,IF(E83&gt;10,H77+I77,IF(E83&gt;0,H77,"")))</f>
        <v/>
      </c>
      <c r="I83" s="38"/>
      <c r="J83" s="38">
        <f>VLOOKUP(B83,ADMIN2026!$B$64:$E$73,2,FALSE)*IF(G83="DQ",0,1)*IF(G83="DNF",0,1)*IF(G83="DNS",0,1)*IF(G83="",0,1)</f>
        <v>0</v>
      </c>
      <c r="K83" s="94">
        <f t="shared" si="90"/>
        <v>0</v>
      </c>
      <c r="L83" s="38">
        <f>IF(D83="",0,IF(G83="NT",0,IF(G83="DQ",0,IF(G83="DNF",0,IF(G83="DNS",0,IF(G83+F83&lt;0.1,0,IF(60*F83+G83&gt;VLOOKUP(A77,ADMIN2026!$B$91:$D$109,3,FALSE),0,ADMIN2026!$D$89)))))))</f>
        <v>0</v>
      </c>
      <c r="M83">
        <f t="shared" si="91"/>
        <v>0</v>
      </c>
      <c r="N83" s="8">
        <f t="shared" si="92"/>
        <v>0</v>
      </c>
      <c r="O83" s="8">
        <f t="shared" si="88"/>
        <v>0</v>
      </c>
      <c r="P83" s="8">
        <f t="shared" si="93"/>
        <v>0</v>
      </c>
      <c r="Q83" s="7">
        <f t="shared" si="94"/>
        <v>0</v>
      </c>
      <c r="R83" s="7">
        <f t="shared" si="95"/>
        <v>0</v>
      </c>
      <c r="S83" s="7">
        <f t="shared" si="96"/>
        <v>0</v>
      </c>
      <c r="T83" s="7">
        <f t="shared" si="97"/>
        <v>0</v>
      </c>
      <c r="U83" s="7">
        <f t="shared" si="98"/>
        <v>0</v>
      </c>
      <c r="V83" t="str">
        <f t="shared" si="99"/>
        <v/>
      </c>
      <c r="W83" t="str">
        <f t="shared" si="100"/>
        <v/>
      </c>
      <c r="X83" t="str">
        <f>IF(ADMIN2026!$G$8="Photo-finish timing",W83,V83)</f>
        <v/>
      </c>
      <c r="Y83" s="66" t="str">
        <f>IF(E83="","",IF(ADMIN2026!$G$8=ADMIN2026!$D$8,"",IF(P83&gt;0.5,"error 1/100th entry noted","")))</f>
        <v/>
      </c>
      <c r="AC83">
        <f t="shared" si="101"/>
        <v>0</v>
      </c>
      <c r="AD83">
        <f t="shared" si="89"/>
        <v>0</v>
      </c>
      <c r="AE83">
        <f t="shared" si="89"/>
        <v>0</v>
      </c>
      <c r="AF83">
        <f t="shared" si="89"/>
        <v>0</v>
      </c>
      <c r="AG83">
        <f t="shared" si="89"/>
        <v>0</v>
      </c>
      <c r="AH83">
        <f t="shared" si="89"/>
        <v>0</v>
      </c>
      <c r="AI83">
        <f t="shared" si="89"/>
        <v>0</v>
      </c>
      <c r="AJ83">
        <f t="shared" si="89"/>
        <v>0</v>
      </c>
    </row>
    <row r="84" spans="1:36">
      <c r="B84" s="94">
        <v>6</v>
      </c>
      <c r="C84" s="38" t="str">
        <f>IF(D84="","",HLOOKUP(D84,ADMIN2026!$B$146:$L$214,H84,FALSE))</f>
        <v/>
      </c>
      <c r="D84" s="38" t="str">
        <f>IF(E84="","",VLOOKUP(E84,ADMIN2026!$B$112:$D$141,2,FALSE))</f>
        <v/>
      </c>
      <c r="E84" s="4"/>
      <c r="F84" s="4"/>
      <c r="G84" s="6"/>
      <c r="H84" s="38" t="str">
        <f>IF(E84&gt;101,H77+2*I77,IF(E84&gt;10,H77+I77,IF(E84&gt;0,H77,"")))</f>
        <v/>
      </c>
      <c r="I84" s="38"/>
      <c r="J84" s="38">
        <f>VLOOKUP(B84,ADMIN2026!$B$64:$E$73,2,FALSE)*IF(G84="DQ",0,1)*IF(G84="DNF",0,1)*IF(G84="DNS",0,1)*IF(G84="",0,1)</f>
        <v>0</v>
      </c>
      <c r="K84" s="94">
        <f t="shared" si="90"/>
        <v>0</v>
      </c>
      <c r="L84" s="38">
        <f>IF(D84="",0,IF(G84="NT",0,IF(G84="DQ",0,IF(G84="DNF",0,IF(G84="DNS",0,IF(G84+F84&lt;0.1,0,IF(60*F84+G84&gt;VLOOKUP(A77,ADMIN2026!$B$91:$D$109,3,FALSE),0,ADMIN2026!$D$89)))))))</f>
        <v>0</v>
      </c>
      <c r="M84">
        <f t="shared" si="91"/>
        <v>0</v>
      </c>
      <c r="N84" s="8">
        <f t="shared" si="92"/>
        <v>0</v>
      </c>
      <c r="O84" s="8">
        <f t="shared" si="88"/>
        <v>0</v>
      </c>
      <c r="P84" s="8">
        <f t="shared" si="93"/>
        <v>0</v>
      </c>
      <c r="Q84" s="7">
        <f t="shared" si="94"/>
        <v>0</v>
      </c>
      <c r="R84" s="7">
        <f t="shared" si="95"/>
        <v>0</v>
      </c>
      <c r="S84" s="7">
        <f t="shared" si="96"/>
        <v>0</v>
      </c>
      <c r="T84" s="7">
        <f t="shared" si="97"/>
        <v>0</v>
      </c>
      <c r="U84" s="7">
        <f t="shared" si="98"/>
        <v>0</v>
      </c>
      <c r="V84" t="str">
        <f t="shared" si="99"/>
        <v/>
      </c>
      <c r="W84" t="str">
        <f t="shared" si="100"/>
        <v/>
      </c>
      <c r="X84" t="str">
        <f>IF(ADMIN2026!$G$8="Photo-finish timing",W84,V84)</f>
        <v/>
      </c>
      <c r="Y84" s="66" t="str">
        <f>IF(E84="","",IF(ADMIN2026!$G$8=ADMIN2026!$D$8,"",IF(P84&gt;0.5,"error 1/100th entry noted","")))</f>
        <v/>
      </c>
      <c r="AC84">
        <f t="shared" si="101"/>
        <v>0</v>
      </c>
      <c r="AD84">
        <f t="shared" si="89"/>
        <v>0</v>
      </c>
      <c r="AE84">
        <f t="shared" si="89"/>
        <v>0</v>
      </c>
      <c r="AF84">
        <f t="shared" si="89"/>
        <v>0</v>
      </c>
      <c r="AG84">
        <f t="shared" si="89"/>
        <v>0</v>
      </c>
      <c r="AH84">
        <f t="shared" si="89"/>
        <v>0</v>
      </c>
      <c r="AI84">
        <f t="shared" si="89"/>
        <v>0</v>
      </c>
      <c r="AJ84">
        <f t="shared" si="89"/>
        <v>0</v>
      </c>
    </row>
    <row r="85" spans="1:36">
      <c r="B85" s="94">
        <v>7</v>
      </c>
      <c r="C85" s="38" t="str">
        <f>IF(D85="","",HLOOKUP(D85,ADMIN2026!$B$146:$L$214,H85,FALSE))</f>
        <v/>
      </c>
      <c r="D85" s="38" t="str">
        <f>IF(E85="","",VLOOKUP(E85,ADMIN2026!$B$112:$D$141,2,FALSE))</f>
        <v/>
      </c>
      <c r="E85" s="4"/>
      <c r="F85" s="4"/>
      <c r="G85" s="6"/>
      <c r="H85" s="38" t="str">
        <f>IF(E85&gt;101,H77+2*I77,IF(E85&gt;10,H77+I77,IF(E85&gt;0,H77,"")))</f>
        <v/>
      </c>
      <c r="I85" s="38"/>
      <c r="J85" s="38">
        <f>VLOOKUP(B85,ADMIN2026!$B$64:$E$73,2,FALSE)*IF(G85="DQ",0,1)*IF(G85="DNF",0,1)*IF(G85="DNS",0,1)*IF(G85="",0,1)</f>
        <v>0</v>
      </c>
      <c r="K85" s="94">
        <f t="shared" si="90"/>
        <v>0</v>
      </c>
      <c r="L85" s="38">
        <f>IF(D85="",0,IF(G85="NT",0,IF(G85="DQ",0,IF(G85="DNF",0,IF(G85="DNS",0,IF(G85+F85&lt;0.1,0,IF(60*F85+G85&gt;VLOOKUP(A77,ADMIN2026!$B$91:$D$109,3,FALSE),0,ADMIN2026!$D$89)))))))</f>
        <v>0</v>
      </c>
      <c r="M85">
        <f t="shared" si="91"/>
        <v>0</v>
      </c>
      <c r="N85" s="8">
        <f t="shared" si="92"/>
        <v>0</v>
      </c>
      <c r="O85" s="8">
        <f t="shared" si="88"/>
        <v>0</v>
      </c>
      <c r="P85" s="8">
        <f t="shared" si="93"/>
        <v>0</v>
      </c>
      <c r="Q85" s="7">
        <f t="shared" si="94"/>
        <v>0</v>
      </c>
      <c r="R85" s="7">
        <f t="shared" si="95"/>
        <v>0</v>
      </c>
      <c r="S85" s="7">
        <f t="shared" si="96"/>
        <v>0</v>
      </c>
      <c r="T85" s="7">
        <f t="shared" si="97"/>
        <v>0</v>
      </c>
      <c r="U85" s="7">
        <f t="shared" si="98"/>
        <v>0</v>
      </c>
      <c r="V85" t="str">
        <f t="shared" si="99"/>
        <v/>
      </c>
      <c r="W85" t="str">
        <f t="shared" si="100"/>
        <v/>
      </c>
      <c r="X85" t="str">
        <f>IF(ADMIN2026!$G$8="Photo-finish timing",W85,V85)</f>
        <v/>
      </c>
      <c r="Y85" s="66" t="str">
        <f>IF(E85="","",IF(ADMIN2026!$G$8=ADMIN2026!$D$8,"",IF(P85&gt;0.5,"error 1/100th entry noted","")))</f>
        <v/>
      </c>
      <c r="AC85">
        <f t="shared" si="101"/>
        <v>0</v>
      </c>
      <c r="AD85">
        <f t="shared" si="89"/>
        <v>0</v>
      </c>
      <c r="AE85">
        <f t="shared" si="89"/>
        <v>0</v>
      </c>
      <c r="AF85">
        <f t="shared" si="89"/>
        <v>0</v>
      </c>
      <c r="AG85">
        <f t="shared" si="89"/>
        <v>0</v>
      </c>
      <c r="AH85">
        <f t="shared" si="89"/>
        <v>0</v>
      </c>
      <c r="AI85">
        <f t="shared" si="89"/>
        <v>0</v>
      </c>
      <c r="AJ85">
        <f t="shared" si="89"/>
        <v>0</v>
      </c>
    </row>
    <row r="86" spans="1:36">
      <c r="B86" s="94">
        <v>8</v>
      </c>
      <c r="C86" s="38" t="str">
        <f>IF(D86="","",HLOOKUP(D86,ADMIN2026!$B$146:$L$214,H86,FALSE))</f>
        <v/>
      </c>
      <c r="D86" s="38" t="str">
        <f>IF(E86="","",VLOOKUP(E86,ADMIN2026!$B$112:$D$141,2,FALSE))</f>
        <v/>
      </c>
      <c r="E86" s="4"/>
      <c r="F86" s="4"/>
      <c r="G86" s="6"/>
      <c r="H86" s="38" t="str">
        <f>IF(E86&gt;101,H77+2*I77,IF(E86&gt;10,H77+I77,IF(E86&gt;0,H77,"")))</f>
        <v/>
      </c>
      <c r="I86" s="38"/>
      <c r="J86" s="38">
        <f>VLOOKUP(B86,ADMIN2026!$B$64:$E$73,2,FALSE)*IF(G86="DQ",0,1)*IF(G86="DNF",0,1)*IF(G86="DNS",0,1)*IF(G86="",0,1)</f>
        <v>0</v>
      </c>
      <c r="K86" s="94">
        <f t="shared" si="90"/>
        <v>0</v>
      </c>
      <c r="L86" s="38">
        <f>IF(D86="",0,IF(G86="NT",0,IF(G86="DQ",0,IF(G86="DNF",0,IF(G86="DNS",0,IF(G86+F86&lt;0.1,0,IF(60*F86+G86&gt;VLOOKUP(A77,ADMIN2026!$B$91:$D$109,3,FALSE),0,ADMIN2026!$D$89)))))))</f>
        <v>0</v>
      </c>
      <c r="M86">
        <f t="shared" si="91"/>
        <v>0</v>
      </c>
      <c r="N86" s="8">
        <f t="shared" si="92"/>
        <v>0</v>
      </c>
      <c r="O86" s="8">
        <f t="shared" si="88"/>
        <v>0</v>
      </c>
      <c r="P86" s="8">
        <f t="shared" si="93"/>
        <v>0</v>
      </c>
      <c r="Q86" s="7">
        <f t="shared" si="94"/>
        <v>0</v>
      </c>
      <c r="R86" s="7">
        <f t="shared" si="95"/>
        <v>0</v>
      </c>
      <c r="S86" s="7">
        <f t="shared" si="96"/>
        <v>0</v>
      </c>
      <c r="T86" s="7">
        <f t="shared" si="97"/>
        <v>0</v>
      </c>
      <c r="U86" s="7">
        <f t="shared" si="98"/>
        <v>0</v>
      </c>
      <c r="V86" t="str">
        <f t="shared" si="99"/>
        <v/>
      </c>
      <c r="W86" t="str">
        <f t="shared" si="100"/>
        <v/>
      </c>
      <c r="X86" t="str">
        <f>IF(ADMIN2026!$G$8="Photo-finish timing",W86,V86)</f>
        <v/>
      </c>
      <c r="Y86" s="66" t="str">
        <f>IF(E86="","",IF(ADMIN2026!$G$8=ADMIN2026!$D$8,"",IF(P86&gt;0.5,"error 1/100th entry noted","")))</f>
        <v/>
      </c>
      <c r="AC86">
        <f t="shared" si="101"/>
        <v>0</v>
      </c>
      <c r="AD86">
        <f t="shared" si="89"/>
        <v>0</v>
      </c>
      <c r="AE86">
        <f t="shared" si="89"/>
        <v>0</v>
      </c>
      <c r="AF86">
        <f t="shared" si="89"/>
        <v>0</v>
      </c>
      <c r="AG86">
        <f t="shared" si="89"/>
        <v>0</v>
      </c>
      <c r="AH86">
        <f t="shared" si="89"/>
        <v>0</v>
      </c>
      <c r="AI86">
        <f t="shared" si="89"/>
        <v>0</v>
      </c>
      <c r="AJ86">
        <f t="shared" si="89"/>
        <v>0</v>
      </c>
    </row>
    <row r="87" spans="1:36">
      <c r="A87" s="3" t="s">
        <v>0</v>
      </c>
      <c r="B87" s="3"/>
      <c r="C87" s="3"/>
      <c r="D87" s="3"/>
      <c r="E87" s="3"/>
      <c r="F87" s="3"/>
      <c r="G87" s="67"/>
      <c r="H87" s="3" t="str">
        <f>H76</f>
        <v>line base</v>
      </c>
      <c r="I87" s="3" t="str">
        <f>I76</f>
        <v>step</v>
      </c>
      <c r="J87" s="3"/>
      <c r="K87" s="3"/>
      <c r="L87" s="3"/>
      <c r="M87" s="3"/>
      <c r="N87" s="3"/>
      <c r="O87" s="3"/>
      <c r="P87" s="3"/>
      <c r="Q87" s="3"/>
      <c r="R87" s="3"/>
      <c r="S87" s="3"/>
      <c r="T87" s="3"/>
      <c r="U87" s="3"/>
      <c r="V87" s="3"/>
      <c r="W87" s="3"/>
      <c r="X87" s="3"/>
      <c r="Y87" s="3"/>
    </row>
    <row r="88" spans="1:36">
      <c r="A88" s="3">
        <f>C76</f>
        <v>200</v>
      </c>
      <c r="B88" s="37" t="s">
        <v>452</v>
      </c>
      <c r="C88" s="37" t="s">
        <v>62</v>
      </c>
      <c r="D88" s="5"/>
      <c r="E88" s="37" t="s">
        <v>63</v>
      </c>
      <c r="F88" s="37" t="str">
        <f>F77</f>
        <v>Perf. Minutes</v>
      </c>
      <c r="G88" s="63" t="str">
        <f>G77</f>
        <v>Perf. Seconds</v>
      </c>
      <c r="H88" s="37">
        <f>VLOOKUP(A130,ADMIN2026!$B$146:$M$166,12,FALSE)</f>
        <v>4</v>
      </c>
      <c r="I88" s="37">
        <f>$I$3</f>
        <v>24</v>
      </c>
      <c r="J88" s="37" t="s">
        <v>79</v>
      </c>
      <c r="K88" s="37" t="s">
        <v>59</v>
      </c>
      <c r="L88" s="37" t="s">
        <v>83</v>
      </c>
      <c r="M88" s="3" t="s">
        <v>132</v>
      </c>
      <c r="N88" s="3" t="s">
        <v>132</v>
      </c>
      <c r="O88" s="3" t="s">
        <v>133</v>
      </c>
      <c r="P88" s="3" t="s">
        <v>193</v>
      </c>
      <c r="Q88" s="3" t="s">
        <v>137</v>
      </c>
      <c r="R88" s="3" t="s">
        <v>192</v>
      </c>
      <c r="S88" s="3" t="s">
        <v>134</v>
      </c>
      <c r="T88" s="3" t="s">
        <v>135</v>
      </c>
      <c r="U88" s="3" t="s">
        <v>194</v>
      </c>
      <c r="V88" s="3" t="s">
        <v>195</v>
      </c>
      <c r="W88" s="3" t="s">
        <v>197</v>
      </c>
      <c r="X88" s="3" t="s">
        <v>136</v>
      </c>
      <c r="Y88" s="3" t="s">
        <v>236</v>
      </c>
    </row>
    <row r="89" spans="1:36">
      <c r="A89" s="64" t="str">
        <f>$A$4</f>
        <v>MEN</v>
      </c>
      <c r="B89" s="37" t="s">
        <v>59</v>
      </c>
      <c r="C89" s="37" t="s">
        <v>60</v>
      </c>
      <c r="D89" s="37" t="s">
        <v>61</v>
      </c>
      <c r="E89" s="37" t="s">
        <v>108</v>
      </c>
      <c r="F89" s="37" t="str">
        <f>F78</f>
        <v>Whole mins.</v>
      </c>
      <c r="G89" s="63" t="str">
        <f>G78</f>
        <v>xx.yy or xx.y</v>
      </c>
      <c r="H89" s="37" t="str">
        <f>H78</f>
        <v>line to look up</v>
      </c>
      <c r="I89" s="37"/>
      <c r="J89" s="37" t="s">
        <v>80</v>
      </c>
      <c r="K89" s="37" t="s">
        <v>80</v>
      </c>
      <c r="L89" s="37" t="s">
        <v>80</v>
      </c>
      <c r="M89" s="3" t="s">
        <v>192</v>
      </c>
      <c r="N89" s="3" t="s">
        <v>130</v>
      </c>
      <c r="O89" s="3" t="s">
        <v>130</v>
      </c>
      <c r="P89" s="3" t="s">
        <v>130</v>
      </c>
      <c r="Q89" s="3" t="s">
        <v>131</v>
      </c>
      <c r="R89" s="3" t="s">
        <v>131</v>
      </c>
      <c r="S89" s="3" t="s">
        <v>131</v>
      </c>
      <c r="T89" s="3" t="s">
        <v>131</v>
      </c>
      <c r="U89" s="3" t="s">
        <v>131</v>
      </c>
      <c r="V89" s="3" t="s">
        <v>196</v>
      </c>
      <c r="W89" s="3" t="s">
        <v>196</v>
      </c>
      <c r="X89" s="3" t="s">
        <v>146</v>
      </c>
      <c r="Y89" s="3" t="s">
        <v>237</v>
      </c>
    </row>
    <row r="90" spans="1:36">
      <c r="B90" s="94">
        <v>1</v>
      </c>
      <c r="C90" s="38" t="str">
        <f>IF(D90="","",HLOOKUP(D90,ADMIN2026!$B$146:$L$214,H90,FALSE))</f>
        <v/>
      </c>
      <c r="D90" s="38" t="str">
        <f>IF(E90="","",VLOOKUP(E90,ADMIN2026!$B$112:$D$141,2,FALSE))</f>
        <v/>
      </c>
      <c r="E90" s="4"/>
      <c r="F90" s="4"/>
      <c r="G90" s="6"/>
      <c r="H90" s="38" t="str">
        <f>IF(E90&gt;101,H88+2*I88,IF(E90&gt;10,H88+I88,IF(E90&gt;0,H88,"")))</f>
        <v/>
      </c>
      <c r="I90" s="38"/>
      <c r="J90" s="38"/>
      <c r="K90" s="94"/>
      <c r="L90" s="38"/>
      <c r="M90">
        <f>INT(G90/10)</f>
        <v>0</v>
      </c>
      <c r="N90" s="8">
        <f>INT(G90)-10*M90</f>
        <v>0</v>
      </c>
      <c r="O90" s="8">
        <f t="shared" ref="O90:O97" si="102">INT((INT(10*(G90-N90-10*M90)+0.001))/1)</f>
        <v>0</v>
      </c>
      <c r="P90" s="8">
        <f>INT(100*(G90-N90-10*M90-O90/10)+0.5)</f>
        <v>0</v>
      </c>
      <c r="Q90" s="7">
        <f>F90</f>
        <v>0</v>
      </c>
      <c r="R90" s="7">
        <f>M90</f>
        <v>0</v>
      </c>
      <c r="S90" s="7">
        <f>N90</f>
        <v>0</v>
      </c>
      <c r="T90" s="7">
        <f>O90</f>
        <v>0</v>
      </c>
      <c r="U90" s="7">
        <f>P90</f>
        <v>0</v>
      </c>
      <c r="V90" t="str">
        <f>IF(G90="DQ","DQ",IF(G90="NT","NT",IF(G90="DNF","DNF",IF(G90="DNS","DNS",IF(D90="","",IF(F90="",IF(M90&gt;0,CONCATENATE(R90,S90,".",T90),CONCATENATE(S90,".",T90)),CONCATENATE(Q90,":",R90,S90,".",T90)))))))</f>
        <v/>
      </c>
      <c r="W90" t="str">
        <f>IF(G90="DQ","DQ",IF(G90="NT","NT",IF(G90="DNF","DNF",IF(G90="DNS","DNS",IF(D90="","",IF(F90="",IF(M90&gt;0,CONCATENATE(R90,S90,".",T90,U90),CONCATENATE(S90,".",T90,U90)),CONCATENATE(Q90,":",R90,S90,".",T90,U90)))))))</f>
        <v/>
      </c>
      <c r="X90" t="str">
        <f>IF(ADMIN2026!$G$8="Photo-finish timing",W90,V90)</f>
        <v/>
      </c>
      <c r="Y90" s="66" t="str">
        <f>IF(E90="","",IF(ADMIN2026!$G$8=ADMIN2026!$D$8,"",IF(P90&gt;0.5,"error 1/100th entry noted","")))</f>
        <v/>
      </c>
    </row>
    <row r="91" spans="1:36">
      <c r="B91" s="94">
        <v>2</v>
      </c>
      <c r="C91" s="38" t="str">
        <f>IF(D91="","",HLOOKUP(D91,ADMIN2026!$B$146:$L$214,H91,FALSE))</f>
        <v/>
      </c>
      <c r="D91" s="38" t="str">
        <f>IF(E91="","",VLOOKUP(E91,ADMIN2026!$B$112:$D$141,2,FALSE))</f>
        <v/>
      </c>
      <c r="E91" s="4"/>
      <c r="F91" s="4"/>
      <c r="G91" s="6"/>
      <c r="H91" s="38" t="str">
        <f>IF(E91&gt;101,H88+2*I88,IF(E91&gt;10,H88+I88,IF(E91&gt;0,H88,"")))</f>
        <v/>
      </c>
      <c r="I91" s="38"/>
      <c r="J91" s="38"/>
      <c r="K91" s="94"/>
      <c r="L91" s="38"/>
      <c r="M91">
        <f t="shared" ref="M91:M97" si="103">INT(G91/10)</f>
        <v>0</v>
      </c>
      <c r="N91" s="8">
        <f t="shared" ref="N91:N97" si="104">INT(G91)-10*M91</f>
        <v>0</v>
      </c>
      <c r="O91" s="8">
        <f t="shared" si="102"/>
        <v>0</v>
      </c>
      <c r="P91" s="8">
        <f t="shared" ref="P91:P97" si="105">INT(100*(G91-N91-10*M91-O91/10)+0.5)</f>
        <v>0</v>
      </c>
      <c r="Q91" s="7">
        <f t="shared" ref="Q91:Q97" si="106">F91</f>
        <v>0</v>
      </c>
      <c r="R91" s="7">
        <f t="shared" ref="R91:R97" si="107">M91</f>
        <v>0</v>
      </c>
      <c r="S91" s="7">
        <f t="shared" ref="S91:S97" si="108">N91</f>
        <v>0</v>
      </c>
      <c r="T91" s="7">
        <f t="shared" ref="T91:T97" si="109">O91</f>
        <v>0</v>
      </c>
      <c r="U91" s="7">
        <f t="shared" ref="U91:U97" si="110">P91</f>
        <v>0</v>
      </c>
      <c r="V91" t="str">
        <f t="shared" ref="V91:V97" si="111">IF(G91="DQ","DQ",IF(G91="NT","NT",IF(G91="DNF","DNF",IF(G91="DNS","DNS",IF(D91="","",IF(F91="",IF(M91&gt;0,CONCATENATE(R91,S91,".",T91),CONCATENATE(S91,".",T91)),CONCATENATE(Q91,":",R91,S91,".",T91)))))))</f>
        <v/>
      </c>
      <c r="W91" t="str">
        <f t="shared" ref="W91:W97" si="112">IF(G91="DQ","DQ",IF(G91="NT","NT",IF(G91="DNF","DNF",IF(G91="DNS","DNS",IF(D91="","",IF(F91="",IF(M91&gt;0,CONCATENATE(R91,S91,".",T91,U91),CONCATENATE(S91,".",T91,U91)),CONCATENATE(Q91,":",R91,S91,".",T91,U91)))))))</f>
        <v/>
      </c>
      <c r="X91" t="str">
        <f>IF(ADMIN2026!$G$8="Photo-finish timing",W91,V91)</f>
        <v/>
      </c>
      <c r="Y91" s="66" t="str">
        <f>IF(E91="","",IF(ADMIN2026!$G$8=ADMIN2026!$D$8,"",IF(P91&gt;0.5,"error 1/100th entry noted","")))</f>
        <v/>
      </c>
    </row>
    <row r="92" spans="1:36">
      <c r="B92" s="94">
        <v>3</v>
      </c>
      <c r="C92" s="38" t="str">
        <f>IF(D92="","",HLOOKUP(D92,ADMIN2026!$B$146:$L$214,H92,FALSE))</f>
        <v/>
      </c>
      <c r="D92" s="38" t="str">
        <f>IF(E92="","",VLOOKUP(E92,ADMIN2026!$B$112:$D$141,2,FALSE))</f>
        <v/>
      </c>
      <c r="E92" s="4"/>
      <c r="F92" s="4"/>
      <c r="G92" s="6"/>
      <c r="H92" s="38" t="str">
        <f>IF(E92&gt;101,H88+2*I88,IF(E92&gt;10,H88+I88,IF(E92&gt;0,H88,"")))</f>
        <v/>
      </c>
      <c r="I92" s="38"/>
      <c r="J92" s="38"/>
      <c r="K92" s="94"/>
      <c r="L92" s="38"/>
      <c r="M92">
        <f t="shared" si="103"/>
        <v>0</v>
      </c>
      <c r="N92" s="8">
        <f t="shared" si="104"/>
        <v>0</v>
      </c>
      <c r="O92" s="8">
        <f t="shared" si="102"/>
        <v>0</v>
      </c>
      <c r="P92" s="8">
        <f t="shared" si="105"/>
        <v>0</v>
      </c>
      <c r="Q92" s="7">
        <f t="shared" si="106"/>
        <v>0</v>
      </c>
      <c r="R92" s="7">
        <f t="shared" si="107"/>
        <v>0</v>
      </c>
      <c r="S92" s="7">
        <f t="shared" si="108"/>
        <v>0</v>
      </c>
      <c r="T92" s="7">
        <f t="shared" si="109"/>
        <v>0</v>
      </c>
      <c r="U92" s="7">
        <f t="shared" si="110"/>
        <v>0</v>
      </c>
      <c r="V92" t="str">
        <f t="shared" si="111"/>
        <v/>
      </c>
      <c r="W92" t="str">
        <f t="shared" si="112"/>
        <v/>
      </c>
      <c r="X92" t="str">
        <f>IF(ADMIN2026!$G$8="Photo-finish timing",W92,V92)</f>
        <v/>
      </c>
      <c r="Y92" s="66" t="str">
        <f>IF(E92="","",IF(ADMIN2026!$G$8=ADMIN2026!$D$8,"",IF(P92&gt;0.5,"error 1/100th entry noted","")))</f>
        <v/>
      </c>
    </row>
    <row r="93" spans="1:36">
      <c r="B93" s="94">
        <v>4</v>
      </c>
      <c r="C93" s="38" t="str">
        <f>IF(D93="","",HLOOKUP(D93,ADMIN2026!$B$146:$L$214,H93,FALSE))</f>
        <v/>
      </c>
      <c r="D93" s="38" t="str">
        <f>IF(E93="","",VLOOKUP(E93,ADMIN2026!$B$112:$D$141,2,FALSE))</f>
        <v/>
      </c>
      <c r="E93" s="4"/>
      <c r="F93" s="4"/>
      <c r="G93" s="6"/>
      <c r="H93" s="38" t="str">
        <f>IF(E93&gt;101,H88+2*I88,IF(E93&gt;10,H88+I88,IF(E93&gt;0,H88,"")))</f>
        <v/>
      </c>
      <c r="I93" s="38"/>
      <c r="J93" s="38"/>
      <c r="K93" s="94"/>
      <c r="L93" s="38"/>
      <c r="M93">
        <f t="shared" si="103"/>
        <v>0</v>
      </c>
      <c r="N93" s="8">
        <f t="shared" si="104"/>
        <v>0</v>
      </c>
      <c r="O93" s="8">
        <f t="shared" si="102"/>
        <v>0</v>
      </c>
      <c r="P93" s="8">
        <f t="shared" si="105"/>
        <v>0</v>
      </c>
      <c r="Q93" s="7">
        <f t="shared" si="106"/>
        <v>0</v>
      </c>
      <c r="R93" s="7">
        <f t="shared" si="107"/>
        <v>0</v>
      </c>
      <c r="S93" s="7">
        <f t="shared" si="108"/>
        <v>0</v>
      </c>
      <c r="T93" s="7">
        <f t="shared" si="109"/>
        <v>0</v>
      </c>
      <c r="U93" s="7">
        <f t="shared" si="110"/>
        <v>0</v>
      </c>
      <c r="V93" t="str">
        <f t="shared" si="111"/>
        <v/>
      </c>
      <c r="W93" t="str">
        <f t="shared" si="112"/>
        <v/>
      </c>
      <c r="X93" t="str">
        <f>IF(ADMIN2026!$G$8="Photo-finish timing",W93,V93)</f>
        <v/>
      </c>
      <c r="Y93" s="66" t="str">
        <f>IF(E93="","",IF(ADMIN2026!$G$8=ADMIN2026!$D$8,"",IF(P93&gt;0.5,"error 1/100th entry noted","")))</f>
        <v/>
      </c>
    </row>
    <row r="94" spans="1:36">
      <c r="B94" s="94">
        <v>5</v>
      </c>
      <c r="C94" s="38" t="str">
        <f>IF(D94="","",HLOOKUP(D94,ADMIN2026!$B$146:$L$214,H94,FALSE))</f>
        <v/>
      </c>
      <c r="D94" s="38" t="str">
        <f>IF(E94="","",VLOOKUP(E94,ADMIN2026!$B$112:$D$141,2,FALSE))</f>
        <v/>
      </c>
      <c r="E94" s="4"/>
      <c r="F94" s="4"/>
      <c r="G94" s="6"/>
      <c r="H94" s="38" t="str">
        <f>IF(E94&gt;101,H88+2*I88,IF(E94&gt;10,H88+I88,IF(E94&gt;0,H88,"")))</f>
        <v/>
      </c>
      <c r="I94" s="38"/>
      <c r="J94" s="38"/>
      <c r="K94" s="94"/>
      <c r="L94" s="38"/>
      <c r="M94">
        <f t="shared" si="103"/>
        <v>0</v>
      </c>
      <c r="N94" s="8">
        <f t="shared" si="104"/>
        <v>0</v>
      </c>
      <c r="O94" s="8">
        <f t="shared" si="102"/>
        <v>0</v>
      </c>
      <c r="P94" s="8">
        <f t="shared" si="105"/>
        <v>0</v>
      </c>
      <c r="Q94" s="7">
        <f t="shared" si="106"/>
        <v>0</v>
      </c>
      <c r="R94" s="7">
        <f t="shared" si="107"/>
        <v>0</v>
      </c>
      <c r="S94" s="7">
        <f t="shared" si="108"/>
        <v>0</v>
      </c>
      <c r="T94" s="7">
        <f t="shared" si="109"/>
        <v>0</v>
      </c>
      <c r="U94" s="7">
        <f t="shared" si="110"/>
        <v>0</v>
      </c>
      <c r="V94" t="str">
        <f t="shared" si="111"/>
        <v/>
      </c>
      <c r="W94" t="str">
        <f t="shared" si="112"/>
        <v/>
      </c>
      <c r="X94" t="str">
        <f>IF(ADMIN2026!$G$8="Photo-finish timing",W94,V94)</f>
        <v/>
      </c>
      <c r="Y94" s="66" t="str">
        <f>IF(E94="","",IF(ADMIN2026!$G$8=ADMIN2026!$D$8,"",IF(P94&gt;0.5,"error 1/100th entry noted","")))</f>
        <v/>
      </c>
    </row>
    <row r="95" spans="1:36">
      <c r="B95" s="94">
        <v>6</v>
      </c>
      <c r="C95" s="38" t="str">
        <f>IF(D95="","",HLOOKUP(D95,ADMIN2026!$B$146:$L$214,H95,FALSE))</f>
        <v/>
      </c>
      <c r="D95" s="38" t="str">
        <f>IF(E95="","",VLOOKUP(E95,ADMIN2026!$B$112:$D$141,2,FALSE))</f>
        <v/>
      </c>
      <c r="E95" s="4"/>
      <c r="F95" s="4"/>
      <c r="G95" s="6"/>
      <c r="H95" s="38" t="str">
        <f>IF(E95&gt;101,H88+2*I88,IF(E95&gt;10,H88+I88,IF(E95&gt;0,H88,"")))</f>
        <v/>
      </c>
      <c r="I95" s="38"/>
      <c r="J95" s="38"/>
      <c r="K95" s="94"/>
      <c r="L95" s="38"/>
      <c r="M95">
        <f t="shared" si="103"/>
        <v>0</v>
      </c>
      <c r="N95" s="8">
        <f t="shared" si="104"/>
        <v>0</v>
      </c>
      <c r="O95" s="8">
        <f t="shared" si="102"/>
        <v>0</v>
      </c>
      <c r="P95" s="8">
        <f t="shared" si="105"/>
        <v>0</v>
      </c>
      <c r="Q95" s="7">
        <f t="shared" si="106"/>
        <v>0</v>
      </c>
      <c r="R95" s="7">
        <f t="shared" si="107"/>
        <v>0</v>
      </c>
      <c r="S95" s="7">
        <f t="shared" si="108"/>
        <v>0</v>
      </c>
      <c r="T95" s="7">
        <f t="shared" si="109"/>
        <v>0</v>
      </c>
      <c r="U95" s="7">
        <f t="shared" si="110"/>
        <v>0</v>
      </c>
      <c r="V95" t="str">
        <f t="shared" si="111"/>
        <v/>
      </c>
      <c r="W95" t="str">
        <f t="shared" si="112"/>
        <v/>
      </c>
      <c r="X95" t="str">
        <f>IF(ADMIN2026!$G$8="Photo-finish timing",W95,V95)</f>
        <v/>
      </c>
      <c r="Y95" s="66" t="str">
        <f>IF(E95="","",IF(ADMIN2026!$G$8=ADMIN2026!$D$8,"",IF(P95&gt;0.5,"error 1/100th entry noted","")))</f>
        <v/>
      </c>
    </row>
    <row r="96" spans="1:36">
      <c r="B96" s="94">
        <v>7</v>
      </c>
      <c r="C96" s="38" t="str">
        <f>IF(D96="","",HLOOKUP(D96,ADMIN2026!$B$146:$L$214,H96,FALSE))</f>
        <v/>
      </c>
      <c r="D96" s="38" t="str">
        <f>IF(E96="","",VLOOKUP(E96,ADMIN2026!$B$112:$D$141,2,FALSE))</f>
        <v/>
      </c>
      <c r="E96" s="4"/>
      <c r="F96" s="4"/>
      <c r="G96" s="6"/>
      <c r="H96" s="38" t="str">
        <f>IF(E96&gt;101,H88+2*I88,IF(E96&gt;10,H88+I88,IF(E96&gt;0,H88,"")))</f>
        <v/>
      </c>
      <c r="I96" s="38"/>
      <c r="J96" s="38"/>
      <c r="K96" s="94"/>
      <c r="L96" s="38"/>
      <c r="M96">
        <f t="shared" si="103"/>
        <v>0</v>
      </c>
      <c r="N96" s="8">
        <f t="shared" si="104"/>
        <v>0</v>
      </c>
      <c r="O96" s="8">
        <f t="shared" si="102"/>
        <v>0</v>
      </c>
      <c r="P96" s="8">
        <f t="shared" si="105"/>
        <v>0</v>
      </c>
      <c r="Q96" s="7">
        <f t="shared" si="106"/>
        <v>0</v>
      </c>
      <c r="R96" s="7">
        <f t="shared" si="107"/>
        <v>0</v>
      </c>
      <c r="S96" s="7">
        <f t="shared" si="108"/>
        <v>0</v>
      </c>
      <c r="T96" s="7">
        <f t="shared" si="109"/>
        <v>0</v>
      </c>
      <c r="U96" s="7">
        <f t="shared" si="110"/>
        <v>0</v>
      </c>
      <c r="V96" t="str">
        <f t="shared" si="111"/>
        <v/>
      </c>
      <c r="W96" t="str">
        <f t="shared" si="112"/>
        <v/>
      </c>
      <c r="X96" t="str">
        <f>IF(ADMIN2026!$G$8="Photo-finish timing",W96,V96)</f>
        <v/>
      </c>
      <c r="Y96" s="66" t="str">
        <f>IF(E96="","",IF(ADMIN2026!$G$8=ADMIN2026!$D$8,"",IF(P96&gt;0.5,"error 1/100th entry noted","")))</f>
        <v/>
      </c>
    </row>
    <row r="97" spans="1:25">
      <c r="B97" s="94">
        <v>8</v>
      </c>
      <c r="C97" s="38" t="str">
        <f>IF(D97="","",HLOOKUP(D97,ADMIN2026!$B$146:$L$214,H97,FALSE))</f>
        <v/>
      </c>
      <c r="D97" s="38" t="str">
        <f>IF(E97="","",VLOOKUP(E97,ADMIN2026!$B$112:$D$141,2,FALSE))</f>
        <v/>
      </c>
      <c r="E97" s="4"/>
      <c r="F97" s="4"/>
      <c r="G97" s="6"/>
      <c r="H97" s="38" t="str">
        <f>IF(E97&gt;101,H88+2*I88,IF(E97&gt;10,H88+I88,IF(E97&gt;0,H88,"")))</f>
        <v/>
      </c>
      <c r="I97" s="38"/>
      <c r="J97" s="38"/>
      <c r="K97" s="94"/>
      <c r="L97" s="38"/>
      <c r="M97">
        <f t="shared" si="103"/>
        <v>0</v>
      </c>
      <c r="N97" s="8">
        <f t="shared" si="104"/>
        <v>0</v>
      </c>
      <c r="O97" s="8">
        <f t="shared" si="102"/>
        <v>0</v>
      </c>
      <c r="P97" s="8">
        <f t="shared" si="105"/>
        <v>0</v>
      </c>
      <c r="Q97" s="7">
        <f t="shared" si="106"/>
        <v>0</v>
      </c>
      <c r="R97" s="7">
        <f t="shared" si="107"/>
        <v>0</v>
      </c>
      <c r="S97" s="7">
        <f t="shared" si="108"/>
        <v>0</v>
      </c>
      <c r="T97" s="7">
        <f t="shared" si="109"/>
        <v>0</v>
      </c>
      <c r="U97" s="7">
        <f t="shared" si="110"/>
        <v>0</v>
      </c>
      <c r="V97" t="str">
        <f t="shared" si="111"/>
        <v/>
      </c>
      <c r="W97" t="str">
        <f t="shared" si="112"/>
        <v/>
      </c>
      <c r="X97" t="str">
        <f>IF(ADMIN2026!$G$8="Photo-finish timing",W97,V97)</f>
        <v/>
      </c>
      <c r="Y97" s="66" t="str">
        <f>IF(E97="","",IF(ADMIN2026!$G$8=ADMIN2026!$D$8,"",IF(P97&gt;0.5,"error 1/100th entry noted","")))</f>
        <v/>
      </c>
    </row>
    <row r="98" spans="1:25">
      <c r="A98" s="3" t="s">
        <v>0</v>
      </c>
      <c r="B98" s="3"/>
      <c r="C98" s="3"/>
      <c r="D98" s="3"/>
      <c r="E98" s="3"/>
      <c r="F98" s="3"/>
      <c r="G98" s="67"/>
      <c r="H98" s="3" t="str">
        <f>H76</f>
        <v>line base</v>
      </c>
      <c r="I98" s="3" t="str">
        <f>I76</f>
        <v>step</v>
      </c>
      <c r="J98" s="3"/>
      <c r="K98" s="3"/>
      <c r="L98" s="3"/>
      <c r="M98" s="3"/>
      <c r="N98" s="3"/>
      <c r="O98" s="3"/>
      <c r="P98" s="3"/>
      <c r="Q98" s="3"/>
      <c r="R98" s="3"/>
      <c r="S98" s="3"/>
      <c r="T98" s="3"/>
      <c r="U98" s="3"/>
      <c r="V98" s="3"/>
      <c r="W98" s="3"/>
      <c r="X98" s="3"/>
      <c r="Y98" s="3"/>
    </row>
    <row r="99" spans="1:25">
      <c r="A99" s="3">
        <f>C76</f>
        <v>200</v>
      </c>
      <c r="B99" s="37" t="s">
        <v>453</v>
      </c>
      <c r="C99" s="37" t="s">
        <v>62</v>
      </c>
      <c r="D99" s="5"/>
      <c r="E99" s="37" t="s">
        <v>63</v>
      </c>
      <c r="F99" s="37" t="str">
        <f>F77</f>
        <v>Perf. Minutes</v>
      </c>
      <c r="G99" s="63" t="str">
        <f>G77</f>
        <v>Perf. Seconds</v>
      </c>
      <c r="H99" s="37">
        <f>VLOOKUP(A130,ADMIN2026!$B$146:$M$166,12,FALSE)</f>
        <v>4</v>
      </c>
      <c r="I99" s="37">
        <f>$I$3</f>
        <v>24</v>
      </c>
      <c r="J99" s="37" t="s">
        <v>79</v>
      </c>
      <c r="K99" s="37" t="s">
        <v>59</v>
      </c>
      <c r="L99" s="37" t="s">
        <v>83</v>
      </c>
      <c r="M99" s="3" t="s">
        <v>132</v>
      </c>
      <c r="N99" s="3" t="s">
        <v>132</v>
      </c>
      <c r="O99" s="3" t="s">
        <v>133</v>
      </c>
      <c r="P99" s="3" t="s">
        <v>193</v>
      </c>
      <c r="Q99" s="3" t="s">
        <v>137</v>
      </c>
      <c r="R99" s="3" t="s">
        <v>192</v>
      </c>
      <c r="S99" s="3" t="s">
        <v>134</v>
      </c>
      <c r="T99" s="3" t="s">
        <v>135</v>
      </c>
      <c r="U99" s="3" t="s">
        <v>194</v>
      </c>
      <c r="V99" s="3" t="s">
        <v>195</v>
      </c>
      <c r="W99" s="3" t="s">
        <v>197</v>
      </c>
      <c r="X99" s="3" t="s">
        <v>136</v>
      </c>
      <c r="Y99" s="3" t="s">
        <v>236</v>
      </c>
    </row>
    <row r="100" spans="1:25">
      <c r="A100" s="64" t="str">
        <f>$A$4</f>
        <v>MEN</v>
      </c>
      <c r="B100" s="37" t="s">
        <v>59</v>
      </c>
      <c r="C100" s="37" t="s">
        <v>60</v>
      </c>
      <c r="D100" s="37" t="s">
        <v>61</v>
      </c>
      <c r="E100" s="37" t="s">
        <v>108</v>
      </c>
      <c r="F100" s="37" t="str">
        <f>F78</f>
        <v>Whole mins.</v>
      </c>
      <c r="G100" s="63" t="str">
        <f>G78</f>
        <v>xx.yy or xx.y</v>
      </c>
      <c r="H100" s="37" t="str">
        <f>H78</f>
        <v>line to look up</v>
      </c>
      <c r="I100" s="37"/>
      <c r="J100" s="37" t="s">
        <v>80</v>
      </c>
      <c r="K100" s="37" t="s">
        <v>80</v>
      </c>
      <c r="L100" s="37" t="s">
        <v>80</v>
      </c>
      <c r="M100" s="3" t="s">
        <v>192</v>
      </c>
      <c r="N100" s="3" t="s">
        <v>130</v>
      </c>
      <c r="O100" s="3" t="s">
        <v>130</v>
      </c>
      <c r="P100" s="3" t="s">
        <v>130</v>
      </c>
      <c r="Q100" s="3" t="s">
        <v>131</v>
      </c>
      <c r="R100" s="3" t="s">
        <v>131</v>
      </c>
      <c r="S100" s="3" t="s">
        <v>131</v>
      </c>
      <c r="T100" s="3" t="s">
        <v>131</v>
      </c>
      <c r="U100" s="3" t="s">
        <v>131</v>
      </c>
      <c r="V100" s="3" t="s">
        <v>196</v>
      </c>
      <c r="W100" s="3" t="s">
        <v>196</v>
      </c>
      <c r="X100" s="3" t="s">
        <v>146</v>
      </c>
      <c r="Y100" s="3" t="s">
        <v>237</v>
      </c>
    </row>
    <row r="101" spans="1:25">
      <c r="B101" s="94">
        <v>1</v>
      </c>
      <c r="C101" s="38" t="str">
        <f>IF(D101="","",HLOOKUP(D101,ADMIN2026!$B$146:$L$214,H101,FALSE))</f>
        <v/>
      </c>
      <c r="D101" s="38" t="str">
        <f>IF(E101="","",VLOOKUP(E101,ADMIN2026!$B$112:$D$141,2,FALSE))</f>
        <v/>
      </c>
      <c r="E101" s="4"/>
      <c r="F101" s="4"/>
      <c r="G101" s="6"/>
      <c r="H101" s="38" t="str">
        <f>IF(E101&gt;101,H99+2*I99,IF(E101&gt;10,H99+I99,IF(E101&gt;0,H99,"")))</f>
        <v/>
      </c>
      <c r="I101" s="38"/>
      <c r="J101" s="38"/>
      <c r="K101" s="94"/>
      <c r="L101" s="38"/>
      <c r="M101">
        <f>INT(G101/10)</f>
        <v>0</v>
      </c>
      <c r="N101" s="8">
        <f>INT(G101)-10*M101</f>
        <v>0</v>
      </c>
      <c r="O101" s="8">
        <f t="shared" ref="O101:O108" si="113">INT((INT(10*(G101-N101-10*M101)+0.001))/1)</f>
        <v>0</v>
      </c>
      <c r="P101" s="8">
        <f>INT(100*(G101-N101-10*M101-O101/10)+0.5)</f>
        <v>0</v>
      </c>
      <c r="Q101" s="7">
        <f>F101</f>
        <v>0</v>
      </c>
      <c r="R101" s="7">
        <f>M101</f>
        <v>0</v>
      </c>
      <c r="S101" s="7">
        <f>N101</f>
        <v>0</v>
      </c>
      <c r="T101" s="7">
        <f>O101</f>
        <v>0</v>
      </c>
      <c r="U101" s="7">
        <f>P101</f>
        <v>0</v>
      </c>
      <c r="V101" t="str">
        <f>IF(G101="DQ","DQ",IF(G101="NT","NT",IF(G101="DNF","DNF",IF(G101="DNS","DNS",IF(D101="","",IF(F101="",IF(M101&gt;0,CONCATENATE(R101,S101,".",T101),CONCATENATE(S101,".",T101)),CONCATENATE(Q101,":",R101,S101,".",T101)))))))</f>
        <v/>
      </c>
      <c r="W101" t="str">
        <f>IF(G101="DQ","DQ",IF(G101="NT","NT",IF(G101="DNF","DNF",IF(G101="DNS","DNS",IF(D101="","",IF(F101="",IF(M101&gt;0,CONCATENATE(R101,S101,".",T101,U101),CONCATENATE(S101,".",T101,U101)),CONCATENATE(Q101,":",R101,S101,".",T101,U101)))))))</f>
        <v/>
      </c>
      <c r="X101" t="str">
        <f>IF(ADMIN2026!$G$8="Photo-finish timing",W101,V101)</f>
        <v/>
      </c>
      <c r="Y101" s="66" t="str">
        <f>IF(E101="","",IF(ADMIN2026!$G$8=ADMIN2026!$D$8,"",IF(P101&gt;0.5,"error 1/100th entry noted","")))</f>
        <v/>
      </c>
    </row>
    <row r="102" spans="1:25">
      <c r="B102" s="94">
        <v>2</v>
      </c>
      <c r="C102" s="38" t="str">
        <f>IF(D102="","",HLOOKUP(D102,ADMIN2026!$B$146:$L$214,H102,FALSE))</f>
        <v/>
      </c>
      <c r="D102" s="38" t="str">
        <f>IF(E102="","",VLOOKUP(E102,ADMIN2026!$B$112:$D$141,2,FALSE))</f>
        <v/>
      </c>
      <c r="E102" s="4"/>
      <c r="F102" s="4"/>
      <c r="G102" s="6"/>
      <c r="H102" s="38" t="str">
        <f>IF(E102&gt;101,H99+2*I99,IF(E102&gt;10,H99+I99,IF(E102&gt;0,H99,"")))</f>
        <v/>
      </c>
      <c r="I102" s="38"/>
      <c r="J102" s="38"/>
      <c r="K102" s="94"/>
      <c r="L102" s="38"/>
      <c r="M102">
        <f t="shared" ref="M102:M108" si="114">INT(G102/10)</f>
        <v>0</v>
      </c>
      <c r="N102" s="8">
        <f t="shared" ref="N102:N108" si="115">INT(G102)-10*M102</f>
        <v>0</v>
      </c>
      <c r="O102" s="8">
        <f t="shared" si="113"/>
        <v>0</v>
      </c>
      <c r="P102" s="8">
        <f t="shared" ref="P102:P108" si="116">INT(100*(G102-N102-10*M102-O102/10)+0.5)</f>
        <v>0</v>
      </c>
      <c r="Q102" s="7">
        <f t="shared" ref="Q102:Q108" si="117">F102</f>
        <v>0</v>
      </c>
      <c r="R102" s="7">
        <f t="shared" ref="R102:R108" si="118">M102</f>
        <v>0</v>
      </c>
      <c r="S102" s="7">
        <f t="shared" ref="S102:S108" si="119">N102</f>
        <v>0</v>
      </c>
      <c r="T102" s="7">
        <f t="shared" ref="T102:T108" si="120">O102</f>
        <v>0</v>
      </c>
      <c r="U102" s="7">
        <f t="shared" ref="U102:U108" si="121">P102</f>
        <v>0</v>
      </c>
      <c r="V102" t="str">
        <f t="shared" ref="V102:V108" si="122">IF(G102="DQ","DQ",IF(G102="NT","NT",IF(G102="DNF","DNF",IF(G102="DNS","DNS",IF(D102="","",IF(F102="",IF(M102&gt;0,CONCATENATE(R102,S102,".",T102),CONCATENATE(S102,".",T102)),CONCATENATE(Q102,":",R102,S102,".",T102)))))))</f>
        <v/>
      </c>
      <c r="W102" t="str">
        <f t="shared" ref="W102:W108" si="123">IF(G102="DQ","DQ",IF(G102="NT","NT",IF(G102="DNF","DNF",IF(G102="DNS","DNS",IF(D102="","",IF(F102="",IF(M102&gt;0,CONCATENATE(R102,S102,".",T102,U102),CONCATENATE(S102,".",T102,U102)),CONCATENATE(Q102,":",R102,S102,".",T102,U102)))))))</f>
        <v/>
      </c>
      <c r="X102" t="str">
        <f>IF(ADMIN2026!$G$8="Photo-finish timing",W102,V102)</f>
        <v/>
      </c>
      <c r="Y102" s="66" t="str">
        <f>IF(E102="","",IF(ADMIN2026!$G$8=ADMIN2026!$D$8,"",IF(P102&gt;0.5,"error 1/100th entry noted","")))</f>
        <v/>
      </c>
    </row>
    <row r="103" spans="1:25">
      <c r="B103" s="94">
        <v>3</v>
      </c>
      <c r="C103" s="38" t="str">
        <f>IF(D103="","",HLOOKUP(D103,ADMIN2026!$B$146:$L$214,H103,FALSE))</f>
        <v/>
      </c>
      <c r="D103" s="38" t="str">
        <f>IF(E103="","",VLOOKUP(E103,ADMIN2026!$B$112:$D$141,2,FALSE))</f>
        <v/>
      </c>
      <c r="E103" s="4"/>
      <c r="F103" s="4"/>
      <c r="G103" s="6"/>
      <c r="H103" s="38" t="str">
        <f>IF(E103&gt;101,H99+2*I99,IF(E103&gt;10,H99+I99,IF(E103&gt;0,H99,"")))</f>
        <v/>
      </c>
      <c r="I103" s="38"/>
      <c r="J103" s="38"/>
      <c r="K103" s="94"/>
      <c r="L103" s="38"/>
      <c r="M103">
        <f t="shared" si="114"/>
        <v>0</v>
      </c>
      <c r="N103" s="8">
        <f t="shared" si="115"/>
        <v>0</v>
      </c>
      <c r="O103" s="8">
        <f t="shared" si="113"/>
        <v>0</v>
      </c>
      <c r="P103" s="8">
        <f t="shared" si="116"/>
        <v>0</v>
      </c>
      <c r="Q103" s="7">
        <f t="shared" si="117"/>
        <v>0</v>
      </c>
      <c r="R103" s="7">
        <f t="shared" si="118"/>
        <v>0</v>
      </c>
      <c r="S103" s="7">
        <f t="shared" si="119"/>
        <v>0</v>
      </c>
      <c r="T103" s="7">
        <f t="shared" si="120"/>
        <v>0</v>
      </c>
      <c r="U103" s="7">
        <f t="shared" si="121"/>
        <v>0</v>
      </c>
      <c r="V103" t="str">
        <f t="shared" si="122"/>
        <v/>
      </c>
      <c r="W103" t="str">
        <f t="shared" si="123"/>
        <v/>
      </c>
      <c r="X103" t="str">
        <f>IF(ADMIN2026!$G$8="Photo-finish timing",W103,V103)</f>
        <v/>
      </c>
      <c r="Y103" s="66" t="str">
        <f>IF(E103="","",IF(ADMIN2026!$G$8=ADMIN2026!$D$8,"",IF(P103&gt;0.5,"error 1/100th entry noted","")))</f>
        <v/>
      </c>
    </row>
    <row r="104" spans="1:25">
      <c r="B104" s="94">
        <v>4</v>
      </c>
      <c r="C104" s="38" t="str">
        <f>IF(D104="","",HLOOKUP(D104,ADMIN2026!$B$146:$L$214,H104,FALSE))</f>
        <v/>
      </c>
      <c r="D104" s="38" t="str">
        <f>IF(E104="","",VLOOKUP(E104,ADMIN2026!$B$112:$D$141,2,FALSE))</f>
        <v/>
      </c>
      <c r="E104" s="4"/>
      <c r="F104" s="4"/>
      <c r="G104" s="6"/>
      <c r="H104" s="38" t="str">
        <f>IF(E104&gt;101,H99+2*I99,IF(E104&gt;10,H99+I99,IF(E104&gt;0,H99,"")))</f>
        <v/>
      </c>
      <c r="I104" s="38"/>
      <c r="J104" s="38"/>
      <c r="K104" s="94"/>
      <c r="L104" s="38"/>
      <c r="M104">
        <f t="shared" si="114"/>
        <v>0</v>
      </c>
      <c r="N104" s="8">
        <f t="shared" si="115"/>
        <v>0</v>
      </c>
      <c r="O104" s="8">
        <f t="shared" si="113"/>
        <v>0</v>
      </c>
      <c r="P104" s="8">
        <f t="shared" si="116"/>
        <v>0</v>
      </c>
      <c r="Q104" s="7">
        <f t="shared" si="117"/>
        <v>0</v>
      </c>
      <c r="R104" s="7">
        <f t="shared" si="118"/>
        <v>0</v>
      </c>
      <c r="S104" s="7">
        <f t="shared" si="119"/>
        <v>0</v>
      </c>
      <c r="T104" s="7">
        <f t="shared" si="120"/>
        <v>0</v>
      </c>
      <c r="U104" s="7">
        <f t="shared" si="121"/>
        <v>0</v>
      </c>
      <c r="V104" t="str">
        <f t="shared" si="122"/>
        <v/>
      </c>
      <c r="W104" t="str">
        <f t="shared" si="123"/>
        <v/>
      </c>
      <c r="X104" t="str">
        <f>IF(ADMIN2026!$G$8="Photo-finish timing",W104,V104)</f>
        <v/>
      </c>
      <c r="Y104" s="66" t="str">
        <f>IF(E104="","",IF(ADMIN2026!$G$8=ADMIN2026!$D$8,"",IF(P104&gt;0.5,"error 1/100th entry noted","")))</f>
        <v/>
      </c>
    </row>
    <row r="105" spans="1:25">
      <c r="B105" s="94">
        <v>5</v>
      </c>
      <c r="C105" s="38" t="str">
        <f>IF(D105="","",HLOOKUP(D105,ADMIN2026!$B$146:$L$214,H105,FALSE))</f>
        <v/>
      </c>
      <c r="D105" s="38" t="str">
        <f>IF(E105="","",VLOOKUP(E105,ADMIN2026!$B$112:$D$141,2,FALSE))</f>
        <v/>
      </c>
      <c r="E105" s="4"/>
      <c r="F105" s="4"/>
      <c r="G105" s="6"/>
      <c r="H105" s="38" t="str">
        <f>IF(E105&gt;101,H99+2*I99,IF(E105&gt;10,H99+I99,IF(E105&gt;0,H99,"")))</f>
        <v/>
      </c>
      <c r="I105" s="38"/>
      <c r="J105" s="38"/>
      <c r="K105" s="94"/>
      <c r="L105" s="38"/>
      <c r="M105">
        <f t="shared" si="114"/>
        <v>0</v>
      </c>
      <c r="N105" s="8">
        <f t="shared" si="115"/>
        <v>0</v>
      </c>
      <c r="O105" s="8">
        <f t="shared" si="113"/>
        <v>0</v>
      </c>
      <c r="P105" s="8">
        <f t="shared" si="116"/>
        <v>0</v>
      </c>
      <c r="Q105" s="7">
        <f t="shared" si="117"/>
        <v>0</v>
      </c>
      <c r="R105" s="7">
        <f t="shared" si="118"/>
        <v>0</v>
      </c>
      <c r="S105" s="7">
        <f t="shared" si="119"/>
        <v>0</v>
      </c>
      <c r="T105" s="7">
        <f t="shared" si="120"/>
        <v>0</v>
      </c>
      <c r="U105" s="7">
        <f t="shared" si="121"/>
        <v>0</v>
      </c>
      <c r="V105" t="str">
        <f t="shared" si="122"/>
        <v/>
      </c>
      <c r="W105" t="str">
        <f t="shared" si="123"/>
        <v/>
      </c>
      <c r="X105" t="str">
        <f>IF(ADMIN2026!$G$8="Photo-finish timing",W105,V105)</f>
        <v/>
      </c>
      <c r="Y105" s="66" t="str">
        <f>IF(E105="","",IF(ADMIN2026!$G$8=ADMIN2026!$D$8,"",IF(P105&gt;0.5,"error 1/100th entry noted","")))</f>
        <v/>
      </c>
    </row>
    <row r="106" spans="1:25">
      <c r="B106" s="94">
        <v>6</v>
      </c>
      <c r="C106" s="38" t="str">
        <f>IF(D106="","",HLOOKUP(D106,ADMIN2026!$B$146:$L$214,H106,FALSE))</f>
        <v/>
      </c>
      <c r="D106" s="38" t="str">
        <f>IF(E106="","",VLOOKUP(E106,ADMIN2026!$B$112:$D$141,2,FALSE))</f>
        <v/>
      </c>
      <c r="E106" s="4"/>
      <c r="F106" s="4"/>
      <c r="G106" s="6"/>
      <c r="H106" s="38" t="str">
        <f>IF(E106&gt;101,H99+2*I99,IF(E106&gt;10,H99+I99,IF(E106&gt;0,H99,"")))</f>
        <v/>
      </c>
      <c r="I106" s="38"/>
      <c r="J106" s="38"/>
      <c r="K106" s="94"/>
      <c r="L106" s="38"/>
      <c r="M106">
        <f t="shared" si="114"/>
        <v>0</v>
      </c>
      <c r="N106" s="8">
        <f t="shared" si="115"/>
        <v>0</v>
      </c>
      <c r="O106" s="8">
        <f t="shared" si="113"/>
        <v>0</v>
      </c>
      <c r="P106" s="8">
        <f t="shared" si="116"/>
        <v>0</v>
      </c>
      <c r="Q106" s="7">
        <f t="shared" si="117"/>
        <v>0</v>
      </c>
      <c r="R106" s="7">
        <f t="shared" si="118"/>
        <v>0</v>
      </c>
      <c r="S106" s="7">
        <f t="shared" si="119"/>
        <v>0</v>
      </c>
      <c r="T106" s="7">
        <f t="shared" si="120"/>
        <v>0</v>
      </c>
      <c r="U106" s="7">
        <f t="shared" si="121"/>
        <v>0</v>
      </c>
      <c r="V106" t="str">
        <f t="shared" si="122"/>
        <v/>
      </c>
      <c r="W106" t="str">
        <f t="shared" si="123"/>
        <v/>
      </c>
      <c r="X106" t="str">
        <f>IF(ADMIN2026!$G$8="Photo-finish timing",W106,V106)</f>
        <v/>
      </c>
      <c r="Y106" s="66" t="str">
        <f>IF(E106="","",IF(ADMIN2026!$G$8=ADMIN2026!$D$8,"",IF(P106&gt;0.5,"error 1/100th entry noted","")))</f>
        <v/>
      </c>
    </row>
    <row r="107" spans="1:25">
      <c r="B107" s="94">
        <v>7</v>
      </c>
      <c r="C107" s="38" t="str">
        <f>IF(D107="","",HLOOKUP(D107,ADMIN2026!$B$146:$L$214,H107,FALSE))</f>
        <v/>
      </c>
      <c r="D107" s="38" t="str">
        <f>IF(E107="","",VLOOKUP(E107,ADMIN2026!$B$112:$D$141,2,FALSE))</f>
        <v/>
      </c>
      <c r="E107" s="4"/>
      <c r="F107" s="4"/>
      <c r="G107" s="6"/>
      <c r="H107" s="38" t="str">
        <f>IF(E107&gt;101,H99+2*I99,IF(E107&gt;10,H99+I99,IF(E107&gt;0,H99,"")))</f>
        <v/>
      </c>
      <c r="I107" s="38"/>
      <c r="J107" s="38"/>
      <c r="K107" s="94"/>
      <c r="L107" s="38"/>
      <c r="M107">
        <f t="shared" si="114"/>
        <v>0</v>
      </c>
      <c r="N107" s="8">
        <f t="shared" si="115"/>
        <v>0</v>
      </c>
      <c r="O107" s="8">
        <f t="shared" si="113"/>
        <v>0</v>
      </c>
      <c r="P107" s="8">
        <f t="shared" si="116"/>
        <v>0</v>
      </c>
      <c r="Q107" s="7">
        <f t="shared" si="117"/>
        <v>0</v>
      </c>
      <c r="R107" s="7">
        <f t="shared" si="118"/>
        <v>0</v>
      </c>
      <c r="S107" s="7">
        <f t="shared" si="119"/>
        <v>0</v>
      </c>
      <c r="T107" s="7">
        <f t="shared" si="120"/>
        <v>0</v>
      </c>
      <c r="U107" s="7">
        <f t="shared" si="121"/>
        <v>0</v>
      </c>
      <c r="V107" t="str">
        <f t="shared" si="122"/>
        <v/>
      </c>
      <c r="W107" t="str">
        <f t="shared" si="123"/>
        <v/>
      </c>
      <c r="X107" t="str">
        <f>IF(ADMIN2026!$G$8="Photo-finish timing",W107,V107)</f>
        <v/>
      </c>
      <c r="Y107" s="66" t="str">
        <f>IF(E107="","",IF(ADMIN2026!$G$8=ADMIN2026!$D$8,"",IF(P107&gt;0.5,"error 1/100th entry noted","")))</f>
        <v/>
      </c>
    </row>
    <row r="108" spans="1:25">
      <c r="B108" s="94">
        <v>8</v>
      </c>
      <c r="C108" s="38" t="str">
        <f>IF(D108="","",HLOOKUP(D108,ADMIN2026!$B$146:$L$214,H108,FALSE))</f>
        <v/>
      </c>
      <c r="D108" s="38" t="str">
        <f>IF(E108="","",VLOOKUP(E108,ADMIN2026!$B$112:$D$141,2,FALSE))</f>
        <v/>
      </c>
      <c r="E108" s="4"/>
      <c r="F108" s="4"/>
      <c r="G108" s="6"/>
      <c r="H108" s="38" t="str">
        <f>IF(E108&gt;101,H99+2*I99,IF(E108&gt;10,H99+I99,IF(E108&gt;0,H99,"")))</f>
        <v/>
      </c>
      <c r="I108" s="38"/>
      <c r="J108" s="38"/>
      <c r="K108" s="94"/>
      <c r="L108" s="38"/>
      <c r="M108">
        <f t="shared" si="114"/>
        <v>0</v>
      </c>
      <c r="N108" s="8">
        <f t="shared" si="115"/>
        <v>0</v>
      </c>
      <c r="O108" s="8">
        <f t="shared" si="113"/>
        <v>0</v>
      </c>
      <c r="P108" s="8">
        <f t="shared" si="116"/>
        <v>0</v>
      </c>
      <c r="Q108" s="7">
        <f t="shared" si="117"/>
        <v>0</v>
      </c>
      <c r="R108" s="7">
        <f t="shared" si="118"/>
        <v>0</v>
      </c>
      <c r="S108" s="7">
        <f t="shared" si="119"/>
        <v>0</v>
      </c>
      <c r="T108" s="7">
        <f t="shared" si="120"/>
        <v>0</v>
      </c>
      <c r="U108" s="7">
        <f t="shared" si="121"/>
        <v>0</v>
      </c>
      <c r="V108" t="str">
        <f t="shared" si="122"/>
        <v/>
      </c>
      <c r="W108" t="str">
        <f t="shared" si="123"/>
        <v/>
      </c>
      <c r="X108" t="str">
        <f>IF(ADMIN2026!$G$8="Photo-finish timing",W108,V108)</f>
        <v/>
      </c>
      <c r="Y108" s="66" t="str">
        <f>IF(E108="","",IF(ADMIN2026!$G$8=ADMIN2026!$D$8,"",IF(P108&gt;0.5,"error 1/100th entry noted","")))</f>
        <v/>
      </c>
    </row>
    <row r="109" spans="1:25">
      <c r="G109"/>
      <c r="N109" s="8"/>
      <c r="O109" s="8"/>
      <c r="P109" s="8"/>
      <c r="Q109" s="7"/>
      <c r="R109" s="7"/>
      <c r="S109" s="7"/>
      <c r="T109" s="7"/>
      <c r="U109" s="7"/>
      <c r="Y109" s="66"/>
    </row>
    <row r="110" spans="1:25" hidden="1">
      <c r="G110"/>
      <c r="K110" t="s">
        <v>462</v>
      </c>
      <c r="N110" s="8"/>
      <c r="O110" s="8"/>
      <c r="P110" s="8"/>
      <c r="Q110" s="7"/>
      <c r="R110" s="7"/>
      <c r="S110" s="7"/>
      <c r="T110" s="7"/>
      <c r="U110" s="7"/>
      <c r="Y110" s="66"/>
    </row>
    <row r="111" spans="1:25" hidden="1">
      <c r="B111" s="3" t="s">
        <v>454</v>
      </c>
      <c r="G111"/>
      <c r="I111">
        <f>10000*10000-100</f>
        <v>99999900</v>
      </c>
      <c r="K111" t="s">
        <v>463</v>
      </c>
      <c r="L111" t="s">
        <v>464</v>
      </c>
      <c r="M111" t="s">
        <v>465</v>
      </c>
      <c r="N111" s="8" t="s">
        <v>466</v>
      </c>
      <c r="O111" s="8"/>
      <c r="P111" s="8"/>
      <c r="Q111" s="7"/>
      <c r="R111" s="7"/>
      <c r="S111" s="7"/>
      <c r="T111" s="7"/>
      <c r="U111" s="7"/>
      <c r="Y111" s="66"/>
    </row>
    <row r="112" spans="1:25" hidden="1">
      <c r="B112" s="94">
        <v>1</v>
      </c>
      <c r="C112" s="38">
        <v>1</v>
      </c>
      <c r="D112" s="38">
        <f>_xlfn.RANK.AVG(H112,H112:H127,1)</f>
        <v>1</v>
      </c>
      <c r="E112" s="137">
        <f>E90</f>
        <v>0</v>
      </c>
      <c r="F112" s="137">
        <f t="shared" ref="F112:G112" si="124">F90</f>
        <v>0</v>
      </c>
      <c r="G112" s="137">
        <f t="shared" si="124"/>
        <v>0</v>
      </c>
      <c r="H112" s="38">
        <f>IF(J112&lt;100,10000*10000+B112,J112)</f>
        <v>100000001</v>
      </c>
      <c r="I112" s="38">
        <f>I111+C112</f>
        <v>99999901</v>
      </c>
      <c r="J112" s="38">
        <f>IF(G112="DQ",I112,IF(G112="DNS",I112,IF(G112="DNF",I112,IF(G112="NM",I112,IF(G112="NH",I112,IF(G112="NT",I112,10000*(60*F112+G112)+C112))))))</f>
        <v>1</v>
      </c>
      <c r="K112" s="38">
        <f>VLOOKUP(C112,D112:G127,4,FALSE)</f>
        <v>0</v>
      </c>
      <c r="L112" s="38">
        <v>0</v>
      </c>
      <c r="M112" s="38">
        <f>IF(K112&lt;0.1,0,IF(K113=K112,1,0))</f>
        <v>0</v>
      </c>
      <c r="N112" s="8">
        <f>IF(L112+M112&gt;0.5,1,0)</f>
        <v>0</v>
      </c>
      <c r="O112" s="8"/>
      <c r="P112" s="8"/>
      <c r="Q112" s="7"/>
      <c r="R112" s="7"/>
      <c r="S112" s="7"/>
      <c r="T112" s="7"/>
      <c r="U112" s="7"/>
      <c r="Y112" s="66"/>
    </row>
    <row r="113" spans="2:25" hidden="1">
      <c r="B113" s="94">
        <v>2</v>
      </c>
      <c r="C113" s="38">
        <v>2</v>
      </c>
      <c r="D113" s="38">
        <f>_xlfn.RANK.AVG(H113,H112:H127,1)</f>
        <v>2</v>
      </c>
      <c r="E113" s="137">
        <f t="shared" ref="E113:G113" si="125">E91</f>
        <v>0</v>
      </c>
      <c r="F113" s="137">
        <f t="shared" si="125"/>
        <v>0</v>
      </c>
      <c r="G113" s="137">
        <f t="shared" si="125"/>
        <v>0</v>
      </c>
      <c r="H113" s="38">
        <f t="shared" ref="H113:H127" si="126">IF(J113&lt;100,10000*10000+B113,J113)</f>
        <v>100000002</v>
      </c>
      <c r="I113" s="38">
        <f>I111+C113</f>
        <v>99999902</v>
      </c>
      <c r="J113" s="38">
        <f t="shared" ref="J113:J127" si="127">IF(G113="DQ",I113,IF(G113="DNS",I113,IF(G113="DNF",I113,IF(G113="NM",I113,IF(G113="NH",I113,IF(G113="NT",I113,10000*(60*F113+G113)+C113))))))</f>
        <v>2</v>
      </c>
      <c r="K113" s="38">
        <f>VLOOKUP(C113,D112:G127,4,FALSE)</f>
        <v>0</v>
      </c>
      <c r="L113" s="38">
        <f>IF(K113&lt;0.1,0,IF(K113=K112,1,0))</f>
        <v>0</v>
      </c>
      <c r="M113" s="38">
        <f t="shared" ref="M113:M125" si="128">IF(K113&lt;0.1,0,IF(K114=K113,1,0))</f>
        <v>0</v>
      </c>
      <c r="N113" s="8">
        <f t="shared" ref="N113:N127" si="129">IF(L113+M113&gt;0.5,1,0)</f>
        <v>0</v>
      </c>
      <c r="O113" s="8"/>
      <c r="P113" s="8"/>
      <c r="Q113" s="7"/>
      <c r="R113" s="7"/>
      <c r="S113" s="7"/>
      <c r="T113" s="7"/>
      <c r="U113" s="7"/>
      <c r="Y113" s="66"/>
    </row>
    <row r="114" spans="2:25" hidden="1">
      <c r="B114" s="94">
        <v>3</v>
      </c>
      <c r="C114" s="38">
        <v>3</v>
      </c>
      <c r="D114" s="38">
        <f>_xlfn.RANK.AVG(H114,H112:H127,1)</f>
        <v>3</v>
      </c>
      <c r="E114" s="137">
        <f t="shared" ref="E114:G114" si="130">E92</f>
        <v>0</v>
      </c>
      <c r="F114" s="137">
        <f t="shared" si="130"/>
        <v>0</v>
      </c>
      <c r="G114" s="137">
        <f t="shared" si="130"/>
        <v>0</v>
      </c>
      <c r="H114" s="38">
        <f t="shared" si="126"/>
        <v>100000003</v>
      </c>
      <c r="I114" s="38">
        <f>I111+C114</f>
        <v>99999903</v>
      </c>
      <c r="J114" s="38">
        <f t="shared" si="127"/>
        <v>3</v>
      </c>
      <c r="K114" s="38">
        <f>VLOOKUP(C114,D112:G127,4,FALSE)</f>
        <v>0</v>
      </c>
      <c r="L114" s="38">
        <f t="shared" ref="L114:L122" si="131">IF(K114&lt;0.1,0,IF(K114=K113,1,0))</f>
        <v>0</v>
      </c>
      <c r="M114" s="38">
        <f t="shared" si="128"/>
        <v>0</v>
      </c>
      <c r="N114" s="8">
        <f t="shared" si="129"/>
        <v>0</v>
      </c>
      <c r="O114" s="8"/>
      <c r="P114" s="8"/>
      <c r="Q114" s="7"/>
      <c r="R114" s="7"/>
      <c r="S114" s="7"/>
      <c r="T114" s="7"/>
      <c r="U114" s="7"/>
      <c r="Y114" s="66"/>
    </row>
    <row r="115" spans="2:25" hidden="1">
      <c r="B115" s="94">
        <v>4</v>
      </c>
      <c r="C115" s="38">
        <v>4</v>
      </c>
      <c r="D115" s="38">
        <f>_xlfn.RANK.AVG(H115,H112:H127,1)</f>
        <v>4</v>
      </c>
      <c r="E115" s="137">
        <f t="shared" ref="E115:G115" si="132">E93</f>
        <v>0</v>
      </c>
      <c r="F115" s="137">
        <f t="shared" si="132"/>
        <v>0</v>
      </c>
      <c r="G115" s="137">
        <f t="shared" si="132"/>
        <v>0</v>
      </c>
      <c r="H115" s="38">
        <f t="shared" si="126"/>
        <v>100000004</v>
      </c>
      <c r="I115" s="38">
        <f>I111+C115</f>
        <v>99999904</v>
      </c>
      <c r="J115" s="38">
        <f t="shared" si="127"/>
        <v>4</v>
      </c>
      <c r="K115" s="38">
        <f>VLOOKUP(C115,D112:G127,4,FALSE)</f>
        <v>0</v>
      </c>
      <c r="L115" s="38">
        <f t="shared" si="131"/>
        <v>0</v>
      </c>
      <c r="M115" s="38">
        <f t="shared" si="128"/>
        <v>0</v>
      </c>
      <c r="N115" s="8">
        <f t="shared" si="129"/>
        <v>0</v>
      </c>
      <c r="O115" s="8"/>
      <c r="P115" s="8"/>
      <c r="Q115" s="7"/>
      <c r="R115" s="7"/>
      <c r="S115" s="7"/>
      <c r="T115" s="7"/>
      <c r="U115" s="7"/>
      <c r="Y115" s="66"/>
    </row>
    <row r="116" spans="2:25" hidden="1">
      <c r="B116" s="94">
        <v>5</v>
      </c>
      <c r="C116" s="38">
        <v>5</v>
      </c>
      <c r="D116" s="38">
        <f>_xlfn.RANK.AVG(H116,H112:H127,1)</f>
        <v>5</v>
      </c>
      <c r="E116" s="137">
        <f>E94</f>
        <v>0</v>
      </c>
      <c r="F116" s="137">
        <f t="shared" ref="F116:G116" si="133">F94</f>
        <v>0</v>
      </c>
      <c r="G116" s="137">
        <f t="shared" si="133"/>
        <v>0</v>
      </c>
      <c r="H116" s="38">
        <f t="shared" si="126"/>
        <v>100000005</v>
      </c>
      <c r="I116" s="38">
        <f>I111+C116</f>
        <v>99999905</v>
      </c>
      <c r="J116" s="38">
        <f t="shared" si="127"/>
        <v>5</v>
      </c>
      <c r="K116" s="38">
        <f>VLOOKUP(C116,D112:G127,4,FALSE)</f>
        <v>0</v>
      </c>
      <c r="L116" s="38">
        <f t="shared" si="131"/>
        <v>0</v>
      </c>
      <c r="M116" s="38">
        <f t="shared" si="128"/>
        <v>0</v>
      </c>
      <c r="N116" s="8">
        <f t="shared" si="129"/>
        <v>0</v>
      </c>
      <c r="O116" s="8"/>
      <c r="P116" s="8"/>
      <c r="Q116" s="7"/>
      <c r="R116" s="7"/>
      <c r="S116" s="7"/>
      <c r="T116" s="7"/>
      <c r="U116" s="7"/>
      <c r="Y116" s="66"/>
    </row>
    <row r="117" spans="2:25" hidden="1">
      <c r="B117" s="94">
        <v>6</v>
      </c>
      <c r="C117" s="38">
        <v>6</v>
      </c>
      <c r="D117" s="38">
        <f>_xlfn.RANK.AVG(H117,H112:H127,1)</f>
        <v>6</v>
      </c>
      <c r="E117" s="137">
        <f t="shared" ref="E117:G117" si="134">E95</f>
        <v>0</v>
      </c>
      <c r="F117" s="137">
        <f t="shared" si="134"/>
        <v>0</v>
      </c>
      <c r="G117" s="137">
        <f t="shared" si="134"/>
        <v>0</v>
      </c>
      <c r="H117" s="38">
        <f t="shared" si="126"/>
        <v>100000006</v>
      </c>
      <c r="I117" s="38">
        <f>I111+C117</f>
        <v>99999906</v>
      </c>
      <c r="J117" s="38">
        <f t="shared" si="127"/>
        <v>6</v>
      </c>
      <c r="K117" s="38">
        <f>VLOOKUP(C117,D112:G127,4,FALSE)</f>
        <v>0</v>
      </c>
      <c r="L117" s="38">
        <f t="shared" si="131"/>
        <v>0</v>
      </c>
      <c r="M117" s="38">
        <f t="shared" si="128"/>
        <v>0</v>
      </c>
      <c r="N117" s="8">
        <f t="shared" si="129"/>
        <v>0</v>
      </c>
      <c r="O117" s="8"/>
      <c r="P117" s="8"/>
      <c r="Q117" s="7"/>
      <c r="R117" s="7"/>
      <c r="S117" s="7"/>
      <c r="T117" s="7"/>
      <c r="U117" s="7"/>
      <c r="Y117" s="66"/>
    </row>
    <row r="118" spans="2:25" hidden="1">
      <c r="B118" s="94">
        <v>7</v>
      </c>
      <c r="C118" s="38">
        <v>7</v>
      </c>
      <c r="D118" s="38">
        <f>_xlfn.RANK.AVG(H118,H112:H127,1)</f>
        <v>7</v>
      </c>
      <c r="E118" s="137">
        <f t="shared" ref="E118:G118" si="135">E96</f>
        <v>0</v>
      </c>
      <c r="F118" s="137">
        <f t="shared" si="135"/>
        <v>0</v>
      </c>
      <c r="G118" s="137">
        <f t="shared" si="135"/>
        <v>0</v>
      </c>
      <c r="H118" s="38">
        <f t="shared" si="126"/>
        <v>100000007</v>
      </c>
      <c r="I118" s="38">
        <f>I111+C118</f>
        <v>99999907</v>
      </c>
      <c r="J118" s="38">
        <f t="shared" si="127"/>
        <v>7</v>
      </c>
      <c r="K118" s="38">
        <f>VLOOKUP(C118,D112:G127,4,FALSE)</f>
        <v>0</v>
      </c>
      <c r="L118" s="38">
        <f t="shared" si="131"/>
        <v>0</v>
      </c>
      <c r="M118" s="38">
        <f t="shared" si="128"/>
        <v>0</v>
      </c>
      <c r="N118" s="8">
        <f t="shared" si="129"/>
        <v>0</v>
      </c>
      <c r="O118" s="8"/>
      <c r="P118" s="8"/>
      <c r="Q118" s="7"/>
      <c r="R118" s="7"/>
      <c r="S118" s="7"/>
      <c r="T118" s="7"/>
      <c r="U118" s="7"/>
      <c r="Y118" s="66"/>
    </row>
    <row r="119" spans="2:25" hidden="1">
      <c r="B119" s="94">
        <v>8</v>
      </c>
      <c r="C119" s="38">
        <v>8</v>
      </c>
      <c r="D119" s="38">
        <f>_xlfn.RANK.AVG(H119,H112:H127,1)</f>
        <v>8</v>
      </c>
      <c r="E119" s="137">
        <f t="shared" ref="E119:G119" si="136">E97</f>
        <v>0</v>
      </c>
      <c r="F119" s="137">
        <f t="shared" si="136"/>
        <v>0</v>
      </c>
      <c r="G119" s="137">
        <f t="shared" si="136"/>
        <v>0</v>
      </c>
      <c r="H119" s="38">
        <f t="shared" si="126"/>
        <v>100000008</v>
      </c>
      <c r="I119" s="38">
        <f>I111+C119</f>
        <v>99999908</v>
      </c>
      <c r="J119" s="38">
        <f t="shared" si="127"/>
        <v>8</v>
      </c>
      <c r="K119" s="38">
        <f>VLOOKUP(C119,D112:G127,4,FALSE)</f>
        <v>0</v>
      </c>
      <c r="L119" s="38">
        <f t="shared" si="131"/>
        <v>0</v>
      </c>
      <c r="M119" s="38">
        <f t="shared" si="128"/>
        <v>0</v>
      </c>
      <c r="N119" s="8">
        <f t="shared" si="129"/>
        <v>0</v>
      </c>
      <c r="O119" s="8"/>
      <c r="P119" s="8"/>
      <c r="Q119" s="7"/>
      <c r="R119" s="7"/>
      <c r="S119" s="7"/>
      <c r="T119" s="7"/>
      <c r="U119" s="7"/>
      <c r="Y119" s="66"/>
    </row>
    <row r="120" spans="2:25" hidden="1">
      <c r="B120" s="94">
        <v>9</v>
      </c>
      <c r="C120" s="38">
        <v>9</v>
      </c>
      <c r="D120" s="38">
        <f>_xlfn.RANK.AVG(H120,H112:H127,1)</f>
        <v>9</v>
      </c>
      <c r="E120" s="137">
        <f>E101</f>
        <v>0</v>
      </c>
      <c r="F120" s="137">
        <f t="shared" ref="F120:G120" si="137">F101</f>
        <v>0</v>
      </c>
      <c r="G120" s="137">
        <f t="shared" si="137"/>
        <v>0</v>
      </c>
      <c r="H120" s="38">
        <f t="shared" si="126"/>
        <v>100000009</v>
      </c>
      <c r="I120" s="38">
        <f>I111+C120</f>
        <v>99999909</v>
      </c>
      <c r="J120" s="38">
        <f t="shared" si="127"/>
        <v>9</v>
      </c>
      <c r="K120" s="38">
        <f>VLOOKUP(C120,D112:G127,4,FALSE)</f>
        <v>0</v>
      </c>
      <c r="L120" s="38">
        <f t="shared" si="131"/>
        <v>0</v>
      </c>
      <c r="M120" s="38">
        <f t="shared" si="128"/>
        <v>0</v>
      </c>
      <c r="N120" s="8">
        <f t="shared" si="129"/>
        <v>0</v>
      </c>
      <c r="O120" s="8"/>
      <c r="P120" s="8"/>
      <c r="Q120" s="7"/>
      <c r="R120" s="7"/>
      <c r="S120" s="7"/>
      <c r="T120" s="7"/>
      <c r="U120" s="7"/>
      <c r="Y120" s="66"/>
    </row>
    <row r="121" spans="2:25" hidden="1">
      <c r="B121" s="94">
        <v>10</v>
      </c>
      <c r="C121" s="38">
        <v>10</v>
      </c>
      <c r="D121" s="38">
        <f>_xlfn.RANK.AVG(H121,H112:H127,1)</f>
        <v>10</v>
      </c>
      <c r="E121" s="137">
        <f t="shared" ref="E121:G121" si="138">E102</f>
        <v>0</v>
      </c>
      <c r="F121" s="137">
        <f t="shared" si="138"/>
        <v>0</v>
      </c>
      <c r="G121" s="137">
        <f t="shared" si="138"/>
        <v>0</v>
      </c>
      <c r="H121" s="38">
        <f t="shared" si="126"/>
        <v>100000010</v>
      </c>
      <c r="I121" s="38">
        <f>I111+C121</f>
        <v>99999910</v>
      </c>
      <c r="J121" s="38">
        <f t="shared" si="127"/>
        <v>10</v>
      </c>
      <c r="K121" s="38">
        <f>VLOOKUP(C121,D112:G127,4,FALSE)</f>
        <v>0</v>
      </c>
      <c r="L121" s="38">
        <f t="shared" si="131"/>
        <v>0</v>
      </c>
      <c r="M121" s="38">
        <f t="shared" si="128"/>
        <v>0</v>
      </c>
      <c r="N121" s="8">
        <f t="shared" si="129"/>
        <v>0</v>
      </c>
      <c r="O121" s="8"/>
      <c r="P121" s="8"/>
      <c r="Q121" s="7"/>
      <c r="R121" s="7"/>
      <c r="S121" s="7"/>
      <c r="T121" s="7"/>
      <c r="U121" s="7"/>
      <c r="Y121" s="66"/>
    </row>
    <row r="122" spans="2:25" hidden="1">
      <c r="B122" s="94">
        <v>11</v>
      </c>
      <c r="C122" s="38">
        <v>11</v>
      </c>
      <c r="D122" s="38">
        <f>_xlfn.RANK.AVG(H122,H112:H127,1)</f>
        <v>11</v>
      </c>
      <c r="E122" s="137">
        <f t="shared" ref="E122:G122" si="139">E103</f>
        <v>0</v>
      </c>
      <c r="F122" s="137">
        <f t="shared" si="139"/>
        <v>0</v>
      </c>
      <c r="G122" s="137">
        <f t="shared" si="139"/>
        <v>0</v>
      </c>
      <c r="H122" s="38">
        <f t="shared" si="126"/>
        <v>100000011</v>
      </c>
      <c r="I122" s="38">
        <f>I111+C122</f>
        <v>99999911</v>
      </c>
      <c r="J122" s="38">
        <f t="shared" si="127"/>
        <v>11</v>
      </c>
      <c r="K122" s="38">
        <f>VLOOKUP(C122,D112:G127,4,FALSE)</f>
        <v>0</v>
      </c>
      <c r="L122" s="38">
        <f t="shared" si="131"/>
        <v>0</v>
      </c>
      <c r="M122" s="38">
        <f t="shared" si="128"/>
        <v>0</v>
      </c>
      <c r="N122" s="8">
        <f t="shared" si="129"/>
        <v>0</v>
      </c>
      <c r="O122" s="8"/>
      <c r="P122" s="8"/>
      <c r="Q122" s="7"/>
      <c r="R122" s="7"/>
      <c r="S122" s="7"/>
      <c r="T122" s="7"/>
      <c r="U122" s="7"/>
      <c r="Y122" s="66"/>
    </row>
    <row r="123" spans="2:25" hidden="1">
      <c r="B123" s="94">
        <v>12</v>
      </c>
      <c r="C123" s="38">
        <v>12</v>
      </c>
      <c r="D123" s="38">
        <f>_xlfn.RANK.AVG(H123,H112:H127,1)</f>
        <v>12</v>
      </c>
      <c r="E123" s="137">
        <f t="shared" ref="E123:G123" si="140">E104</f>
        <v>0</v>
      </c>
      <c r="F123" s="137">
        <f t="shared" si="140"/>
        <v>0</v>
      </c>
      <c r="G123" s="137">
        <f t="shared" si="140"/>
        <v>0</v>
      </c>
      <c r="H123" s="38">
        <f t="shared" si="126"/>
        <v>100000012</v>
      </c>
      <c r="I123" s="38">
        <f>I111+C123</f>
        <v>99999912</v>
      </c>
      <c r="J123" s="38">
        <f t="shared" si="127"/>
        <v>12</v>
      </c>
      <c r="K123" s="38">
        <f>VLOOKUP(C123,D112:G127,4,FALSE)</f>
        <v>0</v>
      </c>
      <c r="L123" s="38">
        <f>IF(K123&lt;0.1,0,IF(K123=K122,1,0))</f>
        <v>0</v>
      </c>
      <c r="M123" s="38">
        <f t="shared" si="128"/>
        <v>0</v>
      </c>
      <c r="N123" s="8">
        <f t="shared" si="129"/>
        <v>0</v>
      </c>
      <c r="O123" s="8"/>
      <c r="P123" s="8"/>
      <c r="Q123" s="7"/>
      <c r="R123" s="7"/>
      <c r="S123" s="7"/>
      <c r="T123" s="7"/>
      <c r="U123" s="7"/>
      <c r="Y123" s="66"/>
    </row>
    <row r="124" spans="2:25" hidden="1">
      <c r="B124" s="94">
        <v>13</v>
      </c>
      <c r="C124" s="38">
        <v>13</v>
      </c>
      <c r="D124" s="38">
        <f>_xlfn.RANK.AVG(H124,H112:H127,1)</f>
        <v>13</v>
      </c>
      <c r="E124" s="137">
        <f t="shared" ref="E124:G124" si="141">E105</f>
        <v>0</v>
      </c>
      <c r="F124" s="137">
        <f t="shared" si="141"/>
        <v>0</v>
      </c>
      <c r="G124" s="137">
        <f t="shared" si="141"/>
        <v>0</v>
      </c>
      <c r="H124" s="38">
        <f t="shared" si="126"/>
        <v>100000013</v>
      </c>
      <c r="I124" s="38">
        <f>I111+C124</f>
        <v>99999913</v>
      </c>
      <c r="J124" s="38">
        <f t="shared" si="127"/>
        <v>13</v>
      </c>
      <c r="K124" s="38">
        <f>VLOOKUP(C124,D112:G127,4,FALSE)</f>
        <v>0</v>
      </c>
      <c r="L124" s="38">
        <f t="shared" ref="L124:L127" si="142">IF(K124&lt;0.1,0,IF(K124=K123,1,0))</f>
        <v>0</v>
      </c>
      <c r="M124" s="38">
        <f t="shared" si="128"/>
        <v>0</v>
      </c>
      <c r="N124" s="8">
        <f t="shared" si="129"/>
        <v>0</v>
      </c>
      <c r="O124" s="8"/>
      <c r="P124" s="8"/>
      <c r="Q124" s="7"/>
      <c r="R124" s="7"/>
      <c r="S124" s="7"/>
      <c r="T124" s="7"/>
      <c r="U124" s="7"/>
      <c r="Y124" s="66"/>
    </row>
    <row r="125" spans="2:25" hidden="1">
      <c r="B125" s="94">
        <v>14</v>
      </c>
      <c r="C125" s="38">
        <v>15</v>
      </c>
      <c r="D125" s="38">
        <f>_xlfn.RANK.AVG(H125,H112:H127,1)</f>
        <v>14</v>
      </c>
      <c r="E125" s="137">
        <f t="shared" ref="E125:G125" si="143">E106</f>
        <v>0</v>
      </c>
      <c r="F125" s="137">
        <f t="shared" si="143"/>
        <v>0</v>
      </c>
      <c r="G125" s="137">
        <f t="shared" si="143"/>
        <v>0</v>
      </c>
      <c r="H125" s="38">
        <f t="shared" si="126"/>
        <v>100000014</v>
      </c>
      <c r="I125" s="38">
        <f>I111+C125</f>
        <v>99999915</v>
      </c>
      <c r="J125" s="38">
        <f t="shared" si="127"/>
        <v>15</v>
      </c>
      <c r="K125" s="38">
        <f>VLOOKUP(C125,D112:G127,4,FALSE)</f>
        <v>0</v>
      </c>
      <c r="L125" s="38">
        <f t="shared" si="142"/>
        <v>0</v>
      </c>
      <c r="M125" s="38">
        <f t="shared" si="128"/>
        <v>0</v>
      </c>
      <c r="N125" s="8">
        <f t="shared" si="129"/>
        <v>0</v>
      </c>
      <c r="O125" s="8"/>
      <c r="P125" s="8"/>
      <c r="Q125" s="7"/>
      <c r="R125" s="7"/>
      <c r="S125" s="7"/>
      <c r="T125" s="7"/>
      <c r="U125" s="7"/>
      <c r="Y125" s="66"/>
    </row>
    <row r="126" spans="2:25" hidden="1">
      <c r="B126" s="94">
        <v>15</v>
      </c>
      <c r="C126" s="38">
        <v>15</v>
      </c>
      <c r="D126" s="38">
        <f>_xlfn.RANK.AVG(H126,H112:H127,1)</f>
        <v>15</v>
      </c>
      <c r="E126" s="137">
        <f t="shared" ref="E126:G126" si="144">E107</f>
        <v>0</v>
      </c>
      <c r="F126" s="137">
        <f t="shared" si="144"/>
        <v>0</v>
      </c>
      <c r="G126" s="137">
        <f t="shared" si="144"/>
        <v>0</v>
      </c>
      <c r="H126" s="38">
        <f t="shared" si="126"/>
        <v>100000015</v>
      </c>
      <c r="I126" s="38">
        <f>I111+C126</f>
        <v>99999915</v>
      </c>
      <c r="J126" s="38">
        <f t="shared" si="127"/>
        <v>15</v>
      </c>
      <c r="K126" s="38">
        <f>VLOOKUP(C126,D112:G127,4,FALSE)</f>
        <v>0</v>
      </c>
      <c r="L126" s="38">
        <f t="shared" si="142"/>
        <v>0</v>
      </c>
      <c r="M126" s="38">
        <f>IF(K126&lt;0.1,0,IF(K127=K126,1,0))</f>
        <v>0</v>
      </c>
      <c r="N126" s="8">
        <f t="shared" si="129"/>
        <v>0</v>
      </c>
      <c r="O126" s="8"/>
      <c r="P126" s="8"/>
      <c r="Q126" s="7"/>
      <c r="R126" s="7"/>
      <c r="S126" s="7"/>
      <c r="T126" s="7"/>
      <c r="U126" s="7"/>
      <c r="Y126" s="66"/>
    </row>
    <row r="127" spans="2:25" hidden="1">
      <c r="B127" s="94">
        <v>16</v>
      </c>
      <c r="C127" s="38">
        <v>16</v>
      </c>
      <c r="D127" s="38">
        <f>_xlfn.RANK.AVG(H127,H112:H127,1)</f>
        <v>16</v>
      </c>
      <c r="E127" s="137">
        <f t="shared" ref="E127:G127" si="145">E108</f>
        <v>0</v>
      </c>
      <c r="F127" s="137">
        <f t="shared" si="145"/>
        <v>0</v>
      </c>
      <c r="G127" s="137">
        <f t="shared" si="145"/>
        <v>0</v>
      </c>
      <c r="H127" s="38">
        <f t="shared" si="126"/>
        <v>100000016</v>
      </c>
      <c r="I127" s="38">
        <f>I111+C127</f>
        <v>99999916</v>
      </c>
      <c r="J127" s="38">
        <f t="shared" si="127"/>
        <v>16</v>
      </c>
      <c r="K127" s="38">
        <f>VLOOKUP(C127,D112:G127,4,FALSE)</f>
        <v>0</v>
      </c>
      <c r="L127" s="38">
        <f t="shared" si="142"/>
        <v>0</v>
      </c>
      <c r="M127" s="38">
        <v>0</v>
      </c>
      <c r="N127" s="8">
        <f t="shared" si="129"/>
        <v>0</v>
      </c>
      <c r="O127" s="8"/>
      <c r="P127" s="8"/>
      <c r="Q127" s="7"/>
      <c r="R127" s="7"/>
      <c r="S127" s="7"/>
      <c r="T127" s="7"/>
      <c r="U127" s="7"/>
      <c r="Y127" s="66"/>
    </row>
    <row r="128" spans="2:25" hidden="1">
      <c r="B128" s="150"/>
      <c r="E128" s="17"/>
      <c r="F128" s="17"/>
      <c r="G128" s="17"/>
      <c r="K128" s="150"/>
      <c r="N128" s="8"/>
      <c r="O128" s="8"/>
      <c r="P128" s="8"/>
      <c r="Q128" s="7"/>
      <c r="R128" s="7"/>
      <c r="S128" s="7"/>
      <c r="T128" s="7"/>
      <c r="U128" s="7"/>
      <c r="Y128" s="66"/>
    </row>
    <row r="129" spans="1:36">
      <c r="A129" s="3" t="s">
        <v>0</v>
      </c>
      <c r="B129" s="141" t="s">
        <v>455</v>
      </c>
      <c r="C129" s="152" t="s">
        <v>456</v>
      </c>
      <c r="D129" s="153" t="s">
        <v>457</v>
      </c>
      <c r="E129" s="3"/>
      <c r="F129" s="3"/>
      <c r="G129" s="67"/>
      <c r="H129" s="3" t="str">
        <f>H76</f>
        <v>line base</v>
      </c>
      <c r="I129" s="3" t="str">
        <f>I76</f>
        <v>step</v>
      </c>
      <c r="J129" s="3"/>
      <c r="K129" s="3"/>
      <c r="L129" s="3"/>
      <c r="M129" s="3"/>
      <c r="N129" s="3"/>
      <c r="O129" s="3"/>
      <c r="P129" s="3"/>
      <c r="Q129" s="3"/>
      <c r="R129" s="3"/>
      <c r="S129" s="3"/>
      <c r="T129" s="3"/>
      <c r="U129" s="3"/>
      <c r="V129" s="3"/>
      <c r="W129" s="3"/>
      <c r="X129" s="3"/>
      <c r="Y129" s="3"/>
      <c r="Z129" s="3"/>
      <c r="AA129" s="3"/>
    </row>
    <row r="130" spans="1:36">
      <c r="A130" s="3">
        <f>C76</f>
        <v>200</v>
      </c>
      <c r="B130" s="37" t="s">
        <v>286</v>
      </c>
      <c r="C130" s="37" t="s">
        <v>62</v>
      </c>
      <c r="D130" s="159" t="str">
        <f>CONCATENATE(D88," &amp; ",D99)</f>
        <v xml:space="preserve"> &amp; </v>
      </c>
      <c r="E130" s="37" t="s">
        <v>63</v>
      </c>
      <c r="F130" s="37" t="str">
        <f t="shared" ref="F130:G130" si="146">F77</f>
        <v>Perf. Minutes</v>
      </c>
      <c r="G130" s="63" t="str">
        <f t="shared" si="146"/>
        <v>Perf. Seconds</v>
      </c>
      <c r="H130" s="37">
        <f>VLOOKUP(A130,ADMIN2026!$B$146:$M$166,12,FALSE)</f>
        <v>4</v>
      </c>
      <c r="I130" s="37">
        <f>$I$3</f>
        <v>24</v>
      </c>
      <c r="J130" s="37" t="s">
        <v>79</v>
      </c>
      <c r="K130" s="37" t="s">
        <v>59</v>
      </c>
      <c r="L130" s="37" t="s">
        <v>83</v>
      </c>
      <c r="M130" s="3" t="s">
        <v>132</v>
      </c>
      <c r="N130" s="3" t="s">
        <v>132</v>
      </c>
      <c r="O130" s="3" t="s">
        <v>133</v>
      </c>
      <c r="P130" s="3" t="s">
        <v>193</v>
      </c>
      <c r="Q130" s="3" t="s">
        <v>137</v>
      </c>
      <c r="R130" s="3" t="s">
        <v>192</v>
      </c>
      <c r="S130" s="3" t="s">
        <v>134</v>
      </c>
      <c r="T130" s="3" t="s">
        <v>135</v>
      </c>
      <c r="U130" s="3" t="s">
        <v>194</v>
      </c>
      <c r="V130" s="3" t="s">
        <v>195</v>
      </c>
      <c r="W130" s="3" t="s">
        <v>197</v>
      </c>
      <c r="X130" s="3" t="s">
        <v>136</v>
      </c>
      <c r="Y130" s="3" t="s">
        <v>236</v>
      </c>
      <c r="Z130" s="3" t="s">
        <v>467</v>
      </c>
      <c r="AA130" s="3"/>
    </row>
    <row r="131" spans="1:36">
      <c r="A131" s="64" t="str">
        <f>$A$4</f>
        <v>MEN</v>
      </c>
      <c r="B131" s="37" t="s">
        <v>59</v>
      </c>
      <c r="C131" s="37" t="s">
        <v>60</v>
      </c>
      <c r="D131" s="37" t="s">
        <v>61</v>
      </c>
      <c r="E131" s="37" t="s">
        <v>108</v>
      </c>
      <c r="F131" s="37" t="str">
        <f t="shared" ref="F131:G131" si="147">F78</f>
        <v>Whole mins.</v>
      </c>
      <c r="G131" s="63" t="str">
        <f t="shared" si="147"/>
        <v>xx.yy or xx.y</v>
      </c>
      <c r="H131" s="37" t="str">
        <f>H78</f>
        <v>line to look up</v>
      </c>
      <c r="I131" s="37"/>
      <c r="J131" s="37" t="s">
        <v>80</v>
      </c>
      <c r="K131" s="37" t="s">
        <v>80</v>
      </c>
      <c r="L131" s="37" t="s">
        <v>80</v>
      </c>
      <c r="M131" s="3" t="s">
        <v>192</v>
      </c>
      <c r="N131" s="3" t="s">
        <v>130</v>
      </c>
      <c r="O131" s="3" t="s">
        <v>130</v>
      </c>
      <c r="P131" s="3" t="s">
        <v>130</v>
      </c>
      <c r="Q131" s="3" t="s">
        <v>131</v>
      </c>
      <c r="R131" s="3" t="s">
        <v>131</v>
      </c>
      <c r="S131" s="3" t="s">
        <v>131</v>
      </c>
      <c r="T131" s="3" t="s">
        <v>131</v>
      </c>
      <c r="U131" s="3" t="s">
        <v>131</v>
      </c>
      <c r="V131" s="3" t="s">
        <v>196</v>
      </c>
      <c r="W131" s="3" t="s">
        <v>196</v>
      </c>
      <c r="X131" s="3" t="s">
        <v>146</v>
      </c>
      <c r="Y131" s="3" t="s">
        <v>237</v>
      </c>
      <c r="Z131" s="3" t="s">
        <v>461</v>
      </c>
      <c r="AA131" s="3"/>
      <c r="AC131" t="str">
        <f>ADMIN2026!$D$12</f>
        <v>B&amp;R</v>
      </c>
      <c r="AD131" t="str">
        <f>ADMIN2026!$D$13</f>
        <v>Chelt</v>
      </c>
      <c r="AE131" t="str">
        <f>ADMIN2026!$D$14</f>
        <v>D&amp;S</v>
      </c>
      <c r="AF131" t="str">
        <f>ADMIN2026!$D$15</f>
        <v>HereF</v>
      </c>
      <c r="AG131" t="str">
        <f>ADMIN2026!$D$16</f>
        <v>K&amp;S</v>
      </c>
      <c r="AH131" t="str">
        <f>ADMIN2026!$D$17</f>
        <v>Tipton</v>
      </c>
      <c r="AI131" t="str">
        <f>ADMIN2026!$D$18</f>
        <v>Worc</v>
      </c>
      <c r="AJ131" t="str">
        <f>ADMIN2026!$D$19</f>
        <v>Yate</v>
      </c>
    </row>
    <row r="132" spans="1:36">
      <c r="B132" s="94">
        <v>1</v>
      </c>
      <c r="C132" s="38" t="str">
        <f>IF(D132="","",HLOOKUP(D132,ADMIN2026!$B$146:$L$214,H132,FALSE))</f>
        <v/>
      </c>
      <c r="D132" s="38" t="str">
        <f>IF(E132="","",VLOOKUP(E132,ADMIN2026!$B$112:$D$141,2,FALSE))</f>
        <v/>
      </c>
      <c r="E132" s="137" t="str">
        <f>IF(VLOOKUP(I132,D112:H127,5,FALSE)&gt;10000*10000,"",VLOOKUP(I132,D112:H127,2,FALSE))</f>
        <v/>
      </c>
      <c r="F132" s="137" t="str">
        <f>IF(VLOOKUP(I132,D112:H127,5,FALSE)&gt;10000*10000,"",VLOOKUP(I132,D112:H127,3,FALSE))</f>
        <v/>
      </c>
      <c r="G132" s="137" t="str">
        <f>IF(VLOOKUP(I132,D112:H127,5,FALSE)&gt;10000*10000,"",VLOOKUP(I132,D112:H127,4,FALSE))</f>
        <v/>
      </c>
      <c r="H132" s="38">
        <f>IF(E132&gt;101,H130+2*I130,IF(E132&gt;10,H130+I130,IF(E132&gt;0,H130,"")))</f>
        <v>52</v>
      </c>
      <c r="I132" s="38">
        <v>1</v>
      </c>
      <c r="J132" s="38">
        <f>VLOOKUP(B132,ADMIN2026!$B$64:$F$79,3,FALSE)*IF(G132="DQ",0,1)*IF(G132="DNF",0,1)*IF(G132="DNS",0,1)*IF(G132="",0,1)</f>
        <v>0</v>
      </c>
      <c r="K132" s="94">
        <f>J132</f>
        <v>0</v>
      </c>
      <c r="L132" s="38">
        <f>IF(D132="",0,IF(G132="NT",0,IF(G132="DQ",0,IF(G132="DNF",0,IF(G132="DNS",0,IF(G132+F132&lt;0.1,0,IF(60*F132+G132&gt;VLOOKUP(A130,ADMIN2026!$B$91:$D$109,3,FALSE),0,ADMIN2026!$D$89)))))))</f>
        <v>0</v>
      </c>
      <c r="M132" t="e">
        <f>INT(G132/10)</f>
        <v>#VALUE!</v>
      </c>
      <c r="N132" s="8" t="e">
        <f>INT(G132)-10*M132</f>
        <v>#VALUE!</v>
      </c>
      <c r="O132" s="8" t="e">
        <f t="shared" ref="O132:O139" si="148">INT((INT(10*(G132-N132-10*M132)+0.001))/1)</f>
        <v>#VALUE!</v>
      </c>
      <c r="P132" s="8" t="e">
        <f>INT(100*(G132-N132-10*M132-O132/10)+0.5)</f>
        <v>#VALUE!</v>
      </c>
      <c r="Q132" s="7" t="str">
        <f>F132</f>
        <v/>
      </c>
      <c r="R132" s="7" t="e">
        <f>M132</f>
        <v>#VALUE!</v>
      </c>
      <c r="S132" s="7" t="e">
        <f>N132</f>
        <v>#VALUE!</v>
      </c>
      <c r="T132" s="7" t="e">
        <f>O132</f>
        <v>#VALUE!</v>
      </c>
      <c r="U132" s="7" t="e">
        <f>P132</f>
        <v>#VALUE!</v>
      </c>
      <c r="V132" t="str">
        <f>IF(G132="DQ","DQ",IF(G132="NT","NT",IF(G132="DNF","DNF",IF(G132="DNS","DNS",IF(D132="","",IF(F132=0,IF(M132&gt;0,CONCATENATE(R132,S132,".",T132),CONCATENATE(S132,".",T132)),CONCATENATE(Q132,":",R132,S132,".",T132)))))))</f>
        <v/>
      </c>
      <c r="W132" t="str">
        <f>IF(G132="DQ","DQ",IF(G132="NT","NT",IF(G132="DNF","DNF",IF(G132="DNS","DNS",IF(D132="","",IF(F132=0,IF(M132&gt;0,CONCATENATE(R132,S132,".",T132,U132),CONCATENATE(S132,".",T132,U132)),CONCATENATE(Q132,":",R132,S132,".",T132,U132)))))))</f>
        <v/>
      </c>
      <c r="X132" t="str">
        <f>IF(ADMIN2026!$G$8="Photo-finish timing",W132,V132)</f>
        <v/>
      </c>
      <c r="Y132" s="66" t="str">
        <f>IF(E132="","",IF(ADMIN2026!$G$8=ADMIN2026!$D$8,"",IF(P132&gt;0.5,"error 1/100th entry noted","")))</f>
        <v/>
      </c>
      <c r="Z132" t="str">
        <f>IF(N112&gt;0.5,"TIE?","")</f>
        <v/>
      </c>
      <c r="AC132">
        <f>IF($D132=AC$1,$K132+$L132,0)</f>
        <v>0</v>
      </c>
      <c r="AD132">
        <f t="shared" ref="AD132:AJ139" si="149">IF($D132=AD$1,$K132+$L132,0)</f>
        <v>0</v>
      </c>
      <c r="AE132">
        <f t="shared" si="149"/>
        <v>0</v>
      </c>
      <c r="AF132">
        <f t="shared" si="149"/>
        <v>0</v>
      </c>
      <c r="AG132">
        <f t="shared" si="149"/>
        <v>0</v>
      </c>
      <c r="AH132">
        <f t="shared" si="149"/>
        <v>0</v>
      </c>
      <c r="AI132">
        <f t="shared" si="149"/>
        <v>0</v>
      </c>
      <c r="AJ132">
        <f t="shared" si="149"/>
        <v>0</v>
      </c>
    </row>
    <row r="133" spans="1:36">
      <c r="B133" s="94">
        <v>2</v>
      </c>
      <c r="C133" s="38" t="str">
        <f>IF(D133="","",HLOOKUP(D133,ADMIN2026!$B$146:$L$214,H133,FALSE))</f>
        <v/>
      </c>
      <c r="D133" s="38" t="str">
        <f>IF(E133="","",VLOOKUP(E133,ADMIN2026!$B$112:$D$141,2,FALSE))</f>
        <v/>
      </c>
      <c r="E133" s="137" t="str">
        <f>IF(VLOOKUP(I133,D112:H127,5,FALSE)&gt;10000*10000,"",VLOOKUP(I133,D112:H127,2,FALSE))</f>
        <v/>
      </c>
      <c r="F133" s="137" t="str">
        <f>IF(VLOOKUP(I133,D112:H127,5,FALSE)&gt;10000*10000,"",VLOOKUP(I133,D112:H127,3,FALSE))</f>
        <v/>
      </c>
      <c r="G133" s="137" t="str">
        <f>IF(VLOOKUP(I133,D112:H127,5,FALSE)&gt;10000*10000,"",VLOOKUP(I133,D112:H127,4,FALSE))</f>
        <v/>
      </c>
      <c r="H133" s="38">
        <f>IF(E133&gt;101,H130+2*I130,IF(E133&gt;10,H130+I130,IF(E133&gt;0,H130,"")))</f>
        <v>52</v>
      </c>
      <c r="I133" s="38">
        <v>2</v>
      </c>
      <c r="J133" s="38">
        <f>VLOOKUP(B133,ADMIN2026!$B$64:$F$79,3,FALSE)*IF(G133="DQ",0,1)*IF(G133="DNF",0,1)*IF(G133="DNS",0,1)*IF(G133="",0,1)</f>
        <v>0</v>
      </c>
      <c r="K133" s="94">
        <f t="shared" ref="K133:K139" si="150">J133</f>
        <v>0</v>
      </c>
      <c r="L133" s="38">
        <f>IF(D133="",0,IF(G133="NT",0,IF(G133="DQ",0,IF(G133="DNF",0,IF(G133="DNS",0,IF(G133+F133&lt;0.1,0,IF(60*F133+G133&gt;VLOOKUP(A130,ADMIN2026!$B$91:$D$109,3,FALSE),0,ADMIN2026!$D$89)))))))</f>
        <v>0</v>
      </c>
      <c r="M133" t="e">
        <f t="shared" ref="M133:M139" si="151">INT(G133/10)</f>
        <v>#VALUE!</v>
      </c>
      <c r="N133" s="8" t="e">
        <f t="shared" ref="N133:N139" si="152">INT(G133)-10*M133</f>
        <v>#VALUE!</v>
      </c>
      <c r="O133" s="8" t="e">
        <f t="shared" si="148"/>
        <v>#VALUE!</v>
      </c>
      <c r="P133" s="8" t="e">
        <f t="shared" ref="P133:P139" si="153">INT(100*(G133-N133-10*M133-O133/10)+0.5)</f>
        <v>#VALUE!</v>
      </c>
      <c r="Q133" s="7" t="str">
        <f t="shared" ref="Q133:Q139" si="154">F133</f>
        <v/>
      </c>
      <c r="R133" s="7" t="e">
        <f t="shared" ref="R133:R139" si="155">M133</f>
        <v>#VALUE!</v>
      </c>
      <c r="S133" s="7" t="e">
        <f t="shared" ref="S133:S139" si="156">N133</f>
        <v>#VALUE!</v>
      </c>
      <c r="T133" s="7" t="e">
        <f t="shared" ref="T133:T139" si="157">O133</f>
        <v>#VALUE!</v>
      </c>
      <c r="U133" s="7" t="e">
        <f t="shared" ref="U133:U139" si="158">P133</f>
        <v>#VALUE!</v>
      </c>
      <c r="V133" t="str">
        <f t="shared" ref="V133:V147" si="159">IF(G133="DQ","DQ",IF(G133="NT","NT",IF(G133="DNF","DNF",IF(G133="DNS","DNS",IF(D133="","",IF(F133=0,IF(M133&gt;0,CONCATENATE(R133,S133,".",T133),CONCATENATE(S133,".",T133)),CONCATENATE(Q133,":",R133,S133,".",T133)))))))</f>
        <v/>
      </c>
      <c r="W133" t="str">
        <f t="shared" ref="W133:W147" si="160">IF(G133="DQ","DQ",IF(G133="NT","NT",IF(G133="DNF","DNF",IF(G133="DNS","DNS",IF(D133="","",IF(F133=0,IF(M133&gt;0,CONCATENATE(R133,S133,".",T133,U133),CONCATENATE(S133,".",T133,U133)),CONCATENATE(Q133,":",R133,S133,".",T133,U133)))))))</f>
        <v/>
      </c>
      <c r="X133" t="str">
        <f>IF(ADMIN2026!$G$8="Photo-finish timing",W133,V133)</f>
        <v/>
      </c>
      <c r="Y133" s="66" t="str">
        <f>IF(E133="","",IF(ADMIN2026!$G$8=ADMIN2026!$D$8,"",IF(P133&gt;0.5,"error 1/100th entry noted","")))</f>
        <v/>
      </c>
      <c r="Z133" t="str">
        <f t="shared" ref="Z133:Z147" si="161">IF(N113&gt;0.5,"TIE?","")</f>
        <v/>
      </c>
      <c r="AC133">
        <f t="shared" ref="AC133:AC139" si="162">IF($D133=AC$1,$K133+$L133,0)</f>
        <v>0</v>
      </c>
      <c r="AD133">
        <f t="shared" si="149"/>
        <v>0</v>
      </c>
      <c r="AE133">
        <f t="shared" si="149"/>
        <v>0</v>
      </c>
      <c r="AF133">
        <f t="shared" si="149"/>
        <v>0</v>
      </c>
      <c r="AG133">
        <f t="shared" si="149"/>
        <v>0</v>
      </c>
      <c r="AH133">
        <f t="shared" si="149"/>
        <v>0</v>
      </c>
      <c r="AI133">
        <f t="shared" si="149"/>
        <v>0</v>
      </c>
      <c r="AJ133">
        <f t="shared" si="149"/>
        <v>0</v>
      </c>
    </row>
    <row r="134" spans="1:36">
      <c r="B134" s="94">
        <v>3</v>
      </c>
      <c r="C134" s="38" t="str">
        <f>IF(D134="","",HLOOKUP(D134,ADMIN2026!$B$146:$L$214,H134,FALSE))</f>
        <v/>
      </c>
      <c r="D134" s="38" t="str">
        <f>IF(E134="","",VLOOKUP(E134,ADMIN2026!$B$112:$D$141,2,FALSE))</f>
        <v/>
      </c>
      <c r="E134" s="137" t="str">
        <f>IF(VLOOKUP(I134,D112:H127,5,FALSE)&gt;10000*10000,"",VLOOKUP(I134,D112:H127,2,FALSE))</f>
        <v/>
      </c>
      <c r="F134" s="137" t="str">
        <f>IF(VLOOKUP(I134,D112:H127,5,FALSE)&gt;10000*10000,"",VLOOKUP(I134,D112:H127,3,FALSE))</f>
        <v/>
      </c>
      <c r="G134" s="137" t="str">
        <f>IF(VLOOKUP(I134,D112:H127,5,FALSE)&gt;10000*10000,"",VLOOKUP(I134,D112:H127,4,FALSE))</f>
        <v/>
      </c>
      <c r="H134" s="38">
        <f>IF(E134&gt;101,H130+2*I130,IF(E134&gt;10,H130+I130,IF(E134&gt;0,H130,"")))</f>
        <v>52</v>
      </c>
      <c r="I134" s="38">
        <v>3</v>
      </c>
      <c r="J134" s="38">
        <f>VLOOKUP(B134,ADMIN2026!$B$64:$F$79,3,FALSE)*IF(G134="DQ",0,1)*IF(G134="DNF",0,1)*IF(G134="DNS",0,1)*IF(G134="",0,1)</f>
        <v>0</v>
      </c>
      <c r="K134" s="94">
        <f t="shared" si="150"/>
        <v>0</v>
      </c>
      <c r="L134" s="38">
        <f>IF(D134="",0,IF(G134="NT",0,IF(G134="DQ",0,IF(G134="DNF",0,IF(G134="DNS",0,IF(G134+F134&lt;0.1,0,IF(60*F134+G134&gt;VLOOKUP(A130,ADMIN2026!$B$91:$D$109,3,FALSE),0,ADMIN2026!$D$89)))))))</f>
        <v>0</v>
      </c>
      <c r="M134" t="e">
        <f t="shared" si="151"/>
        <v>#VALUE!</v>
      </c>
      <c r="N134" s="8" t="e">
        <f t="shared" si="152"/>
        <v>#VALUE!</v>
      </c>
      <c r="O134" s="8" t="e">
        <f t="shared" si="148"/>
        <v>#VALUE!</v>
      </c>
      <c r="P134" s="8" t="e">
        <f t="shared" si="153"/>
        <v>#VALUE!</v>
      </c>
      <c r="Q134" s="7" t="str">
        <f t="shared" si="154"/>
        <v/>
      </c>
      <c r="R134" s="7" t="e">
        <f t="shared" si="155"/>
        <v>#VALUE!</v>
      </c>
      <c r="S134" s="7" t="e">
        <f t="shared" si="156"/>
        <v>#VALUE!</v>
      </c>
      <c r="T134" s="7" t="e">
        <f t="shared" si="157"/>
        <v>#VALUE!</v>
      </c>
      <c r="U134" s="7" t="e">
        <f t="shared" si="158"/>
        <v>#VALUE!</v>
      </c>
      <c r="V134" t="str">
        <f t="shared" si="159"/>
        <v/>
      </c>
      <c r="W134" t="str">
        <f t="shared" si="160"/>
        <v/>
      </c>
      <c r="X134" t="str">
        <f>IF(ADMIN2026!$G$8="Photo-finish timing",W134,V134)</f>
        <v/>
      </c>
      <c r="Y134" s="66" t="str">
        <f>IF(E134="","",IF(ADMIN2026!$G$8=ADMIN2026!$D$8,"",IF(P134&gt;0.5,"error 1/100th entry noted","")))</f>
        <v/>
      </c>
      <c r="Z134" t="str">
        <f t="shared" si="161"/>
        <v/>
      </c>
      <c r="AC134">
        <f t="shared" si="162"/>
        <v>0</v>
      </c>
      <c r="AD134">
        <f t="shared" si="149"/>
        <v>0</v>
      </c>
      <c r="AE134">
        <f t="shared" si="149"/>
        <v>0</v>
      </c>
      <c r="AF134">
        <f t="shared" si="149"/>
        <v>0</v>
      </c>
      <c r="AG134">
        <f t="shared" si="149"/>
        <v>0</v>
      </c>
      <c r="AH134">
        <f t="shared" si="149"/>
        <v>0</v>
      </c>
      <c r="AI134">
        <f t="shared" si="149"/>
        <v>0</v>
      </c>
      <c r="AJ134">
        <f t="shared" si="149"/>
        <v>0</v>
      </c>
    </row>
    <row r="135" spans="1:36">
      <c r="B135" s="94">
        <v>4</v>
      </c>
      <c r="C135" s="38" t="str">
        <f>IF(D135="","",HLOOKUP(D135,ADMIN2026!$B$146:$L$214,H135,FALSE))</f>
        <v/>
      </c>
      <c r="D135" s="38" t="str">
        <f>IF(E135="","",VLOOKUP(E135,ADMIN2026!$B$112:$D$141,2,FALSE))</f>
        <v/>
      </c>
      <c r="E135" s="137" t="str">
        <f>IF(VLOOKUP(I135,D112:H127,5,FALSE)&gt;10000*10000,"",VLOOKUP(I135,D112:H127,2,FALSE))</f>
        <v/>
      </c>
      <c r="F135" s="137" t="str">
        <f>IF(VLOOKUP(I135,D112:H127,5,FALSE)&gt;10000*10000,"",VLOOKUP(I135,D112:H127,3,FALSE))</f>
        <v/>
      </c>
      <c r="G135" s="137" t="str">
        <f>IF(VLOOKUP(I135,D112:H127,5,FALSE)&gt;10000*10000,"",VLOOKUP(I135,D112:H127,4,FALSE))</f>
        <v/>
      </c>
      <c r="H135" s="38">
        <f>IF(E135&gt;101,H130+2*I130,IF(E135&gt;10,H130+I130,IF(E135&gt;0,H130,"")))</f>
        <v>52</v>
      </c>
      <c r="I135" s="38">
        <v>4</v>
      </c>
      <c r="J135" s="38">
        <f>VLOOKUP(B135,ADMIN2026!$B$64:$F$79,3,FALSE)*IF(G135="DQ",0,1)*IF(G135="DNF",0,1)*IF(G135="DNS",0,1)*IF(G135="",0,1)</f>
        <v>0</v>
      </c>
      <c r="K135" s="94">
        <f t="shared" si="150"/>
        <v>0</v>
      </c>
      <c r="L135" s="38">
        <f>IF(D135="",0,IF(G135="NT",0,IF(G135="DQ",0,IF(G135="DNF",0,IF(G135="DNS",0,IF(G135+F135&lt;0.1,0,IF(60*F135+G135&gt;VLOOKUP(A130,ADMIN2026!$B$91:$D$109,3,FALSE),0,ADMIN2026!$D$89)))))))</f>
        <v>0</v>
      </c>
      <c r="M135" t="e">
        <f t="shared" si="151"/>
        <v>#VALUE!</v>
      </c>
      <c r="N135" s="8" t="e">
        <f t="shared" si="152"/>
        <v>#VALUE!</v>
      </c>
      <c r="O135" s="8" t="e">
        <f t="shared" si="148"/>
        <v>#VALUE!</v>
      </c>
      <c r="P135" s="8" t="e">
        <f t="shared" si="153"/>
        <v>#VALUE!</v>
      </c>
      <c r="Q135" s="7" t="str">
        <f t="shared" si="154"/>
        <v/>
      </c>
      <c r="R135" s="7" t="e">
        <f t="shared" si="155"/>
        <v>#VALUE!</v>
      </c>
      <c r="S135" s="7" t="e">
        <f t="shared" si="156"/>
        <v>#VALUE!</v>
      </c>
      <c r="T135" s="7" t="e">
        <f t="shared" si="157"/>
        <v>#VALUE!</v>
      </c>
      <c r="U135" s="7" t="e">
        <f t="shared" si="158"/>
        <v>#VALUE!</v>
      </c>
      <c r="V135" t="str">
        <f t="shared" si="159"/>
        <v/>
      </c>
      <c r="W135" t="str">
        <f t="shared" si="160"/>
        <v/>
      </c>
      <c r="X135" t="str">
        <f>IF(ADMIN2026!$G$8="Photo-finish timing",W135,V135)</f>
        <v/>
      </c>
      <c r="Y135" s="66" t="str">
        <f>IF(E135="","",IF(ADMIN2026!$G$8=ADMIN2026!$D$8,"",IF(P135&gt;0.5,"error 1/100th entry noted","")))</f>
        <v/>
      </c>
      <c r="Z135" t="str">
        <f t="shared" si="161"/>
        <v/>
      </c>
      <c r="AC135">
        <f t="shared" si="162"/>
        <v>0</v>
      </c>
      <c r="AD135">
        <f t="shared" si="149"/>
        <v>0</v>
      </c>
      <c r="AE135">
        <f t="shared" si="149"/>
        <v>0</v>
      </c>
      <c r="AF135">
        <f t="shared" si="149"/>
        <v>0</v>
      </c>
      <c r="AG135">
        <f t="shared" si="149"/>
        <v>0</v>
      </c>
      <c r="AH135">
        <f t="shared" si="149"/>
        <v>0</v>
      </c>
      <c r="AI135">
        <f t="shared" si="149"/>
        <v>0</v>
      </c>
      <c r="AJ135">
        <f t="shared" si="149"/>
        <v>0</v>
      </c>
    </row>
    <row r="136" spans="1:36">
      <c r="B136" s="94">
        <v>5</v>
      </c>
      <c r="C136" s="38" t="str">
        <f>IF(D136="","",HLOOKUP(D136,ADMIN2026!$B$146:$L$214,H136,FALSE))</f>
        <v/>
      </c>
      <c r="D136" s="38" t="str">
        <f>IF(E136="","",VLOOKUP(E136,ADMIN2026!$B$112:$D$141,2,FALSE))</f>
        <v/>
      </c>
      <c r="E136" s="137" t="str">
        <f>IF(VLOOKUP(I136,D112:H127,5,FALSE)&gt;10000*10000,"",VLOOKUP(I136,D112:H127,2,FALSE))</f>
        <v/>
      </c>
      <c r="F136" s="137" t="str">
        <f>IF(VLOOKUP(I136,D112:H127,5,FALSE)&gt;10000*10000,"",VLOOKUP(I136,D112:H127,3,FALSE))</f>
        <v/>
      </c>
      <c r="G136" s="137" t="str">
        <f>IF(VLOOKUP(I136,D112:H127,5,FALSE)&gt;10000*10000,"",VLOOKUP(I136,D112:H127,4,FALSE))</f>
        <v/>
      </c>
      <c r="H136" s="38">
        <f>IF(E136&gt;101,H130+2*I130,IF(E136&gt;10,H130+I130,IF(E136&gt;0,H130,"")))</f>
        <v>52</v>
      </c>
      <c r="I136" s="38">
        <v>5</v>
      </c>
      <c r="J136" s="38">
        <f>VLOOKUP(B136,ADMIN2026!$B$64:$F$79,3,FALSE)*IF(G136="DQ",0,1)*IF(G136="DNF",0,1)*IF(G136="DNS",0,1)*IF(G136="",0,1)</f>
        <v>0</v>
      </c>
      <c r="K136" s="94">
        <f t="shared" si="150"/>
        <v>0</v>
      </c>
      <c r="L136" s="38">
        <f>IF(D136="",0,IF(G136="NT",0,IF(G136="DQ",0,IF(G136="DNF",0,IF(G136="DNS",0,IF(G136+F136&lt;0.1,0,IF(60*F136+G136&gt;VLOOKUP(A130,ADMIN2026!$B$91:$D$109,3,FALSE),0,ADMIN2026!$D$89)))))))</f>
        <v>0</v>
      </c>
      <c r="M136" t="e">
        <f t="shared" si="151"/>
        <v>#VALUE!</v>
      </c>
      <c r="N136" s="8" t="e">
        <f t="shared" si="152"/>
        <v>#VALUE!</v>
      </c>
      <c r="O136" s="8" t="e">
        <f t="shared" si="148"/>
        <v>#VALUE!</v>
      </c>
      <c r="P136" s="8" t="e">
        <f t="shared" si="153"/>
        <v>#VALUE!</v>
      </c>
      <c r="Q136" s="7" t="str">
        <f t="shared" si="154"/>
        <v/>
      </c>
      <c r="R136" s="7" t="e">
        <f t="shared" si="155"/>
        <v>#VALUE!</v>
      </c>
      <c r="S136" s="7" t="e">
        <f t="shared" si="156"/>
        <v>#VALUE!</v>
      </c>
      <c r="T136" s="7" t="e">
        <f t="shared" si="157"/>
        <v>#VALUE!</v>
      </c>
      <c r="U136" s="7" t="e">
        <f t="shared" si="158"/>
        <v>#VALUE!</v>
      </c>
      <c r="V136" t="str">
        <f t="shared" si="159"/>
        <v/>
      </c>
      <c r="W136" t="str">
        <f t="shared" si="160"/>
        <v/>
      </c>
      <c r="X136" t="str">
        <f>IF(ADMIN2026!$G$8="Photo-finish timing",W136,V136)</f>
        <v/>
      </c>
      <c r="Y136" s="66" t="str">
        <f>IF(E136="","",IF(ADMIN2026!$G$8=ADMIN2026!$D$8,"",IF(P136&gt;0.5,"error 1/100th entry noted","")))</f>
        <v/>
      </c>
      <c r="Z136" t="str">
        <f t="shared" si="161"/>
        <v/>
      </c>
      <c r="AC136">
        <f t="shared" si="162"/>
        <v>0</v>
      </c>
      <c r="AD136">
        <f t="shared" si="149"/>
        <v>0</v>
      </c>
      <c r="AE136">
        <f t="shared" si="149"/>
        <v>0</v>
      </c>
      <c r="AF136">
        <f t="shared" si="149"/>
        <v>0</v>
      </c>
      <c r="AG136">
        <f t="shared" si="149"/>
        <v>0</v>
      </c>
      <c r="AH136">
        <f t="shared" si="149"/>
        <v>0</v>
      </c>
      <c r="AI136">
        <f t="shared" si="149"/>
        <v>0</v>
      </c>
      <c r="AJ136">
        <f t="shared" si="149"/>
        <v>0</v>
      </c>
    </row>
    <row r="137" spans="1:36">
      <c r="B137" s="94">
        <v>6</v>
      </c>
      <c r="C137" s="38" t="str">
        <f>IF(D137="","",HLOOKUP(D137,ADMIN2026!$B$146:$L$214,H137,FALSE))</f>
        <v/>
      </c>
      <c r="D137" s="38" t="str">
        <f>IF(E137="","",VLOOKUP(E137,ADMIN2026!$B$112:$D$141,2,FALSE))</f>
        <v/>
      </c>
      <c r="E137" s="137" t="str">
        <f>IF(VLOOKUP(I137,D112:H127,5,FALSE)&gt;10000*10000,"",VLOOKUP(I137,D112:H127,2,FALSE))</f>
        <v/>
      </c>
      <c r="F137" s="137" t="str">
        <f>IF(VLOOKUP(I137,D112:H127,5,FALSE)&gt;10000*10000,"",VLOOKUP(I137,D112:H127,3,FALSE))</f>
        <v/>
      </c>
      <c r="G137" s="137" t="str">
        <f>IF(VLOOKUP(I137,D112:H127,5,FALSE)&gt;10000*10000,"",VLOOKUP(I137,D112:H127,4,FALSE))</f>
        <v/>
      </c>
      <c r="H137" s="38">
        <f>IF(E137&gt;101,H130+2*I130,IF(E137&gt;10,H130+I130,IF(E137&gt;0,H130,"")))</f>
        <v>52</v>
      </c>
      <c r="I137" s="38">
        <v>6</v>
      </c>
      <c r="J137" s="38">
        <f>VLOOKUP(B137,ADMIN2026!$B$64:$F$79,3,FALSE)*IF(G137="DQ",0,1)*IF(G137="DNF",0,1)*IF(G137="DNS",0,1)*IF(G137="",0,1)</f>
        <v>0</v>
      </c>
      <c r="K137" s="94">
        <f t="shared" si="150"/>
        <v>0</v>
      </c>
      <c r="L137" s="38">
        <f>IF(D137="",0,IF(G137="NT",0,IF(G137="DQ",0,IF(G137="DNF",0,IF(G137="DNS",0,IF(G137+F137&lt;0.1,0,IF(60*F137+G137&gt;VLOOKUP(A130,ADMIN2026!$B$91:$D$109,3,FALSE),0,ADMIN2026!$D$89)))))))</f>
        <v>0</v>
      </c>
      <c r="M137" t="e">
        <f t="shared" si="151"/>
        <v>#VALUE!</v>
      </c>
      <c r="N137" s="8" t="e">
        <f t="shared" si="152"/>
        <v>#VALUE!</v>
      </c>
      <c r="O137" s="8" t="e">
        <f t="shared" si="148"/>
        <v>#VALUE!</v>
      </c>
      <c r="P137" s="8" t="e">
        <f t="shared" si="153"/>
        <v>#VALUE!</v>
      </c>
      <c r="Q137" s="7" t="str">
        <f t="shared" si="154"/>
        <v/>
      </c>
      <c r="R137" s="7" t="e">
        <f t="shared" si="155"/>
        <v>#VALUE!</v>
      </c>
      <c r="S137" s="7" t="e">
        <f t="shared" si="156"/>
        <v>#VALUE!</v>
      </c>
      <c r="T137" s="7" t="e">
        <f t="shared" si="157"/>
        <v>#VALUE!</v>
      </c>
      <c r="U137" s="7" t="e">
        <f t="shared" si="158"/>
        <v>#VALUE!</v>
      </c>
      <c r="V137" t="str">
        <f t="shared" si="159"/>
        <v/>
      </c>
      <c r="W137" t="str">
        <f t="shared" si="160"/>
        <v/>
      </c>
      <c r="X137" t="str">
        <f>IF(ADMIN2026!$G$8="Photo-finish timing",W137,V137)</f>
        <v/>
      </c>
      <c r="Y137" s="66" t="str">
        <f>IF(E137="","",IF(ADMIN2026!$G$8=ADMIN2026!$D$8,"",IF(P137&gt;0.5,"error 1/100th entry noted","")))</f>
        <v/>
      </c>
      <c r="Z137" t="str">
        <f t="shared" si="161"/>
        <v/>
      </c>
      <c r="AC137">
        <f t="shared" si="162"/>
        <v>0</v>
      </c>
      <c r="AD137">
        <f t="shared" si="149"/>
        <v>0</v>
      </c>
      <c r="AE137">
        <f t="shared" si="149"/>
        <v>0</v>
      </c>
      <c r="AF137">
        <f t="shared" si="149"/>
        <v>0</v>
      </c>
      <c r="AG137">
        <f t="shared" si="149"/>
        <v>0</v>
      </c>
      <c r="AH137">
        <f t="shared" si="149"/>
        <v>0</v>
      </c>
      <c r="AI137">
        <f t="shared" si="149"/>
        <v>0</v>
      </c>
      <c r="AJ137">
        <f t="shared" si="149"/>
        <v>0</v>
      </c>
    </row>
    <row r="138" spans="1:36">
      <c r="B138" s="94">
        <v>7</v>
      </c>
      <c r="C138" s="38" t="str">
        <f>IF(D138="","",HLOOKUP(D138,ADMIN2026!$B$146:$L$214,H138,FALSE))</f>
        <v/>
      </c>
      <c r="D138" s="38" t="str">
        <f>IF(E138="","",VLOOKUP(E138,ADMIN2026!$B$112:$D$141,2,FALSE))</f>
        <v/>
      </c>
      <c r="E138" s="137" t="str">
        <f>IF(VLOOKUP(I138,D112:H127,5,FALSE)&gt;10000*10000,"",VLOOKUP(I138,D112:H127,2,FALSE))</f>
        <v/>
      </c>
      <c r="F138" s="137" t="str">
        <f>IF(VLOOKUP(I138,D112:H127,5,FALSE)&gt;10000*10000,"",VLOOKUP(I138,D112:H127,3,FALSE))</f>
        <v/>
      </c>
      <c r="G138" s="137" t="str">
        <f>IF(VLOOKUP(I138,D112:H127,5,FALSE)&gt;10000*10000,"",VLOOKUP(I138,D112:H127,4,FALSE))</f>
        <v/>
      </c>
      <c r="H138" s="38">
        <f>IF(E138&gt;101,H130+2*I130,IF(E138&gt;10,H130+I130,IF(E138&gt;0,H130,"")))</f>
        <v>52</v>
      </c>
      <c r="I138" s="38">
        <v>7</v>
      </c>
      <c r="J138" s="38">
        <f>VLOOKUP(B138,ADMIN2026!$B$64:$F$79,3,FALSE)*IF(G138="DQ",0,1)*IF(G138="DNF",0,1)*IF(G138="DNS",0,1)*IF(G138="",0,1)</f>
        <v>0</v>
      </c>
      <c r="K138" s="94">
        <f t="shared" si="150"/>
        <v>0</v>
      </c>
      <c r="L138" s="38">
        <f>IF(D138="",0,IF(G138="NT",0,IF(G138="DQ",0,IF(G138="DNF",0,IF(G138="DNS",0,IF(G138+F138&lt;0.1,0,IF(60*F138+G138&gt;VLOOKUP(A130,ADMIN2026!$B$91:$D$109,3,FALSE),0,ADMIN2026!$D$89)))))))</f>
        <v>0</v>
      </c>
      <c r="M138" t="e">
        <f t="shared" si="151"/>
        <v>#VALUE!</v>
      </c>
      <c r="N138" s="8" t="e">
        <f t="shared" si="152"/>
        <v>#VALUE!</v>
      </c>
      <c r="O138" s="8" t="e">
        <f t="shared" si="148"/>
        <v>#VALUE!</v>
      </c>
      <c r="P138" s="8" t="e">
        <f t="shared" si="153"/>
        <v>#VALUE!</v>
      </c>
      <c r="Q138" s="7" t="str">
        <f t="shared" si="154"/>
        <v/>
      </c>
      <c r="R138" s="7" t="e">
        <f t="shared" si="155"/>
        <v>#VALUE!</v>
      </c>
      <c r="S138" s="7" t="e">
        <f t="shared" si="156"/>
        <v>#VALUE!</v>
      </c>
      <c r="T138" s="7" t="e">
        <f t="shared" si="157"/>
        <v>#VALUE!</v>
      </c>
      <c r="U138" s="7" t="e">
        <f t="shared" si="158"/>
        <v>#VALUE!</v>
      </c>
      <c r="V138" t="str">
        <f t="shared" si="159"/>
        <v/>
      </c>
      <c r="W138" t="str">
        <f t="shared" si="160"/>
        <v/>
      </c>
      <c r="X138" t="str">
        <f>IF(ADMIN2026!$G$8="Photo-finish timing",W138,V138)</f>
        <v/>
      </c>
      <c r="Y138" s="66" t="str">
        <f>IF(E138="","",IF(ADMIN2026!$G$8=ADMIN2026!$D$8,"",IF(P138&gt;0.5,"error 1/100th entry noted","")))</f>
        <v/>
      </c>
      <c r="Z138" t="str">
        <f t="shared" si="161"/>
        <v/>
      </c>
      <c r="AC138">
        <f t="shared" si="162"/>
        <v>0</v>
      </c>
      <c r="AD138">
        <f t="shared" si="149"/>
        <v>0</v>
      </c>
      <c r="AE138">
        <f t="shared" si="149"/>
        <v>0</v>
      </c>
      <c r="AF138">
        <f t="shared" si="149"/>
        <v>0</v>
      </c>
      <c r="AG138">
        <f t="shared" si="149"/>
        <v>0</v>
      </c>
      <c r="AH138">
        <f t="shared" si="149"/>
        <v>0</v>
      </c>
      <c r="AI138">
        <f t="shared" si="149"/>
        <v>0</v>
      </c>
      <c r="AJ138">
        <f t="shared" si="149"/>
        <v>0</v>
      </c>
    </row>
    <row r="139" spans="1:36">
      <c r="B139" s="94">
        <v>8</v>
      </c>
      <c r="C139" s="38" t="str">
        <f>IF(D139="","",HLOOKUP(D139,ADMIN2026!$B$146:$L$214,H139,FALSE))</f>
        <v/>
      </c>
      <c r="D139" s="38" t="str">
        <f>IF(E139="","",VLOOKUP(E139,ADMIN2026!$B$112:$D$141,2,FALSE))</f>
        <v/>
      </c>
      <c r="E139" s="137" t="str">
        <f>IF(VLOOKUP(I139,D112:H127,5,FALSE)&gt;10000*10000,"",VLOOKUP(I139,D112:H127,2,FALSE))</f>
        <v/>
      </c>
      <c r="F139" s="137" t="str">
        <f>IF(VLOOKUP(I139,D112:H127,5,FALSE)&gt;10000*10000,"",VLOOKUP(I139,D112:H127,3,FALSE))</f>
        <v/>
      </c>
      <c r="G139" s="137" t="str">
        <f>IF(VLOOKUP(I139,D112:H127,5,FALSE)&gt;10000*10000,"",VLOOKUP(I139,D112:H127,4,FALSE))</f>
        <v/>
      </c>
      <c r="H139" s="38">
        <f>IF(E139&gt;101,H130+2*I130,IF(E139&gt;10,H130+I130,IF(E139&gt;0,H130,"")))</f>
        <v>52</v>
      </c>
      <c r="I139" s="38">
        <v>8</v>
      </c>
      <c r="J139" s="38">
        <f>VLOOKUP(B139,ADMIN2026!$B$64:$F$79,3,FALSE)*IF(G139="DQ",0,1)*IF(G139="DNF",0,1)*IF(G139="DNS",0,1)*IF(G139="",0,1)</f>
        <v>0</v>
      </c>
      <c r="K139" s="94">
        <f t="shared" si="150"/>
        <v>0</v>
      </c>
      <c r="L139" s="38">
        <f>IF(D139="",0,IF(G139="NT",0,IF(G139="DQ",0,IF(G139="DNF",0,IF(G139="DNS",0,IF(G139+F139&lt;0.1,0,IF(60*F139+G139&gt;VLOOKUP(A130,ADMIN2026!$B$91:$D$109,3,FALSE),0,ADMIN2026!$D$89)))))))</f>
        <v>0</v>
      </c>
      <c r="M139" t="e">
        <f t="shared" si="151"/>
        <v>#VALUE!</v>
      </c>
      <c r="N139" s="8" t="e">
        <f t="shared" si="152"/>
        <v>#VALUE!</v>
      </c>
      <c r="O139" s="8" t="e">
        <f t="shared" si="148"/>
        <v>#VALUE!</v>
      </c>
      <c r="P139" s="8" t="e">
        <f t="shared" si="153"/>
        <v>#VALUE!</v>
      </c>
      <c r="Q139" s="7" t="str">
        <f t="shared" si="154"/>
        <v/>
      </c>
      <c r="R139" s="7" t="e">
        <f t="shared" si="155"/>
        <v>#VALUE!</v>
      </c>
      <c r="S139" s="7" t="e">
        <f t="shared" si="156"/>
        <v>#VALUE!</v>
      </c>
      <c r="T139" s="7" t="e">
        <f t="shared" si="157"/>
        <v>#VALUE!</v>
      </c>
      <c r="U139" s="7" t="e">
        <f t="shared" si="158"/>
        <v>#VALUE!</v>
      </c>
      <c r="V139" t="str">
        <f t="shared" si="159"/>
        <v/>
      </c>
      <c r="W139" t="str">
        <f t="shared" si="160"/>
        <v/>
      </c>
      <c r="X139" t="str">
        <f>IF(ADMIN2026!$G$8="Photo-finish timing",W139,V139)</f>
        <v/>
      </c>
      <c r="Y139" s="66" t="str">
        <f>IF(E139="","",IF(ADMIN2026!$G$8=ADMIN2026!$D$8,"",IF(P139&gt;0.5,"error 1/100th entry noted","")))</f>
        <v/>
      </c>
      <c r="Z139" t="str">
        <f t="shared" si="161"/>
        <v/>
      </c>
      <c r="AC139">
        <f t="shared" si="162"/>
        <v>0</v>
      </c>
      <c r="AD139">
        <f t="shared" si="149"/>
        <v>0</v>
      </c>
      <c r="AE139">
        <f t="shared" si="149"/>
        <v>0</v>
      </c>
      <c r="AF139">
        <f t="shared" si="149"/>
        <v>0</v>
      </c>
      <c r="AG139">
        <f t="shared" si="149"/>
        <v>0</v>
      </c>
      <c r="AH139">
        <f t="shared" si="149"/>
        <v>0</v>
      </c>
      <c r="AI139">
        <f t="shared" si="149"/>
        <v>0</v>
      </c>
      <c r="AJ139">
        <f t="shared" si="149"/>
        <v>0</v>
      </c>
    </row>
    <row r="140" spans="1:36">
      <c r="B140" s="94">
        <v>9</v>
      </c>
      <c r="C140" s="38" t="str">
        <f>IF(D140="","",HLOOKUP(D140,ADMIN2026!$B$146:$L$214,H140,FALSE))</f>
        <v/>
      </c>
      <c r="D140" s="38" t="str">
        <f>IF(E140="","",VLOOKUP(E140,ADMIN2026!$B$112:$D$141,2,FALSE))</f>
        <v/>
      </c>
      <c r="E140" s="137" t="str">
        <f>IF(VLOOKUP(I140,D112:H127,5,FALSE)&gt;10000*10000,"",VLOOKUP(I140,D112:H127,2,FALSE))</f>
        <v/>
      </c>
      <c r="F140" s="137" t="str">
        <f>IF(VLOOKUP(I140,D112:H127,5,FALSE)&gt;10000*10000,"",VLOOKUP(I140,D112:H127,3,FALSE))</f>
        <v/>
      </c>
      <c r="G140" s="137" t="str">
        <f>IF(VLOOKUP(I140,D112:H127,5,FALSE)&gt;10000*10000,"",VLOOKUP(I140,D112:H127,4,FALSE))</f>
        <v/>
      </c>
      <c r="H140" s="38">
        <f>IF(E140&gt;101,H130+2*I130,IF(E140&gt;10,H130+I130,IF(E140&gt;0,H130,"")))</f>
        <v>52</v>
      </c>
      <c r="I140" s="38">
        <v>9</v>
      </c>
      <c r="J140" s="38">
        <f>VLOOKUP(B140,ADMIN2026!$B$64:$F$79,3,FALSE)*IF(G140="DQ",0,1)*IF(G140="DNF",0,1)*IF(G140="DNS",0,1)*IF(G140="",0,1)</f>
        <v>0</v>
      </c>
      <c r="K140" s="94">
        <f t="shared" ref="K140:K147" si="163">J140</f>
        <v>0</v>
      </c>
      <c r="L140" s="38">
        <f>IF(D140="",0,IF(G140="NT",0,IF(G140="DQ",0,IF(G140="DNF",0,IF(G140="DNS",0,IF(G140+F140&lt;0.1,0,IF(60*F140+G140&gt;VLOOKUP(A130,ADMIN2026!$B$91:$D$109,3,FALSE),0,ADMIN2026!$D$89)))))))</f>
        <v>0</v>
      </c>
      <c r="M140" t="e">
        <f t="shared" ref="M140:M147" si="164">INT(G140/10)</f>
        <v>#VALUE!</v>
      </c>
      <c r="N140" s="8" t="e">
        <f t="shared" ref="N140:N147" si="165">INT(G140)-10*M140</f>
        <v>#VALUE!</v>
      </c>
      <c r="O140" s="8" t="e">
        <f t="shared" ref="O140:O147" si="166">INT((INT(10*(G140-N140-10*M140)+0.001))/1)</f>
        <v>#VALUE!</v>
      </c>
      <c r="P140" s="8" t="e">
        <f t="shared" ref="P140:P147" si="167">INT(100*(G140-N140-10*M140-O140/10)+0.5)</f>
        <v>#VALUE!</v>
      </c>
      <c r="Q140" s="7" t="str">
        <f t="shared" ref="Q140:Q147" si="168">F140</f>
        <v/>
      </c>
      <c r="R140" s="7" t="e">
        <f t="shared" ref="R140:R147" si="169">M140</f>
        <v>#VALUE!</v>
      </c>
      <c r="S140" s="7" t="e">
        <f t="shared" ref="S140:S147" si="170">N140</f>
        <v>#VALUE!</v>
      </c>
      <c r="T140" s="7" t="e">
        <f t="shared" ref="T140:T147" si="171">O140</f>
        <v>#VALUE!</v>
      </c>
      <c r="U140" s="7" t="e">
        <f t="shared" ref="U140:U147" si="172">P140</f>
        <v>#VALUE!</v>
      </c>
      <c r="V140" t="str">
        <f t="shared" si="159"/>
        <v/>
      </c>
      <c r="W140" t="str">
        <f t="shared" si="160"/>
        <v/>
      </c>
      <c r="X140" t="str">
        <f>IF(ADMIN2026!$G$8="Photo-finish timing",W140,V140)</f>
        <v/>
      </c>
      <c r="Y140" s="66" t="str">
        <f>IF(E140="","",IF(ADMIN2026!$G$8=ADMIN2026!$D$8,"",IF(P140&gt;0.5,"error 1/100th entry noted","")))</f>
        <v/>
      </c>
      <c r="Z140" t="str">
        <f t="shared" si="161"/>
        <v/>
      </c>
      <c r="AC140">
        <f>IF($D140=AC$1,$K140+$L140,0)</f>
        <v>0</v>
      </c>
      <c r="AD140">
        <f t="shared" ref="AD140:AJ147" si="173">IF($D140=AD$1,$K140+$L140,0)</f>
        <v>0</v>
      </c>
      <c r="AE140">
        <f t="shared" si="173"/>
        <v>0</v>
      </c>
      <c r="AF140">
        <f t="shared" si="173"/>
        <v>0</v>
      </c>
      <c r="AG140">
        <f t="shared" si="173"/>
        <v>0</v>
      </c>
      <c r="AH140">
        <f t="shared" si="173"/>
        <v>0</v>
      </c>
      <c r="AI140">
        <f t="shared" si="173"/>
        <v>0</v>
      </c>
      <c r="AJ140">
        <f t="shared" si="173"/>
        <v>0</v>
      </c>
    </row>
    <row r="141" spans="1:36">
      <c r="B141" s="94">
        <v>10</v>
      </c>
      <c r="C141" s="38" t="str">
        <f>IF(D141="","",HLOOKUP(D141,ADMIN2026!$B$146:$L$214,H141,FALSE))</f>
        <v/>
      </c>
      <c r="D141" s="38" t="str">
        <f>IF(E141="","",VLOOKUP(E141,ADMIN2026!$B$112:$D$141,2,FALSE))</f>
        <v/>
      </c>
      <c r="E141" s="137" t="str">
        <f>IF(VLOOKUP(I141,D112:H127,5,FALSE)&gt;10000*10000,"",VLOOKUP(I141,D112:H127,2,FALSE))</f>
        <v/>
      </c>
      <c r="F141" s="137" t="str">
        <f>IF(VLOOKUP(I141,D112:H127,5,FALSE)&gt;10000*10000,"",VLOOKUP(I141,D112:H127,3,FALSE))</f>
        <v/>
      </c>
      <c r="G141" s="137" t="str">
        <f>IF(VLOOKUP(I141,D112:H127,5,FALSE)&gt;10000*10000,"",VLOOKUP(I141,D112:H127,4,FALSE))</f>
        <v/>
      </c>
      <c r="H141" s="38">
        <f>IF(E141&gt;101,H130+2*I130,IF(E141&gt;10,H130+I130,IF(E141&gt;0,H130,"")))</f>
        <v>52</v>
      </c>
      <c r="I141" s="38">
        <v>10</v>
      </c>
      <c r="J141" s="38">
        <f>VLOOKUP(B141,ADMIN2026!$B$64:$F$79,3,FALSE)*IF(G141="DQ",0,1)*IF(G141="DNF",0,1)*IF(G141="DNS",0,1)*IF(G141="",0,1)</f>
        <v>0</v>
      </c>
      <c r="K141" s="94">
        <f t="shared" si="163"/>
        <v>0</v>
      </c>
      <c r="L141" s="38">
        <f>IF(D141="",0,IF(G141="NT",0,IF(G141="DQ",0,IF(G141="DNF",0,IF(G141="DNS",0,IF(G141+F141&lt;0.1,0,IF(60*F141+G141&gt;VLOOKUP(A130,ADMIN2026!$B$91:$D$109,3,FALSE),0,ADMIN2026!$D$89)))))))</f>
        <v>0</v>
      </c>
      <c r="M141" t="e">
        <f t="shared" si="164"/>
        <v>#VALUE!</v>
      </c>
      <c r="N141" s="8" t="e">
        <f t="shared" si="165"/>
        <v>#VALUE!</v>
      </c>
      <c r="O141" s="8" t="e">
        <f t="shared" si="166"/>
        <v>#VALUE!</v>
      </c>
      <c r="P141" s="8" t="e">
        <f t="shared" si="167"/>
        <v>#VALUE!</v>
      </c>
      <c r="Q141" s="7" t="str">
        <f t="shared" si="168"/>
        <v/>
      </c>
      <c r="R141" s="7" t="e">
        <f t="shared" si="169"/>
        <v>#VALUE!</v>
      </c>
      <c r="S141" s="7" t="e">
        <f t="shared" si="170"/>
        <v>#VALUE!</v>
      </c>
      <c r="T141" s="7" t="e">
        <f t="shared" si="171"/>
        <v>#VALUE!</v>
      </c>
      <c r="U141" s="7" t="e">
        <f t="shared" si="172"/>
        <v>#VALUE!</v>
      </c>
      <c r="V141" t="str">
        <f t="shared" si="159"/>
        <v/>
      </c>
      <c r="W141" t="str">
        <f t="shared" si="160"/>
        <v/>
      </c>
      <c r="X141" t="str">
        <f>IF(ADMIN2026!$G$8="Photo-finish timing",W141,V141)</f>
        <v/>
      </c>
      <c r="Y141" s="66" t="str">
        <f>IF(E141="","",IF(ADMIN2026!$G$8=ADMIN2026!$D$8,"",IF(P141&gt;0.5,"error 1/100th entry noted","")))</f>
        <v/>
      </c>
      <c r="Z141" t="str">
        <f t="shared" si="161"/>
        <v/>
      </c>
      <c r="AC141">
        <f t="shared" ref="AC141:AC147" si="174">IF($D141=AC$1,$K141+$L141,0)</f>
        <v>0</v>
      </c>
      <c r="AD141">
        <f t="shared" si="173"/>
        <v>0</v>
      </c>
      <c r="AE141">
        <f t="shared" si="173"/>
        <v>0</v>
      </c>
      <c r="AF141">
        <f t="shared" si="173"/>
        <v>0</v>
      </c>
      <c r="AG141">
        <f t="shared" si="173"/>
        <v>0</v>
      </c>
      <c r="AH141">
        <f t="shared" si="173"/>
        <v>0</v>
      </c>
      <c r="AI141">
        <f t="shared" si="173"/>
        <v>0</v>
      </c>
      <c r="AJ141">
        <f t="shared" si="173"/>
        <v>0</v>
      </c>
    </row>
    <row r="142" spans="1:36">
      <c r="B142" s="94">
        <v>11</v>
      </c>
      <c r="C142" s="38" t="str">
        <f>IF(D142="","",HLOOKUP(D142,ADMIN2026!$B$146:$L$214,H142,FALSE))</f>
        <v/>
      </c>
      <c r="D142" s="38" t="str">
        <f>IF(E142="","",VLOOKUP(E142,ADMIN2026!$B$112:$D$141,2,FALSE))</f>
        <v/>
      </c>
      <c r="E142" s="137" t="str">
        <f>IF(VLOOKUP(I142,D112:H127,5,FALSE)&gt;10000*10000,"",VLOOKUP(I142,D112:H127,2,FALSE))</f>
        <v/>
      </c>
      <c r="F142" s="137" t="str">
        <f>IF(VLOOKUP(I142,D112:H127,5,FALSE)&gt;10000*10000,"",VLOOKUP(I142,D112:H127,3,FALSE))</f>
        <v/>
      </c>
      <c r="G142" s="137" t="str">
        <f>IF(VLOOKUP(I142,D112:H127,5,FALSE)&gt;10000*10000,"",VLOOKUP(I142,D112:H127,4,FALSE))</f>
        <v/>
      </c>
      <c r="H142" s="38">
        <f>IF(E142&gt;101,H130+2*I130,IF(E142&gt;10,H130+I130,IF(E142&gt;0,H130,"")))</f>
        <v>52</v>
      </c>
      <c r="I142" s="38">
        <v>11</v>
      </c>
      <c r="J142" s="38">
        <f>VLOOKUP(B142,ADMIN2026!$B$64:$F$79,3,FALSE)*IF(G142="DQ",0,1)*IF(G142="DNF",0,1)*IF(G142="DNS",0,1)*IF(G142="",0,1)</f>
        <v>0</v>
      </c>
      <c r="K142" s="94">
        <f t="shared" si="163"/>
        <v>0</v>
      </c>
      <c r="L142" s="38">
        <f>IF(D142="",0,IF(G142="NT",0,IF(G142="DQ",0,IF(G142="DNF",0,IF(G142="DNS",0,IF(G142+F142&lt;0.1,0,IF(60*F142+G142&gt;VLOOKUP(A130,ADMIN2026!$B$91:$D$109,3,FALSE),0,ADMIN2026!$D$89)))))))</f>
        <v>0</v>
      </c>
      <c r="M142" t="e">
        <f t="shared" si="164"/>
        <v>#VALUE!</v>
      </c>
      <c r="N142" s="8" t="e">
        <f t="shared" si="165"/>
        <v>#VALUE!</v>
      </c>
      <c r="O142" s="8" t="e">
        <f t="shared" si="166"/>
        <v>#VALUE!</v>
      </c>
      <c r="P142" s="8" t="e">
        <f t="shared" si="167"/>
        <v>#VALUE!</v>
      </c>
      <c r="Q142" s="7" t="str">
        <f t="shared" si="168"/>
        <v/>
      </c>
      <c r="R142" s="7" t="e">
        <f t="shared" si="169"/>
        <v>#VALUE!</v>
      </c>
      <c r="S142" s="7" t="e">
        <f t="shared" si="170"/>
        <v>#VALUE!</v>
      </c>
      <c r="T142" s="7" t="e">
        <f t="shared" si="171"/>
        <v>#VALUE!</v>
      </c>
      <c r="U142" s="7" t="e">
        <f t="shared" si="172"/>
        <v>#VALUE!</v>
      </c>
      <c r="V142" t="str">
        <f t="shared" si="159"/>
        <v/>
      </c>
      <c r="W142" t="str">
        <f t="shared" si="160"/>
        <v/>
      </c>
      <c r="X142" t="str">
        <f>IF(ADMIN2026!$G$8="Photo-finish timing",W142,V142)</f>
        <v/>
      </c>
      <c r="Y142" s="66" t="str">
        <f>IF(E142="","",IF(ADMIN2026!$G$8=ADMIN2026!$D$8,"",IF(P142&gt;0.5,"error 1/100th entry noted","")))</f>
        <v/>
      </c>
      <c r="Z142" t="str">
        <f t="shared" si="161"/>
        <v/>
      </c>
      <c r="AC142">
        <f t="shared" si="174"/>
        <v>0</v>
      </c>
      <c r="AD142">
        <f t="shared" si="173"/>
        <v>0</v>
      </c>
      <c r="AE142">
        <f t="shared" si="173"/>
        <v>0</v>
      </c>
      <c r="AF142">
        <f t="shared" si="173"/>
        <v>0</v>
      </c>
      <c r="AG142">
        <f t="shared" si="173"/>
        <v>0</v>
      </c>
      <c r="AH142">
        <f t="shared" si="173"/>
        <v>0</v>
      </c>
      <c r="AI142">
        <f t="shared" si="173"/>
        <v>0</v>
      </c>
      <c r="AJ142">
        <f t="shared" si="173"/>
        <v>0</v>
      </c>
    </row>
    <row r="143" spans="1:36">
      <c r="B143" s="94">
        <v>12</v>
      </c>
      <c r="C143" s="38" t="str">
        <f>IF(D143="","",HLOOKUP(D143,ADMIN2026!$B$146:$L$214,H143,FALSE))</f>
        <v/>
      </c>
      <c r="D143" s="38" t="str">
        <f>IF(E143="","",VLOOKUP(E143,ADMIN2026!$B$112:$D$141,2,FALSE))</f>
        <v/>
      </c>
      <c r="E143" s="137" t="str">
        <f>IF(VLOOKUP(I143,D112:H127,5,FALSE)&gt;10000*10000,"",VLOOKUP(I143,D112:H127,2,FALSE))</f>
        <v/>
      </c>
      <c r="F143" s="137" t="str">
        <f>IF(VLOOKUP(I143,D112:H127,5,FALSE)&gt;10000*10000,"",VLOOKUP(I143,D112:H127,3,FALSE))</f>
        <v/>
      </c>
      <c r="G143" s="137" t="str">
        <f>IF(VLOOKUP(I143,D112:H127,5,FALSE)&gt;10000*10000,"",VLOOKUP(I143,D112:H127,4,FALSE))</f>
        <v/>
      </c>
      <c r="H143" s="38">
        <f>IF(E143&gt;101,H130+2*I130,IF(E143&gt;10,H130+I130,IF(E143&gt;0,H130,"")))</f>
        <v>52</v>
      </c>
      <c r="I143" s="38">
        <v>12</v>
      </c>
      <c r="J143" s="38">
        <f>VLOOKUP(B143,ADMIN2026!$B$64:$F$79,3,FALSE)*IF(G143="DQ",0,1)*IF(G143="DNF",0,1)*IF(G143="DNS",0,1)*IF(G143="",0,1)</f>
        <v>0</v>
      </c>
      <c r="K143" s="94">
        <f t="shared" si="163"/>
        <v>0</v>
      </c>
      <c r="L143" s="38">
        <f>IF(D143="",0,IF(G143="NT",0,IF(G143="DQ",0,IF(G143="DNF",0,IF(G143="DNS",0,IF(G143+F143&lt;0.1,0,IF(60*F143+G143&gt;VLOOKUP(A130,ADMIN2026!$B$91:$D$109,3,FALSE),0,ADMIN2026!$D$89)))))))</f>
        <v>0</v>
      </c>
      <c r="M143" t="e">
        <f t="shared" si="164"/>
        <v>#VALUE!</v>
      </c>
      <c r="N143" s="8" t="e">
        <f t="shared" si="165"/>
        <v>#VALUE!</v>
      </c>
      <c r="O143" s="8" t="e">
        <f t="shared" si="166"/>
        <v>#VALUE!</v>
      </c>
      <c r="P143" s="8" t="e">
        <f t="shared" si="167"/>
        <v>#VALUE!</v>
      </c>
      <c r="Q143" s="7" t="str">
        <f t="shared" si="168"/>
        <v/>
      </c>
      <c r="R143" s="7" t="e">
        <f t="shared" si="169"/>
        <v>#VALUE!</v>
      </c>
      <c r="S143" s="7" t="e">
        <f t="shared" si="170"/>
        <v>#VALUE!</v>
      </c>
      <c r="T143" s="7" t="e">
        <f t="shared" si="171"/>
        <v>#VALUE!</v>
      </c>
      <c r="U143" s="7" t="e">
        <f t="shared" si="172"/>
        <v>#VALUE!</v>
      </c>
      <c r="V143" t="str">
        <f t="shared" si="159"/>
        <v/>
      </c>
      <c r="W143" t="str">
        <f t="shared" si="160"/>
        <v/>
      </c>
      <c r="X143" t="str">
        <f>IF(ADMIN2026!$G$8="Photo-finish timing",W143,V143)</f>
        <v/>
      </c>
      <c r="Y143" s="66" t="str">
        <f>IF(E143="","",IF(ADMIN2026!$G$8=ADMIN2026!$D$8,"",IF(P143&gt;0.5,"error 1/100th entry noted","")))</f>
        <v/>
      </c>
      <c r="Z143" t="str">
        <f t="shared" si="161"/>
        <v/>
      </c>
      <c r="AC143">
        <f t="shared" si="174"/>
        <v>0</v>
      </c>
      <c r="AD143">
        <f t="shared" si="173"/>
        <v>0</v>
      </c>
      <c r="AE143">
        <f t="shared" si="173"/>
        <v>0</v>
      </c>
      <c r="AF143">
        <f t="shared" si="173"/>
        <v>0</v>
      </c>
      <c r="AG143">
        <f t="shared" si="173"/>
        <v>0</v>
      </c>
      <c r="AH143">
        <f t="shared" si="173"/>
        <v>0</v>
      </c>
      <c r="AI143">
        <f t="shared" si="173"/>
        <v>0</v>
      </c>
      <c r="AJ143">
        <f t="shared" si="173"/>
        <v>0</v>
      </c>
    </row>
    <row r="144" spans="1:36">
      <c r="B144" s="94">
        <v>13</v>
      </c>
      <c r="C144" s="38" t="str">
        <f>IF(D144="","",HLOOKUP(D144,ADMIN2026!$B$146:$L$214,H144,FALSE))</f>
        <v/>
      </c>
      <c r="D144" s="38" t="str">
        <f>IF(E144="","",VLOOKUP(E144,ADMIN2026!$B$112:$D$141,2,FALSE))</f>
        <v/>
      </c>
      <c r="E144" s="137" t="str">
        <f>IF(VLOOKUP(I144,D112:H127,5,FALSE)&gt;10000*10000,"",VLOOKUP(I144,D112:H127,2,FALSE))</f>
        <v/>
      </c>
      <c r="F144" s="137" t="str">
        <f>IF(VLOOKUP(I144,D112:H127,5,FALSE)&gt;10000*10000,"",VLOOKUP(I144,D112:H127,3,FALSE))</f>
        <v/>
      </c>
      <c r="G144" s="137" t="str">
        <f>IF(VLOOKUP(I144,D112:H127,5,FALSE)&gt;10000*10000,"",VLOOKUP(I144,D112:H127,4,FALSE))</f>
        <v/>
      </c>
      <c r="H144" s="38">
        <f>IF(E144&gt;101,H130+2*I130,IF(E144&gt;10,H130+I130,IF(E144&gt;0,H130,"")))</f>
        <v>52</v>
      </c>
      <c r="I144" s="38">
        <v>13</v>
      </c>
      <c r="J144" s="38">
        <f>VLOOKUP(B144,ADMIN2026!$B$64:$F$79,3,FALSE)*IF(G144="DQ",0,1)*IF(G144="DNF",0,1)*IF(G144="DNS",0,1)*IF(G144="",0,1)</f>
        <v>0</v>
      </c>
      <c r="K144" s="94">
        <f t="shared" si="163"/>
        <v>0</v>
      </c>
      <c r="L144" s="38">
        <f>IF(D144="",0,IF(G144="NT",0,IF(G144="DQ",0,IF(G144="DNF",0,IF(G144="DNS",0,IF(G144+F144&lt;0.1,0,IF(60*F144+G144&gt;VLOOKUP(A130,ADMIN2026!$B$91:$D$109,3,FALSE),0,ADMIN2026!$D$89)))))))</f>
        <v>0</v>
      </c>
      <c r="M144" t="e">
        <f t="shared" si="164"/>
        <v>#VALUE!</v>
      </c>
      <c r="N144" s="8" t="e">
        <f t="shared" si="165"/>
        <v>#VALUE!</v>
      </c>
      <c r="O144" s="8" t="e">
        <f t="shared" si="166"/>
        <v>#VALUE!</v>
      </c>
      <c r="P144" s="8" t="e">
        <f t="shared" si="167"/>
        <v>#VALUE!</v>
      </c>
      <c r="Q144" s="7" t="str">
        <f t="shared" si="168"/>
        <v/>
      </c>
      <c r="R144" s="7" t="e">
        <f t="shared" si="169"/>
        <v>#VALUE!</v>
      </c>
      <c r="S144" s="7" t="e">
        <f t="shared" si="170"/>
        <v>#VALUE!</v>
      </c>
      <c r="T144" s="7" t="e">
        <f t="shared" si="171"/>
        <v>#VALUE!</v>
      </c>
      <c r="U144" s="7" t="e">
        <f t="shared" si="172"/>
        <v>#VALUE!</v>
      </c>
      <c r="V144" t="str">
        <f t="shared" si="159"/>
        <v/>
      </c>
      <c r="W144" t="str">
        <f t="shared" si="160"/>
        <v/>
      </c>
      <c r="X144" t="str">
        <f>IF(ADMIN2026!$G$8="Photo-finish timing",W144,V144)</f>
        <v/>
      </c>
      <c r="Y144" s="66" t="str">
        <f>IF(E144="","",IF(ADMIN2026!$G$8=ADMIN2026!$D$8,"",IF(P144&gt;0.5,"error 1/100th entry noted","")))</f>
        <v/>
      </c>
      <c r="Z144" t="str">
        <f t="shared" si="161"/>
        <v/>
      </c>
      <c r="AC144">
        <f t="shared" si="174"/>
        <v>0</v>
      </c>
      <c r="AD144">
        <f t="shared" si="173"/>
        <v>0</v>
      </c>
      <c r="AE144">
        <f t="shared" si="173"/>
        <v>0</v>
      </c>
      <c r="AF144">
        <f t="shared" si="173"/>
        <v>0</v>
      </c>
      <c r="AG144">
        <f t="shared" si="173"/>
        <v>0</v>
      </c>
      <c r="AH144">
        <f t="shared" si="173"/>
        <v>0</v>
      </c>
      <c r="AI144">
        <f t="shared" si="173"/>
        <v>0</v>
      </c>
      <c r="AJ144">
        <f t="shared" si="173"/>
        <v>0</v>
      </c>
    </row>
    <row r="145" spans="1:36">
      <c r="B145" s="94">
        <v>14</v>
      </c>
      <c r="C145" s="38" t="str">
        <f>IF(D145="","",HLOOKUP(D145,ADMIN2026!$B$146:$L$214,H145,FALSE))</f>
        <v/>
      </c>
      <c r="D145" s="38" t="str">
        <f>IF(E145="","",VLOOKUP(E145,ADMIN2026!$B$112:$D$141,2,FALSE))</f>
        <v/>
      </c>
      <c r="E145" s="137" t="str">
        <f>IF(VLOOKUP(I145,D112:H127,5,FALSE)&gt;10000*10000,"",VLOOKUP(I145,D112:H127,2,FALSE))</f>
        <v/>
      </c>
      <c r="F145" s="137" t="str">
        <f>IF(VLOOKUP(I145,D112:H127,5,FALSE)&gt;10000*10000,"",VLOOKUP(I145,D112:H127,3,FALSE))</f>
        <v/>
      </c>
      <c r="G145" s="137" t="str">
        <f>IF(VLOOKUP(I145,D112:H127,5,FALSE)&gt;10000*10000,"",VLOOKUP(I145,D112:H127,4,FALSE))</f>
        <v/>
      </c>
      <c r="H145" s="38">
        <f>IF(E145&gt;101,H130+2*I130,IF(E145&gt;10,H130+I130,IF(E145&gt;0,H130,"")))</f>
        <v>52</v>
      </c>
      <c r="I145" s="38">
        <v>14</v>
      </c>
      <c r="J145" s="38">
        <f>VLOOKUP(B145,ADMIN2026!$B$64:$F$79,3,FALSE)*IF(G145="DQ",0,1)*IF(G145="DNF",0,1)*IF(G145="DNS",0,1)*IF(G145="",0,1)</f>
        <v>0</v>
      </c>
      <c r="K145" s="94">
        <f t="shared" si="163"/>
        <v>0</v>
      </c>
      <c r="L145" s="38">
        <f>IF(D145="",0,IF(G145="NT",0,IF(G145="DQ",0,IF(G145="DNF",0,IF(G145="DNS",0,IF(G145+F145&lt;0.1,0,IF(60*F145+G145&gt;VLOOKUP(A130,ADMIN2026!$B$91:$D$109,3,FALSE),0,ADMIN2026!$D$89)))))))</f>
        <v>0</v>
      </c>
      <c r="M145" t="e">
        <f t="shared" si="164"/>
        <v>#VALUE!</v>
      </c>
      <c r="N145" s="8" t="e">
        <f t="shared" si="165"/>
        <v>#VALUE!</v>
      </c>
      <c r="O145" s="8" t="e">
        <f t="shared" si="166"/>
        <v>#VALUE!</v>
      </c>
      <c r="P145" s="8" t="e">
        <f t="shared" si="167"/>
        <v>#VALUE!</v>
      </c>
      <c r="Q145" s="7" t="str">
        <f t="shared" si="168"/>
        <v/>
      </c>
      <c r="R145" s="7" t="e">
        <f t="shared" si="169"/>
        <v>#VALUE!</v>
      </c>
      <c r="S145" s="7" t="e">
        <f t="shared" si="170"/>
        <v>#VALUE!</v>
      </c>
      <c r="T145" s="7" t="e">
        <f t="shared" si="171"/>
        <v>#VALUE!</v>
      </c>
      <c r="U145" s="7" t="e">
        <f t="shared" si="172"/>
        <v>#VALUE!</v>
      </c>
      <c r="V145" t="str">
        <f t="shared" si="159"/>
        <v/>
      </c>
      <c r="W145" t="str">
        <f t="shared" si="160"/>
        <v/>
      </c>
      <c r="X145" t="str">
        <f>IF(ADMIN2026!$G$8="Photo-finish timing",W145,V145)</f>
        <v/>
      </c>
      <c r="Y145" s="66" t="str">
        <f>IF(E145="","",IF(ADMIN2026!$G$8=ADMIN2026!$D$8,"",IF(P145&gt;0.5,"error 1/100th entry noted","")))</f>
        <v/>
      </c>
      <c r="Z145" t="str">
        <f t="shared" si="161"/>
        <v/>
      </c>
      <c r="AC145">
        <f t="shared" si="174"/>
        <v>0</v>
      </c>
      <c r="AD145">
        <f t="shared" si="173"/>
        <v>0</v>
      </c>
      <c r="AE145">
        <f t="shared" si="173"/>
        <v>0</v>
      </c>
      <c r="AF145">
        <f t="shared" si="173"/>
        <v>0</v>
      </c>
      <c r="AG145">
        <f t="shared" si="173"/>
        <v>0</v>
      </c>
      <c r="AH145">
        <f t="shared" si="173"/>
        <v>0</v>
      </c>
      <c r="AI145">
        <f t="shared" si="173"/>
        <v>0</v>
      </c>
      <c r="AJ145">
        <f t="shared" si="173"/>
        <v>0</v>
      </c>
    </row>
    <row r="146" spans="1:36">
      <c r="B146" s="94">
        <v>15</v>
      </c>
      <c r="C146" s="38" t="str">
        <f>IF(D146="","",HLOOKUP(D146,ADMIN2026!$B$146:$L$214,H146,FALSE))</f>
        <v/>
      </c>
      <c r="D146" s="38" t="str">
        <f>IF(E146="","",VLOOKUP(E146,ADMIN2026!$B$112:$D$141,2,FALSE))</f>
        <v/>
      </c>
      <c r="E146" s="137" t="str">
        <f>IF(VLOOKUP(I146,D112:H127,5,FALSE)&gt;10000*10000,"",VLOOKUP(I146,D112:H127,2,FALSE))</f>
        <v/>
      </c>
      <c r="F146" s="137" t="str">
        <f>IF(VLOOKUP(I146,D112:H127,5,FALSE)&gt;10000*10000,"",VLOOKUP(I146,D112:H127,3,FALSE))</f>
        <v/>
      </c>
      <c r="G146" s="137" t="str">
        <f>IF(VLOOKUP(I146,D112:H127,5,FALSE)&gt;10000*10000,"",VLOOKUP(I146,D112:H127,4,FALSE))</f>
        <v/>
      </c>
      <c r="H146" s="38">
        <f>IF(E146&gt;101,H130+2*I130,IF(E146&gt;10,H130+I130,IF(E146&gt;0,H130,"")))</f>
        <v>52</v>
      </c>
      <c r="I146" s="38">
        <v>15</v>
      </c>
      <c r="J146" s="38">
        <f>VLOOKUP(B146,ADMIN2026!$B$64:$F$79,3,FALSE)*IF(G146="DQ",0,1)*IF(G146="DNF",0,1)*IF(G146="DNS",0,1)*IF(G146="",0,1)</f>
        <v>0</v>
      </c>
      <c r="K146" s="94">
        <f t="shared" si="163"/>
        <v>0</v>
      </c>
      <c r="L146" s="38">
        <f>IF(D146="",0,IF(G146="NT",0,IF(G146="DQ",0,IF(G146="DNF",0,IF(G146="DNS",0,IF(G146+F146&lt;0.1,0,IF(60*F146+G146&gt;VLOOKUP(A130,ADMIN2026!$B$91:$D$109,3,FALSE),0,ADMIN2026!$D$89)))))))</f>
        <v>0</v>
      </c>
      <c r="M146" t="e">
        <f t="shared" si="164"/>
        <v>#VALUE!</v>
      </c>
      <c r="N146" s="8" t="e">
        <f t="shared" si="165"/>
        <v>#VALUE!</v>
      </c>
      <c r="O146" s="8" t="e">
        <f t="shared" si="166"/>
        <v>#VALUE!</v>
      </c>
      <c r="P146" s="8" t="e">
        <f t="shared" si="167"/>
        <v>#VALUE!</v>
      </c>
      <c r="Q146" s="7" t="str">
        <f t="shared" si="168"/>
        <v/>
      </c>
      <c r="R146" s="7" t="e">
        <f t="shared" si="169"/>
        <v>#VALUE!</v>
      </c>
      <c r="S146" s="7" t="e">
        <f t="shared" si="170"/>
        <v>#VALUE!</v>
      </c>
      <c r="T146" s="7" t="e">
        <f t="shared" si="171"/>
        <v>#VALUE!</v>
      </c>
      <c r="U146" s="7" t="e">
        <f t="shared" si="172"/>
        <v>#VALUE!</v>
      </c>
      <c r="V146" t="str">
        <f t="shared" si="159"/>
        <v/>
      </c>
      <c r="W146" t="str">
        <f t="shared" si="160"/>
        <v/>
      </c>
      <c r="X146" t="str">
        <f>IF(ADMIN2026!$G$8="Photo-finish timing",W146,V146)</f>
        <v/>
      </c>
      <c r="Y146" s="66" t="str">
        <f>IF(E146="","",IF(ADMIN2026!$G$8=ADMIN2026!$D$8,"",IF(P146&gt;0.5,"error 1/100th entry noted","")))</f>
        <v/>
      </c>
      <c r="Z146" t="str">
        <f t="shared" si="161"/>
        <v/>
      </c>
      <c r="AC146">
        <f t="shared" si="174"/>
        <v>0</v>
      </c>
      <c r="AD146">
        <f t="shared" si="173"/>
        <v>0</v>
      </c>
      <c r="AE146">
        <f t="shared" si="173"/>
        <v>0</v>
      </c>
      <c r="AF146">
        <f t="shared" si="173"/>
        <v>0</v>
      </c>
      <c r="AG146">
        <f t="shared" si="173"/>
        <v>0</v>
      </c>
      <c r="AH146">
        <f t="shared" si="173"/>
        <v>0</v>
      </c>
      <c r="AI146">
        <f t="shared" si="173"/>
        <v>0</v>
      </c>
      <c r="AJ146">
        <f t="shared" si="173"/>
        <v>0</v>
      </c>
    </row>
    <row r="147" spans="1:36">
      <c r="B147" s="94">
        <v>16</v>
      </c>
      <c r="C147" s="38" t="str">
        <f>IF(D147="","",HLOOKUP(D147,ADMIN2026!$B$146:$L$214,H147,FALSE))</f>
        <v/>
      </c>
      <c r="D147" s="38" t="str">
        <f>IF(E147="","",VLOOKUP(E147,ADMIN2026!$B$112:$D$141,2,FALSE))</f>
        <v/>
      </c>
      <c r="E147" s="137" t="str">
        <f>IF(VLOOKUP(I147,D112:H127,5,FALSE)&gt;10000*10000,"",VLOOKUP(I147,D112:H127,2,FALSE))</f>
        <v/>
      </c>
      <c r="F147" s="137" t="str">
        <f>IF(VLOOKUP(I147,D112:H127,5,FALSE)&gt;10000*10000,"",VLOOKUP(I147,D112:H127,3,FALSE))</f>
        <v/>
      </c>
      <c r="G147" s="137" t="str">
        <f>IF(VLOOKUP(I147,D112:H127,5,FALSE)&gt;10000*10000,"",VLOOKUP(I147,D112:H127,4,FALSE))</f>
        <v/>
      </c>
      <c r="H147" s="38">
        <f>IF(E147&gt;101,H130+2*I130,IF(E147&gt;10,H130+I130,IF(E147&gt;0,H130,"")))</f>
        <v>52</v>
      </c>
      <c r="I147" s="38">
        <v>16</v>
      </c>
      <c r="J147" s="38">
        <f>VLOOKUP(B147,ADMIN2026!$B$64:$F$79,3,FALSE)*IF(G147="DQ",0,1)*IF(G147="DNF",0,1)*IF(G147="DNS",0,1)*IF(G147="",0,1)</f>
        <v>0</v>
      </c>
      <c r="K147" s="94">
        <f t="shared" si="163"/>
        <v>0</v>
      </c>
      <c r="L147" s="38">
        <f>IF(D147="",0,IF(G147="NT",0,IF(G147="DQ",0,IF(G147="DNF",0,IF(G147="DNS",0,IF(G147+F147&lt;0.1,0,IF(60*F147+G147&gt;VLOOKUP(A130,ADMIN2026!$B$91:$D$109,3,FALSE),0,ADMIN2026!$D$89)))))))</f>
        <v>0</v>
      </c>
      <c r="M147" t="e">
        <f t="shared" si="164"/>
        <v>#VALUE!</v>
      </c>
      <c r="N147" s="8" t="e">
        <f t="shared" si="165"/>
        <v>#VALUE!</v>
      </c>
      <c r="O147" s="8" t="e">
        <f t="shared" si="166"/>
        <v>#VALUE!</v>
      </c>
      <c r="P147" s="8" t="e">
        <f t="shared" si="167"/>
        <v>#VALUE!</v>
      </c>
      <c r="Q147" s="7" t="str">
        <f t="shared" si="168"/>
        <v/>
      </c>
      <c r="R147" s="7" t="e">
        <f t="shared" si="169"/>
        <v>#VALUE!</v>
      </c>
      <c r="S147" s="7" t="e">
        <f t="shared" si="170"/>
        <v>#VALUE!</v>
      </c>
      <c r="T147" s="7" t="e">
        <f t="shared" si="171"/>
        <v>#VALUE!</v>
      </c>
      <c r="U147" s="7" t="e">
        <f t="shared" si="172"/>
        <v>#VALUE!</v>
      </c>
      <c r="V147" t="str">
        <f t="shared" si="159"/>
        <v/>
      </c>
      <c r="W147" t="str">
        <f t="shared" si="160"/>
        <v/>
      </c>
      <c r="X147" t="str">
        <f>IF(ADMIN2026!$G$8="Photo-finish timing",W147,V147)</f>
        <v/>
      </c>
      <c r="Y147" s="66" t="str">
        <f>IF(E147="","",IF(ADMIN2026!$G$8=ADMIN2026!$D$8,"",IF(P147&gt;0.5,"error 1/100th entry noted","")))</f>
        <v/>
      </c>
      <c r="Z147" t="str">
        <f t="shared" si="161"/>
        <v/>
      </c>
      <c r="AC147">
        <f t="shared" si="174"/>
        <v>0</v>
      </c>
      <c r="AD147">
        <f t="shared" si="173"/>
        <v>0</v>
      </c>
      <c r="AE147">
        <f t="shared" si="173"/>
        <v>0</v>
      </c>
      <c r="AF147">
        <f t="shared" si="173"/>
        <v>0</v>
      </c>
      <c r="AG147">
        <f t="shared" si="173"/>
        <v>0</v>
      </c>
      <c r="AH147">
        <f t="shared" si="173"/>
        <v>0</v>
      </c>
      <c r="AI147">
        <f t="shared" si="173"/>
        <v>0</v>
      </c>
      <c r="AJ147">
        <f t="shared" si="173"/>
        <v>0</v>
      </c>
    </row>
    <row r="150" spans="1:36">
      <c r="A150" s="62" t="s">
        <v>0</v>
      </c>
      <c r="B150" s="62" t="s">
        <v>0</v>
      </c>
      <c r="C150" s="62">
        <v>400</v>
      </c>
      <c r="D150" s="62" t="s">
        <v>58</v>
      </c>
      <c r="E150" s="3"/>
      <c r="F150" s="3"/>
      <c r="G150" s="67"/>
      <c r="H150" s="3" t="s">
        <v>66</v>
      </c>
      <c r="I150" s="3" t="s">
        <v>67</v>
      </c>
      <c r="J150" s="3"/>
      <c r="K150" s="3"/>
      <c r="L150" s="3"/>
      <c r="M150" s="3"/>
      <c r="N150" s="3"/>
      <c r="O150" s="3"/>
      <c r="P150" s="3"/>
      <c r="Q150" s="3"/>
      <c r="R150" s="3"/>
      <c r="S150" s="3"/>
      <c r="T150" s="3"/>
      <c r="U150" s="3"/>
      <c r="V150" s="3"/>
      <c r="W150" s="3"/>
      <c r="X150" s="3"/>
      <c r="Y150" s="3"/>
      <c r="Z150" s="3"/>
      <c r="AA150" s="3"/>
    </row>
    <row r="151" spans="1:36">
      <c r="A151" s="3">
        <f>C150</f>
        <v>400</v>
      </c>
      <c r="B151" s="37" t="s">
        <v>51</v>
      </c>
      <c r="C151" s="37"/>
      <c r="D151" s="37"/>
      <c r="E151" s="37"/>
      <c r="F151" s="37" t="s">
        <v>76</v>
      </c>
      <c r="G151" s="63" t="s">
        <v>77</v>
      </c>
      <c r="H151" s="37">
        <f>VLOOKUP(A151,ADMIN2026!$B$146:$M$166,12,FALSE)</f>
        <v>5</v>
      </c>
      <c r="I151" s="37">
        <f>$I$3</f>
        <v>24</v>
      </c>
      <c r="J151" s="37" t="s">
        <v>79</v>
      </c>
      <c r="K151" s="37" t="s">
        <v>59</v>
      </c>
      <c r="L151" s="37" t="s">
        <v>83</v>
      </c>
      <c r="M151" s="3" t="s">
        <v>132</v>
      </c>
      <c r="N151" s="3" t="s">
        <v>132</v>
      </c>
      <c r="O151" s="3" t="s">
        <v>133</v>
      </c>
      <c r="P151" s="3" t="s">
        <v>193</v>
      </c>
      <c r="Q151" s="3" t="s">
        <v>137</v>
      </c>
      <c r="R151" s="3" t="s">
        <v>192</v>
      </c>
      <c r="S151" s="3" t="s">
        <v>134</v>
      </c>
      <c r="T151" s="3" t="s">
        <v>135</v>
      </c>
      <c r="U151" s="3" t="s">
        <v>194</v>
      </c>
      <c r="V151" s="3" t="s">
        <v>195</v>
      </c>
      <c r="W151" s="3" t="s">
        <v>197</v>
      </c>
      <c r="X151" s="3" t="s">
        <v>136</v>
      </c>
      <c r="Y151" s="3" t="s">
        <v>236</v>
      </c>
      <c r="Z151" s="3"/>
      <c r="AA151" s="3"/>
    </row>
    <row r="152" spans="1:36">
      <c r="A152" s="64" t="str">
        <f>$A$4</f>
        <v>MEN</v>
      </c>
      <c r="B152" s="37" t="s">
        <v>59</v>
      </c>
      <c r="C152" s="37" t="s">
        <v>60</v>
      </c>
      <c r="D152" s="37" t="s">
        <v>61</v>
      </c>
      <c r="E152" s="37" t="s">
        <v>108</v>
      </c>
      <c r="F152" s="37" t="s">
        <v>78</v>
      </c>
      <c r="G152" s="63" t="s">
        <v>99</v>
      </c>
      <c r="H152" s="37" t="s">
        <v>65</v>
      </c>
      <c r="I152" s="37"/>
      <c r="J152" s="37" t="s">
        <v>80</v>
      </c>
      <c r="K152" s="37" t="s">
        <v>80</v>
      </c>
      <c r="L152" s="37" t="s">
        <v>80</v>
      </c>
      <c r="M152" s="3" t="s">
        <v>192</v>
      </c>
      <c r="N152" s="3" t="s">
        <v>130</v>
      </c>
      <c r="O152" s="3" t="s">
        <v>130</v>
      </c>
      <c r="P152" s="3" t="s">
        <v>130</v>
      </c>
      <c r="Q152" s="3" t="s">
        <v>131</v>
      </c>
      <c r="R152" s="3" t="s">
        <v>131</v>
      </c>
      <c r="S152" s="3" t="s">
        <v>131</v>
      </c>
      <c r="T152" s="3" t="s">
        <v>131</v>
      </c>
      <c r="U152" s="3" t="s">
        <v>131</v>
      </c>
      <c r="V152" s="3" t="s">
        <v>196</v>
      </c>
      <c r="W152" s="3" t="s">
        <v>196</v>
      </c>
      <c r="X152" s="3" t="s">
        <v>146</v>
      </c>
      <c r="Y152" s="3" t="s">
        <v>237</v>
      </c>
      <c r="Z152" s="3"/>
      <c r="AA152" s="3"/>
      <c r="AC152" t="str">
        <f>ADMIN2026!$D$12</f>
        <v>B&amp;R</v>
      </c>
      <c r="AD152" t="str">
        <f>ADMIN2026!$D$13</f>
        <v>Chelt</v>
      </c>
      <c r="AE152" t="str">
        <f>ADMIN2026!$D$14</f>
        <v>D&amp;S</v>
      </c>
      <c r="AF152" t="str">
        <f>ADMIN2026!$D$15</f>
        <v>HereF</v>
      </c>
      <c r="AG152" t="str">
        <f>ADMIN2026!$D$16</f>
        <v>K&amp;S</v>
      </c>
      <c r="AH152" t="str">
        <f>ADMIN2026!$D$17</f>
        <v>Tipton</v>
      </c>
      <c r="AI152" t="str">
        <f>ADMIN2026!$D$18</f>
        <v>Worc</v>
      </c>
      <c r="AJ152" t="str">
        <f>ADMIN2026!$D$19</f>
        <v>Yate</v>
      </c>
    </row>
    <row r="153" spans="1:36">
      <c r="B153" s="94">
        <v>1</v>
      </c>
      <c r="C153" s="38" t="str">
        <f>IF(D153="","",HLOOKUP(D153,ADMIN2026!$B$146:$L$214,H153,FALSE))</f>
        <v/>
      </c>
      <c r="D153" s="38" t="str">
        <f>IF(E153="","",VLOOKUP(E153,ADMIN2026!$B$112:$D$141,2,FALSE))</f>
        <v/>
      </c>
      <c r="E153" s="4"/>
      <c r="F153" s="4"/>
      <c r="G153" s="6"/>
      <c r="H153" s="38" t="str">
        <f>IF(E153&gt;101,H151+2*I151,IF(E153&gt;10,H151+I151,IF(E153&gt;0,H151,"")))</f>
        <v/>
      </c>
      <c r="I153" s="38"/>
      <c r="J153" s="38">
        <f>VLOOKUP(B153,ADMIN2026!$B$64:$E$73,2,FALSE)*IF(G153="DQ",0,1)*IF(G153="DNF",0,1)*IF(G153="DNS",0,1)*IF(G153="",0,1)</f>
        <v>0</v>
      </c>
      <c r="K153" s="94">
        <f>J153</f>
        <v>0</v>
      </c>
      <c r="L153" s="38">
        <f>IF(D153="",0,IF(G153="NT",0,IF(G153="DQ",0,IF(G153="DNF",0,IF(G153="DNS",0,IF(G153+F153&lt;0.1,0,IF(60*F153+G153&gt;VLOOKUP(A151,ADMIN2026!$B$91:$D$109,3,FALSE),0,ADMIN2026!$D$89)))))))</f>
        <v>0</v>
      </c>
      <c r="M153">
        <f>INT(G153/10)</f>
        <v>0</v>
      </c>
      <c r="N153" s="8">
        <f>INT(G153)-10*M153</f>
        <v>0</v>
      </c>
      <c r="O153" s="8">
        <f t="shared" ref="O153:O160" si="175">INT((INT(10*(G153-N153-10*M153)+0.001))/1)</f>
        <v>0</v>
      </c>
      <c r="P153" s="8">
        <f>INT(100*(G153-N153-10*M153-O153/10)+0.5)</f>
        <v>0</v>
      </c>
      <c r="Q153" s="7">
        <f>F153</f>
        <v>0</v>
      </c>
      <c r="R153" s="7">
        <f>M153</f>
        <v>0</v>
      </c>
      <c r="S153" s="7">
        <f>N153</f>
        <v>0</v>
      </c>
      <c r="T153" s="7">
        <f>O153</f>
        <v>0</v>
      </c>
      <c r="U153" s="7">
        <f>P153</f>
        <v>0</v>
      </c>
      <c r="V153" t="str">
        <f>IF(G153="DQ","DQ",IF(G153="NT","NT",IF(G153="DNF","DNF",IF(G153="DNS","DNS",IF(D153="","",IF(F153="",IF(M153&gt;0,CONCATENATE(R153,S153,".",T153),CONCATENATE(S153,".",T153)),CONCATENATE(Q153,":",R153,S153,".",T153)))))))</f>
        <v/>
      </c>
      <c r="W153" t="str">
        <f>IF(G153="DQ","DQ",IF(G153="NT","NT",IF(G153="DNF","DNF",IF(G153="DNS","DNS",IF(D153="","",IF(F153="",IF(M153&gt;0,CONCATENATE(R153,S153,".",T153,U153),CONCATENATE(S153,".",T153,U153)),CONCATENATE(Q153,":",R153,S153,".",T153,U153)))))))</f>
        <v/>
      </c>
      <c r="X153" t="str">
        <f>IF(ADMIN2026!$G$8="Photo-finish timing",W153,V153)</f>
        <v/>
      </c>
      <c r="Y153" s="66" t="str">
        <f>IF(E153="","",IF(ADMIN2026!$G$8=ADMIN2026!$D$8,"",IF(P153&gt;0.5,"error 1/100th entry noted","")))</f>
        <v/>
      </c>
      <c r="AC153">
        <f>IF($D153=AC$1,$K153+$L153,0)</f>
        <v>0</v>
      </c>
      <c r="AD153">
        <f t="shared" ref="AD153:AJ160" si="176">IF($D153=AD$1,$K153+$L153,0)</f>
        <v>0</v>
      </c>
      <c r="AE153">
        <f t="shared" si="176"/>
        <v>0</v>
      </c>
      <c r="AF153">
        <f t="shared" si="176"/>
        <v>0</v>
      </c>
      <c r="AG153">
        <f t="shared" si="176"/>
        <v>0</v>
      </c>
      <c r="AH153">
        <f t="shared" si="176"/>
        <v>0</v>
      </c>
      <c r="AI153">
        <f t="shared" si="176"/>
        <v>0</v>
      </c>
      <c r="AJ153">
        <f t="shared" si="176"/>
        <v>0</v>
      </c>
    </row>
    <row r="154" spans="1:36">
      <c r="B154" s="94">
        <v>2</v>
      </c>
      <c r="C154" s="38" t="str">
        <f>IF(D154="","",HLOOKUP(D154,ADMIN2026!$B$146:$L$214,H154,FALSE))</f>
        <v/>
      </c>
      <c r="D154" s="38" t="str">
        <f>IF(E154="","",VLOOKUP(E154,ADMIN2026!$B$112:$D$141,2,FALSE))</f>
        <v/>
      </c>
      <c r="E154" s="4"/>
      <c r="F154" s="4"/>
      <c r="G154" s="6"/>
      <c r="H154" s="38" t="str">
        <f>IF(E154&gt;101,H151+2*I151,IF(E154&gt;10,H151+I151,IF(E154&gt;0,H151,"")))</f>
        <v/>
      </c>
      <c r="I154" s="38"/>
      <c r="J154" s="38">
        <f>VLOOKUP(B154,ADMIN2026!$B$64:$E$73,2,FALSE)*IF(G154="DQ",0,1)*IF(G154="DNF",0,1)*IF(G154="DNS",0,1)*IF(G154="",0,1)</f>
        <v>0</v>
      </c>
      <c r="K154" s="94">
        <f t="shared" ref="K154:K160" si="177">J154</f>
        <v>0</v>
      </c>
      <c r="L154" s="38">
        <f>IF(D154="",0,IF(G154="NT",0,IF(G154="DQ",0,IF(G154="DNF",0,IF(G154="DNS",0,IF(G154+F154&lt;0.1,0,IF(60*F154+G154&gt;VLOOKUP(A151,ADMIN2026!$B$91:$D$109,3,FALSE),0,ADMIN2026!$D$89)))))))</f>
        <v>0</v>
      </c>
      <c r="M154">
        <f t="shared" ref="M154:M160" si="178">INT(G154/10)</f>
        <v>0</v>
      </c>
      <c r="N154" s="8">
        <f t="shared" ref="N154:N160" si="179">INT(G154)-10*M154</f>
        <v>0</v>
      </c>
      <c r="O154" s="8">
        <f t="shared" si="175"/>
        <v>0</v>
      </c>
      <c r="P154" s="8">
        <f t="shared" ref="P154:P160" si="180">INT(100*(G154-N154-10*M154-O154/10)+0.5)</f>
        <v>0</v>
      </c>
      <c r="Q154" s="7">
        <f t="shared" ref="Q154:Q160" si="181">F154</f>
        <v>0</v>
      </c>
      <c r="R154" s="7">
        <f t="shared" ref="R154:R160" si="182">M154</f>
        <v>0</v>
      </c>
      <c r="S154" s="7">
        <f t="shared" ref="S154:S160" si="183">N154</f>
        <v>0</v>
      </c>
      <c r="T154" s="7">
        <f t="shared" ref="T154:T160" si="184">O154</f>
        <v>0</v>
      </c>
      <c r="U154" s="7">
        <f t="shared" ref="U154:U160" si="185">P154</f>
        <v>0</v>
      </c>
      <c r="V154" t="str">
        <f t="shared" ref="V154:V160" si="186">IF(G154="DQ","DQ",IF(G154="NT","NT",IF(G154="DNF","DNF",IF(G154="DNS","DNS",IF(D154="","",IF(F154="",IF(M154&gt;0,CONCATENATE(R154,S154,".",T154),CONCATENATE(S154,".",T154)),CONCATENATE(Q154,":",R154,S154,".",T154)))))))</f>
        <v/>
      </c>
      <c r="W154" t="str">
        <f t="shared" ref="W154:W160" si="187">IF(G154="DQ","DQ",IF(G154="NT","NT",IF(G154="DNF","DNF",IF(G154="DNS","DNS",IF(D154="","",IF(F154="",IF(M154&gt;0,CONCATENATE(R154,S154,".",T154,U154),CONCATENATE(S154,".",T154,U154)),CONCATENATE(Q154,":",R154,S154,".",T154,U154)))))))</f>
        <v/>
      </c>
      <c r="X154" t="str">
        <f>IF(ADMIN2026!$G$8="Photo-finish timing",W154,V154)</f>
        <v/>
      </c>
      <c r="Y154" s="66" t="str">
        <f>IF(E154="","",IF(ADMIN2026!$G$8=ADMIN2026!$D$8,"",IF(P154&gt;0.5,"error 1/100th entry noted","")))</f>
        <v/>
      </c>
      <c r="AC154">
        <f t="shared" ref="AC154:AC160" si="188">IF($D154=AC$1,$K154+$L154,0)</f>
        <v>0</v>
      </c>
      <c r="AD154">
        <f t="shared" si="176"/>
        <v>0</v>
      </c>
      <c r="AE154">
        <f t="shared" si="176"/>
        <v>0</v>
      </c>
      <c r="AF154">
        <f t="shared" si="176"/>
        <v>0</v>
      </c>
      <c r="AG154">
        <f t="shared" si="176"/>
        <v>0</v>
      </c>
      <c r="AH154">
        <f t="shared" si="176"/>
        <v>0</v>
      </c>
      <c r="AI154">
        <f t="shared" si="176"/>
        <v>0</v>
      </c>
      <c r="AJ154">
        <f t="shared" si="176"/>
        <v>0</v>
      </c>
    </row>
    <row r="155" spans="1:36">
      <c r="B155" s="94">
        <v>3</v>
      </c>
      <c r="C155" s="38" t="str">
        <f>IF(D155="","",HLOOKUP(D155,ADMIN2026!$B$146:$L$214,H155,FALSE))</f>
        <v/>
      </c>
      <c r="D155" s="38" t="str">
        <f>IF(E155="","",VLOOKUP(E155,ADMIN2026!$B$112:$D$141,2,FALSE))</f>
        <v/>
      </c>
      <c r="E155" s="4"/>
      <c r="F155" s="4"/>
      <c r="G155" s="6"/>
      <c r="H155" s="38" t="str">
        <f>IF(E155&gt;101,H151+2*I151,IF(E155&gt;10,H151+I151,IF(E155&gt;0,H151,"")))</f>
        <v/>
      </c>
      <c r="I155" s="38"/>
      <c r="J155" s="38">
        <f>VLOOKUP(B155,ADMIN2026!$B$64:$E$73,2,FALSE)*IF(G155="DQ",0,1)*IF(G155="DNF",0,1)*IF(G155="DNS",0,1)*IF(G155="",0,1)</f>
        <v>0</v>
      </c>
      <c r="K155" s="94">
        <f t="shared" si="177"/>
        <v>0</v>
      </c>
      <c r="L155" s="38">
        <f>IF(D155="",0,IF(G155="NT",0,IF(G155="DQ",0,IF(G155="DNF",0,IF(G155="DNS",0,IF(G155+F155&lt;0.1,0,IF(60*F155+G155&gt;VLOOKUP(A151,ADMIN2026!$B$91:$D$109,3,FALSE),0,ADMIN2026!$D$89)))))))</f>
        <v>0</v>
      </c>
      <c r="M155">
        <f t="shared" si="178"/>
        <v>0</v>
      </c>
      <c r="N155" s="8">
        <f t="shared" si="179"/>
        <v>0</v>
      </c>
      <c r="O155" s="8">
        <f t="shared" si="175"/>
        <v>0</v>
      </c>
      <c r="P155" s="8">
        <f t="shared" si="180"/>
        <v>0</v>
      </c>
      <c r="Q155" s="7">
        <f t="shared" si="181"/>
        <v>0</v>
      </c>
      <c r="R155" s="7">
        <f t="shared" si="182"/>
        <v>0</v>
      </c>
      <c r="S155" s="7">
        <f t="shared" si="183"/>
        <v>0</v>
      </c>
      <c r="T155" s="7">
        <f t="shared" si="184"/>
        <v>0</v>
      </c>
      <c r="U155" s="7">
        <f t="shared" si="185"/>
        <v>0</v>
      </c>
      <c r="V155" t="str">
        <f t="shared" si="186"/>
        <v/>
      </c>
      <c r="W155" t="str">
        <f t="shared" si="187"/>
        <v/>
      </c>
      <c r="X155" t="str">
        <f>IF(ADMIN2026!$G$8="Photo-finish timing",W155,V155)</f>
        <v/>
      </c>
      <c r="Y155" s="66" t="str">
        <f>IF(E155="","",IF(ADMIN2026!$G$8=ADMIN2026!$D$8,"",IF(P155&gt;0.5,"error 1/100th entry noted","")))</f>
        <v/>
      </c>
      <c r="AC155">
        <f t="shared" si="188"/>
        <v>0</v>
      </c>
      <c r="AD155">
        <f t="shared" si="176"/>
        <v>0</v>
      </c>
      <c r="AE155">
        <f t="shared" si="176"/>
        <v>0</v>
      </c>
      <c r="AF155">
        <f t="shared" si="176"/>
        <v>0</v>
      </c>
      <c r="AG155">
        <f t="shared" si="176"/>
        <v>0</v>
      </c>
      <c r="AH155">
        <f t="shared" si="176"/>
        <v>0</v>
      </c>
      <c r="AI155">
        <f t="shared" si="176"/>
        <v>0</v>
      </c>
      <c r="AJ155">
        <f t="shared" si="176"/>
        <v>0</v>
      </c>
    </row>
    <row r="156" spans="1:36">
      <c r="B156" s="94">
        <v>4</v>
      </c>
      <c r="C156" s="38" t="str">
        <f>IF(D156="","",HLOOKUP(D156,ADMIN2026!$B$146:$L$214,H156,FALSE))</f>
        <v/>
      </c>
      <c r="D156" s="38" t="str">
        <f>IF(E156="","",VLOOKUP(E156,ADMIN2026!$B$112:$D$141,2,FALSE))</f>
        <v/>
      </c>
      <c r="E156" s="4"/>
      <c r="F156" s="4"/>
      <c r="G156" s="6"/>
      <c r="H156" s="38" t="str">
        <f>IF(E156&gt;101,H151+2*I151,IF(E156&gt;10,H151+I151,IF(E156&gt;0,H151,"")))</f>
        <v/>
      </c>
      <c r="I156" s="38"/>
      <c r="J156" s="38">
        <f>VLOOKUP(B156,ADMIN2026!$B$64:$E$73,2,FALSE)*IF(G156="DQ",0,1)*IF(G156="DNF",0,1)*IF(G156="DNS",0,1)*IF(G156="",0,1)</f>
        <v>0</v>
      </c>
      <c r="K156" s="94">
        <f t="shared" si="177"/>
        <v>0</v>
      </c>
      <c r="L156" s="38">
        <f>IF(D156="",0,IF(G156="NT",0,IF(G156="DQ",0,IF(G156="DNF",0,IF(G156="DNS",0,IF(G156+F156&lt;0.1,0,IF(60*F156+G156&gt;VLOOKUP(A151,ADMIN2026!$B$91:$D$109,3,FALSE),0,ADMIN2026!$D$89)))))))</f>
        <v>0</v>
      </c>
      <c r="M156">
        <f t="shared" si="178"/>
        <v>0</v>
      </c>
      <c r="N156" s="8">
        <f t="shared" si="179"/>
        <v>0</v>
      </c>
      <c r="O156" s="8">
        <f t="shared" si="175"/>
        <v>0</v>
      </c>
      <c r="P156" s="8">
        <f t="shared" si="180"/>
        <v>0</v>
      </c>
      <c r="Q156" s="7">
        <f t="shared" si="181"/>
        <v>0</v>
      </c>
      <c r="R156" s="7">
        <f t="shared" si="182"/>
        <v>0</v>
      </c>
      <c r="S156" s="7">
        <f t="shared" si="183"/>
        <v>0</v>
      </c>
      <c r="T156" s="7">
        <f t="shared" si="184"/>
        <v>0</v>
      </c>
      <c r="U156" s="7">
        <f t="shared" si="185"/>
        <v>0</v>
      </c>
      <c r="V156" t="str">
        <f t="shared" si="186"/>
        <v/>
      </c>
      <c r="W156" t="str">
        <f t="shared" si="187"/>
        <v/>
      </c>
      <c r="X156" t="str">
        <f>IF(ADMIN2026!$G$8="Photo-finish timing",W156,V156)</f>
        <v/>
      </c>
      <c r="Y156" s="66" t="str">
        <f>IF(E156="","",IF(ADMIN2026!$G$8=ADMIN2026!$D$8,"",IF(P156&gt;0.5,"error 1/100th entry noted","")))</f>
        <v/>
      </c>
      <c r="AC156">
        <f t="shared" si="188"/>
        <v>0</v>
      </c>
      <c r="AD156">
        <f t="shared" si="176"/>
        <v>0</v>
      </c>
      <c r="AE156">
        <f t="shared" si="176"/>
        <v>0</v>
      </c>
      <c r="AF156">
        <f t="shared" si="176"/>
        <v>0</v>
      </c>
      <c r="AG156">
        <f t="shared" si="176"/>
        <v>0</v>
      </c>
      <c r="AH156">
        <f t="shared" si="176"/>
        <v>0</v>
      </c>
      <c r="AI156">
        <f t="shared" si="176"/>
        <v>0</v>
      </c>
      <c r="AJ156">
        <f t="shared" si="176"/>
        <v>0</v>
      </c>
    </row>
    <row r="157" spans="1:36">
      <c r="B157" s="94">
        <v>5</v>
      </c>
      <c r="C157" s="38" t="str">
        <f>IF(D157="","",HLOOKUP(D157,ADMIN2026!$B$146:$L$214,H157,FALSE))</f>
        <v/>
      </c>
      <c r="D157" s="38" t="str">
        <f>IF(E157="","",VLOOKUP(E157,ADMIN2026!$B$112:$D$141,2,FALSE))</f>
        <v/>
      </c>
      <c r="E157" s="4"/>
      <c r="F157" s="4"/>
      <c r="G157" s="6"/>
      <c r="H157" s="38" t="str">
        <f>IF(E157&gt;101,H151+2*I151,IF(E157&gt;10,H151+I151,IF(E157&gt;0,H151,"")))</f>
        <v/>
      </c>
      <c r="I157" s="38"/>
      <c r="J157" s="38">
        <f>VLOOKUP(B157,ADMIN2026!$B$64:$E$73,2,FALSE)*IF(G157="DQ",0,1)*IF(G157="DNF",0,1)*IF(G157="DNS",0,1)*IF(G157="",0,1)</f>
        <v>0</v>
      </c>
      <c r="K157" s="94">
        <f t="shared" si="177"/>
        <v>0</v>
      </c>
      <c r="L157" s="38">
        <f>IF(D157="",0,IF(G157="NT",0,IF(G157="DQ",0,IF(G157="DNF",0,IF(G157="DNS",0,IF(G157+F157&lt;0.1,0,IF(60*F157+G157&gt;VLOOKUP(A151,ADMIN2026!$B$91:$D$109,3,FALSE),0,ADMIN2026!$D$89)))))))</f>
        <v>0</v>
      </c>
      <c r="M157">
        <f t="shared" si="178"/>
        <v>0</v>
      </c>
      <c r="N157" s="8">
        <f t="shared" si="179"/>
        <v>0</v>
      </c>
      <c r="O157" s="8">
        <f t="shared" si="175"/>
        <v>0</v>
      </c>
      <c r="P157" s="8">
        <f t="shared" si="180"/>
        <v>0</v>
      </c>
      <c r="Q157" s="7">
        <f t="shared" si="181"/>
        <v>0</v>
      </c>
      <c r="R157" s="7">
        <f t="shared" si="182"/>
        <v>0</v>
      </c>
      <c r="S157" s="7">
        <f t="shared" si="183"/>
        <v>0</v>
      </c>
      <c r="T157" s="7">
        <f t="shared" si="184"/>
        <v>0</v>
      </c>
      <c r="U157" s="7">
        <f t="shared" si="185"/>
        <v>0</v>
      </c>
      <c r="V157" t="str">
        <f t="shared" si="186"/>
        <v/>
      </c>
      <c r="W157" t="str">
        <f t="shared" si="187"/>
        <v/>
      </c>
      <c r="X157" t="str">
        <f>IF(ADMIN2026!$G$8="Photo-finish timing",W157,V157)</f>
        <v/>
      </c>
      <c r="Y157" s="66" t="str">
        <f>IF(E157="","",IF(ADMIN2026!$G$8=ADMIN2026!$D$8,"",IF(P157&gt;0.5,"error 1/100th entry noted","")))</f>
        <v/>
      </c>
      <c r="AC157">
        <f t="shared" si="188"/>
        <v>0</v>
      </c>
      <c r="AD157">
        <f t="shared" si="176"/>
        <v>0</v>
      </c>
      <c r="AE157">
        <f t="shared" si="176"/>
        <v>0</v>
      </c>
      <c r="AF157">
        <f t="shared" si="176"/>
        <v>0</v>
      </c>
      <c r="AG157">
        <f t="shared" si="176"/>
        <v>0</v>
      </c>
      <c r="AH157">
        <f t="shared" si="176"/>
        <v>0</v>
      </c>
      <c r="AI157">
        <f t="shared" si="176"/>
        <v>0</v>
      </c>
      <c r="AJ157">
        <f t="shared" si="176"/>
        <v>0</v>
      </c>
    </row>
    <row r="158" spans="1:36">
      <c r="B158" s="94">
        <v>6</v>
      </c>
      <c r="C158" s="38" t="str">
        <f>IF(D158="","",HLOOKUP(D158,ADMIN2026!$B$146:$L$214,H158,FALSE))</f>
        <v/>
      </c>
      <c r="D158" s="38" t="str">
        <f>IF(E158="","",VLOOKUP(E158,ADMIN2026!$B$112:$D$141,2,FALSE))</f>
        <v/>
      </c>
      <c r="E158" s="4"/>
      <c r="F158" s="4"/>
      <c r="G158" s="6"/>
      <c r="H158" s="38" t="str">
        <f>IF(E158&gt;101,H151+2*I151,IF(E158&gt;10,H151+I151,IF(E158&gt;0,H151,"")))</f>
        <v/>
      </c>
      <c r="I158" s="38"/>
      <c r="J158" s="38">
        <f>VLOOKUP(B158,ADMIN2026!$B$64:$E$73,2,FALSE)*IF(G158="DQ",0,1)*IF(G158="DNF",0,1)*IF(G158="DNS",0,1)*IF(G158="",0,1)</f>
        <v>0</v>
      </c>
      <c r="K158" s="94">
        <f t="shared" si="177"/>
        <v>0</v>
      </c>
      <c r="L158" s="38">
        <f>IF(D158="",0,IF(G158="NT",0,IF(G158="DQ",0,IF(G158="DNF",0,IF(G158="DNS",0,IF(G158+F158&lt;0.1,0,IF(60*F158+G158&gt;VLOOKUP(A151,ADMIN2026!$B$91:$D$109,3,FALSE),0,ADMIN2026!$D$89)))))))</f>
        <v>0</v>
      </c>
      <c r="M158">
        <f t="shared" si="178"/>
        <v>0</v>
      </c>
      <c r="N158" s="8">
        <f t="shared" si="179"/>
        <v>0</v>
      </c>
      <c r="O158" s="8">
        <f t="shared" si="175"/>
        <v>0</v>
      </c>
      <c r="P158" s="8">
        <f t="shared" si="180"/>
        <v>0</v>
      </c>
      <c r="Q158" s="7">
        <f t="shared" si="181"/>
        <v>0</v>
      </c>
      <c r="R158" s="7">
        <f t="shared" si="182"/>
        <v>0</v>
      </c>
      <c r="S158" s="7">
        <f t="shared" si="183"/>
        <v>0</v>
      </c>
      <c r="T158" s="7">
        <f t="shared" si="184"/>
        <v>0</v>
      </c>
      <c r="U158" s="7">
        <f t="shared" si="185"/>
        <v>0</v>
      </c>
      <c r="V158" t="str">
        <f t="shared" si="186"/>
        <v/>
      </c>
      <c r="W158" t="str">
        <f t="shared" si="187"/>
        <v/>
      </c>
      <c r="X158" t="str">
        <f>IF(ADMIN2026!$G$8="Photo-finish timing",W158,V158)</f>
        <v/>
      </c>
      <c r="Y158" s="66" t="str">
        <f>IF(E158="","",IF(ADMIN2026!$G$8=ADMIN2026!$D$8,"",IF(P158&gt;0.5,"error 1/100th entry noted","")))</f>
        <v/>
      </c>
      <c r="AC158">
        <f t="shared" si="188"/>
        <v>0</v>
      </c>
      <c r="AD158">
        <f t="shared" si="176"/>
        <v>0</v>
      </c>
      <c r="AE158">
        <f t="shared" si="176"/>
        <v>0</v>
      </c>
      <c r="AF158">
        <f t="shared" si="176"/>
        <v>0</v>
      </c>
      <c r="AG158">
        <f t="shared" si="176"/>
        <v>0</v>
      </c>
      <c r="AH158">
        <f t="shared" si="176"/>
        <v>0</v>
      </c>
      <c r="AI158">
        <f t="shared" si="176"/>
        <v>0</v>
      </c>
      <c r="AJ158">
        <f t="shared" si="176"/>
        <v>0</v>
      </c>
    </row>
    <row r="159" spans="1:36">
      <c r="B159" s="94">
        <v>7</v>
      </c>
      <c r="C159" s="38" t="str">
        <f>IF(D159="","",HLOOKUP(D159,ADMIN2026!$B$146:$L$214,H159,FALSE))</f>
        <v/>
      </c>
      <c r="D159" s="38" t="str">
        <f>IF(E159="","",VLOOKUP(E159,ADMIN2026!$B$112:$D$141,2,FALSE))</f>
        <v/>
      </c>
      <c r="E159" s="4"/>
      <c r="F159" s="4"/>
      <c r="G159" s="6"/>
      <c r="H159" s="38" t="str">
        <f>IF(E159&gt;101,H151+2*I151,IF(E159&gt;10,H151+I151,IF(E159&gt;0,H151,"")))</f>
        <v/>
      </c>
      <c r="I159" s="38"/>
      <c r="J159" s="38">
        <f>VLOOKUP(B159,ADMIN2026!$B$64:$E$73,2,FALSE)*IF(G159="DQ",0,1)*IF(G159="DNF",0,1)*IF(G159="DNS",0,1)*IF(G159="",0,1)</f>
        <v>0</v>
      </c>
      <c r="K159" s="94">
        <f t="shared" si="177"/>
        <v>0</v>
      </c>
      <c r="L159" s="38">
        <f>IF(D159="",0,IF(G159="NT",0,IF(G159="DQ",0,IF(G159="DNF",0,IF(G159="DNS",0,IF(G159+F159&lt;0.1,0,IF(60*F159+G159&gt;VLOOKUP(A151,ADMIN2026!$B$91:$D$109,3,FALSE),0,ADMIN2026!$D$89)))))))</f>
        <v>0</v>
      </c>
      <c r="M159">
        <f t="shared" si="178"/>
        <v>0</v>
      </c>
      <c r="N159" s="8">
        <f t="shared" si="179"/>
        <v>0</v>
      </c>
      <c r="O159" s="8">
        <f t="shared" si="175"/>
        <v>0</v>
      </c>
      <c r="P159" s="8">
        <f t="shared" si="180"/>
        <v>0</v>
      </c>
      <c r="Q159" s="7">
        <f t="shared" si="181"/>
        <v>0</v>
      </c>
      <c r="R159" s="7">
        <f t="shared" si="182"/>
        <v>0</v>
      </c>
      <c r="S159" s="7">
        <f t="shared" si="183"/>
        <v>0</v>
      </c>
      <c r="T159" s="7">
        <f t="shared" si="184"/>
        <v>0</v>
      </c>
      <c r="U159" s="7">
        <f t="shared" si="185"/>
        <v>0</v>
      </c>
      <c r="V159" t="str">
        <f t="shared" si="186"/>
        <v/>
      </c>
      <c r="W159" t="str">
        <f t="shared" si="187"/>
        <v/>
      </c>
      <c r="X159" t="str">
        <f>IF(ADMIN2026!$G$8="Photo-finish timing",W159,V159)</f>
        <v/>
      </c>
      <c r="Y159" s="66" t="str">
        <f>IF(E159="","",IF(ADMIN2026!$G$8=ADMIN2026!$D$8,"",IF(P159&gt;0.5,"error 1/100th entry noted","")))</f>
        <v/>
      </c>
      <c r="AC159">
        <f t="shared" si="188"/>
        <v>0</v>
      </c>
      <c r="AD159">
        <f t="shared" si="176"/>
        <v>0</v>
      </c>
      <c r="AE159">
        <f t="shared" si="176"/>
        <v>0</v>
      </c>
      <c r="AF159">
        <f t="shared" si="176"/>
        <v>0</v>
      </c>
      <c r="AG159">
        <f t="shared" si="176"/>
        <v>0</v>
      </c>
      <c r="AH159">
        <f t="shared" si="176"/>
        <v>0</v>
      </c>
      <c r="AI159">
        <f t="shared" si="176"/>
        <v>0</v>
      </c>
      <c r="AJ159">
        <f t="shared" si="176"/>
        <v>0</v>
      </c>
    </row>
    <row r="160" spans="1:36">
      <c r="B160" s="94">
        <v>8</v>
      </c>
      <c r="C160" s="38" t="str">
        <f>IF(D160="","",HLOOKUP(D160,ADMIN2026!$B$146:$L$214,H160,FALSE))</f>
        <v/>
      </c>
      <c r="D160" s="38" t="str">
        <f>IF(E160="","",VLOOKUP(E160,ADMIN2026!$B$112:$D$141,2,FALSE))</f>
        <v/>
      </c>
      <c r="E160" s="4"/>
      <c r="F160" s="4"/>
      <c r="G160" s="6"/>
      <c r="H160" s="38" t="str">
        <f>IF(E160&gt;101,H151+2*I151,IF(E160&gt;10,H151+I151,IF(E160&gt;0,H151,"")))</f>
        <v/>
      </c>
      <c r="I160" s="38"/>
      <c r="J160" s="38">
        <f>VLOOKUP(B160,ADMIN2026!$B$64:$E$73,2,FALSE)*IF(G160="DQ",0,1)*IF(G160="DNF",0,1)*IF(G160="DNS",0,1)*IF(G160="",0,1)</f>
        <v>0</v>
      </c>
      <c r="K160" s="94">
        <f t="shared" si="177"/>
        <v>0</v>
      </c>
      <c r="L160" s="38">
        <f>IF(D160="",0,IF(G160="NT",0,IF(G160="DQ",0,IF(G160="DNF",0,IF(G160="DNS",0,IF(G160+F160&lt;0.1,0,IF(60*F160+G160&gt;VLOOKUP(A151,ADMIN2026!$B$91:$D$109,3,FALSE),0,ADMIN2026!$D$89)))))))</f>
        <v>0</v>
      </c>
      <c r="M160">
        <f t="shared" si="178"/>
        <v>0</v>
      </c>
      <c r="N160" s="8">
        <f t="shared" si="179"/>
        <v>0</v>
      </c>
      <c r="O160" s="8">
        <f t="shared" si="175"/>
        <v>0</v>
      </c>
      <c r="P160" s="8">
        <f t="shared" si="180"/>
        <v>0</v>
      </c>
      <c r="Q160" s="7">
        <f t="shared" si="181"/>
        <v>0</v>
      </c>
      <c r="R160" s="7">
        <f t="shared" si="182"/>
        <v>0</v>
      </c>
      <c r="S160" s="7">
        <f t="shared" si="183"/>
        <v>0</v>
      </c>
      <c r="T160" s="7">
        <f t="shared" si="184"/>
        <v>0</v>
      </c>
      <c r="U160" s="7">
        <f t="shared" si="185"/>
        <v>0</v>
      </c>
      <c r="V160" t="str">
        <f t="shared" si="186"/>
        <v/>
      </c>
      <c r="W160" t="str">
        <f t="shared" si="187"/>
        <v/>
      </c>
      <c r="X160" t="str">
        <f>IF(ADMIN2026!$G$8="Photo-finish timing",W160,V160)</f>
        <v/>
      </c>
      <c r="Y160" s="66" t="str">
        <f>IF(E160="","",IF(ADMIN2026!$G$8=ADMIN2026!$D$8,"",IF(P160&gt;0.5,"error 1/100th entry noted","")))</f>
        <v/>
      </c>
      <c r="AC160">
        <f t="shared" si="188"/>
        <v>0</v>
      </c>
      <c r="AD160">
        <f t="shared" si="176"/>
        <v>0</v>
      </c>
      <c r="AE160">
        <f t="shared" si="176"/>
        <v>0</v>
      </c>
      <c r="AF160">
        <f t="shared" si="176"/>
        <v>0</v>
      </c>
      <c r="AG160">
        <f t="shared" si="176"/>
        <v>0</v>
      </c>
      <c r="AH160">
        <f t="shared" si="176"/>
        <v>0</v>
      </c>
      <c r="AI160">
        <f t="shared" si="176"/>
        <v>0</v>
      </c>
      <c r="AJ160">
        <f t="shared" si="176"/>
        <v>0</v>
      </c>
    </row>
    <row r="161" spans="1:36">
      <c r="A161" s="3" t="s">
        <v>0</v>
      </c>
      <c r="B161" s="3"/>
      <c r="C161" s="3"/>
      <c r="D161" s="3"/>
      <c r="E161" s="3"/>
      <c r="F161" s="3"/>
      <c r="G161" s="67"/>
      <c r="H161" s="3" t="str">
        <f>H150</f>
        <v>line base</v>
      </c>
      <c r="I161" s="3" t="str">
        <f>I150</f>
        <v>step</v>
      </c>
      <c r="J161" s="3"/>
      <c r="K161" s="3"/>
      <c r="L161" s="3"/>
      <c r="M161" s="3"/>
      <c r="N161" s="3"/>
      <c r="O161" s="3"/>
      <c r="P161" s="3"/>
      <c r="Q161" s="3"/>
      <c r="R161" s="3"/>
      <c r="S161" s="3"/>
      <c r="T161" s="3"/>
      <c r="U161" s="3"/>
      <c r="V161" s="3"/>
      <c r="W161" s="3"/>
      <c r="X161" s="3"/>
      <c r="Y161" s="3"/>
      <c r="Z161" s="3"/>
      <c r="AA161" s="3"/>
    </row>
    <row r="162" spans="1:36">
      <c r="A162" s="3">
        <f>C150</f>
        <v>400</v>
      </c>
      <c r="B162" s="37" t="s">
        <v>286</v>
      </c>
      <c r="C162" s="37"/>
      <c r="D162" s="37"/>
      <c r="E162" s="37"/>
      <c r="F162" s="37" t="str">
        <f t="shared" ref="F162:G162" si="189">F151</f>
        <v>Perf. Minutes</v>
      </c>
      <c r="G162" s="63" t="str">
        <f t="shared" si="189"/>
        <v>Perf. Seconds</v>
      </c>
      <c r="H162" s="37">
        <f>VLOOKUP(A162,ADMIN2026!$B$146:$M$166,12,FALSE)</f>
        <v>5</v>
      </c>
      <c r="I162" s="37">
        <f>$I$3</f>
        <v>24</v>
      </c>
      <c r="J162" s="37" t="s">
        <v>79</v>
      </c>
      <c r="K162" s="37" t="s">
        <v>59</v>
      </c>
      <c r="L162" s="37" t="s">
        <v>83</v>
      </c>
      <c r="M162" s="3" t="s">
        <v>132</v>
      </c>
      <c r="N162" s="3" t="s">
        <v>132</v>
      </c>
      <c r="O162" s="3" t="s">
        <v>133</v>
      </c>
      <c r="P162" s="3" t="s">
        <v>193</v>
      </c>
      <c r="Q162" s="3" t="s">
        <v>137</v>
      </c>
      <c r="R162" s="3" t="s">
        <v>192</v>
      </c>
      <c r="S162" s="3" t="s">
        <v>134</v>
      </c>
      <c r="T162" s="3" t="s">
        <v>135</v>
      </c>
      <c r="U162" s="3" t="s">
        <v>194</v>
      </c>
      <c r="V162" s="3" t="s">
        <v>195</v>
      </c>
      <c r="W162" s="3" t="s">
        <v>197</v>
      </c>
      <c r="X162" s="3" t="s">
        <v>136</v>
      </c>
      <c r="Y162" s="3" t="s">
        <v>236</v>
      </c>
      <c r="Z162" s="3"/>
      <c r="AA162" s="3"/>
    </row>
    <row r="163" spans="1:36">
      <c r="A163" s="64" t="str">
        <f>$A$4</f>
        <v>MEN</v>
      </c>
      <c r="B163" s="37" t="s">
        <v>59</v>
      </c>
      <c r="C163" s="37" t="s">
        <v>60</v>
      </c>
      <c r="D163" s="37" t="s">
        <v>61</v>
      </c>
      <c r="E163" s="37" t="s">
        <v>108</v>
      </c>
      <c r="F163" s="37" t="str">
        <f t="shared" ref="F163:G163" si="190">F152</f>
        <v>Whole mins.</v>
      </c>
      <c r="G163" s="63" t="str">
        <f t="shared" si="190"/>
        <v>xx.yy or xx.y</v>
      </c>
      <c r="H163" s="37" t="str">
        <f>H152</f>
        <v>line to look up</v>
      </c>
      <c r="I163" s="37"/>
      <c r="J163" s="37" t="s">
        <v>80</v>
      </c>
      <c r="K163" s="37" t="s">
        <v>80</v>
      </c>
      <c r="L163" s="37" t="s">
        <v>80</v>
      </c>
      <c r="M163" s="3" t="s">
        <v>192</v>
      </c>
      <c r="N163" s="3" t="s">
        <v>130</v>
      </c>
      <c r="O163" s="3" t="s">
        <v>130</v>
      </c>
      <c r="P163" s="3" t="s">
        <v>130</v>
      </c>
      <c r="Q163" s="3" t="s">
        <v>131</v>
      </c>
      <c r="R163" s="3" t="s">
        <v>131</v>
      </c>
      <c r="S163" s="3" t="s">
        <v>131</v>
      </c>
      <c r="T163" s="3" t="s">
        <v>131</v>
      </c>
      <c r="U163" s="3" t="s">
        <v>131</v>
      </c>
      <c r="V163" s="3" t="s">
        <v>196</v>
      </c>
      <c r="W163" s="3" t="s">
        <v>196</v>
      </c>
      <c r="X163" s="3" t="s">
        <v>146</v>
      </c>
      <c r="Y163" s="3" t="s">
        <v>237</v>
      </c>
      <c r="Z163" s="3"/>
      <c r="AA163" s="3"/>
      <c r="AC163" t="str">
        <f>ADMIN2026!$D$12</f>
        <v>B&amp;R</v>
      </c>
      <c r="AD163" t="str">
        <f>ADMIN2026!$D$13</f>
        <v>Chelt</v>
      </c>
      <c r="AE163" t="str">
        <f>ADMIN2026!$D$14</f>
        <v>D&amp;S</v>
      </c>
      <c r="AF163" t="str">
        <f>ADMIN2026!$D$15</f>
        <v>HereF</v>
      </c>
      <c r="AG163" t="str">
        <f>ADMIN2026!$D$16</f>
        <v>K&amp;S</v>
      </c>
      <c r="AH163" t="str">
        <f>ADMIN2026!$D$17</f>
        <v>Tipton</v>
      </c>
      <c r="AI163" t="str">
        <f>ADMIN2026!$D$18</f>
        <v>Worc</v>
      </c>
      <c r="AJ163" t="str">
        <f>ADMIN2026!$D$19</f>
        <v>Yate</v>
      </c>
    </row>
    <row r="164" spans="1:36">
      <c r="B164" s="94">
        <v>1</v>
      </c>
      <c r="C164" s="38" t="str">
        <f>IF(D164="","",HLOOKUP(D164,ADMIN2026!$B$146:$L$214,H164,FALSE))</f>
        <v/>
      </c>
      <c r="D164" s="38" t="str">
        <f>IF(E164="","",VLOOKUP(E164,ADMIN2026!$B$112:$D$141,2,FALSE))</f>
        <v/>
      </c>
      <c r="E164" s="4"/>
      <c r="F164" s="4"/>
      <c r="G164" s="6"/>
      <c r="H164" s="38" t="str">
        <f>IF(E164&gt;101,H162+2*I162,IF(E164&gt;10,H162+I162,IF(E164&gt;0,H162,"")))</f>
        <v/>
      </c>
      <c r="I164" s="38"/>
      <c r="J164" s="38">
        <f>VLOOKUP(B164,ADMIN2026!$B$64:$F$79,3,FALSE)*IF(G164="DQ",0,1)*IF(G164="DNF",0,1)*IF(G164="DNS",0,1)*IF(G164="",0,1)</f>
        <v>0</v>
      </c>
      <c r="K164" s="94">
        <f>J164</f>
        <v>0</v>
      </c>
      <c r="L164" s="38">
        <f>IF(D164="",0,IF(G164="NT",0,IF(G164="DQ",0,IF(G164="DNF",0,IF(G164="DNS",0,IF(G164+F164&lt;0.1,0,IF(60*F164+G164&gt;VLOOKUP(A162,ADMIN2026!$B$91:$D$109,3,FALSE),0,ADMIN2026!$D$89)))))))</f>
        <v>0</v>
      </c>
      <c r="M164">
        <f>INT(G164/10)</f>
        <v>0</v>
      </c>
      <c r="N164" s="8">
        <f>INT(G164)-10*M164</f>
        <v>0</v>
      </c>
      <c r="O164" s="8">
        <f t="shared" ref="O164:O171" si="191">INT((INT(10*(G164-N164-10*M164)+0.001))/1)</f>
        <v>0</v>
      </c>
      <c r="P164" s="8">
        <f>INT(100*(G164-N164-10*M164-O164/10)+0.5)</f>
        <v>0</v>
      </c>
      <c r="Q164" s="7">
        <f>F164</f>
        <v>0</v>
      </c>
      <c r="R164" s="7">
        <f>M164</f>
        <v>0</v>
      </c>
      <c r="S164" s="7">
        <f>N164</f>
        <v>0</v>
      </c>
      <c r="T164" s="7">
        <f>O164</f>
        <v>0</v>
      </c>
      <c r="U164" s="7">
        <f>P164</f>
        <v>0</v>
      </c>
      <c r="V164" t="str">
        <f>IF(G164="DQ","DQ",IF(G164="NT","NT",IF(G164="DNF","DNF",IF(G164="DNS","DNS",IF(D164="","",IF(F164="",IF(M164&gt;0,CONCATENATE(R164,S164,".",T164),CONCATENATE(S164,".",T164)),CONCATENATE(Q164,":",R164,S164,".",T164)))))))</f>
        <v/>
      </c>
      <c r="W164" t="str">
        <f>IF(G164="DQ","DQ",IF(G164="NT","NT",IF(G164="DNF","DNF",IF(G164="DNS","DNS",IF(D164="","",IF(F164="",IF(M164&gt;0,CONCATENATE(R164,S164,".",T164,U164),CONCATENATE(S164,".",T164,U164)),CONCATENATE(Q164,":",R164,S164,".",T164,U164)))))))</f>
        <v/>
      </c>
      <c r="X164" t="str">
        <f>IF(ADMIN2026!$G$8="Photo-finish timing",W164,V164)</f>
        <v/>
      </c>
      <c r="Y164" s="66" t="str">
        <f>IF(E164="","",IF(ADMIN2026!$G$8=ADMIN2026!$D$8,"",IF(P164&gt;0.5,"error 1/100th entry noted","")))</f>
        <v/>
      </c>
      <c r="AC164">
        <f>IF($D164=AC$1,$K164+$L164,0)</f>
        <v>0</v>
      </c>
      <c r="AD164">
        <f t="shared" ref="AD164:AJ171" si="192">IF($D164=AD$1,$K164+$L164,0)</f>
        <v>0</v>
      </c>
      <c r="AE164">
        <f t="shared" si="192"/>
        <v>0</v>
      </c>
      <c r="AF164">
        <f t="shared" si="192"/>
        <v>0</v>
      </c>
      <c r="AG164">
        <f t="shared" si="192"/>
        <v>0</v>
      </c>
      <c r="AH164">
        <f t="shared" si="192"/>
        <v>0</v>
      </c>
      <c r="AI164">
        <f t="shared" si="192"/>
        <v>0</v>
      </c>
      <c r="AJ164">
        <f t="shared" si="192"/>
        <v>0</v>
      </c>
    </row>
    <row r="165" spans="1:36">
      <c r="B165" s="94">
        <v>2</v>
      </c>
      <c r="C165" s="38" t="str">
        <f>IF(D165="","",HLOOKUP(D165,ADMIN2026!$B$146:$L$214,H165,FALSE))</f>
        <v/>
      </c>
      <c r="D165" s="38" t="str">
        <f>IF(E165="","",VLOOKUP(E165,ADMIN2026!$B$112:$D$141,2,FALSE))</f>
        <v/>
      </c>
      <c r="E165" s="4"/>
      <c r="F165" s="4"/>
      <c r="G165" s="6"/>
      <c r="H165" s="38" t="str">
        <f>IF(E165&gt;101,H162+2*I162,IF(E165&gt;10,H162+I162,IF(E165&gt;0,H162,"")))</f>
        <v/>
      </c>
      <c r="I165" s="38"/>
      <c r="J165" s="38">
        <f>VLOOKUP(B165,ADMIN2026!$B$64:$F$79,3,FALSE)*IF(G165="DQ",0,1)*IF(G165="DNF",0,1)*IF(G165="DNS",0,1)*IF(G165="",0,1)</f>
        <v>0</v>
      </c>
      <c r="K165" s="94">
        <f t="shared" ref="K165:K171" si="193">J165</f>
        <v>0</v>
      </c>
      <c r="L165" s="38">
        <f>IF(D165="",0,IF(G165="NT",0,IF(G165="DQ",0,IF(G165="DNF",0,IF(G165="DNS",0,IF(G165+F165&lt;0.1,0,IF(60*F165+G165&gt;VLOOKUP(A162,ADMIN2026!$B$91:$D$109,3,FALSE),0,ADMIN2026!$D$89)))))))</f>
        <v>0</v>
      </c>
      <c r="M165">
        <f t="shared" ref="M165:M171" si="194">INT(G165/10)</f>
        <v>0</v>
      </c>
      <c r="N165" s="8">
        <f t="shared" ref="N165:N171" si="195">INT(G165)-10*M165</f>
        <v>0</v>
      </c>
      <c r="O165" s="8">
        <f t="shared" si="191"/>
        <v>0</v>
      </c>
      <c r="P165" s="8">
        <f t="shared" ref="P165:P171" si="196">INT(100*(G165-N165-10*M165-O165/10)+0.5)</f>
        <v>0</v>
      </c>
      <c r="Q165" s="7">
        <f t="shared" ref="Q165:Q171" si="197">F165</f>
        <v>0</v>
      </c>
      <c r="R165" s="7">
        <f t="shared" ref="R165:R171" si="198">M165</f>
        <v>0</v>
      </c>
      <c r="S165" s="7">
        <f t="shared" ref="S165:S171" si="199">N165</f>
        <v>0</v>
      </c>
      <c r="T165" s="7">
        <f t="shared" ref="T165:T171" si="200">O165</f>
        <v>0</v>
      </c>
      <c r="U165" s="7">
        <f t="shared" ref="U165:U171" si="201">P165</f>
        <v>0</v>
      </c>
      <c r="V165" t="str">
        <f t="shared" ref="V165:V171" si="202">IF(G165="DQ","DQ",IF(G165="NT","NT",IF(G165="DNF","DNF",IF(G165="DNS","DNS",IF(D165="","",IF(F165="",IF(M165&gt;0,CONCATENATE(R165,S165,".",T165),CONCATENATE(S165,".",T165)),CONCATENATE(Q165,":",R165,S165,".",T165)))))))</f>
        <v/>
      </c>
      <c r="W165" t="str">
        <f t="shared" ref="W165:W171" si="203">IF(G165="DQ","DQ",IF(G165="NT","NT",IF(G165="DNF","DNF",IF(G165="DNS","DNS",IF(D165="","",IF(F165="",IF(M165&gt;0,CONCATENATE(R165,S165,".",T165,U165),CONCATENATE(S165,".",T165,U165)),CONCATENATE(Q165,":",R165,S165,".",T165,U165)))))))</f>
        <v/>
      </c>
      <c r="X165" t="str">
        <f>IF(ADMIN2026!$G$8="Photo-finish timing",W165,V165)</f>
        <v/>
      </c>
      <c r="Y165" s="66" t="str">
        <f>IF(E165="","",IF(ADMIN2026!$G$8=ADMIN2026!$D$8,"",IF(P165&gt;0.5,"error 1/100th entry noted","")))</f>
        <v/>
      </c>
      <c r="AC165">
        <f t="shared" ref="AC165:AC171" si="204">IF($D165=AC$1,$K165+$L165,0)</f>
        <v>0</v>
      </c>
      <c r="AD165">
        <f t="shared" si="192"/>
        <v>0</v>
      </c>
      <c r="AE165">
        <f t="shared" si="192"/>
        <v>0</v>
      </c>
      <c r="AF165">
        <f t="shared" si="192"/>
        <v>0</v>
      </c>
      <c r="AG165">
        <f t="shared" si="192"/>
        <v>0</v>
      </c>
      <c r="AH165">
        <f t="shared" si="192"/>
        <v>0</v>
      </c>
      <c r="AI165">
        <f t="shared" si="192"/>
        <v>0</v>
      </c>
      <c r="AJ165">
        <f t="shared" si="192"/>
        <v>0</v>
      </c>
    </row>
    <row r="166" spans="1:36">
      <c r="B166" s="94">
        <v>3</v>
      </c>
      <c r="C166" s="38" t="str">
        <f>IF(D166="","",HLOOKUP(D166,ADMIN2026!$B$146:$L$214,H166,FALSE))</f>
        <v/>
      </c>
      <c r="D166" s="38" t="str">
        <f>IF(E166="","",VLOOKUP(E166,ADMIN2026!$B$112:$D$141,2,FALSE))</f>
        <v/>
      </c>
      <c r="E166" s="4"/>
      <c r="F166" s="4"/>
      <c r="G166" s="6"/>
      <c r="H166" s="38" t="str">
        <f>IF(E166&gt;101,H162+2*I162,IF(E166&gt;10,H162+I162,IF(E166&gt;0,H162,"")))</f>
        <v/>
      </c>
      <c r="I166" s="38"/>
      <c r="J166" s="38">
        <f>VLOOKUP(B166,ADMIN2026!$B$64:$F$79,3,FALSE)*IF(G166="DQ",0,1)*IF(G166="DNF",0,1)*IF(G166="DNS",0,1)*IF(G166="",0,1)</f>
        <v>0</v>
      </c>
      <c r="K166" s="94">
        <f t="shared" si="193"/>
        <v>0</v>
      </c>
      <c r="L166" s="38">
        <f>IF(D166="",0,IF(G166="NT",0,IF(G166="DQ",0,IF(G166="DNF",0,IF(G166="DNS",0,IF(G166+F166&lt;0.1,0,IF(60*F166+G166&gt;VLOOKUP(A162,ADMIN2026!$B$91:$D$109,3,FALSE),0,ADMIN2026!$D$89)))))))</f>
        <v>0</v>
      </c>
      <c r="M166">
        <f t="shared" si="194"/>
        <v>0</v>
      </c>
      <c r="N166" s="8">
        <f t="shared" si="195"/>
        <v>0</v>
      </c>
      <c r="O166" s="8">
        <f t="shared" si="191"/>
        <v>0</v>
      </c>
      <c r="P166" s="8">
        <f t="shared" si="196"/>
        <v>0</v>
      </c>
      <c r="Q166" s="7">
        <f t="shared" si="197"/>
        <v>0</v>
      </c>
      <c r="R166" s="7">
        <f t="shared" si="198"/>
        <v>0</v>
      </c>
      <c r="S166" s="7">
        <f t="shared" si="199"/>
        <v>0</v>
      </c>
      <c r="T166" s="7">
        <f t="shared" si="200"/>
        <v>0</v>
      </c>
      <c r="U166" s="7">
        <f t="shared" si="201"/>
        <v>0</v>
      </c>
      <c r="V166" t="str">
        <f t="shared" si="202"/>
        <v/>
      </c>
      <c r="W166" t="str">
        <f t="shared" si="203"/>
        <v/>
      </c>
      <c r="X166" t="str">
        <f>IF(ADMIN2026!$G$8="Photo-finish timing",W166,V166)</f>
        <v/>
      </c>
      <c r="Y166" s="66" t="str">
        <f>IF(E166="","",IF(ADMIN2026!$G$8=ADMIN2026!$D$8,"",IF(P166&gt;0.5,"error 1/100th entry noted","")))</f>
        <v/>
      </c>
      <c r="AC166">
        <f t="shared" si="204"/>
        <v>0</v>
      </c>
      <c r="AD166">
        <f t="shared" si="192"/>
        <v>0</v>
      </c>
      <c r="AE166">
        <f t="shared" si="192"/>
        <v>0</v>
      </c>
      <c r="AF166">
        <f t="shared" si="192"/>
        <v>0</v>
      </c>
      <c r="AG166">
        <f t="shared" si="192"/>
        <v>0</v>
      </c>
      <c r="AH166">
        <f t="shared" si="192"/>
        <v>0</v>
      </c>
      <c r="AI166">
        <f t="shared" si="192"/>
        <v>0</v>
      </c>
      <c r="AJ166">
        <f t="shared" si="192"/>
        <v>0</v>
      </c>
    </row>
    <row r="167" spans="1:36">
      <c r="B167" s="94">
        <v>4</v>
      </c>
      <c r="C167" s="38" t="str">
        <f>IF(D167="","",HLOOKUP(D167,ADMIN2026!$B$146:$L$214,H167,FALSE))</f>
        <v/>
      </c>
      <c r="D167" s="38" t="str">
        <f>IF(E167="","",VLOOKUP(E167,ADMIN2026!$B$112:$D$141,2,FALSE))</f>
        <v/>
      </c>
      <c r="E167" s="4"/>
      <c r="F167" s="4"/>
      <c r="G167" s="6"/>
      <c r="H167" s="38" t="str">
        <f>IF(E167&gt;101,H162+2*I162,IF(E167&gt;10,H162+I162,IF(E167&gt;0,H162,"")))</f>
        <v/>
      </c>
      <c r="I167" s="38"/>
      <c r="J167" s="38">
        <f>VLOOKUP(B167,ADMIN2026!$B$64:$F$79,3,FALSE)*IF(G167="DQ",0,1)*IF(G167="DNF",0,1)*IF(G167="DNS",0,1)*IF(G167="",0,1)</f>
        <v>0</v>
      </c>
      <c r="K167" s="94">
        <f t="shared" si="193"/>
        <v>0</v>
      </c>
      <c r="L167" s="38">
        <f>IF(D167="",0,IF(G167="NT",0,IF(G167="DQ",0,IF(G167="DNF",0,IF(G167="DNS",0,IF(G167+F167&lt;0.1,0,IF(60*F167+G167&gt;VLOOKUP(A162,ADMIN2026!$B$91:$D$109,3,FALSE),0,ADMIN2026!$D$89)))))))</f>
        <v>0</v>
      </c>
      <c r="M167">
        <f t="shared" si="194"/>
        <v>0</v>
      </c>
      <c r="N167" s="8">
        <f t="shared" si="195"/>
        <v>0</v>
      </c>
      <c r="O167" s="8">
        <f t="shared" si="191"/>
        <v>0</v>
      </c>
      <c r="P167" s="8">
        <f t="shared" si="196"/>
        <v>0</v>
      </c>
      <c r="Q167" s="7">
        <f t="shared" si="197"/>
        <v>0</v>
      </c>
      <c r="R167" s="7">
        <f t="shared" si="198"/>
        <v>0</v>
      </c>
      <c r="S167" s="7">
        <f t="shared" si="199"/>
        <v>0</v>
      </c>
      <c r="T167" s="7">
        <f t="shared" si="200"/>
        <v>0</v>
      </c>
      <c r="U167" s="7">
        <f t="shared" si="201"/>
        <v>0</v>
      </c>
      <c r="V167" t="str">
        <f t="shared" si="202"/>
        <v/>
      </c>
      <c r="W167" t="str">
        <f t="shared" si="203"/>
        <v/>
      </c>
      <c r="X167" t="str">
        <f>IF(ADMIN2026!$G$8="Photo-finish timing",W167,V167)</f>
        <v/>
      </c>
      <c r="Y167" s="66" t="str">
        <f>IF(E167="","",IF(ADMIN2026!$G$8=ADMIN2026!$D$8,"",IF(P167&gt;0.5,"error 1/100th entry noted","")))</f>
        <v/>
      </c>
      <c r="AC167">
        <f t="shared" si="204"/>
        <v>0</v>
      </c>
      <c r="AD167">
        <f t="shared" si="192"/>
        <v>0</v>
      </c>
      <c r="AE167">
        <f t="shared" si="192"/>
        <v>0</v>
      </c>
      <c r="AF167">
        <f t="shared" si="192"/>
        <v>0</v>
      </c>
      <c r="AG167">
        <f t="shared" si="192"/>
        <v>0</v>
      </c>
      <c r="AH167">
        <f t="shared" si="192"/>
        <v>0</v>
      </c>
      <c r="AI167">
        <f t="shared" si="192"/>
        <v>0</v>
      </c>
      <c r="AJ167">
        <f t="shared" si="192"/>
        <v>0</v>
      </c>
    </row>
    <row r="168" spans="1:36">
      <c r="B168" s="94">
        <v>5</v>
      </c>
      <c r="C168" s="38" t="str">
        <f>IF(D168="","",HLOOKUP(D168,ADMIN2026!$B$146:$L$214,H168,FALSE))</f>
        <v/>
      </c>
      <c r="D168" s="38" t="str">
        <f>IF(E168="","",VLOOKUP(E168,ADMIN2026!$B$112:$D$141,2,FALSE))</f>
        <v/>
      </c>
      <c r="E168" s="4"/>
      <c r="F168" s="4"/>
      <c r="G168" s="6"/>
      <c r="H168" s="38" t="str">
        <f>IF(E168&gt;101,H162+2*I162,IF(E168&gt;10,H162+I162,IF(E168&gt;0,H162,"")))</f>
        <v/>
      </c>
      <c r="I168" s="38"/>
      <c r="J168" s="38">
        <f>VLOOKUP(B168,ADMIN2026!$B$64:$F$79,3,FALSE)*IF(G168="DQ",0,1)*IF(G168="DNF",0,1)*IF(G168="DNS",0,1)*IF(G168="",0,1)</f>
        <v>0</v>
      </c>
      <c r="K168" s="94">
        <f t="shared" si="193"/>
        <v>0</v>
      </c>
      <c r="L168" s="38">
        <f>IF(D168="",0,IF(G168="NT",0,IF(G168="DQ",0,IF(G168="DNF",0,IF(G168="DNS",0,IF(G168+F168&lt;0.1,0,IF(60*F168+G168&gt;VLOOKUP(A162,ADMIN2026!$B$91:$D$109,3,FALSE),0,ADMIN2026!$D$89)))))))</f>
        <v>0</v>
      </c>
      <c r="M168">
        <f t="shared" si="194"/>
        <v>0</v>
      </c>
      <c r="N168" s="8">
        <f t="shared" si="195"/>
        <v>0</v>
      </c>
      <c r="O168" s="8">
        <f t="shared" si="191"/>
        <v>0</v>
      </c>
      <c r="P168" s="8">
        <f t="shared" si="196"/>
        <v>0</v>
      </c>
      <c r="Q168" s="7">
        <f t="shared" si="197"/>
        <v>0</v>
      </c>
      <c r="R168" s="7">
        <f t="shared" si="198"/>
        <v>0</v>
      </c>
      <c r="S168" s="7">
        <f t="shared" si="199"/>
        <v>0</v>
      </c>
      <c r="T168" s="7">
        <f t="shared" si="200"/>
        <v>0</v>
      </c>
      <c r="U168" s="7">
        <f t="shared" si="201"/>
        <v>0</v>
      </c>
      <c r="V168" t="str">
        <f t="shared" si="202"/>
        <v/>
      </c>
      <c r="W168" t="str">
        <f t="shared" si="203"/>
        <v/>
      </c>
      <c r="X168" t="str">
        <f>IF(ADMIN2026!$G$8="Photo-finish timing",W168,V168)</f>
        <v/>
      </c>
      <c r="Y168" s="66" t="str">
        <f>IF(E168="","",IF(ADMIN2026!$G$8=ADMIN2026!$D$8,"",IF(P168&gt;0.5,"error 1/100th entry noted","")))</f>
        <v/>
      </c>
      <c r="AC168">
        <f t="shared" si="204"/>
        <v>0</v>
      </c>
      <c r="AD168">
        <f t="shared" si="192"/>
        <v>0</v>
      </c>
      <c r="AE168">
        <f t="shared" si="192"/>
        <v>0</v>
      </c>
      <c r="AF168">
        <f t="shared" si="192"/>
        <v>0</v>
      </c>
      <c r="AG168">
        <f t="shared" si="192"/>
        <v>0</v>
      </c>
      <c r="AH168">
        <f t="shared" si="192"/>
        <v>0</v>
      </c>
      <c r="AI168">
        <f t="shared" si="192"/>
        <v>0</v>
      </c>
      <c r="AJ168">
        <f t="shared" si="192"/>
        <v>0</v>
      </c>
    </row>
    <row r="169" spans="1:36">
      <c r="B169" s="94">
        <v>6</v>
      </c>
      <c r="C169" s="38" t="str">
        <f>IF(D169="","",HLOOKUP(D169,ADMIN2026!$B$146:$L$214,H169,FALSE))</f>
        <v/>
      </c>
      <c r="D169" s="38" t="str">
        <f>IF(E169="","",VLOOKUP(E169,ADMIN2026!$B$112:$D$141,2,FALSE))</f>
        <v/>
      </c>
      <c r="E169" s="4"/>
      <c r="F169" s="4"/>
      <c r="G169" s="6"/>
      <c r="H169" s="38" t="str">
        <f>IF(E169&gt;101,H162+2*I162,IF(E169&gt;10,H162+I162,IF(E169&gt;0,H162,"")))</f>
        <v/>
      </c>
      <c r="I169" s="38"/>
      <c r="J169" s="38">
        <f>VLOOKUP(B169,ADMIN2026!$B$64:$F$79,3,FALSE)*IF(G169="DQ",0,1)*IF(G169="DNF",0,1)*IF(G169="DNS",0,1)*IF(G169="",0,1)</f>
        <v>0</v>
      </c>
      <c r="K169" s="94">
        <f t="shared" si="193"/>
        <v>0</v>
      </c>
      <c r="L169" s="38">
        <f>IF(D169="",0,IF(G169="NT",0,IF(G169="DQ",0,IF(G169="DNF",0,IF(G169="DNS",0,IF(G169+F169&lt;0.1,0,IF(60*F169+G169&gt;VLOOKUP(A162,ADMIN2026!$B$91:$D$109,3,FALSE),0,ADMIN2026!$D$89)))))))</f>
        <v>0</v>
      </c>
      <c r="M169">
        <f t="shared" si="194"/>
        <v>0</v>
      </c>
      <c r="N169" s="8">
        <f t="shared" si="195"/>
        <v>0</v>
      </c>
      <c r="O169" s="8">
        <f t="shared" si="191"/>
        <v>0</v>
      </c>
      <c r="P169" s="8">
        <f t="shared" si="196"/>
        <v>0</v>
      </c>
      <c r="Q169" s="7">
        <f t="shared" si="197"/>
        <v>0</v>
      </c>
      <c r="R169" s="7">
        <f t="shared" si="198"/>
        <v>0</v>
      </c>
      <c r="S169" s="7">
        <f t="shared" si="199"/>
        <v>0</v>
      </c>
      <c r="T169" s="7">
        <f t="shared" si="200"/>
        <v>0</v>
      </c>
      <c r="U169" s="7">
        <f t="shared" si="201"/>
        <v>0</v>
      </c>
      <c r="V169" t="str">
        <f t="shared" si="202"/>
        <v/>
      </c>
      <c r="W169" t="str">
        <f t="shared" si="203"/>
        <v/>
      </c>
      <c r="X169" t="str">
        <f>IF(ADMIN2026!$G$8="Photo-finish timing",W169,V169)</f>
        <v/>
      </c>
      <c r="Y169" s="66" t="str">
        <f>IF(E169="","",IF(ADMIN2026!$G$8=ADMIN2026!$D$8,"",IF(P169&gt;0.5,"error 1/100th entry noted","")))</f>
        <v/>
      </c>
      <c r="AC169">
        <f t="shared" si="204"/>
        <v>0</v>
      </c>
      <c r="AD169">
        <f t="shared" si="192"/>
        <v>0</v>
      </c>
      <c r="AE169">
        <f t="shared" si="192"/>
        <v>0</v>
      </c>
      <c r="AF169">
        <f t="shared" si="192"/>
        <v>0</v>
      </c>
      <c r="AG169">
        <f t="shared" si="192"/>
        <v>0</v>
      </c>
      <c r="AH169">
        <f t="shared" si="192"/>
        <v>0</v>
      </c>
      <c r="AI169">
        <f t="shared" si="192"/>
        <v>0</v>
      </c>
      <c r="AJ169">
        <f t="shared" si="192"/>
        <v>0</v>
      </c>
    </row>
    <row r="170" spans="1:36">
      <c r="B170" s="94">
        <v>7</v>
      </c>
      <c r="C170" s="38" t="str">
        <f>IF(D170="","",HLOOKUP(D170,ADMIN2026!$B$146:$L$214,H170,FALSE))</f>
        <v/>
      </c>
      <c r="D170" s="38" t="str">
        <f>IF(E170="","",VLOOKUP(E170,ADMIN2026!$B$112:$D$141,2,FALSE))</f>
        <v/>
      </c>
      <c r="E170" s="4"/>
      <c r="F170" s="4"/>
      <c r="G170" s="6"/>
      <c r="H170" s="38" t="str">
        <f>IF(E170&gt;101,H162+2*I162,IF(E170&gt;10,H162+I162,IF(E170&gt;0,H162,"")))</f>
        <v/>
      </c>
      <c r="I170" s="38"/>
      <c r="J170" s="38">
        <f>VLOOKUP(B170,ADMIN2026!$B$64:$F$79,3,FALSE)*IF(G170="DQ",0,1)*IF(G170="DNF",0,1)*IF(G170="DNS",0,1)*IF(G170="",0,1)</f>
        <v>0</v>
      </c>
      <c r="K170" s="94">
        <f t="shared" si="193"/>
        <v>0</v>
      </c>
      <c r="L170" s="38">
        <f>IF(D170="",0,IF(G170="NT",0,IF(G170="DQ",0,IF(G170="DNF",0,IF(G170="DNS",0,IF(G170+F170&lt;0.1,0,IF(60*F170+G170&gt;VLOOKUP(A162,ADMIN2026!$B$91:$D$109,3,FALSE),0,ADMIN2026!$D$89)))))))</f>
        <v>0</v>
      </c>
      <c r="M170">
        <f t="shared" si="194"/>
        <v>0</v>
      </c>
      <c r="N170" s="8">
        <f t="shared" si="195"/>
        <v>0</v>
      </c>
      <c r="O170" s="8">
        <f t="shared" si="191"/>
        <v>0</v>
      </c>
      <c r="P170" s="8">
        <f t="shared" si="196"/>
        <v>0</v>
      </c>
      <c r="Q170" s="7">
        <f t="shared" si="197"/>
        <v>0</v>
      </c>
      <c r="R170" s="7">
        <f t="shared" si="198"/>
        <v>0</v>
      </c>
      <c r="S170" s="7">
        <f t="shared" si="199"/>
        <v>0</v>
      </c>
      <c r="T170" s="7">
        <f t="shared" si="200"/>
        <v>0</v>
      </c>
      <c r="U170" s="7">
        <f t="shared" si="201"/>
        <v>0</v>
      </c>
      <c r="V170" t="str">
        <f t="shared" si="202"/>
        <v/>
      </c>
      <c r="W170" t="str">
        <f t="shared" si="203"/>
        <v/>
      </c>
      <c r="X170" t="str">
        <f>IF(ADMIN2026!$G$8="Photo-finish timing",W170,V170)</f>
        <v/>
      </c>
      <c r="Y170" s="66" t="str">
        <f>IF(E170="","",IF(ADMIN2026!$G$8=ADMIN2026!$D$8,"",IF(P170&gt;0.5,"error 1/100th entry noted","")))</f>
        <v/>
      </c>
      <c r="AC170">
        <f t="shared" si="204"/>
        <v>0</v>
      </c>
      <c r="AD170">
        <f t="shared" si="192"/>
        <v>0</v>
      </c>
      <c r="AE170">
        <f t="shared" si="192"/>
        <v>0</v>
      </c>
      <c r="AF170">
        <f t="shared" si="192"/>
        <v>0</v>
      </c>
      <c r="AG170">
        <f t="shared" si="192"/>
        <v>0</v>
      </c>
      <c r="AH170">
        <f t="shared" si="192"/>
        <v>0</v>
      </c>
      <c r="AI170">
        <f t="shared" si="192"/>
        <v>0</v>
      </c>
      <c r="AJ170">
        <f t="shared" si="192"/>
        <v>0</v>
      </c>
    </row>
    <row r="171" spans="1:36">
      <c r="B171" s="94">
        <v>8</v>
      </c>
      <c r="C171" s="38" t="str">
        <f>IF(D171="","",HLOOKUP(D171,ADMIN2026!$B$146:$L$214,H171,FALSE))</f>
        <v/>
      </c>
      <c r="D171" s="38" t="str">
        <f>IF(E171="","",VLOOKUP(E171,ADMIN2026!$B$112:$D$141,2,FALSE))</f>
        <v/>
      </c>
      <c r="E171" s="4"/>
      <c r="F171" s="4"/>
      <c r="G171" s="6"/>
      <c r="H171" s="38" t="str">
        <f>IF(E171&gt;101,H162+2*I162,IF(E171&gt;10,H162+I162,IF(E171&gt;0,H162,"")))</f>
        <v/>
      </c>
      <c r="I171" s="38"/>
      <c r="J171" s="38">
        <f>VLOOKUP(B171,ADMIN2026!$B$64:$F$79,3,FALSE)*IF(G171="DQ",0,1)*IF(G171="DNF",0,1)*IF(G171="DNS",0,1)*IF(G171="",0,1)</f>
        <v>0</v>
      </c>
      <c r="K171" s="94">
        <f t="shared" si="193"/>
        <v>0</v>
      </c>
      <c r="L171" s="38">
        <f>IF(D171="",0,IF(G171="NT",0,IF(G171="DQ",0,IF(G171="DNF",0,IF(G171="DNS",0,IF(G171+F171&lt;0.1,0,IF(60*F171+G171&gt;VLOOKUP(A162,ADMIN2026!$B$91:$D$109,3,FALSE),0,ADMIN2026!$D$89)))))))</f>
        <v>0</v>
      </c>
      <c r="M171">
        <f t="shared" si="194"/>
        <v>0</v>
      </c>
      <c r="N171" s="8">
        <f t="shared" si="195"/>
        <v>0</v>
      </c>
      <c r="O171" s="8">
        <f t="shared" si="191"/>
        <v>0</v>
      </c>
      <c r="P171" s="8">
        <f t="shared" si="196"/>
        <v>0</v>
      </c>
      <c r="Q171" s="7">
        <f t="shared" si="197"/>
        <v>0</v>
      </c>
      <c r="R171" s="7">
        <f t="shared" si="198"/>
        <v>0</v>
      </c>
      <c r="S171" s="7">
        <f t="shared" si="199"/>
        <v>0</v>
      </c>
      <c r="T171" s="7">
        <f t="shared" si="200"/>
        <v>0</v>
      </c>
      <c r="U171" s="7">
        <f t="shared" si="201"/>
        <v>0</v>
      </c>
      <c r="V171" t="str">
        <f t="shared" si="202"/>
        <v/>
      </c>
      <c r="W171" t="str">
        <f t="shared" si="203"/>
        <v/>
      </c>
      <c r="X171" t="str">
        <f>IF(ADMIN2026!$G$8="Photo-finish timing",W171,V171)</f>
        <v/>
      </c>
      <c r="Y171" s="66" t="str">
        <f>IF(E171="","",IF(ADMIN2026!$G$8=ADMIN2026!$D$8,"",IF(P171&gt;0.5,"error 1/100th entry noted","")))</f>
        <v/>
      </c>
      <c r="AC171">
        <f t="shared" si="204"/>
        <v>0</v>
      </c>
      <c r="AD171">
        <f t="shared" si="192"/>
        <v>0</v>
      </c>
      <c r="AE171">
        <f t="shared" si="192"/>
        <v>0</v>
      </c>
      <c r="AF171">
        <f t="shared" si="192"/>
        <v>0</v>
      </c>
      <c r="AG171">
        <f t="shared" si="192"/>
        <v>0</v>
      </c>
      <c r="AH171">
        <f t="shared" si="192"/>
        <v>0</v>
      </c>
      <c r="AI171">
        <f t="shared" si="192"/>
        <v>0</v>
      </c>
      <c r="AJ171">
        <f t="shared" si="192"/>
        <v>0</v>
      </c>
    </row>
    <row r="172" spans="1:36">
      <c r="B172" s="94">
        <v>9</v>
      </c>
      <c r="C172" s="38" t="str">
        <f>IF(D172="","",HLOOKUP(D172,ADMIN2026!$B$146:$L$214,H172,FALSE))</f>
        <v/>
      </c>
      <c r="D172" s="38" t="str">
        <f>IF(E172="","",VLOOKUP(E172,ADMIN2026!$B$112:$D$141,2,FALSE))</f>
        <v/>
      </c>
      <c r="E172" s="4"/>
      <c r="F172" s="4"/>
      <c r="G172" s="6"/>
      <c r="H172" s="38" t="str">
        <f>IF(E172&gt;101,H162+2*I162,IF(E172&gt;10,H162+I162,IF(E172&gt;0,H162,"")))</f>
        <v/>
      </c>
      <c r="I172" s="38"/>
      <c r="J172" s="38">
        <f>VLOOKUP(B172,ADMIN2026!$B$64:$F$79,3,FALSE)*IF(G172="DQ",0,1)*IF(G172="DNF",0,1)*IF(G172="DNS",0,1)*IF(G172="",0,1)</f>
        <v>0</v>
      </c>
      <c r="K172" s="94">
        <f t="shared" ref="K172:K179" si="205">J172</f>
        <v>0</v>
      </c>
      <c r="L172" s="38">
        <f>IF(D172="",0,IF(G172="NT",0,IF(G172="DQ",0,IF(G172="DNF",0,IF(G172="DNS",0,IF(G172+F172&lt;0.1,0,IF(60*F172+G172&gt;VLOOKUP(A162,ADMIN2026!$B$91:$D$109,3,FALSE),0,ADMIN2026!$D$89)))))))</f>
        <v>0</v>
      </c>
      <c r="M172">
        <f t="shared" ref="M172:M179" si="206">INT(G172/10)</f>
        <v>0</v>
      </c>
      <c r="N172" s="8">
        <f t="shared" ref="N172:N179" si="207">INT(G172)-10*M172</f>
        <v>0</v>
      </c>
      <c r="O172" s="8">
        <f t="shared" ref="O172:O179" si="208">INT((INT(10*(G172-N172-10*M172)+0.001))/1)</f>
        <v>0</v>
      </c>
      <c r="P172" s="8">
        <f t="shared" ref="P172:P179" si="209">INT(100*(G172-N172-10*M172-O172/10)+0.5)</f>
        <v>0</v>
      </c>
      <c r="Q172" s="7">
        <f t="shared" ref="Q172:Q179" si="210">F172</f>
        <v>0</v>
      </c>
      <c r="R172" s="7">
        <f t="shared" ref="R172:R179" si="211">M172</f>
        <v>0</v>
      </c>
      <c r="S172" s="7">
        <f t="shared" ref="S172:S179" si="212">N172</f>
        <v>0</v>
      </c>
      <c r="T172" s="7">
        <f t="shared" ref="T172:T179" si="213">O172</f>
        <v>0</v>
      </c>
      <c r="U172" s="7">
        <f t="shared" ref="U172:U179" si="214">P172</f>
        <v>0</v>
      </c>
      <c r="V172" t="str">
        <f>IF(G172="DQ","DQ",IF(G172="NT","NT",IF(G172="DNF","DNF",IF(G172="DNS","DNS",IF(D172="","",IF(F172="",IF(M172&gt;0,CONCATENATE(R172,S172,".",T172),CONCATENATE(S172,".",T172)),CONCATENATE(Q172,":",R172,S172,".",T172)))))))</f>
        <v/>
      </c>
      <c r="W172" t="str">
        <f>IF(G172="DQ","DQ",IF(G172="NT","NT",IF(G172="DNF","DNF",IF(G172="DNS","DNS",IF(D172="","",IF(F172="",IF(M172&gt;0,CONCATENATE(R172,S172,".",T172,U172),CONCATENATE(S172,".",T172,U172)),CONCATENATE(Q172,":",R172,S172,".",T172,U172)))))))</f>
        <v/>
      </c>
      <c r="X172" t="str">
        <f>IF(ADMIN2026!$G$8="Photo-finish timing",W172,V172)</f>
        <v/>
      </c>
      <c r="Y172" s="66" t="str">
        <f>IF(E172="","",IF(ADMIN2026!$G$8=ADMIN2026!$D$8,"",IF(P172&gt;0.5,"error 1/100th entry noted","")))</f>
        <v/>
      </c>
      <c r="AC172">
        <f>IF($D172=AC$1,$K172+$L172,0)</f>
        <v>0</v>
      </c>
      <c r="AD172">
        <f t="shared" ref="AD172:AJ179" si="215">IF($D172=AD$1,$K172+$L172,0)</f>
        <v>0</v>
      </c>
      <c r="AE172">
        <f t="shared" si="215"/>
        <v>0</v>
      </c>
      <c r="AF172">
        <f t="shared" si="215"/>
        <v>0</v>
      </c>
      <c r="AG172">
        <f t="shared" si="215"/>
        <v>0</v>
      </c>
      <c r="AH172">
        <f t="shared" si="215"/>
        <v>0</v>
      </c>
      <c r="AI172">
        <f t="shared" si="215"/>
        <v>0</v>
      </c>
      <c r="AJ172">
        <f t="shared" si="215"/>
        <v>0</v>
      </c>
    </row>
    <row r="173" spans="1:36">
      <c r="B173" s="94">
        <v>10</v>
      </c>
      <c r="C173" s="38" t="str">
        <f>IF(D173="","",HLOOKUP(D173,ADMIN2026!$B$146:$L$214,H173,FALSE))</f>
        <v/>
      </c>
      <c r="D173" s="38" t="str">
        <f>IF(E173="","",VLOOKUP(E173,ADMIN2026!$B$112:$D$141,2,FALSE))</f>
        <v/>
      </c>
      <c r="E173" s="4"/>
      <c r="F173" s="4"/>
      <c r="G173" s="6"/>
      <c r="H173" s="38" t="str">
        <f>IF(E173&gt;101,H162+2*I162,IF(E173&gt;10,H162+I162,IF(E173&gt;0,H162,"")))</f>
        <v/>
      </c>
      <c r="I173" s="38"/>
      <c r="J173" s="38">
        <f>VLOOKUP(B173,ADMIN2026!$B$64:$F$79,3,FALSE)*IF(G173="DQ",0,1)*IF(G173="DNF",0,1)*IF(G173="DNS",0,1)*IF(G173="",0,1)</f>
        <v>0</v>
      </c>
      <c r="K173" s="94">
        <f t="shared" si="205"/>
        <v>0</v>
      </c>
      <c r="L173" s="38">
        <f>IF(D173="",0,IF(G173="NT",0,IF(G173="DQ",0,IF(G173="DNF",0,IF(G173="DNS",0,IF(G173+F173&lt;0.1,0,IF(60*F173+G173&gt;VLOOKUP(A162,ADMIN2026!$B$91:$D$109,3,FALSE),0,ADMIN2026!$D$89)))))))</f>
        <v>0</v>
      </c>
      <c r="M173">
        <f t="shared" si="206"/>
        <v>0</v>
      </c>
      <c r="N173" s="8">
        <f t="shared" si="207"/>
        <v>0</v>
      </c>
      <c r="O173" s="8">
        <f t="shared" si="208"/>
        <v>0</v>
      </c>
      <c r="P173" s="8">
        <f t="shared" si="209"/>
        <v>0</v>
      </c>
      <c r="Q173" s="7">
        <f t="shared" si="210"/>
        <v>0</v>
      </c>
      <c r="R173" s="7">
        <f t="shared" si="211"/>
        <v>0</v>
      </c>
      <c r="S173" s="7">
        <f t="shared" si="212"/>
        <v>0</v>
      </c>
      <c r="T173" s="7">
        <f t="shared" si="213"/>
        <v>0</v>
      </c>
      <c r="U173" s="7">
        <f t="shared" si="214"/>
        <v>0</v>
      </c>
      <c r="V173" t="str">
        <f t="shared" ref="V173:V179" si="216">IF(G173="DQ","DQ",IF(G173="NT","NT",IF(G173="DNF","DNF",IF(G173="DNS","DNS",IF(D173="","",IF(F173="",IF(M173&gt;0,CONCATENATE(R173,S173,".",T173),CONCATENATE(S173,".",T173)),CONCATENATE(Q173,":",R173,S173,".",T173)))))))</f>
        <v/>
      </c>
      <c r="W173" t="str">
        <f t="shared" ref="W173:W179" si="217">IF(G173="DQ","DQ",IF(G173="NT","NT",IF(G173="DNF","DNF",IF(G173="DNS","DNS",IF(D173="","",IF(F173="",IF(M173&gt;0,CONCATENATE(R173,S173,".",T173,U173),CONCATENATE(S173,".",T173,U173)),CONCATENATE(Q173,":",R173,S173,".",T173,U173)))))))</f>
        <v/>
      </c>
      <c r="X173" t="str">
        <f>IF(ADMIN2026!$G$8="Photo-finish timing",W173,V173)</f>
        <v/>
      </c>
      <c r="Y173" s="66" t="str">
        <f>IF(E173="","",IF(ADMIN2026!$G$8=ADMIN2026!$D$8,"",IF(P173&gt;0.5,"error 1/100th entry noted","")))</f>
        <v/>
      </c>
      <c r="AC173">
        <f t="shared" ref="AC173:AC179" si="218">IF($D173=AC$1,$K173+$L173,0)</f>
        <v>0</v>
      </c>
      <c r="AD173">
        <f t="shared" si="215"/>
        <v>0</v>
      </c>
      <c r="AE173">
        <f t="shared" si="215"/>
        <v>0</v>
      </c>
      <c r="AF173">
        <f t="shared" si="215"/>
        <v>0</v>
      </c>
      <c r="AG173">
        <f t="shared" si="215"/>
        <v>0</v>
      </c>
      <c r="AH173">
        <f t="shared" si="215"/>
        <v>0</v>
      </c>
      <c r="AI173">
        <f t="shared" si="215"/>
        <v>0</v>
      </c>
      <c r="AJ173">
        <f t="shared" si="215"/>
        <v>0</v>
      </c>
    </row>
    <row r="174" spans="1:36">
      <c r="B174" s="94">
        <v>11</v>
      </c>
      <c r="C174" s="38" t="str">
        <f>IF(D174="","",HLOOKUP(D174,ADMIN2026!$B$146:$L$214,H174,FALSE))</f>
        <v/>
      </c>
      <c r="D174" s="38" t="str">
        <f>IF(E174="","",VLOOKUP(E174,ADMIN2026!$B$112:$D$141,2,FALSE))</f>
        <v/>
      </c>
      <c r="E174" s="4"/>
      <c r="F174" s="4"/>
      <c r="G174" s="6"/>
      <c r="H174" s="38" t="str">
        <f>IF(E174&gt;101,H162+2*I162,IF(E174&gt;10,H162+I162,IF(E174&gt;0,H162,"")))</f>
        <v/>
      </c>
      <c r="I174" s="38"/>
      <c r="J174" s="38">
        <f>VLOOKUP(B174,ADMIN2026!$B$64:$F$79,3,FALSE)*IF(G174="DQ",0,1)*IF(G174="DNF",0,1)*IF(G174="DNS",0,1)*IF(G174="",0,1)</f>
        <v>0</v>
      </c>
      <c r="K174" s="94">
        <f t="shared" si="205"/>
        <v>0</v>
      </c>
      <c r="L174" s="38">
        <f>IF(D174="",0,IF(G174="NT",0,IF(G174="DQ",0,IF(G174="DNF",0,IF(G174="DNS",0,IF(G174+F174&lt;0.1,0,IF(60*F174+G174&gt;VLOOKUP(A162,ADMIN2026!$B$91:$D$109,3,FALSE),0,ADMIN2026!$D$89)))))))</f>
        <v>0</v>
      </c>
      <c r="M174">
        <f t="shared" si="206"/>
        <v>0</v>
      </c>
      <c r="N174" s="8">
        <f t="shared" si="207"/>
        <v>0</v>
      </c>
      <c r="O174" s="8">
        <f t="shared" si="208"/>
        <v>0</v>
      </c>
      <c r="P174" s="8">
        <f t="shared" si="209"/>
        <v>0</v>
      </c>
      <c r="Q174" s="7">
        <f t="shared" si="210"/>
        <v>0</v>
      </c>
      <c r="R174" s="7">
        <f t="shared" si="211"/>
        <v>0</v>
      </c>
      <c r="S174" s="7">
        <f t="shared" si="212"/>
        <v>0</v>
      </c>
      <c r="T174" s="7">
        <f t="shared" si="213"/>
        <v>0</v>
      </c>
      <c r="U174" s="7">
        <f t="shared" si="214"/>
        <v>0</v>
      </c>
      <c r="V174" t="str">
        <f t="shared" si="216"/>
        <v/>
      </c>
      <c r="W174" t="str">
        <f t="shared" si="217"/>
        <v/>
      </c>
      <c r="X174" t="str">
        <f>IF(ADMIN2026!$G$8="Photo-finish timing",W174,V174)</f>
        <v/>
      </c>
      <c r="Y174" s="66" t="str">
        <f>IF(E174="","",IF(ADMIN2026!$G$8=ADMIN2026!$D$8,"",IF(P174&gt;0.5,"error 1/100th entry noted","")))</f>
        <v/>
      </c>
      <c r="AC174">
        <f t="shared" si="218"/>
        <v>0</v>
      </c>
      <c r="AD174">
        <f t="shared" si="215"/>
        <v>0</v>
      </c>
      <c r="AE174">
        <f t="shared" si="215"/>
        <v>0</v>
      </c>
      <c r="AF174">
        <f t="shared" si="215"/>
        <v>0</v>
      </c>
      <c r="AG174">
        <f t="shared" si="215"/>
        <v>0</v>
      </c>
      <c r="AH174">
        <f t="shared" si="215"/>
        <v>0</v>
      </c>
      <c r="AI174">
        <f t="shared" si="215"/>
        <v>0</v>
      </c>
      <c r="AJ174">
        <f t="shared" si="215"/>
        <v>0</v>
      </c>
    </row>
    <row r="175" spans="1:36">
      <c r="B175" s="94">
        <v>12</v>
      </c>
      <c r="C175" s="38" t="str">
        <f>IF(D175="","",HLOOKUP(D175,ADMIN2026!$B$146:$L$214,H175,FALSE))</f>
        <v/>
      </c>
      <c r="D175" s="38" t="str">
        <f>IF(E175="","",VLOOKUP(E175,ADMIN2026!$B$112:$D$141,2,FALSE))</f>
        <v/>
      </c>
      <c r="E175" s="4"/>
      <c r="F175" s="4"/>
      <c r="G175" s="6"/>
      <c r="H175" s="38" t="str">
        <f>IF(E175&gt;101,H162+2*I162,IF(E175&gt;10,H162+I162,IF(E175&gt;0,H162,"")))</f>
        <v/>
      </c>
      <c r="I175" s="38"/>
      <c r="J175" s="38">
        <f>VLOOKUP(B175,ADMIN2026!$B$64:$F$79,3,FALSE)*IF(G175="DQ",0,1)*IF(G175="DNF",0,1)*IF(G175="DNS",0,1)*IF(G175="",0,1)</f>
        <v>0</v>
      </c>
      <c r="K175" s="94">
        <f t="shared" si="205"/>
        <v>0</v>
      </c>
      <c r="L175" s="38">
        <f>IF(D175="",0,IF(G175="NT",0,IF(G175="DQ",0,IF(G175="DNF",0,IF(G175="DNS",0,IF(G175+F175&lt;0.1,0,IF(60*F175+G175&gt;VLOOKUP(A162,ADMIN2026!$B$91:$D$109,3,FALSE),0,ADMIN2026!$D$89)))))))</f>
        <v>0</v>
      </c>
      <c r="M175">
        <f t="shared" si="206"/>
        <v>0</v>
      </c>
      <c r="N175" s="8">
        <f t="shared" si="207"/>
        <v>0</v>
      </c>
      <c r="O175" s="8">
        <f t="shared" si="208"/>
        <v>0</v>
      </c>
      <c r="P175" s="8">
        <f t="shared" si="209"/>
        <v>0</v>
      </c>
      <c r="Q175" s="7">
        <f t="shared" si="210"/>
        <v>0</v>
      </c>
      <c r="R175" s="7">
        <f t="shared" si="211"/>
        <v>0</v>
      </c>
      <c r="S175" s="7">
        <f t="shared" si="212"/>
        <v>0</v>
      </c>
      <c r="T175" s="7">
        <f t="shared" si="213"/>
        <v>0</v>
      </c>
      <c r="U175" s="7">
        <f t="shared" si="214"/>
        <v>0</v>
      </c>
      <c r="V175" t="str">
        <f t="shared" si="216"/>
        <v/>
      </c>
      <c r="W175" t="str">
        <f t="shared" si="217"/>
        <v/>
      </c>
      <c r="X175" t="str">
        <f>IF(ADMIN2026!$G$8="Photo-finish timing",W175,V175)</f>
        <v/>
      </c>
      <c r="Y175" s="66" t="str">
        <f>IF(E175="","",IF(ADMIN2026!$G$8=ADMIN2026!$D$8,"",IF(P175&gt;0.5,"error 1/100th entry noted","")))</f>
        <v/>
      </c>
      <c r="AC175">
        <f t="shared" si="218"/>
        <v>0</v>
      </c>
      <c r="AD175">
        <f t="shared" si="215"/>
        <v>0</v>
      </c>
      <c r="AE175">
        <f t="shared" si="215"/>
        <v>0</v>
      </c>
      <c r="AF175">
        <f t="shared" si="215"/>
        <v>0</v>
      </c>
      <c r="AG175">
        <f t="shared" si="215"/>
        <v>0</v>
      </c>
      <c r="AH175">
        <f t="shared" si="215"/>
        <v>0</v>
      </c>
      <c r="AI175">
        <f t="shared" si="215"/>
        <v>0</v>
      </c>
      <c r="AJ175">
        <f t="shared" si="215"/>
        <v>0</v>
      </c>
    </row>
    <row r="176" spans="1:36">
      <c r="B176" s="94">
        <v>13</v>
      </c>
      <c r="C176" s="38" t="str">
        <f>IF(D176="","",HLOOKUP(D176,ADMIN2026!$B$146:$L$214,H176,FALSE))</f>
        <v/>
      </c>
      <c r="D176" s="38" t="str">
        <f>IF(E176="","",VLOOKUP(E176,ADMIN2026!$B$112:$D$141,2,FALSE))</f>
        <v/>
      </c>
      <c r="E176" s="4"/>
      <c r="F176" s="4"/>
      <c r="G176" s="6"/>
      <c r="H176" s="38" t="str">
        <f>IF(E176&gt;101,H162+2*I162,IF(E176&gt;10,H162+I162,IF(E176&gt;0,H162,"")))</f>
        <v/>
      </c>
      <c r="I176" s="38"/>
      <c r="J176" s="38">
        <f>VLOOKUP(B176,ADMIN2026!$B$64:$F$79,3,FALSE)*IF(G176="DQ",0,1)*IF(G176="DNF",0,1)*IF(G176="DNS",0,1)*IF(G176="",0,1)</f>
        <v>0</v>
      </c>
      <c r="K176" s="94">
        <f t="shared" si="205"/>
        <v>0</v>
      </c>
      <c r="L176" s="38">
        <f>IF(D176="",0,IF(G176="NT",0,IF(G176="DQ",0,IF(G176="DNF",0,IF(G176="DNS",0,IF(G176+F176&lt;0.1,0,IF(60*F176+G176&gt;VLOOKUP(A162,ADMIN2026!$B$91:$D$109,3,FALSE),0,ADMIN2026!$D$89)))))))</f>
        <v>0</v>
      </c>
      <c r="M176">
        <f t="shared" si="206"/>
        <v>0</v>
      </c>
      <c r="N176" s="8">
        <f t="shared" si="207"/>
        <v>0</v>
      </c>
      <c r="O176" s="8">
        <f t="shared" si="208"/>
        <v>0</v>
      </c>
      <c r="P176" s="8">
        <f t="shared" si="209"/>
        <v>0</v>
      </c>
      <c r="Q176" s="7">
        <f t="shared" si="210"/>
        <v>0</v>
      </c>
      <c r="R176" s="7">
        <f t="shared" si="211"/>
        <v>0</v>
      </c>
      <c r="S176" s="7">
        <f t="shared" si="212"/>
        <v>0</v>
      </c>
      <c r="T176" s="7">
        <f t="shared" si="213"/>
        <v>0</v>
      </c>
      <c r="U176" s="7">
        <f t="shared" si="214"/>
        <v>0</v>
      </c>
      <c r="V176" t="str">
        <f t="shared" si="216"/>
        <v/>
      </c>
      <c r="W176" t="str">
        <f t="shared" si="217"/>
        <v/>
      </c>
      <c r="X176" t="str">
        <f>IF(ADMIN2026!$G$8="Photo-finish timing",W176,V176)</f>
        <v/>
      </c>
      <c r="Y176" s="66" t="str">
        <f>IF(E176="","",IF(ADMIN2026!$G$8=ADMIN2026!$D$8,"",IF(P176&gt;0.5,"error 1/100th entry noted","")))</f>
        <v/>
      </c>
      <c r="AC176">
        <f t="shared" si="218"/>
        <v>0</v>
      </c>
      <c r="AD176">
        <f t="shared" si="215"/>
        <v>0</v>
      </c>
      <c r="AE176">
        <f t="shared" si="215"/>
        <v>0</v>
      </c>
      <c r="AF176">
        <f t="shared" si="215"/>
        <v>0</v>
      </c>
      <c r="AG176">
        <f t="shared" si="215"/>
        <v>0</v>
      </c>
      <c r="AH176">
        <f t="shared" si="215"/>
        <v>0</v>
      </c>
      <c r="AI176">
        <f t="shared" si="215"/>
        <v>0</v>
      </c>
      <c r="AJ176">
        <f t="shared" si="215"/>
        <v>0</v>
      </c>
    </row>
    <row r="177" spans="1:36">
      <c r="B177" s="94">
        <v>14</v>
      </c>
      <c r="C177" s="38" t="str">
        <f>IF(D177="","",HLOOKUP(D177,ADMIN2026!$B$146:$L$214,H177,FALSE))</f>
        <v/>
      </c>
      <c r="D177" s="38" t="str">
        <f>IF(E177="","",VLOOKUP(E177,ADMIN2026!$B$112:$D$141,2,FALSE))</f>
        <v/>
      </c>
      <c r="E177" s="4"/>
      <c r="F177" s="4"/>
      <c r="G177" s="6"/>
      <c r="H177" s="38" t="str">
        <f>IF(E177&gt;101,H162+2*I162,IF(E177&gt;10,H162+I162,IF(E177&gt;0,H162,"")))</f>
        <v/>
      </c>
      <c r="I177" s="38"/>
      <c r="J177" s="38">
        <f>VLOOKUP(B177,ADMIN2026!$B$64:$F$79,3,FALSE)*IF(G177="DQ",0,1)*IF(G177="DNF",0,1)*IF(G177="DNS",0,1)*IF(G177="",0,1)</f>
        <v>0</v>
      </c>
      <c r="K177" s="94">
        <f t="shared" si="205"/>
        <v>0</v>
      </c>
      <c r="L177" s="38">
        <f>IF(D177="",0,IF(G177="NT",0,IF(G177="DQ",0,IF(G177="DNF",0,IF(G177="DNS",0,IF(G177+F177&lt;0.1,0,IF(60*F177+G177&gt;VLOOKUP(A162,ADMIN2026!$B$91:$D$109,3,FALSE),0,ADMIN2026!$D$89)))))))</f>
        <v>0</v>
      </c>
      <c r="M177">
        <f t="shared" si="206"/>
        <v>0</v>
      </c>
      <c r="N177" s="8">
        <f t="shared" si="207"/>
        <v>0</v>
      </c>
      <c r="O177" s="8">
        <f t="shared" si="208"/>
        <v>0</v>
      </c>
      <c r="P177" s="8">
        <f t="shared" si="209"/>
        <v>0</v>
      </c>
      <c r="Q177" s="7">
        <f t="shared" si="210"/>
        <v>0</v>
      </c>
      <c r="R177" s="7">
        <f t="shared" si="211"/>
        <v>0</v>
      </c>
      <c r="S177" s="7">
        <f t="shared" si="212"/>
        <v>0</v>
      </c>
      <c r="T177" s="7">
        <f t="shared" si="213"/>
        <v>0</v>
      </c>
      <c r="U177" s="7">
        <f t="shared" si="214"/>
        <v>0</v>
      </c>
      <c r="V177" t="str">
        <f t="shared" si="216"/>
        <v/>
      </c>
      <c r="W177" t="str">
        <f t="shared" si="217"/>
        <v/>
      </c>
      <c r="X177" t="str">
        <f>IF(ADMIN2026!$G$8="Photo-finish timing",W177,V177)</f>
        <v/>
      </c>
      <c r="Y177" s="66" t="str">
        <f>IF(E177="","",IF(ADMIN2026!$G$8=ADMIN2026!$D$8,"",IF(P177&gt;0.5,"error 1/100th entry noted","")))</f>
        <v/>
      </c>
      <c r="AC177">
        <f t="shared" si="218"/>
        <v>0</v>
      </c>
      <c r="AD177">
        <f t="shared" si="215"/>
        <v>0</v>
      </c>
      <c r="AE177">
        <f t="shared" si="215"/>
        <v>0</v>
      </c>
      <c r="AF177">
        <f t="shared" si="215"/>
        <v>0</v>
      </c>
      <c r="AG177">
        <f t="shared" si="215"/>
        <v>0</v>
      </c>
      <c r="AH177">
        <f t="shared" si="215"/>
        <v>0</v>
      </c>
      <c r="AI177">
        <f t="shared" si="215"/>
        <v>0</v>
      </c>
      <c r="AJ177">
        <f t="shared" si="215"/>
        <v>0</v>
      </c>
    </row>
    <row r="178" spans="1:36">
      <c r="B178" s="94">
        <v>15</v>
      </c>
      <c r="C178" s="38" t="str">
        <f>IF(D178="","",HLOOKUP(D178,ADMIN2026!$B$146:$L$214,H178,FALSE))</f>
        <v/>
      </c>
      <c r="D178" s="38" t="str">
        <f>IF(E178="","",VLOOKUP(E178,ADMIN2026!$B$112:$D$141,2,FALSE))</f>
        <v/>
      </c>
      <c r="E178" s="4"/>
      <c r="F178" s="4"/>
      <c r="G178" s="6"/>
      <c r="H178" s="38" t="str">
        <f>IF(E178&gt;101,H162+2*I162,IF(E178&gt;10,H162+I162,IF(E178&gt;0,H162,"")))</f>
        <v/>
      </c>
      <c r="I178" s="38"/>
      <c r="J178" s="38">
        <f>VLOOKUP(B178,ADMIN2026!$B$64:$F$79,3,FALSE)*IF(G178="DQ",0,1)*IF(G178="DNF",0,1)*IF(G178="DNS",0,1)*IF(G178="",0,1)</f>
        <v>0</v>
      </c>
      <c r="K178" s="94">
        <f t="shared" si="205"/>
        <v>0</v>
      </c>
      <c r="L178" s="38">
        <f>IF(D178="",0,IF(G178="NT",0,IF(G178="DQ",0,IF(G178="DNF",0,IF(G178="DNS",0,IF(G178+F178&lt;0.1,0,IF(60*F178+G178&gt;VLOOKUP(A162,ADMIN2026!$B$91:$D$109,3,FALSE),0,ADMIN2026!$D$89)))))))</f>
        <v>0</v>
      </c>
      <c r="M178">
        <f t="shared" si="206"/>
        <v>0</v>
      </c>
      <c r="N178" s="8">
        <f t="shared" si="207"/>
        <v>0</v>
      </c>
      <c r="O178" s="8">
        <f t="shared" si="208"/>
        <v>0</v>
      </c>
      <c r="P178" s="8">
        <f t="shared" si="209"/>
        <v>0</v>
      </c>
      <c r="Q178" s="7">
        <f t="shared" si="210"/>
        <v>0</v>
      </c>
      <c r="R178" s="7">
        <f t="shared" si="211"/>
        <v>0</v>
      </c>
      <c r="S178" s="7">
        <f t="shared" si="212"/>
        <v>0</v>
      </c>
      <c r="T178" s="7">
        <f t="shared" si="213"/>
        <v>0</v>
      </c>
      <c r="U178" s="7">
        <f t="shared" si="214"/>
        <v>0</v>
      </c>
      <c r="V178" t="str">
        <f t="shared" si="216"/>
        <v/>
      </c>
      <c r="W178" t="str">
        <f t="shared" si="217"/>
        <v/>
      </c>
      <c r="X178" t="str">
        <f>IF(ADMIN2026!$G$8="Photo-finish timing",W178,V178)</f>
        <v/>
      </c>
      <c r="Y178" s="66" t="str">
        <f>IF(E178="","",IF(ADMIN2026!$G$8=ADMIN2026!$D$8,"",IF(P178&gt;0.5,"error 1/100th entry noted","")))</f>
        <v/>
      </c>
      <c r="AC178">
        <f t="shared" si="218"/>
        <v>0</v>
      </c>
      <c r="AD178">
        <f t="shared" si="215"/>
        <v>0</v>
      </c>
      <c r="AE178">
        <f t="shared" si="215"/>
        <v>0</v>
      </c>
      <c r="AF178">
        <f t="shared" si="215"/>
        <v>0</v>
      </c>
      <c r="AG178">
        <f t="shared" si="215"/>
        <v>0</v>
      </c>
      <c r="AH178">
        <f t="shared" si="215"/>
        <v>0</v>
      </c>
      <c r="AI178">
        <f t="shared" si="215"/>
        <v>0</v>
      </c>
      <c r="AJ178">
        <f t="shared" si="215"/>
        <v>0</v>
      </c>
    </row>
    <row r="179" spans="1:36">
      <c r="B179" s="94">
        <v>16</v>
      </c>
      <c r="C179" s="38" t="str">
        <f>IF(D179="","",HLOOKUP(D179,ADMIN2026!$B$146:$L$214,H179,FALSE))</f>
        <v/>
      </c>
      <c r="D179" s="38" t="str">
        <f>IF(E179="","",VLOOKUP(E179,ADMIN2026!$B$112:$D$141,2,FALSE))</f>
        <v/>
      </c>
      <c r="E179" s="4"/>
      <c r="F179" s="4"/>
      <c r="G179" s="6"/>
      <c r="H179" s="38" t="str">
        <f>IF(E179&gt;101,H162+2*I162,IF(E179&gt;10,H162+I162,IF(E179&gt;0,H162,"")))</f>
        <v/>
      </c>
      <c r="I179" s="38"/>
      <c r="J179" s="38">
        <f>VLOOKUP(B179,ADMIN2026!$B$64:$F$79,3,FALSE)*IF(G179="DQ",0,1)*IF(G179="DNF",0,1)*IF(G179="DNS",0,1)*IF(G179="",0,1)</f>
        <v>0</v>
      </c>
      <c r="K179" s="94">
        <f t="shared" si="205"/>
        <v>0</v>
      </c>
      <c r="L179" s="38">
        <f>IF(D179="",0,IF(G179="NT",0,IF(G179="DQ",0,IF(G179="DNF",0,IF(G179="DNS",0,IF(G179+F179&lt;0.1,0,IF(60*F179+G179&gt;VLOOKUP(A162,ADMIN2026!$B$91:$D$109,3,FALSE),0,ADMIN2026!$D$89)))))))</f>
        <v>0</v>
      </c>
      <c r="M179">
        <f t="shared" si="206"/>
        <v>0</v>
      </c>
      <c r="N179" s="8">
        <f t="shared" si="207"/>
        <v>0</v>
      </c>
      <c r="O179" s="8">
        <f t="shared" si="208"/>
        <v>0</v>
      </c>
      <c r="P179" s="8">
        <f t="shared" si="209"/>
        <v>0</v>
      </c>
      <c r="Q179" s="7">
        <f t="shared" si="210"/>
        <v>0</v>
      </c>
      <c r="R179" s="7">
        <f t="shared" si="211"/>
        <v>0</v>
      </c>
      <c r="S179" s="7">
        <f t="shared" si="212"/>
        <v>0</v>
      </c>
      <c r="T179" s="7">
        <f t="shared" si="213"/>
        <v>0</v>
      </c>
      <c r="U179" s="7">
        <f t="shared" si="214"/>
        <v>0</v>
      </c>
      <c r="V179" t="str">
        <f t="shared" si="216"/>
        <v/>
      </c>
      <c r="W179" t="str">
        <f t="shared" si="217"/>
        <v/>
      </c>
      <c r="X179" t="str">
        <f>IF(ADMIN2026!$G$8="Photo-finish timing",W179,V179)</f>
        <v/>
      </c>
      <c r="Y179" s="66" t="str">
        <f>IF(E179="","",IF(ADMIN2026!$G$8=ADMIN2026!$D$8,"",IF(P179&gt;0.5,"error 1/100th entry noted","")))</f>
        <v/>
      </c>
      <c r="AC179">
        <f t="shared" si="218"/>
        <v>0</v>
      </c>
      <c r="AD179">
        <f t="shared" si="215"/>
        <v>0</v>
      </c>
      <c r="AE179">
        <f t="shared" si="215"/>
        <v>0</v>
      </c>
      <c r="AF179">
        <f t="shared" si="215"/>
        <v>0</v>
      </c>
      <c r="AG179">
        <f t="shared" si="215"/>
        <v>0</v>
      </c>
      <c r="AH179">
        <f t="shared" si="215"/>
        <v>0</v>
      </c>
      <c r="AI179">
        <f t="shared" si="215"/>
        <v>0</v>
      </c>
      <c r="AJ179">
        <f t="shared" si="215"/>
        <v>0</v>
      </c>
    </row>
    <row r="182" spans="1:36">
      <c r="A182" s="62" t="s">
        <v>0</v>
      </c>
      <c r="B182" s="62" t="s">
        <v>0</v>
      </c>
      <c r="C182" s="62">
        <v>800</v>
      </c>
      <c r="D182" s="62" t="s">
        <v>58</v>
      </c>
      <c r="E182" s="3"/>
      <c r="F182" s="3"/>
      <c r="G182" s="67"/>
      <c r="H182" s="3" t="s">
        <v>66</v>
      </c>
      <c r="I182" s="3" t="s">
        <v>67</v>
      </c>
      <c r="J182" s="3"/>
      <c r="K182" s="3"/>
      <c r="L182" s="3"/>
      <c r="M182" s="3"/>
      <c r="N182" s="3"/>
      <c r="O182" s="3"/>
      <c r="P182" s="3"/>
      <c r="Q182" s="3"/>
      <c r="R182" s="3"/>
      <c r="S182" s="3"/>
      <c r="T182" s="3"/>
      <c r="U182" s="3"/>
      <c r="V182" s="3"/>
      <c r="W182" s="3"/>
      <c r="X182" s="3"/>
      <c r="Y182" s="3"/>
      <c r="Z182" s="3"/>
      <c r="AA182" s="3"/>
    </row>
    <row r="183" spans="1:36">
      <c r="A183" s="3">
        <f>C182</f>
        <v>800</v>
      </c>
      <c r="B183" s="37" t="s">
        <v>51</v>
      </c>
      <c r="C183" s="37"/>
      <c r="D183" s="37"/>
      <c r="E183" s="37"/>
      <c r="F183" s="37" t="s">
        <v>76</v>
      </c>
      <c r="G183" s="63" t="s">
        <v>77</v>
      </c>
      <c r="H183" s="37">
        <f>VLOOKUP(A183,ADMIN2026!$B$146:$M$166,12,FALSE)</f>
        <v>6</v>
      </c>
      <c r="I183" s="37">
        <f>$I$3</f>
        <v>24</v>
      </c>
      <c r="J183" s="37" t="s">
        <v>79</v>
      </c>
      <c r="K183" s="37" t="s">
        <v>59</v>
      </c>
      <c r="L183" s="37" t="s">
        <v>83</v>
      </c>
      <c r="M183" s="3" t="s">
        <v>132</v>
      </c>
      <c r="N183" s="3" t="s">
        <v>132</v>
      </c>
      <c r="O183" s="3" t="s">
        <v>133</v>
      </c>
      <c r="P183" s="3" t="s">
        <v>193</v>
      </c>
      <c r="Q183" s="3" t="s">
        <v>137</v>
      </c>
      <c r="R183" s="3" t="s">
        <v>192</v>
      </c>
      <c r="S183" s="3" t="s">
        <v>134</v>
      </c>
      <c r="T183" s="3" t="s">
        <v>135</v>
      </c>
      <c r="U183" s="3" t="s">
        <v>194</v>
      </c>
      <c r="V183" s="3" t="s">
        <v>195</v>
      </c>
      <c r="W183" s="3" t="s">
        <v>197</v>
      </c>
      <c r="X183" s="3" t="s">
        <v>136</v>
      </c>
      <c r="Y183" s="3" t="s">
        <v>236</v>
      </c>
      <c r="Z183" s="3"/>
      <c r="AA183" s="3"/>
    </row>
    <row r="184" spans="1:36">
      <c r="A184" s="64" t="str">
        <f>$A$4</f>
        <v>MEN</v>
      </c>
      <c r="B184" s="37" t="s">
        <v>59</v>
      </c>
      <c r="C184" s="37" t="s">
        <v>60</v>
      </c>
      <c r="D184" s="37" t="s">
        <v>61</v>
      </c>
      <c r="E184" s="37" t="s">
        <v>108</v>
      </c>
      <c r="F184" s="37" t="s">
        <v>78</v>
      </c>
      <c r="G184" s="63" t="s">
        <v>99</v>
      </c>
      <c r="H184" s="37" t="s">
        <v>65</v>
      </c>
      <c r="I184" s="37"/>
      <c r="J184" s="37" t="s">
        <v>80</v>
      </c>
      <c r="K184" s="37" t="s">
        <v>80</v>
      </c>
      <c r="L184" s="37" t="s">
        <v>80</v>
      </c>
      <c r="M184" s="3" t="s">
        <v>192</v>
      </c>
      <c r="N184" s="3" t="s">
        <v>130</v>
      </c>
      <c r="O184" s="3" t="s">
        <v>130</v>
      </c>
      <c r="P184" s="3" t="s">
        <v>130</v>
      </c>
      <c r="Q184" s="3" t="s">
        <v>131</v>
      </c>
      <c r="R184" s="3" t="s">
        <v>131</v>
      </c>
      <c r="S184" s="3" t="s">
        <v>131</v>
      </c>
      <c r="T184" s="3" t="s">
        <v>131</v>
      </c>
      <c r="U184" s="3" t="s">
        <v>131</v>
      </c>
      <c r="V184" s="3" t="s">
        <v>196</v>
      </c>
      <c r="W184" s="3" t="s">
        <v>196</v>
      </c>
      <c r="X184" s="3" t="s">
        <v>146</v>
      </c>
      <c r="Y184" s="3" t="s">
        <v>237</v>
      </c>
      <c r="Z184" s="3"/>
      <c r="AA184" s="3"/>
      <c r="AC184" t="str">
        <f>ADMIN2026!$D$12</f>
        <v>B&amp;R</v>
      </c>
      <c r="AD184" t="str">
        <f>ADMIN2026!$D$13</f>
        <v>Chelt</v>
      </c>
      <c r="AE184" t="str">
        <f>ADMIN2026!$D$14</f>
        <v>D&amp;S</v>
      </c>
      <c r="AF184" t="str">
        <f>ADMIN2026!$D$15</f>
        <v>HereF</v>
      </c>
      <c r="AG184" t="str">
        <f>ADMIN2026!$D$16</f>
        <v>K&amp;S</v>
      </c>
      <c r="AH184" t="str">
        <f>ADMIN2026!$D$17</f>
        <v>Tipton</v>
      </c>
      <c r="AI184" t="str">
        <f>ADMIN2026!$D$18</f>
        <v>Worc</v>
      </c>
      <c r="AJ184" t="str">
        <f>ADMIN2026!$D$19</f>
        <v>Yate</v>
      </c>
    </row>
    <row r="185" spans="1:36">
      <c r="B185" s="94">
        <v>1</v>
      </c>
      <c r="C185" s="38" t="str">
        <f>IF(D185="","",HLOOKUP(D185,ADMIN2026!$B$146:$L$214,H185,FALSE))</f>
        <v/>
      </c>
      <c r="D185" s="38" t="str">
        <f>IF(E185="","",VLOOKUP(E185,ADMIN2026!$B$112:$D$141,2,FALSE))</f>
        <v/>
      </c>
      <c r="E185" s="4"/>
      <c r="F185" s="4"/>
      <c r="G185" s="6"/>
      <c r="H185" s="38" t="str">
        <f>IF(E185&gt;101,H183+2*I183,IF(E185&gt;10,H183+I183,IF(E185&gt;0,H183,"")))</f>
        <v/>
      </c>
      <c r="I185" s="38"/>
      <c r="J185" s="38">
        <f>VLOOKUP(B185,ADMIN2026!$B$64:$E$73,2,FALSE)*IF(G185="DQ",0,1)*IF(G185="DNF",0,1)*IF(G185="DNS",0,1)*IF(G185="",0,1)</f>
        <v>0</v>
      </c>
      <c r="K185" s="94">
        <f>J185</f>
        <v>0</v>
      </c>
      <c r="L185" s="38">
        <f>IF(D185="",0,IF(G185="NT",0,IF(G185="DQ",0,IF(G185="DNF",0,IF(G185="DNS",0,IF(G185+F185&lt;0.1,0,IF(60*F185+G185&gt;VLOOKUP(A183,ADMIN2026!$B$91:$D$109,3,FALSE),0,ADMIN2026!$D$89)))))))</f>
        <v>0</v>
      </c>
      <c r="M185">
        <f>INT(G185/10)</f>
        <v>0</v>
      </c>
      <c r="N185" s="8">
        <f>INT(G185)-10*M185</f>
        <v>0</v>
      </c>
      <c r="O185" s="8">
        <f t="shared" ref="O185:O192" si="219">INT((INT(10*(G185-N185-10*M185)+0.001))/1)</f>
        <v>0</v>
      </c>
      <c r="P185" s="8">
        <f>INT(100*(G185-N185-10*M185-O185/10)+0.5)</f>
        <v>0</v>
      </c>
      <c r="Q185" s="7">
        <f>F185</f>
        <v>0</v>
      </c>
      <c r="R185" s="7">
        <f>M185</f>
        <v>0</v>
      </c>
      <c r="S185" s="7">
        <f>N185</f>
        <v>0</v>
      </c>
      <c r="T185" s="7">
        <f>O185</f>
        <v>0</v>
      </c>
      <c r="U185" s="7">
        <f>P185</f>
        <v>0</v>
      </c>
      <c r="V185" t="str">
        <f>IF(G185="DQ","DQ",IF(G185="NT","NT",IF(G185="DNF","DNF",IF(G185="DNS","DNS",IF(D185="","",IF(F185="",IF(M185&gt;0,CONCATENATE(R185,S185,".",T185),CONCATENATE(S185,".",T185)),CONCATENATE(Q185,":",R185,S185,".",T185)))))))</f>
        <v/>
      </c>
      <c r="W185" t="str">
        <f>IF(G185="DQ","DQ",IF(G185="NT","NT",IF(G185="DNF","DNF",IF(G185="DNS","DNS",IF(D185="","",IF(F185="",IF(M185&gt;0,CONCATENATE(R185,S185,".",T185,U185),CONCATENATE(S185,".",T185,U185)),CONCATENATE(Q185,":",R185,S185,".",T185,U185)))))))</f>
        <v/>
      </c>
      <c r="X185" t="str">
        <f>IF(ADMIN2026!$G$8="Photo-finish timing",W185,V185)</f>
        <v/>
      </c>
      <c r="Y185" s="66" t="str">
        <f>IF(E185="","",IF(ADMIN2026!$G$8=ADMIN2026!$D$8,"",IF(P185&gt;0.5,"error 1/100th entry noted","")))</f>
        <v/>
      </c>
      <c r="AC185">
        <f>IF($D185=AC$1,$K185+$L185,0)</f>
        <v>0</v>
      </c>
      <c r="AD185">
        <f t="shared" ref="AD185:AJ192" si="220">IF($D185=AD$1,$K185+$L185,0)</f>
        <v>0</v>
      </c>
      <c r="AE185">
        <f t="shared" si="220"/>
        <v>0</v>
      </c>
      <c r="AF185">
        <f t="shared" si="220"/>
        <v>0</v>
      </c>
      <c r="AG185">
        <f t="shared" si="220"/>
        <v>0</v>
      </c>
      <c r="AH185">
        <f t="shared" si="220"/>
        <v>0</v>
      </c>
      <c r="AI185">
        <f t="shared" si="220"/>
        <v>0</v>
      </c>
      <c r="AJ185">
        <f t="shared" si="220"/>
        <v>0</v>
      </c>
    </row>
    <row r="186" spans="1:36">
      <c r="B186" s="94">
        <v>2</v>
      </c>
      <c r="C186" s="38" t="str">
        <f>IF(D186="","",HLOOKUP(D186,ADMIN2026!$B$146:$L$214,H186,FALSE))</f>
        <v/>
      </c>
      <c r="D186" s="38" t="str">
        <f>IF(E186="","",VLOOKUP(E186,ADMIN2026!$B$112:$D$141,2,FALSE))</f>
        <v/>
      </c>
      <c r="E186" s="4"/>
      <c r="F186" s="4"/>
      <c r="G186" s="6"/>
      <c r="H186" s="38" t="str">
        <f>IF(E186&gt;101,H183+2*I183,IF(E186&gt;10,H183+I183,IF(E186&gt;0,H183,"")))</f>
        <v/>
      </c>
      <c r="I186" s="38"/>
      <c r="J186" s="38">
        <f>VLOOKUP(B186,ADMIN2026!$B$64:$E$73,2,FALSE)*IF(G186="DQ",0,1)*IF(G186="DNF",0,1)*IF(G186="DNS",0,1)*IF(G186="",0,1)</f>
        <v>0</v>
      </c>
      <c r="K186" s="94">
        <f t="shared" ref="K186:K192" si="221">J186</f>
        <v>0</v>
      </c>
      <c r="L186" s="38">
        <f>IF(D186="",0,IF(G186="NT",0,IF(G186="DQ",0,IF(G186="DNF",0,IF(G186="DNS",0,IF(G186+F186&lt;0.1,0,IF(60*F186+G186&gt;VLOOKUP(A183,ADMIN2026!$B$91:$D$109,3,FALSE),0,ADMIN2026!$D$89)))))))</f>
        <v>0</v>
      </c>
      <c r="M186">
        <f t="shared" ref="M186:M192" si="222">INT(G186/10)</f>
        <v>0</v>
      </c>
      <c r="N186" s="8">
        <f t="shared" ref="N186:N192" si="223">INT(G186)-10*M186</f>
        <v>0</v>
      </c>
      <c r="O186" s="8">
        <f t="shared" si="219"/>
        <v>0</v>
      </c>
      <c r="P186" s="8">
        <f t="shared" ref="P186:P192" si="224">INT(100*(G186-N186-10*M186-O186/10)+0.5)</f>
        <v>0</v>
      </c>
      <c r="Q186" s="7">
        <f t="shared" ref="Q186:Q192" si="225">F186</f>
        <v>0</v>
      </c>
      <c r="R186" s="7">
        <f t="shared" ref="R186:R192" si="226">M186</f>
        <v>0</v>
      </c>
      <c r="S186" s="7">
        <f t="shared" ref="S186:S192" si="227">N186</f>
        <v>0</v>
      </c>
      <c r="T186" s="7">
        <f t="shared" ref="T186:T192" si="228">O186</f>
        <v>0</v>
      </c>
      <c r="U186" s="7">
        <f t="shared" ref="U186:U192" si="229">P186</f>
        <v>0</v>
      </c>
      <c r="V186" t="str">
        <f t="shared" ref="V186:V192" si="230">IF(G186="DQ","DQ",IF(G186="NT","NT",IF(G186="DNF","DNF",IF(G186="DNS","DNS",IF(D186="","",IF(F186="",IF(M186&gt;0,CONCATENATE(R186,S186,".",T186),CONCATENATE(S186,".",T186)),CONCATENATE(Q186,":",R186,S186,".",T186)))))))</f>
        <v/>
      </c>
      <c r="W186" t="str">
        <f t="shared" ref="W186:W192" si="231">IF(G186="DQ","DQ",IF(G186="NT","NT",IF(G186="DNF","DNF",IF(G186="DNS","DNS",IF(D186="","",IF(F186="",IF(M186&gt;0,CONCATENATE(R186,S186,".",T186,U186),CONCATENATE(S186,".",T186,U186)),CONCATENATE(Q186,":",R186,S186,".",T186,U186)))))))</f>
        <v/>
      </c>
      <c r="X186" t="str">
        <f>IF(ADMIN2026!$G$8="Photo-finish timing",W186,V186)</f>
        <v/>
      </c>
      <c r="Y186" s="66" t="str">
        <f>IF(E186="","",IF(ADMIN2026!$G$8=ADMIN2026!$D$8,"",IF(P186&gt;0.5,"error 1/100th entry noted","")))</f>
        <v/>
      </c>
      <c r="AC186">
        <f t="shared" ref="AC186:AC192" si="232">IF($D186=AC$1,$K186+$L186,0)</f>
        <v>0</v>
      </c>
      <c r="AD186">
        <f t="shared" si="220"/>
        <v>0</v>
      </c>
      <c r="AE186">
        <f t="shared" si="220"/>
        <v>0</v>
      </c>
      <c r="AF186">
        <f t="shared" si="220"/>
        <v>0</v>
      </c>
      <c r="AG186">
        <f t="shared" si="220"/>
        <v>0</v>
      </c>
      <c r="AH186">
        <f t="shared" si="220"/>
        <v>0</v>
      </c>
      <c r="AI186">
        <f t="shared" si="220"/>
        <v>0</v>
      </c>
      <c r="AJ186">
        <f t="shared" si="220"/>
        <v>0</v>
      </c>
    </row>
    <row r="187" spans="1:36">
      <c r="B187" s="94">
        <v>3</v>
      </c>
      <c r="C187" s="38" t="str">
        <f>IF(D187="","",HLOOKUP(D187,ADMIN2026!$B$146:$L$214,H187,FALSE))</f>
        <v/>
      </c>
      <c r="D187" s="38" t="str">
        <f>IF(E187="","",VLOOKUP(E187,ADMIN2026!$B$112:$D$141,2,FALSE))</f>
        <v/>
      </c>
      <c r="E187" s="4"/>
      <c r="F187" s="4"/>
      <c r="G187" s="6"/>
      <c r="H187" s="38" t="str">
        <f>IF(E187&gt;101,H183+2*I183,IF(E187&gt;10,H183+I183,IF(E187&gt;0,H183,"")))</f>
        <v/>
      </c>
      <c r="I187" s="38"/>
      <c r="J187" s="38">
        <f>VLOOKUP(B187,ADMIN2026!$B$64:$E$73,2,FALSE)*IF(G187="DQ",0,1)*IF(G187="DNF",0,1)*IF(G187="DNS",0,1)*IF(G187="",0,1)</f>
        <v>0</v>
      </c>
      <c r="K187" s="94">
        <f t="shared" si="221"/>
        <v>0</v>
      </c>
      <c r="L187" s="38">
        <f>IF(D187="",0,IF(G187="NT",0,IF(G187="DQ",0,IF(G187="DNF",0,IF(G187="DNS",0,IF(G187+F187&lt;0.1,0,IF(60*F187+G187&gt;VLOOKUP(A183,ADMIN2026!$B$91:$D$109,3,FALSE),0,ADMIN2026!$D$89)))))))</f>
        <v>0</v>
      </c>
      <c r="M187">
        <f t="shared" si="222"/>
        <v>0</v>
      </c>
      <c r="N187" s="8">
        <f t="shared" si="223"/>
        <v>0</v>
      </c>
      <c r="O187" s="8">
        <f t="shared" si="219"/>
        <v>0</v>
      </c>
      <c r="P187" s="8">
        <f t="shared" si="224"/>
        <v>0</v>
      </c>
      <c r="Q187" s="7">
        <f t="shared" si="225"/>
        <v>0</v>
      </c>
      <c r="R187" s="7">
        <f t="shared" si="226"/>
        <v>0</v>
      </c>
      <c r="S187" s="7">
        <f t="shared" si="227"/>
        <v>0</v>
      </c>
      <c r="T187" s="7">
        <f t="shared" si="228"/>
        <v>0</v>
      </c>
      <c r="U187" s="7">
        <f t="shared" si="229"/>
        <v>0</v>
      </c>
      <c r="V187" t="str">
        <f t="shared" si="230"/>
        <v/>
      </c>
      <c r="W187" t="str">
        <f t="shared" si="231"/>
        <v/>
      </c>
      <c r="X187" t="str">
        <f>IF(ADMIN2026!$G$8="Photo-finish timing",W187,V187)</f>
        <v/>
      </c>
      <c r="Y187" s="66" t="str">
        <f>IF(E187="","",IF(ADMIN2026!$G$8=ADMIN2026!$D$8,"",IF(P187&gt;0.5,"error 1/100th entry noted","")))</f>
        <v/>
      </c>
      <c r="AC187">
        <f t="shared" si="232"/>
        <v>0</v>
      </c>
      <c r="AD187">
        <f t="shared" si="220"/>
        <v>0</v>
      </c>
      <c r="AE187">
        <f t="shared" si="220"/>
        <v>0</v>
      </c>
      <c r="AF187">
        <f t="shared" si="220"/>
        <v>0</v>
      </c>
      <c r="AG187">
        <f t="shared" si="220"/>
        <v>0</v>
      </c>
      <c r="AH187">
        <f t="shared" si="220"/>
        <v>0</v>
      </c>
      <c r="AI187">
        <f t="shared" si="220"/>
        <v>0</v>
      </c>
      <c r="AJ187">
        <f t="shared" si="220"/>
        <v>0</v>
      </c>
    </row>
    <row r="188" spans="1:36">
      <c r="B188" s="94">
        <v>4</v>
      </c>
      <c r="C188" s="38" t="str">
        <f>IF(D188="","",HLOOKUP(D188,ADMIN2026!$B$146:$L$214,H188,FALSE))</f>
        <v/>
      </c>
      <c r="D188" s="38" t="str">
        <f>IF(E188="","",VLOOKUP(E188,ADMIN2026!$B$112:$D$141,2,FALSE))</f>
        <v/>
      </c>
      <c r="E188" s="4"/>
      <c r="F188" s="4"/>
      <c r="G188" s="6"/>
      <c r="H188" s="38" t="str">
        <f>IF(E188&gt;101,H183+2*I183,IF(E188&gt;10,H183+I183,IF(E188&gt;0,H183,"")))</f>
        <v/>
      </c>
      <c r="I188" s="38"/>
      <c r="J188" s="38">
        <f>VLOOKUP(B188,ADMIN2026!$B$64:$E$73,2,FALSE)*IF(G188="DQ",0,1)*IF(G188="DNF",0,1)*IF(G188="DNS",0,1)*IF(G188="",0,1)</f>
        <v>0</v>
      </c>
      <c r="K188" s="94">
        <f t="shared" si="221"/>
        <v>0</v>
      </c>
      <c r="L188" s="38">
        <f>IF(D188="",0,IF(G188="NT",0,IF(G188="DQ",0,IF(G188="DNF",0,IF(G188="DNS",0,IF(G188+F188&lt;0.1,0,IF(60*F188+G188&gt;VLOOKUP(A183,ADMIN2026!$B$91:$D$109,3,FALSE),0,ADMIN2026!$D$89)))))))</f>
        <v>0</v>
      </c>
      <c r="M188">
        <f t="shared" si="222"/>
        <v>0</v>
      </c>
      <c r="N188" s="8">
        <f t="shared" si="223"/>
        <v>0</v>
      </c>
      <c r="O188" s="8">
        <f t="shared" si="219"/>
        <v>0</v>
      </c>
      <c r="P188" s="8">
        <f t="shared" si="224"/>
        <v>0</v>
      </c>
      <c r="Q188" s="7">
        <f t="shared" si="225"/>
        <v>0</v>
      </c>
      <c r="R188" s="7">
        <f t="shared" si="226"/>
        <v>0</v>
      </c>
      <c r="S188" s="7">
        <f t="shared" si="227"/>
        <v>0</v>
      </c>
      <c r="T188" s="7">
        <f t="shared" si="228"/>
        <v>0</v>
      </c>
      <c r="U188" s="7">
        <f t="shared" si="229"/>
        <v>0</v>
      </c>
      <c r="V188" t="str">
        <f t="shared" si="230"/>
        <v/>
      </c>
      <c r="W188" t="str">
        <f t="shared" si="231"/>
        <v/>
      </c>
      <c r="X188" t="str">
        <f>IF(ADMIN2026!$G$8="Photo-finish timing",W188,V188)</f>
        <v/>
      </c>
      <c r="Y188" s="66" t="str">
        <f>IF(E188="","",IF(ADMIN2026!$G$8=ADMIN2026!$D$8,"",IF(P188&gt;0.5,"error 1/100th entry noted","")))</f>
        <v/>
      </c>
      <c r="AC188">
        <f t="shared" si="232"/>
        <v>0</v>
      </c>
      <c r="AD188">
        <f t="shared" si="220"/>
        <v>0</v>
      </c>
      <c r="AE188">
        <f t="shared" si="220"/>
        <v>0</v>
      </c>
      <c r="AF188">
        <f t="shared" si="220"/>
        <v>0</v>
      </c>
      <c r="AG188">
        <f t="shared" si="220"/>
        <v>0</v>
      </c>
      <c r="AH188">
        <f t="shared" si="220"/>
        <v>0</v>
      </c>
      <c r="AI188">
        <f t="shared" si="220"/>
        <v>0</v>
      </c>
      <c r="AJ188">
        <f t="shared" si="220"/>
        <v>0</v>
      </c>
    </row>
    <row r="189" spans="1:36">
      <c r="B189" s="94">
        <v>5</v>
      </c>
      <c r="C189" s="38" t="str">
        <f>IF(D189="","",HLOOKUP(D189,ADMIN2026!$B$146:$L$214,H189,FALSE))</f>
        <v/>
      </c>
      <c r="D189" s="38" t="str">
        <f>IF(E189="","",VLOOKUP(E189,ADMIN2026!$B$112:$D$141,2,FALSE))</f>
        <v/>
      </c>
      <c r="E189" s="4"/>
      <c r="F189" s="4"/>
      <c r="G189" s="6"/>
      <c r="H189" s="38" t="str">
        <f>IF(E189&gt;101,H183+2*I183,IF(E189&gt;10,H183+I183,IF(E189&gt;0,H183,"")))</f>
        <v/>
      </c>
      <c r="I189" s="38"/>
      <c r="J189" s="38">
        <f>VLOOKUP(B189,ADMIN2026!$B$64:$E$73,2,FALSE)*IF(G189="DQ",0,1)*IF(G189="DNF",0,1)*IF(G189="DNS",0,1)*IF(G189="",0,1)</f>
        <v>0</v>
      </c>
      <c r="K189" s="94">
        <f t="shared" si="221"/>
        <v>0</v>
      </c>
      <c r="L189" s="38">
        <f>IF(D189="",0,IF(G189="NT",0,IF(G189="DQ",0,IF(G189="DNF",0,IF(G189="DNS",0,IF(G189+F189&lt;0.1,0,IF(60*F189+G189&gt;VLOOKUP(A183,ADMIN2026!$B$91:$D$109,3,FALSE),0,ADMIN2026!$D$89)))))))</f>
        <v>0</v>
      </c>
      <c r="M189">
        <f t="shared" si="222"/>
        <v>0</v>
      </c>
      <c r="N189" s="8">
        <f t="shared" si="223"/>
        <v>0</v>
      </c>
      <c r="O189" s="8">
        <f t="shared" si="219"/>
        <v>0</v>
      </c>
      <c r="P189" s="8">
        <f t="shared" si="224"/>
        <v>0</v>
      </c>
      <c r="Q189" s="7">
        <f t="shared" si="225"/>
        <v>0</v>
      </c>
      <c r="R189" s="7">
        <f t="shared" si="226"/>
        <v>0</v>
      </c>
      <c r="S189" s="7">
        <f t="shared" si="227"/>
        <v>0</v>
      </c>
      <c r="T189" s="7">
        <f t="shared" si="228"/>
        <v>0</v>
      </c>
      <c r="U189" s="7">
        <f t="shared" si="229"/>
        <v>0</v>
      </c>
      <c r="V189" t="str">
        <f t="shared" si="230"/>
        <v/>
      </c>
      <c r="W189" t="str">
        <f t="shared" si="231"/>
        <v/>
      </c>
      <c r="X189" t="str">
        <f>IF(ADMIN2026!$G$8="Photo-finish timing",W189,V189)</f>
        <v/>
      </c>
      <c r="Y189" s="66" t="str">
        <f>IF(E189="","",IF(ADMIN2026!$G$8=ADMIN2026!$D$8,"",IF(P189&gt;0.5,"error 1/100th entry noted","")))</f>
        <v/>
      </c>
      <c r="AC189">
        <f t="shared" si="232"/>
        <v>0</v>
      </c>
      <c r="AD189">
        <f t="shared" si="220"/>
        <v>0</v>
      </c>
      <c r="AE189">
        <f t="shared" si="220"/>
        <v>0</v>
      </c>
      <c r="AF189">
        <f t="shared" si="220"/>
        <v>0</v>
      </c>
      <c r="AG189">
        <f t="shared" si="220"/>
        <v>0</v>
      </c>
      <c r="AH189">
        <f t="shared" si="220"/>
        <v>0</v>
      </c>
      <c r="AI189">
        <f t="shared" si="220"/>
        <v>0</v>
      </c>
      <c r="AJ189">
        <f t="shared" si="220"/>
        <v>0</v>
      </c>
    </row>
    <row r="190" spans="1:36">
      <c r="B190" s="94">
        <v>6</v>
      </c>
      <c r="C190" s="38" t="str">
        <f>IF(D190="","",HLOOKUP(D190,ADMIN2026!$B$146:$L$214,H190,FALSE))</f>
        <v/>
      </c>
      <c r="D190" s="38" t="str">
        <f>IF(E190="","",VLOOKUP(E190,ADMIN2026!$B$112:$D$141,2,FALSE))</f>
        <v/>
      </c>
      <c r="E190" s="4"/>
      <c r="F190" s="4"/>
      <c r="G190" s="6"/>
      <c r="H190" s="38" t="str">
        <f>IF(E190&gt;101,H183+2*I183,IF(E190&gt;10,H183+I183,IF(E190&gt;0,H183,"")))</f>
        <v/>
      </c>
      <c r="I190" s="38"/>
      <c r="J190" s="38">
        <f>VLOOKUP(B190,ADMIN2026!$B$64:$E$73,2,FALSE)*IF(G190="DQ",0,1)*IF(G190="DNF",0,1)*IF(G190="DNS",0,1)*IF(G190="",0,1)</f>
        <v>0</v>
      </c>
      <c r="K190" s="94">
        <f t="shared" si="221"/>
        <v>0</v>
      </c>
      <c r="L190" s="38">
        <f>IF(D190="",0,IF(G190="NT",0,IF(G190="DQ",0,IF(G190="DNF",0,IF(G190="DNS",0,IF(G190+F190&lt;0.1,0,IF(60*F190+G190&gt;VLOOKUP(A183,ADMIN2026!$B$91:$D$109,3,FALSE),0,ADMIN2026!$D$89)))))))</f>
        <v>0</v>
      </c>
      <c r="M190">
        <f t="shared" si="222"/>
        <v>0</v>
      </c>
      <c r="N190" s="8">
        <f t="shared" si="223"/>
        <v>0</v>
      </c>
      <c r="O190" s="8">
        <f t="shared" si="219"/>
        <v>0</v>
      </c>
      <c r="P190" s="8">
        <f t="shared" si="224"/>
        <v>0</v>
      </c>
      <c r="Q190" s="7">
        <f t="shared" si="225"/>
        <v>0</v>
      </c>
      <c r="R190" s="7">
        <f t="shared" si="226"/>
        <v>0</v>
      </c>
      <c r="S190" s="7">
        <f t="shared" si="227"/>
        <v>0</v>
      </c>
      <c r="T190" s="7">
        <f t="shared" si="228"/>
        <v>0</v>
      </c>
      <c r="U190" s="7">
        <f t="shared" si="229"/>
        <v>0</v>
      </c>
      <c r="V190" t="str">
        <f t="shared" si="230"/>
        <v/>
      </c>
      <c r="W190" t="str">
        <f t="shared" si="231"/>
        <v/>
      </c>
      <c r="X190" t="str">
        <f>IF(ADMIN2026!$G$8="Photo-finish timing",W190,V190)</f>
        <v/>
      </c>
      <c r="Y190" s="66" t="str">
        <f>IF(E190="","",IF(ADMIN2026!$G$8=ADMIN2026!$D$8,"",IF(P190&gt;0.5,"error 1/100th entry noted","")))</f>
        <v/>
      </c>
      <c r="AC190">
        <f t="shared" si="232"/>
        <v>0</v>
      </c>
      <c r="AD190">
        <f t="shared" si="220"/>
        <v>0</v>
      </c>
      <c r="AE190">
        <f t="shared" si="220"/>
        <v>0</v>
      </c>
      <c r="AF190">
        <f t="shared" si="220"/>
        <v>0</v>
      </c>
      <c r="AG190">
        <f t="shared" si="220"/>
        <v>0</v>
      </c>
      <c r="AH190">
        <f t="shared" si="220"/>
        <v>0</v>
      </c>
      <c r="AI190">
        <f t="shared" si="220"/>
        <v>0</v>
      </c>
      <c r="AJ190">
        <f t="shared" si="220"/>
        <v>0</v>
      </c>
    </row>
    <row r="191" spans="1:36">
      <c r="B191" s="94">
        <v>7</v>
      </c>
      <c r="C191" s="38" t="str">
        <f>IF(D191="","",HLOOKUP(D191,ADMIN2026!$B$146:$L$214,H191,FALSE))</f>
        <v/>
      </c>
      <c r="D191" s="38" t="str">
        <f>IF(E191="","",VLOOKUP(E191,ADMIN2026!$B$112:$D$141,2,FALSE))</f>
        <v/>
      </c>
      <c r="E191" s="4"/>
      <c r="F191" s="4"/>
      <c r="G191" s="6"/>
      <c r="H191" s="38" t="str">
        <f>IF(E191&gt;101,H183+2*I183,IF(E191&gt;10,H183+I183,IF(E191&gt;0,H183,"")))</f>
        <v/>
      </c>
      <c r="I191" s="38"/>
      <c r="J191" s="38">
        <f>VLOOKUP(B191,ADMIN2026!$B$64:$E$73,2,FALSE)*IF(G191="DQ",0,1)*IF(G191="DNF",0,1)*IF(G191="DNS",0,1)*IF(G191="",0,1)</f>
        <v>0</v>
      </c>
      <c r="K191" s="94">
        <f t="shared" si="221"/>
        <v>0</v>
      </c>
      <c r="L191" s="38">
        <f>IF(D191="",0,IF(G191="NT",0,IF(G191="DQ",0,IF(G191="DNF",0,IF(G191="DNS",0,IF(G191+F191&lt;0.1,0,IF(60*F191+G191&gt;VLOOKUP(A183,ADMIN2026!$B$91:$D$109,3,FALSE),0,ADMIN2026!$D$89)))))))</f>
        <v>0</v>
      </c>
      <c r="M191">
        <f t="shared" si="222"/>
        <v>0</v>
      </c>
      <c r="N191" s="8">
        <f t="shared" si="223"/>
        <v>0</v>
      </c>
      <c r="O191" s="8">
        <f t="shared" si="219"/>
        <v>0</v>
      </c>
      <c r="P191" s="8">
        <f t="shared" si="224"/>
        <v>0</v>
      </c>
      <c r="Q191" s="7">
        <f t="shared" si="225"/>
        <v>0</v>
      </c>
      <c r="R191" s="7">
        <f t="shared" si="226"/>
        <v>0</v>
      </c>
      <c r="S191" s="7">
        <f t="shared" si="227"/>
        <v>0</v>
      </c>
      <c r="T191" s="7">
        <f t="shared" si="228"/>
        <v>0</v>
      </c>
      <c r="U191" s="7">
        <f t="shared" si="229"/>
        <v>0</v>
      </c>
      <c r="V191" t="str">
        <f t="shared" si="230"/>
        <v/>
      </c>
      <c r="W191" t="str">
        <f t="shared" si="231"/>
        <v/>
      </c>
      <c r="X191" t="str">
        <f>IF(ADMIN2026!$G$8="Photo-finish timing",W191,V191)</f>
        <v/>
      </c>
      <c r="Y191" s="66" t="str">
        <f>IF(E191="","",IF(ADMIN2026!$G$8=ADMIN2026!$D$8,"",IF(P191&gt;0.5,"error 1/100th entry noted","")))</f>
        <v/>
      </c>
      <c r="AC191">
        <f t="shared" si="232"/>
        <v>0</v>
      </c>
      <c r="AD191">
        <f t="shared" si="220"/>
        <v>0</v>
      </c>
      <c r="AE191">
        <f t="shared" si="220"/>
        <v>0</v>
      </c>
      <c r="AF191">
        <f t="shared" si="220"/>
        <v>0</v>
      </c>
      <c r="AG191">
        <f t="shared" si="220"/>
        <v>0</v>
      </c>
      <c r="AH191">
        <f t="shared" si="220"/>
        <v>0</v>
      </c>
      <c r="AI191">
        <f t="shared" si="220"/>
        <v>0</v>
      </c>
      <c r="AJ191">
        <f t="shared" si="220"/>
        <v>0</v>
      </c>
    </row>
    <row r="192" spans="1:36">
      <c r="B192" s="94">
        <v>8</v>
      </c>
      <c r="C192" s="38" t="str">
        <f>IF(D192="","",HLOOKUP(D192,ADMIN2026!$B$146:$L$214,H192,FALSE))</f>
        <v/>
      </c>
      <c r="D192" s="38" t="str">
        <f>IF(E192="","",VLOOKUP(E192,ADMIN2026!$B$112:$D$141,2,FALSE))</f>
        <v/>
      </c>
      <c r="E192" s="4"/>
      <c r="F192" s="4"/>
      <c r="G192" s="6"/>
      <c r="H192" s="38" t="str">
        <f>IF(E192&gt;101,H183+2*I183,IF(E192&gt;10,H183+I183,IF(E192&gt;0,H183,"")))</f>
        <v/>
      </c>
      <c r="I192" s="38"/>
      <c r="J192" s="38">
        <f>VLOOKUP(B192,ADMIN2026!$B$64:$E$73,2,FALSE)*IF(G192="DQ",0,1)*IF(G192="DNF",0,1)*IF(G192="DNS",0,1)*IF(G192="",0,1)</f>
        <v>0</v>
      </c>
      <c r="K192" s="94">
        <f t="shared" si="221"/>
        <v>0</v>
      </c>
      <c r="L192" s="38">
        <f>IF(D192="",0,IF(G192="NT",0,IF(G192="DQ",0,IF(G192="DNF",0,IF(G192="DNS",0,IF(G192+F192&lt;0.1,0,IF(60*F192+G192&gt;VLOOKUP(A183,ADMIN2026!$B$91:$D$109,3,FALSE),0,ADMIN2026!$D$89)))))))</f>
        <v>0</v>
      </c>
      <c r="M192">
        <f t="shared" si="222"/>
        <v>0</v>
      </c>
      <c r="N192" s="8">
        <f t="shared" si="223"/>
        <v>0</v>
      </c>
      <c r="O192" s="8">
        <f t="shared" si="219"/>
        <v>0</v>
      </c>
      <c r="P192" s="8">
        <f t="shared" si="224"/>
        <v>0</v>
      </c>
      <c r="Q192" s="7">
        <f t="shared" si="225"/>
        <v>0</v>
      </c>
      <c r="R192" s="7">
        <f t="shared" si="226"/>
        <v>0</v>
      </c>
      <c r="S192" s="7">
        <f t="shared" si="227"/>
        <v>0</v>
      </c>
      <c r="T192" s="7">
        <f t="shared" si="228"/>
        <v>0</v>
      </c>
      <c r="U192" s="7">
        <f t="shared" si="229"/>
        <v>0</v>
      </c>
      <c r="V192" t="str">
        <f t="shared" si="230"/>
        <v/>
      </c>
      <c r="W192" t="str">
        <f t="shared" si="231"/>
        <v/>
      </c>
      <c r="X192" t="str">
        <f>IF(ADMIN2026!$G$8="Photo-finish timing",W192,V192)</f>
        <v/>
      </c>
      <c r="Y192" s="66" t="str">
        <f>IF(E192="","",IF(ADMIN2026!$G$8=ADMIN2026!$D$8,"",IF(P192&gt;0.5,"error 1/100th entry noted","")))</f>
        <v/>
      </c>
      <c r="AC192">
        <f t="shared" si="232"/>
        <v>0</v>
      </c>
      <c r="AD192">
        <f t="shared" si="220"/>
        <v>0</v>
      </c>
      <c r="AE192">
        <f t="shared" si="220"/>
        <v>0</v>
      </c>
      <c r="AF192">
        <f t="shared" si="220"/>
        <v>0</v>
      </c>
      <c r="AG192">
        <f t="shared" si="220"/>
        <v>0</v>
      </c>
      <c r="AH192">
        <f t="shared" si="220"/>
        <v>0</v>
      </c>
      <c r="AI192">
        <f t="shared" si="220"/>
        <v>0</v>
      </c>
      <c r="AJ192">
        <f t="shared" si="220"/>
        <v>0</v>
      </c>
    </row>
    <row r="193" spans="1:36">
      <c r="A193" s="3" t="s">
        <v>0</v>
      </c>
      <c r="B193" s="3"/>
      <c r="C193" s="3"/>
      <c r="D193" s="3"/>
      <c r="E193" s="3"/>
      <c r="F193" s="3"/>
      <c r="G193" s="67"/>
      <c r="H193" s="3" t="str">
        <f>H182</f>
        <v>line base</v>
      </c>
      <c r="I193" s="3" t="str">
        <f>I182</f>
        <v>step</v>
      </c>
      <c r="J193" s="3"/>
      <c r="K193" s="3"/>
      <c r="L193" s="3"/>
      <c r="M193" s="3"/>
      <c r="N193" s="3"/>
      <c r="O193" s="3"/>
      <c r="P193" s="3"/>
      <c r="Q193" s="3"/>
      <c r="R193" s="3"/>
      <c r="S193" s="3"/>
      <c r="T193" s="3"/>
      <c r="U193" s="3"/>
      <c r="V193" s="3"/>
      <c r="W193" s="3"/>
      <c r="X193" s="3"/>
      <c r="Y193" s="3"/>
      <c r="Z193" s="3"/>
      <c r="AA193" s="3"/>
    </row>
    <row r="194" spans="1:36">
      <c r="A194" s="3">
        <f>C182</f>
        <v>800</v>
      </c>
      <c r="B194" s="37" t="s">
        <v>286</v>
      </c>
      <c r="C194" s="37"/>
      <c r="D194" s="37"/>
      <c r="E194" s="37"/>
      <c r="F194" s="37" t="str">
        <f t="shared" ref="F194:G194" si="233">F183</f>
        <v>Perf. Minutes</v>
      </c>
      <c r="G194" s="63" t="str">
        <f t="shared" si="233"/>
        <v>Perf. Seconds</v>
      </c>
      <c r="H194" s="37">
        <f>VLOOKUP(A194,ADMIN2026!$B$146:$M$166,12,FALSE)</f>
        <v>6</v>
      </c>
      <c r="I194" s="37">
        <f>$I$3</f>
        <v>24</v>
      </c>
      <c r="J194" s="37" t="s">
        <v>79</v>
      </c>
      <c r="K194" s="37" t="s">
        <v>59</v>
      </c>
      <c r="L194" s="37" t="s">
        <v>83</v>
      </c>
      <c r="M194" s="3" t="s">
        <v>132</v>
      </c>
      <c r="N194" s="3" t="s">
        <v>132</v>
      </c>
      <c r="O194" s="3" t="s">
        <v>133</v>
      </c>
      <c r="P194" s="3" t="s">
        <v>193</v>
      </c>
      <c r="Q194" s="3" t="s">
        <v>137</v>
      </c>
      <c r="R194" s="3" t="s">
        <v>192</v>
      </c>
      <c r="S194" s="3" t="s">
        <v>134</v>
      </c>
      <c r="T194" s="3" t="s">
        <v>135</v>
      </c>
      <c r="U194" s="3" t="s">
        <v>194</v>
      </c>
      <c r="V194" s="3" t="s">
        <v>195</v>
      </c>
      <c r="W194" s="3" t="s">
        <v>197</v>
      </c>
      <c r="X194" s="3" t="s">
        <v>136</v>
      </c>
      <c r="Y194" s="3" t="s">
        <v>236</v>
      </c>
      <c r="Z194" s="3"/>
      <c r="AA194" s="3"/>
    </row>
    <row r="195" spans="1:36">
      <c r="A195" s="64" t="str">
        <f>$A$4</f>
        <v>MEN</v>
      </c>
      <c r="B195" s="37" t="s">
        <v>59</v>
      </c>
      <c r="C195" s="37" t="s">
        <v>60</v>
      </c>
      <c r="D195" s="37" t="s">
        <v>61</v>
      </c>
      <c r="E195" s="37" t="s">
        <v>108</v>
      </c>
      <c r="F195" s="37" t="str">
        <f t="shared" ref="F195:G195" si="234">F184</f>
        <v>Whole mins.</v>
      </c>
      <c r="G195" s="63" t="str">
        <f t="shared" si="234"/>
        <v>xx.yy or xx.y</v>
      </c>
      <c r="H195" s="37" t="str">
        <f>H184</f>
        <v>line to look up</v>
      </c>
      <c r="I195" s="37"/>
      <c r="J195" s="37" t="s">
        <v>80</v>
      </c>
      <c r="K195" s="37" t="s">
        <v>80</v>
      </c>
      <c r="L195" s="37" t="s">
        <v>80</v>
      </c>
      <c r="M195" s="3" t="s">
        <v>192</v>
      </c>
      <c r="N195" s="3" t="s">
        <v>130</v>
      </c>
      <c r="O195" s="3" t="s">
        <v>130</v>
      </c>
      <c r="P195" s="3" t="s">
        <v>130</v>
      </c>
      <c r="Q195" s="3" t="s">
        <v>131</v>
      </c>
      <c r="R195" s="3" t="s">
        <v>131</v>
      </c>
      <c r="S195" s="3" t="s">
        <v>131</v>
      </c>
      <c r="T195" s="3" t="s">
        <v>131</v>
      </c>
      <c r="U195" s="3" t="s">
        <v>131</v>
      </c>
      <c r="V195" s="3" t="s">
        <v>196</v>
      </c>
      <c r="W195" s="3" t="s">
        <v>196</v>
      </c>
      <c r="X195" s="3" t="s">
        <v>146</v>
      </c>
      <c r="Y195" s="3" t="s">
        <v>237</v>
      </c>
      <c r="Z195" s="3"/>
      <c r="AA195" s="3"/>
      <c r="AC195" t="str">
        <f>ADMIN2026!$D$12</f>
        <v>B&amp;R</v>
      </c>
      <c r="AD195" t="str">
        <f>ADMIN2026!$D$13</f>
        <v>Chelt</v>
      </c>
      <c r="AE195" t="str">
        <f>ADMIN2026!$D$14</f>
        <v>D&amp;S</v>
      </c>
      <c r="AF195" t="str">
        <f>ADMIN2026!$D$15</f>
        <v>HereF</v>
      </c>
      <c r="AG195" t="str">
        <f>ADMIN2026!$D$16</f>
        <v>K&amp;S</v>
      </c>
      <c r="AH195" t="str">
        <f>ADMIN2026!$D$17</f>
        <v>Tipton</v>
      </c>
      <c r="AI195" t="str">
        <f>ADMIN2026!$D$18</f>
        <v>Worc</v>
      </c>
      <c r="AJ195" t="str">
        <f>ADMIN2026!$D$19</f>
        <v>Yate</v>
      </c>
    </row>
    <row r="196" spans="1:36">
      <c r="B196" s="94">
        <v>1</v>
      </c>
      <c r="C196" s="38" t="str">
        <f>IF(D196="","",HLOOKUP(D196,ADMIN2026!$B$146:$L$214,H196,FALSE))</f>
        <v/>
      </c>
      <c r="D196" s="38" t="str">
        <f>IF(E196="","",VLOOKUP(E196,ADMIN2026!$B$112:$D$141,2,FALSE))</f>
        <v/>
      </c>
      <c r="E196" s="4"/>
      <c r="F196" s="4"/>
      <c r="G196" s="6"/>
      <c r="H196" s="38" t="str">
        <f>IF(E196&gt;101,H194+2*I194,IF(E196&gt;10,H194+I194,IF(E196&gt;0,H194,"")))</f>
        <v/>
      </c>
      <c r="I196" s="38"/>
      <c r="J196" s="38">
        <f>VLOOKUP(B196,ADMIN2026!$B$64:$F$79,3,FALSE)*IF(G196="DQ",0,1)*IF(G196="DNF",0,1)*IF(G196="DNS",0,1)*IF(G196="",0,1)</f>
        <v>0</v>
      </c>
      <c r="K196" s="94">
        <f>J196</f>
        <v>0</v>
      </c>
      <c r="L196" s="38">
        <f>IF(D196="",0,IF(G196="NT",0,IF(G196="DQ",0,IF(G196="DNF",0,IF(G196="DNS",0,IF(G196+F196&lt;0.1,0,IF(60*F196+G196&gt;VLOOKUP(A194,ADMIN2026!$B$91:$D$109,3,FALSE),0,ADMIN2026!$D$89)))))))</f>
        <v>0</v>
      </c>
      <c r="M196">
        <f>INT(G196/10)</f>
        <v>0</v>
      </c>
      <c r="N196" s="8">
        <f>INT(G196)-10*M196</f>
        <v>0</v>
      </c>
      <c r="O196" s="8">
        <f t="shared" ref="O196:O203" si="235">INT((INT(10*(G196-N196-10*M196)+0.001))/1)</f>
        <v>0</v>
      </c>
      <c r="P196" s="8">
        <f>INT(100*(G196-N196-10*M196-O196/10)+0.5)</f>
        <v>0</v>
      </c>
      <c r="Q196" s="7">
        <f>F196</f>
        <v>0</v>
      </c>
      <c r="R196" s="7">
        <f>M196</f>
        <v>0</v>
      </c>
      <c r="S196" s="7">
        <f>N196</f>
        <v>0</v>
      </c>
      <c r="T196" s="7">
        <f>O196</f>
        <v>0</v>
      </c>
      <c r="U196" s="7">
        <f>P196</f>
        <v>0</v>
      </c>
      <c r="V196" t="str">
        <f>IF(G196="DQ","DQ",IF(G196="NT","NT",IF(G196="DNF","DNF",IF(G196="DNS","DNS",IF(D196="","",IF(F196="",IF(M196&gt;0,CONCATENATE(R196,S196,".",T196),CONCATENATE(S196,".",T196)),CONCATENATE(Q196,":",R196,S196,".",T196)))))))</f>
        <v/>
      </c>
      <c r="W196" t="str">
        <f>IF(G196="DQ","DQ",IF(G196="NT","NT",IF(G196="DNF","DNF",IF(G196="DNS","DNS",IF(D196="","",IF(F196="",IF(M196&gt;0,CONCATENATE(R196,S196,".",T196,U196),CONCATENATE(S196,".",T196,U196)),CONCATENATE(Q196,":",R196,S196,".",T196,U196)))))))</f>
        <v/>
      </c>
      <c r="X196" t="str">
        <f>IF(ADMIN2026!$G$8="Photo-finish timing",W196,V196)</f>
        <v/>
      </c>
      <c r="Y196" s="66" t="str">
        <f>IF(E196="","",IF(ADMIN2026!$G$8=ADMIN2026!$D$8,"",IF(P196&gt;0.5,"error 1/100th entry noted","")))</f>
        <v/>
      </c>
      <c r="AC196">
        <f>IF($D196=AC$1,$K196+$L196,0)</f>
        <v>0</v>
      </c>
      <c r="AD196">
        <f t="shared" ref="AD196:AJ203" si="236">IF($D196=AD$1,$K196+$L196,0)</f>
        <v>0</v>
      </c>
      <c r="AE196">
        <f t="shared" si="236"/>
        <v>0</v>
      </c>
      <c r="AF196">
        <f t="shared" si="236"/>
        <v>0</v>
      </c>
      <c r="AG196">
        <f t="shared" si="236"/>
        <v>0</v>
      </c>
      <c r="AH196">
        <f t="shared" si="236"/>
        <v>0</v>
      </c>
      <c r="AI196">
        <f t="shared" si="236"/>
        <v>0</v>
      </c>
      <c r="AJ196">
        <f t="shared" si="236"/>
        <v>0</v>
      </c>
    </row>
    <row r="197" spans="1:36">
      <c r="B197" s="94">
        <v>2</v>
      </c>
      <c r="C197" s="38" t="str">
        <f>IF(D197="","",HLOOKUP(D197,ADMIN2026!$B$146:$L$214,H197,FALSE))</f>
        <v/>
      </c>
      <c r="D197" s="38" t="str">
        <f>IF(E197="","",VLOOKUP(E197,ADMIN2026!$B$112:$D$141,2,FALSE))</f>
        <v/>
      </c>
      <c r="E197" s="4"/>
      <c r="F197" s="4"/>
      <c r="G197" s="6"/>
      <c r="H197" s="38" t="str">
        <f>IF(E197&gt;101,H194+2*I194,IF(E197&gt;10,H194+I194,IF(E197&gt;0,H194,"")))</f>
        <v/>
      </c>
      <c r="I197" s="38"/>
      <c r="J197" s="38">
        <f>VLOOKUP(B197,ADMIN2026!$B$64:$F$79,3,FALSE)*IF(G197="DQ",0,1)*IF(G197="DNF",0,1)*IF(G197="DNS",0,1)*IF(G197="",0,1)</f>
        <v>0</v>
      </c>
      <c r="K197" s="94">
        <f t="shared" ref="K197:K203" si="237">J197</f>
        <v>0</v>
      </c>
      <c r="L197" s="38">
        <f>IF(D197="",0,IF(G197="NT",0,IF(G197="DQ",0,IF(G197="DNF",0,IF(G197="DNS",0,IF(G197+F197&lt;0.1,0,IF(60*F197+G197&gt;VLOOKUP(A194,ADMIN2026!$B$91:$D$109,3,FALSE),0,ADMIN2026!$D$89)))))))</f>
        <v>0</v>
      </c>
      <c r="M197">
        <f t="shared" ref="M197:M203" si="238">INT(G197/10)</f>
        <v>0</v>
      </c>
      <c r="N197" s="8">
        <f t="shared" ref="N197:N203" si="239">INT(G197)-10*M197</f>
        <v>0</v>
      </c>
      <c r="O197" s="8">
        <f t="shared" si="235"/>
        <v>0</v>
      </c>
      <c r="P197" s="8">
        <f t="shared" ref="P197:P203" si="240">INT(100*(G197-N197-10*M197-O197/10)+0.5)</f>
        <v>0</v>
      </c>
      <c r="Q197" s="7">
        <f t="shared" ref="Q197:Q203" si="241">F197</f>
        <v>0</v>
      </c>
      <c r="R197" s="7">
        <f t="shared" ref="R197:R203" si="242">M197</f>
        <v>0</v>
      </c>
      <c r="S197" s="7">
        <f t="shared" ref="S197:S203" si="243">N197</f>
        <v>0</v>
      </c>
      <c r="T197" s="7">
        <f t="shared" ref="T197:T203" si="244">O197</f>
        <v>0</v>
      </c>
      <c r="U197" s="7">
        <f t="shared" ref="U197:U203" si="245">P197</f>
        <v>0</v>
      </c>
      <c r="V197" t="str">
        <f t="shared" ref="V197:V203" si="246">IF(G197="DQ","DQ",IF(G197="NT","NT",IF(G197="DNF","DNF",IF(G197="DNS","DNS",IF(D197="","",IF(F197="",IF(M197&gt;0,CONCATENATE(R197,S197,".",T197),CONCATENATE(S197,".",T197)),CONCATENATE(Q197,":",R197,S197,".",T197)))))))</f>
        <v/>
      </c>
      <c r="W197" t="str">
        <f t="shared" ref="W197:W203" si="247">IF(G197="DQ","DQ",IF(G197="NT","NT",IF(G197="DNF","DNF",IF(G197="DNS","DNS",IF(D197="","",IF(F197="",IF(M197&gt;0,CONCATENATE(R197,S197,".",T197,U197),CONCATENATE(S197,".",T197,U197)),CONCATENATE(Q197,":",R197,S197,".",T197,U197)))))))</f>
        <v/>
      </c>
      <c r="X197" t="str">
        <f>IF(ADMIN2026!$G$8="Photo-finish timing",W197,V197)</f>
        <v/>
      </c>
      <c r="Y197" s="66" t="str">
        <f>IF(E197="","",IF(ADMIN2026!$G$8=ADMIN2026!$D$8,"",IF(P197&gt;0.5,"error 1/100th entry noted","")))</f>
        <v/>
      </c>
      <c r="AC197">
        <f t="shared" ref="AC197:AC203" si="248">IF($D197=AC$1,$K197+$L197,0)</f>
        <v>0</v>
      </c>
      <c r="AD197">
        <f t="shared" si="236"/>
        <v>0</v>
      </c>
      <c r="AE197">
        <f t="shared" si="236"/>
        <v>0</v>
      </c>
      <c r="AF197">
        <f t="shared" si="236"/>
        <v>0</v>
      </c>
      <c r="AG197">
        <f t="shared" si="236"/>
        <v>0</v>
      </c>
      <c r="AH197">
        <f t="shared" si="236"/>
        <v>0</v>
      </c>
      <c r="AI197">
        <f t="shared" si="236"/>
        <v>0</v>
      </c>
      <c r="AJ197">
        <f t="shared" si="236"/>
        <v>0</v>
      </c>
    </row>
    <row r="198" spans="1:36">
      <c r="B198" s="94">
        <v>3</v>
      </c>
      <c r="C198" s="38" t="str">
        <f>IF(D198="","",HLOOKUP(D198,ADMIN2026!$B$146:$L$214,H198,FALSE))</f>
        <v/>
      </c>
      <c r="D198" s="38" t="str">
        <f>IF(E198="","",VLOOKUP(E198,ADMIN2026!$B$112:$D$141,2,FALSE))</f>
        <v/>
      </c>
      <c r="E198" s="4"/>
      <c r="F198" s="4"/>
      <c r="G198" s="6"/>
      <c r="H198" s="38" t="str">
        <f>IF(E198&gt;101,H194+2*I194,IF(E198&gt;10,H194+I194,IF(E198&gt;0,H194,"")))</f>
        <v/>
      </c>
      <c r="I198" s="38"/>
      <c r="J198" s="38">
        <f>VLOOKUP(B198,ADMIN2026!$B$64:$F$79,3,FALSE)*IF(G198="DQ",0,1)*IF(G198="DNF",0,1)*IF(G198="DNS",0,1)*IF(G198="",0,1)</f>
        <v>0</v>
      </c>
      <c r="K198" s="94">
        <f t="shared" si="237"/>
        <v>0</v>
      </c>
      <c r="L198" s="38">
        <f>IF(D198="",0,IF(G198="NT",0,IF(G198="DQ",0,IF(G198="DNF",0,IF(G198="DNS",0,IF(G198+F198&lt;0.1,0,IF(60*F198+G198&gt;VLOOKUP(A194,ADMIN2026!$B$91:$D$109,3,FALSE),0,ADMIN2026!$D$89)))))))</f>
        <v>0</v>
      </c>
      <c r="M198">
        <f t="shared" si="238"/>
        <v>0</v>
      </c>
      <c r="N198" s="8">
        <f t="shared" si="239"/>
        <v>0</v>
      </c>
      <c r="O198" s="8">
        <f t="shared" si="235"/>
        <v>0</v>
      </c>
      <c r="P198" s="8">
        <f t="shared" si="240"/>
        <v>0</v>
      </c>
      <c r="Q198" s="7">
        <f t="shared" si="241"/>
        <v>0</v>
      </c>
      <c r="R198" s="7">
        <f t="shared" si="242"/>
        <v>0</v>
      </c>
      <c r="S198" s="7">
        <f t="shared" si="243"/>
        <v>0</v>
      </c>
      <c r="T198" s="7">
        <f t="shared" si="244"/>
        <v>0</v>
      </c>
      <c r="U198" s="7">
        <f t="shared" si="245"/>
        <v>0</v>
      </c>
      <c r="V198" t="str">
        <f t="shared" si="246"/>
        <v/>
      </c>
      <c r="W198" t="str">
        <f t="shared" si="247"/>
        <v/>
      </c>
      <c r="X198" t="str">
        <f>IF(ADMIN2026!$G$8="Photo-finish timing",W198,V198)</f>
        <v/>
      </c>
      <c r="Y198" s="66" t="str">
        <f>IF(E198="","",IF(ADMIN2026!$G$8=ADMIN2026!$D$8,"",IF(P198&gt;0.5,"error 1/100th entry noted","")))</f>
        <v/>
      </c>
      <c r="AC198">
        <f t="shared" si="248"/>
        <v>0</v>
      </c>
      <c r="AD198">
        <f t="shared" si="236"/>
        <v>0</v>
      </c>
      <c r="AE198">
        <f t="shared" si="236"/>
        <v>0</v>
      </c>
      <c r="AF198">
        <f t="shared" si="236"/>
        <v>0</v>
      </c>
      <c r="AG198">
        <f t="shared" si="236"/>
        <v>0</v>
      </c>
      <c r="AH198">
        <f t="shared" si="236"/>
        <v>0</v>
      </c>
      <c r="AI198">
        <f t="shared" si="236"/>
        <v>0</v>
      </c>
      <c r="AJ198">
        <f t="shared" si="236"/>
        <v>0</v>
      </c>
    </row>
    <row r="199" spans="1:36">
      <c r="B199" s="94">
        <v>4</v>
      </c>
      <c r="C199" s="38" t="str">
        <f>IF(D199="","",HLOOKUP(D199,ADMIN2026!$B$146:$L$214,H199,FALSE))</f>
        <v/>
      </c>
      <c r="D199" s="38" t="str">
        <f>IF(E199="","",VLOOKUP(E199,ADMIN2026!$B$112:$D$141,2,FALSE))</f>
        <v/>
      </c>
      <c r="E199" s="4"/>
      <c r="F199" s="4"/>
      <c r="G199" s="6"/>
      <c r="H199" s="38" t="str">
        <f>IF(E199&gt;101,H194+2*I194,IF(E199&gt;10,H194+I194,IF(E199&gt;0,H194,"")))</f>
        <v/>
      </c>
      <c r="I199" s="38"/>
      <c r="J199" s="38">
        <f>VLOOKUP(B199,ADMIN2026!$B$64:$F$79,3,FALSE)*IF(G199="DQ",0,1)*IF(G199="DNF",0,1)*IF(G199="DNS",0,1)*IF(G199="",0,1)</f>
        <v>0</v>
      </c>
      <c r="K199" s="94">
        <f t="shared" si="237"/>
        <v>0</v>
      </c>
      <c r="L199" s="38">
        <f>IF(D199="",0,IF(G199="NT",0,IF(G199="DQ",0,IF(G199="DNF",0,IF(G199="DNS",0,IF(G199+F199&lt;0.1,0,IF(60*F199+G199&gt;VLOOKUP(A194,ADMIN2026!$B$91:$D$109,3,FALSE),0,ADMIN2026!$D$89)))))))</f>
        <v>0</v>
      </c>
      <c r="M199">
        <f t="shared" si="238"/>
        <v>0</v>
      </c>
      <c r="N199" s="8">
        <f t="shared" si="239"/>
        <v>0</v>
      </c>
      <c r="O199" s="8">
        <f t="shared" si="235"/>
        <v>0</v>
      </c>
      <c r="P199" s="8">
        <f t="shared" si="240"/>
        <v>0</v>
      </c>
      <c r="Q199" s="7">
        <f t="shared" si="241"/>
        <v>0</v>
      </c>
      <c r="R199" s="7">
        <f t="shared" si="242"/>
        <v>0</v>
      </c>
      <c r="S199" s="7">
        <f t="shared" si="243"/>
        <v>0</v>
      </c>
      <c r="T199" s="7">
        <f t="shared" si="244"/>
        <v>0</v>
      </c>
      <c r="U199" s="7">
        <f t="shared" si="245"/>
        <v>0</v>
      </c>
      <c r="V199" t="str">
        <f t="shared" si="246"/>
        <v/>
      </c>
      <c r="W199" t="str">
        <f t="shared" si="247"/>
        <v/>
      </c>
      <c r="X199" t="str">
        <f>IF(ADMIN2026!$G$8="Photo-finish timing",W199,V199)</f>
        <v/>
      </c>
      <c r="Y199" s="66" t="str">
        <f>IF(E199="","",IF(ADMIN2026!$G$8=ADMIN2026!$D$8,"",IF(P199&gt;0.5,"error 1/100th entry noted","")))</f>
        <v/>
      </c>
      <c r="AC199">
        <f t="shared" si="248"/>
        <v>0</v>
      </c>
      <c r="AD199">
        <f t="shared" si="236"/>
        <v>0</v>
      </c>
      <c r="AE199">
        <f t="shared" si="236"/>
        <v>0</v>
      </c>
      <c r="AF199">
        <f t="shared" si="236"/>
        <v>0</v>
      </c>
      <c r="AG199">
        <f t="shared" si="236"/>
        <v>0</v>
      </c>
      <c r="AH199">
        <f t="shared" si="236"/>
        <v>0</v>
      </c>
      <c r="AI199">
        <f t="shared" si="236"/>
        <v>0</v>
      </c>
      <c r="AJ199">
        <f t="shared" si="236"/>
        <v>0</v>
      </c>
    </row>
    <row r="200" spans="1:36">
      <c r="B200" s="94">
        <v>5</v>
      </c>
      <c r="C200" s="38" t="str">
        <f>IF(D200="","",HLOOKUP(D200,ADMIN2026!$B$146:$L$214,H200,FALSE))</f>
        <v/>
      </c>
      <c r="D200" s="38" t="str">
        <f>IF(E200="","",VLOOKUP(E200,ADMIN2026!$B$112:$D$141,2,FALSE))</f>
        <v/>
      </c>
      <c r="E200" s="4"/>
      <c r="F200" s="4"/>
      <c r="G200" s="6"/>
      <c r="H200" s="38" t="str">
        <f>IF(E200&gt;101,H194+2*I194,IF(E200&gt;10,H194+I194,IF(E200&gt;0,H194,"")))</f>
        <v/>
      </c>
      <c r="I200" s="38"/>
      <c r="J200" s="38">
        <f>VLOOKUP(B200,ADMIN2026!$B$64:$F$79,3,FALSE)*IF(G200="DQ",0,1)*IF(G200="DNF",0,1)*IF(G200="DNS",0,1)*IF(G200="",0,1)</f>
        <v>0</v>
      </c>
      <c r="K200" s="94">
        <f t="shared" si="237"/>
        <v>0</v>
      </c>
      <c r="L200" s="38">
        <f>IF(D200="",0,IF(G200="NT",0,IF(G200="DQ",0,IF(G200="DNF",0,IF(G200="DNS",0,IF(G200+F200&lt;0.1,0,IF(60*F200+G200&gt;VLOOKUP(A194,ADMIN2026!$B$91:$D$109,3,FALSE),0,ADMIN2026!$D$89)))))))</f>
        <v>0</v>
      </c>
      <c r="M200">
        <f t="shared" si="238"/>
        <v>0</v>
      </c>
      <c r="N200" s="8">
        <f t="shared" si="239"/>
        <v>0</v>
      </c>
      <c r="O200" s="8">
        <f t="shared" si="235"/>
        <v>0</v>
      </c>
      <c r="P200" s="8">
        <f t="shared" si="240"/>
        <v>0</v>
      </c>
      <c r="Q200" s="7">
        <f t="shared" si="241"/>
        <v>0</v>
      </c>
      <c r="R200" s="7">
        <f t="shared" si="242"/>
        <v>0</v>
      </c>
      <c r="S200" s="7">
        <f t="shared" si="243"/>
        <v>0</v>
      </c>
      <c r="T200" s="7">
        <f t="shared" si="244"/>
        <v>0</v>
      </c>
      <c r="U200" s="7">
        <f t="shared" si="245"/>
        <v>0</v>
      </c>
      <c r="V200" t="str">
        <f t="shared" si="246"/>
        <v/>
      </c>
      <c r="W200" t="str">
        <f t="shared" si="247"/>
        <v/>
      </c>
      <c r="X200" t="str">
        <f>IF(ADMIN2026!$G$8="Photo-finish timing",W200,V200)</f>
        <v/>
      </c>
      <c r="Y200" s="66" t="str">
        <f>IF(E200="","",IF(ADMIN2026!$G$8=ADMIN2026!$D$8,"",IF(P200&gt;0.5,"error 1/100th entry noted","")))</f>
        <v/>
      </c>
      <c r="AC200">
        <f t="shared" si="248"/>
        <v>0</v>
      </c>
      <c r="AD200">
        <f t="shared" si="236"/>
        <v>0</v>
      </c>
      <c r="AE200">
        <f t="shared" si="236"/>
        <v>0</v>
      </c>
      <c r="AF200">
        <f t="shared" si="236"/>
        <v>0</v>
      </c>
      <c r="AG200">
        <f t="shared" si="236"/>
        <v>0</v>
      </c>
      <c r="AH200">
        <f t="shared" si="236"/>
        <v>0</v>
      </c>
      <c r="AI200">
        <f t="shared" si="236"/>
        <v>0</v>
      </c>
      <c r="AJ200">
        <f t="shared" si="236"/>
        <v>0</v>
      </c>
    </row>
    <row r="201" spans="1:36">
      <c r="B201" s="94">
        <v>6</v>
      </c>
      <c r="C201" s="38" t="str">
        <f>IF(D201="","",HLOOKUP(D201,ADMIN2026!$B$146:$L$214,H201,FALSE))</f>
        <v/>
      </c>
      <c r="D201" s="38" t="str">
        <f>IF(E201="","",VLOOKUP(E201,ADMIN2026!$B$112:$D$141,2,FALSE))</f>
        <v/>
      </c>
      <c r="E201" s="4"/>
      <c r="F201" s="4"/>
      <c r="G201" s="6"/>
      <c r="H201" s="38" t="str">
        <f>IF(E201&gt;101,H194+2*I194,IF(E201&gt;10,H194+I194,IF(E201&gt;0,H194,"")))</f>
        <v/>
      </c>
      <c r="I201" s="38"/>
      <c r="J201" s="38">
        <f>VLOOKUP(B201,ADMIN2026!$B$64:$F$79,3,FALSE)*IF(G201="DQ",0,1)*IF(G201="DNF",0,1)*IF(G201="DNS",0,1)*IF(G201="",0,1)</f>
        <v>0</v>
      </c>
      <c r="K201" s="94">
        <f t="shared" si="237"/>
        <v>0</v>
      </c>
      <c r="L201" s="38">
        <f>IF(D201="",0,IF(G201="NT",0,IF(G201="DQ",0,IF(G201="DNF",0,IF(G201="DNS",0,IF(G201+F201&lt;0.1,0,IF(60*F201+G201&gt;VLOOKUP(A194,ADMIN2026!$B$91:$D$109,3,FALSE),0,ADMIN2026!$D$89)))))))</f>
        <v>0</v>
      </c>
      <c r="M201">
        <f t="shared" si="238"/>
        <v>0</v>
      </c>
      <c r="N201" s="8">
        <f t="shared" si="239"/>
        <v>0</v>
      </c>
      <c r="O201" s="8">
        <f t="shared" si="235"/>
        <v>0</v>
      </c>
      <c r="P201" s="8">
        <f t="shared" si="240"/>
        <v>0</v>
      </c>
      <c r="Q201" s="7">
        <f t="shared" si="241"/>
        <v>0</v>
      </c>
      <c r="R201" s="7">
        <f t="shared" si="242"/>
        <v>0</v>
      </c>
      <c r="S201" s="7">
        <f t="shared" si="243"/>
        <v>0</v>
      </c>
      <c r="T201" s="7">
        <f t="shared" si="244"/>
        <v>0</v>
      </c>
      <c r="U201" s="7">
        <f t="shared" si="245"/>
        <v>0</v>
      </c>
      <c r="V201" t="str">
        <f t="shared" si="246"/>
        <v/>
      </c>
      <c r="W201" t="str">
        <f t="shared" si="247"/>
        <v/>
      </c>
      <c r="X201" t="str">
        <f>IF(ADMIN2026!$G$8="Photo-finish timing",W201,V201)</f>
        <v/>
      </c>
      <c r="Y201" s="66" t="str">
        <f>IF(E201="","",IF(ADMIN2026!$G$8=ADMIN2026!$D$8,"",IF(P201&gt;0.5,"error 1/100th entry noted","")))</f>
        <v/>
      </c>
      <c r="AC201">
        <f t="shared" si="248"/>
        <v>0</v>
      </c>
      <c r="AD201">
        <f t="shared" si="236"/>
        <v>0</v>
      </c>
      <c r="AE201">
        <f t="shared" si="236"/>
        <v>0</v>
      </c>
      <c r="AF201">
        <f t="shared" si="236"/>
        <v>0</v>
      </c>
      <c r="AG201">
        <f t="shared" si="236"/>
        <v>0</v>
      </c>
      <c r="AH201">
        <f t="shared" si="236"/>
        <v>0</v>
      </c>
      <c r="AI201">
        <f t="shared" si="236"/>
        <v>0</v>
      </c>
      <c r="AJ201">
        <f t="shared" si="236"/>
        <v>0</v>
      </c>
    </row>
    <row r="202" spans="1:36">
      <c r="B202" s="94">
        <v>7</v>
      </c>
      <c r="C202" s="38" t="str">
        <f>IF(D202="","",HLOOKUP(D202,ADMIN2026!$B$146:$L$214,H202,FALSE))</f>
        <v/>
      </c>
      <c r="D202" s="38" t="str">
        <f>IF(E202="","",VLOOKUP(E202,ADMIN2026!$B$112:$D$141,2,FALSE))</f>
        <v/>
      </c>
      <c r="E202" s="4"/>
      <c r="F202" s="4"/>
      <c r="G202" s="6"/>
      <c r="H202" s="38" t="str">
        <f>IF(E202&gt;101,H194+2*I194,IF(E202&gt;10,H194+I194,IF(E202&gt;0,H194,"")))</f>
        <v/>
      </c>
      <c r="I202" s="38"/>
      <c r="J202" s="38">
        <f>VLOOKUP(B202,ADMIN2026!$B$64:$F$79,3,FALSE)*IF(G202="DQ",0,1)*IF(G202="DNF",0,1)*IF(G202="DNS",0,1)*IF(G202="",0,1)</f>
        <v>0</v>
      </c>
      <c r="K202" s="94">
        <f t="shared" si="237"/>
        <v>0</v>
      </c>
      <c r="L202" s="38">
        <f>IF(D202="",0,IF(G202="NT",0,IF(G202="DQ",0,IF(G202="DNF",0,IF(G202="DNS",0,IF(G202+F202&lt;0.1,0,IF(60*F202+G202&gt;VLOOKUP(A194,ADMIN2026!$B$91:$D$109,3,FALSE),0,ADMIN2026!$D$89)))))))</f>
        <v>0</v>
      </c>
      <c r="M202">
        <f t="shared" si="238"/>
        <v>0</v>
      </c>
      <c r="N202" s="8">
        <f t="shared" si="239"/>
        <v>0</v>
      </c>
      <c r="O202" s="8">
        <f t="shared" si="235"/>
        <v>0</v>
      </c>
      <c r="P202" s="8">
        <f t="shared" si="240"/>
        <v>0</v>
      </c>
      <c r="Q202" s="7">
        <f t="shared" si="241"/>
        <v>0</v>
      </c>
      <c r="R202" s="7">
        <f t="shared" si="242"/>
        <v>0</v>
      </c>
      <c r="S202" s="7">
        <f t="shared" si="243"/>
        <v>0</v>
      </c>
      <c r="T202" s="7">
        <f t="shared" si="244"/>
        <v>0</v>
      </c>
      <c r="U202" s="7">
        <f t="shared" si="245"/>
        <v>0</v>
      </c>
      <c r="V202" t="str">
        <f t="shared" si="246"/>
        <v/>
      </c>
      <c r="W202" t="str">
        <f t="shared" si="247"/>
        <v/>
      </c>
      <c r="X202" t="str">
        <f>IF(ADMIN2026!$G$8="Photo-finish timing",W202,V202)</f>
        <v/>
      </c>
      <c r="Y202" s="66" t="str">
        <f>IF(E202="","",IF(ADMIN2026!$G$8=ADMIN2026!$D$8,"",IF(P202&gt;0.5,"error 1/100th entry noted","")))</f>
        <v/>
      </c>
      <c r="AC202">
        <f t="shared" si="248"/>
        <v>0</v>
      </c>
      <c r="AD202">
        <f t="shared" si="236"/>
        <v>0</v>
      </c>
      <c r="AE202">
        <f t="shared" si="236"/>
        <v>0</v>
      </c>
      <c r="AF202">
        <f t="shared" si="236"/>
        <v>0</v>
      </c>
      <c r="AG202">
        <f t="shared" si="236"/>
        <v>0</v>
      </c>
      <c r="AH202">
        <f t="shared" si="236"/>
        <v>0</v>
      </c>
      <c r="AI202">
        <f t="shared" si="236"/>
        <v>0</v>
      </c>
      <c r="AJ202">
        <f t="shared" si="236"/>
        <v>0</v>
      </c>
    </row>
    <row r="203" spans="1:36">
      <c r="B203" s="94">
        <v>8</v>
      </c>
      <c r="C203" s="38" t="str">
        <f>IF(D203="","",HLOOKUP(D203,ADMIN2026!$B$146:$L$214,H203,FALSE))</f>
        <v/>
      </c>
      <c r="D203" s="38" t="str">
        <f>IF(E203="","",VLOOKUP(E203,ADMIN2026!$B$112:$D$141,2,FALSE))</f>
        <v/>
      </c>
      <c r="E203" s="4"/>
      <c r="F203" s="4"/>
      <c r="G203" s="6"/>
      <c r="H203" s="38" t="str">
        <f>IF(E203&gt;101,H194+2*I194,IF(E203&gt;10,H194+I194,IF(E203&gt;0,H194,"")))</f>
        <v/>
      </c>
      <c r="I203" s="38"/>
      <c r="J203" s="38">
        <f>VLOOKUP(B203,ADMIN2026!$B$64:$F$79,3,FALSE)*IF(G203="DQ",0,1)*IF(G203="DNF",0,1)*IF(G203="DNS",0,1)*IF(G203="",0,1)</f>
        <v>0</v>
      </c>
      <c r="K203" s="94">
        <f t="shared" si="237"/>
        <v>0</v>
      </c>
      <c r="L203" s="38">
        <f>IF(D203="",0,IF(G203="NT",0,IF(G203="DQ",0,IF(G203="DNF",0,IF(G203="DNS",0,IF(G203+F203&lt;0.1,0,IF(60*F203+G203&gt;VLOOKUP(A194,ADMIN2026!$B$91:$D$109,3,FALSE),0,ADMIN2026!$D$89)))))))</f>
        <v>0</v>
      </c>
      <c r="M203">
        <f t="shared" si="238"/>
        <v>0</v>
      </c>
      <c r="N203" s="8">
        <f t="shared" si="239"/>
        <v>0</v>
      </c>
      <c r="O203" s="8">
        <f t="shared" si="235"/>
        <v>0</v>
      </c>
      <c r="P203" s="8">
        <f t="shared" si="240"/>
        <v>0</v>
      </c>
      <c r="Q203" s="7">
        <f t="shared" si="241"/>
        <v>0</v>
      </c>
      <c r="R203" s="7">
        <f t="shared" si="242"/>
        <v>0</v>
      </c>
      <c r="S203" s="7">
        <f t="shared" si="243"/>
        <v>0</v>
      </c>
      <c r="T203" s="7">
        <f t="shared" si="244"/>
        <v>0</v>
      </c>
      <c r="U203" s="7">
        <f t="shared" si="245"/>
        <v>0</v>
      </c>
      <c r="V203" t="str">
        <f t="shared" si="246"/>
        <v/>
      </c>
      <c r="W203" t="str">
        <f t="shared" si="247"/>
        <v/>
      </c>
      <c r="X203" t="str">
        <f>IF(ADMIN2026!$G$8="Photo-finish timing",W203,V203)</f>
        <v/>
      </c>
      <c r="Y203" s="66" t="str">
        <f>IF(E203="","",IF(ADMIN2026!$G$8=ADMIN2026!$D$8,"",IF(P203&gt;0.5,"error 1/100th entry noted","")))</f>
        <v/>
      </c>
      <c r="AC203">
        <f t="shared" si="248"/>
        <v>0</v>
      </c>
      <c r="AD203">
        <f t="shared" si="236"/>
        <v>0</v>
      </c>
      <c r="AE203">
        <f t="shared" si="236"/>
        <v>0</v>
      </c>
      <c r="AF203">
        <f t="shared" si="236"/>
        <v>0</v>
      </c>
      <c r="AG203">
        <f t="shared" si="236"/>
        <v>0</v>
      </c>
      <c r="AH203">
        <f t="shared" si="236"/>
        <v>0</v>
      </c>
      <c r="AI203">
        <f t="shared" si="236"/>
        <v>0</v>
      </c>
      <c r="AJ203">
        <f t="shared" si="236"/>
        <v>0</v>
      </c>
    </row>
    <row r="204" spans="1:36">
      <c r="B204" s="94">
        <v>9</v>
      </c>
      <c r="C204" s="38" t="str">
        <f>IF(D204="","",HLOOKUP(D204,ADMIN2026!$B$146:$L$214,H204,FALSE))</f>
        <v/>
      </c>
      <c r="D204" s="38" t="str">
        <f>IF(E204="","",VLOOKUP(E204,ADMIN2026!$B$112:$D$141,2,FALSE))</f>
        <v/>
      </c>
      <c r="E204" s="4"/>
      <c r="F204" s="4"/>
      <c r="G204" s="6"/>
      <c r="H204" s="38" t="str">
        <f>IF(E204&gt;101,H194+2*I194,IF(E204&gt;10,H194+I194,IF(E204&gt;0,H194,"")))</f>
        <v/>
      </c>
      <c r="I204" s="38"/>
      <c r="J204" s="38">
        <f>VLOOKUP(B204,ADMIN2026!$B$64:$F$79,3,FALSE)*IF(G204="DQ",0,1)*IF(G204="DNF",0,1)*IF(G204="DNS",0,1)*IF(G204="",0,1)</f>
        <v>0</v>
      </c>
      <c r="K204" s="94">
        <f t="shared" ref="K204:K211" si="249">J204</f>
        <v>0</v>
      </c>
      <c r="L204" s="38">
        <f>IF(D204="",0,IF(G204="NT",0,IF(G204="DQ",0,IF(G204="DNF",0,IF(G204="DNS",0,IF(G204+F204&lt;0.1,0,IF(60*F204+G204&gt;VLOOKUP(A194,ADMIN2026!$B$91:$D$109,3,FALSE),0,ADMIN2026!$D$89)))))))</f>
        <v>0</v>
      </c>
      <c r="M204">
        <f t="shared" ref="M204:M211" si="250">INT(G204/10)</f>
        <v>0</v>
      </c>
      <c r="N204" s="8">
        <f t="shared" ref="N204:N211" si="251">INT(G204)-10*M204</f>
        <v>0</v>
      </c>
      <c r="O204" s="8">
        <f t="shared" ref="O204:O211" si="252">INT((INT(10*(G204-N204-10*M204)+0.001))/1)</f>
        <v>0</v>
      </c>
      <c r="P204" s="8">
        <f t="shared" ref="P204:P211" si="253">INT(100*(G204-N204-10*M204-O204/10)+0.5)</f>
        <v>0</v>
      </c>
      <c r="Q204" s="7">
        <f t="shared" ref="Q204:Q211" si="254">F204</f>
        <v>0</v>
      </c>
      <c r="R204" s="7">
        <f t="shared" ref="R204:R211" si="255">M204</f>
        <v>0</v>
      </c>
      <c r="S204" s="7">
        <f t="shared" ref="S204:S211" si="256">N204</f>
        <v>0</v>
      </c>
      <c r="T204" s="7">
        <f t="shared" ref="T204:T211" si="257">O204</f>
        <v>0</v>
      </c>
      <c r="U204" s="7">
        <f t="shared" ref="U204:U211" si="258">P204</f>
        <v>0</v>
      </c>
      <c r="V204" t="str">
        <f>IF(G204="DQ","DQ",IF(G204="NT","NT",IF(G204="DNF","DNF",IF(G204="DNS","DNS",IF(D204="","",IF(F204="",IF(M204&gt;0,CONCATENATE(R204,S204,".",T204),CONCATENATE(S204,".",T204)),CONCATENATE(Q204,":",R204,S204,".",T204)))))))</f>
        <v/>
      </c>
      <c r="W204" t="str">
        <f>IF(G204="DQ","DQ",IF(G204="NT","NT",IF(G204="DNF","DNF",IF(G204="DNS","DNS",IF(D204="","",IF(F204="",IF(M204&gt;0,CONCATENATE(R204,S204,".",T204,U204),CONCATENATE(S204,".",T204,U204)),CONCATENATE(Q204,":",R204,S204,".",T204,U204)))))))</f>
        <v/>
      </c>
      <c r="X204" t="str">
        <f>IF(ADMIN2026!$G$8="Photo-finish timing",W204,V204)</f>
        <v/>
      </c>
      <c r="Y204" s="66" t="str">
        <f>IF(E204="","",IF(ADMIN2026!$G$8=ADMIN2026!$D$8,"",IF(P204&gt;0.5,"error 1/100th entry noted","")))</f>
        <v/>
      </c>
      <c r="AC204">
        <f>IF($D204=AC$1,$K204+$L204,0)</f>
        <v>0</v>
      </c>
      <c r="AD204">
        <f t="shared" ref="AD204:AJ211" si="259">IF($D204=AD$1,$K204+$L204,0)</f>
        <v>0</v>
      </c>
      <c r="AE204">
        <f t="shared" si="259"/>
        <v>0</v>
      </c>
      <c r="AF204">
        <f t="shared" si="259"/>
        <v>0</v>
      </c>
      <c r="AG204">
        <f t="shared" si="259"/>
        <v>0</v>
      </c>
      <c r="AH204">
        <f t="shared" si="259"/>
        <v>0</v>
      </c>
      <c r="AI204">
        <f t="shared" si="259"/>
        <v>0</v>
      </c>
      <c r="AJ204">
        <f t="shared" si="259"/>
        <v>0</v>
      </c>
    </row>
    <row r="205" spans="1:36">
      <c r="B205" s="94">
        <v>10</v>
      </c>
      <c r="C205" s="38" t="str">
        <f>IF(D205="","",HLOOKUP(D205,ADMIN2026!$B$146:$L$214,H205,FALSE))</f>
        <v/>
      </c>
      <c r="D205" s="38" t="str">
        <f>IF(E205="","",VLOOKUP(E205,ADMIN2026!$B$112:$D$141,2,FALSE))</f>
        <v/>
      </c>
      <c r="E205" s="4"/>
      <c r="F205" s="4"/>
      <c r="G205" s="6"/>
      <c r="H205" s="38" t="str">
        <f>IF(E205&gt;101,H194+2*I194,IF(E205&gt;10,H194+I194,IF(E205&gt;0,H194,"")))</f>
        <v/>
      </c>
      <c r="I205" s="38"/>
      <c r="J205" s="38">
        <f>VLOOKUP(B205,ADMIN2026!$B$64:$F$79,3,FALSE)*IF(G205="DQ",0,1)*IF(G205="DNF",0,1)*IF(G205="DNS",0,1)*IF(G205="",0,1)</f>
        <v>0</v>
      </c>
      <c r="K205" s="94">
        <f t="shared" si="249"/>
        <v>0</v>
      </c>
      <c r="L205" s="38">
        <f>IF(D205="",0,IF(G205="NT",0,IF(G205="DQ",0,IF(G205="DNF",0,IF(G205="DNS",0,IF(G205+F205&lt;0.1,0,IF(60*F205+G205&gt;VLOOKUP(A194,ADMIN2026!$B$91:$D$109,3,FALSE),0,ADMIN2026!$D$89)))))))</f>
        <v>0</v>
      </c>
      <c r="M205">
        <f t="shared" si="250"/>
        <v>0</v>
      </c>
      <c r="N205" s="8">
        <f t="shared" si="251"/>
        <v>0</v>
      </c>
      <c r="O205" s="8">
        <f t="shared" si="252"/>
        <v>0</v>
      </c>
      <c r="P205" s="8">
        <f t="shared" si="253"/>
        <v>0</v>
      </c>
      <c r="Q205" s="7">
        <f t="shared" si="254"/>
        <v>0</v>
      </c>
      <c r="R205" s="7">
        <f t="shared" si="255"/>
        <v>0</v>
      </c>
      <c r="S205" s="7">
        <f t="shared" si="256"/>
        <v>0</v>
      </c>
      <c r="T205" s="7">
        <f t="shared" si="257"/>
        <v>0</v>
      </c>
      <c r="U205" s="7">
        <f t="shared" si="258"/>
        <v>0</v>
      </c>
      <c r="V205" t="str">
        <f t="shared" ref="V205:V211" si="260">IF(G205="DQ","DQ",IF(G205="NT","NT",IF(G205="DNF","DNF",IF(G205="DNS","DNS",IF(D205="","",IF(F205="",IF(M205&gt;0,CONCATENATE(R205,S205,".",T205),CONCATENATE(S205,".",T205)),CONCATENATE(Q205,":",R205,S205,".",T205)))))))</f>
        <v/>
      </c>
      <c r="W205" t="str">
        <f t="shared" ref="W205:W211" si="261">IF(G205="DQ","DQ",IF(G205="NT","NT",IF(G205="DNF","DNF",IF(G205="DNS","DNS",IF(D205="","",IF(F205="",IF(M205&gt;0,CONCATENATE(R205,S205,".",T205,U205),CONCATENATE(S205,".",T205,U205)),CONCATENATE(Q205,":",R205,S205,".",T205,U205)))))))</f>
        <v/>
      </c>
      <c r="X205" t="str">
        <f>IF(ADMIN2026!$G$8="Photo-finish timing",W205,V205)</f>
        <v/>
      </c>
      <c r="Y205" s="66" t="str">
        <f>IF(E205="","",IF(ADMIN2026!$G$8=ADMIN2026!$D$8,"",IF(P205&gt;0.5,"error 1/100th entry noted","")))</f>
        <v/>
      </c>
      <c r="AC205">
        <f t="shared" ref="AC205:AC211" si="262">IF($D205=AC$1,$K205+$L205,0)</f>
        <v>0</v>
      </c>
      <c r="AD205">
        <f t="shared" si="259"/>
        <v>0</v>
      </c>
      <c r="AE205">
        <f t="shared" si="259"/>
        <v>0</v>
      </c>
      <c r="AF205">
        <f t="shared" si="259"/>
        <v>0</v>
      </c>
      <c r="AG205">
        <f t="shared" si="259"/>
        <v>0</v>
      </c>
      <c r="AH205">
        <f t="shared" si="259"/>
        <v>0</v>
      </c>
      <c r="AI205">
        <f t="shared" si="259"/>
        <v>0</v>
      </c>
      <c r="AJ205">
        <f t="shared" si="259"/>
        <v>0</v>
      </c>
    </row>
    <row r="206" spans="1:36">
      <c r="B206" s="94">
        <v>11</v>
      </c>
      <c r="C206" s="38" t="str">
        <f>IF(D206="","",HLOOKUP(D206,ADMIN2026!$B$146:$L$214,H206,FALSE))</f>
        <v/>
      </c>
      <c r="D206" s="38" t="str">
        <f>IF(E206="","",VLOOKUP(E206,ADMIN2026!$B$112:$D$141,2,FALSE))</f>
        <v/>
      </c>
      <c r="E206" s="4"/>
      <c r="F206" s="4"/>
      <c r="G206" s="6"/>
      <c r="H206" s="38" t="str">
        <f>IF(E206&gt;101,H194+2*I194,IF(E206&gt;10,H194+I194,IF(E206&gt;0,H194,"")))</f>
        <v/>
      </c>
      <c r="I206" s="38"/>
      <c r="J206" s="38">
        <f>VLOOKUP(B206,ADMIN2026!$B$64:$F$79,3,FALSE)*IF(G206="DQ",0,1)*IF(G206="DNF",0,1)*IF(G206="DNS",0,1)*IF(G206="",0,1)</f>
        <v>0</v>
      </c>
      <c r="K206" s="94">
        <f t="shared" si="249"/>
        <v>0</v>
      </c>
      <c r="L206" s="38">
        <f>IF(D206="",0,IF(G206="NT",0,IF(G206="DQ",0,IF(G206="DNF",0,IF(G206="DNS",0,IF(G206+F206&lt;0.1,0,IF(60*F206+G206&gt;VLOOKUP(A194,ADMIN2026!$B$91:$D$109,3,FALSE),0,ADMIN2026!$D$89)))))))</f>
        <v>0</v>
      </c>
      <c r="M206">
        <f t="shared" si="250"/>
        <v>0</v>
      </c>
      <c r="N206" s="8">
        <f t="shared" si="251"/>
        <v>0</v>
      </c>
      <c r="O206" s="8">
        <f t="shared" si="252"/>
        <v>0</v>
      </c>
      <c r="P206" s="8">
        <f t="shared" si="253"/>
        <v>0</v>
      </c>
      <c r="Q206" s="7">
        <f t="shared" si="254"/>
        <v>0</v>
      </c>
      <c r="R206" s="7">
        <f t="shared" si="255"/>
        <v>0</v>
      </c>
      <c r="S206" s="7">
        <f t="shared" si="256"/>
        <v>0</v>
      </c>
      <c r="T206" s="7">
        <f t="shared" si="257"/>
        <v>0</v>
      </c>
      <c r="U206" s="7">
        <f t="shared" si="258"/>
        <v>0</v>
      </c>
      <c r="V206" t="str">
        <f t="shared" si="260"/>
        <v/>
      </c>
      <c r="W206" t="str">
        <f t="shared" si="261"/>
        <v/>
      </c>
      <c r="X206" t="str">
        <f>IF(ADMIN2026!$G$8="Photo-finish timing",W206,V206)</f>
        <v/>
      </c>
      <c r="Y206" s="66" t="str">
        <f>IF(E206="","",IF(ADMIN2026!$G$8=ADMIN2026!$D$8,"",IF(P206&gt;0.5,"error 1/100th entry noted","")))</f>
        <v/>
      </c>
      <c r="AC206">
        <f t="shared" si="262"/>
        <v>0</v>
      </c>
      <c r="AD206">
        <f t="shared" si="259"/>
        <v>0</v>
      </c>
      <c r="AE206">
        <f t="shared" si="259"/>
        <v>0</v>
      </c>
      <c r="AF206">
        <f t="shared" si="259"/>
        <v>0</v>
      </c>
      <c r="AG206">
        <f t="shared" si="259"/>
        <v>0</v>
      </c>
      <c r="AH206">
        <f t="shared" si="259"/>
        <v>0</v>
      </c>
      <c r="AI206">
        <f t="shared" si="259"/>
        <v>0</v>
      </c>
      <c r="AJ206">
        <f t="shared" si="259"/>
        <v>0</v>
      </c>
    </row>
    <row r="207" spans="1:36">
      <c r="B207" s="94">
        <v>12</v>
      </c>
      <c r="C207" s="38" t="str">
        <f>IF(D207="","",HLOOKUP(D207,ADMIN2026!$B$146:$L$214,H207,FALSE))</f>
        <v/>
      </c>
      <c r="D207" s="38" t="str">
        <f>IF(E207="","",VLOOKUP(E207,ADMIN2026!$B$112:$D$141,2,FALSE))</f>
        <v/>
      </c>
      <c r="E207" s="4"/>
      <c r="F207" s="4"/>
      <c r="G207" s="6"/>
      <c r="H207" s="38" t="str">
        <f>IF(E207&gt;101,H194+2*I194,IF(E207&gt;10,H194+I194,IF(E207&gt;0,H194,"")))</f>
        <v/>
      </c>
      <c r="I207" s="38"/>
      <c r="J207" s="38">
        <f>VLOOKUP(B207,ADMIN2026!$B$64:$F$79,3,FALSE)*IF(G207="DQ",0,1)*IF(G207="DNF",0,1)*IF(G207="DNS",0,1)*IF(G207="",0,1)</f>
        <v>0</v>
      </c>
      <c r="K207" s="94">
        <f t="shared" si="249"/>
        <v>0</v>
      </c>
      <c r="L207" s="38">
        <f>IF(D207="",0,IF(G207="NT",0,IF(G207="DQ",0,IF(G207="DNF",0,IF(G207="DNS",0,IF(G207+F207&lt;0.1,0,IF(60*F207+G207&gt;VLOOKUP(A194,ADMIN2026!$B$91:$D$109,3,FALSE),0,ADMIN2026!$D$89)))))))</f>
        <v>0</v>
      </c>
      <c r="M207">
        <f t="shared" si="250"/>
        <v>0</v>
      </c>
      <c r="N207" s="8">
        <f t="shared" si="251"/>
        <v>0</v>
      </c>
      <c r="O207" s="8">
        <f t="shared" si="252"/>
        <v>0</v>
      </c>
      <c r="P207" s="8">
        <f t="shared" si="253"/>
        <v>0</v>
      </c>
      <c r="Q207" s="7">
        <f t="shared" si="254"/>
        <v>0</v>
      </c>
      <c r="R207" s="7">
        <f t="shared" si="255"/>
        <v>0</v>
      </c>
      <c r="S207" s="7">
        <f t="shared" si="256"/>
        <v>0</v>
      </c>
      <c r="T207" s="7">
        <f t="shared" si="257"/>
        <v>0</v>
      </c>
      <c r="U207" s="7">
        <f t="shared" si="258"/>
        <v>0</v>
      </c>
      <c r="V207" t="str">
        <f t="shared" si="260"/>
        <v/>
      </c>
      <c r="W207" t="str">
        <f t="shared" si="261"/>
        <v/>
      </c>
      <c r="X207" t="str">
        <f>IF(ADMIN2026!$G$8="Photo-finish timing",W207,V207)</f>
        <v/>
      </c>
      <c r="Y207" s="66" t="str">
        <f>IF(E207="","",IF(ADMIN2026!$G$8=ADMIN2026!$D$8,"",IF(P207&gt;0.5,"error 1/100th entry noted","")))</f>
        <v/>
      </c>
      <c r="AC207">
        <f t="shared" si="262"/>
        <v>0</v>
      </c>
      <c r="AD207">
        <f t="shared" si="259"/>
        <v>0</v>
      </c>
      <c r="AE207">
        <f t="shared" si="259"/>
        <v>0</v>
      </c>
      <c r="AF207">
        <f t="shared" si="259"/>
        <v>0</v>
      </c>
      <c r="AG207">
        <f t="shared" si="259"/>
        <v>0</v>
      </c>
      <c r="AH207">
        <f t="shared" si="259"/>
        <v>0</v>
      </c>
      <c r="AI207">
        <f t="shared" si="259"/>
        <v>0</v>
      </c>
      <c r="AJ207">
        <f t="shared" si="259"/>
        <v>0</v>
      </c>
    </row>
    <row r="208" spans="1:36">
      <c r="B208" s="94">
        <v>13</v>
      </c>
      <c r="C208" s="38" t="str">
        <f>IF(D208="","",HLOOKUP(D208,ADMIN2026!$B$146:$L$214,H208,FALSE))</f>
        <v/>
      </c>
      <c r="D208" s="38" t="str">
        <f>IF(E208="","",VLOOKUP(E208,ADMIN2026!$B$112:$D$141,2,FALSE))</f>
        <v/>
      </c>
      <c r="E208" s="4"/>
      <c r="F208" s="4"/>
      <c r="G208" s="6"/>
      <c r="H208" s="38" t="str">
        <f>IF(E208&gt;101,H194+2*I194,IF(E208&gt;10,H194+I194,IF(E208&gt;0,H194,"")))</f>
        <v/>
      </c>
      <c r="I208" s="38"/>
      <c r="J208" s="38">
        <f>VLOOKUP(B208,ADMIN2026!$B$64:$F$79,3,FALSE)*IF(G208="DQ",0,1)*IF(G208="DNF",0,1)*IF(G208="DNS",0,1)*IF(G208="",0,1)</f>
        <v>0</v>
      </c>
      <c r="K208" s="94">
        <f t="shared" si="249"/>
        <v>0</v>
      </c>
      <c r="L208" s="38">
        <f>IF(D208="",0,IF(G208="NT",0,IF(G208="DQ",0,IF(G208="DNF",0,IF(G208="DNS",0,IF(G208+F208&lt;0.1,0,IF(60*F208+G208&gt;VLOOKUP(A194,ADMIN2026!$B$91:$D$109,3,FALSE),0,ADMIN2026!$D$89)))))))</f>
        <v>0</v>
      </c>
      <c r="M208">
        <f t="shared" si="250"/>
        <v>0</v>
      </c>
      <c r="N208" s="8">
        <f t="shared" si="251"/>
        <v>0</v>
      </c>
      <c r="O208" s="8">
        <f t="shared" si="252"/>
        <v>0</v>
      </c>
      <c r="P208" s="8">
        <f t="shared" si="253"/>
        <v>0</v>
      </c>
      <c r="Q208" s="7">
        <f t="shared" si="254"/>
        <v>0</v>
      </c>
      <c r="R208" s="7">
        <f t="shared" si="255"/>
        <v>0</v>
      </c>
      <c r="S208" s="7">
        <f t="shared" si="256"/>
        <v>0</v>
      </c>
      <c r="T208" s="7">
        <f t="shared" si="257"/>
        <v>0</v>
      </c>
      <c r="U208" s="7">
        <f t="shared" si="258"/>
        <v>0</v>
      </c>
      <c r="V208" t="str">
        <f t="shared" si="260"/>
        <v/>
      </c>
      <c r="W208" t="str">
        <f t="shared" si="261"/>
        <v/>
      </c>
      <c r="X208" t="str">
        <f>IF(ADMIN2026!$G$8="Photo-finish timing",W208,V208)</f>
        <v/>
      </c>
      <c r="Y208" s="66" t="str">
        <f>IF(E208="","",IF(ADMIN2026!$G$8=ADMIN2026!$D$8,"",IF(P208&gt;0.5,"error 1/100th entry noted","")))</f>
        <v/>
      </c>
      <c r="AC208">
        <f t="shared" si="262"/>
        <v>0</v>
      </c>
      <c r="AD208">
        <f t="shared" si="259"/>
        <v>0</v>
      </c>
      <c r="AE208">
        <f t="shared" si="259"/>
        <v>0</v>
      </c>
      <c r="AF208">
        <f t="shared" si="259"/>
        <v>0</v>
      </c>
      <c r="AG208">
        <f t="shared" si="259"/>
        <v>0</v>
      </c>
      <c r="AH208">
        <f t="shared" si="259"/>
        <v>0</v>
      </c>
      <c r="AI208">
        <f t="shared" si="259"/>
        <v>0</v>
      </c>
      <c r="AJ208">
        <f t="shared" si="259"/>
        <v>0</v>
      </c>
    </row>
    <row r="209" spans="1:36">
      <c r="B209" s="94">
        <v>14</v>
      </c>
      <c r="C209" s="38" t="str">
        <f>IF(D209="","",HLOOKUP(D209,ADMIN2026!$B$146:$L$214,H209,FALSE))</f>
        <v/>
      </c>
      <c r="D209" s="38" t="str">
        <f>IF(E209="","",VLOOKUP(E209,ADMIN2026!$B$112:$D$141,2,FALSE))</f>
        <v/>
      </c>
      <c r="E209" s="4"/>
      <c r="F209" s="4"/>
      <c r="G209" s="6"/>
      <c r="H209" s="38" t="str">
        <f>IF(E209&gt;101,H194+2*I194,IF(E209&gt;10,H194+I194,IF(E209&gt;0,H194,"")))</f>
        <v/>
      </c>
      <c r="I209" s="38"/>
      <c r="J209" s="38">
        <f>VLOOKUP(B209,ADMIN2026!$B$64:$F$79,3,FALSE)*IF(G209="DQ",0,1)*IF(G209="DNF",0,1)*IF(G209="DNS",0,1)*IF(G209="",0,1)</f>
        <v>0</v>
      </c>
      <c r="K209" s="94">
        <f t="shared" si="249"/>
        <v>0</v>
      </c>
      <c r="L209" s="38">
        <f>IF(D209="",0,IF(G209="NT",0,IF(G209="DQ",0,IF(G209="DNF",0,IF(G209="DNS",0,IF(G209+F209&lt;0.1,0,IF(60*F209+G209&gt;VLOOKUP(A194,ADMIN2026!$B$91:$D$109,3,FALSE),0,ADMIN2026!$D$89)))))))</f>
        <v>0</v>
      </c>
      <c r="M209">
        <f t="shared" si="250"/>
        <v>0</v>
      </c>
      <c r="N209" s="8">
        <f t="shared" si="251"/>
        <v>0</v>
      </c>
      <c r="O209" s="8">
        <f t="shared" si="252"/>
        <v>0</v>
      </c>
      <c r="P209" s="8">
        <f t="shared" si="253"/>
        <v>0</v>
      </c>
      <c r="Q209" s="7">
        <f t="shared" si="254"/>
        <v>0</v>
      </c>
      <c r="R209" s="7">
        <f t="shared" si="255"/>
        <v>0</v>
      </c>
      <c r="S209" s="7">
        <f t="shared" si="256"/>
        <v>0</v>
      </c>
      <c r="T209" s="7">
        <f t="shared" si="257"/>
        <v>0</v>
      </c>
      <c r="U209" s="7">
        <f t="shared" si="258"/>
        <v>0</v>
      </c>
      <c r="V209" t="str">
        <f t="shared" si="260"/>
        <v/>
      </c>
      <c r="W209" t="str">
        <f t="shared" si="261"/>
        <v/>
      </c>
      <c r="X209" t="str">
        <f>IF(ADMIN2026!$G$8="Photo-finish timing",W209,V209)</f>
        <v/>
      </c>
      <c r="Y209" s="66" t="str">
        <f>IF(E209="","",IF(ADMIN2026!$G$8=ADMIN2026!$D$8,"",IF(P209&gt;0.5,"error 1/100th entry noted","")))</f>
        <v/>
      </c>
      <c r="AC209">
        <f t="shared" si="262"/>
        <v>0</v>
      </c>
      <c r="AD209">
        <f t="shared" si="259"/>
        <v>0</v>
      </c>
      <c r="AE209">
        <f t="shared" si="259"/>
        <v>0</v>
      </c>
      <c r="AF209">
        <f t="shared" si="259"/>
        <v>0</v>
      </c>
      <c r="AG209">
        <f t="shared" si="259"/>
        <v>0</v>
      </c>
      <c r="AH209">
        <f t="shared" si="259"/>
        <v>0</v>
      </c>
      <c r="AI209">
        <f t="shared" si="259"/>
        <v>0</v>
      </c>
      <c r="AJ209">
        <f t="shared" si="259"/>
        <v>0</v>
      </c>
    </row>
    <row r="210" spans="1:36">
      <c r="B210" s="94">
        <v>15</v>
      </c>
      <c r="C210" s="38" t="str">
        <f>IF(D210="","",HLOOKUP(D210,ADMIN2026!$B$146:$L$214,H210,FALSE))</f>
        <v/>
      </c>
      <c r="D210" s="38" t="str">
        <f>IF(E210="","",VLOOKUP(E210,ADMIN2026!$B$112:$D$141,2,FALSE))</f>
        <v/>
      </c>
      <c r="E210" s="4"/>
      <c r="F210" s="4"/>
      <c r="G210" s="6"/>
      <c r="H210" s="38" t="str">
        <f>IF(E210&gt;101,H194+2*I194,IF(E210&gt;10,H194+I194,IF(E210&gt;0,H194,"")))</f>
        <v/>
      </c>
      <c r="I210" s="38"/>
      <c r="J210" s="38">
        <f>VLOOKUP(B210,ADMIN2026!$B$64:$F$79,3,FALSE)*IF(G210="DQ",0,1)*IF(G210="DNF",0,1)*IF(G210="DNS",0,1)*IF(G210="",0,1)</f>
        <v>0</v>
      </c>
      <c r="K210" s="94">
        <f t="shared" si="249"/>
        <v>0</v>
      </c>
      <c r="L210" s="38">
        <f>IF(D210="",0,IF(G210="NT",0,IF(G210="DQ",0,IF(G210="DNF",0,IF(G210="DNS",0,IF(G210+F210&lt;0.1,0,IF(60*F210+G210&gt;VLOOKUP(A194,ADMIN2026!$B$91:$D$109,3,FALSE),0,ADMIN2026!$D$89)))))))</f>
        <v>0</v>
      </c>
      <c r="M210">
        <f t="shared" si="250"/>
        <v>0</v>
      </c>
      <c r="N210" s="8">
        <f t="shared" si="251"/>
        <v>0</v>
      </c>
      <c r="O210" s="8">
        <f t="shared" si="252"/>
        <v>0</v>
      </c>
      <c r="P210" s="8">
        <f t="shared" si="253"/>
        <v>0</v>
      </c>
      <c r="Q210" s="7">
        <f t="shared" si="254"/>
        <v>0</v>
      </c>
      <c r="R210" s="7">
        <f t="shared" si="255"/>
        <v>0</v>
      </c>
      <c r="S210" s="7">
        <f t="shared" si="256"/>
        <v>0</v>
      </c>
      <c r="T210" s="7">
        <f t="shared" si="257"/>
        <v>0</v>
      </c>
      <c r="U210" s="7">
        <f t="shared" si="258"/>
        <v>0</v>
      </c>
      <c r="V210" t="str">
        <f t="shared" si="260"/>
        <v/>
      </c>
      <c r="W210" t="str">
        <f t="shared" si="261"/>
        <v/>
      </c>
      <c r="X210" t="str">
        <f>IF(ADMIN2026!$G$8="Photo-finish timing",W210,V210)</f>
        <v/>
      </c>
      <c r="Y210" s="66" t="str">
        <f>IF(E210="","",IF(ADMIN2026!$G$8=ADMIN2026!$D$8,"",IF(P210&gt;0.5,"error 1/100th entry noted","")))</f>
        <v/>
      </c>
      <c r="AC210">
        <f t="shared" si="262"/>
        <v>0</v>
      </c>
      <c r="AD210">
        <f t="shared" si="259"/>
        <v>0</v>
      </c>
      <c r="AE210">
        <f t="shared" si="259"/>
        <v>0</v>
      </c>
      <c r="AF210">
        <f t="shared" si="259"/>
        <v>0</v>
      </c>
      <c r="AG210">
        <f t="shared" si="259"/>
        <v>0</v>
      </c>
      <c r="AH210">
        <f t="shared" si="259"/>
        <v>0</v>
      </c>
      <c r="AI210">
        <f t="shared" si="259"/>
        <v>0</v>
      </c>
      <c r="AJ210">
        <f t="shared" si="259"/>
        <v>0</v>
      </c>
    </row>
    <row r="211" spans="1:36">
      <c r="B211" s="94">
        <v>16</v>
      </c>
      <c r="C211" s="38" t="str">
        <f>IF(D211="","",HLOOKUP(D211,ADMIN2026!$B$146:$L$214,H211,FALSE))</f>
        <v/>
      </c>
      <c r="D211" s="38" t="str">
        <f>IF(E211="","",VLOOKUP(E211,ADMIN2026!$B$112:$D$141,2,FALSE))</f>
        <v/>
      </c>
      <c r="E211" s="4"/>
      <c r="F211" s="4"/>
      <c r="G211" s="6"/>
      <c r="H211" s="38" t="str">
        <f>IF(E211&gt;101,H194+2*I194,IF(E211&gt;10,H194+I194,IF(E211&gt;0,H194,"")))</f>
        <v/>
      </c>
      <c r="I211" s="38"/>
      <c r="J211" s="38">
        <f>VLOOKUP(B211,ADMIN2026!$B$64:$F$79,3,FALSE)*IF(G211="DQ",0,1)*IF(G211="DNF",0,1)*IF(G211="DNS",0,1)*IF(G211="",0,1)</f>
        <v>0</v>
      </c>
      <c r="K211" s="94">
        <f t="shared" si="249"/>
        <v>0</v>
      </c>
      <c r="L211" s="38">
        <f>IF(D211="",0,IF(G211="NT",0,IF(G211="DQ",0,IF(G211="DNF",0,IF(G211="DNS",0,IF(G211+F211&lt;0.1,0,IF(60*F211+G211&gt;VLOOKUP(A194,ADMIN2026!$B$91:$D$109,3,FALSE),0,ADMIN2026!$D$89)))))))</f>
        <v>0</v>
      </c>
      <c r="M211">
        <f t="shared" si="250"/>
        <v>0</v>
      </c>
      <c r="N211" s="8">
        <f t="shared" si="251"/>
        <v>0</v>
      </c>
      <c r="O211" s="8">
        <f t="shared" si="252"/>
        <v>0</v>
      </c>
      <c r="P211" s="8">
        <f t="shared" si="253"/>
        <v>0</v>
      </c>
      <c r="Q211" s="7">
        <f t="shared" si="254"/>
        <v>0</v>
      </c>
      <c r="R211" s="7">
        <f t="shared" si="255"/>
        <v>0</v>
      </c>
      <c r="S211" s="7">
        <f t="shared" si="256"/>
        <v>0</v>
      </c>
      <c r="T211" s="7">
        <f t="shared" si="257"/>
        <v>0</v>
      </c>
      <c r="U211" s="7">
        <f t="shared" si="258"/>
        <v>0</v>
      </c>
      <c r="V211" t="str">
        <f t="shared" si="260"/>
        <v/>
      </c>
      <c r="W211" t="str">
        <f t="shared" si="261"/>
        <v/>
      </c>
      <c r="X211" t="str">
        <f>IF(ADMIN2026!$G$8="Photo-finish timing",W211,V211)</f>
        <v/>
      </c>
      <c r="Y211" s="66" t="str">
        <f>IF(E211="","",IF(ADMIN2026!$G$8=ADMIN2026!$D$8,"",IF(P211&gt;0.5,"error 1/100th entry noted","")))</f>
        <v/>
      </c>
      <c r="AC211">
        <f t="shared" si="262"/>
        <v>0</v>
      </c>
      <c r="AD211">
        <f t="shared" si="259"/>
        <v>0</v>
      </c>
      <c r="AE211">
        <f t="shared" si="259"/>
        <v>0</v>
      </c>
      <c r="AF211">
        <f t="shared" si="259"/>
        <v>0</v>
      </c>
      <c r="AG211">
        <f t="shared" si="259"/>
        <v>0</v>
      </c>
      <c r="AH211">
        <f t="shared" si="259"/>
        <v>0</v>
      </c>
      <c r="AI211">
        <f t="shared" si="259"/>
        <v>0</v>
      </c>
      <c r="AJ211">
        <f t="shared" si="259"/>
        <v>0</v>
      </c>
    </row>
    <row r="214" spans="1:36">
      <c r="A214" s="62" t="s">
        <v>0</v>
      </c>
      <c r="B214" s="62" t="s">
        <v>0</v>
      </c>
      <c r="C214" s="62" t="s">
        <v>5</v>
      </c>
      <c r="D214" s="62" t="s">
        <v>58</v>
      </c>
      <c r="E214" s="3"/>
      <c r="F214" s="3"/>
      <c r="G214" s="67"/>
      <c r="H214" s="3" t="s">
        <v>66</v>
      </c>
      <c r="I214" s="3" t="s">
        <v>67</v>
      </c>
      <c r="J214" s="3"/>
      <c r="K214" s="3"/>
      <c r="L214" s="3"/>
      <c r="M214" s="3"/>
      <c r="N214" s="3"/>
      <c r="O214" s="3"/>
      <c r="P214" s="3"/>
      <c r="Q214" s="3"/>
      <c r="R214" s="3"/>
      <c r="S214" s="3"/>
      <c r="T214" s="3"/>
      <c r="U214" s="3"/>
      <c r="V214" s="3"/>
      <c r="W214" s="3"/>
      <c r="X214" s="3"/>
      <c r="Y214" s="3"/>
      <c r="Z214" s="3"/>
      <c r="AA214" s="3"/>
    </row>
    <row r="215" spans="1:36">
      <c r="A215" s="3" t="str">
        <f>C214</f>
        <v>110H</v>
      </c>
      <c r="B215" s="37" t="s">
        <v>51</v>
      </c>
      <c r="C215" s="37" t="s">
        <v>62</v>
      </c>
      <c r="D215" s="5"/>
      <c r="E215" s="37" t="s">
        <v>63</v>
      </c>
      <c r="F215" s="37" t="s">
        <v>76</v>
      </c>
      <c r="G215" s="63" t="s">
        <v>77</v>
      </c>
      <c r="H215" s="37">
        <f>VLOOKUP(A215,ADMIN2026!$B$146:$M$166,12,FALSE)</f>
        <v>12</v>
      </c>
      <c r="I215" s="37">
        <f>ADMIN2026!$E$144</f>
        <v>24</v>
      </c>
      <c r="J215" s="37" t="s">
        <v>79</v>
      </c>
      <c r="K215" s="37" t="s">
        <v>59</v>
      </c>
      <c r="L215" s="37" t="s">
        <v>83</v>
      </c>
      <c r="M215" s="3" t="s">
        <v>132</v>
      </c>
      <c r="N215" s="3" t="s">
        <v>132</v>
      </c>
      <c r="O215" s="3" t="s">
        <v>133</v>
      </c>
      <c r="P215" s="3" t="s">
        <v>193</v>
      </c>
      <c r="Q215" s="3" t="s">
        <v>137</v>
      </c>
      <c r="R215" s="3" t="s">
        <v>192</v>
      </c>
      <c r="S215" s="3" t="s">
        <v>134</v>
      </c>
      <c r="T215" s="3" t="s">
        <v>135</v>
      </c>
      <c r="U215" s="3" t="s">
        <v>194</v>
      </c>
      <c r="V215" s="3" t="s">
        <v>195</v>
      </c>
      <c r="W215" s="3" t="s">
        <v>197</v>
      </c>
      <c r="X215" s="3" t="s">
        <v>136</v>
      </c>
      <c r="Y215" s="3" t="s">
        <v>236</v>
      </c>
      <c r="Z215" s="3"/>
      <c r="AA215" s="3"/>
    </row>
    <row r="216" spans="1:36">
      <c r="A216" s="64" t="str">
        <f>$A$4</f>
        <v>MEN</v>
      </c>
      <c r="B216" s="37" t="s">
        <v>59</v>
      </c>
      <c r="C216" s="37" t="s">
        <v>60</v>
      </c>
      <c r="D216" s="37" t="s">
        <v>61</v>
      </c>
      <c r="E216" s="37" t="s">
        <v>108</v>
      </c>
      <c r="F216" s="37" t="s">
        <v>78</v>
      </c>
      <c r="G216" s="63" t="s">
        <v>99</v>
      </c>
      <c r="H216" s="37" t="s">
        <v>65</v>
      </c>
      <c r="I216" s="37"/>
      <c r="J216" s="37" t="s">
        <v>80</v>
      </c>
      <c r="K216" s="37" t="s">
        <v>80</v>
      </c>
      <c r="L216" s="37" t="s">
        <v>80</v>
      </c>
      <c r="M216" s="3" t="s">
        <v>192</v>
      </c>
      <c r="N216" s="3" t="s">
        <v>130</v>
      </c>
      <c r="O216" s="3" t="s">
        <v>130</v>
      </c>
      <c r="P216" s="3" t="s">
        <v>130</v>
      </c>
      <c r="Q216" s="3" t="s">
        <v>131</v>
      </c>
      <c r="R216" s="3" t="s">
        <v>131</v>
      </c>
      <c r="S216" s="3" t="s">
        <v>131</v>
      </c>
      <c r="T216" s="3" t="s">
        <v>131</v>
      </c>
      <c r="U216" s="3" t="s">
        <v>131</v>
      </c>
      <c r="V216" s="3" t="s">
        <v>196</v>
      </c>
      <c r="W216" s="3" t="s">
        <v>196</v>
      </c>
      <c r="X216" s="3" t="s">
        <v>146</v>
      </c>
      <c r="Y216" s="3" t="s">
        <v>237</v>
      </c>
      <c r="Z216" s="3"/>
      <c r="AA216" s="3"/>
      <c r="AC216" t="str">
        <f>ADMIN2026!$D$12</f>
        <v>B&amp;R</v>
      </c>
      <c r="AD216" t="str">
        <f>ADMIN2026!$D$13</f>
        <v>Chelt</v>
      </c>
      <c r="AE216" t="str">
        <f>ADMIN2026!$D$14</f>
        <v>D&amp;S</v>
      </c>
      <c r="AF216" t="str">
        <f>ADMIN2026!$D$15</f>
        <v>HereF</v>
      </c>
      <c r="AG216" t="str">
        <f>ADMIN2026!$D$16</f>
        <v>K&amp;S</v>
      </c>
      <c r="AH216" t="str">
        <f>ADMIN2026!$D$17</f>
        <v>Tipton</v>
      </c>
      <c r="AI216" t="str">
        <f>ADMIN2026!$D$18</f>
        <v>Worc</v>
      </c>
      <c r="AJ216" t="str">
        <f>ADMIN2026!$D$19</f>
        <v>Yate</v>
      </c>
    </row>
    <row r="217" spans="1:36">
      <c r="B217" s="94">
        <v>1</v>
      </c>
      <c r="C217" s="38" t="str">
        <f>IF(D217="","",HLOOKUP(D217,ADMIN2026!$B$146:$L$214,H217,FALSE))</f>
        <v/>
      </c>
      <c r="D217" s="38" t="str">
        <f>IF(E217="","",VLOOKUP(E217,ADMIN2026!$B$112:$D$141,2,FALSE))</f>
        <v/>
      </c>
      <c r="E217" s="4"/>
      <c r="F217" s="4"/>
      <c r="G217" s="6"/>
      <c r="H217" s="38" t="str">
        <f>IF(E217&gt;101,H215+2*I215,IF(E217&gt;10,H215+I215,IF(E217&gt;0,H215,"")))</f>
        <v/>
      </c>
      <c r="I217" s="38"/>
      <c r="J217" s="38">
        <f>VLOOKUP(B217,ADMIN2026!$B$64:$E$73,2,FALSE)*IF(G217="DQ",0,1)*IF(G217="DNF",0,1)*IF(G217="DNS",0,1)*IF(G217="",0,1)</f>
        <v>0</v>
      </c>
      <c r="K217" s="94">
        <f>J217</f>
        <v>0</v>
      </c>
      <c r="L217" s="38">
        <f>IF(D217="",0,IF(G217="NT",0,IF(G217="DQ",0,IF(G217="DNF",0,IF(G217="DNS",0,IF(G217+F217&lt;0.1,0,IF(60*F217+G217&gt;VLOOKUP(A215,ADMIN2026!$B$91:$D$109,3,FALSE),0,ADMIN2026!$D$89)))))))</f>
        <v>0</v>
      </c>
      <c r="M217">
        <f>INT(G217/10)</f>
        <v>0</v>
      </c>
      <c r="N217" s="8">
        <f>INT(G217)-10*M217</f>
        <v>0</v>
      </c>
      <c r="O217" s="8">
        <f t="shared" ref="O217:O224" si="263">INT((INT(10*(G217-N217-10*M217)+0.001))/1)</f>
        <v>0</v>
      </c>
      <c r="P217" s="8">
        <f>INT(100*(G217-N217-10*M217-O217/10)+0.5)</f>
        <v>0</v>
      </c>
      <c r="Q217" s="7">
        <f>F217</f>
        <v>0</v>
      </c>
      <c r="R217" s="7">
        <f>M217</f>
        <v>0</v>
      </c>
      <c r="S217" s="7">
        <f>N217</f>
        <v>0</v>
      </c>
      <c r="T217" s="7">
        <f>O217</f>
        <v>0</v>
      </c>
      <c r="U217" s="7">
        <f>P217</f>
        <v>0</v>
      </c>
      <c r="V217" t="str">
        <f>IF(G217="DQ","DQ",IF(G217="NT","NT",IF(G217="DNF","DNF",IF(G217="DNS","DNS",IF(D217="","",IF(F217="",IF(M217&gt;0,CONCATENATE(R217,S217,".",T217),CONCATENATE(S217,".",T217)),CONCATENATE(Q217,":",R217,S217,".",T217)))))))</f>
        <v/>
      </c>
      <c r="W217" t="str">
        <f>IF(G217="DQ","DQ",IF(G217="NT","NT",IF(G217="DNF","DNF",IF(G217="DNS","DNS",IF(D217="","",IF(F217="",IF(M217&gt;0,CONCATENATE(R217,S217,".",T217,U217),CONCATENATE(S217,".",T217,U217)),CONCATENATE(Q217,":",R217,S217,".",T217,U217)))))))</f>
        <v/>
      </c>
      <c r="X217" t="str">
        <f>IF(ADMIN2026!$G$8="Photo-finish timing",W217,V217)</f>
        <v/>
      </c>
      <c r="Y217" s="66" t="str">
        <f>IF(E217="","",IF(ADMIN2026!$G$8=ADMIN2026!$D$8,"",IF(P217&gt;0.5,"error 1/100th entry noted","")))</f>
        <v/>
      </c>
      <c r="AC217">
        <f>IF($D217=AC$1,$K217+$L217,0)</f>
        <v>0</v>
      </c>
      <c r="AD217">
        <f t="shared" ref="AD217:AJ224" si="264">IF($D217=AD$1,$K217+$L217,0)</f>
        <v>0</v>
      </c>
      <c r="AE217">
        <f t="shared" si="264"/>
        <v>0</v>
      </c>
      <c r="AF217">
        <f t="shared" si="264"/>
        <v>0</v>
      </c>
      <c r="AG217">
        <f t="shared" si="264"/>
        <v>0</v>
      </c>
      <c r="AH217">
        <f t="shared" si="264"/>
        <v>0</v>
      </c>
      <c r="AI217">
        <f t="shared" si="264"/>
        <v>0</v>
      </c>
      <c r="AJ217">
        <f t="shared" si="264"/>
        <v>0</v>
      </c>
    </row>
    <row r="218" spans="1:36">
      <c r="B218" s="94">
        <v>2</v>
      </c>
      <c r="C218" s="38" t="str">
        <f>IF(D218="","",HLOOKUP(D218,ADMIN2026!$B$146:$L$214,H218,FALSE))</f>
        <v/>
      </c>
      <c r="D218" s="38" t="str">
        <f>IF(E218="","",VLOOKUP(E218,ADMIN2026!$B$112:$D$141,2,FALSE))</f>
        <v/>
      </c>
      <c r="E218" s="4"/>
      <c r="F218" s="4"/>
      <c r="G218" s="6"/>
      <c r="H218" s="38" t="str">
        <f>IF(E218&gt;101,H215+2*I215,IF(E218&gt;10,H215+I215,IF(E218&gt;0,H215,"")))</f>
        <v/>
      </c>
      <c r="I218" s="38"/>
      <c r="J218" s="38">
        <f>VLOOKUP(B218,ADMIN2026!$B$64:$E$73,2,FALSE)*IF(G218="DQ",0,1)*IF(G218="DNF",0,1)*IF(G218="DNS",0,1)*IF(G218="",0,1)</f>
        <v>0</v>
      </c>
      <c r="K218" s="94">
        <f t="shared" ref="K218:K224" si="265">J218</f>
        <v>0</v>
      </c>
      <c r="L218" s="38">
        <f>IF(D218="",0,IF(G218="NT",0,IF(G218="DQ",0,IF(G218="DNF",0,IF(G218="DNS",0,IF(G218+F218&lt;0.1,0,IF(60*F218+G218&gt;VLOOKUP(A215,ADMIN2026!$B$91:$D$109,3,FALSE),0,ADMIN2026!$D$89)))))))</f>
        <v>0</v>
      </c>
      <c r="M218">
        <f t="shared" ref="M218:M224" si="266">INT(G218/10)</f>
        <v>0</v>
      </c>
      <c r="N218" s="8">
        <f t="shared" ref="N218:N224" si="267">INT(G218)-10*M218</f>
        <v>0</v>
      </c>
      <c r="O218" s="8">
        <f t="shared" si="263"/>
        <v>0</v>
      </c>
      <c r="P218" s="8">
        <f t="shared" ref="P218:P224" si="268">INT(100*(G218-N218-10*M218-O218/10)+0.5)</f>
        <v>0</v>
      </c>
      <c r="Q218" s="7">
        <f t="shared" ref="Q218:Q224" si="269">F218</f>
        <v>0</v>
      </c>
      <c r="R218" s="7">
        <f t="shared" ref="R218:R224" si="270">M218</f>
        <v>0</v>
      </c>
      <c r="S218" s="7">
        <f t="shared" ref="S218:S224" si="271">N218</f>
        <v>0</v>
      </c>
      <c r="T218" s="7">
        <f t="shared" ref="T218:T224" si="272">O218</f>
        <v>0</v>
      </c>
      <c r="U218" s="7">
        <f t="shared" ref="U218:U224" si="273">P218</f>
        <v>0</v>
      </c>
      <c r="V218" t="str">
        <f t="shared" ref="V218:V224" si="274">IF(G218="DQ","DQ",IF(G218="NT","NT",IF(G218="DNF","DNF",IF(G218="DNS","DNS",IF(D218="","",IF(F218="",IF(M218&gt;0,CONCATENATE(R218,S218,".",T218),CONCATENATE(S218,".",T218)),CONCATENATE(Q218,":",R218,S218,".",T218)))))))</f>
        <v/>
      </c>
      <c r="W218" t="str">
        <f t="shared" ref="W218:W224" si="275">IF(G218="DQ","DQ",IF(G218="NT","NT",IF(G218="DNF","DNF",IF(G218="DNS","DNS",IF(D218="","",IF(F218="",IF(M218&gt;0,CONCATENATE(R218,S218,".",T218,U218),CONCATENATE(S218,".",T218,U218)),CONCATENATE(Q218,":",R218,S218,".",T218,U218)))))))</f>
        <v/>
      </c>
      <c r="X218" t="str">
        <f>IF(ADMIN2026!$G$8="Photo-finish timing",W218,V218)</f>
        <v/>
      </c>
      <c r="Y218" s="66" t="str">
        <f>IF(E218="","",IF(ADMIN2026!$G$8=ADMIN2026!$D$8,"",IF(P218&gt;0.5,"error 1/100th entry noted","")))</f>
        <v/>
      </c>
      <c r="AC218">
        <f t="shared" ref="AC218:AC224" si="276">IF($D218=AC$1,$K218+$L218,0)</f>
        <v>0</v>
      </c>
      <c r="AD218">
        <f t="shared" si="264"/>
        <v>0</v>
      </c>
      <c r="AE218">
        <f t="shared" si="264"/>
        <v>0</v>
      </c>
      <c r="AF218">
        <f t="shared" si="264"/>
        <v>0</v>
      </c>
      <c r="AG218">
        <f t="shared" si="264"/>
        <v>0</v>
      </c>
      <c r="AH218">
        <f t="shared" si="264"/>
        <v>0</v>
      </c>
      <c r="AI218">
        <f t="shared" si="264"/>
        <v>0</v>
      </c>
      <c r="AJ218">
        <f t="shared" si="264"/>
        <v>0</v>
      </c>
    </row>
    <row r="219" spans="1:36">
      <c r="B219" s="94">
        <v>3</v>
      </c>
      <c r="C219" s="38" t="str">
        <f>IF(D219="","",HLOOKUP(D219,ADMIN2026!$B$146:$L$214,H219,FALSE))</f>
        <v/>
      </c>
      <c r="D219" s="38" t="str">
        <f>IF(E219="","",VLOOKUP(E219,ADMIN2026!$B$112:$D$141,2,FALSE))</f>
        <v/>
      </c>
      <c r="E219" s="4"/>
      <c r="F219" s="4"/>
      <c r="G219" s="6"/>
      <c r="H219" s="38" t="str">
        <f>IF(E219&gt;101,H215+2*I215,IF(E219&gt;10,H215+I215,IF(E219&gt;0,H215,"")))</f>
        <v/>
      </c>
      <c r="I219" s="38"/>
      <c r="J219" s="38">
        <f>VLOOKUP(B219,ADMIN2026!$B$64:$E$73,2,FALSE)*IF(G219="DQ",0,1)*IF(G219="DNF",0,1)*IF(G219="DNS",0,1)*IF(G219="",0,1)</f>
        <v>0</v>
      </c>
      <c r="K219" s="94">
        <f t="shared" si="265"/>
        <v>0</v>
      </c>
      <c r="L219" s="38">
        <f>IF(D219="",0,IF(G219="NT",0,IF(G219="DQ",0,IF(G219="DNF",0,IF(G219="DNS",0,IF(G219+F219&lt;0.1,0,IF(60*F219+G219&gt;VLOOKUP(A215,ADMIN2026!$B$91:$D$109,3,FALSE),0,ADMIN2026!$D$89)))))))</f>
        <v>0</v>
      </c>
      <c r="M219">
        <f t="shared" si="266"/>
        <v>0</v>
      </c>
      <c r="N219" s="8">
        <f t="shared" si="267"/>
        <v>0</v>
      </c>
      <c r="O219" s="8">
        <f t="shared" si="263"/>
        <v>0</v>
      </c>
      <c r="P219" s="8">
        <f t="shared" si="268"/>
        <v>0</v>
      </c>
      <c r="Q219" s="7">
        <f t="shared" si="269"/>
        <v>0</v>
      </c>
      <c r="R219" s="7">
        <f t="shared" si="270"/>
        <v>0</v>
      </c>
      <c r="S219" s="7">
        <f t="shared" si="271"/>
        <v>0</v>
      </c>
      <c r="T219" s="7">
        <f t="shared" si="272"/>
        <v>0</v>
      </c>
      <c r="U219" s="7">
        <f t="shared" si="273"/>
        <v>0</v>
      </c>
      <c r="V219" t="str">
        <f t="shared" si="274"/>
        <v/>
      </c>
      <c r="W219" t="str">
        <f t="shared" si="275"/>
        <v/>
      </c>
      <c r="X219" t="str">
        <f>IF(ADMIN2026!$G$8="Photo-finish timing",W219,V219)</f>
        <v/>
      </c>
      <c r="Y219" s="66" t="str">
        <f>IF(E219="","",IF(ADMIN2026!$G$8=ADMIN2026!$D$8,"",IF(P219&gt;0.5,"error 1/100th entry noted","")))</f>
        <v/>
      </c>
      <c r="AC219">
        <f t="shared" si="276"/>
        <v>0</v>
      </c>
      <c r="AD219">
        <f t="shared" si="264"/>
        <v>0</v>
      </c>
      <c r="AE219">
        <f t="shared" si="264"/>
        <v>0</v>
      </c>
      <c r="AF219">
        <f t="shared" si="264"/>
        <v>0</v>
      </c>
      <c r="AG219">
        <f t="shared" si="264"/>
        <v>0</v>
      </c>
      <c r="AH219">
        <f t="shared" si="264"/>
        <v>0</v>
      </c>
      <c r="AI219">
        <f t="shared" si="264"/>
        <v>0</v>
      </c>
      <c r="AJ219">
        <f t="shared" si="264"/>
        <v>0</v>
      </c>
    </row>
    <row r="220" spans="1:36">
      <c r="B220" s="94">
        <v>4</v>
      </c>
      <c r="C220" s="38" t="str">
        <f>IF(D220="","",HLOOKUP(D220,ADMIN2026!$B$146:$L$214,H220,FALSE))</f>
        <v/>
      </c>
      <c r="D220" s="38" t="str">
        <f>IF(E220="","",VLOOKUP(E220,ADMIN2026!$B$112:$D$141,2,FALSE))</f>
        <v/>
      </c>
      <c r="E220" s="4"/>
      <c r="F220" s="4"/>
      <c r="G220" s="6"/>
      <c r="H220" s="38" t="str">
        <f>IF(E220&gt;101,H215+2*I215,IF(E220&gt;10,H215+I215,IF(E220&gt;0,H215,"")))</f>
        <v/>
      </c>
      <c r="I220" s="38"/>
      <c r="J220" s="38">
        <f>VLOOKUP(B220,ADMIN2026!$B$64:$E$73,2,FALSE)*IF(G220="DQ",0,1)*IF(G220="DNF",0,1)*IF(G220="DNS",0,1)*IF(G220="",0,1)</f>
        <v>0</v>
      </c>
      <c r="K220" s="94">
        <f t="shared" si="265"/>
        <v>0</v>
      </c>
      <c r="L220" s="38">
        <f>IF(D220="",0,IF(G220="NT",0,IF(G220="DQ",0,IF(G220="DNF",0,IF(G220="DNS",0,IF(G220+F220&lt;0.1,0,IF(60*F220+G220&gt;VLOOKUP(A215,ADMIN2026!$B$91:$D$109,3,FALSE),0,ADMIN2026!$D$89)))))))</f>
        <v>0</v>
      </c>
      <c r="M220">
        <f t="shared" si="266"/>
        <v>0</v>
      </c>
      <c r="N220" s="8">
        <f t="shared" si="267"/>
        <v>0</v>
      </c>
      <c r="O220" s="8">
        <f t="shared" si="263"/>
        <v>0</v>
      </c>
      <c r="P220" s="8">
        <f t="shared" si="268"/>
        <v>0</v>
      </c>
      <c r="Q220" s="7">
        <f t="shared" si="269"/>
        <v>0</v>
      </c>
      <c r="R220" s="7">
        <f t="shared" si="270"/>
        <v>0</v>
      </c>
      <c r="S220" s="7">
        <f t="shared" si="271"/>
        <v>0</v>
      </c>
      <c r="T220" s="7">
        <f t="shared" si="272"/>
        <v>0</v>
      </c>
      <c r="U220" s="7">
        <f t="shared" si="273"/>
        <v>0</v>
      </c>
      <c r="V220" t="str">
        <f t="shared" si="274"/>
        <v/>
      </c>
      <c r="W220" t="str">
        <f t="shared" si="275"/>
        <v/>
      </c>
      <c r="X220" t="str">
        <f>IF(ADMIN2026!$G$8="Photo-finish timing",W220,V220)</f>
        <v/>
      </c>
      <c r="Y220" s="66" t="str">
        <f>IF(E220="","",IF(ADMIN2026!$G$8=ADMIN2026!$D$8,"",IF(P220&gt;0.5,"error 1/100th entry noted","")))</f>
        <v/>
      </c>
      <c r="AC220">
        <f t="shared" si="276"/>
        <v>0</v>
      </c>
      <c r="AD220">
        <f t="shared" si="264"/>
        <v>0</v>
      </c>
      <c r="AE220">
        <f t="shared" si="264"/>
        <v>0</v>
      </c>
      <c r="AF220">
        <f t="shared" si="264"/>
        <v>0</v>
      </c>
      <c r="AG220">
        <f t="shared" si="264"/>
        <v>0</v>
      </c>
      <c r="AH220">
        <f t="shared" si="264"/>
        <v>0</v>
      </c>
      <c r="AI220">
        <f t="shared" si="264"/>
        <v>0</v>
      </c>
      <c r="AJ220">
        <f t="shared" si="264"/>
        <v>0</v>
      </c>
    </row>
    <row r="221" spans="1:36">
      <c r="B221" s="94">
        <v>5</v>
      </c>
      <c r="C221" s="38" t="str">
        <f>IF(D221="","",HLOOKUP(D221,ADMIN2026!$B$146:$L$214,H221,FALSE))</f>
        <v/>
      </c>
      <c r="D221" s="38" t="str">
        <f>IF(E221="","",VLOOKUP(E221,ADMIN2026!$B$112:$D$141,2,FALSE))</f>
        <v/>
      </c>
      <c r="E221" s="4"/>
      <c r="F221" s="4"/>
      <c r="G221" s="6"/>
      <c r="H221" s="38" t="str">
        <f>IF(E221&gt;101,H215+2*I215,IF(E221&gt;10,H215+I215,IF(E221&gt;0,H215,"")))</f>
        <v/>
      </c>
      <c r="I221" s="38"/>
      <c r="J221" s="38">
        <f>VLOOKUP(B221,ADMIN2026!$B$64:$E$73,2,FALSE)*IF(G221="DQ",0,1)*IF(G221="DNF",0,1)*IF(G221="DNS",0,1)*IF(G221="",0,1)</f>
        <v>0</v>
      </c>
      <c r="K221" s="94">
        <f t="shared" si="265"/>
        <v>0</v>
      </c>
      <c r="L221" s="38">
        <f>IF(D221="",0,IF(G221="NT",0,IF(G221="DQ",0,IF(G221="DNF",0,IF(G221="DNS",0,IF(G221+F221&lt;0.1,0,IF(60*F221+G221&gt;VLOOKUP(A215,ADMIN2026!$B$91:$D$109,3,FALSE),0,ADMIN2026!$D$89)))))))</f>
        <v>0</v>
      </c>
      <c r="M221">
        <f t="shared" si="266"/>
        <v>0</v>
      </c>
      <c r="N221" s="8">
        <f t="shared" si="267"/>
        <v>0</v>
      </c>
      <c r="O221" s="8">
        <f t="shared" si="263"/>
        <v>0</v>
      </c>
      <c r="P221" s="8">
        <f t="shared" si="268"/>
        <v>0</v>
      </c>
      <c r="Q221" s="7">
        <f t="shared" si="269"/>
        <v>0</v>
      </c>
      <c r="R221" s="7">
        <f t="shared" si="270"/>
        <v>0</v>
      </c>
      <c r="S221" s="7">
        <f t="shared" si="271"/>
        <v>0</v>
      </c>
      <c r="T221" s="7">
        <f t="shared" si="272"/>
        <v>0</v>
      </c>
      <c r="U221" s="7">
        <f t="shared" si="273"/>
        <v>0</v>
      </c>
      <c r="V221" t="str">
        <f t="shared" si="274"/>
        <v/>
      </c>
      <c r="W221" t="str">
        <f t="shared" si="275"/>
        <v/>
      </c>
      <c r="X221" t="str">
        <f>IF(ADMIN2026!$G$8="Photo-finish timing",W221,V221)</f>
        <v/>
      </c>
      <c r="Y221" s="66" t="str">
        <f>IF(E221="","",IF(ADMIN2026!$G$8=ADMIN2026!$D$8,"",IF(P221&gt;0.5,"error 1/100th entry noted","")))</f>
        <v/>
      </c>
      <c r="AC221">
        <f t="shared" si="276"/>
        <v>0</v>
      </c>
      <c r="AD221">
        <f t="shared" si="264"/>
        <v>0</v>
      </c>
      <c r="AE221">
        <f t="shared" si="264"/>
        <v>0</v>
      </c>
      <c r="AF221">
        <f t="shared" si="264"/>
        <v>0</v>
      </c>
      <c r="AG221">
        <f t="shared" si="264"/>
        <v>0</v>
      </c>
      <c r="AH221">
        <f t="shared" si="264"/>
        <v>0</v>
      </c>
      <c r="AI221">
        <f t="shared" si="264"/>
        <v>0</v>
      </c>
      <c r="AJ221">
        <f t="shared" si="264"/>
        <v>0</v>
      </c>
    </row>
    <row r="222" spans="1:36">
      <c r="B222" s="94">
        <v>6</v>
      </c>
      <c r="C222" s="38" t="str">
        <f>IF(D222="","",HLOOKUP(D222,ADMIN2026!$B$146:$L$214,H222,FALSE))</f>
        <v/>
      </c>
      <c r="D222" s="38" t="str">
        <f>IF(E222="","",VLOOKUP(E222,ADMIN2026!$B$112:$D$141,2,FALSE))</f>
        <v/>
      </c>
      <c r="E222" s="4"/>
      <c r="F222" s="4"/>
      <c r="G222" s="6"/>
      <c r="H222" s="38" t="str">
        <f>IF(E222&gt;101,H215+2*I215,IF(E222&gt;10,H215+I215,IF(E222&gt;0,H215,"")))</f>
        <v/>
      </c>
      <c r="I222" s="38"/>
      <c r="J222" s="38">
        <f>VLOOKUP(B222,ADMIN2026!$B$64:$E$73,2,FALSE)*IF(G222="DQ",0,1)*IF(G222="DNF",0,1)*IF(G222="DNS",0,1)*IF(G222="",0,1)</f>
        <v>0</v>
      </c>
      <c r="K222" s="94">
        <f t="shared" si="265"/>
        <v>0</v>
      </c>
      <c r="L222" s="38">
        <f>IF(D222="",0,IF(G222="NT",0,IF(G222="DQ",0,IF(G222="DNF",0,IF(G222="DNS",0,IF(G222+F222&lt;0.1,0,IF(60*F222+G222&gt;VLOOKUP(A215,ADMIN2026!$B$91:$D$109,3,FALSE),0,ADMIN2026!$D$89)))))))</f>
        <v>0</v>
      </c>
      <c r="M222">
        <f t="shared" si="266"/>
        <v>0</v>
      </c>
      <c r="N222" s="8">
        <f t="shared" si="267"/>
        <v>0</v>
      </c>
      <c r="O222" s="8">
        <f t="shared" si="263"/>
        <v>0</v>
      </c>
      <c r="P222" s="8">
        <f t="shared" si="268"/>
        <v>0</v>
      </c>
      <c r="Q222" s="7">
        <f t="shared" si="269"/>
        <v>0</v>
      </c>
      <c r="R222" s="7">
        <f t="shared" si="270"/>
        <v>0</v>
      </c>
      <c r="S222" s="7">
        <f t="shared" si="271"/>
        <v>0</v>
      </c>
      <c r="T222" s="7">
        <f t="shared" si="272"/>
        <v>0</v>
      </c>
      <c r="U222" s="7">
        <f t="shared" si="273"/>
        <v>0</v>
      </c>
      <c r="V222" t="str">
        <f t="shared" si="274"/>
        <v/>
      </c>
      <c r="W222" t="str">
        <f t="shared" si="275"/>
        <v/>
      </c>
      <c r="X222" t="str">
        <f>IF(ADMIN2026!$G$8="Photo-finish timing",W222,V222)</f>
        <v/>
      </c>
      <c r="Y222" s="66" t="str">
        <f>IF(E222="","",IF(ADMIN2026!$G$8=ADMIN2026!$D$8,"",IF(P222&gt;0.5,"error 1/100th entry noted","")))</f>
        <v/>
      </c>
      <c r="AC222">
        <f t="shared" si="276"/>
        <v>0</v>
      </c>
      <c r="AD222">
        <f t="shared" si="264"/>
        <v>0</v>
      </c>
      <c r="AE222">
        <f t="shared" si="264"/>
        <v>0</v>
      </c>
      <c r="AF222">
        <f t="shared" si="264"/>
        <v>0</v>
      </c>
      <c r="AG222">
        <f t="shared" si="264"/>
        <v>0</v>
      </c>
      <c r="AH222">
        <f t="shared" si="264"/>
        <v>0</v>
      </c>
      <c r="AI222">
        <f t="shared" si="264"/>
        <v>0</v>
      </c>
      <c r="AJ222">
        <f t="shared" si="264"/>
        <v>0</v>
      </c>
    </row>
    <row r="223" spans="1:36">
      <c r="B223" s="94">
        <v>7</v>
      </c>
      <c r="C223" s="38" t="str">
        <f>IF(D223="","",HLOOKUP(D223,ADMIN2026!$B$146:$L$214,H223,FALSE))</f>
        <v/>
      </c>
      <c r="D223" s="38" t="str">
        <f>IF(E223="","",VLOOKUP(E223,ADMIN2026!$B$112:$D$141,2,FALSE))</f>
        <v/>
      </c>
      <c r="E223" s="4"/>
      <c r="F223" s="4"/>
      <c r="G223" s="6"/>
      <c r="H223" s="38" t="str">
        <f>IF(E223&gt;101,H215+2*I215,IF(E223&gt;10,H215+I215,IF(E223&gt;0,H215,"")))</f>
        <v/>
      </c>
      <c r="I223" s="38"/>
      <c r="J223" s="38">
        <f>VLOOKUP(B223,ADMIN2026!$B$64:$E$73,2,FALSE)*IF(G223="DQ",0,1)*IF(G223="DNF",0,1)*IF(G223="DNS",0,1)*IF(G223="",0,1)</f>
        <v>0</v>
      </c>
      <c r="K223" s="94">
        <f t="shared" si="265"/>
        <v>0</v>
      </c>
      <c r="L223" s="38">
        <f>IF(D223="",0,IF(G223="NT",0,IF(G223="DQ",0,IF(G223="DNF",0,IF(G223="DNS",0,IF(G223+F223&lt;0.1,0,IF(60*F223+G223&gt;VLOOKUP(A215,ADMIN2026!$B$91:$D$109,3,FALSE),0,ADMIN2026!$D$89)))))))</f>
        <v>0</v>
      </c>
      <c r="M223">
        <f t="shared" si="266"/>
        <v>0</v>
      </c>
      <c r="N223" s="8">
        <f t="shared" si="267"/>
        <v>0</v>
      </c>
      <c r="O223" s="8">
        <f t="shared" si="263"/>
        <v>0</v>
      </c>
      <c r="P223" s="8">
        <f t="shared" si="268"/>
        <v>0</v>
      </c>
      <c r="Q223" s="7">
        <f t="shared" si="269"/>
        <v>0</v>
      </c>
      <c r="R223" s="7">
        <f t="shared" si="270"/>
        <v>0</v>
      </c>
      <c r="S223" s="7">
        <f t="shared" si="271"/>
        <v>0</v>
      </c>
      <c r="T223" s="7">
        <f t="shared" si="272"/>
        <v>0</v>
      </c>
      <c r="U223" s="7">
        <f t="shared" si="273"/>
        <v>0</v>
      </c>
      <c r="V223" t="str">
        <f t="shared" si="274"/>
        <v/>
      </c>
      <c r="W223" t="str">
        <f t="shared" si="275"/>
        <v/>
      </c>
      <c r="X223" t="str">
        <f>IF(ADMIN2026!$G$8="Photo-finish timing",W223,V223)</f>
        <v/>
      </c>
      <c r="Y223" s="66" t="str">
        <f>IF(E223="","",IF(ADMIN2026!$G$8=ADMIN2026!$D$8,"",IF(P223&gt;0.5,"error 1/100th entry noted","")))</f>
        <v/>
      </c>
      <c r="AC223">
        <f t="shared" si="276"/>
        <v>0</v>
      </c>
      <c r="AD223">
        <f t="shared" si="264"/>
        <v>0</v>
      </c>
      <c r="AE223">
        <f t="shared" si="264"/>
        <v>0</v>
      </c>
      <c r="AF223">
        <f t="shared" si="264"/>
        <v>0</v>
      </c>
      <c r="AG223">
        <f t="shared" si="264"/>
        <v>0</v>
      </c>
      <c r="AH223">
        <f t="shared" si="264"/>
        <v>0</v>
      </c>
      <c r="AI223">
        <f t="shared" si="264"/>
        <v>0</v>
      </c>
      <c r="AJ223">
        <f t="shared" si="264"/>
        <v>0</v>
      </c>
    </row>
    <row r="224" spans="1:36">
      <c r="B224" s="94">
        <v>8</v>
      </c>
      <c r="C224" s="38" t="str">
        <f>IF(D224="","",HLOOKUP(D224,ADMIN2026!$B$146:$L$214,H224,FALSE))</f>
        <v/>
      </c>
      <c r="D224" s="38" t="str">
        <f>IF(E224="","",VLOOKUP(E224,ADMIN2026!$B$112:$D$141,2,FALSE))</f>
        <v/>
      </c>
      <c r="E224" s="4"/>
      <c r="F224" s="4"/>
      <c r="G224" s="6"/>
      <c r="H224" s="38" t="str">
        <f>IF(E224&gt;101,H215+2*I215,IF(E224&gt;10,H215+I215,IF(E224&gt;0,H215,"")))</f>
        <v/>
      </c>
      <c r="I224" s="38"/>
      <c r="J224" s="38">
        <f>VLOOKUP(B224,ADMIN2026!$B$64:$E$73,2,FALSE)*IF(G224="DQ",0,1)*IF(G224="DNF",0,1)*IF(G224="DNS",0,1)*IF(G224="",0,1)</f>
        <v>0</v>
      </c>
      <c r="K224" s="94">
        <f t="shared" si="265"/>
        <v>0</v>
      </c>
      <c r="L224" s="38">
        <f>IF(D224="",0,IF(G224="NT",0,IF(G224="DQ",0,IF(G224="DNF",0,IF(G224="DNS",0,IF(G224+F224&lt;0.1,0,IF(60*F224+G224&gt;VLOOKUP(A215,ADMIN2026!$B$91:$D$109,3,FALSE),0,ADMIN2026!$D$89)))))))</f>
        <v>0</v>
      </c>
      <c r="M224">
        <f t="shared" si="266"/>
        <v>0</v>
      </c>
      <c r="N224" s="8">
        <f t="shared" si="267"/>
        <v>0</v>
      </c>
      <c r="O224" s="8">
        <f t="shared" si="263"/>
        <v>0</v>
      </c>
      <c r="P224" s="8">
        <f t="shared" si="268"/>
        <v>0</v>
      </c>
      <c r="Q224" s="7">
        <f t="shared" si="269"/>
        <v>0</v>
      </c>
      <c r="R224" s="7">
        <f t="shared" si="270"/>
        <v>0</v>
      </c>
      <c r="S224" s="7">
        <f t="shared" si="271"/>
        <v>0</v>
      </c>
      <c r="T224" s="7">
        <f t="shared" si="272"/>
        <v>0</v>
      </c>
      <c r="U224" s="7">
        <f t="shared" si="273"/>
        <v>0</v>
      </c>
      <c r="V224" t="str">
        <f t="shared" si="274"/>
        <v/>
      </c>
      <c r="W224" t="str">
        <f t="shared" si="275"/>
        <v/>
      </c>
      <c r="X224" t="str">
        <f>IF(ADMIN2026!$G$8="Photo-finish timing",W224,V224)</f>
        <v/>
      </c>
      <c r="Y224" s="66" t="str">
        <f>IF(E224="","",IF(ADMIN2026!$G$8=ADMIN2026!$D$8,"",IF(P224&gt;0.5,"error 1/100th entry noted","")))</f>
        <v/>
      </c>
      <c r="AC224">
        <f t="shared" si="276"/>
        <v>0</v>
      </c>
      <c r="AD224">
        <f t="shared" si="264"/>
        <v>0</v>
      </c>
      <c r="AE224">
        <f t="shared" si="264"/>
        <v>0</v>
      </c>
      <c r="AF224">
        <f t="shared" si="264"/>
        <v>0</v>
      </c>
      <c r="AG224">
        <f t="shared" si="264"/>
        <v>0</v>
      </c>
      <c r="AH224">
        <f t="shared" si="264"/>
        <v>0</v>
      </c>
      <c r="AI224">
        <f t="shared" si="264"/>
        <v>0</v>
      </c>
      <c r="AJ224">
        <f t="shared" si="264"/>
        <v>0</v>
      </c>
    </row>
    <row r="225" spans="1:25">
      <c r="A225" s="3" t="s">
        <v>0</v>
      </c>
      <c r="B225" s="3"/>
      <c r="C225" s="3"/>
      <c r="D225" s="3"/>
      <c r="E225" s="3"/>
      <c r="F225" s="3"/>
      <c r="G225" s="67"/>
      <c r="H225" s="3" t="str">
        <f>H214</f>
        <v>line base</v>
      </c>
      <c r="I225" s="3" t="str">
        <f>I214</f>
        <v>step</v>
      </c>
      <c r="J225" s="3"/>
      <c r="K225" s="3"/>
      <c r="L225" s="3"/>
      <c r="M225" s="3"/>
      <c r="N225" s="3"/>
      <c r="O225" s="3"/>
      <c r="P225" s="3"/>
      <c r="Q225" s="3"/>
      <c r="R225" s="3"/>
      <c r="S225" s="3"/>
      <c r="T225" s="3"/>
      <c r="U225" s="3"/>
      <c r="V225" s="3"/>
      <c r="W225" s="3"/>
      <c r="X225" s="3"/>
      <c r="Y225" s="3"/>
    </row>
    <row r="226" spans="1:25">
      <c r="A226" s="3" t="str">
        <f>C214</f>
        <v>110H</v>
      </c>
      <c r="B226" s="37" t="s">
        <v>452</v>
      </c>
      <c r="C226" s="37" t="s">
        <v>62</v>
      </c>
      <c r="D226" s="5"/>
      <c r="E226" s="37" t="s">
        <v>63</v>
      </c>
      <c r="F226" s="37" t="str">
        <f>F215</f>
        <v>Perf. Minutes</v>
      </c>
      <c r="G226" s="63" t="str">
        <f>G215</f>
        <v>Perf. Seconds</v>
      </c>
      <c r="H226" s="37">
        <f>VLOOKUP(A268,ADMIN2026!$B$146:$M$166,12,FALSE)</f>
        <v>12</v>
      </c>
      <c r="I226" s="37">
        <f>$I$3</f>
        <v>24</v>
      </c>
      <c r="J226" s="37" t="s">
        <v>79</v>
      </c>
      <c r="K226" s="37" t="s">
        <v>59</v>
      </c>
      <c r="L226" s="37" t="s">
        <v>83</v>
      </c>
      <c r="M226" s="3" t="s">
        <v>132</v>
      </c>
      <c r="N226" s="3" t="s">
        <v>132</v>
      </c>
      <c r="O226" s="3" t="s">
        <v>133</v>
      </c>
      <c r="P226" s="3" t="s">
        <v>193</v>
      </c>
      <c r="Q226" s="3" t="s">
        <v>137</v>
      </c>
      <c r="R226" s="3" t="s">
        <v>192</v>
      </c>
      <c r="S226" s="3" t="s">
        <v>134</v>
      </c>
      <c r="T226" s="3" t="s">
        <v>135</v>
      </c>
      <c r="U226" s="3" t="s">
        <v>194</v>
      </c>
      <c r="V226" s="3" t="s">
        <v>195</v>
      </c>
      <c r="W226" s="3" t="s">
        <v>197</v>
      </c>
      <c r="X226" s="3" t="s">
        <v>136</v>
      </c>
      <c r="Y226" s="3" t="s">
        <v>236</v>
      </c>
    </row>
    <row r="227" spans="1:25">
      <c r="A227" s="64" t="str">
        <f>$A$4</f>
        <v>MEN</v>
      </c>
      <c r="B227" s="37" t="s">
        <v>59</v>
      </c>
      <c r="C227" s="37" t="s">
        <v>60</v>
      </c>
      <c r="D227" s="37" t="s">
        <v>61</v>
      </c>
      <c r="E227" s="37" t="s">
        <v>108</v>
      </c>
      <c r="F227" s="37" t="str">
        <f>F216</f>
        <v>Whole mins.</v>
      </c>
      <c r="G227" s="63" t="str">
        <f>G216</f>
        <v>xx.yy or xx.y</v>
      </c>
      <c r="H227" s="37" t="str">
        <f>H216</f>
        <v>line to look up</v>
      </c>
      <c r="I227" s="37"/>
      <c r="J227" s="37" t="s">
        <v>80</v>
      </c>
      <c r="K227" s="37" t="s">
        <v>80</v>
      </c>
      <c r="L227" s="37" t="s">
        <v>80</v>
      </c>
      <c r="M227" s="3" t="s">
        <v>192</v>
      </c>
      <c r="N227" s="3" t="s">
        <v>130</v>
      </c>
      <c r="O227" s="3" t="s">
        <v>130</v>
      </c>
      <c r="P227" s="3" t="s">
        <v>130</v>
      </c>
      <c r="Q227" s="3" t="s">
        <v>131</v>
      </c>
      <c r="R227" s="3" t="s">
        <v>131</v>
      </c>
      <c r="S227" s="3" t="s">
        <v>131</v>
      </c>
      <c r="T227" s="3" t="s">
        <v>131</v>
      </c>
      <c r="U227" s="3" t="s">
        <v>131</v>
      </c>
      <c r="V227" s="3" t="s">
        <v>196</v>
      </c>
      <c r="W227" s="3" t="s">
        <v>196</v>
      </c>
      <c r="X227" s="3" t="s">
        <v>146</v>
      </c>
      <c r="Y227" s="3" t="s">
        <v>237</v>
      </c>
    </row>
    <row r="228" spans="1:25">
      <c r="B228" s="94">
        <v>1</v>
      </c>
      <c r="C228" s="38" t="str">
        <f>IF(D228="","",HLOOKUP(D228,ADMIN2026!$B$146:$L$214,H228,FALSE))</f>
        <v/>
      </c>
      <c r="D228" s="38" t="str">
        <f>IF(E228="","",VLOOKUP(E228,ADMIN2026!$B$112:$D$141,2,FALSE))</f>
        <v/>
      </c>
      <c r="E228" s="4"/>
      <c r="F228" s="4"/>
      <c r="G228" s="6"/>
      <c r="H228" s="38" t="str">
        <f>IF(E228&gt;101,H226+2*I226,IF(E228&gt;10,H226+I226,IF(E228&gt;0,H226,"")))</f>
        <v/>
      </c>
      <c r="I228" s="38"/>
      <c r="J228" s="38"/>
      <c r="K228" s="94"/>
      <c r="L228" s="38"/>
      <c r="M228">
        <f>INT(G228/10)</f>
        <v>0</v>
      </c>
      <c r="N228" s="8">
        <f>INT(G228)-10*M228</f>
        <v>0</v>
      </c>
      <c r="O228" s="8">
        <f t="shared" ref="O228:O235" si="277">INT((INT(10*(G228-N228-10*M228)+0.001))/1)</f>
        <v>0</v>
      </c>
      <c r="P228" s="8">
        <f>INT(100*(G228-N228-10*M228-O228/10)+0.5)</f>
        <v>0</v>
      </c>
      <c r="Q228" s="7">
        <f>F228</f>
        <v>0</v>
      </c>
      <c r="R228" s="7">
        <f>M228</f>
        <v>0</v>
      </c>
      <c r="S228" s="7">
        <f>N228</f>
        <v>0</v>
      </c>
      <c r="T228" s="7">
        <f>O228</f>
        <v>0</v>
      </c>
      <c r="U228" s="7">
        <f>P228</f>
        <v>0</v>
      </c>
      <c r="V228" t="str">
        <f>IF(G228="DQ","DQ",IF(G228="NT","NT",IF(G228="DNF","DNF",IF(G228="DNS","DNS",IF(D228="","",IF(F228="",IF(M228&gt;0,CONCATENATE(R228,S228,".",T228),CONCATENATE(S228,".",T228)),CONCATENATE(Q228,":",R228,S228,".",T228)))))))</f>
        <v/>
      </c>
      <c r="W228" t="str">
        <f>IF(G228="DQ","DQ",IF(G228="NT","NT",IF(G228="DNF","DNF",IF(G228="DNS","DNS",IF(D228="","",IF(F228="",IF(M228&gt;0,CONCATENATE(R228,S228,".",T228,U228),CONCATENATE(S228,".",T228,U228)),CONCATENATE(Q228,":",R228,S228,".",T228,U228)))))))</f>
        <v/>
      </c>
      <c r="X228" t="str">
        <f>IF(ADMIN2026!$G$8="Photo-finish timing",W228,V228)</f>
        <v/>
      </c>
      <c r="Y228" s="66" t="str">
        <f>IF(E228="","",IF(ADMIN2026!$G$8=ADMIN2026!$D$8,"",IF(P228&gt;0.5,"error 1/100th entry noted","")))</f>
        <v/>
      </c>
    </row>
    <row r="229" spans="1:25">
      <c r="B229" s="94">
        <v>2</v>
      </c>
      <c r="C229" s="38" t="str">
        <f>IF(D229="","",HLOOKUP(D229,ADMIN2026!$B$146:$L$214,H229,FALSE))</f>
        <v/>
      </c>
      <c r="D229" s="38" t="str">
        <f>IF(E229="","",VLOOKUP(E229,ADMIN2026!$B$112:$D$141,2,FALSE))</f>
        <v/>
      </c>
      <c r="E229" s="4"/>
      <c r="F229" s="4"/>
      <c r="G229" s="6"/>
      <c r="H229" s="38" t="str">
        <f>IF(E229&gt;101,H226+2*I226,IF(E229&gt;10,H226+I226,IF(E229&gt;0,H226,"")))</f>
        <v/>
      </c>
      <c r="I229" s="38"/>
      <c r="J229" s="38"/>
      <c r="K229" s="94"/>
      <c r="L229" s="38"/>
      <c r="M229">
        <f t="shared" ref="M229:M235" si="278">INT(G229/10)</f>
        <v>0</v>
      </c>
      <c r="N229" s="8">
        <f t="shared" ref="N229:N235" si="279">INT(G229)-10*M229</f>
        <v>0</v>
      </c>
      <c r="O229" s="8">
        <f t="shared" si="277"/>
        <v>0</v>
      </c>
      <c r="P229" s="8">
        <f t="shared" ref="P229:P235" si="280">INT(100*(G229-N229-10*M229-O229/10)+0.5)</f>
        <v>0</v>
      </c>
      <c r="Q229" s="7">
        <f t="shared" ref="Q229:Q235" si="281">F229</f>
        <v>0</v>
      </c>
      <c r="R229" s="7">
        <f t="shared" ref="R229:R235" si="282">M229</f>
        <v>0</v>
      </c>
      <c r="S229" s="7">
        <f t="shared" ref="S229:S235" si="283">N229</f>
        <v>0</v>
      </c>
      <c r="T229" s="7">
        <f t="shared" ref="T229:T235" si="284">O229</f>
        <v>0</v>
      </c>
      <c r="U229" s="7">
        <f t="shared" ref="U229:U235" si="285">P229</f>
        <v>0</v>
      </c>
      <c r="V229" t="str">
        <f t="shared" ref="V229:V235" si="286">IF(G229="DQ","DQ",IF(G229="NT","NT",IF(G229="DNF","DNF",IF(G229="DNS","DNS",IF(D229="","",IF(F229="",IF(M229&gt;0,CONCATENATE(R229,S229,".",T229),CONCATENATE(S229,".",T229)),CONCATENATE(Q229,":",R229,S229,".",T229)))))))</f>
        <v/>
      </c>
      <c r="W229" t="str">
        <f t="shared" ref="W229:W235" si="287">IF(G229="DQ","DQ",IF(G229="NT","NT",IF(G229="DNF","DNF",IF(G229="DNS","DNS",IF(D229="","",IF(F229="",IF(M229&gt;0,CONCATENATE(R229,S229,".",T229,U229),CONCATENATE(S229,".",T229,U229)),CONCATENATE(Q229,":",R229,S229,".",T229,U229)))))))</f>
        <v/>
      </c>
      <c r="X229" t="str">
        <f>IF(ADMIN2026!$G$8="Photo-finish timing",W229,V229)</f>
        <v/>
      </c>
      <c r="Y229" s="66" t="str">
        <f>IF(E229="","",IF(ADMIN2026!$G$8=ADMIN2026!$D$8,"",IF(P229&gt;0.5,"error 1/100th entry noted","")))</f>
        <v/>
      </c>
    </row>
    <row r="230" spans="1:25">
      <c r="B230" s="94">
        <v>3</v>
      </c>
      <c r="C230" s="38" t="str">
        <f>IF(D230="","",HLOOKUP(D230,ADMIN2026!$B$146:$L$214,H230,FALSE))</f>
        <v/>
      </c>
      <c r="D230" s="38" t="str">
        <f>IF(E230="","",VLOOKUP(E230,ADMIN2026!$B$112:$D$141,2,FALSE))</f>
        <v/>
      </c>
      <c r="E230" s="4"/>
      <c r="F230" s="4"/>
      <c r="G230" s="6"/>
      <c r="H230" s="38" t="str">
        <f>IF(E230&gt;101,H226+2*I226,IF(E230&gt;10,H226+I226,IF(E230&gt;0,H226,"")))</f>
        <v/>
      </c>
      <c r="I230" s="38"/>
      <c r="J230" s="38"/>
      <c r="K230" s="94"/>
      <c r="L230" s="38"/>
      <c r="M230">
        <f t="shared" si="278"/>
        <v>0</v>
      </c>
      <c r="N230" s="8">
        <f t="shared" si="279"/>
        <v>0</v>
      </c>
      <c r="O230" s="8">
        <f t="shared" si="277"/>
        <v>0</v>
      </c>
      <c r="P230" s="8">
        <f t="shared" si="280"/>
        <v>0</v>
      </c>
      <c r="Q230" s="7">
        <f t="shared" si="281"/>
        <v>0</v>
      </c>
      <c r="R230" s="7">
        <f t="shared" si="282"/>
        <v>0</v>
      </c>
      <c r="S230" s="7">
        <f t="shared" si="283"/>
        <v>0</v>
      </c>
      <c r="T230" s="7">
        <f t="shared" si="284"/>
        <v>0</v>
      </c>
      <c r="U230" s="7">
        <f t="shared" si="285"/>
        <v>0</v>
      </c>
      <c r="V230" t="str">
        <f t="shared" si="286"/>
        <v/>
      </c>
      <c r="W230" t="str">
        <f t="shared" si="287"/>
        <v/>
      </c>
      <c r="X230" t="str">
        <f>IF(ADMIN2026!$G$8="Photo-finish timing",W230,V230)</f>
        <v/>
      </c>
      <c r="Y230" s="66" t="str">
        <f>IF(E230="","",IF(ADMIN2026!$G$8=ADMIN2026!$D$8,"",IF(P230&gt;0.5,"error 1/100th entry noted","")))</f>
        <v/>
      </c>
    </row>
    <row r="231" spans="1:25">
      <c r="B231" s="94">
        <v>4</v>
      </c>
      <c r="C231" s="38" t="str">
        <f>IF(D231="","",HLOOKUP(D231,ADMIN2026!$B$146:$L$214,H231,FALSE))</f>
        <v/>
      </c>
      <c r="D231" s="38" t="str">
        <f>IF(E231="","",VLOOKUP(E231,ADMIN2026!$B$112:$D$141,2,FALSE))</f>
        <v/>
      </c>
      <c r="E231" s="4"/>
      <c r="F231" s="4"/>
      <c r="G231" s="6"/>
      <c r="H231" s="38" t="str">
        <f>IF(E231&gt;101,H226+2*I226,IF(E231&gt;10,H226+I226,IF(E231&gt;0,H226,"")))</f>
        <v/>
      </c>
      <c r="I231" s="38"/>
      <c r="J231" s="38"/>
      <c r="K231" s="94"/>
      <c r="L231" s="38"/>
      <c r="M231">
        <f t="shared" si="278"/>
        <v>0</v>
      </c>
      <c r="N231" s="8">
        <f t="shared" si="279"/>
        <v>0</v>
      </c>
      <c r="O231" s="8">
        <f t="shared" si="277"/>
        <v>0</v>
      </c>
      <c r="P231" s="8">
        <f t="shared" si="280"/>
        <v>0</v>
      </c>
      <c r="Q231" s="7">
        <f t="shared" si="281"/>
        <v>0</v>
      </c>
      <c r="R231" s="7">
        <f t="shared" si="282"/>
        <v>0</v>
      </c>
      <c r="S231" s="7">
        <f t="shared" si="283"/>
        <v>0</v>
      </c>
      <c r="T231" s="7">
        <f t="shared" si="284"/>
        <v>0</v>
      </c>
      <c r="U231" s="7">
        <f t="shared" si="285"/>
        <v>0</v>
      </c>
      <c r="V231" t="str">
        <f t="shared" si="286"/>
        <v/>
      </c>
      <c r="W231" t="str">
        <f t="shared" si="287"/>
        <v/>
      </c>
      <c r="X231" t="str">
        <f>IF(ADMIN2026!$G$8="Photo-finish timing",W231,V231)</f>
        <v/>
      </c>
      <c r="Y231" s="66" t="str">
        <f>IF(E231="","",IF(ADMIN2026!$G$8=ADMIN2026!$D$8,"",IF(P231&gt;0.5,"error 1/100th entry noted","")))</f>
        <v/>
      </c>
    </row>
    <row r="232" spans="1:25">
      <c r="B232" s="94">
        <v>5</v>
      </c>
      <c r="C232" s="38" t="str">
        <f>IF(D232="","",HLOOKUP(D232,ADMIN2026!$B$146:$L$214,H232,FALSE))</f>
        <v/>
      </c>
      <c r="D232" s="38" t="str">
        <f>IF(E232="","",VLOOKUP(E232,ADMIN2026!$B$112:$D$141,2,FALSE))</f>
        <v/>
      </c>
      <c r="E232" s="4"/>
      <c r="F232" s="4"/>
      <c r="G232" s="6"/>
      <c r="H232" s="38" t="str">
        <f>IF(E232&gt;101,H226+2*I226,IF(E232&gt;10,H226+I226,IF(E232&gt;0,H226,"")))</f>
        <v/>
      </c>
      <c r="I232" s="38"/>
      <c r="J232" s="38"/>
      <c r="K232" s="94"/>
      <c r="L232" s="38"/>
      <c r="M232">
        <f t="shared" si="278"/>
        <v>0</v>
      </c>
      <c r="N232" s="8">
        <f t="shared" si="279"/>
        <v>0</v>
      </c>
      <c r="O232" s="8">
        <f t="shared" si="277"/>
        <v>0</v>
      </c>
      <c r="P232" s="8">
        <f t="shared" si="280"/>
        <v>0</v>
      </c>
      <c r="Q232" s="7">
        <f t="shared" si="281"/>
        <v>0</v>
      </c>
      <c r="R232" s="7">
        <f t="shared" si="282"/>
        <v>0</v>
      </c>
      <c r="S232" s="7">
        <f t="shared" si="283"/>
        <v>0</v>
      </c>
      <c r="T232" s="7">
        <f t="shared" si="284"/>
        <v>0</v>
      </c>
      <c r="U232" s="7">
        <f t="shared" si="285"/>
        <v>0</v>
      </c>
      <c r="V232" t="str">
        <f t="shared" si="286"/>
        <v/>
      </c>
      <c r="W232" t="str">
        <f t="shared" si="287"/>
        <v/>
      </c>
      <c r="X232" t="str">
        <f>IF(ADMIN2026!$G$8="Photo-finish timing",W232,V232)</f>
        <v/>
      </c>
      <c r="Y232" s="66" t="str">
        <f>IF(E232="","",IF(ADMIN2026!$G$8=ADMIN2026!$D$8,"",IF(P232&gt;0.5,"error 1/100th entry noted","")))</f>
        <v/>
      </c>
    </row>
    <row r="233" spans="1:25">
      <c r="B233" s="94">
        <v>6</v>
      </c>
      <c r="C233" s="38" t="str">
        <f>IF(D233="","",HLOOKUP(D233,ADMIN2026!$B$146:$L$214,H233,FALSE))</f>
        <v/>
      </c>
      <c r="D233" s="38" t="str">
        <f>IF(E233="","",VLOOKUP(E233,ADMIN2026!$B$112:$D$141,2,FALSE))</f>
        <v/>
      </c>
      <c r="E233" s="4"/>
      <c r="F233" s="4"/>
      <c r="G233" s="6"/>
      <c r="H233" s="38" t="str">
        <f>IF(E233&gt;101,H226+2*I226,IF(E233&gt;10,H226+I226,IF(E233&gt;0,H226,"")))</f>
        <v/>
      </c>
      <c r="I233" s="38"/>
      <c r="J233" s="38"/>
      <c r="K233" s="94"/>
      <c r="L233" s="38"/>
      <c r="M233">
        <f t="shared" si="278"/>
        <v>0</v>
      </c>
      <c r="N233" s="8">
        <f t="shared" si="279"/>
        <v>0</v>
      </c>
      <c r="O233" s="8">
        <f t="shared" si="277"/>
        <v>0</v>
      </c>
      <c r="P233" s="8">
        <f t="shared" si="280"/>
        <v>0</v>
      </c>
      <c r="Q233" s="7">
        <f t="shared" si="281"/>
        <v>0</v>
      </c>
      <c r="R233" s="7">
        <f t="shared" si="282"/>
        <v>0</v>
      </c>
      <c r="S233" s="7">
        <f t="shared" si="283"/>
        <v>0</v>
      </c>
      <c r="T233" s="7">
        <f t="shared" si="284"/>
        <v>0</v>
      </c>
      <c r="U233" s="7">
        <f t="shared" si="285"/>
        <v>0</v>
      </c>
      <c r="V233" t="str">
        <f t="shared" si="286"/>
        <v/>
      </c>
      <c r="W233" t="str">
        <f t="shared" si="287"/>
        <v/>
      </c>
      <c r="X233" t="str">
        <f>IF(ADMIN2026!$G$8="Photo-finish timing",W233,V233)</f>
        <v/>
      </c>
      <c r="Y233" s="66" t="str">
        <f>IF(E233="","",IF(ADMIN2026!$G$8=ADMIN2026!$D$8,"",IF(P233&gt;0.5,"error 1/100th entry noted","")))</f>
        <v/>
      </c>
    </row>
    <row r="234" spans="1:25">
      <c r="B234" s="94">
        <v>7</v>
      </c>
      <c r="C234" s="38" t="str">
        <f>IF(D234="","",HLOOKUP(D234,ADMIN2026!$B$146:$L$214,H234,FALSE))</f>
        <v/>
      </c>
      <c r="D234" s="38" t="str">
        <f>IF(E234="","",VLOOKUP(E234,ADMIN2026!$B$112:$D$141,2,FALSE))</f>
        <v/>
      </c>
      <c r="E234" s="4"/>
      <c r="F234" s="4"/>
      <c r="G234" s="6"/>
      <c r="H234" s="38" t="str">
        <f>IF(E234&gt;101,H226+2*I226,IF(E234&gt;10,H226+I226,IF(E234&gt;0,H226,"")))</f>
        <v/>
      </c>
      <c r="I234" s="38"/>
      <c r="J234" s="38"/>
      <c r="K234" s="94"/>
      <c r="L234" s="38"/>
      <c r="M234">
        <f t="shared" si="278"/>
        <v>0</v>
      </c>
      <c r="N234" s="8">
        <f t="shared" si="279"/>
        <v>0</v>
      </c>
      <c r="O234" s="8">
        <f t="shared" si="277"/>
        <v>0</v>
      </c>
      <c r="P234" s="8">
        <f t="shared" si="280"/>
        <v>0</v>
      </c>
      <c r="Q234" s="7">
        <f t="shared" si="281"/>
        <v>0</v>
      </c>
      <c r="R234" s="7">
        <f t="shared" si="282"/>
        <v>0</v>
      </c>
      <c r="S234" s="7">
        <f t="shared" si="283"/>
        <v>0</v>
      </c>
      <c r="T234" s="7">
        <f t="shared" si="284"/>
        <v>0</v>
      </c>
      <c r="U234" s="7">
        <f t="shared" si="285"/>
        <v>0</v>
      </c>
      <c r="V234" t="str">
        <f t="shared" si="286"/>
        <v/>
      </c>
      <c r="W234" t="str">
        <f t="shared" si="287"/>
        <v/>
      </c>
      <c r="X234" t="str">
        <f>IF(ADMIN2026!$G$8="Photo-finish timing",W234,V234)</f>
        <v/>
      </c>
      <c r="Y234" s="66" t="str">
        <f>IF(E234="","",IF(ADMIN2026!$G$8=ADMIN2026!$D$8,"",IF(P234&gt;0.5,"error 1/100th entry noted","")))</f>
        <v/>
      </c>
    </row>
    <row r="235" spans="1:25">
      <c r="B235" s="94">
        <v>8</v>
      </c>
      <c r="C235" s="38" t="str">
        <f>IF(D235="","",HLOOKUP(D235,ADMIN2026!$B$146:$L$214,H235,FALSE))</f>
        <v/>
      </c>
      <c r="D235" s="38" t="str">
        <f>IF(E235="","",VLOOKUP(E235,ADMIN2026!$B$112:$D$141,2,FALSE))</f>
        <v/>
      </c>
      <c r="E235" s="4"/>
      <c r="F235" s="4"/>
      <c r="G235" s="6"/>
      <c r="H235" s="38" t="str">
        <f>IF(E235&gt;101,H226+2*I226,IF(E235&gt;10,H226+I226,IF(E235&gt;0,H226,"")))</f>
        <v/>
      </c>
      <c r="I235" s="38"/>
      <c r="J235" s="38"/>
      <c r="K235" s="94"/>
      <c r="L235" s="38"/>
      <c r="M235">
        <f t="shared" si="278"/>
        <v>0</v>
      </c>
      <c r="N235" s="8">
        <f t="shared" si="279"/>
        <v>0</v>
      </c>
      <c r="O235" s="8">
        <f t="shared" si="277"/>
        <v>0</v>
      </c>
      <c r="P235" s="8">
        <f t="shared" si="280"/>
        <v>0</v>
      </c>
      <c r="Q235" s="7">
        <f t="shared" si="281"/>
        <v>0</v>
      </c>
      <c r="R235" s="7">
        <f t="shared" si="282"/>
        <v>0</v>
      </c>
      <c r="S235" s="7">
        <f t="shared" si="283"/>
        <v>0</v>
      </c>
      <c r="T235" s="7">
        <f t="shared" si="284"/>
        <v>0</v>
      </c>
      <c r="U235" s="7">
        <f t="shared" si="285"/>
        <v>0</v>
      </c>
      <c r="V235" t="str">
        <f t="shared" si="286"/>
        <v/>
      </c>
      <c r="W235" t="str">
        <f t="shared" si="287"/>
        <v/>
      </c>
      <c r="X235" t="str">
        <f>IF(ADMIN2026!$G$8="Photo-finish timing",W235,V235)</f>
        <v/>
      </c>
      <c r="Y235" s="66" t="str">
        <f>IF(E235="","",IF(ADMIN2026!$G$8=ADMIN2026!$D$8,"",IF(P235&gt;0.5,"error 1/100th entry noted","")))</f>
        <v/>
      </c>
    </row>
    <row r="236" spans="1:25">
      <c r="A236" s="3" t="s">
        <v>0</v>
      </c>
      <c r="B236" s="3"/>
      <c r="C236" s="3"/>
      <c r="D236" s="3"/>
      <c r="E236" s="3"/>
      <c r="F236" s="3"/>
      <c r="G236" s="67"/>
      <c r="H236" s="3" t="str">
        <f>H214</f>
        <v>line base</v>
      </c>
      <c r="I236" s="3" t="str">
        <f>I214</f>
        <v>step</v>
      </c>
      <c r="J236" s="3"/>
      <c r="K236" s="3"/>
      <c r="L236" s="3"/>
      <c r="M236" s="3"/>
      <c r="N236" s="3"/>
      <c r="O236" s="3"/>
      <c r="P236" s="3"/>
      <c r="Q236" s="3"/>
      <c r="R236" s="3"/>
      <c r="S236" s="3"/>
      <c r="T236" s="3"/>
      <c r="U236" s="3"/>
      <c r="V236" s="3"/>
      <c r="W236" s="3"/>
      <c r="X236" s="3"/>
      <c r="Y236" s="3"/>
    </row>
    <row r="237" spans="1:25">
      <c r="A237" s="3" t="str">
        <f>C214</f>
        <v>110H</v>
      </c>
      <c r="B237" s="37" t="s">
        <v>453</v>
      </c>
      <c r="C237" s="37" t="s">
        <v>62</v>
      </c>
      <c r="D237" s="5"/>
      <c r="E237" s="37" t="s">
        <v>63</v>
      </c>
      <c r="F237" s="37" t="str">
        <f>F215</f>
        <v>Perf. Minutes</v>
      </c>
      <c r="G237" s="63" t="str">
        <f>G215</f>
        <v>Perf. Seconds</v>
      </c>
      <c r="H237" s="37">
        <f>VLOOKUP(A268,ADMIN2026!$B$146:$M$166,12,FALSE)</f>
        <v>12</v>
      </c>
      <c r="I237" s="37">
        <f>$I$3</f>
        <v>24</v>
      </c>
      <c r="J237" s="37" t="s">
        <v>79</v>
      </c>
      <c r="K237" s="37" t="s">
        <v>59</v>
      </c>
      <c r="L237" s="37" t="s">
        <v>83</v>
      </c>
      <c r="M237" s="3" t="s">
        <v>132</v>
      </c>
      <c r="N237" s="3" t="s">
        <v>132</v>
      </c>
      <c r="O237" s="3" t="s">
        <v>133</v>
      </c>
      <c r="P237" s="3" t="s">
        <v>193</v>
      </c>
      <c r="Q237" s="3" t="s">
        <v>137</v>
      </c>
      <c r="R237" s="3" t="s">
        <v>192</v>
      </c>
      <c r="S237" s="3" t="s">
        <v>134</v>
      </c>
      <c r="T237" s="3" t="s">
        <v>135</v>
      </c>
      <c r="U237" s="3" t="s">
        <v>194</v>
      </c>
      <c r="V237" s="3" t="s">
        <v>195</v>
      </c>
      <c r="W237" s="3" t="s">
        <v>197</v>
      </c>
      <c r="X237" s="3" t="s">
        <v>136</v>
      </c>
      <c r="Y237" s="3" t="s">
        <v>236</v>
      </c>
    </row>
    <row r="238" spans="1:25">
      <c r="A238" s="64" t="str">
        <f>$A$4</f>
        <v>MEN</v>
      </c>
      <c r="B238" s="37" t="s">
        <v>59</v>
      </c>
      <c r="C238" s="37" t="s">
        <v>60</v>
      </c>
      <c r="D238" s="37" t="s">
        <v>61</v>
      </c>
      <c r="E238" s="37" t="s">
        <v>108</v>
      </c>
      <c r="F238" s="37" t="str">
        <f>F216</f>
        <v>Whole mins.</v>
      </c>
      <c r="G238" s="63" t="str">
        <f>G216</f>
        <v>xx.yy or xx.y</v>
      </c>
      <c r="H238" s="37" t="str">
        <f>H216</f>
        <v>line to look up</v>
      </c>
      <c r="I238" s="37"/>
      <c r="J238" s="37" t="s">
        <v>80</v>
      </c>
      <c r="K238" s="37" t="s">
        <v>80</v>
      </c>
      <c r="L238" s="37" t="s">
        <v>80</v>
      </c>
      <c r="M238" s="3" t="s">
        <v>192</v>
      </c>
      <c r="N238" s="3" t="s">
        <v>130</v>
      </c>
      <c r="O238" s="3" t="s">
        <v>130</v>
      </c>
      <c r="P238" s="3" t="s">
        <v>130</v>
      </c>
      <c r="Q238" s="3" t="s">
        <v>131</v>
      </c>
      <c r="R238" s="3" t="s">
        <v>131</v>
      </c>
      <c r="S238" s="3" t="s">
        <v>131</v>
      </c>
      <c r="T238" s="3" t="s">
        <v>131</v>
      </c>
      <c r="U238" s="3" t="s">
        <v>131</v>
      </c>
      <c r="V238" s="3" t="s">
        <v>196</v>
      </c>
      <c r="W238" s="3" t="s">
        <v>196</v>
      </c>
      <c r="X238" s="3" t="s">
        <v>146</v>
      </c>
      <c r="Y238" s="3" t="s">
        <v>237</v>
      </c>
    </row>
    <row r="239" spans="1:25">
      <c r="B239" s="94">
        <v>1</v>
      </c>
      <c r="C239" s="38" t="str">
        <f>IF(D239="","",HLOOKUP(D239,ADMIN2026!$B$146:$L$214,H239,FALSE))</f>
        <v/>
      </c>
      <c r="D239" s="38" t="str">
        <f>IF(E239="","",VLOOKUP(E239,ADMIN2026!$B$112:$D$141,2,FALSE))</f>
        <v/>
      </c>
      <c r="E239" s="4"/>
      <c r="F239" s="4"/>
      <c r="G239" s="6"/>
      <c r="H239" s="38" t="str">
        <f>IF(E239&gt;101,H237+2*I237,IF(E239&gt;10,H237+I237,IF(E239&gt;0,H237,"")))</f>
        <v/>
      </c>
      <c r="I239" s="38"/>
      <c r="J239" s="38"/>
      <c r="K239" s="94"/>
      <c r="L239" s="38"/>
      <c r="M239">
        <f>INT(G239/10)</f>
        <v>0</v>
      </c>
      <c r="N239" s="8">
        <f>INT(G239)-10*M239</f>
        <v>0</v>
      </c>
      <c r="O239" s="8">
        <f t="shared" ref="O239:O246" si="288">INT((INT(10*(G239-N239-10*M239)+0.001))/1)</f>
        <v>0</v>
      </c>
      <c r="P239" s="8">
        <f>INT(100*(G239-N239-10*M239-O239/10)+0.5)</f>
        <v>0</v>
      </c>
      <c r="Q239" s="7">
        <f>F239</f>
        <v>0</v>
      </c>
      <c r="R239" s="7">
        <f>M239</f>
        <v>0</v>
      </c>
      <c r="S239" s="7">
        <f>N239</f>
        <v>0</v>
      </c>
      <c r="T239" s="7">
        <f>O239</f>
        <v>0</v>
      </c>
      <c r="U239" s="7">
        <f>P239</f>
        <v>0</v>
      </c>
      <c r="V239" t="str">
        <f>IF(G239="DQ","DQ",IF(G239="NT","NT",IF(G239="DNF","DNF",IF(G239="DNS","DNS",IF(D239="","",IF(F239="",IF(M239&gt;0,CONCATENATE(R239,S239,".",T239),CONCATENATE(S239,".",T239)),CONCATENATE(Q239,":",R239,S239,".",T239)))))))</f>
        <v/>
      </c>
      <c r="W239" t="str">
        <f>IF(G239="DQ","DQ",IF(G239="NT","NT",IF(G239="DNF","DNF",IF(G239="DNS","DNS",IF(D239="","",IF(F239="",IF(M239&gt;0,CONCATENATE(R239,S239,".",T239,U239),CONCATENATE(S239,".",T239,U239)),CONCATENATE(Q239,":",R239,S239,".",T239,U239)))))))</f>
        <v/>
      </c>
      <c r="X239" t="str">
        <f>IF(ADMIN2026!$G$8="Photo-finish timing",W239,V239)</f>
        <v/>
      </c>
      <c r="Y239" s="66" t="str">
        <f>IF(E239="","",IF(ADMIN2026!$G$8=ADMIN2026!$D$8,"",IF(P239&gt;0.5,"error 1/100th entry noted","")))</f>
        <v/>
      </c>
    </row>
    <row r="240" spans="1:25">
      <c r="B240" s="94">
        <v>2</v>
      </c>
      <c r="C240" s="38" t="str">
        <f>IF(D240="","",HLOOKUP(D240,ADMIN2026!$B$146:$L$214,H240,FALSE))</f>
        <v/>
      </c>
      <c r="D240" s="38" t="str">
        <f>IF(E240="","",VLOOKUP(E240,ADMIN2026!$B$112:$D$141,2,FALSE))</f>
        <v/>
      </c>
      <c r="E240" s="4"/>
      <c r="F240" s="4"/>
      <c r="G240" s="6"/>
      <c r="H240" s="38" t="str">
        <f>IF(E240&gt;101,H237+2*I237,IF(E240&gt;10,H237+I237,IF(E240&gt;0,H237,"")))</f>
        <v/>
      </c>
      <c r="I240" s="38"/>
      <c r="J240" s="38"/>
      <c r="K240" s="94"/>
      <c r="L240" s="38"/>
      <c r="M240">
        <f t="shared" ref="M240:M246" si="289">INT(G240/10)</f>
        <v>0</v>
      </c>
      <c r="N240" s="8">
        <f t="shared" ref="N240:N246" si="290">INT(G240)-10*M240</f>
        <v>0</v>
      </c>
      <c r="O240" s="8">
        <f t="shared" si="288"/>
        <v>0</v>
      </c>
      <c r="P240" s="8">
        <f t="shared" ref="P240:P246" si="291">INT(100*(G240-N240-10*M240-O240/10)+0.5)</f>
        <v>0</v>
      </c>
      <c r="Q240" s="7">
        <f t="shared" ref="Q240:Q246" si="292">F240</f>
        <v>0</v>
      </c>
      <c r="R240" s="7">
        <f t="shared" ref="R240:R246" si="293">M240</f>
        <v>0</v>
      </c>
      <c r="S240" s="7">
        <f t="shared" ref="S240:S246" si="294">N240</f>
        <v>0</v>
      </c>
      <c r="T240" s="7">
        <f t="shared" ref="T240:T246" si="295">O240</f>
        <v>0</v>
      </c>
      <c r="U240" s="7">
        <f t="shared" ref="U240:U246" si="296">P240</f>
        <v>0</v>
      </c>
      <c r="V240" t="str">
        <f t="shared" ref="V240:V246" si="297">IF(G240="DQ","DQ",IF(G240="NT","NT",IF(G240="DNF","DNF",IF(G240="DNS","DNS",IF(D240="","",IF(F240="",IF(M240&gt;0,CONCATENATE(R240,S240,".",T240),CONCATENATE(S240,".",T240)),CONCATENATE(Q240,":",R240,S240,".",T240)))))))</f>
        <v/>
      </c>
      <c r="W240" t="str">
        <f t="shared" ref="W240:W246" si="298">IF(G240="DQ","DQ",IF(G240="NT","NT",IF(G240="DNF","DNF",IF(G240="DNS","DNS",IF(D240="","",IF(F240="",IF(M240&gt;0,CONCATENATE(R240,S240,".",T240,U240),CONCATENATE(S240,".",T240,U240)),CONCATENATE(Q240,":",R240,S240,".",T240,U240)))))))</f>
        <v/>
      </c>
      <c r="X240" t="str">
        <f>IF(ADMIN2026!$G$8="Photo-finish timing",W240,V240)</f>
        <v/>
      </c>
      <c r="Y240" s="66" t="str">
        <f>IF(E240="","",IF(ADMIN2026!$G$8=ADMIN2026!$D$8,"",IF(P240&gt;0.5,"error 1/100th entry noted","")))</f>
        <v/>
      </c>
    </row>
    <row r="241" spans="2:25">
      <c r="B241" s="94">
        <v>3</v>
      </c>
      <c r="C241" s="38" t="str">
        <f>IF(D241="","",HLOOKUP(D241,ADMIN2026!$B$146:$L$214,H241,FALSE))</f>
        <v/>
      </c>
      <c r="D241" s="38" t="str">
        <f>IF(E241="","",VLOOKUP(E241,ADMIN2026!$B$112:$D$141,2,FALSE))</f>
        <v/>
      </c>
      <c r="E241" s="4"/>
      <c r="F241" s="4"/>
      <c r="G241" s="6"/>
      <c r="H241" s="38" t="str">
        <f>IF(E241&gt;101,H237+2*I237,IF(E241&gt;10,H237+I237,IF(E241&gt;0,H237,"")))</f>
        <v/>
      </c>
      <c r="I241" s="38"/>
      <c r="J241" s="38"/>
      <c r="K241" s="94"/>
      <c r="L241" s="38"/>
      <c r="M241">
        <f t="shared" si="289"/>
        <v>0</v>
      </c>
      <c r="N241" s="8">
        <f t="shared" si="290"/>
        <v>0</v>
      </c>
      <c r="O241" s="8">
        <f t="shared" si="288"/>
        <v>0</v>
      </c>
      <c r="P241" s="8">
        <f t="shared" si="291"/>
        <v>0</v>
      </c>
      <c r="Q241" s="7">
        <f t="shared" si="292"/>
        <v>0</v>
      </c>
      <c r="R241" s="7">
        <f t="shared" si="293"/>
        <v>0</v>
      </c>
      <c r="S241" s="7">
        <f t="shared" si="294"/>
        <v>0</v>
      </c>
      <c r="T241" s="7">
        <f t="shared" si="295"/>
        <v>0</v>
      </c>
      <c r="U241" s="7">
        <f t="shared" si="296"/>
        <v>0</v>
      </c>
      <c r="V241" t="str">
        <f t="shared" si="297"/>
        <v/>
      </c>
      <c r="W241" t="str">
        <f t="shared" si="298"/>
        <v/>
      </c>
      <c r="X241" t="str">
        <f>IF(ADMIN2026!$G$8="Photo-finish timing",W241,V241)</f>
        <v/>
      </c>
      <c r="Y241" s="66" t="str">
        <f>IF(E241="","",IF(ADMIN2026!$G$8=ADMIN2026!$D$8,"",IF(P241&gt;0.5,"error 1/100th entry noted","")))</f>
        <v/>
      </c>
    </row>
    <row r="242" spans="2:25">
      <c r="B242" s="94">
        <v>4</v>
      </c>
      <c r="C242" s="38" t="str">
        <f>IF(D242="","",HLOOKUP(D242,ADMIN2026!$B$146:$L$214,H242,FALSE))</f>
        <v/>
      </c>
      <c r="D242" s="38" t="str">
        <f>IF(E242="","",VLOOKUP(E242,ADMIN2026!$B$112:$D$141,2,FALSE))</f>
        <v/>
      </c>
      <c r="E242" s="4"/>
      <c r="F242" s="4"/>
      <c r="G242" s="6"/>
      <c r="H242" s="38" t="str">
        <f>IF(E242&gt;101,H237+2*I237,IF(E242&gt;10,H237+I237,IF(E242&gt;0,H237,"")))</f>
        <v/>
      </c>
      <c r="I242" s="38"/>
      <c r="J242" s="38"/>
      <c r="K242" s="94"/>
      <c r="L242" s="38"/>
      <c r="M242">
        <f t="shared" si="289"/>
        <v>0</v>
      </c>
      <c r="N242" s="8">
        <f t="shared" si="290"/>
        <v>0</v>
      </c>
      <c r="O242" s="8">
        <f t="shared" si="288"/>
        <v>0</v>
      </c>
      <c r="P242" s="8">
        <f t="shared" si="291"/>
        <v>0</v>
      </c>
      <c r="Q242" s="7">
        <f t="shared" si="292"/>
        <v>0</v>
      </c>
      <c r="R242" s="7">
        <f t="shared" si="293"/>
        <v>0</v>
      </c>
      <c r="S242" s="7">
        <f t="shared" si="294"/>
        <v>0</v>
      </c>
      <c r="T242" s="7">
        <f t="shared" si="295"/>
        <v>0</v>
      </c>
      <c r="U242" s="7">
        <f t="shared" si="296"/>
        <v>0</v>
      </c>
      <c r="V242" t="str">
        <f t="shared" si="297"/>
        <v/>
      </c>
      <c r="W242" t="str">
        <f t="shared" si="298"/>
        <v/>
      </c>
      <c r="X242" t="str">
        <f>IF(ADMIN2026!$G$8="Photo-finish timing",W242,V242)</f>
        <v/>
      </c>
      <c r="Y242" s="66" t="str">
        <f>IF(E242="","",IF(ADMIN2026!$G$8=ADMIN2026!$D$8,"",IF(P242&gt;0.5,"error 1/100th entry noted","")))</f>
        <v/>
      </c>
    </row>
    <row r="243" spans="2:25">
      <c r="B243" s="94">
        <v>5</v>
      </c>
      <c r="C243" s="38" t="str">
        <f>IF(D243="","",HLOOKUP(D243,ADMIN2026!$B$146:$L$214,H243,FALSE))</f>
        <v/>
      </c>
      <c r="D243" s="38" t="str">
        <f>IF(E243="","",VLOOKUP(E243,ADMIN2026!$B$112:$D$141,2,FALSE))</f>
        <v/>
      </c>
      <c r="E243" s="4"/>
      <c r="F243" s="4"/>
      <c r="G243" s="6"/>
      <c r="H243" s="38" t="str">
        <f>IF(E243&gt;101,H237+2*I237,IF(E243&gt;10,H237+I237,IF(E243&gt;0,H237,"")))</f>
        <v/>
      </c>
      <c r="I243" s="38"/>
      <c r="J243" s="38"/>
      <c r="K243" s="94"/>
      <c r="L243" s="38"/>
      <c r="M243">
        <f t="shared" si="289"/>
        <v>0</v>
      </c>
      <c r="N243" s="8">
        <f t="shared" si="290"/>
        <v>0</v>
      </c>
      <c r="O243" s="8">
        <f t="shared" si="288"/>
        <v>0</v>
      </c>
      <c r="P243" s="8">
        <f t="shared" si="291"/>
        <v>0</v>
      </c>
      <c r="Q243" s="7">
        <f t="shared" si="292"/>
        <v>0</v>
      </c>
      <c r="R243" s="7">
        <f t="shared" si="293"/>
        <v>0</v>
      </c>
      <c r="S243" s="7">
        <f t="shared" si="294"/>
        <v>0</v>
      </c>
      <c r="T243" s="7">
        <f t="shared" si="295"/>
        <v>0</v>
      </c>
      <c r="U243" s="7">
        <f t="shared" si="296"/>
        <v>0</v>
      </c>
      <c r="V243" t="str">
        <f t="shared" si="297"/>
        <v/>
      </c>
      <c r="W243" t="str">
        <f t="shared" si="298"/>
        <v/>
      </c>
      <c r="X243" t="str">
        <f>IF(ADMIN2026!$G$8="Photo-finish timing",W243,V243)</f>
        <v/>
      </c>
      <c r="Y243" s="66" t="str">
        <f>IF(E243="","",IF(ADMIN2026!$G$8=ADMIN2026!$D$8,"",IF(P243&gt;0.5,"error 1/100th entry noted","")))</f>
        <v/>
      </c>
    </row>
    <row r="244" spans="2:25">
      <c r="B244" s="94">
        <v>6</v>
      </c>
      <c r="C244" s="38" t="str">
        <f>IF(D244="","",HLOOKUP(D244,ADMIN2026!$B$146:$L$214,H244,FALSE))</f>
        <v/>
      </c>
      <c r="D244" s="38" t="str">
        <f>IF(E244="","",VLOOKUP(E244,ADMIN2026!$B$112:$D$141,2,FALSE))</f>
        <v/>
      </c>
      <c r="E244" s="4"/>
      <c r="F244" s="4"/>
      <c r="G244" s="6"/>
      <c r="H244" s="38" t="str">
        <f>IF(E244&gt;101,H237+2*I237,IF(E244&gt;10,H237+I237,IF(E244&gt;0,H237,"")))</f>
        <v/>
      </c>
      <c r="I244" s="38"/>
      <c r="J244" s="38"/>
      <c r="K244" s="94"/>
      <c r="L244" s="38"/>
      <c r="M244">
        <f t="shared" si="289"/>
        <v>0</v>
      </c>
      <c r="N244" s="8">
        <f t="shared" si="290"/>
        <v>0</v>
      </c>
      <c r="O244" s="8">
        <f t="shared" si="288"/>
        <v>0</v>
      </c>
      <c r="P244" s="8">
        <f t="shared" si="291"/>
        <v>0</v>
      </c>
      <c r="Q244" s="7">
        <f t="shared" si="292"/>
        <v>0</v>
      </c>
      <c r="R244" s="7">
        <f t="shared" si="293"/>
        <v>0</v>
      </c>
      <c r="S244" s="7">
        <f t="shared" si="294"/>
        <v>0</v>
      </c>
      <c r="T244" s="7">
        <f t="shared" si="295"/>
        <v>0</v>
      </c>
      <c r="U244" s="7">
        <f t="shared" si="296"/>
        <v>0</v>
      </c>
      <c r="V244" t="str">
        <f t="shared" si="297"/>
        <v/>
      </c>
      <c r="W244" t="str">
        <f t="shared" si="298"/>
        <v/>
      </c>
      <c r="X244" t="str">
        <f>IF(ADMIN2026!$G$8="Photo-finish timing",W244,V244)</f>
        <v/>
      </c>
      <c r="Y244" s="66" t="str">
        <f>IF(E244="","",IF(ADMIN2026!$G$8=ADMIN2026!$D$8,"",IF(P244&gt;0.5,"error 1/100th entry noted","")))</f>
        <v/>
      </c>
    </row>
    <row r="245" spans="2:25">
      <c r="B245" s="94">
        <v>7</v>
      </c>
      <c r="C245" s="38" t="str">
        <f>IF(D245="","",HLOOKUP(D245,ADMIN2026!$B$146:$L$214,H245,FALSE))</f>
        <v/>
      </c>
      <c r="D245" s="38" t="str">
        <f>IF(E245="","",VLOOKUP(E245,ADMIN2026!$B$112:$D$141,2,FALSE))</f>
        <v/>
      </c>
      <c r="E245" s="4"/>
      <c r="F245" s="4"/>
      <c r="G245" s="6"/>
      <c r="H245" s="38" t="str">
        <f>IF(E245&gt;101,H237+2*I237,IF(E245&gt;10,H237+I237,IF(E245&gt;0,H237,"")))</f>
        <v/>
      </c>
      <c r="I245" s="38"/>
      <c r="J245" s="38"/>
      <c r="K245" s="94"/>
      <c r="L245" s="38"/>
      <c r="M245">
        <f t="shared" si="289"/>
        <v>0</v>
      </c>
      <c r="N245" s="8">
        <f t="shared" si="290"/>
        <v>0</v>
      </c>
      <c r="O245" s="8">
        <f t="shared" si="288"/>
        <v>0</v>
      </c>
      <c r="P245" s="8">
        <f t="shared" si="291"/>
        <v>0</v>
      </c>
      <c r="Q245" s="7">
        <f t="shared" si="292"/>
        <v>0</v>
      </c>
      <c r="R245" s="7">
        <f t="shared" si="293"/>
        <v>0</v>
      </c>
      <c r="S245" s="7">
        <f t="shared" si="294"/>
        <v>0</v>
      </c>
      <c r="T245" s="7">
        <f t="shared" si="295"/>
        <v>0</v>
      </c>
      <c r="U245" s="7">
        <f t="shared" si="296"/>
        <v>0</v>
      </c>
      <c r="V245" t="str">
        <f t="shared" si="297"/>
        <v/>
      </c>
      <c r="W245" t="str">
        <f t="shared" si="298"/>
        <v/>
      </c>
      <c r="X245" t="str">
        <f>IF(ADMIN2026!$G$8="Photo-finish timing",W245,V245)</f>
        <v/>
      </c>
      <c r="Y245" s="66" t="str">
        <f>IF(E245="","",IF(ADMIN2026!$G$8=ADMIN2026!$D$8,"",IF(P245&gt;0.5,"error 1/100th entry noted","")))</f>
        <v/>
      </c>
    </row>
    <row r="246" spans="2:25">
      <c r="B246" s="94">
        <v>8</v>
      </c>
      <c r="C246" s="38" t="str">
        <f>IF(D246="","",HLOOKUP(D246,ADMIN2026!$B$146:$L$214,H246,FALSE))</f>
        <v/>
      </c>
      <c r="D246" s="38" t="str">
        <f>IF(E246="","",VLOOKUP(E246,ADMIN2026!$B$112:$D$141,2,FALSE))</f>
        <v/>
      </c>
      <c r="E246" s="4"/>
      <c r="F246" s="4"/>
      <c r="G246" s="6"/>
      <c r="H246" s="38" t="str">
        <f>IF(E246&gt;101,H237+2*I237,IF(E246&gt;10,H237+I237,IF(E246&gt;0,H237,"")))</f>
        <v/>
      </c>
      <c r="I246" s="38"/>
      <c r="J246" s="38"/>
      <c r="K246" s="94"/>
      <c r="L246" s="38"/>
      <c r="M246">
        <f t="shared" si="289"/>
        <v>0</v>
      </c>
      <c r="N246" s="8">
        <f t="shared" si="290"/>
        <v>0</v>
      </c>
      <c r="O246" s="8">
        <f t="shared" si="288"/>
        <v>0</v>
      </c>
      <c r="P246" s="8">
        <f t="shared" si="291"/>
        <v>0</v>
      </c>
      <c r="Q246" s="7">
        <f t="shared" si="292"/>
        <v>0</v>
      </c>
      <c r="R246" s="7">
        <f t="shared" si="293"/>
        <v>0</v>
      </c>
      <c r="S246" s="7">
        <f t="shared" si="294"/>
        <v>0</v>
      </c>
      <c r="T246" s="7">
        <f t="shared" si="295"/>
        <v>0</v>
      </c>
      <c r="U246" s="7">
        <f t="shared" si="296"/>
        <v>0</v>
      </c>
      <c r="V246" t="str">
        <f t="shared" si="297"/>
        <v/>
      </c>
      <c r="W246" t="str">
        <f t="shared" si="298"/>
        <v/>
      </c>
      <c r="X246" t="str">
        <f>IF(ADMIN2026!$G$8="Photo-finish timing",W246,V246)</f>
        <v/>
      </c>
      <c r="Y246" s="66" t="str">
        <f>IF(E246="","",IF(ADMIN2026!$G$8=ADMIN2026!$D$8,"",IF(P246&gt;0.5,"error 1/100th entry noted","")))</f>
        <v/>
      </c>
    </row>
    <row r="247" spans="2:25">
      <c r="G247"/>
      <c r="N247" s="8"/>
      <c r="O247" s="8"/>
      <c r="P247" s="8"/>
      <c r="Q247" s="7"/>
      <c r="R247" s="7"/>
      <c r="S247" s="7"/>
      <c r="T247" s="7"/>
      <c r="U247" s="7"/>
      <c r="Y247" s="66"/>
    </row>
    <row r="248" spans="2:25" hidden="1">
      <c r="G248"/>
      <c r="K248" t="s">
        <v>462</v>
      </c>
      <c r="N248" s="8"/>
      <c r="O248" s="8"/>
      <c r="P248" s="8"/>
      <c r="Q248" s="7"/>
      <c r="R248" s="7"/>
      <c r="S248" s="7"/>
      <c r="T248" s="7"/>
      <c r="U248" s="7"/>
      <c r="Y248" s="66"/>
    </row>
    <row r="249" spans="2:25" hidden="1">
      <c r="B249" s="3" t="s">
        <v>454</v>
      </c>
      <c r="G249"/>
      <c r="I249">
        <f>10000*10000-100</f>
        <v>99999900</v>
      </c>
      <c r="K249" t="s">
        <v>463</v>
      </c>
      <c r="L249" t="s">
        <v>464</v>
      </c>
      <c r="M249" t="s">
        <v>465</v>
      </c>
      <c r="N249" s="8" t="s">
        <v>466</v>
      </c>
      <c r="O249" s="8"/>
      <c r="P249" s="8"/>
      <c r="Q249" s="7"/>
      <c r="R249" s="7"/>
      <c r="S249" s="7"/>
      <c r="T249" s="7"/>
      <c r="U249" s="7"/>
      <c r="Y249" s="66"/>
    </row>
    <row r="250" spans="2:25" hidden="1">
      <c r="B250" s="94">
        <v>1</v>
      </c>
      <c r="C250" s="38">
        <v>1</v>
      </c>
      <c r="D250" s="38">
        <f>_xlfn.RANK.AVG(H250,H250:H265,1)</f>
        <v>1</v>
      </c>
      <c r="E250" s="137">
        <f>E228</f>
        <v>0</v>
      </c>
      <c r="F250" s="137">
        <f t="shared" ref="F250:G250" si="299">F228</f>
        <v>0</v>
      </c>
      <c r="G250" s="137">
        <f t="shared" si="299"/>
        <v>0</v>
      </c>
      <c r="H250" s="38">
        <f>IF(J250&lt;100,10000*10000+B250,J250)</f>
        <v>100000001</v>
      </c>
      <c r="I250" s="38">
        <f>I249+C250</f>
        <v>99999901</v>
      </c>
      <c r="J250" s="38">
        <f>IF(G250="DQ",I250,IF(G250="DNS",I250,IF(G250="DNF",I250,IF(G250="NM",I250,IF(G250="NH",I250,IF(G250="NT",I250,10000*(60*F250+G250)+C250))))))</f>
        <v>1</v>
      </c>
      <c r="K250" s="38">
        <f>VLOOKUP(C250,D250:G265,4,FALSE)</f>
        <v>0</v>
      </c>
      <c r="L250" s="38">
        <v>0</v>
      </c>
      <c r="M250" s="38">
        <f>IF(K250&lt;0.1,0,IF(K251=K250,1,0))</f>
        <v>0</v>
      </c>
      <c r="N250" s="8">
        <f>IF(L250+M250&gt;0.5,1,0)</f>
        <v>0</v>
      </c>
      <c r="O250" s="8"/>
      <c r="P250" s="8"/>
      <c r="Q250" s="7"/>
      <c r="R250" s="7"/>
      <c r="S250" s="7"/>
      <c r="T250" s="7"/>
      <c r="U250" s="7"/>
      <c r="Y250" s="66"/>
    </row>
    <row r="251" spans="2:25" hidden="1">
      <c r="B251" s="94">
        <v>2</v>
      </c>
      <c r="C251" s="38">
        <v>2</v>
      </c>
      <c r="D251" s="38">
        <f>_xlfn.RANK.AVG(H251,H250:H265,1)</f>
        <v>2</v>
      </c>
      <c r="E251" s="137">
        <f t="shared" ref="E251:G251" si="300">E229</f>
        <v>0</v>
      </c>
      <c r="F251" s="137">
        <f t="shared" si="300"/>
        <v>0</v>
      </c>
      <c r="G251" s="137">
        <f t="shared" si="300"/>
        <v>0</v>
      </c>
      <c r="H251" s="38">
        <f t="shared" ref="H251:H265" si="301">IF(J251&lt;100,10000*10000+B251,J251)</f>
        <v>100000002</v>
      </c>
      <c r="I251" s="38">
        <f>I249+C251</f>
        <v>99999902</v>
      </c>
      <c r="J251" s="38">
        <f t="shared" ref="J251:J265" si="302">IF(G251="DQ",I251,IF(G251="DNS",I251,IF(G251="DNF",I251,IF(G251="NM",I251,IF(G251="NH",I251,IF(G251="NT",I251,10000*(60*F251+G251)+C251))))))</f>
        <v>2</v>
      </c>
      <c r="K251" s="38">
        <f>VLOOKUP(C251,D250:G265,4,FALSE)</f>
        <v>0</v>
      </c>
      <c r="L251" s="38">
        <f>IF(K251&lt;0.1,0,IF(K251=K250,1,0))</f>
        <v>0</v>
      </c>
      <c r="M251" s="38">
        <f t="shared" ref="M251:M263" si="303">IF(K251&lt;0.1,0,IF(K252=K251,1,0))</f>
        <v>0</v>
      </c>
      <c r="N251" s="8">
        <f t="shared" ref="N251:N265" si="304">IF(L251+M251&gt;0.5,1,0)</f>
        <v>0</v>
      </c>
      <c r="O251" s="8"/>
      <c r="P251" s="8"/>
      <c r="Q251" s="7"/>
      <c r="R251" s="7"/>
      <c r="S251" s="7"/>
      <c r="T251" s="7"/>
      <c r="U251" s="7"/>
      <c r="Y251" s="66"/>
    </row>
    <row r="252" spans="2:25" hidden="1">
      <c r="B252" s="94">
        <v>3</v>
      </c>
      <c r="C252" s="38">
        <v>3</v>
      </c>
      <c r="D252" s="38">
        <f>_xlfn.RANK.AVG(H252,H250:H265,1)</f>
        <v>3</v>
      </c>
      <c r="E252" s="137">
        <f t="shared" ref="E252:G252" si="305">E230</f>
        <v>0</v>
      </c>
      <c r="F252" s="137">
        <f t="shared" si="305"/>
        <v>0</v>
      </c>
      <c r="G252" s="137">
        <f t="shared" si="305"/>
        <v>0</v>
      </c>
      <c r="H252" s="38">
        <f t="shared" si="301"/>
        <v>100000003</v>
      </c>
      <c r="I252" s="38">
        <f>I249+C252</f>
        <v>99999903</v>
      </c>
      <c r="J252" s="38">
        <f t="shared" si="302"/>
        <v>3</v>
      </c>
      <c r="K252" s="38">
        <f>VLOOKUP(C252,D250:G265,4,FALSE)</f>
        <v>0</v>
      </c>
      <c r="L252" s="38">
        <f t="shared" ref="L252:L260" si="306">IF(K252&lt;0.1,0,IF(K252=K251,1,0))</f>
        <v>0</v>
      </c>
      <c r="M252" s="38">
        <f t="shared" si="303"/>
        <v>0</v>
      </c>
      <c r="N252" s="8">
        <f t="shared" si="304"/>
        <v>0</v>
      </c>
      <c r="O252" s="8"/>
      <c r="P252" s="8"/>
      <c r="Q252" s="7"/>
      <c r="R252" s="7"/>
      <c r="S252" s="7"/>
      <c r="T252" s="7"/>
      <c r="U252" s="7"/>
      <c r="Y252" s="66"/>
    </row>
    <row r="253" spans="2:25" hidden="1">
      <c r="B253" s="94">
        <v>4</v>
      </c>
      <c r="C253" s="38">
        <v>4</v>
      </c>
      <c r="D253" s="38">
        <f>_xlfn.RANK.AVG(H253,H250:H265,1)</f>
        <v>4</v>
      </c>
      <c r="E253" s="137">
        <f t="shared" ref="E253:G253" si="307">E231</f>
        <v>0</v>
      </c>
      <c r="F253" s="137">
        <f t="shared" si="307"/>
        <v>0</v>
      </c>
      <c r="G253" s="137">
        <f t="shared" si="307"/>
        <v>0</v>
      </c>
      <c r="H253" s="38">
        <f t="shared" si="301"/>
        <v>100000004</v>
      </c>
      <c r="I253" s="38">
        <f>I249+C253</f>
        <v>99999904</v>
      </c>
      <c r="J253" s="38">
        <f t="shared" si="302"/>
        <v>4</v>
      </c>
      <c r="K253" s="38">
        <f>VLOOKUP(C253,D250:G265,4,FALSE)</f>
        <v>0</v>
      </c>
      <c r="L253" s="38">
        <f t="shared" si="306"/>
        <v>0</v>
      </c>
      <c r="M253" s="38">
        <f t="shared" si="303"/>
        <v>0</v>
      </c>
      <c r="N253" s="8">
        <f t="shared" si="304"/>
        <v>0</v>
      </c>
      <c r="O253" s="8"/>
      <c r="P253" s="8"/>
      <c r="Q253" s="7"/>
      <c r="R253" s="7"/>
      <c r="S253" s="7"/>
      <c r="T253" s="7"/>
      <c r="U253" s="7"/>
      <c r="Y253" s="66"/>
    </row>
    <row r="254" spans="2:25" hidden="1">
      <c r="B254" s="94">
        <v>5</v>
      </c>
      <c r="C254" s="38">
        <v>5</v>
      </c>
      <c r="D254" s="38">
        <f>_xlfn.RANK.AVG(H254,H250:H265,1)</f>
        <v>5</v>
      </c>
      <c r="E254" s="137">
        <f>E232</f>
        <v>0</v>
      </c>
      <c r="F254" s="137">
        <f t="shared" ref="F254:G254" si="308">F232</f>
        <v>0</v>
      </c>
      <c r="G254" s="137">
        <f t="shared" si="308"/>
        <v>0</v>
      </c>
      <c r="H254" s="38">
        <f t="shared" si="301"/>
        <v>100000005</v>
      </c>
      <c r="I254" s="38">
        <f>I249+C254</f>
        <v>99999905</v>
      </c>
      <c r="J254" s="38">
        <f t="shared" si="302"/>
        <v>5</v>
      </c>
      <c r="K254" s="38">
        <f>VLOOKUP(C254,D250:G265,4,FALSE)</f>
        <v>0</v>
      </c>
      <c r="L254" s="38">
        <f t="shared" si="306"/>
        <v>0</v>
      </c>
      <c r="M254" s="38">
        <f t="shared" si="303"/>
        <v>0</v>
      </c>
      <c r="N254" s="8">
        <f t="shared" si="304"/>
        <v>0</v>
      </c>
      <c r="O254" s="8"/>
      <c r="P254" s="8"/>
      <c r="Q254" s="7"/>
      <c r="R254" s="7"/>
      <c r="S254" s="7"/>
      <c r="T254" s="7"/>
      <c r="U254" s="7"/>
      <c r="Y254" s="66"/>
    </row>
    <row r="255" spans="2:25" hidden="1">
      <c r="B255" s="94">
        <v>6</v>
      </c>
      <c r="C255" s="38">
        <v>6</v>
      </c>
      <c r="D255" s="38">
        <f>_xlfn.RANK.AVG(H255,H250:H265,1)</f>
        <v>6</v>
      </c>
      <c r="E255" s="137">
        <f t="shared" ref="E255:G255" si="309">E233</f>
        <v>0</v>
      </c>
      <c r="F255" s="137">
        <f t="shared" si="309"/>
        <v>0</v>
      </c>
      <c r="G255" s="137">
        <f t="shared" si="309"/>
        <v>0</v>
      </c>
      <c r="H255" s="38">
        <f t="shared" si="301"/>
        <v>100000006</v>
      </c>
      <c r="I255" s="38">
        <f>I249+C255</f>
        <v>99999906</v>
      </c>
      <c r="J255" s="38">
        <f t="shared" si="302"/>
        <v>6</v>
      </c>
      <c r="K255" s="38">
        <f>VLOOKUP(C255,D250:G265,4,FALSE)</f>
        <v>0</v>
      </c>
      <c r="L255" s="38">
        <f t="shared" si="306"/>
        <v>0</v>
      </c>
      <c r="M255" s="38">
        <f t="shared" si="303"/>
        <v>0</v>
      </c>
      <c r="N255" s="8">
        <f t="shared" si="304"/>
        <v>0</v>
      </c>
      <c r="O255" s="8"/>
      <c r="P255" s="8"/>
      <c r="Q255" s="7"/>
      <c r="R255" s="7"/>
      <c r="S255" s="7"/>
      <c r="T255" s="7"/>
      <c r="U255" s="7"/>
      <c r="Y255" s="66"/>
    </row>
    <row r="256" spans="2:25" hidden="1">
      <c r="B256" s="94">
        <v>7</v>
      </c>
      <c r="C256" s="38">
        <v>7</v>
      </c>
      <c r="D256" s="38">
        <f>_xlfn.RANK.AVG(H256,H250:H265,1)</f>
        <v>7</v>
      </c>
      <c r="E256" s="137">
        <f t="shared" ref="E256:G256" si="310">E234</f>
        <v>0</v>
      </c>
      <c r="F256" s="137">
        <f t="shared" si="310"/>
        <v>0</v>
      </c>
      <c r="G256" s="137">
        <f t="shared" si="310"/>
        <v>0</v>
      </c>
      <c r="H256" s="38">
        <f t="shared" si="301"/>
        <v>100000007</v>
      </c>
      <c r="I256" s="38">
        <f>I249+C256</f>
        <v>99999907</v>
      </c>
      <c r="J256" s="38">
        <f t="shared" si="302"/>
        <v>7</v>
      </c>
      <c r="K256" s="38">
        <f>VLOOKUP(C256,D250:G265,4,FALSE)</f>
        <v>0</v>
      </c>
      <c r="L256" s="38">
        <f t="shared" si="306"/>
        <v>0</v>
      </c>
      <c r="M256" s="38">
        <f t="shared" si="303"/>
        <v>0</v>
      </c>
      <c r="N256" s="8">
        <f t="shared" si="304"/>
        <v>0</v>
      </c>
      <c r="O256" s="8"/>
      <c r="P256" s="8"/>
      <c r="Q256" s="7"/>
      <c r="R256" s="7"/>
      <c r="S256" s="7"/>
      <c r="T256" s="7"/>
      <c r="U256" s="7"/>
      <c r="Y256" s="66"/>
    </row>
    <row r="257" spans="1:36" hidden="1">
      <c r="B257" s="94">
        <v>8</v>
      </c>
      <c r="C257" s="38">
        <v>8</v>
      </c>
      <c r="D257" s="38">
        <f>_xlfn.RANK.AVG(H257,H250:H265,1)</f>
        <v>8</v>
      </c>
      <c r="E257" s="137">
        <f t="shared" ref="E257:G257" si="311">E235</f>
        <v>0</v>
      </c>
      <c r="F257" s="137">
        <f t="shared" si="311"/>
        <v>0</v>
      </c>
      <c r="G257" s="137">
        <f t="shared" si="311"/>
        <v>0</v>
      </c>
      <c r="H257" s="38">
        <f t="shared" si="301"/>
        <v>100000008</v>
      </c>
      <c r="I257" s="38">
        <f>I249+C257</f>
        <v>99999908</v>
      </c>
      <c r="J257" s="38">
        <f t="shared" si="302"/>
        <v>8</v>
      </c>
      <c r="K257" s="38">
        <f>VLOOKUP(C257,D250:G265,4,FALSE)</f>
        <v>0</v>
      </c>
      <c r="L257" s="38">
        <f t="shared" si="306"/>
        <v>0</v>
      </c>
      <c r="M257" s="38">
        <f t="shared" si="303"/>
        <v>0</v>
      </c>
      <c r="N257" s="8">
        <f t="shared" si="304"/>
        <v>0</v>
      </c>
      <c r="O257" s="8"/>
      <c r="P257" s="8"/>
      <c r="Q257" s="7"/>
      <c r="R257" s="7"/>
      <c r="S257" s="7"/>
      <c r="T257" s="7"/>
      <c r="U257" s="7"/>
      <c r="Y257" s="66"/>
    </row>
    <row r="258" spans="1:36" hidden="1">
      <c r="B258" s="94">
        <v>9</v>
      </c>
      <c r="C258" s="38">
        <v>9</v>
      </c>
      <c r="D258" s="38">
        <f>_xlfn.RANK.AVG(H258,H250:H265,1)</f>
        <v>9</v>
      </c>
      <c r="E258" s="137">
        <f>E239</f>
        <v>0</v>
      </c>
      <c r="F258" s="137">
        <f t="shared" ref="F258:G258" si="312">F239</f>
        <v>0</v>
      </c>
      <c r="G258" s="137">
        <f t="shared" si="312"/>
        <v>0</v>
      </c>
      <c r="H258" s="38">
        <f t="shared" si="301"/>
        <v>100000009</v>
      </c>
      <c r="I258" s="38">
        <f>I249+C258</f>
        <v>99999909</v>
      </c>
      <c r="J258" s="38">
        <f t="shared" si="302"/>
        <v>9</v>
      </c>
      <c r="K258" s="38">
        <f>VLOOKUP(C258,D250:G265,4,FALSE)</f>
        <v>0</v>
      </c>
      <c r="L258" s="38">
        <f t="shared" si="306"/>
        <v>0</v>
      </c>
      <c r="M258" s="38">
        <f t="shared" si="303"/>
        <v>0</v>
      </c>
      <c r="N258" s="8">
        <f t="shared" si="304"/>
        <v>0</v>
      </c>
      <c r="O258" s="8"/>
      <c r="P258" s="8"/>
      <c r="Q258" s="7"/>
      <c r="R258" s="7"/>
      <c r="S258" s="7"/>
      <c r="T258" s="7"/>
      <c r="U258" s="7"/>
      <c r="Y258" s="66"/>
    </row>
    <row r="259" spans="1:36" hidden="1">
      <c r="B259" s="94">
        <v>10</v>
      </c>
      <c r="C259" s="38">
        <v>10</v>
      </c>
      <c r="D259" s="38">
        <f>_xlfn.RANK.AVG(H259,H250:H265,1)</f>
        <v>10</v>
      </c>
      <c r="E259" s="137">
        <f t="shared" ref="E259:G259" si="313">E240</f>
        <v>0</v>
      </c>
      <c r="F259" s="137">
        <f t="shared" si="313"/>
        <v>0</v>
      </c>
      <c r="G259" s="137">
        <f t="shared" si="313"/>
        <v>0</v>
      </c>
      <c r="H259" s="38">
        <f t="shared" si="301"/>
        <v>100000010</v>
      </c>
      <c r="I259" s="38">
        <f>I249+C259</f>
        <v>99999910</v>
      </c>
      <c r="J259" s="38">
        <f t="shared" si="302"/>
        <v>10</v>
      </c>
      <c r="K259" s="38">
        <f>VLOOKUP(C259,D250:G265,4,FALSE)</f>
        <v>0</v>
      </c>
      <c r="L259" s="38">
        <f t="shared" si="306"/>
        <v>0</v>
      </c>
      <c r="M259" s="38">
        <f t="shared" si="303"/>
        <v>0</v>
      </c>
      <c r="N259" s="8">
        <f t="shared" si="304"/>
        <v>0</v>
      </c>
      <c r="O259" s="8"/>
      <c r="P259" s="8"/>
      <c r="Q259" s="7"/>
      <c r="R259" s="7"/>
      <c r="S259" s="7"/>
      <c r="T259" s="7"/>
      <c r="U259" s="7"/>
      <c r="Y259" s="66"/>
    </row>
    <row r="260" spans="1:36" hidden="1">
      <c r="B260" s="94">
        <v>11</v>
      </c>
      <c r="C260" s="38">
        <v>11</v>
      </c>
      <c r="D260" s="38">
        <f>_xlfn.RANK.AVG(H260,H250:H265,1)</f>
        <v>11</v>
      </c>
      <c r="E260" s="137">
        <f t="shared" ref="E260:G260" si="314">E241</f>
        <v>0</v>
      </c>
      <c r="F260" s="137">
        <f t="shared" si="314"/>
        <v>0</v>
      </c>
      <c r="G260" s="137">
        <f t="shared" si="314"/>
        <v>0</v>
      </c>
      <c r="H260" s="38">
        <f t="shared" si="301"/>
        <v>100000011</v>
      </c>
      <c r="I260" s="38">
        <f>I249+C260</f>
        <v>99999911</v>
      </c>
      <c r="J260" s="38">
        <f t="shared" si="302"/>
        <v>11</v>
      </c>
      <c r="K260" s="38">
        <f>VLOOKUP(C260,D250:G265,4,FALSE)</f>
        <v>0</v>
      </c>
      <c r="L260" s="38">
        <f t="shared" si="306"/>
        <v>0</v>
      </c>
      <c r="M260" s="38">
        <f t="shared" si="303"/>
        <v>0</v>
      </c>
      <c r="N260" s="8">
        <f t="shared" si="304"/>
        <v>0</v>
      </c>
      <c r="O260" s="8"/>
      <c r="P260" s="8"/>
      <c r="Q260" s="7"/>
      <c r="R260" s="7"/>
      <c r="S260" s="7"/>
      <c r="T260" s="7"/>
      <c r="U260" s="7"/>
      <c r="Y260" s="66"/>
    </row>
    <row r="261" spans="1:36" hidden="1">
      <c r="B261" s="94">
        <v>12</v>
      </c>
      <c r="C261" s="38">
        <v>12</v>
      </c>
      <c r="D261" s="38">
        <f>_xlfn.RANK.AVG(H261,H250:H265,1)</f>
        <v>12</v>
      </c>
      <c r="E261" s="137">
        <f t="shared" ref="E261:G261" si="315">E242</f>
        <v>0</v>
      </c>
      <c r="F261" s="137">
        <f t="shared" si="315"/>
        <v>0</v>
      </c>
      <c r="G261" s="137">
        <f t="shared" si="315"/>
        <v>0</v>
      </c>
      <c r="H261" s="38">
        <f t="shared" si="301"/>
        <v>100000012</v>
      </c>
      <c r="I261" s="38">
        <f>I249+C261</f>
        <v>99999912</v>
      </c>
      <c r="J261" s="38">
        <f t="shared" si="302"/>
        <v>12</v>
      </c>
      <c r="K261" s="38">
        <f>VLOOKUP(C261,D250:G265,4,FALSE)</f>
        <v>0</v>
      </c>
      <c r="L261" s="38">
        <f>IF(K261&lt;0.1,0,IF(K261=K260,1,0))</f>
        <v>0</v>
      </c>
      <c r="M261" s="38">
        <f t="shared" si="303"/>
        <v>0</v>
      </c>
      <c r="N261" s="8">
        <f t="shared" si="304"/>
        <v>0</v>
      </c>
      <c r="O261" s="8"/>
      <c r="P261" s="8"/>
      <c r="Q261" s="7"/>
      <c r="R261" s="7"/>
      <c r="S261" s="7"/>
      <c r="T261" s="7"/>
      <c r="U261" s="7"/>
      <c r="Y261" s="66"/>
    </row>
    <row r="262" spans="1:36" hidden="1">
      <c r="B262" s="94">
        <v>13</v>
      </c>
      <c r="C262" s="38">
        <v>13</v>
      </c>
      <c r="D262" s="38">
        <f>_xlfn.RANK.AVG(H262,H250:H265,1)</f>
        <v>13</v>
      </c>
      <c r="E262" s="137">
        <f t="shared" ref="E262:G262" si="316">E243</f>
        <v>0</v>
      </c>
      <c r="F262" s="137">
        <f t="shared" si="316"/>
        <v>0</v>
      </c>
      <c r="G262" s="137">
        <f t="shared" si="316"/>
        <v>0</v>
      </c>
      <c r="H262" s="38">
        <f t="shared" si="301"/>
        <v>100000013</v>
      </c>
      <c r="I262" s="38">
        <f>I249+C262</f>
        <v>99999913</v>
      </c>
      <c r="J262" s="38">
        <f t="shared" si="302"/>
        <v>13</v>
      </c>
      <c r="K262" s="38">
        <f>VLOOKUP(C262,D250:G265,4,FALSE)</f>
        <v>0</v>
      </c>
      <c r="L262" s="38">
        <f t="shared" ref="L262:L265" si="317">IF(K262&lt;0.1,0,IF(K262=K261,1,0))</f>
        <v>0</v>
      </c>
      <c r="M262" s="38">
        <f t="shared" si="303"/>
        <v>0</v>
      </c>
      <c r="N262" s="8">
        <f t="shared" si="304"/>
        <v>0</v>
      </c>
      <c r="O262" s="8"/>
      <c r="P262" s="8"/>
      <c r="Q262" s="7"/>
      <c r="R262" s="7"/>
      <c r="S262" s="7"/>
      <c r="T262" s="7"/>
      <c r="U262" s="7"/>
      <c r="Y262" s="66"/>
    </row>
    <row r="263" spans="1:36" hidden="1">
      <c r="B263" s="94">
        <v>14</v>
      </c>
      <c r="C263" s="38">
        <v>15</v>
      </c>
      <c r="D263" s="38">
        <f>_xlfn.RANK.AVG(H263,H250:H265,1)</f>
        <v>14</v>
      </c>
      <c r="E263" s="137">
        <f t="shared" ref="E263:G263" si="318">E244</f>
        <v>0</v>
      </c>
      <c r="F263" s="137">
        <f t="shared" si="318"/>
        <v>0</v>
      </c>
      <c r="G263" s="137">
        <f t="shared" si="318"/>
        <v>0</v>
      </c>
      <c r="H263" s="38">
        <f t="shared" si="301"/>
        <v>100000014</v>
      </c>
      <c r="I263" s="38">
        <f>I249+C263</f>
        <v>99999915</v>
      </c>
      <c r="J263" s="38">
        <f t="shared" si="302"/>
        <v>15</v>
      </c>
      <c r="K263" s="38">
        <f>VLOOKUP(C263,D250:G265,4,FALSE)</f>
        <v>0</v>
      </c>
      <c r="L263" s="38">
        <f t="shared" si="317"/>
        <v>0</v>
      </c>
      <c r="M263" s="38">
        <f t="shared" si="303"/>
        <v>0</v>
      </c>
      <c r="N263" s="8">
        <f t="shared" si="304"/>
        <v>0</v>
      </c>
      <c r="O263" s="8"/>
      <c r="P263" s="8"/>
      <c r="Q263" s="7"/>
      <c r="R263" s="7"/>
      <c r="S263" s="7"/>
      <c r="T263" s="7"/>
      <c r="U263" s="7"/>
      <c r="Y263" s="66"/>
    </row>
    <row r="264" spans="1:36" hidden="1">
      <c r="B264" s="94">
        <v>15</v>
      </c>
      <c r="C264" s="38">
        <v>15</v>
      </c>
      <c r="D264" s="38">
        <f>_xlfn.RANK.AVG(H264,H250:H265,1)</f>
        <v>15</v>
      </c>
      <c r="E264" s="137">
        <f t="shared" ref="E264:G264" si="319">E245</f>
        <v>0</v>
      </c>
      <c r="F264" s="137">
        <f t="shared" si="319"/>
        <v>0</v>
      </c>
      <c r="G264" s="137">
        <f t="shared" si="319"/>
        <v>0</v>
      </c>
      <c r="H264" s="38">
        <f t="shared" si="301"/>
        <v>100000015</v>
      </c>
      <c r="I264" s="38">
        <f>I249+C264</f>
        <v>99999915</v>
      </c>
      <c r="J264" s="38">
        <f t="shared" si="302"/>
        <v>15</v>
      </c>
      <c r="K264" s="38">
        <f>VLOOKUP(C264,D250:G265,4,FALSE)</f>
        <v>0</v>
      </c>
      <c r="L264" s="38">
        <f t="shared" si="317"/>
        <v>0</v>
      </c>
      <c r="M264" s="38">
        <f>IF(K264&lt;0.1,0,IF(K265=K264,1,0))</f>
        <v>0</v>
      </c>
      <c r="N264" s="8">
        <f t="shared" si="304"/>
        <v>0</v>
      </c>
      <c r="O264" s="8"/>
      <c r="P264" s="8"/>
      <c r="Q264" s="7"/>
      <c r="R264" s="7"/>
      <c r="S264" s="7"/>
      <c r="T264" s="7"/>
      <c r="U264" s="7"/>
      <c r="Y264" s="66"/>
    </row>
    <row r="265" spans="1:36" hidden="1">
      <c r="B265" s="94">
        <v>16</v>
      </c>
      <c r="C265" s="38">
        <v>16</v>
      </c>
      <c r="D265" s="38">
        <f>_xlfn.RANK.AVG(H265,H250:H265,1)</f>
        <v>16</v>
      </c>
      <c r="E265" s="137">
        <f t="shared" ref="E265:G265" si="320">E246</f>
        <v>0</v>
      </c>
      <c r="F265" s="137">
        <f t="shared" si="320"/>
        <v>0</v>
      </c>
      <c r="G265" s="137">
        <f t="shared" si="320"/>
        <v>0</v>
      </c>
      <c r="H265" s="38">
        <f t="shared" si="301"/>
        <v>100000016</v>
      </c>
      <c r="I265" s="38">
        <f>I249+C265</f>
        <v>99999916</v>
      </c>
      <c r="J265" s="38">
        <f t="shared" si="302"/>
        <v>16</v>
      </c>
      <c r="K265" s="38">
        <f>VLOOKUP(C265,D250:G265,4,FALSE)</f>
        <v>0</v>
      </c>
      <c r="L265" s="38">
        <f t="shared" si="317"/>
        <v>0</v>
      </c>
      <c r="M265" s="38">
        <v>0</v>
      </c>
      <c r="N265" s="8">
        <f t="shared" si="304"/>
        <v>0</v>
      </c>
      <c r="O265" s="8"/>
      <c r="P265" s="8"/>
      <c r="Q265" s="7"/>
      <c r="R265" s="7"/>
      <c r="S265" s="7"/>
      <c r="T265" s="7"/>
      <c r="U265" s="7"/>
      <c r="Y265" s="66"/>
    </row>
    <row r="266" spans="1:36" hidden="1">
      <c r="B266" s="160"/>
      <c r="E266" s="160"/>
      <c r="F266" s="160"/>
      <c r="G266" s="161"/>
      <c r="H266" s="17"/>
      <c r="I266" s="17"/>
      <c r="J266" s="17"/>
      <c r="K266" s="160"/>
      <c r="N266" s="8"/>
      <c r="O266" s="8"/>
      <c r="P266" s="8"/>
      <c r="Q266" s="7"/>
      <c r="R266" s="7"/>
      <c r="S266" s="7"/>
      <c r="T266" s="7"/>
      <c r="U266" s="7"/>
      <c r="Y266" s="66"/>
    </row>
    <row r="267" spans="1:36">
      <c r="A267" s="3" t="s">
        <v>0</v>
      </c>
      <c r="B267" s="141" t="s">
        <v>455</v>
      </c>
      <c r="C267" s="152" t="s">
        <v>456</v>
      </c>
      <c r="D267" s="153" t="s">
        <v>457</v>
      </c>
      <c r="E267" s="3"/>
      <c r="F267" s="3"/>
      <c r="G267" s="67"/>
      <c r="H267" s="3" t="str">
        <f>H214</f>
        <v>line base</v>
      </c>
      <c r="I267" s="3" t="str">
        <f>I214</f>
        <v>step</v>
      </c>
      <c r="J267" s="3"/>
      <c r="K267" s="3"/>
      <c r="L267" s="3"/>
      <c r="M267" s="3"/>
      <c r="N267" s="3"/>
      <c r="O267" s="3"/>
      <c r="P267" s="3"/>
      <c r="Q267" s="3"/>
      <c r="R267" s="3"/>
      <c r="S267" s="3"/>
      <c r="T267" s="3"/>
      <c r="U267" s="3"/>
      <c r="V267" s="3"/>
      <c r="W267" s="3"/>
      <c r="X267" s="3"/>
      <c r="Y267" s="3"/>
      <c r="Z267" s="3"/>
      <c r="AA267" s="3"/>
    </row>
    <row r="268" spans="1:36">
      <c r="A268" s="3" t="str">
        <f>C214</f>
        <v>110H</v>
      </c>
      <c r="B268" s="37" t="s">
        <v>286</v>
      </c>
      <c r="C268" s="37" t="s">
        <v>62</v>
      </c>
      <c r="D268" s="159" t="str">
        <f>CONCATENATE(D226," &amp; ",D237)</f>
        <v xml:space="preserve"> &amp; </v>
      </c>
      <c r="E268" s="37" t="s">
        <v>63</v>
      </c>
      <c r="F268" s="37" t="str">
        <f t="shared" ref="F268:G268" si="321">F215</f>
        <v>Perf. Minutes</v>
      </c>
      <c r="G268" s="63" t="str">
        <f t="shared" si="321"/>
        <v>Perf. Seconds</v>
      </c>
      <c r="H268" s="37">
        <f>VLOOKUP(A268,ADMIN2026!$B$146:$M$166,12,FALSE)</f>
        <v>12</v>
      </c>
      <c r="I268" s="37">
        <f>$I$3</f>
        <v>24</v>
      </c>
      <c r="J268" s="37" t="s">
        <v>79</v>
      </c>
      <c r="K268" s="37" t="s">
        <v>59</v>
      </c>
      <c r="L268" s="37" t="s">
        <v>83</v>
      </c>
      <c r="M268" s="3" t="s">
        <v>132</v>
      </c>
      <c r="N268" s="3" t="s">
        <v>132</v>
      </c>
      <c r="O268" s="3" t="s">
        <v>133</v>
      </c>
      <c r="P268" s="3" t="s">
        <v>193</v>
      </c>
      <c r="Q268" s="3" t="s">
        <v>137</v>
      </c>
      <c r="R268" s="3" t="s">
        <v>192</v>
      </c>
      <c r="S268" s="3" t="s">
        <v>134</v>
      </c>
      <c r="T268" s="3" t="s">
        <v>135</v>
      </c>
      <c r="U268" s="3" t="s">
        <v>194</v>
      </c>
      <c r="V268" s="3" t="s">
        <v>195</v>
      </c>
      <c r="W268" s="3" t="s">
        <v>197</v>
      </c>
      <c r="X268" s="3" t="s">
        <v>136</v>
      </c>
      <c r="Y268" s="3" t="s">
        <v>236</v>
      </c>
      <c r="Z268" s="3" t="s">
        <v>467</v>
      </c>
      <c r="AA268" s="3"/>
    </row>
    <row r="269" spans="1:36">
      <c r="A269" s="64" t="str">
        <f>$A$4</f>
        <v>MEN</v>
      </c>
      <c r="B269" s="37" t="s">
        <v>59</v>
      </c>
      <c r="C269" s="37" t="s">
        <v>60</v>
      </c>
      <c r="D269" s="37" t="s">
        <v>61</v>
      </c>
      <c r="E269" s="37" t="s">
        <v>108</v>
      </c>
      <c r="F269" s="37" t="str">
        <f t="shared" ref="F269:G269" si="322">F216</f>
        <v>Whole mins.</v>
      </c>
      <c r="G269" s="63" t="str">
        <f t="shared" si="322"/>
        <v>xx.yy or xx.y</v>
      </c>
      <c r="H269" s="37" t="str">
        <f>H216</f>
        <v>line to look up</v>
      </c>
      <c r="I269" s="37"/>
      <c r="J269" s="37" t="s">
        <v>80</v>
      </c>
      <c r="K269" s="37" t="s">
        <v>80</v>
      </c>
      <c r="L269" s="37" t="s">
        <v>80</v>
      </c>
      <c r="M269" s="3" t="s">
        <v>192</v>
      </c>
      <c r="N269" s="3" t="s">
        <v>130</v>
      </c>
      <c r="O269" s="3" t="s">
        <v>130</v>
      </c>
      <c r="P269" s="3" t="s">
        <v>130</v>
      </c>
      <c r="Q269" s="3" t="s">
        <v>131</v>
      </c>
      <c r="R269" s="3" t="s">
        <v>131</v>
      </c>
      <c r="S269" s="3" t="s">
        <v>131</v>
      </c>
      <c r="T269" s="3" t="s">
        <v>131</v>
      </c>
      <c r="U269" s="3" t="s">
        <v>131</v>
      </c>
      <c r="V269" s="3" t="s">
        <v>196</v>
      </c>
      <c r="W269" s="3" t="s">
        <v>196</v>
      </c>
      <c r="X269" s="3" t="s">
        <v>146</v>
      </c>
      <c r="Y269" s="3" t="s">
        <v>237</v>
      </c>
      <c r="Z269" s="3" t="s">
        <v>461</v>
      </c>
      <c r="AA269" s="3"/>
      <c r="AC269" t="str">
        <f>ADMIN2026!$D$12</f>
        <v>B&amp;R</v>
      </c>
      <c r="AD269" t="str">
        <f>ADMIN2026!$D$13</f>
        <v>Chelt</v>
      </c>
      <c r="AE269" t="str">
        <f>ADMIN2026!$D$14</f>
        <v>D&amp;S</v>
      </c>
      <c r="AF269" t="str">
        <f>ADMIN2026!$D$15</f>
        <v>HereF</v>
      </c>
      <c r="AG269" t="str">
        <f>ADMIN2026!$D$16</f>
        <v>K&amp;S</v>
      </c>
      <c r="AH269" t="str">
        <f>ADMIN2026!$D$17</f>
        <v>Tipton</v>
      </c>
      <c r="AI269" t="str">
        <f>ADMIN2026!$D$18</f>
        <v>Worc</v>
      </c>
      <c r="AJ269" t="str">
        <f>ADMIN2026!$D$19</f>
        <v>Yate</v>
      </c>
    </row>
    <row r="270" spans="1:36">
      <c r="B270" s="94">
        <v>1</v>
      </c>
      <c r="C270" s="38" t="str">
        <f>IF(D270="","",HLOOKUP(D270,ADMIN2026!$B$146:$L$214,H270,FALSE))</f>
        <v/>
      </c>
      <c r="D270" s="38" t="str">
        <f>IF(E270="","",VLOOKUP(E270,ADMIN2026!$B$112:$D$141,2,FALSE))</f>
        <v/>
      </c>
      <c r="E270" s="137" t="str">
        <f>IF(VLOOKUP(I270,D250:H265,5,FALSE)&gt;10000*10000,"",VLOOKUP(I270,D250:H265,2,FALSE))</f>
        <v/>
      </c>
      <c r="F270" s="137" t="str">
        <f>IF(VLOOKUP(I270,D250:H265,5,FALSE)&gt;10000*10000,"",VLOOKUP(I270,D250:H265,3,FALSE))</f>
        <v/>
      </c>
      <c r="G270" s="137" t="str">
        <f>IF(VLOOKUP(I270,D250:H265,5,FALSE)&gt;10000*10000,"",VLOOKUP(I270,D250:H265,4,FALSE))</f>
        <v/>
      </c>
      <c r="H270" s="38">
        <f>IF(E270&gt;101,H268+2*I268,IF(E270&gt;10,H268+I268,IF(E270&gt;0,H268,"")))</f>
        <v>60</v>
      </c>
      <c r="I270" s="38">
        <v>1</v>
      </c>
      <c r="J270" s="38">
        <f>VLOOKUP(B270,ADMIN2026!$B$64:$F$79,3,FALSE)*IF(G270="DQ",0,1)*IF(G270="DNF",0,1)*IF(G270="DNS",0,1)*IF(G270="",0,1)</f>
        <v>0</v>
      </c>
      <c r="K270" s="94">
        <f>J270</f>
        <v>0</v>
      </c>
      <c r="L270" s="38">
        <f>IF(D270="",0,IF(G270="NT",0,IF(G270="DQ",0,IF(G270="DNF",0,IF(G270="DNS",0,IF(G270+F270&lt;0.1,0,IF(60*F270+G270&gt;VLOOKUP(A268,ADMIN2026!$B$91:$D$109,3,FALSE),0,ADMIN2026!$D$89)))))))</f>
        <v>0</v>
      </c>
      <c r="M270" t="e">
        <f>INT(G270/10)</f>
        <v>#VALUE!</v>
      </c>
      <c r="N270" s="8" t="e">
        <f>INT(G270)-10*M270</f>
        <v>#VALUE!</v>
      </c>
      <c r="O270" s="8" t="e">
        <f t="shared" ref="O270:O285" si="323">INT((INT(10*(G270-N270-10*M270)+0.001))/1)</f>
        <v>#VALUE!</v>
      </c>
      <c r="P270" s="8" t="e">
        <f>INT(100*(G270-N270-10*M270-O270/10)+0.5)</f>
        <v>#VALUE!</v>
      </c>
      <c r="Q270" s="7" t="str">
        <f>F270</f>
        <v/>
      </c>
      <c r="R270" s="7" t="e">
        <f>M270</f>
        <v>#VALUE!</v>
      </c>
      <c r="S270" s="7" t="e">
        <f>N270</f>
        <v>#VALUE!</v>
      </c>
      <c r="T270" s="7" t="e">
        <f>O270</f>
        <v>#VALUE!</v>
      </c>
      <c r="U270" s="7" t="e">
        <f>P270</f>
        <v>#VALUE!</v>
      </c>
      <c r="V270" t="str">
        <f>IF(G270="DQ","DQ",IF(G270="NT","NT",IF(G270="DNF","DNF",IF(G270="DNS","DNS",IF(D270="","",IF(F270=0,IF(M270&gt;0,CONCATENATE(R270,S270,".",T270),CONCATENATE(S270,".",T270)),CONCATENATE(Q270,":",R270,S270,".",T270)))))))</f>
        <v/>
      </c>
      <c r="W270" t="str">
        <f>IF(G270="DQ","DQ",IF(G270="NT","NT",IF(G270="DNF","DNF",IF(G270="DNS","DNS",IF(D270="","",IF(F270=0,IF(M270&gt;0,CONCATENATE(R270,S270,".",T270,U270),CONCATENATE(S270,".",T270,U270)),CONCATENATE(Q270,":",R270,S270,".",T270,U270)))))))</f>
        <v/>
      </c>
      <c r="X270" t="str">
        <f>IF(ADMIN2026!$G$8="Photo-finish timing",W270,V270)</f>
        <v/>
      </c>
      <c r="Y270" s="66" t="str">
        <f>IF(E270="","",IF(ADMIN2026!$G$8=ADMIN2026!$D$8,"",IF(P270&gt;0.5,"error 1/100th entry noted","")))</f>
        <v/>
      </c>
      <c r="Z270" t="str">
        <f>IF(N250&gt;0.5,"TIE?","")</f>
        <v/>
      </c>
      <c r="AC270">
        <f>IF($D270=AC$1,$K270+$L270,0)</f>
        <v>0</v>
      </c>
      <c r="AD270">
        <f t="shared" ref="AD270:AJ285" si="324">IF($D270=AD$1,$K270+$L270,0)</f>
        <v>0</v>
      </c>
      <c r="AE270">
        <f t="shared" si="324"/>
        <v>0</v>
      </c>
      <c r="AF270">
        <f t="shared" si="324"/>
        <v>0</v>
      </c>
      <c r="AG270">
        <f t="shared" si="324"/>
        <v>0</v>
      </c>
      <c r="AH270">
        <f t="shared" si="324"/>
        <v>0</v>
      </c>
      <c r="AI270">
        <f t="shared" si="324"/>
        <v>0</v>
      </c>
      <c r="AJ270">
        <f t="shared" si="324"/>
        <v>0</v>
      </c>
    </row>
    <row r="271" spans="1:36">
      <c r="B271" s="94">
        <v>2</v>
      </c>
      <c r="C271" s="38" t="str">
        <f>IF(D271="","",HLOOKUP(D271,ADMIN2026!$B$146:$L$214,H271,FALSE))</f>
        <v/>
      </c>
      <c r="D271" s="38" t="str">
        <f>IF(E271="","",VLOOKUP(E271,ADMIN2026!$B$112:$D$141,2,FALSE))</f>
        <v/>
      </c>
      <c r="E271" s="137" t="str">
        <f>IF(VLOOKUP(I271,D250:H265,5,FALSE)&gt;10000*10000,"",VLOOKUP(I271,D250:H265,2,FALSE))</f>
        <v/>
      </c>
      <c r="F271" s="137" t="str">
        <f>IF(VLOOKUP(I271,D250:H265,5,FALSE)&gt;10000*10000,"",VLOOKUP(I271,D250:H265,3,FALSE))</f>
        <v/>
      </c>
      <c r="G271" s="137" t="str">
        <f>IF(VLOOKUP(I271,D250:H265,5,FALSE)&gt;10000*10000,"",VLOOKUP(I271,D250:H265,4,FALSE))</f>
        <v/>
      </c>
      <c r="H271" s="38">
        <f>IF(E271&gt;101,H268+2*I268,IF(E271&gt;10,H268+I268,IF(E271&gt;0,H268,"")))</f>
        <v>60</v>
      </c>
      <c r="I271" s="38">
        <v>2</v>
      </c>
      <c r="J271" s="38">
        <f>VLOOKUP(B271,ADMIN2026!$B$64:$F$79,3,FALSE)*IF(G271="DQ",0,1)*IF(G271="DNF",0,1)*IF(G271="DNS",0,1)*IF(G271="",0,1)</f>
        <v>0</v>
      </c>
      <c r="K271" s="94">
        <f t="shared" ref="K271:K285" si="325">J271</f>
        <v>0</v>
      </c>
      <c r="L271" s="38">
        <f>IF(D271="",0,IF(G271="NT",0,IF(G271="DQ",0,IF(G271="DNF",0,IF(G271="DNS",0,IF(G271+F271&lt;0.1,0,IF(60*F271+G271&gt;VLOOKUP(A268,ADMIN2026!$B$91:$D$109,3,FALSE),0,ADMIN2026!$D$89)))))))</f>
        <v>0</v>
      </c>
      <c r="M271" t="e">
        <f t="shared" ref="M271:M285" si="326">INT(G271/10)</f>
        <v>#VALUE!</v>
      </c>
      <c r="N271" s="8" t="e">
        <f t="shared" ref="N271:N285" si="327">INT(G271)-10*M271</f>
        <v>#VALUE!</v>
      </c>
      <c r="O271" s="8" t="e">
        <f t="shared" si="323"/>
        <v>#VALUE!</v>
      </c>
      <c r="P271" s="8" t="e">
        <f t="shared" ref="P271:P285" si="328">INT(100*(G271-N271-10*M271-O271/10)+0.5)</f>
        <v>#VALUE!</v>
      </c>
      <c r="Q271" s="7" t="str">
        <f t="shared" ref="Q271:Q285" si="329">F271</f>
        <v/>
      </c>
      <c r="R271" s="7" t="e">
        <f t="shared" ref="R271:R285" si="330">M271</f>
        <v>#VALUE!</v>
      </c>
      <c r="S271" s="7" t="e">
        <f t="shared" ref="S271:S285" si="331">N271</f>
        <v>#VALUE!</v>
      </c>
      <c r="T271" s="7" t="e">
        <f t="shared" ref="T271:T285" si="332">O271</f>
        <v>#VALUE!</v>
      </c>
      <c r="U271" s="7" t="e">
        <f t="shared" ref="U271:U285" si="333">P271</f>
        <v>#VALUE!</v>
      </c>
      <c r="V271" t="str">
        <f t="shared" ref="V271:V285" si="334">IF(G271="DQ","DQ",IF(G271="NT","NT",IF(G271="DNF","DNF",IF(G271="DNS","DNS",IF(D271="","",IF(F271=0,IF(M271&gt;0,CONCATENATE(R271,S271,".",T271),CONCATENATE(S271,".",T271)),CONCATENATE(Q271,":",R271,S271,".",T271)))))))</f>
        <v/>
      </c>
      <c r="W271" t="str">
        <f t="shared" ref="W271:W285" si="335">IF(G271="DQ","DQ",IF(G271="NT","NT",IF(G271="DNF","DNF",IF(G271="DNS","DNS",IF(D271="","",IF(F271=0,IF(M271&gt;0,CONCATENATE(R271,S271,".",T271,U271),CONCATENATE(S271,".",T271,U271)),CONCATENATE(Q271,":",R271,S271,".",T271,U271)))))))</f>
        <v/>
      </c>
      <c r="X271" t="str">
        <f>IF(ADMIN2026!$G$8="Photo-finish timing",W271,V271)</f>
        <v/>
      </c>
      <c r="Y271" s="66" t="str">
        <f>IF(E271="","",IF(ADMIN2026!$G$8=ADMIN2026!$D$8,"",IF(P271&gt;0.5,"error 1/100th entry noted","")))</f>
        <v/>
      </c>
      <c r="Z271" t="str">
        <f t="shared" ref="Z271:Z285" si="336">IF(N251&gt;0.5,"TIE?","")</f>
        <v/>
      </c>
      <c r="AC271">
        <f t="shared" ref="AC271:AC277" si="337">IF($D271=AC$1,$K271+$L271,0)</f>
        <v>0</v>
      </c>
      <c r="AD271">
        <f t="shared" si="324"/>
        <v>0</v>
      </c>
      <c r="AE271">
        <f t="shared" si="324"/>
        <v>0</v>
      </c>
      <c r="AF271">
        <f t="shared" si="324"/>
        <v>0</v>
      </c>
      <c r="AG271">
        <f t="shared" si="324"/>
        <v>0</v>
      </c>
      <c r="AH271">
        <f t="shared" si="324"/>
        <v>0</v>
      </c>
      <c r="AI271">
        <f t="shared" si="324"/>
        <v>0</v>
      </c>
      <c r="AJ271">
        <f t="shared" si="324"/>
        <v>0</v>
      </c>
    </row>
    <row r="272" spans="1:36">
      <c r="B272" s="94">
        <v>3</v>
      </c>
      <c r="C272" s="38" t="str">
        <f>IF(D272="","",HLOOKUP(D272,ADMIN2026!$B$146:$L$214,H272,FALSE))</f>
        <v/>
      </c>
      <c r="D272" s="38" t="str">
        <f>IF(E272="","",VLOOKUP(E272,ADMIN2026!$B$112:$D$141,2,FALSE))</f>
        <v/>
      </c>
      <c r="E272" s="137" t="str">
        <f>IF(VLOOKUP(I272,D250:H265,5,FALSE)&gt;10000*10000,"",VLOOKUP(I272,D250:H265,2,FALSE))</f>
        <v/>
      </c>
      <c r="F272" s="137" t="str">
        <f>IF(VLOOKUP(I272,D250:H265,5,FALSE)&gt;10000*10000,"",VLOOKUP(I272,D250:H265,3,FALSE))</f>
        <v/>
      </c>
      <c r="G272" s="137" t="str">
        <f>IF(VLOOKUP(I272,D250:H265,5,FALSE)&gt;10000*10000,"",VLOOKUP(I272,D250:H265,4,FALSE))</f>
        <v/>
      </c>
      <c r="H272" s="38">
        <f>IF(E272&gt;101,H268+2*I268,IF(E272&gt;10,H268+I268,IF(E272&gt;0,H268,"")))</f>
        <v>60</v>
      </c>
      <c r="I272" s="38">
        <v>3</v>
      </c>
      <c r="J272" s="38">
        <f>VLOOKUP(B272,ADMIN2026!$B$64:$F$79,3,FALSE)*IF(G272="DQ",0,1)*IF(G272="DNF",0,1)*IF(G272="DNS",0,1)*IF(G272="",0,1)</f>
        <v>0</v>
      </c>
      <c r="K272" s="94">
        <f t="shared" si="325"/>
        <v>0</v>
      </c>
      <c r="L272" s="38">
        <f>IF(D272="",0,IF(G272="NT",0,IF(G272="DQ",0,IF(G272="DNF",0,IF(G272="DNS",0,IF(G272+F272&lt;0.1,0,IF(60*F272+G272&gt;VLOOKUP(A268,ADMIN2026!$B$91:$D$109,3,FALSE),0,ADMIN2026!$D$89)))))))</f>
        <v>0</v>
      </c>
      <c r="M272" t="e">
        <f t="shared" si="326"/>
        <v>#VALUE!</v>
      </c>
      <c r="N272" s="8" t="e">
        <f t="shared" si="327"/>
        <v>#VALUE!</v>
      </c>
      <c r="O272" s="8" t="e">
        <f t="shared" si="323"/>
        <v>#VALUE!</v>
      </c>
      <c r="P272" s="8" t="e">
        <f t="shared" si="328"/>
        <v>#VALUE!</v>
      </c>
      <c r="Q272" s="7" t="str">
        <f t="shared" si="329"/>
        <v/>
      </c>
      <c r="R272" s="7" t="e">
        <f t="shared" si="330"/>
        <v>#VALUE!</v>
      </c>
      <c r="S272" s="7" t="e">
        <f t="shared" si="331"/>
        <v>#VALUE!</v>
      </c>
      <c r="T272" s="7" t="e">
        <f t="shared" si="332"/>
        <v>#VALUE!</v>
      </c>
      <c r="U272" s="7" t="e">
        <f t="shared" si="333"/>
        <v>#VALUE!</v>
      </c>
      <c r="V272" t="str">
        <f t="shared" si="334"/>
        <v/>
      </c>
      <c r="W272" t="str">
        <f t="shared" si="335"/>
        <v/>
      </c>
      <c r="X272" t="str">
        <f>IF(ADMIN2026!$G$8="Photo-finish timing",W272,V272)</f>
        <v/>
      </c>
      <c r="Y272" s="66" t="str">
        <f>IF(E272="","",IF(ADMIN2026!$G$8=ADMIN2026!$D$8,"",IF(P272&gt;0.5,"error 1/100th entry noted","")))</f>
        <v/>
      </c>
      <c r="Z272" t="str">
        <f t="shared" si="336"/>
        <v/>
      </c>
      <c r="AC272">
        <f t="shared" si="337"/>
        <v>0</v>
      </c>
      <c r="AD272">
        <f t="shared" si="324"/>
        <v>0</v>
      </c>
      <c r="AE272">
        <f t="shared" si="324"/>
        <v>0</v>
      </c>
      <c r="AF272">
        <f t="shared" si="324"/>
        <v>0</v>
      </c>
      <c r="AG272">
        <f t="shared" si="324"/>
        <v>0</v>
      </c>
      <c r="AH272">
        <f t="shared" si="324"/>
        <v>0</v>
      </c>
      <c r="AI272">
        <f t="shared" si="324"/>
        <v>0</v>
      </c>
      <c r="AJ272">
        <f t="shared" si="324"/>
        <v>0</v>
      </c>
    </row>
    <row r="273" spans="1:36">
      <c r="B273" s="94">
        <v>4</v>
      </c>
      <c r="C273" s="38" t="str">
        <f>IF(D273="","",HLOOKUP(D273,ADMIN2026!$B$146:$L$214,H273,FALSE))</f>
        <v/>
      </c>
      <c r="D273" s="38" t="str">
        <f>IF(E273="","",VLOOKUP(E273,ADMIN2026!$B$112:$D$141,2,FALSE))</f>
        <v/>
      </c>
      <c r="E273" s="137" t="str">
        <f>IF(VLOOKUP(I273,D250:H265,5,FALSE)&gt;10000*10000,"",VLOOKUP(I273,D250:H265,2,FALSE))</f>
        <v/>
      </c>
      <c r="F273" s="137" t="str">
        <f>IF(VLOOKUP(I273,D250:H265,5,FALSE)&gt;10000*10000,"",VLOOKUP(I273,D250:H265,3,FALSE))</f>
        <v/>
      </c>
      <c r="G273" s="137" t="str">
        <f>IF(VLOOKUP(I273,D250:H265,5,FALSE)&gt;10000*10000,"",VLOOKUP(I273,D250:H265,4,FALSE))</f>
        <v/>
      </c>
      <c r="H273" s="38">
        <f>IF(E273&gt;101,H268+2*I268,IF(E273&gt;10,H268+I268,IF(E273&gt;0,H268,"")))</f>
        <v>60</v>
      </c>
      <c r="I273" s="38">
        <v>4</v>
      </c>
      <c r="J273" s="38">
        <f>VLOOKUP(B273,ADMIN2026!$B$64:$F$79,3,FALSE)*IF(G273="DQ",0,1)*IF(G273="DNF",0,1)*IF(G273="DNS",0,1)*IF(G273="",0,1)</f>
        <v>0</v>
      </c>
      <c r="K273" s="94">
        <f t="shared" si="325"/>
        <v>0</v>
      </c>
      <c r="L273" s="38">
        <f>IF(D273="",0,IF(G273="NT",0,IF(G273="DQ",0,IF(G273="DNF",0,IF(G273="DNS",0,IF(G273+F273&lt;0.1,0,IF(60*F273+G273&gt;VLOOKUP(A268,ADMIN2026!$B$91:$D$109,3,FALSE),0,ADMIN2026!$D$89)))))))</f>
        <v>0</v>
      </c>
      <c r="M273" t="e">
        <f t="shared" si="326"/>
        <v>#VALUE!</v>
      </c>
      <c r="N273" s="8" t="e">
        <f t="shared" si="327"/>
        <v>#VALUE!</v>
      </c>
      <c r="O273" s="8" t="e">
        <f t="shared" si="323"/>
        <v>#VALUE!</v>
      </c>
      <c r="P273" s="8" t="e">
        <f t="shared" si="328"/>
        <v>#VALUE!</v>
      </c>
      <c r="Q273" s="7" t="str">
        <f t="shared" si="329"/>
        <v/>
      </c>
      <c r="R273" s="7" t="e">
        <f t="shared" si="330"/>
        <v>#VALUE!</v>
      </c>
      <c r="S273" s="7" t="e">
        <f t="shared" si="331"/>
        <v>#VALUE!</v>
      </c>
      <c r="T273" s="7" t="e">
        <f t="shared" si="332"/>
        <v>#VALUE!</v>
      </c>
      <c r="U273" s="7" t="e">
        <f t="shared" si="333"/>
        <v>#VALUE!</v>
      </c>
      <c r="V273" t="str">
        <f t="shared" si="334"/>
        <v/>
      </c>
      <c r="W273" t="str">
        <f t="shared" si="335"/>
        <v/>
      </c>
      <c r="X273" t="str">
        <f>IF(ADMIN2026!$G$8="Photo-finish timing",W273,V273)</f>
        <v/>
      </c>
      <c r="Y273" s="66" t="str">
        <f>IF(E273="","",IF(ADMIN2026!$G$8=ADMIN2026!$D$8,"",IF(P273&gt;0.5,"error 1/100th entry noted","")))</f>
        <v/>
      </c>
      <c r="Z273" t="str">
        <f t="shared" si="336"/>
        <v/>
      </c>
      <c r="AC273">
        <f t="shared" si="337"/>
        <v>0</v>
      </c>
      <c r="AD273">
        <f t="shared" si="324"/>
        <v>0</v>
      </c>
      <c r="AE273">
        <f t="shared" si="324"/>
        <v>0</v>
      </c>
      <c r="AF273">
        <f t="shared" si="324"/>
        <v>0</v>
      </c>
      <c r="AG273">
        <f t="shared" si="324"/>
        <v>0</v>
      </c>
      <c r="AH273">
        <f t="shared" si="324"/>
        <v>0</v>
      </c>
      <c r="AI273">
        <f t="shared" si="324"/>
        <v>0</v>
      </c>
      <c r="AJ273">
        <f t="shared" si="324"/>
        <v>0</v>
      </c>
    </row>
    <row r="274" spans="1:36">
      <c r="B274" s="94">
        <v>5</v>
      </c>
      <c r="C274" s="38" t="str">
        <f>IF(D274="","",HLOOKUP(D274,ADMIN2026!$B$146:$L$214,H274,FALSE))</f>
        <v/>
      </c>
      <c r="D274" s="38" t="str">
        <f>IF(E274="","",VLOOKUP(E274,ADMIN2026!$B$112:$D$141,2,FALSE))</f>
        <v/>
      </c>
      <c r="E274" s="137" t="str">
        <f>IF(VLOOKUP(I274,D250:H265,5,FALSE)&gt;10000*10000,"",VLOOKUP(I274,D250:H265,2,FALSE))</f>
        <v/>
      </c>
      <c r="F274" s="137" t="str">
        <f>IF(VLOOKUP(I274,D250:H265,5,FALSE)&gt;10000*10000,"",VLOOKUP(I274,D250:H265,3,FALSE))</f>
        <v/>
      </c>
      <c r="G274" s="137" t="str">
        <f>IF(VLOOKUP(I274,D250:H265,5,FALSE)&gt;10000*10000,"",VLOOKUP(I274,D250:H265,4,FALSE))</f>
        <v/>
      </c>
      <c r="H274" s="38">
        <f>IF(E274&gt;101,H268+2*I268,IF(E274&gt;10,H268+I268,IF(E274&gt;0,H268,"")))</f>
        <v>60</v>
      </c>
      <c r="I274" s="38">
        <v>5</v>
      </c>
      <c r="J274" s="38">
        <f>VLOOKUP(B274,ADMIN2026!$B$64:$F$79,3,FALSE)*IF(G274="DQ",0,1)*IF(G274="DNF",0,1)*IF(G274="DNS",0,1)*IF(G274="",0,1)</f>
        <v>0</v>
      </c>
      <c r="K274" s="94">
        <f t="shared" si="325"/>
        <v>0</v>
      </c>
      <c r="L274" s="38">
        <f>IF(D274="",0,IF(G274="NT",0,IF(G274="DQ",0,IF(G274="DNF",0,IF(G274="DNS",0,IF(G274+F274&lt;0.1,0,IF(60*F274+G274&gt;VLOOKUP(A268,ADMIN2026!$B$91:$D$109,3,FALSE),0,ADMIN2026!$D$89)))))))</f>
        <v>0</v>
      </c>
      <c r="M274" t="e">
        <f t="shared" si="326"/>
        <v>#VALUE!</v>
      </c>
      <c r="N274" s="8" t="e">
        <f t="shared" si="327"/>
        <v>#VALUE!</v>
      </c>
      <c r="O274" s="8" t="e">
        <f t="shared" si="323"/>
        <v>#VALUE!</v>
      </c>
      <c r="P274" s="8" t="e">
        <f t="shared" si="328"/>
        <v>#VALUE!</v>
      </c>
      <c r="Q274" s="7" t="str">
        <f t="shared" si="329"/>
        <v/>
      </c>
      <c r="R274" s="7" t="e">
        <f t="shared" si="330"/>
        <v>#VALUE!</v>
      </c>
      <c r="S274" s="7" t="e">
        <f t="shared" si="331"/>
        <v>#VALUE!</v>
      </c>
      <c r="T274" s="7" t="e">
        <f t="shared" si="332"/>
        <v>#VALUE!</v>
      </c>
      <c r="U274" s="7" t="e">
        <f t="shared" si="333"/>
        <v>#VALUE!</v>
      </c>
      <c r="V274" t="str">
        <f t="shared" si="334"/>
        <v/>
      </c>
      <c r="W274" t="str">
        <f t="shared" si="335"/>
        <v/>
      </c>
      <c r="X274" t="str">
        <f>IF(ADMIN2026!$G$8="Photo-finish timing",W274,V274)</f>
        <v/>
      </c>
      <c r="Y274" s="66" t="str">
        <f>IF(E274="","",IF(ADMIN2026!$G$8=ADMIN2026!$D$8,"",IF(P274&gt;0.5,"error 1/100th entry noted","")))</f>
        <v/>
      </c>
      <c r="Z274" t="str">
        <f t="shared" si="336"/>
        <v/>
      </c>
      <c r="AC274">
        <f t="shared" si="337"/>
        <v>0</v>
      </c>
      <c r="AD274">
        <f t="shared" si="324"/>
        <v>0</v>
      </c>
      <c r="AE274">
        <f t="shared" si="324"/>
        <v>0</v>
      </c>
      <c r="AF274">
        <f t="shared" si="324"/>
        <v>0</v>
      </c>
      <c r="AG274">
        <f t="shared" si="324"/>
        <v>0</v>
      </c>
      <c r="AH274">
        <f t="shared" si="324"/>
        <v>0</v>
      </c>
      <c r="AI274">
        <f t="shared" si="324"/>
        <v>0</v>
      </c>
      <c r="AJ274">
        <f t="shared" si="324"/>
        <v>0</v>
      </c>
    </row>
    <row r="275" spans="1:36">
      <c r="B275" s="94">
        <v>6</v>
      </c>
      <c r="C275" s="38" t="str">
        <f>IF(D275="","",HLOOKUP(D275,ADMIN2026!$B$146:$L$214,H275,FALSE))</f>
        <v/>
      </c>
      <c r="D275" s="38" t="str">
        <f>IF(E275="","",VLOOKUP(E275,ADMIN2026!$B$112:$D$141,2,FALSE))</f>
        <v/>
      </c>
      <c r="E275" s="137" t="str">
        <f>IF(VLOOKUP(I275,D250:H265,5,FALSE)&gt;10000*10000,"",VLOOKUP(I275,D250:H265,2,FALSE))</f>
        <v/>
      </c>
      <c r="F275" s="137" t="str">
        <f>IF(VLOOKUP(I275,D250:H265,5,FALSE)&gt;10000*10000,"",VLOOKUP(I275,D250:H265,3,FALSE))</f>
        <v/>
      </c>
      <c r="G275" s="137" t="str">
        <f>IF(VLOOKUP(I275,D250:H265,5,FALSE)&gt;10000*10000,"",VLOOKUP(I275,D250:H265,4,FALSE))</f>
        <v/>
      </c>
      <c r="H275" s="38">
        <f>IF(E275&gt;101,H268+2*I268,IF(E275&gt;10,H268+I268,IF(E275&gt;0,H268,"")))</f>
        <v>60</v>
      </c>
      <c r="I275" s="38">
        <v>6</v>
      </c>
      <c r="J275" s="38">
        <f>VLOOKUP(B275,ADMIN2026!$B$64:$F$79,3,FALSE)*IF(G275="DQ",0,1)*IF(G275="DNF",0,1)*IF(G275="DNS",0,1)*IF(G275="",0,1)</f>
        <v>0</v>
      </c>
      <c r="K275" s="94">
        <f t="shared" si="325"/>
        <v>0</v>
      </c>
      <c r="L275" s="38">
        <f>IF(D275="",0,IF(G275="NT",0,IF(G275="DQ",0,IF(G275="DNF",0,IF(G275="DNS",0,IF(G275+F275&lt;0.1,0,IF(60*F275+G275&gt;VLOOKUP(A268,ADMIN2026!$B$91:$D$109,3,FALSE),0,ADMIN2026!$D$89)))))))</f>
        <v>0</v>
      </c>
      <c r="M275" t="e">
        <f t="shared" si="326"/>
        <v>#VALUE!</v>
      </c>
      <c r="N275" s="8" t="e">
        <f t="shared" si="327"/>
        <v>#VALUE!</v>
      </c>
      <c r="O275" s="8" t="e">
        <f t="shared" si="323"/>
        <v>#VALUE!</v>
      </c>
      <c r="P275" s="8" t="e">
        <f t="shared" si="328"/>
        <v>#VALUE!</v>
      </c>
      <c r="Q275" s="7" t="str">
        <f t="shared" si="329"/>
        <v/>
      </c>
      <c r="R275" s="7" t="e">
        <f t="shared" si="330"/>
        <v>#VALUE!</v>
      </c>
      <c r="S275" s="7" t="e">
        <f t="shared" si="331"/>
        <v>#VALUE!</v>
      </c>
      <c r="T275" s="7" t="e">
        <f t="shared" si="332"/>
        <v>#VALUE!</v>
      </c>
      <c r="U275" s="7" t="e">
        <f t="shared" si="333"/>
        <v>#VALUE!</v>
      </c>
      <c r="V275" t="str">
        <f t="shared" si="334"/>
        <v/>
      </c>
      <c r="W275" t="str">
        <f t="shared" si="335"/>
        <v/>
      </c>
      <c r="X275" t="str">
        <f>IF(ADMIN2026!$G$8="Photo-finish timing",W275,V275)</f>
        <v/>
      </c>
      <c r="Y275" s="66" t="str">
        <f>IF(E275="","",IF(ADMIN2026!$G$8=ADMIN2026!$D$8,"",IF(P275&gt;0.5,"error 1/100th entry noted","")))</f>
        <v/>
      </c>
      <c r="Z275" t="str">
        <f t="shared" si="336"/>
        <v/>
      </c>
      <c r="AC275">
        <f t="shared" si="337"/>
        <v>0</v>
      </c>
      <c r="AD275">
        <f t="shared" si="324"/>
        <v>0</v>
      </c>
      <c r="AE275">
        <f t="shared" si="324"/>
        <v>0</v>
      </c>
      <c r="AF275">
        <f t="shared" si="324"/>
        <v>0</v>
      </c>
      <c r="AG275">
        <f t="shared" si="324"/>
        <v>0</v>
      </c>
      <c r="AH275">
        <f t="shared" si="324"/>
        <v>0</v>
      </c>
      <c r="AI275">
        <f t="shared" si="324"/>
        <v>0</v>
      </c>
      <c r="AJ275">
        <f t="shared" si="324"/>
        <v>0</v>
      </c>
    </row>
    <row r="276" spans="1:36">
      <c r="B276" s="94">
        <v>7</v>
      </c>
      <c r="C276" s="38" t="str">
        <f>IF(D276="","",HLOOKUP(D276,ADMIN2026!$B$146:$L$214,H276,FALSE))</f>
        <v/>
      </c>
      <c r="D276" s="38" t="str">
        <f>IF(E276="","",VLOOKUP(E276,ADMIN2026!$B$112:$D$141,2,FALSE))</f>
        <v/>
      </c>
      <c r="E276" s="137" t="str">
        <f>IF(VLOOKUP(I276,D250:H265,5,FALSE)&gt;10000*10000,"",VLOOKUP(I276,D250:H265,2,FALSE))</f>
        <v/>
      </c>
      <c r="F276" s="137" t="str">
        <f>IF(VLOOKUP(I276,D250:H265,5,FALSE)&gt;10000*10000,"",VLOOKUP(I276,D250:H265,3,FALSE))</f>
        <v/>
      </c>
      <c r="G276" s="137" t="str">
        <f>IF(VLOOKUP(I276,D250:H265,5,FALSE)&gt;10000*10000,"",VLOOKUP(I276,D250:H265,4,FALSE))</f>
        <v/>
      </c>
      <c r="H276" s="38">
        <f>IF(E276&gt;101,H268+2*I268,IF(E276&gt;10,H268+I268,IF(E276&gt;0,H268,"")))</f>
        <v>60</v>
      </c>
      <c r="I276" s="38">
        <v>7</v>
      </c>
      <c r="J276" s="38">
        <f>VLOOKUP(B276,ADMIN2026!$B$64:$F$79,3,FALSE)*IF(G276="DQ",0,1)*IF(G276="DNF",0,1)*IF(G276="DNS",0,1)*IF(G276="",0,1)</f>
        <v>0</v>
      </c>
      <c r="K276" s="94">
        <f t="shared" si="325"/>
        <v>0</v>
      </c>
      <c r="L276" s="38">
        <f>IF(D276="",0,IF(G276="NT",0,IF(G276="DQ",0,IF(G276="DNF",0,IF(G276="DNS",0,IF(G276+F276&lt;0.1,0,IF(60*F276+G276&gt;VLOOKUP(A268,ADMIN2026!$B$91:$D$109,3,FALSE),0,ADMIN2026!$D$89)))))))</f>
        <v>0</v>
      </c>
      <c r="M276" t="e">
        <f t="shared" si="326"/>
        <v>#VALUE!</v>
      </c>
      <c r="N276" s="8" t="e">
        <f t="shared" si="327"/>
        <v>#VALUE!</v>
      </c>
      <c r="O276" s="8" t="e">
        <f t="shared" si="323"/>
        <v>#VALUE!</v>
      </c>
      <c r="P276" s="8" t="e">
        <f t="shared" si="328"/>
        <v>#VALUE!</v>
      </c>
      <c r="Q276" s="7" t="str">
        <f t="shared" si="329"/>
        <v/>
      </c>
      <c r="R276" s="7" t="e">
        <f t="shared" si="330"/>
        <v>#VALUE!</v>
      </c>
      <c r="S276" s="7" t="e">
        <f t="shared" si="331"/>
        <v>#VALUE!</v>
      </c>
      <c r="T276" s="7" t="e">
        <f t="shared" si="332"/>
        <v>#VALUE!</v>
      </c>
      <c r="U276" s="7" t="e">
        <f t="shared" si="333"/>
        <v>#VALUE!</v>
      </c>
      <c r="V276" t="str">
        <f t="shared" si="334"/>
        <v/>
      </c>
      <c r="W276" t="str">
        <f t="shared" si="335"/>
        <v/>
      </c>
      <c r="X276" t="str">
        <f>IF(ADMIN2026!$G$8="Photo-finish timing",W276,V276)</f>
        <v/>
      </c>
      <c r="Y276" s="66" t="str">
        <f>IF(E276="","",IF(ADMIN2026!$G$8=ADMIN2026!$D$8,"",IF(P276&gt;0.5,"error 1/100th entry noted","")))</f>
        <v/>
      </c>
      <c r="Z276" t="str">
        <f t="shared" si="336"/>
        <v/>
      </c>
      <c r="AC276">
        <f t="shared" si="337"/>
        <v>0</v>
      </c>
      <c r="AD276">
        <f t="shared" si="324"/>
        <v>0</v>
      </c>
      <c r="AE276">
        <f t="shared" si="324"/>
        <v>0</v>
      </c>
      <c r="AF276">
        <f t="shared" si="324"/>
        <v>0</v>
      </c>
      <c r="AG276">
        <f t="shared" si="324"/>
        <v>0</v>
      </c>
      <c r="AH276">
        <f t="shared" si="324"/>
        <v>0</v>
      </c>
      <c r="AI276">
        <f t="shared" si="324"/>
        <v>0</v>
      </c>
      <c r="AJ276">
        <f t="shared" si="324"/>
        <v>0</v>
      </c>
    </row>
    <row r="277" spans="1:36">
      <c r="B277" s="94">
        <v>8</v>
      </c>
      <c r="C277" s="38" t="str">
        <f>IF(D277="","",HLOOKUP(D277,ADMIN2026!$B$146:$L$214,H277,FALSE))</f>
        <v/>
      </c>
      <c r="D277" s="38" t="str">
        <f>IF(E277="","",VLOOKUP(E277,ADMIN2026!$B$112:$D$141,2,FALSE))</f>
        <v/>
      </c>
      <c r="E277" s="137" t="str">
        <f>IF(VLOOKUP(I277,D250:H265,5,FALSE)&gt;10000*10000,"",VLOOKUP(I277,D250:H265,2,FALSE))</f>
        <v/>
      </c>
      <c r="F277" s="137" t="str">
        <f>IF(VLOOKUP(I277,D250:H265,5,FALSE)&gt;10000*10000,"",VLOOKUP(I277,D250:H265,3,FALSE))</f>
        <v/>
      </c>
      <c r="G277" s="137" t="str">
        <f>IF(VLOOKUP(I277,D250:H265,5,FALSE)&gt;10000*10000,"",VLOOKUP(I277,D250:H265,4,FALSE))</f>
        <v/>
      </c>
      <c r="H277" s="38">
        <f>IF(E277&gt;101,H268+2*I268,IF(E277&gt;10,H268+I268,IF(E277&gt;0,H268,"")))</f>
        <v>60</v>
      </c>
      <c r="I277" s="38">
        <v>8</v>
      </c>
      <c r="J277" s="38">
        <f>VLOOKUP(B277,ADMIN2026!$B$64:$F$79,3,FALSE)*IF(G277="DQ",0,1)*IF(G277="DNF",0,1)*IF(G277="DNS",0,1)*IF(G277="",0,1)</f>
        <v>0</v>
      </c>
      <c r="K277" s="94">
        <f t="shared" si="325"/>
        <v>0</v>
      </c>
      <c r="L277" s="38">
        <f>IF(D277="",0,IF(G277="NT",0,IF(G277="DQ",0,IF(G277="DNF",0,IF(G277="DNS",0,IF(G277+F277&lt;0.1,0,IF(60*F277+G277&gt;VLOOKUP(A268,ADMIN2026!$B$91:$D$109,3,FALSE),0,ADMIN2026!$D$89)))))))</f>
        <v>0</v>
      </c>
      <c r="M277" t="e">
        <f t="shared" si="326"/>
        <v>#VALUE!</v>
      </c>
      <c r="N277" s="8" t="e">
        <f t="shared" si="327"/>
        <v>#VALUE!</v>
      </c>
      <c r="O277" s="8" t="e">
        <f t="shared" si="323"/>
        <v>#VALUE!</v>
      </c>
      <c r="P277" s="8" t="e">
        <f t="shared" si="328"/>
        <v>#VALUE!</v>
      </c>
      <c r="Q277" s="7" t="str">
        <f t="shared" si="329"/>
        <v/>
      </c>
      <c r="R277" s="7" t="e">
        <f t="shared" si="330"/>
        <v>#VALUE!</v>
      </c>
      <c r="S277" s="7" t="e">
        <f t="shared" si="331"/>
        <v>#VALUE!</v>
      </c>
      <c r="T277" s="7" t="e">
        <f t="shared" si="332"/>
        <v>#VALUE!</v>
      </c>
      <c r="U277" s="7" t="e">
        <f t="shared" si="333"/>
        <v>#VALUE!</v>
      </c>
      <c r="V277" t="str">
        <f t="shared" si="334"/>
        <v/>
      </c>
      <c r="W277" t="str">
        <f t="shared" si="335"/>
        <v/>
      </c>
      <c r="X277" t="str">
        <f>IF(ADMIN2026!$G$8="Photo-finish timing",W277,V277)</f>
        <v/>
      </c>
      <c r="Y277" s="66" t="str">
        <f>IF(E277="","",IF(ADMIN2026!$G$8=ADMIN2026!$D$8,"",IF(P277&gt;0.5,"error 1/100th entry noted","")))</f>
        <v/>
      </c>
      <c r="Z277" t="str">
        <f t="shared" si="336"/>
        <v/>
      </c>
      <c r="AC277">
        <f t="shared" si="337"/>
        <v>0</v>
      </c>
      <c r="AD277">
        <f t="shared" si="324"/>
        <v>0</v>
      </c>
      <c r="AE277">
        <f t="shared" si="324"/>
        <v>0</v>
      </c>
      <c r="AF277">
        <f t="shared" si="324"/>
        <v>0</v>
      </c>
      <c r="AG277">
        <f t="shared" si="324"/>
        <v>0</v>
      </c>
      <c r="AH277">
        <f t="shared" si="324"/>
        <v>0</v>
      </c>
      <c r="AI277">
        <f t="shared" si="324"/>
        <v>0</v>
      </c>
      <c r="AJ277">
        <f t="shared" si="324"/>
        <v>0</v>
      </c>
    </row>
    <row r="278" spans="1:36">
      <c r="B278" s="94">
        <v>9</v>
      </c>
      <c r="C278" s="38" t="str">
        <f>IF(D278="","",HLOOKUP(D278,ADMIN2026!$B$146:$L$214,H278,FALSE))</f>
        <v/>
      </c>
      <c r="D278" s="38" t="str">
        <f>IF(E278="","",VLOOKUP(E278,ADMIN2026!$B$112:$D$141,2,FALSE))</f>
        <v/>
      </c>
      <c r="E278" s="137" t="str">
        <f>IF(VLOOKUP(I278,D250:H265,5,FALSE)&gt;10000*10000,"",VLOOKUP(I278,D250:H265,2,FALSE))</f>
        <v/>
      </c>
      <c r="F278" s="137" t="str">
        <f>IF(VLOOKUP(I278,D250:H265,5,FALSE)&gt;10000*10000,"",VLOOKUP(I278,D250:H265,3,FALSE))</f>
        <v/>
      </c>
      <c r="G278" s="137" t="str">
        <f>IF(VLOOKUP(I278,D250:H265,5,FALSE)&gt;10000*10000,"",VLOOKUP(I278,D250:H265,4,FALSE))</f>
        <v/>
      </c>
      <c r="H278" s="38">
        <f>IF(E278&gt;101,H268+2*I268,IF(E278&gt;10,H268+I268,IF(E278&gt;0,H268,"")))</f>
        <v>60</v>
      </c>
      <c r="I278" s="38">
        <v>9</v>
      </c>
      <c r="J278" s="38">
        <f>VLOOKUP(B278,ADMIN2026!$B$64:$F$79,3,FALSE)*IF(G278="DQ",0,1)*IF(G278="DNF",0,1)*IF(G278="DNS",0,1)*IF(G278="",0,1)</f>
        <v>0</v>
      </c>
      <c r="K278" s="94">
        <f t="shared" si="325"/>
        <v>0</v>
      </c>
      <c r="L278" s="38">
        <f>IF(D278="",0,IF(G278="NT",0,IF(G278="DQ",0,IF(G278="DNF",0,IF(G278="DNS",0,IF(G278+F278&lt;0.1,0,IF(60*F278+G278&gt;VLOOKUP(A268,ADMIN2026!$B$91:$D$109,3,FALSE),0,ADMIN2026!$D$89)))))))</f>
        <v>0</v>
      </c>
      <c r="M278" t="e">
        <f t="shared" si="326"/>
        <v>#VALUE!</v>
      </c>
      <c r="N278" s="8" t="e">
        <f t="shared" si="327"/>
        <v>#VALUE!</v>
      </c>
      <c r="O278" s="8" t="e">
        <f t="shared" si="323"/>
        <v>#VALUE!</v>
      </c>
      <c r="P278" s="8" t="e">
        <f t="shared" si="328"/>
        <v>#VALUE!</v>
      </c>
      <c r="Q278" s="7" t="str">
        <f t="shared" si="329"/>
        <v/>
      </c>
      <c r="R278" s="7" t="e">
        <f t="shared" si="330"/>
        <v>#VALUE!</v>
      </c>
      <c r="S278" s="7" t="e">
        <f t="shared" si="331"/>
        <v>#VALUE!</v>
      </c>
      <c r="T278" s="7" t="e">
        <f t="shared" si="332"/>
        <v>#VALUE!</v>
      </c>
      <c r="U278" s="7" t="e">
        <f t="shared" si="333"/>
        <v>#VALUE!</v>
      </c>
      <c r="V278" t="str">
        <f t="shared" si="334"/>
        <v/>
      </c>
      <c r="W278" t="str">
        <f t="shared" si="335"/>
        <v/>
      </c>
      <c r="X278" t="str">
        <f>IF(ADMIN2026!$G$8="Photo-finish timing",W278,V278)</f>
        <v/>
      </c>
      <c r="Y278" s="66" t="str">
        <f>IF(E278="","",IF(ADMIN2026!$G$8=ADMIN2026!$D$8,"",IF(P278&gt;0.5,"error 1/100th entry noted","")))</f>
        <v/>
      </c>
      <c r="Z278" t="str">
        <f t="shared" si="336"/>
        <v/>
      </c>
      <c r="AC278">
        <f>IF($D278=AC$1,$K278+$L278,0)</f>
        <v>0</v>
      </c>
      <c r="AD278">
        <f t="shared" si="324"/>
        <v>0</v>
      </c>
      <c r="AE278">
        <f t="shared" si="324"/>
        <v>0</v>
      </c>
      <c r="AF278">
        <f t="shared" si="324"/>
        <v>0</v>
      </c>
      <c r="AG278">
        <f t="shared" si="324"/>
        <v>0</v>
      </c>
      <c r="AH278">
        <f t="shared" si="324"/>
        <v>0</v>
      </c>
      <c r="AI278">
        <f t="shared" si="324"/>
        <v>0</v>
      </c>
      <c r="AJ278">
        <f t="shared" si="324"/>
        <v>0</v>
      </c>
    </row>
    <row r="279" spans="1:36">
      <c r="B279" s="94">
        <v>10</v>
      </c>
      <c r="C279" s="38" t="str">
        <f>IF(D279="","",HLOOKUP(D279,ADMIN2026!$B$146:$L$214,H279,FALSE))</f>
        <v/>
      </c>
      <c r="D279" s="38" t="str">
        <f>IF(E279="","",VLOOKUP(E279,ADMIN2026!$B$112:$D$141,2,FALSE))</f>
        <v/>
      </c>
      <c r="E279" s="137" t="str">
        <f>IF(VLOOKUP(I279,D250:H265,5,FALSE)&gt;10000*10000,"",VLOOKUP(I279,D250:H265,2,FALSE))</f>
        <v/>
      </c>
      <c r="F279" s="137" t="str">
        <f>IF(VLOOKUP(I279,D250:H265,5,FALSE)&gt;10000*10000,"",VLOOKUP(I279,D250:H265,3,FALSE))</f>
        <v/>
      </c>
      <c r="G279" s="137" t="str">
        <f>IF(VLOOKUP(I279,D250:H265,5,FALSE)&gt;10000*10000,"",VLOOKUP(I279,D250:H265,4,FALSE))</f>
        <v/>
      </c>
      <c r="H279" s="38">
        <f>IF(E279&gt;101,H268+2*I268,IF(E279&gt;10,H268+I268,IF(E279&gt;0,H268,"")))</f>
        <v>60</v>
      </c>
      <c r="I279" s="38">
        <v>10</v>
      </c>
      <c r="J279" s="38">
        <f>VLOOKUP(B279,ADMIN2026!$B$64:$F$79,3,FALSE)*IF(G279="DQ",0,1)*IF(G279="DNF",0,1)*IF(G279="DNS",0,1)*IF(G279="",0,1)</f>
        <v>0</v>
      </c>
      <c r="K279" s="94">
        <f t="shared" si="325"/>
        <v>0</v>
      </c>
      <c r="L279" s="38">
        <f>IF(D279="",0,IF(G279="NT",0,IF(G279="DQ",0,IF(G279="DNF",0,IF(G279="DNS",0,IF(G279+F279&lt;0.1,0,IF(60*F279+G279&gt;VLOOKUP(A268,ADMIN2026!$B$91:$D$109,3,FALSE),0,ADMIN2026!$D$89)))))))</f>
        <v>0</v>
      </c>
      <c r="M279" t="e">
        <f t="shared" si="326"/>
        <v>#VALUE!</v>
      </c>
      <c r="N279" s="8" t="e">
        <f t="shared" si="327"/>
        <v>#VALUE!</v>
      </c>
      <c r="O279" s="8" t="e">
        <f t="shared" si="323"/>
        <v>#VALUE!</v>
      </c>
      <c r="P279" s="8" t="e">
        <f t="shared" si="328"/>
        <v>#VALUE!</v>
      </c>
      <c r="Q279" s="7" t="str">
        <f t="shared" si="329"/>
        <v/>
      </c>
      <c r="R279" s="7" t="e">
        <f t="shared" si="330"/>
        <v>#VALUE!</v>
      </c>
      <c r="S279" s="7" t="e">
        <f t="shared" si="331"/>
        <v>#VALUE!</v>
      </c>
      <c r="T279" s="7" t="e">
        <f t="shared" si="332"/>
        <v>#VALUE!</v>
      </c>
      <c r="U279" s="7" t="e">
        <f t="shared" si="333"/>
        <v>#VALUE!</v>
      </c>
      <c r="V279" t="str">
        <f t="shared" si="334"/>
        <v/>
      </c>
      <c r="W279" t="str">
        <f t="shared" si="335"/>
        <v/>
      </c>
      <c r="X279" t="str">
        <f>IF(ADMIN2026!$G$8="Photo-finish timing",W279,V279)</f>
        <v/>
      </c>
      <c r="Y279" s="66" t="str">
        <f>IF(E279="","",IF(ADMIN2026!$G$8=ADMIN2026!$D$8,"",IF(P279&gt;0.5,"error 1/100th entry noted","")))</f>
        <v/>
      </c>
      <c r="Z279" t="str">
        <f t="shared" si="336"/>
        <v/>
      </c>
      <c r="AC279">
        <f t="shared" ref="AC279:AC285" si="338">IF($D279=AC$1,$K279+$L279,0)</f>
        <v>0</v>
      </c>
      <c r="AD279">
        <f t="shared" si="324"/>
        <v>0</v>
      </c>
      <c r="AE279">
        <f t="shared" si="324"/>
        <v>0</v>
      </c>
      <c r="AF279">
        <f t="shared" si="324"/>
        <v>0</v>
      </c>
      <c r="AG279">
        <f t="shared" si="324"/>
        <v>0</v>
      </c>
      <c r="AH279">
        <f t="shared" si="324"/>
        <v>0</v>
      </c>
      <c r="AI279">
        <f t="shared" si="324"/>
        <v>0</v>
      </c>
      <c r="AJ279">
        <f t="shared" si="324"/>
        <v>0</v>
      </c>
    </row>
    <row r="280" spans="1:36">
      <c r="B280" s="94">
        <v>11</v>
      </c>
      <c r="C280" s="38" t="str">
        <f>IF(D280="","",HLOOKUP(D280,ADMIN2026!$B$146:$L$214,H280,FALSE))</f>
        <v/>
      </c>
      <c r="D280" s="38" t="str">
        <f>IF(E280="","",VLOOKUP(E280,ADMIN2026!$B$112:$D$141,2,FALSE))</f>
        <v/>
      </c>
      <c r="E280" s="137" t="str">
        <f>IF(VLOOKUP(I280,D250:H265,5,FALSE)&gt;10000*10000,"",VLOOKUP(I280,D250:H265,2,FALSE))</f>
        <v/>
      </c>
      <c r="F280" s="137" t="str">
        <f>IF(VLOOKUP(I280,D250:H265,5,FALSE)&gt;10000*10000,"",VLOOKUP(I280,D250:H265,3,FALSE))</f>
        <v/>
      </c>
      <c r="G280" s="137" t="str">
        <f>IF(VLOOKUP(I280,D250:H265,5,FALSE)&gt;10000*10000,"",VLOOKUP(I280,D250:H265,4,FALSE))</f>
        <v/>
      </c>
      <c r="H280" s="38">
        <f>IF(E280&gt;101,H268+2*I268,IF(E280&gt;10,H268+I268,IF(E280&gt;0,H268,"")))</f>
        <v>60</v>
      </c>
      <c r="I280" s="38">
        <v>11</v>
      </c>
      <c r="J280" s="38">
        <f>VLOOKUP(B280,ADMIN2026!$B$64:$F$79,3,FALSE)*IF(G280="DQ",0,1)*IF(G280="DNF",0,1)*IF(G280="DNS",0,1)*IF(G280="",0,1)</f>
        <v>0</v>
      </c>
      <c r="K280" s="94">
        <f t="shared" si="325"/>
        <v>0</v>
      </c>
      <c r="L280" s="38">
        <f>IF(D280="",0,IF(G280="NT",0,IF(G280="DQ",0,IF(G280="DNF",0,IF(G280="DNS",0,IF(G280+F280&lt;0.1,0,IF(60*F280+G280&gt;VLOOKUP(A268,ADMIN2026!$B$91:$D$109,3,FALSE),0,ADMIN2026!$D$89)))))))</f>
        <v>0</v>
      </c>
      <c r="M280" t="e">
        <f t="shared" si="326"/>
        <v>#VALUE!</v>
      </c>
      <c r="N280" s="8" t="e">
        <f t="shared" si="327"/>
        <v>#VALUE!</v>
      </c>
      <c r="O280" s="8" t="e">
        <f t="shared" si="323"/>
        <v>#VALUE!</v>
      </c>
      <c r="P280" s="8" t="e">
        <f t="shared" si="328"/>
        <v>#VALUE!</v>
      </c>
      <c r="Q280" s="7" t="str">
        <f t="shared" si="329"/>
        <v/>
      </c>
      <c r="R280" s="7" t="e">
        <f t="shared" si="330"/>
        <v>#VALUE!</v>
      </c>
      <c r="S280" s="7" t="e">
        <f t="shared" si="331"/>
        <v>#VALUE!</v>
      </c>
      <c r="T280" s="7" t="e">
        <f t="shared" si="332"/>
        <v>#VALUE!</v>
      </c>
      <c r="U280" s="7" t="e">
        <f t="shared" si="333"/>
        <v>#VALUE!</v>
      </c>
      <c r="V280" t="str">
        <f t="shared" si="334"/>
        <v/>
      </c>
      <c r="W280" t="str">
        <f t="shared" si="335"/>
        <v/>
      </c>
      <c r="X280" t="str">
        <f>IF(ADMIN2026!$G$8="Photo-finish timing",W280,V280)</f>
        <v/>
      </c>
      <c r="Y280" s="66" t="str">
        <f>IF(E280="","",IF(ADMIN2026!$G$8=ADMIN2026!$D$8,"",IF(P280&gt;0.5,"error 1/100th entry noted","")))</f>
        <v/>
      </c>
      <c r="Z280" t="str">
        <f t="shared" si="336"/>
        <v/>
      </c>
      <c r="AC280">
        <f t="shared" si="338"/>
        <v>0</v>
      </c>
      <c r="AD280">
        <f t="shared" si="324"/>
        <v>0</v>
      </c>
      <c r="AE280">
        <f t="shared" si="324"/>
        <v>0</v>
      </c>
      <c r="AF280">
        <f t="shared" si="324"/>
        <v>0</v>
      </c>
      <c r="AG280">
        <f t="shared" si="324"/>
        <v>0</v>
      </c>
      <c r="AH280">
        <f t="shared" si="324"/>
        <v>0</v>
      </c>
      <c r="AI280">
        <f t="shared" si="324"/>
        <v>0</v>
      </c>
      <c r="AJ280">
        <f t="shared" si="324"/>
        <v>0</v>
      </c>
    </row>
    <row r="281" spans="1:36">
      <c r="B281" s="94">
        <v>12</v>
      </c>
      <c r="C281" s="38" t="str">
        <f>IF(D281="","",HLOOKUP(D281,ADMIN2026!$B$146:$L$214,H281,FALSE))</f>
        <v/>
      </c>
      <c r="D281" s="38" t="str">
        <f>IF(E281="","",VLOOKUP(E281,ADMIN2026!$B$112:$D$141,2,FALSE))</f>
        <v/>
      </c>
      <c r="E281" s="137" t="str">
        <f>IF(VLOOKUP(I281,D250:H265,5,FALSE)&gt;10000*10000,"",VLOOKUP(I281,D250:H265,2,FALSE))</f>
        <v/>
      </c>
      <c r="F281" s="137" t="str">
        <f>IF(VLOOKUP(I281,D250:H265,5,FALSE)&gt;10000*10000,"",VLOOKUP(I281,D250:H265,3,FALSE))</f>
        <v/>
      </c>
      <c r="G281" s="137" t="str">
        <f>IF(VLOOKUP(I281,D250:H265,5,FALSE)&gt;10000*10000,"",VLOOKUP(I281,D250:H265,4,FALSE))</f>
        <v/>
      </c>
      <c r="H281" s="38">
        <f>IF(E281&gt;101,H268+2*I268,IF(E281&gt;10,H268+I268,IF(E281&gt;0,H268,"")))</f>
        <v>60</v>
      </c>
      <c r="I281" s="38">
        <v>12</v>
      </c>
      <c r="J281" s="38">
        <f>VLOOKUP(B281,ADMIN2026!$B$64:$F$79,3,FALSE)*IF(G281="DQ",0,1)*IF(G281="DNF",0,1)*IF(G281="DNS",0,1)*IF(G281="",0,1)</f>
        <v>0</v>
      </c>
      <c r="K281" s="94">
        <f t="shared" si="325"/>
        <v>0</v>
      </c>
      <c r="L281" s="38">
        <f>IF(D281="",0,IF(G281="NT",0,IF(G281="DQ",0,IF(G281="DNF",0,IF(G281="DNS",0,IF(G281+F281&lt;0.1,0,IF(60*F281+G281&gt;VLOOKUP(A268,ADMIN2026!$B$91:$D$109,3,FALSE),0,ADMIN2026!$D$89)))))))</f>
        <v>0</v>
      </c>
      <c r="M281" t="e">
        <f t="shared" si="326"/>
        <v>#VALUE!</v>
      </c>
      <c r="N281" s="8" t="e">
        <f t="shared" si="327"/>
        <v>#VALUE!</v>
      </c>
      <c r="O281" s="8" t="e">
        <f t="shared" si="323"/>
        <v>#VALUE!</v>
      </c>
      <c r="P281" s="8" t="e">
        <f t="shared" si="328"/>
        <v>#VALUE!</v>
      </c>
      <c r="Q281" s="7" t="str">
        <f t="shared" si="329"/>
        <v/>
      </c>
      <c r="R281" s="7" t="e">
        <f t="shared" si="330"/>
        <v>#VALUE!</v>
      </c>
      <c r="S281" s="7" t="e">
        <f t="shared" si="331"/>
        <v>#VALUE!</v>
      </c>
      <c r="T281" s="7" t="e">
        <f t="shared" si="332"/>
        <v>#VALUE!</v>
      </c>
      <c r="U281" s="7" t="e">
        <f t="shared" si="333"/>
        <v>#VALUE!</v>
      </c>
      <c r="V281" t="str">
        <f t="shared" si="334"/>
        <v/>
      </c>
      <c r="W281" t="str">
        <f t="shared" si="335"/>
        <v/>
      </c>
      <c r="X281" t="str">
        <f>IF(ADMIN2026!$G$8="Photo-finish timing",W281,V281)</f>
        <v/>
      </c>
      <c r="Y281" s="66" t="str">
        <f>IF(E281="","",IF(ADMIN2026!$G$8=ADMIN2026!$D$8,"",IF(P281&gt;0.5,"error 1/100th entry noted","")))</f>
        <v/>
      </c>
      <c r="Z281" t="str">
        <f t="shared" si="336"/>
        <v/>
      </c>
      <c r="AC281">
        <f t="shared" si="338"/>
        <v>0</v>
      </c>
      <c r="AD281">
        <f t="shared" si="324"/>
        <v>0</v>
      </c>
      <c r="AE281">
        <f t="shared" si="324"/>
        <v>0</v>
      </c>
      <c r="AF281">
        <f t="shared" si="324"/>
        <v>0</v>
      </c>
      <c r="AG281">
        <f t="shared" si="324"/>
        <v>0</v>
      </c>
      <c r="AH281">
        <f t="shared" si="324"/>
        <v>0</v>
      </c>
      <c r="AI281">
        <f t="shared" si="324"/>
        <v>0</v>
      </c>
      <c r="AJ281">
        <f t="shared" si="324"/>
        <v>0</v>
      </c>
    </row>
    <row r="282" spans="1:36">
      <c r="B282" s="94">
        <v>13</v>
      </c>
      <c r="C282" s="38" t="str">
        <f>IF(D282="","",HLOOKUP(D282,ADMIN2026!$B$146:$L$214,H282,FALSE))</f>
        <v/>
      </c>
      <c r="D282" s="38" t="str">
        <f>IF(E282="","",VLOOKUP(E282,ADMIN2026!$B$112:$D$141,2,FALSE))</f>
        <v/>
      </c>
      <c r="E282" s="137" t="str">
        <f>IF(VLOOKUP(I282,D250:H265,5,FALSE)&gt;10000*10000,"",VLOOKUP(I282,D250:H265,2,FALSE))</f>
        <v/>
      </c>
      <c r="F282" s="137" t="str">
        <f>IF(VLOOKUP(I282,D250:H265,5,FALSE)&gt;10000*10000,"",VLOOKUP(I282,D250:H265,3,FALSE))</f>
        <v/>
      </c>
      <c r="G282" s="137" t="str">
        <f>IF(VLOOKUP(I282,D250:H265,5,FALSE)&gt;10000*10000,"",VLOOKUP(I282,D250:H265,4,FALSE))</f>
        <v/>
      </c>
      <c r="H282" s="38">
        <f>IF(E282&gt;101,H268+2*I268,IF(E282&gt;10,H268+I268,IF(E282&gt;0,H268,"")))</f>
        <v>60</v>
      </c>
      <c r="I282" s="38">
        <v>13</v>
      </c>
      <c r="J282" s="38">
        <f>VLOOKUP(B282,ADMIN2026!$B$64:$F$79,3,FALSE)*IF(G282="DQ",0,1)*IF(G282="DNF",0,1)*IF(G282="DNS",0,1)*IF(G282="",0,1)</f>
        <v>0</v>
      </c>
      <c r="K282" s="94">
        <f t="shared" si="325"/>
        <v>0</v>
      </c>
      <c r="L282" s="38">
        <f>IF(D282="",0,IF(G282="NT",0,IF(G282="DQ",0,IF(G282="DNF",0,IF(G282="DNS",0,IF(G282+F282&lt;0.1,0,IF(60*F282+G282&gt;VLOOKUP(A268,ADMIN2026!$B$91:$D$109,3,FALSE),0,ADMIN2026!$D$89)))))))</f>
        <v>0</v>
      </c>
      <c r="M282" t="e">
        <f t="shared" si="326"/>
        <v>#VALUE!</v>
      </c>
      <c r="N282" s="8" t="e">
        <f t="shared" si="327"/>
        <v>#VALUE!</v>
      </c>
      <c r="O282" s="8" t="e">
        <f t="shared" si="323"/>
        <v>#VALUE!</v>
      </c>
      <c r="P282" s="8" t="e">
        <f t="shared" si="328"/>
        <v>#VALUE!</v>
      </c>
      <c r="Q282" s="7" t="str">
        <f t="shared" si="329"/>
        <v/>
      </c>
      <c r="R282" s="7" t="e">
        <f t="shared" si="330"/>
        <v>#VALUE!</v>
      </c>
      <c r="S282" s="7" t="e">
        <f t="shared" si="331"/>
        <v>#VALUE!</v>
      </c>
      <c r="T282" s="7" t="e">
        <f t="shared" si="332"/>
        <v>#VALUE!</v>
      </c>
      <c r="U282" s="7" t="e">
        <f t="shared" si="333"/>
        <v>#VALUE!</v>
      </c>
      <c r="V282" t="str">
        <f t="shared" si="334"/>
        <v/>
      </c>
      <c r="W282" t="str">
        <f t="shared" si="335"/>
        <v/>
      </c>
      <c r="X282" t="str">
        <f>IF(ADMIN2026!$G$8="Photo-finish timing",W282,V282)</f>
        <v/>
      </c>
      <c r="Y282" s="66" t="str">
        <f>IF(E282="","",IF(ADMIN2026!$G$8=ADMIN2026!$D$8,"",IF(P282&gt;0.5,"error 1/100th entry noted","")))</f>
        <v/>
      </c>
      <c r="Z282" t="str">
        <f t="shared" si="336"/>
        <v/>
      </c>
      <c r="AC282">
        <f t="shared" si="338"/>
        <v>0</v>
      </c>
      <c r="AD282">
        <f t="shared" si="324"/>
        <v>0</v>
      </c>
      <c r="AE282">
        <f t="shared" si="324"/>
        <v>0</v>
      </c>
      <c r="AF282">
        <f t="shared" si="324"/>
        <v>0</v>
      </c>
      <c r="AG282">
        <f t="shared" si="324"/>
        <v>0</v>
      </c>
      <c r="AH282">
        <f t="shared" si="324"/>
        <v>0</v>
      </c>
      <c r="AI282">
        <f t="shared" si="324"/>
        <v>0</v>
      </c>
      <c r="AJ282">
        <f t="shared" si="324"/>
        <v>0</v>
      </c>
    </row>
    <row r="283" spans="1:36">
      <c r="B283" s="94">
        <v>14</v>
      </c>
      <c r="C283" s="38" t="str">
        <f>IF(D283="","",HLOOKUP(D283,ADMIN2026!$B$146:$L$214,H283,FALSE))</f>
        <v/>
      </c>
      <c r="D283" s="38" t="str">
        <f>IF(E283="","",VLOOKUP(E283,ADMIN2026!$B$112:$D$141,2,FALSE))</f>
        <v/>
      </c>
      <c r="E283" s="137" t="str">
        <f>IF(VLOOKUP(I283,D250:H265,5,FALSE)&gt;10000*10000,"",VLOOKUP(I283,D250:H265,2,FALSE))</f>
        <v/>
      </c>
      <c r="F283" s="137" t="str">
        <f>IF(VLOOKUP(I283,D250:H265,5,FALSE)&gt;10000*10000,"",VLOOKUP(I283,D250:H265,3,FALSE))</f>
        <v/>
      </c>
      <c r="G283" s="137" t="str">
        <f>IF(VLOOKUP(I283,D250:H265,5,FALSE)&gt;10000*10000,"",VLOOKUP(I283,D250:H265,4,FALSE))</f>
        <v/>
      </c>
      <c r="H283" s="38">
        <f>IF(E283&gt;101,H268+2*I268,IF(E283&gt;10,H268+I268,IF(E283&gt;0,H268,"")))</f>
        <v>60</v>
      </c>
      <c r="I283" s="38">
        <v>14</v>
      </c>
      <c r="J283" s="38">
        <f>VLOOKUP(B283,ADMIN2026!$B$64:$F$79,3,FALSE)*IF(G283="DQ",0,1)*IF(G283="DNF",0,1)*IF(G283="DNS",0,1)*IF(G283="",0,1)</f>
        <v>0</v>
      </c>
      <c r="K283" s="94">
        <f t="shared" si="325"/>
        <v>0</v>
      </c>
      <c r="L283" s="38">
        <f>IF(D283="",0,IF(G283="NT",0,IF(G283="DQ",0,IF(G283="DNF",0,IF(G283="DNS",0,IF(G283+F283&lt;0.1,0,IF(60*F283+G283&gt;VLOOKUP(A268,ADMIN2026!$B$91:$D$109,3,FALSE),0,ADMIN2026!$D$89)))))))</f>
        <v>0</v>
      </c>
      <c r="M283" t="e">
        <f t="shared" si="326"/>
        <v>#VALUE!</v>
      </c>
      <c r="N283" s="8" t="e">
        <f t="shared" si="327"/>
        <v>#VALUE!</v>
      </c>
      <c r="O283" s="8" t="e">
        <f t="shared" si="323"/>
        <v>#VALUE!</v>
      </c>
      <c r="P283" s="8" t="e">
        <f t="shared" si="328"/>
        <v>#VALUE!</v>
      </c>
      <c r="Q283" s="7" t="str">
        <f t="shared" si="329"/>
        <v/>
      </c>
      <c r="R283" s="7" t="e">
        <f t="shared" si="330"/>
        <v>#VALUE!</v>
      </c>
      <c r="S283" s="7" t="e">
        <f t="shared" si="331"/>
        <v>#VALUE!</v>
      </c>
      <c r="T283" s="7" t="e">
        <f t="shared" si="332"/>
        <v>#VALUE!</v>
      </c>
      <c r="U283" s="7" t="e">
        <f t="shared" si="333"/>
        <v>#VALUE!</v>
      </c>
      <c r="V283" t="str">
        <f t="shared" si="334"/>
        <v/>
      </c>
      <c r="W283" t="str">
        <f t="shared" si="335"/>
        <v/>
      </c>
      <c r="X283" t="str">
        <f>IF(ADMIN2026!$G$8="Photo-finish timing",W283,V283)</f>
        <v/>
      </c>
      <c r="Y283" s="66" t="str">
        <f>IF(E283="","",IF(ADMIN2026!$G$8=ADMIN2026!$D$8,"",IF(P283&gt;0.5,"error 1/100th entry noted","")))</f>
        <v/>
      </c>
      <c r="Z283" t="str">
        <f t="shared" si="336"/>
        <v/>
      </c>
      <c r="AC283">
        <f t="shared" si="338"/>
        <v>0</v>
      </c>
      <c r="AD283">
        <f t="shared" si="324"/>
        <v>0</v>
      </c>
      <c r="AE283">
        <f t="shared" si="324"/>
        <v>0</v>
      </c>
      <c r="AF283">
        <f t="shared" si="324"/>
        <v>0</v>
      </c>
      <c r="AG283">
        <f t="shared" si="324"/>
        <v>0</v>
      </c>
      <c r="AH283">
        <f t="shared" si="324"/>
        <v>0</v>
      </c>
      <c r="AI283">
        <f t="shared" si="324"/>
        <v>0</v>
      </c>
      <c r="AJ283">
        <f t="shared" si="324"/>
        <v>0</v>
      </c>
    </row>
    <row r="284" spans="1:36">
      <c r="B284" s="94">
        <v>15</v>
      </c>
      <c r="C284" s="38" t="str">
        <f>IF(D284="","",HLOOKUP(D284,ADMIN2026!$B$146:$L$214,H284,FALSE))</f>
        <v/>
      </c>
      <c r="D284" s="38" t="str">
        <f>IF(E284="","",VLOOKUP(E284,ADMIN2026!$B$112:$D$141,2,FALSE))</f>
        <v/>
      </c>
      <c r="E284" s="137" t="str">
        <f>IF(VLOOKUP(I284,D250:H265,5,FALSE)&gt;10000*10000,"",VLOOKUP(I284,D250:H265,2,FALSE))</f>
        <v/>
      </c>
      <c r="F284" s="137" t="str">
        <f>IF(VLOOKUP(I284,D250:H265,5,FALSE)&gt;10000*10000,"",VLOOKUP(I284,D250:H265,3,FALSE))</f>
        <v/>
      </c>
      <c r="G284" s="137" t="str">
        <f>IF(VLOOKUP(I284,D250:H265,5,FALSE)&gt;10000*10000,"",VLOOKUP(I284,D250:H265,4,FALSE))</f>
        <v/>
      </c>
      <c r="H284" s="38">
        <f>IF(E284&gt;101,H268+2*I268,IF(E284&gt;10,H268+I268,IF(E284&gt;0,H268,"")))</f>
        <v>60</v>
      </c>
      <c r="I284" s="38">
        <v>15</v>
      </c>
      <c r="J284" s="38">
        <f>VLOOKUP(B284,ADMIN2026!$B$64:$F$79,3,FALSE)*IF(G284="DQ",0,1)*IF(G284="DNF",0,1)*IF(G284="DNS",0,1)*IF(G284="",0,1)</f>
        <v>0</v>
      </c>
      <c r="K284" s="94">
        <f t="shared" si="325"/>
        <v>0</v>
      </c>
      <c r="L284" s="38">
        <f>IF(D284="",0,IF(G284="NT",0,IF(G284="DQ",0,IF(G284="DNF",0,IF(G284="DNS",0,IF(G284+F284&lt;0.1,0,IF(60*F284+G284&gt;VLOOKUP(A268,ADMIN2026!$B$91:$D$109,3,FALSE),0,ADMIN2026!$D$89)))))))</f>
        <v>0</v>
      </c>
      <c r="M284" t="e">
        <f t="shared" si="326"/>
        <v>#VALUE!</v>
      </c>
      <c r="N284" s="8" t="e">
        <f t="shared" si="327"/>
        <v>#VALUE!</v>
      </c>
      <c r="O284" s="8" t="e">
        <f t="shared" si="323"/>
        <v>#VALUE!</v>
      </c>
      <c r="P284" s="8" t="e">
        <f t="shared" si="328"/>
        <v>#VALUE!</v>
      </c>
      <c r="Q284" s="7" t="str">
        <f t="shared" si="329"/>
        <v/>
      </c>
      <c r="R284" s="7" t="e">
        <f t="shared" si="330"/>
        <v>#VALUE!</v>
      </c>
      <c r="S284" s="7" t="e">
        <f t="shared" si="331"/>
        <v>#VALUE!</v>
      </c>
      <c r="T284" s="7" t="e">
        <f t="shared" si="332"/>
        <v>#VALUE!</v>
      </c>
      <c r="U284" s="7" t="e">
        <f t="shared" si="333"/>
        <v>#VALUE!</v>
      </c>
      <c r="V284" t="str">
        <f t="shared" si="334"/>
        <v/>
      </c>
      <c r="W284" t="str">
        <f t="shared" si="335"/>
        <v/>
      </c>
      <c r="X284" t="str">
        <f>IF(ADMIN2026!$G$8="Photo-finish timing",W284,V284)</f>
        <v/>
      </c>
      <c r="Y284" s="66" t="str">
        <f>IF(E284="","",IF(ADMIN2026!$G$8=ADMIN2026!$D$8,"",IF(P284&gt;0.5,"error 1/100th entry noted","")))</f>
        <v/>
      </c>
      <c r="Z284" t="str">
        <f t="shared" si="336"/>
        <v/>
      </c>
      <c r="AC284">
        <f t="shared" si="338"/>
        <v>0</v>
      </c>
      <c r="AD284">
        <f t="shared" si="324"/>
        <v>0</v>
      </c>
      <c r="AE284">
        <f t="shared" si="324"/>
        <v>0</v>
      </c>
      <c r="AF284">
        <f t="shared" si="324"/>
        <v>0</v>
      </c>
      <c r="AG284">
        <f t="shared" si="324"/>
        <v>0</v>
      </c>
      <c r="AH284">
        <f t="shared" si="324"/>
        <v>0</v>
      </c>
      <c r="AI284">
        <f t="shared" si="324"/>
        <v>0</v>
      </c>
      <c r="AJ284">
        <f t="shared" si="324"/>
        <v>0</v>
      </c>
    </row>
    <row r="285" spans="1:36">
      <c r="B285" s="94">
        <v>16</v>
      </c>
      <c r="C285" s="38" t="str">
        <f>IF(D285="","",HLOOKUP(D285,ADMIN2026!$B$146:$L$214,H285,FALSE))</f>
        <v/>
      </c>
      <c r="D285" s="38" t="str">
        <f>IF(E285="","",VLOOKUP(E285,ADMIN2026!$B$112:$D$141,2,FALSE))</f>
        <v/>
      </c>
      <c r="E285" s="137" t="str">
        <f>IF(VLOOKUP(I285,D250:H265,5,FALSE)&gt;10000*10000,"",VLOOKUP(I285,D250:H265,2,FALSE))</f>
        <v/>
      </c>
      <c r="F285" s="137" t="str">
        <f>IF(VLOOKUP(I285,D250:H265,5,FALSE)&gt;10000*10000,"",VLOOKUP(I285,D250:H265,3,FALSE))</f>
        <v/>
      </c>
      <c r="G285" s="137" t="str">
        <f>IF(VLOOKUP(I285,D250:H265,5,FALSE)&gt;10000*10000,"",VLOOKUP(I285,D250:H265,4,FALSE))</f>
        <v/>
      </c>
      <c r="H285" s="38">
        <f>IF(E285&gt;101,H268+2*I268,IF(E285&gt;10,H268+I268,IF(E285&gt;0,H268,"")))</f>
        <v>60</v>
      </c>
      <c r="I285" s="38">
        <v>16</v>
      </c>
      <c r="J285" s="38">
        <f>VLOOKUP(B285,ADMIN2026!$B$64:$F$79,3,FALSE)*IF(G285="DQ",0,1)*IF(G285="DNF",0,1)*IF(G285="DNS",0,1)*IF(G285="",0,1)</f>
        <v>0</v>
      </c>
      <c r="K285" s="94">
        <f t="shared" si="325"/>
        <v>0</v>
      </c>
      <c r="L285" s="38">
        <f>IF(D285="",0,IF(G285="NT",0,IF(G285="DQ",0,IF(G285="DNF",0,IF(G285="DNS",0,IF(G285+F285&lt;0.1,0,IF(60*F285+G285&gt;VLOOKUP(A268,ADMIN2026!$B$91:$D$109,3,FALSE),0,ADMIN2026!$D$89)))))))</f>
        <v>0</v>
      </c>
      <c r="M285" t="e">
        <f t="shared" si="326"/>
        <v>#VALUE!</v>
      </c>
      <c r="N285" s="8" t="e">
        <f t="shared" si="327"/>
        <v>#VALUE!</v>
      </c>
      <c r="O285" s="8" t="e">
        <f t="shared" si="323"/>
        <v>#VALUE!</v>
      </c>
      <c r="P285" s="8" t="e">
        <f t="shared" si="328"/>
        <v>#VALUE!</v>
      </c>
      <c r="Q285" s="7" t="str">
        <f t="shared" si="329"/>
        <v/>
      </c>
      <c r="R285" s="7" t="e">
        <f t="shared" si="330"/>
        <v>#VALUE!</v>
      </c>
      <c r="S285" s="7" t="e">
        <f t="shared" si="331"/>
        <v>#VALUE!</v>
      </c>
      <c r="T285" s="7" t="e">
        <f t="shared" si="332"/>
        <v>#VALUE!</v>
      </c>
      <c r="U285" s="7" t="e">
        <f t="shared" si="333"/>
        <v>#VALUE!</v>
      </c>
      <c r="V285" t="str">
        <f t="shared" si="334"/>
        <v/>
      </c>
      <c r="W285" t="str">
        <f t="shared" si="335"/>
        <v/>
      </c>
      <c r="X285" t="str">
        <f>IF(ADMIN2026!$G$8="Photo-finish timing",W285,V285)</f>
        <v/>
      </c>
      <c r="Y285" s="66" t="str">
        <f>IF(E285="","",IF(ADMIN2026!$G$8=ADMIN2026!$D$8,"",IF(P285&gt;0.5,"error 1/100th entry noted","")))</f>
        <v/>
      </c>
      <c r="Z285" t="str">
        <f t="shared" si="336"/>
        <v/>
      </c>
      <c r="AC285">
        <f t="shared" si="338"/>
        <v>0</v>
      </c>
      <c r="AD285">
        <f t="shared" si="324"/>
        <v>0</v>
      </c>
      <c r="AE285">
        <f t="shared" si="324"/>
        <v>0</v>
      </c>
      <c r="AF285">
        <f t="shared" si="324"/>
        <v>0</v>
      </c>
      <c r="AG285">
        <f t="shared" si="324"/>
        <v>0</v>
      </c>
      <c r="AH285">
        <f t="shared" si="324"/>
        <v>0</v>
      </c>
      <c r="AI285">
        <f t="shared" si="324"/>
        <v>0</v>
      </c>
      <c r="AJ285">
        <f t="shared" si="324"/>
        <v>0</v>
      </c>
    </row>
    <row r="288" spans="1:36">
      <c r="A288" s="62" t="s">
        <v>0</v>
      </c>
      <c r="B288" s="62" t="s">
        <v>0</v>
      </c>
      <c r="C288" s="62" t="s">
        <v>6</v>
      </c>
      <c r="D288" s="62" t="s">
        <v>58</v>
      </c>
      <c r="E288" s="3"/>
      <c r="F288" s="3"/>
      <c r="G288" s="67"/>
      <c r="H288" s="3" t="s">
        <v>66</v>
      </c>
      <c r="I288" s="3" t="s">
        <v>67</v>
      </c>
      <c r="J288" s="3"/>
      <c r="K288" s="3"/>
      <c r="L288" s="3"/>
      <c r="M288" s="3"/>
      <c r="N288" s="3"/>
      <c r="O288" s="3"/>
      <c r="P288" s="3"/>
      <c r="Q288" s="3"/>
      <c r="R288" s="3"/>
      <c r="S288" s="3"/>
      <c r="T288" s="3"/>
      <c r="U288" s="3"/>
      <c r="V288" s="3"/>
      <c r="W288" s="3"/>
      <c r="X288" s="3"/>
      <c r="Y288" s="3"/>
      <c r="Z288" s="3"/>
      <c r="AA288" s="3"/>
    </row>
    <row r="289" spans="1:36">
      <c r="A289" s="3" t="str">
        <f>C288</f>
        <v>400H</v>
      </c>
      <c r="B289" s="37" t="s">
        <v>51</v>
      </c>
      <c r="C289" s="37"/>
      <c r="D289" s="37"/>
      <c r="E289" s="37"/>
      <c r="F289" s="37" t="s">
        <v>76</v>
      </c>
      <c r="G289" s="63" t="s">
        <v>77</v>
      </c>
      <c r="H289" s="37">
        <f>VLOOKUP(A289,ADMIN2026!$B$146:$M$166,12,FALSE)</f>
        <v>13</v>
      </c>
      <c r="I289" s="37">
        <f>$I$3</f>
        <v>24</v>
      </c>
      <c r="J289" s="37" t="s">
        <v>79</v>
      </c>
      <c r="K289" s="37" t="s">
        <v>59</v>
      </c>
      <c r="L289" s="37" t="s">
        <v>83</v>
      </c>
      <c r="M289" s="3" t="s">
        <v>132</v>
      </c>
      <c r="N289" s="3" t="s">
        <v>132</v>
      </c>
      <c r="O289" s="3" t="s">
        <v>133</v>
      </c>
      <c r="P289" s="3" t="s">
        <v>193</v>
      </c>
      <c r="Q289" s="3" t="s">
        <v>137</v>
      </c>
      <c r="R289" s="3" t="s">
        <v>192</v>
      </c>
      <c r="S289" s="3" t="s">
        <v>134</v>
      </c>
      <c r="T289" s="3" t="s">
        <v>135</v>
      </c>
      <c r="U289" s="3" t="s">
        <v>194</v>
      </c>
      <c r="V289" s="3" t="s">
        <v>195</v>
      </c>
      <c r="W289" s="3" t="s">
        <v>197</v>
      </c>
      <c r="X289" s="3" t="s">
        <v>136</v>
      </c>
      <c r="Y289" s="3" t="s">
        <v>236</v>
      </c>
      <c r="Z289" s="3"/>
      <c r="AA289" s="3"/>
    </row>
    <row r="290" spans="1:36">
      <c r="A290" s="64" t="str">
        <f>$A$4</f>
        <v>MEN</v>
      </c>
      <c r="B290" s="37" t="s">
        <v>59</v>
      </c>
      <c r="C290" s="37" t="s">
        <v>60</v>
      </c>
      <c r="D290" s="37" t="s">
        <v>61</v>
      </c>
      <c r="E290" s="37" t="s">
        <v>108</v>
      </c>
      <c r="F290" s="37" t="s">
        <v>78</v>
      </c>
      <c r="G290" s="63" t="s">
        <v>99</v>
      </c>
      <c r="H290" s="37" t="s">
        <v>65</v>
      </c>
      <c r="I290" s="37"/>
      <c r="J290" s="37" t="s">
        <v>80</v>
      </c>
      <c r="K290" s="37" t="s">
        <v>80</v>
      </c>
      <c r="L290" s="37" t="s">
        <v>80</v>
      </c>
      <c r="M290" s="3" t="s">
        <v>192</v>
      </c>
      <c r="N290" s="3" t="s">
        <v>130</v>
      </c>
      <c r="O290" s="3" t="s">
        <v>130</v>
      </c>
      <c r="P290" s="3" t="s">
        <v>130</v>
      </c>
      <c r="Q290" s="3" t="s">
        <v>131</v>
      </c>
      <c r="R290" s="3" t="s">
        <v>131</v>
      </c>
      <c r="S290" s="3" t="s">
        <v>131</v>
      </c>
      <c r="T290" s="3" t="s">
        <v>131</v>
      </c>
      <c r="U290" s="3" t="s">
        <v>131</v>
      </c>
      <c r="V290" s="3" t="s">
        <v>196</v>
      </c>
      <c r="W290" s="3" t="s">
        <v>196</v>
      </c>
      <c r="X290" s="3" t="s">
        <v>146</v>
      </c>
      <c r="Y290" s="3" t="s">
        <v>237</v>
      </c>
      <c r="Z290" s="3"/>
      <c r="AA290" s="3"/>
      <c r="AC290" t="str">
        <f>ADMIN2026!$D$12</f>
        <v>B&amp;R</v>
      </c>
      <c r="AD290" t="str">
        <f>ADMIN2026!$D$13</f>
        <v>Chelt</v>
      </c>
      <c r="AE290" t="str">
        <f>ADMIN2026!$D$14</f>
        <v>D&amp;S</v>
      </c>
      <c r="AF290" t="str">
        <f>ADMIN2026!$D$15</f>
        <v>HereF</v>
      </c>
      <c r="AG290" t="str">
        <f>ADMIN2026!$D$16</f>
        <v>K&amp;S</v>
      </c>
      <c r="AH290" t="str">
        <f>ADMIN2026!$D$17</f>
        <v>Tipton</v>
      </c>
      <c r="AI290" t="str">
        <f>ADMIN2026!$D$18</f>
        <v>Worc</v>
      </c>
      <c r="AJ290" t="str">
        <f>ADMIN2026!$D$19</f>
        <v>Yate</v>
      </c>
    </row>
    <row r="291" spans="1:36">
      <c r="B291" s="94">
        <v>1</v>
      </c>
      <c r="C291" s="38" t="str">
        <f>IF(D291="","",HLOOKUP(D291,ADMIN2026!$B$146:$L$214,H291,FALSE))</f>
        <v/>
      </c>
      <c r="D291" s="38" t="str">
        <f>IF(E291="","",VLOOKUP(E291,ADMIN2026!$B$112:$D$141,2,FALSE))</f>
        <v/>
      </c>
      <c r="E291" s="4"/>
      <c r="F291" s="4"/>
      <c r="G291" s="6"/>
      <c r="H291" s="38" t="str">
        <f>IF(E291&gt;101,H289+2*I289,IF(E291&gt;10,H289+I289,IF(E291&gt;0,H289,"")))</f>
        <v/>
      </c>
      <c r="I291" s="38"/>
      <c r="J291" s="38">
        <f>VLOOKUP(B291,ADMIN2026!$B$64:$E$73,2,FALSE)*IF(G291="DQ",0,1)*IF(G291="DNF",0,1)*IF(G291="DNS",0,1)*IF(G291="",0,1)</f>
        <v>0</v>
      </c>
      <c r="K291" s="94">
        <f>J291</f>
        <v>0</v>
      </c>
      <c r="L291" s="38">
        <f>IF(D291="",0,IF(G291="NT",0,IF(G291="DQ",0,IF(G291="DNF",0,IF(G291="DNS",0,IF(G291+F291&lt;0.1,0,IF(60*F291+G291&gt;VLOOKUP(A289,ADMIN2026!$B$91:$D$109,3,FALSE),0,ADMIN2026!$D$89)))))))</f>
        <v>0</v>
      </c>
      <c r="M291">
        <f>INT(G291/10)</f>
        <v>0</v>
      </c>
      <c r="N291" s="8">
        <f>INT(G291)-10*M291</f>
        <v>0</v>
      </c>
      <c r="O291" s="8">
        <f t="shared" ref="O291:O298" si="339">INT((INT(10*(G291-N291-10*M291)+0.001))/1)</f>
        <v>0</v>
      </c>
      <c r="P291" s="8">
        <f>INT(100*(G291-N291-10*M291-O291/10)+0.5)</f>
        <v>0</v>
      </c>
      <c r="Q291" s="7">
        <f>F291</f>
        <v>0</v>
      </c>
      <c r="R291" s="7">
        <f>M291</f>
        <v>0</v>
      </c>
      <c r="S291" s="7">
        <f>N291</f>
        <v>0</v>
      </c>
      <c r="T291" s="7">
        <f>O291</f>
        <v>0</v>
      </c>
      <c r="U291" s="7">
        <f>P291</f>
        <v>0</v>
      </c>
      <c r="V291" t="str">
        <f>IF(G291="DQ","DQ",IF(G291="NT","NT",IF(G291="DNF","DNF",IF(G291="DNS","DNS",IF(D291="","",IF(F291="",IF(M291&gt;0,CONCATENATE(R291,S291,".",T291),CONCATENATE(S291,".",T291)),CONCATENATE(Q291,":",R291,S291,".",T291)))))))</f>
        <v/>
      </c>
      <c r="W291" t="str">
        <f>IF(G291="DQ","DQ",IF(G291="NT","NT",IF(G291="DNF","DNF",IF(G291="DNS","DNS",IF(D291="","",IF(F291="",IF(M291&gt;0,CONCATENATE(R291,S291,".",T291,U291),CONCATENATE(S291,".",T291,U291)),CONCATENATE(Q291,":",R291,S291,".",T291,U291)))))))</f>
        <v/>
      </c>
      <c r="X291" t="str">
        <f>IF(ADMIN2026!$G$8="Photo-finish timing",W291,V291)</f>
        <v/>
      </c>
      <c r="Y291" s="66" t="str">
        <f>IF(E291="","",IF(ADMIN2026!$G$8=ADMIN2026!$D$8,"",IF(P291&gt;0.5,"error 1/100th entry noted","")))</f>
        <v/>
      </c>
      <c r="AC291">
        <f>IF($D291=AC$1,$K291+$L291,0)</f>
        <v>0</v>
      </c>
      <c r="AD291">
        <f t="shared" ref="AD291:AJ298" si="340">IF($D291=AD$1,$K291+$L291,0)</f>
        <v>0</v>
      </c>
      <c r="AE291">
        <f t="shared" si="340"/>
        <v>0</v>
      </c>
      <c r="AF291">
        <f t="shared" si="340"/>
        <v>0</v>
      </c>
      <c r="AG291">
        <f t="shared" si="340"/>
        <v>0</v>
      </c>
      <c r="AH291">
        <f t="shared" si="340"/>
        <v>0</v>
      </c>
      <c r="AI291">
        <f t="shared" si="340"/>
        <v>0</v>
      </c>
      <c r="AJ291">
        <f t="shared" si="340"/>
        <v>0</v>
      </c>
    </row>
    <row r="292" spans="1:36">
      <c r="B292" s="94">
        <v>2</v>
      </c>
      <c r="C292" s="38" t="str">
        <f>IF(D292="","",HLOOKUP(D292,ADMIN2026!$B$146:$L$214,H292,FALSE))</f>
        <v/>
      </c>
      <c r="D292" s="38" t="str">
        <f>IF(E292="","",VLOOKUP(E292,ADMIN2026!$B$112:$D$141,2,FALSE))</f>
        <v/>
      </c>
      <c r="E292" s="4"/>
      <c r="F292" s="4"/>
      <c r="G292" s="6"/>
      <c r="H292" s="38" t="str">
        <f>IF(E292&gt;101,H289+2*I289,IF(E292&gt;10,H289+I289,IF(E292&gt;0,H289,"")))</f>
        <v/>
      </c>
      <c r="I292" s="38"/>
      <c r="J292" s="38">
        <f>VLOOKUP(B292,ADMIN2026!$B$64:$E$73,2,FALSE)*IF(G292="DQ",0,1)*IF(G292="DNF",0,1)*IF(G292="DNS",0,1)*IF(G292="",0,1)</f>
        <v>0</v>
      </c>
      <c r="K292" s="94">
        <f t="shared" ref="K292:K298" si="341">J292</f>
        <v>0</v>
      </c>
      <c r="L292" s="38">
        <f>IF(D292="",0,IF(G292="NT",0,IF(G292="DQ",0,IF(G292="DNF",0,IF(G292="DNS",0,IF(G292+F292&lt;0.1,0,IF(60*F292+G292&gt;VLOOKUP(A289,ADMIN2026!$B$91:$D$109,3,FALSE),0,ADMIN2026!$D$89)))))))</f>
        <v>0</v>
      </c>
      <c r="M292">
        <f t="shared" ref="M292:M298" si="342">INT(G292/10)</f>
        <v>0</v>
      </c>
      <c r="N292" s="8">
        <f t="shared" ref="N292:N298" si="343">INT(G292)-10*M292</f>
        <v>0</v>
      </c>
      <c r="O292" s="8">
        <f t="shared" si="339"/>
        <v>0</v>
      </c>
      <c r="P292" s="8">
        <f t="shared" ref="P292:P298" si="344">INT(100*(G292-N292-10*M292-O292/10)+0.5)</f>
        <v>0</v>
      </c>
      <c r="Q292" s="7">
        <f t="shared" ref="Q292:Q298" si="345">F292</f>
        <v>0</v>
      </c>
      <c r="R292" s="7">
        <f t="shared" ref="R292:R298" si="346">M292</f>
        <v>0</v>
      </c>
      <c r="S292" s="7">
        <f t="shared" ref="S292:S298" si="347">N292</f>
        <v>0</v>
      </c>
      <c r="T292" s="7">
        <f t="shared" ref="T292:T298" si="348">O292</f>
        <v>0</v>
      </c>
      <c r="U292" s="7">
        <f t="shared" ref="U292:U298" si="349">P292</f>
        <v>0</v>
      </c>
      <c r="V292" t="str">
        <f t="shared" ref="V292:V298" si="350">IF(G292="DQ","DQ",IF(G292="NT","NT",IF(G292="DNF","DNF",IF(G292="DNS","DNS",IF(D292="","",IF(F292="",IF(M292&gt;0,CONCATENATE(R292,S292,".",T292),CONCATENATE(S292,".",T292)),CONCATENATE(Q292,":",R292,S292,".",T292)))))))</f>
        <v/>
      </c>
      <c r="W292" t="str">
        <f t="shared" ref="W292:W298" si="351">IF(G292="DQ","DQ",IF(G292="NT","NT",IF(G292="DNF","DNF",IF(G292="DNS","DNS",IF(D292="","",IF(F292="",IF(M292&gt;0,CONCATENATE(R292,S292,".",T292,U292),CONCATENATE(S292,".",T292,U292)),CONCATENATE(Q292,":",R292,S292,".",T292,U292)))))))</f>
        <v/>
      </c>
      <c r="X292" t="str">
        <f>IF(ADMIN2026!$G$8="Photo-finish timing",W292,V292)</f>
        <v/>
      </c>
      <c r="Y292" s="66" t="str">
        <f>IF(E292="","",IF(ADMIN2026!$G$8=ADMIN2026!$D$8,"",IF(P292&gt;0.5,"error 1/100th entry noted","")))</f>
        <v/>
      </c>
      <c r="AC292">
        <f t="shared" ref="AC292:AC298" si="352">IF($D292=AC$1,$K292+$L292,0)</f>
        <v>0</v>
      </c>
      <c r="AD292">
        <f t="shared" si="340"/>
        <v>0</v>
      </c>
      <c r="AE292">
        <f t="shared" si="340"/>
        <v>0</v>
      </c>
      <c r="AF292">
        <f t="shared" si="340"/>
        <v>0</v>
      </c>
      <c r="AG292">
        <f t="shared" si="340"/>
        <v>0</v>
      </c>
      <c r="AH292">
        <f t="shared" si="340"/>
        <v>0</v>
      </c>
      <c r="AI292">
        <f t="shared" si="340"/>
        <v>0</v>
      </c>
      <c r="AJ292">
        <f t="shared" si="340"/>
        <v>0</v>
      </c>
    </row>
    <row r="293" spans="1:36">
      <c r="B293" s="94">
        <v>3</v>
      </c>
      <c r="C293" s="38" t="str">
        <f>IF(D293="","",HLOOKUP(D293,ADMIN2026!$B$146:$L$214,H293,FALSE))</f>
        <v/>
      </c>
      <c r="D293" s="38" t="str">
        <f>IF(E293="","",VLOOKUP(E293,ADMIN2026!$B$112:$D$141,2,FALSE))</f>
        <v/>
      </c>
      <c r="E293" s="4"/>
      <c r="F293" s="4"/>
      <c r="G293" s="6"/>
      <c r="H293" s="38" t="str">
        <f>IF(E293&gt;101,H289+2*I289,IF(E293&gt;10,H289+I289,IF(E293&gt;0,H289,"")))</f>
        <v/>
      </c>
      <c r="I293" s="38"/>
      <c r="J293" s="38">
        <f>VLOOKUP(B293,ADMIN2026!$B$64:$E$73,2,FALSE)*IF(G293="DQ",0,1)*IF(G293="DNF",0,1)*IF(G293="DNS",0,1)*IF(G293="",0,1)</f>
        <v>0</v>
      </c>
      <c r="K293" s="94">
        <f t="shared" si="341"/>
        <v>0</v>
      </c>
      <c r="L293" s="38">
        <f>IF(D293="",0,IF(G293="NT",0,IF(G293="DQ",0,IF(G293="DNF",0,IF(G293="DNS",0,IF(G293+F293&lt;0.1,0,IF(60*F293+G293&gt;VLOOKUP(A289,ADMIN2026!$B$91:$D$109,3,FALSE),0,ADMIN2026!$D$89)))))))</f>
        <v>0</v>
      </c>
      <c r="M293">
        <f t="shared" si="342"/>
        <v>0</v>
      </c>
      <c r="N293" s="8">
        <f t="shared" si="343"/>
        <v>0</v>
      </c>
      <c r="O293" s="8">
        <f t="shared" si="339"/>
        <v>0</v>
      </c>
      <c r="P293" s="8">
        <f t="shared" si="344"/>
        <v>0</v>
      </c>
      <c r="Q293" s="7">
        <f t="shared" si="345"/>
        <v>0</v>
      </c>
      <c r="R293" s="7">
        <f t="shared" si="346"/>
        <v>0</v>
      </c>
      <c r="S293" s="7">
        <f t="shared" si="347"/>
        <v>0</v>
      </c>
      <c r="T293" s="7">
        <f t="shared" si="348"/>
        <v>0</v>
      </c>
      <c r="U293" s="7">
        <f t="shared" si="349"/>
        <v>0</v>
      </c>
      <c r="V293" t="str">
        <f t="shared" si="350"/>
        <v/>
      </c>
      <c r="W293" t="str">
        <f t="shared" si="351"/>
        <v/>
      </c>
      <c r="X293" t="str">
        <f>IF(ADMIN2026!$G$8="Photo-finish timing",W293,V293)</f>
        <v/>
      </c>
      <c r="Y293" s="66" t="str">
        <f>IF(E293="","",IF(ADMIN2026!$G$8=ADMIN2026!$D$8,"",IF(P293&gt;0.5,"error 1/100th entry noted","")))</f>
        <v/>
      </c>
      <c r="AC293">
        <f t="shared" si="352"/>
        <v>0</v>
      </c>
      <c r="AD293">
        <f t="shared" si="340"/>
        <v>0</v>
      </c>
      <c r="AE293">
        <f t="shared" si="340"/>
        <v>0</v>
      </c>
      <c r="AF293">
        <f t="shared" si="340"/>
        <v>0</v>
      </c>
      <c r="AG293">
        <f t="shared" si="340"/>
        <v>0</v>
      </c>
      <c r="AH293">
        <f t="shared" si="340"/>
        <v>0</v>
      </c>
      <c r="AI293">
        <f t="shared" si="340"/>
        <v>0</v>
      </c>
      <c r="AJ293">
        <f t="shared" si="340"/>
        <v>0</v>
      </c>
    </row>
    <row r="294" spans="1:36">
      <c r="B294" s="94">
        <v>4</v>
      </c>
      <c r="C294" s="38" t="str">
        <f>IF(D294="","",HLOOKUP(D294,ADMIN2026!$B$146:$L$214,H294,FALSE))</f>
        <v/>
      </c>
      <c r="D294" s="38" t="str">
        <f>IF(E294="","",VLOOKUP(E294,ADMIN2026!$B$112:$D$141,2,FALSE))</f>
        <v/>
      </c>
      <c r="E294" s="4"/>
      <c r="F294" s="4"/>
      <c r="G294" s="6"/>
      <c r="H294" s="38" t="str">
        <f>IF(E294&gt;101,H289+2*I289,IF(E294&gt;10,H289+I289,IF(E294&gt;0,H289,"")))</f>
        <v/>
      </c>
      <c r="I294" s="38"/>
      <c r="J294" s="38">
        <f>VLOOKUP(B294,ADMIN2026!$B$64:$E$73,2,FALSE)*IF(G294="DQ",0,1)*IF(G294="DNF",0,1)*IF(G294="DNS",0,1)*IF(G294="",0,1)</f>
        <v>0</v>
      </c>
      <c r="K294" s="94">
        <f t="shared" si="341"/>
        <v>0</v>
      </c>
      <c r="L294" s="38">
        <f>IF(D294="",0,IF(G294="NT",0,IF(G294="DQ",0,IF(G294="DNF",0,IF(G294="DNS",0,IF(G294+F294&lt;0.1,0,IF(60*F294+G294&gt;VLOOKUP(A289,ADMIN2026!$B$91:$D$109,3,FALSE),0,ADMIN2026!$D$89)))))))</f>
        <v>0</v>
      </c>
      <c r="M294">
        <f t="shared" si="342"/>
        <v>0</v>
      </c>
      <c r="N294" s="8">
        <f t="shared" si="343"/>
        <v>0</v>
      </c>
      <c r="O294" s="8">
        <f t="shared" si="339"/>
        <v>0</v>
      </c>
      <c r="P294" s="8">
        <f t="shared" si="344"/>
        <v>0</v>
      </c>
      <c r="Q294" s="7">
        <f t="shared" si="345"/>
        <v>0</v>
      </c>
      <c r="R294" s="7">
        <f t="shared" si="346"/>
        <v>0</v>
      </c>
      <c r="S294" s="7">
        <f t="shared" si="347"/>
        <v>0</v>
      </c>
      <c r="T294" s="7">
        <f t="shared" si="348"/>
        <v>0</v>
      </c>
      <c r="U294" s="7">
        <f t="shared" si="349"/>
        <v>0</v>
      </c>
      <c r="V294" t="str">
        <f t="shared" si="350"/>
        <v/>
      </c>
      <c r="W294" t="str">
        <f t="shared" si="351"/>
        <v/>
      </c>
      <c r="X294" t="str">
        <f>IF(ADMIN2026!$G$8="Photo-finish timing",W294,V294)</f>
        <v/>
      </c>
      <c r="Y294" s="66" t="str">
        <f>IF(E294="","",IF(ADMIN2026!$G$8=ADMIN2026!$D$8,"",IF(P294&gt;0.5,"error 1/100th entry noted","")))</f>
        <v/>
      </c>
      <c r="AC294">
        <f t="shared" si="352"/>
        <v>0</v>
      </c>
      <c r="AD294">
        <f t="shared" si="340"/>
        <v>0</v>
      </c>
      <c r="AE294">
        <f t="shared" si="340"/>
        <v>0</v>
      </c>
      <c r="AF294">
        <f t="shared" si="340"/>
        <v>0</v>
      </c>
      <c r="AG294">
        <f t="shared" si="340"/>
        <v>0</v>
      </c>
      <c r="AH294">
        <f t="shared" si="340"/>
        <v>0</v>
      </c>
      <c r="AI294">
        <f t="shared" si="340"/>
        <v>0</v>
      </c>
      <c r="AJ294">
        <f t="shared" si="340"/>
        <v>0</v>
      </c>
    </row>
    <row r="295" spans="1:36">
      <c r="B295" s="94">
        <v>5</v>
      </c>
      <c r="C295" s="38" t="str">
        <f>IF(D295="","",HLOOKUP(D295,ADMIN2026!$B$146:$L$214,H295,FALSE))</f>
        <v/>
      </c>
      <c r="D295" s="38" t="str">
        <f>IF(E295="","",VLOOKUP(E295,ADMIN2026!$B$112:$D$141,2,FALSE))</f>
        <v/>
      </c>
      <c r="E295" s="4"/>
      <c r="F295" s="4"/>
      <c r="G295" s="6"/>
      <c r="H295" s="38" t="str">
        <f>IF(E295&gt;101,H289+2*I289,IF(E295&gt;10,H289+I289,IF(E295&gt;0,H289,"")))</f>
        <v/>
      </c>
      <c r="I295" s="38"/>
      <c r="J295" s="38">
        <f>VLOOKUP(B295,ADMIN2026!$B$64:$E$73,2,FALSE)*IF(G295="DQ",0,1)*IF(G295="DNF",0,1)*IF(G295="DNS",0,1)*IF(G295="",0,1)</f>
        <v>0</v>
      </c>
      <c r="K295" s="94">
        <f t="shared" si="341"/>
        <v>0</v>
      </c>
      <c r="L295" s="38">
        <f>IF(D295="",0,IF(G295="NT",0,IF(G295="DQ",0,IF(G295="DNF",0,IF(G295="DNS",0,IF(G295+F295&lt;0.1,0,IF(60*F295+G295&gt;VLOOKUP(A289,ADMIN2026!$B$91:$D$109,3,FALSE),0,ADMIN2026!$D$89)))))))</f>
        <v>0</v>
      </c>
      <c r="M295">
        <f t="shared" si="342"/>
        <v>0</v>
      </c>
      <c r="N295" s="8">
        <f t="shared" si="343"/>
        <v>0</v>
      </c>
      <c r="O295" s="8">
        <f t="shared" si="339"/>
        <v>0</v>
      </c>
      <c r="P295" s="8">
        <f t="shared" si="344"/>
        <v>0</v>
      </c>
      <c r="Q295" s="7">
        <f t="shared" si="345"/>
        <v>0</v>
      </c>
      <c r="R295" s="7">
        <f t="shared" si="346"/>
        <v>0</v>
      </c>
      <c r="S295" s="7">
        <f t="shared" si="347"/>
        <v>0</v>
      </c>
      <c r="T295" s="7">
        <f t="shared" si="348"/>
        <v>0</v>
      </c>
      <c r="U295" s="7">
        <f t="shared" si="349"/>
        <v>0</v>
      </c>
      <c r="V295" t="str">
        <f t="shared" si="350"/>
        <v/>
      </c>
      <c r="W295" t="str">
        <f t="shared" si="351"/>
        <v/>
      </c>
      <c r="X295" t="str">
        <f>IF(ADMIN2026!$G$8="Photo-finish timing",W295,V295)</f>
        <v/>
      </c>
      <c r="Y295" s="66" t="str">
        <f>IF(E295="","",IF(ADMIN2026!$G$8=ADMIN2026!$D$8,"",IF(P295&gt;0.5,"error 1/100th entry noted","")))</f>
        <v/>
      </c>
      <c r="AC295">
        <f t="shared" si="352"/>
        <v>0</v>
      </c>
      <c r="AD295">
        <f t="shared" si="340"/>
        <v>0</v>
      </c>
      <c r="AE295">
        <f t="shared" si="340"/>
        <v>0</v>
      </c>
      <c r="AF295">
        <f t="shared" si="340"/>
        <v>0</v>
      </c>
      <c r="AG295">
        <f t="shared" si="340"/>
        <v>0</v>
      </c>
      <c r="AH295">
        <f t="shared" si="340"/>
        <v>0</v>
      </c>
      <c r="AI295">
        <f t="shared" si="340"/>
        <v>0</v>
      </c>
      <c r="AJ295">
        <f t="shared" si="340"/>
        <v>0</v>
      </c>
    </row>
    <row r="296" spans="1:36">
      <c r="B296" s="94">
        <v>6</v>
      </c>
      <c r="C296" s="38" t="str">
        <f>IF(D296="","",HLOOKUP(D296,ADMIN2026!$B$146:$L$214,H296,FALSE))</f>
        <v/>
      </c>
      <c r="D296" s="38" t="str">
        <f>IF(E296="","",VLOOKUP(E296,ADMIN2026!$B$112:$D$141,2,FALSE))</f>
        <v/>
      </c>
      <c r="E296" s="4"/>
      <c r="F296" s="4"/>
      <c r="G296" s="6"/>
      <c r="H296" s="38" t="str">
        <f>IF(E296&gt;101,H289+2*I289,IF(E296&gt;10,H289+I289,IF(E296&gt;0,H289,"")))</f>
        <v/>
      </c>
      <c r="I296" s="38"/>
      <c r="J296" s="38">
        <f>VLOOKUP(B296,ADMIN2026!$B$64:$E$73,2,FALSE)*IF(G296="DQ",0,1)*IF(G296="DNF",0,1)*IF(G296="DNS",0,1)*IF(G296="",0,1)</f>
        <v>0</v>
      </c>
      <c r="K296" s="94">
        <f t="shared" si="341"/>
        <v>0</v>
      </c>
      <c r="L296" s="38">
        <f>IF(D296="",0,IF(G296="NT",0,IF(G296="DQ",0,IF(G296="DNF",0,IF(G296="DNS",0,IF(G296+F296&lt;0.1,0,IF(60*F296+G296&gt;VLOOKUP(A289,ADMIN2026!$B$91:$D$109,3,FALSE),0,ADMIN2026!$D$89)))))))</f>
        <v>0</v>
      </c>
      <c r="M296">
        <f t="shared" si="342"/>
        <v>0</v>
      </c>
      <c r="N296" s="8">
        <f t="shared" si="343"/>
        <v>0</v>
      </c>
      <c r="O296" s="8">
        <f t="shared" si="339"/>
        <v>0</v>
      </c>
      <c r="P296" s="8">
        <f t="shared" si="344"/>
        <v>0</v>
      </c>
      <c r="Q296" s="7">
        <f t="shared" si="345"/>
        <v>0</v>
      </c>
      <c r="R296" s="7">
        <f t="shared" si="346"/>
        <v>0</v>
      </c>
      <c r="S296" s="7">
        <f t="shared" si="347"/>
        <v>0</v>
      </c>
      <c r="T296" s="7">
        <f t="shared" si="348"/>
        <v>0</v>
      </c>
      <c r="U296" s="7">
        <f t="shared" si="349"/>
        <v>0</v>
      </c>
      <c r="V296" t="str">
        <f t="shared" si="350"/>
        <v/>
      </c>
      <c r="W296" t="str">
        <f t="shared" si="351"/>
        <v/>
      </c>
      <c r="X296" t="str">
        <f>IF(ADMIN2026!$G$8="Photo-finish timing",W296,V296)</f>
        <v/>
      </c>
      <c r="Y296" s="66" t="str">
        <f>IF(E296="","",IF(ADMIN2026!$G$8=ADMIN2026!$D$8,"",IF(P296&gt;0.5,"error 1/100th entry noted","")))</f>
        <v/>
      </c>
      <c r="AC296">
        <f t="shared" si="352"/>
        <v>0</v>
      </c>
      <c r="AD296">
        <f t="shared" si="340"/>
        <v>0</v>
      </c>
      <c r="AE296">
        <f t="shared" si="340"/>
        <v>0</v>
      </c>
      <c r="AF296">
        <f t="shared" si="340"/>
        <v>0</v>
      </c>
      <c r="AG296">
        <f t="shared" si="340"/>
        <v>0</v>
      </c>
      <c r="AH296">
        <f t="shared" si="340"/>
        <v>0</v>
      </c>
      <c r="AI296">
        <f t="shared" si="340"/>
        <v>0</v>
      </c>
      <c r="AJ296">
        <f t="shared" si="340"/>
        <v>0</v>
      </c>
    </row>
    <row r="297" spans="1:36">
      <c r="B297" s="94">
        <v>7</v>
      </c>
      <c r="C297" s="38" t="str">
        <f>IF(D297="","",HLOOKUP(D297,ADMIN2026!$B$146:$L$214,H297,FALSE))</f>
        <v/>
      </c>
      <c r="D297" s="38" t="str">
        <f>IF(E297="","",VLOOKUP(E297,ADMIN2026!$B$112:$D$141,2,FALSE))</f>
        <v/>
      </c>
      <c r="E297" s="4"/>
      <c r="F297" s="4"/>
      <c r="G297" s="6"/>
      <c r="H297" s="38" t="str">
        <f>IF(E297&gt;101,H289+2*I289,IF(E297&gt;10,H289+I289,IF(E297&gt;0,H289,"")))</f>
        <v/>
      </c>
      <c r="I297" s="38"/>
      <c r="J297" s="38">
        <f>VLOOKUP(B297,ADMIN2026!$B$64:$E$73,2,FALSE)*IF(G297="DQ",0,1)*IF(G297="DNF",0,1)*IF(G297="DNS",0,1)*IF(G297="",0,1)</f>
        <v>0</v>
      </c>
      <c r="K297" s="94">
        <f t="shared" si="341"/>
        <v>0</v>
      </c>
      <c r="L297" s="38">
        <f>IF(D297="",0,IF(G297="NT",0,IF(G297="DQ",0,IF(G297="DNF",0,IF(G297="DNS",0,IF(G297+F297&lt;0.1,0,IF(60*F297+G297&gt;VLOOKUP(A289,ADMIN2026!$B$91:$D$109,3,FALSE),0,ADMIN2026!$D$89)))))))</f>
        <v>0</v>
      </c>
      <c r="M297">
        <f t="shared" si="342"/>
        <v>0</v>
      </c>
      <c r="N297" s="8">
        <f t="shared" si="343"/>
        <v>0</v>
      </c>
      <c r="O297" s="8">
        <f t="shared" si="339"/>
        <v>0</v>
      </c>
      <c r="P297" s="8">
        <f t="shared" si="344"/>
        <v>0</v>
      </c>
      <c r="Q297" s="7">
        <f t="shared" si="345"/>
        <v>0</v>
      </c>
      <c r="R297" s="7">
        <f t="shared" si="346"/>
        <v>0</v>
      </c>
      <c r="S297" s="7">
        <f t="shared" si="347"/>
        <v>0</v>
      </c>
      <c r="T297" s="7">
        <f t="shared" si="348"/>
        <v>0</v>
      </c>
      <c r="U297" s="7">
        <f t="shared" si="349"/>
        <v>0</v>
      </c>
      <c r="V297" t="str">
        <f t="shared" si="350"/>
        <v/>
      </c>
      <c r="W297" t="str">
        <f t="shared" si="351"/>
        <v/>
      </c>
      <c r="X297" t="str">
        <f>IF(ADMIN2026!$G$8="Photo-finish timing",W297,V297)</f>
        <v/>
      </c>
      <c r="Y297" s="66" t="str">
        <f>IF(E297="","",IF(ADMIN2026!$G$8=ADMIN2026!$D$8,"",IF(P297&gt;0.5,"error 1/100th entry noted","")))</f>
        <v/>
      </c>
      <c r="AC297">
        <f t="shared" si="352"/>
        <v>0</v>
      </c>
      <c r="AD297">
        <f t="shared" si="340"/>
        <v>0</v>
      </c>
      <c r="AE297">
        <f t="shared" si="340"/>
        <v>0</v>
      </c>
      <c r="AF297">
        <f t="shared" si="340"/>
        <v>0</v>
      </c>
      <c r="AG297">
        <f t="shared" si="340"/>
        <v>0</v>
      </c>
      <c r="AH297">
        <f t="shared" si="340"/>
        <v>0</v>
      </c>
      <c r="AI297">
        <f t="shared" si="340"/>
        <v>0</v>
      </c>
      <c r="AJ297">
        <f t="shared" si="340"/>
        <v>0</v>
      </c>
    </row>
    <row r="298" spans="1:36">
      <c r="B298" s="94">
        <v>8</v>
      </c>
      <c r="C298" s="38" t="str">
        <f>IF(D298="","",HLOOKUP(D298,ADMIN2026!$B$146:$L$214,H298,FALSE))</f>
        <v/>
      </c>
      <c r="D298" s="38" t="str">
        <f>IF(E298="","",VLOOKUP(E298,ADMIN2026!$B$112:$D$141,2,FALSE))</f>
        <v/>
      </c>
      <c r="E298" s="4"/>
      <c r="F298" s="4"/>
      <c r="G298" s="6"/>
      <c r="H298" s="38" t="str">
        <f>IF(E298&gt;101,H289+2*I289,IF(E298&gt;10,H289+I289,IF(E298&gt;0,H289,"")))</f>
        <v/>
      </c>
      <c r="I298" s="38"/>
      <c r="J298" s="38">
        <f>VLOOKUP(B298,ADMIN2026!$B$64:$E$73,2,FALSE)*IF(G298="DQ",0,1)*IF(G298="DNF",0,1)*IF(G298="DNS",0,1)*IF(G298="",0,1)</f>
        <v>0</v>
      </c>
      <c r="K298" s="94">
        <f t="shared" si="341"/>
        <v>0</v>
      </c>
      <c r="L298" s="38">
        <f>IF(D298="",0,IF(G298="NT",0,IF(G298="DQ",0,IF(G298="DNF",0,IF(G298="DNS",0,IF(G298+F298&lt;0.1,0,IF(60*F298+G298&gt;VLOOKUP(A289,ADMIN2026!$B$91:$D$109,3,FALSE),0,ADMIN2026!$D$89)))))))</f>
        <v>0</v>
      </c>
      <c r="M298">
        <f t="shared" si="342"/>
        <v>0</v>
      </c>
      <c r="N298" s="8">
        <f t="shared" si="343"/>
        <v>0</v>
      </c>
      <c r="O298" s="8">
        <f t="shared" si="339"/>
        <v>0</v>
      </c>
      <c r="P298" s="8">
        <f t="shared" si="344"/>
        <v>0</v>
      </c>
      <c r="Q298" s="7">
        <f t="shared" si="345"/>
        <v>0</v>
      </c>
      <c r="R298" s="7">
        <f t="shared" si="346"/>
        <v>0</v>
      </c>
      <c r="S298" s="7">
        <f t="shared" si="347"/>
        <v>0</v>
      </c>
      <c r="T298" s="7">
        <f t="shared" si="348"/>
        <v>0</v>
      </c>
      <c r="U298" s="7">
        <f t="shared" si="349"/>
        <v>0</v>
      </c>
      <c r="V298" t="str">
        <f t="shared" si="350"/>
        <v/>
      </c>
      <c r="W298" t="str">
        <f t="shared" si="351"/>
        <v/>
      </c>
      <c r="X298" t="str">
        <f>IF(ADMIN2026!$G$8="Photo-finish timing",W298,V298)</f>
        <v/>
      </c>
      <c r="Y298" s="66" t="str">
        <f>IF(E298="","",IF(ADMIN2026!$G$8=ADMIN2026!$D$8,"",IF(P298&gt;0.5,"error 1/100th entry noted","")))</f>
        <v/>
      </c>
      <c r="AC298">
        <f t="shared" si="352"/>
        <v>0</v>
      </c>
      <c r="AD298">
        <f t="shared" si="340"/>
        <v>0</v>
      </c>
      <c r="AE298">
        <f t="shared" si="340"/>
        <v>0</v>
      </c>
      <c r="AF298">
        <f t="shared" si="340"/>
        <v>0</v>
      </c>
      <c r="AG298">
        <f t="shared" si="340"/>
        <v>0</v>
      </c>
      <c r="AH298">
        <f t="shared" si="340"/>
        <v>0</v>
      </c>
      <c r="AI298">
        <f t="shared" si="340"/>
        <v>0</v>
      </c>
      <c r="AJ298">
        <f t="shared" si="340"/>
        <v>0</v>
      </c>
    </row>
    <row r="299" spans="1:36">
      <c r="A299" s="3" t="s">
        <v>0</v>
      </c>
      <c r="B299" s="3"/>
      <c r="C299" s="3"/>
      <c r="D299" s="3"/>
      <c r="E299" s="3"/>
      <c r="F299" s="3"/>
      <c r="G299" s="67"/>
      <c r="H299" s="3" t="str">
        <f>H288</f>
        <v>line base</v>
      </c>
      <c r="I299" s="3" t="str">
        <f>I288</f>
        <v>step</v>
      </c>
      <c r="J299" s="3"/>
      <c r="K299" s="3"/>
      <c r="L299" s="3"/>
      <c r="M299" s="3"/>
      <c r="N299" s="3"/>
      <c r="O299" s="3"/>
      <c r="P299" s="3"/>
      <c r="Q299" s="3"/>
      <c r="R299" s="3"/>
      <c r="S299" s="3"/>
      <c r="T299" s="3"/>
      <c r="U299" s="3"/>
      <c r="V299" s="3"/>
      <c r="W299" s="3"/>
      <c r="X299" s="3"/>
      <c r="Y299" s="3"/>
      <c r="Z299" s="3"/>
      <c r="AA299" s="3"/>
    </row>
    <row r="300" spans="1:36">
      <c r="A300" s="3" t="str">
        <f>C288</f>
        <v>400H</v>
      </c>
      <c r="B300" s="37" t="s">
        <v>286</v>
      </c>
      <c r="C300" s="37"/>
      <c r="D300" s="37"/>
      <c r="E300" s="37"/>
      <c r="F300" s="37" t="str">
        <f t="shared" ref="F300:G300" si="353">F289</f>
        <v>Perf. Minutes</v>
      </c>
      <c r="G300" s="63" t="str">
        <f t="shared" si="353"/>
        <v>Perf. Seconds</v>
      </c>
      <c r="H300" s="37">
        <f>VLOOKUP(A300,ADMIN2026!$B$146:$M$166,12,FALSE)</f>
        <v>13</v>
      </c>
      <c r="I300" s="37">
        <f>$I$3</f>
        <v>24</v>
      </c>
      <c r="J300" s="37" t="s">
        <v>79</v>
      </c>
      <c r="K300" s="37" t="s">
        <v>59</v>
      </c>
      <c r="L300" s="37" t="s">
        <v>83</v>
      </c>
      <c r="M300" s="3" t="s">
        <v>132</v>
      </c>
      <c r="N300" s="3" t="s">
        <v>132</v>
      </c>
      <c r="O300" s="3" t="s">
        <v>133</v>
      </c>
      <c r="P300" s="3" t="s">
        <v>193</v>
      </c>
      <c r="Q300" s="3" t="s">
        <v>137</v>
      </c>
      <c r="R300" s="3" t="s">
        <v>192</v>
      </c>
      <c r="S300" s="3" t="s">
        <v>134</v>
      </c>
      <c r="T300" s="3" t="s">
        <v>135</v>
      </c>
      <c r="U300" s="3" t="s">
        <v>194</v>
      </c>
      <c r="V300" s="3" t="s">
        <v>195</v>
      </c>
      <c r="W300" s="3" t="s">
        <v>197</v>
      </c>
      <c r="X300" s="3" t="s">
        <v>136</v>
      </c>
      <c r="Y300" s="3" t="s">
        <v>236</v>
      </c>
      <c r="Z300" s="3"/>
      <c r="AA300" s="3"/>
    </row>
    <row r="301" spans="1:36">
      <c r="A301" s="64" t="str">
        <f>$A$4</f>
        <v>MEN</v>
      </c>
      <c r="B301" s="37" t="s">
        <v>59</v>
      </c>
      <c r="C301" s="37" t="s">
        <v>60</v>
      </c>
      <c r="D301" s="37" t="s">
        <v>61</v>
      </c>
      <c r="E301" s="37" t="s">
        <v>108</v>
      </c>
      <c r="F301" s="37" t="str">
        <f t="shared" ref="F301:G301" si="354">F290</f>
        <v>Whole mins.</v>
      </c>
      <c r="G301" s="63" t="str">
        <f t="shared" si="354"/>
        <v>xx.yy or xx.y</v>
      </c>
      <c r="H301" s="37" t="str">
        <f>H290</f>
        <v>line to look up</v>
      </c>
      <c r="I301" s="37"/>
      <c r="J301" s="37" t="s">
        <v>80</v>
      </c>
      <c r="K301" s="37" t="s">
        <v>80</v>
      </c>
      <c r="L301" s="37" t="s">
        <v>80</v>
      </c>
      <c r="M301" s="3" t="s">
        <v>192</v>
      </c>
      <c r="N301" s="3" t="s">
        <v>130</v>
      </c>
      <c r="O301" s="3" t="s">
        <v>130</v>
      </c>
      <c r="P301" s="3" t="s">
        <v>130</v>
      </c>
      <c r="Q301" s="3" t="s">
        <v>131</v>
      </c>
      <c r="R301" s="3" t="s">
        <v>131</v>
      </c>
      <c r="S301" s="3" t="s">
        <v>131</v>
      </c>
      <c r="T301" s="3" t="s">
        <v>131</v>
      </c>
      <c r="U301" s="3" t="s">
        <v>131</v>
      </c>
      <c r="V301" s="3" t="s">
        <v>196</v>
      </c>
      <c r="W301" s="3" t="s">
        <v>196</v>
      </c>
      <c r="X301" s="3" t="s">
        <v>146</v>
      </c>
      <c r="Y301" s="3" t="s">
        <v>237</v>
      </c>
      <c r="Z301" s="3"/>
      <c r="AA301" s="3"/>
      <c r="AC301" t="str">
        <f>ADMIN2026!$D$12</f>
        <v>B&amp;R</v>
      </c>
      <c r="AD301" t="str">
        <f>ADMIN2026!$D$13</f>
        <v>Chelt</v>
      </c>
      <c r="AE301" t="str">
        <f>ADMIN2026!$D$14</f>
        <v>D&amp;S</v>
      </c>
      <c r="AF301" t="str">
        <f>ADMIN2026!$D$15</f>
        <v>HereF</v>
      </c>
      <c r="AG301" t="str">
        <f>ADMIN2026!$D$16</f>
        <v>K&amp;S</v>
      </c>
      <c r="AH301" t="str">
        <f>ADMIN2026!$D$17</f>
        <v>Tipton</v>
      </c>
      <c r="AI301" t="str">
        <f>ADMIN2026!$D$18</f>
        <v>Worc</v>
      </c>
      <c r="AJ301" t="str">
        <f>ADMIN2026!$D$19</f>
        <v>Yate</v>
      </c>
    </row>
    <row r="302" spans="1:36">
      <c r="B302" s="94">
        <v>1</v>
      </c>
      <c r="C302" s="38" t="str">
        <f>IF(D302="","",HLOOKUP(D302,ADMIN2026!$B$146:$L$214,H302,FALSE))</f>
        <v/>
      </c>
      <c r="D302" s="38" t="str">
        <f>IF(E302="","",VLOOKUP(E302,ADMIN2026!$B$112:$D$141,2,FALSE))</f>
        <v/>
      </c>
      <c r="E302" s="4"/>
      <c r="F302" s="4"/>
      <c r="G302" s="6"/>
      <c r="H302" s="38" t="str">
        <f>IF(E302&gt;101,H300+2*I300,IF(E302&gt;10,H300+I300,IF(E302&gt;0,H300,"")))</f>
        <v/>
      </c>
      <c r="I302" s="38"/>
      <c r="J302" s="38">
        <f>VLOOKUP(B302,ADMIN2026!$B$64:$F$79,3,FALSE)*IF(G302="DQ",0,1)*IF(G302="DNF",0,1)*IF(G302="DNS",0,1)*IF(G302="",0,1)</f>
        <v>0</v>
      </c>
      <c r="K302" s="94">
        <f>J302</f>
        <v>0</v>
      </c>
      <c r="L302" s="38">
        <f>IF(D302="",0,IF(G302="NT",0,IF(G302="DQ",0,IF(G302="DNF",0,IF(G302="DNS",0,IF(G302+F302&lt;0.1,0,IF(60*F302+G302&gt;VLOOKUP(A300,ADMIN2026!$B$91:$D$109,3,FALSE),0,ADMIN2026!$D$89)))))))</f>
        <v>0</v>
      </c>
      <c r="M302">
        <f>INT(G302/10)</f>
        <v>0</v>
      </c>
      <c r="N302" s="8">
        <f>INT(G302)-10*M302</f>
        <v>0</v>
      </c>
      <c r="O302" s="8">
        <f t="shared" ref="O302:O309" si="355">INT((INT(10*(G302-N302-10*M302)+0.001))/1)</f>
        <v>0</v>
      </c>
      <c r="P302" s="8">
        <f>INT(100*(G302-N302-10*M302-O302/10)+0.5)</f>
        <v>0</v>
      </c>
      <c r="Q302" s="7">
        <f>F302</f>
        <v>0</v>
      </c>
      <c r="R302" s="7">
        <f>M302</f>
        <v>0</v>
      </c>
      <c r="S302" s="7">
        <f>N302</f>
        <v>0</v>
      </c>
      <c r="T302" s="7">
        <f>O302</f>
        <v>0</v>
      </c>
      <c r="U302" s="7">
        <f>P302</f>
        <v>0</v>
      </c>
      <c r="V302" t="str">
        <f>IF(G302="DQ","DQ",IF(G302="NT","NT",IF(G302="DNF","DNF",IF(G302="DNS","DNS",IF(D302="","",IF(F302="",IF(M302&gt;0,CONCATENATE(R302,S302,".",T302),CONCATENATE(S302,".",T302)),CONCATENATE(Q302,":",R302,S302,".",T302)))))))</f>
        <v/>
      </c>
      <c r="W302" t="str">
        <f>IF(G302="DQ","DQ",IF(G302="NT","NT",IF(G302="DNF","DNF",IF(G302="DNS","DNS",IF(D302="","",IF(F302="",IF(M302&gt;0,CONCATENATE(R302,S302,".",T302,U302),CONCATENATE(S302,".",T302,U302)),CONCATENATE(Q302,":",R302,S302,".",T302,U302)))))))</f>
        <v/>
      </c>
      <c r="X302" t="str">
        <f>IF(ADMIN2026!$G$8="Photo-finish timing",W302,V302)</f>
        <v/>
      </c>
      <c r="Y302" s="66" t="str">
        <f>IF(E302="","",IF(ADMIN2026!$G$8=ADMIN2026!$D$8,"",IF(P302&gt;0.5,"error 1/100th entry noted","")))</f>
        <v/>
      </c>
      <c r="AC302">
        <f>IF($D302=AC$1,$K302+$L302,0)</f>
        <v>0</v>
      </c>
      <c r="AD302">
        <f t="shared" ref="AD302:AJ309" si="356">IF($D302=AD$1,$K302+$L302,0)</f>
        <v>0</v>
      </c>
      <c r="AE302">
        <f t="shared" si="356"/>
        <v>0</v>
      </c>
      <c r="AF302">
        <f t="shared" si="356"/>
        <v>0</v>
      </c>
      <c r="AG302">
        <f t="shared" si="356"/>
        <v>0</v>
      </c>
      <c r="AH302">
        <f t="shared" si="356"/>
        <v>0</v>
      </c>
      <c r="AI302">
        <f t="shared" si="356"/>
        <v>0</v>
      </c>
      <c r="AJ302">
        <f t="shared" si="356"/>
        <v>0</v>
      </c>
    </row>
    <row r="303" spans="1:36">
      <c r="B303" s="94">
        <v>2</v>
      </c>
      <c r="C303" s="38" t="str">
        <f>IF(D303="","",HLOOKUP(D303,ADMIN2026!$B$146:$L$214,H303,FALSE))</f>
        <v/>
      </c>
      <c r="D303" s="38" t="str">
        <f>IF(E303="","",VLOOKUP(E303,ADMIN2026!$B$112:$D$141,2,FALSE))</f>
        <v/>
      </c>
      <c r="E303" s="4"/>
      <c r="F303" s="4"/>
      <c r="G303" s="6"/>
      <c r="H303" s="38" t="str">
        <f>IF(E303&gt;101,H300+2*I300,IF(E303&gt;10,H300+I300,IF(E303&gt;0,H300,"")))</f>
        <v/>
      </c>
      <c r="I303" s="38"/>
      <c r="J303" s="38">
        <f>VLOOKUP(B303,ADMIN2026!$B$64:$F$79,3,FALSE)*IF(G303="DQ",0,1)*IF(G303="DNF",0,1)*IF(G303="DNS",0,1)*IF(G303="",0,1)</f>
        <v>0</v>
      </c>
      <c r="K303" s="94">
        <f t="shared" ref="K303:K309" si="357">J303</f>
        <v>0</v>
      </c>
      <c r="L303" s="38">
        <f>IF(D303="",0,IF(G303="NT",0,IF(G303="DQ",0,IF(G303="DNF",0,IF(G303="DNS",0,IF(G303+F303&lt;0.1,0,IF(60*F303+G303&gt;VLOOKUP(A300,ADMIN2026!$B$91:$D$109,3,FALSE),0,ADMIN2026!$D$89)))))))</f>
        <v>0</v>
      </c>
      <c r="M303">
        <f t="shared" ref="M303:M309" si="358">INT(G303/10)</f>
        <v>0</v>
      </c>
      <c r="N303" s="8">
        <f t="shared" ref="N303:N309" si="359">INT(G303)-10*M303</f>
        <v>0</v>
      </c>
      <c r="O303" s="8">
        <f t="shared" si="355"/>
        <v>0</v>
      </c>
      <c r="P303" s="8">
        <f t="shared" ref="P303:P309" si="360">INT(100*(G303-N303-10*M303-O303/10)+0.5)</f>
        <v>0</v>
      </c>
      <c r="Q303" s="7">
        <f t="shared" ref="Q303:Q309" si="361">F303</f>
        <v>0</v>
      </c>
      <c r="R303" s="7">
        <f t="shared" ref="R303:R309" si="362">M303</f>
        <v>0</v>
      </c>
      <c r="S303" s="7">
        <f t="shared" ref="S303:S309" si="363">N303</f>
        <v>0</v>
      </c>
      <c r="T303" s="7">
        <f t="shared" ref="T303:T309" si="364">O303</f>
        <v>0</v>
      </c>
      <c r="U303" s="7">
        <f t="shared" ref="U303:U309" si="365">P303</f>
        <v>0</v>
      </c>
      <c r="V303" t="str">
        <f t="shared" ref="V303:V309" si="366">IF(G303="DQ","DQ",IF(G303="NT","NT",IF(G303="DNF","DNF",IF(G303="DNS","DNS",IF(D303="","",IF(F303="",IF(M303&gt;0,CONCATENATE(R303,S303,".",T303),CONCATENATE(S303,".",T303)),CONCATENATE(Q303,":",R303,S303,".",T303)))))))</f>
        <v/>
      </c>
      <c r="W303" t="str">
        <f t="shared" ref="W303:W309" si="367">IF(G303="DQ","DQ",IF(G303="NT","NT",IF(G303="DNF","DNF",IF(G303="DNS","DNS",IF(D303="","",IF(F303="",IF(M303&gt;0,CONCATENATE(R303,S303,".",T303,U303),CONCATENATE(S303,".",T303,U303)),CONCATENATE(Q303,":",R303,S303,".",T303,U303)))))))</f>
        <v/>
      </c>
      <c r="X303" t="str">
        <f>IF(ADMIN2026!$G$8="Photo-finish timing",W303,V303)</f>
        <v/>
      </c>
      <c r="Y303" s="66" t="str">
        <f>IF(E303="","",IF(ADMIN2026!$G$8=ADMIN2026!$D$8,"",IF(P303&gt;0.5,"error 1/100th entry noted","")))</f>
        <v/>
      </c>
      <c r="AC303">
        <f t="shared" ref="AC303:AC309" si="368">IF($D303=AC$1,$K303+$L303,0)</f>
        <v>0</v>
      </c>
      <c r="AD303">
        <f t="shared" si="356"/>
        <v>0</v>
      </c>
      <c r="AE303">
        <f t="shared" si="356"/>
        <v>0</v>
      </c>
      <c r="AF303">
        <f t="shared" si="356"/>
        <v>0</v>
      </c>
      <c r="AG303">
        <f t="shared" si="356"/>
        <v>0</v>
      </c>
      <c r="AH303">
        <f t="shared" si="356"/>
        <v>0</v>
      </c>
      <c r="AI303">
        <f t="shared" si="356"/>
        <v>0</v>
      </c>
      <c r="AJ303">
        <f t="shared" si="356"/>
        <v>0</v>
      </c>
    </row>
    <row r="304" spans="1:36">
      <c r="B304" s="94">
        <v>3</v>
      </c>
      <c r="C304" s="38" t="str">
        <f>IF(D304="","",HLOOKUP(D304,ADMIN2026!$B$146:$L$214,H304,FALSE))</f>
        <v/>
      </c>
      <c r="D304" s="38" t="str">
        <f>IF(E304="","",VLOOKUP(E304,ADMIN2026!$B$112:$D$141,2,FALSE))</f>
        <v/>
      </c>
      <c r="E304" s="4"/>
      <c r="F304" s="4"/>
      <c r="G304" s="6"/>
      <c r="H304" s="38" t="str">
        <f>IF(E304&gt;101,H300+2*I300,IF(E304&gt;10,H300+I300,IF(E304&gt;0,H300,"")))</f>
        <v/>
      </c>
      <c r="I304" s="38"/>
      <c r="J304" s="38">
        <f>VLOOKUP(B304,ADMIN2026!$B$64:$F$79,3,FALSE)*IF(G304="DQ",0,1)*IF(G304="DNF",0,1)*IF(G304="DNS",0,1)*IF(G304="",0,1)</f>
        <v>0</v>
      </c>
      <c r="K304" s="94">
        <f t="shared" si="357"/>
        <v>0</v>
      </c>
      <c r="L304" s="38">
        <f>IF(D304="",0,IF(G304="NT",0,IF(G304="DQ",0,IF(G304="DNF",0,IF(G304="DNS",0,IF(G304+F304&lt;0.1,0,IF(60*F304+G304&gt;VLOOKUP(A300,ADMIN2026!$B$91:$D$109,3,FALSE),0,ADMIN2026!$D$89)))))))</f>
        <v>0</v>
      </c>
      <c r="M304">
        <f t="shared" si="358"/>
        <v>0</v>
      </c>
      <c r="N304" s="8">
        <f t="shared" si="359"/>
        <v>0</v>
      </c>
      <c r="O304" s="8">
        <f t="shared" si="355"/>
        <v>0</v>
      </c>
      <c r="P304" s="8">
        <f t="shared" si="360"/>
        <v>0</v>
      </c>
      <c r="Q304" s="7">
        <f t="shared" si="361"/>
        <v>0</v>
      </c>
      <c r="R304" s="7">
        <f t="shared" si="362"/>
        <v>0</v>
      </c>
      <c r="S304" s="7">
        <f t="shared" si="363"/>
        <v>0</v>
      </c>
      <c r="T304" s="7">
        <f t="shared" si="364"/>
        <v>0</v>
      </c>
      <c r="U304" s="7">
        <f t="shared" si="365"/>
        <v>0</v>
      </c>
      <c r="V304" t="str">
        <f t="shared" si="366"/>
        <v/>
      </c>
      <c r="W304" t="str">
        <f t="shared" si="367"/>
        <v/>
      </c>
      <c r="X304" t="str">
        <f>IF(ADMIN2026!$G$8="Photo-finish timing",W304,V304)</f>
        <v/>
      </c>
      <c r="Y304" s="66" t="str">
        <f>IF(E304="","",IF(ADMIN2026!$G$8=ADMIN2026!$D$8,"",IF(P304&gt;0.5,"error 1/100th entry noted","")))</f>
        <v/>
      </c>
      <c r="AC304">
        <f t="shared" si="368"/>
        <v>0</v>
      </c>
      <c r="AD304">
        <f t="shared" si="356"/>
        <v>0</v>
      </c>
      <c r="AE304">
        <f t="shared" si="356"/>
        <v>0</v>
      </c>
      <c r="AF304">
        <f t="shared" si="356"/>
        <v>0</v>
      </c>
      <c r="AG304">
        <f t="shared" si="356"/>
        <v>0</v>
      </c>
      <c r="AH304">
        <f t="shared" si="356"/>
        <v>0</v>
      </c>
      <c r="AI304">
        <f t="shared" si="356"/>
        <v>0</v>
      </c>
      <c r="AJ304">
        <f t="shared" si="356"/>
        <v>0</v>
      </c>
    </row>
    <row r="305" spans="2:36">
      <c r="B305" s="94">
        <v>4</v>
      </c>
      <c r="C305" s="38" t="str">
        <f>IF(D305="","",HLOOKUP(D305,ADMIN2026!$B$146:$L$214,H305,FALSE))</f>
        <v/>
      </c>
      <c r="D305" s="38" t="str">
        <f>IF(E305="","",VLOOKUP(E305,ADMIN2026!$B$112:$D$141,2,FALSE))</f>
        <v/>
      </c>
      <c r="E305" s="4"/>
      <c r="F305" s="4"/>
      <c r="G305" s="6"/>
      <c r="H305" s="38" t="str">
        <f>IF(E305&gt;101,H300+2*I300,IF(E305&gt;10,H300+I300,IF(E305&gt;0,H300,"")))</f>
        <v/>
      </c>
      <c r="I305" s="38"/>
      <c r="J305" s="38">
        <f>VLOOKUP(B305,ADMIN2026!$B$64:$F$79,3,FALSE)*IF(G305="DQ",0,1)*IF(G305="DNF",0,1)*IF(G305="DNS",0,1)*IF(G305="",0,1)</f>
        <v>0</v>
      </c>
      <c r="K305" s="94">
        <f t="shared" si="357"/>
        <v>0</v>
      </c>
      <c r="L305" s="38">
        <f>IF(D305="",0,IF(G305="NT",0,IF(G305="DQ",0,IF(G305="DNF",0,IF(G305="DNS",0,IF(G305+F305&lt;0.1,0,IF(60*F305+G305&gt;VLOOKUP(A300,ADMIN2026!$B$91:$D$109,3,FALSE),0,ADMIN2026!$D$89)))))))</f>
        <v>0</v>
      </c>
      <c r="M305">
        <f t="shared" si="358"/>
        <v>0</v>
      </c>
      <c r="N305" s="8">
        <f t="shared" si="359"/>
        <v>0</v>
      </c>
      <c r="O305" s="8">
        <f t="shared" si="355"/>
        <v>0</v>
      </c>
      <c r="P305" s="8">
        <f t="shared" si="360"/>
        <v>0</v>
      </c>
      <c r="Q305" s="7">
        <f t="shared" si="361"/>
        <v>0</v>
      </c>
      <c r="R305" s="7">
        <f t="shared" si="362"/>
        <v>0</v>
      </c>
      <c r="S305" s="7">
        <f t="shared" si="363"/>
        <v>0</v>
      </c>
      <c r="T305" s="7">
        <f t="shared" si="364"/>
        <v>0</v>
      </c>
      <c r="U305" s="7">
        <f t="shared" si="365"/>
        <v>0</v>
      </c>
      <c r="V305" t="str">
        <f t="shared" si="366"/>
        <v/>
      </c>
      <c r="W305" t="str">
        <f t="shared" si="367"/>
        <v/>
      </c>
      <c r="X305" t="str">
        <f>IF(ADMIN2026!$G$8="Photo-finish timing",W305,V305)</f>
        <v/>
      </c>
      <c r="Y305" s="66" t="str">
        <f>IF(E305="","",IF(ADMIN2026!$G$8=ADMIN2026!$D$8,"",IF(P305&gt;0.5,"error 1/100th entry noted","")))</f>
        <v/>
      </c>
      <c r="AC305">
        <f t="shared" si="368"/>
        <v>0</v>
      </c>
      <c r="AD305">
        <f t="shared" si="356"/>
        <v>0</v>
      </c>
      <c r="AE305">
        <f t="shared" si="356"/>
        <v>0</v>
      </c>
      <c r="AF305">
        <f t="shared" si="356"/>
        <v>0</v>
      </c>
      <c r="AG305">
        <f t="shared" si="356"/>
        <v>0</v>
      </c>
      <c r="AH305">
        <f t="shared" si="356"/>
        <v>0</v>
      </c>
      <c r="AI305">
        <f t="shared" si="356"/>
        <v>0</v>
      </c>
      <c r="AJ305">
        <f t="shared" si="356"/>
        <v>0</v>
      </c>
    </row>
    <row r="306" spans="2:36">
      <c r="B306" s="94">
        <v>5</v>
      </c>
      <c r="C306" s="38" t="str">
        <f>IF(D306="","",HLOOKUP(D306,ADMIN2026!$B$146:$L$214,H306,FALSE))</f>
        <v/>
      </c>
      <c r="D306" s="38" t="str">
        <f>IF(E306="","",VLOOKUP(E306,ADMIN2026!$B$112:$D$141,2,FALSE))</f>
        <v/>
      </c>
      <c r="E306" s="4"/>
      <c r="F306" s="4"/>
      <c r="G306" s="6"/>
      <c r="H306" s="38" t="str">
        <f>IF(E306&gt;101,H300+2*I300,IF(E306&gt;10,H300+I300,IF(E306&gt;0,H300,"")))</f>
        <v/>
      </c>
      <c r="I306" s="38"/>
      <c r="J306" s="38">
        <f>VLOOKUP(B306,ADMIN2026!$B$64:$F$79,3,FALSE)*IF(G306="DQ",0,1)*IF(G306="DNF",0,1)*IF(G306="DNS",0,1)*IF(G306="",0,1)</f>
        <v>0</v>
      </c>
      <c r="K306" s="94">
        <f t="shared" si="357"/>
        <v>0</v>
      </c>
      <c r="L306" s="38">
        <f>IF(D306="",0,IF(G306="NT",0,IF(G306="DQ",0,IF(G306="DNF",0,IF(G306="DNS",0,IF(G306+F306&lt;0.1,0,IF(60*F306+G306&gt;VLOOKUP(A300,ADMIN2026!$B$91:$D$109,3,FALSE),0,ADMIN2026!$D$89)))))))</f>
        <v>0</v>
      </c>
      <c r="M306">
        <f t="shared" si="358"/>
        <v>0</v>
      </c>
      <c r="N306" s="8">
        <f t="shared" si="359"/>
        <v>0</v>
      </c>
      <c r="O306" s="8">
        <f t="shared" si="355"/>
        <v>0</v>
      </c>
      <c r="P306" s="8">
        <f t="shared" si="360"/>
        <v>0</v>
      </c>
      <c r="Q306" s="7">
        <f t="shared" si="361"/>
        <v>0</v>
      </c>
      <c r="R306" s="7">
        <f t="shared" si="362"/>
        <v>0</v>
      </c>
      <c r="S306" s="7">
        <f t="shared" si="363"/>
        <v>0</v>
      </c>
      <c r="T306" s="7">
        <f t="shared" si="364"/>
        <v>0</v>
      </c>
      <c r="U306" s="7">
        <f t="shared" si="365"/>
        <v>0</v>
      </c>
      <c r="V306" t="str">
        <f t="shared" si="366"/>
        <v/>
      </c>
      <c r="W306" t="str">
        <f t="shared" si="367"/>
        <v/>
      </c>
      <c r="X306" t="str">
        <f>IF(ADMIN2026!$G$8="Photo-finish timing",W306,V306)</f>
        <v/>
      </c>
      <c r="Y306" s="66" t="str">
        <f>IF(E306="","",IF(ADMIN2026!$G$8=ADMIN2026!$D$8,"",IF(P306&gt;0.5,"error 1/100th entry noted","")))</f>
        <v/>
      </c>
      <c r="AC306">
        <f t="shared" si="368"/>
        <v>0</v>
      </c>
      <c r="AD306">
        <f t="shared" si="356"/>
        <v>0</v>
      </c>
      <c r="AE306">
        <f t="shared" si="356"/>
        <v>0</v>
      </c>
      <c r="AF306">
        <f t="shared" si="356"/>
        <v>0</v>
      </c>
      <c r="AG306">
        <f t="shared" si="356"/>
        <v>0</v>
      </c>
      <c r="AH306">
        <f t="shared" si="356"/>
        <v>0</v>
      </c>
      <c r="AI306">
        <f t="shared" si="356"/>
        <v>0</v>
      </c>
      <c r="AJ306">
        <f t="shared" si="356"/>
        <v>0</v>
      </c>
    </row>
    <row r="307" spans="2:36">
      <c r="B307" s="94">
        <v>6</v>
      </c>
      <c r="C307" s="38" t="str">
        <f>IF(D307="","",HLOOKUP(D307,ADMIN2026!$B$146:$L$214,H307,FALSE))</f>
        <v/>
      </c>
      <c r="D307" s="38" t="str">
        <f>IF(E307="","",VLOOKUP(E307,ADMIN2026!$B$112:$D$141,2,FALSE))</f>
        <v/>
      </c>
      <c r="E307" s="4"/>
      <c r="F307" s="4"/>
      <c r="G307" s="6"/>
      <c r="H307" s="38" t="str">
        <f>IF(E307&gt;101,H300+2*I300,IF(E307&gt;10,H300+I300,IF(E307&gt;0,H300,"")))</f>
        <v/>
      </c>
      <c r="I307" s="38"/>
      <c r="J307" s="38">
        <f>VLOOKUP(B307,ADMIN2026!$B$64:$F$79,3,FALSE)*IF(G307="DQ",0,1)*IF(G307="DNF",0,1)*IF(G307="DNS",0,1)*IF(G307="",0,1)</f>
        <v>0</v>
      </c>
      <c r="K307" s="94">
        <f t="shared" si="357"/>
        <v>0</v>
      </c>
      <c r="L307" s="38">
        <f>IF(D307="",0,IF(G307="NT",0,IF(G307="DQ",0,IF(G307="DNF",0,IF(G307="DNS",0,IF(G307+F307&lt;0.1,0,IF(60*F307+G307&gt;VLOOKUP(A300,ADMIN2026!$B$91:$D$109,3,FALSE),0,ADMIN2026!$D$89)))))))</f>
        <v>0</v>
      </c>
      <c r="M307">
        <f t="shared" si="358"/>
        <v>0</v>
      </c>
      <c r="N307" s="8">
        <f t="shared" si="359"/>
        <v>0</v>
      </c>
      <c r="O307" s="8">
        <f t="shared" si="355"/>
        <v>0</v>
      </c>
      <c r="P307" s="8">
        <f t="shared" si="360"/>
        <v>0</v>
      </c>
      <c r="Q307" s="7">
        <f t="shared" si="361"/>
        <v>0</v>
      </c>
      <c r="R307" s="7">
        <f t="shared" si="362"/>
        <v>0</v>
      </c>
      <c r="S307" s="7">
        <f t="shared" si="363"/>
        <v>0</v>
      </c>
      <c r="T307" s="7">
        <f t="shared" si="364"/>
        <v>0</v>
      </c>
      <c r="U307" s="7">
        <f t="shared" si="365"/>
        <v>0</v>
      </c>
      <c r="V307" t="str">
        <f t="shared" si="366"/>
        <v/>
      </c>
      <c r="W307" t="str">
        <f t="shared" si="367"/>
        <v/>
      </c>
      <c r="X307" t="str">
        <f>IF(ADMIN2026!$G$8="Photo-finish timing",W307,V307)</f>
        <v/>
      </c>
      <c r="Y307" s="66" t="str">
        <f>IF(E307="","",IF(ADMIN2026!$G$8=ADMIN2026!$D$8,"",IF(P307&gt;0.5,"error 1/100th entry noted","")))</f>
        <v/>
      </c>
      <c r="AC307">
        <f t="shared" si="368"/>
        <v>0</v>
      </c>
      <c r="AD307">
        <f t="shared" si="356"/>
        <v>0</v>
      </c>
      <c r="AE307">
        <f t="shared" si="356"/>
        <v>0</v>
      </c>
      <c r="AF307">
        <f t="shared" si="356"/>
        <v>0</v>
      </c>
      <c r="AG307">
        <f t="shared" si="356"/>
        <v>0</v>
      </c>
      <c r="AH307">
        <f t="shared" si="356"/>
        <v>0</v>
      </c>
      <c r="AI307">
        <f t="shared" si="356"/>
        <v>0</v>
      </c>
      <c r="AJ307">
        <f t="shared" si="356"/>
        <v>0</v>
      </c>
    </row>
    <row r="308" spans="2:36">
      <c r="B308" s="94">
        <v>7</v>
      </c>
      <c r="C308" s="38" t="str">
        <f>IF(D308="","",HLOOKUP(D308,ADMIN2026!$B$146:$L$214,H308,FALSE))</f>
        <v/>
      </c>
      <c r="D308" s="38" t="str">
        <f>IF(E308="","",VLOOKUP(E308,ADMIN2026!$B$112:$D$141,2,FALSE))</f>
        <v/>
      </c>
      <c r="E308" s="4"/>
      <c r="F308" s="4"/>
      <c r="G308" s="6"/>
      <c r="H308" s="38" t="str">
        <f>IF(E308&gt;101,H300+2*I300,IF(E308&gt;10,H300+I300,IF(E308&gt;0,H300,"")))</f>
        <v/>
      </c>
      <c r="I308" s="38"/>
      <c r="J308" s="38">
        <f>VLOOKUP(B308,ADMIN2026!$B$64:$F$79,3,FALSE)*IF(G308="DQ",0,1)*IF(G308="DNF",0,1)*IF(G308="DNS",0,1)*IF(G308="",0,1)</f>
        <v>0</v>
      </c>
      <c r="K308" s="94">
        <f t="shared" si="357"/>
        <v>0</v>
      </c>
      <c r="L308" s="38">
        <f>IF(D308="",0,IF(G308="NT",0,IF(G308="DQ",0,IF(G308="DNF",0,IF(G308="DNS",0,IF(G308+F308&lt;0.1,0,IF(60*F308+G308&gt;VLOOKUP(A300,ADMIN2026!$B$91:$D$109,3,FALSE),0,ADMIN2026!$D$89)))))))</f>
        <v>0</v>
      </c>
      <c r="M308">
        <f t="shared" si="358"/>
        <v>0</v>
      </c>
      <c r="N308" s="8">
        <f t="shared" si="359"/>
        <v>0</v>
      </c>
      <c r="O308" s="8">
        <f t="shared" si="355"/>
        <v>0</v>
      </c>
      <c r="P308" s="8">
        <f t="shared" si="360"/>
        <v>0</v>
      </c>
      <c r="Q308" s="7">
        <f t="shared" si="361"/>
        <v>0</v>
      </c>
      <c r="R308" s="7">
        <f t="shared" si="362"/>
        <v>0</v>
      </c>
      <c r="S308" s="7">
        <f t="shared" si="363"/>
        <v>0</v>
      </c>
      <c r="T308" s="7">
        <f t="shared" si="364"/>
        <v>0</v>
      </c>
      <c r="U308" s="7">
        <f t="shared" si="365"/>
        <v>0</v>
      </c>
      <c r="V308" t="str">
        <f t="shared" si="366"/>
        <v/>
      </c>
      <c r="W308" t="str">
        <f t="shared" si="367"/>
        <v/>
      </c>
      <c r="X308" t="str">
        <f>IF(ADMIN2026!$G$8="Photo-finish timing",W308,V308)</f>
        <v/>
      </c>
      <c r="Y308" s="66" t="str">
        <f>IF(E308="","",IF(ADMIN2026!$G$8=ADMIN2026!$D$8,"",IF(P308&gt;0.5,"error 1/100th entry noted","")))</f>
        <v/>
      </c>
      <c r="AC308">
        <f t="shared" si="368"/>
        <v>0</v>
      </c>
      <c r="AD308">
        <f t="shared" si="356"/>
        <v>0</v>
      </c>
      <c r="AE308">
        <f t="shared" si="356"/>
        <v>0</v>
      </c>
      <c r="AF308">
        <f t="shared" si="356"/>
        <v>0</v>
      </c>
      <c r="AG308">
        <f t="shared" si="356"/>
        <v>0</v>
      </c>
      <c r="AH308">
        <f t="shared" si="356"/>
        <v>0</v>
      </c>
      <c r="AI308">
        <f t="shared" si="356"/>
        <v>0</v>
      </c>
      <c r="AJ308">
        <f t="shared" si="356"/>
        <v>0</v>
      </c>
    </row>
    <row r="309" spans="2:36">
      <c r="B309" s="94">
        <v>8</v>
      </c>
      <c r="C309" s="38" t="str">
        <f>IF(D309="","",HLOOKUP(D309,ADMIN2026!$B$146:$L$214,H309,FALSE))</f>
        <v/>
      </c>
      <c r="D309" s="38" t="str">
        <f>IF(E309="","",VLOOKUP(E309,ADMIN2026!$B$112:$D$141,2,FALSE))</f>
        <v/>
      </c>
      <c r="E309" s="4"/>
      <c r="F309" s="4"/>
      <c r="G309" s="6"/>
      <c r="H309" s="38" t="str">
        <f>IF(E309&gt;101,H300+2*I300,IF(E309&gt;10,H300+I300,IF(E309&gt;0,H300,"")))</f>
        <v/>
      </c>
      <c r="I309" s="38"/>
      <c r="J309" s="38">
        <f>VLOOKUP(B309,ADMIN2026!$B$64:$F$79,3,FALSE)*IF(G309="DQ",0,1)*IF(G309="DNF",0,1)*IF(G309="DNS",0,1)*IF(G309="",0,1)</f>
        <v>0</v>
      </c>
      <c r="K309" s="94">
        <f t="shared" si="357"/>
        <v>0</v>
      </c>
      <c r="L309" s="38">
        <f>IF(D309="",0,IF(G309="NT",0,IF(G309="DQ",0,IF(G309="DNF",0,IF(G309="DNS",0,IF(G309+F309&lt;0.1,0,IF(60*F309+G309&gt;VLOOKUP(A300,ADMIN2026!$B$91:$D$109,3,FALSE),0,ADMIN2026!$D$89)))))))</f>
        <v>0</v>
      </c>
      <c r="M309">
        <f t="shared" si="358"/>
        <v>0</v>
      </c>
      <c r="N309" s="8">
        <f t="shared" si="359"/>
        <v>0</v>
      </c>
      <c r="O309" s="8">
        <f t="shared" si="355"/>
        <v>0</v>
      </c>
      <c r="P309" s="8">
        <f t="shared" si="360"/>
        <v>0</v>
      </c>
      <c r="Q309" s="7">
        <f t="shared" si="361"/>
        <v>0</v>
      </c>
      <c r="R309" s="7">
        <f t="shared" si="362"/>
        <v>0</v>
      </c>
      <c r="S309" s="7">
        <f t="shared" si="363"/>
        <v>0</v>
      </c>
      <c r="T309" s="7">
        <f t="shared" si="364"/>
        <v>0</v>
      </c>
      <c r="U309" s="7">
        <f t="shared" si="365"/>
        <v>0</v>
      </c>
      <c r="V309" t="str">
        <f t="shared" si="366"/>
        <v/>
      </c>
      <c r="W309" t="str">
        <f t="shared" si="367"/>
        <v/>
      </c>
      <c r="X309" t="str">
        <f>IF(ADMIN2026!$G$8="Photo-finish timing",W309,V309)</f>
        <v/>
      </c>
      <c r="Y309" s="66" t="str">
        <f>IF(E309="","",IF(ADMIN2026!$G$8=ADMIN2026!$D$8,"",IF(P309&gt;0.5,"error 1/100th entry noted","")))</f>
        <v/>
      </c>
      <c r="AC309">
        <f t="shared" si="368"/>
        <v>0</v>
      </c>
      <c r="AD309">
        <f t="shared" si="356"/>
        <v>0</v>
      </c>
      <c r="AE309">
        <f t="shared" si="356"/>
        <v>0</v>
      </c>
      <c r="AF309">
        <f t="shared" si="356"/>
        <v>0</v>
      </c>
      <c r="AG309">
        <f t="shared" si="356"/>
        <v>0</v>
      </c>
      <c r="AH309">
        <f t="shared" si="356"/>
        <v>0</v>
      </c>
      <c r="AI309">
        <f t="shared" si="356"/>
        <v>0</v>
      </c>
      <c r="AJ309">
        <f t="shared" si="356"/>
        <v>0</v>
      </c>
    </row>
    <row r="310" spans="2:36">
      <c r="B310" s="94">
        <v>9</v>
      </c>
      <c r="C310" s="38" t="str">
        <f>IF(D310="","",HLOOKUP(D310,ADMIN2026!$B$146:$L$214,H310,FALSE))</f>
        <v/>
      </c>
      <c r="D310" s="38" t="str">
        <f>IF(E310="","",VLOOKUP(E310,ADMIN2026!$B$112:$D$141,2,FALSE))</f>
        <v/>
      </c>
      <c r="E310" s="4"/>
      <c r="F310" s="4"/>
      <c r="G310" s="6"/>
      <c r="H310" s="38" t="str">
        <f>IF(E310&gt;101,H300+2*I300,IF(E310&gt;10,H300+I300,IF(E310&gt;0,H300,"")))</f>
        <v/>
      </c>
      <c r="I310" s="38"/>
      <c r="J310" s="38">
        <f>VLOOKUP(B310,ADMIN2026!$B$64:$F$79,3,FALSE)*IF(G310="DQ",0,1)*IF(G310="DNF",0,1)*IF(G310="DNS",0,1)*IF(G310="",0,1)</f>
        <v>0</v>
      </c>
      <c r="K310" s="94">
        <f t="shared" ref="K310:K317" si="369">J310</f>
        <v>0</v>
      </c>
      <c r="L310" s="38">
        <f>IF(D310="",0,IF(G310="NT",0,IF(G310="DQ",0,IF(G310="DNF",0,IF(G310="DNS",0,IF(G310+F310&lt;0.1,0,IF(60*F310+G310&gt;VLOOKUP(A300,ADMIN2026!$B$91:$D$109,3,FALSE),0,ADMIN2026!$D$89)))))))</f>
        <v>0</v>
      </c>
      <c r="M310">
        <f t="shared" ref="M310:M317" si="370">INT(G310/10)</f>
        <v>0</v>
      </c>
      <c r="N310" s="8">
        <f t="shared" ref="N310:N317" si="371">INT(G310)-10*M310</f>
        <v>0</v>
      </c>
      <c r="O310" s="8">
        <f t="shared" ref="O310:O317" si="372">INT((INT(10*(G310-N310-10*M310)+0.001))/1)</f>
        <v>0</v>
      </c>
      <c r="P310" s="8">
        <f t="shared" ref="P310:P317" si="373">INT(100*(G310-N310-10*M310-O310/10)+0.5)</f>
        <v>0</v>
      </c>
      <c r="Q310" s="7">
        <f t="shared" ref="Q310:Q317" si="374">F310</f>
        <v>0</v>
      </c>
      <c r="R310" s="7">
        <f t="shared" ref="R310:R317" si="375">M310</f>
        <v>0</v>
      </c>
      <c r="S310" s="7">
        <f t="shared" ref="S310:S317" si="376">N310</f>
        <v>0</v>
      </c>
      <c r="T310" s="7">
        <f t="shared" ref="T310:T317" si="377">O310</f>
        <v>0</v>
      </c>
      <c r="U310" s="7">
        <f t="shared" ref="U310:U317" si="378">P310</f>
        <v>0</v>
      </c>
      <c r="V310" t="str">
        <f>IF(G310="DQ","DQ",IF(G310="NT","NT",IF(G310="DNF","DNF",IF(G310="DNS","DNS",IF(D310="","",IF(F310="",IF(M310&gt;0,CONCATENATE(R310,S310,".",T310),CONCATENATE(S310,".",T310)),CONCATENATE(Q310,":",R310,S310,".",T310)))))))</f>
        <v/>
      </c>
      <c r="W310" t="str">
        <f>IF(G310="DQ","DQ",IF(G310="NT","NT",IF(G310="DNF","DNF",IF(G310="DNS","DNS",IF(D310="","",IF(F310="",IF(M310&gt;0,CONCATENATE(R310,S310,".",T310,U310),CONCATENATE(S310,".",T310,U310)),CONCATENATE(Q310,":",R310,S310,".",T310,U310)))))))</f>
        <v/>
      </c>
      <c r="X310" t="str">
        <f>IF(ADMIN2026!$G$8="Photo-finish timing",W310,V310)</f>
        <v/>
      </c>
      <c r="Y310" s="66" t="str">
        <f>IF(E310="","",IF(ADMIN2026!$G$8=ADMIN2026!$D$8,"",IF(P310&gt;0.5,"error 1/100th entry noted","")))</f>
        <v/>
      </c>
      <c r="AC310">
        <f>IF($D310=AC$1,$K310+$L310,0)</f>
        <v>0</v>
      </c>
      <c r="AD310">
        <f t="shared" ref="AD310:AJ317" si="379">IF($D310=AD$1,$K310+$L310,0)</f>
        <v>0</v>
      </c>
      <c r="AE310">
        <f t="shared" si="379"/>
        <v>0</v>
      </c>
      <c r="AF310">
        <f t="shared" si="379"/>
        <v>0</v>
      </c>
      <c r="AG310">
        <f t="shared" si="379"/>
        <v>0</v>
      </c>
      <c r="AH310">
        <f t="shared" si="379"/>
        <v>0</v>
      </c>
      <c r="AI310">
        <f t="shared" si="379"/>
        <v>0</v>
      </c>
      <c r="AJ310">
        <f t="shared" si="379"/>
        <v>0</v>
      </c>
    </row>
    <row r="311" spans="2:36">
      <c r="B311" s="94">
        <v>10</v>
      </c>
      <c r="C311" s="38" t="str">
        <f>IF(D311="","",HLOOKUP(D311,ADMIN2026!$B$146:$L$214,H311,FALSE))</f>
        <v/>
      </c>
      <c r="D311" s="38" t="str">
        <f>IF(E311="","",VLOOKUP(E311,ADMIN2026!$B$112:$D$141,2,FALSE))</f>
        <v/>
      </c>
      <c r="E311" s="4"/>
      <c r="F311" s="4"/>
      <c r="G311" s="6"/>
      <c r="H311" s="38" t="str">
        <f>IF(E311&gt;101,H300+2*I300,IF(E311&gt;10,H300+I300,IF(E311&gt;0,H300,"")))</f>
        <v/>
      </c>
      <c r="I311" s="38"/>
      <c r="J311" s="38">
        <f>VLOOKUP(B311,ADMIN2026!$B$64:$F$79,3,FALSE)*IF(G311="DQ",0,1)*IF(G311="DNF",0,1)*IF(G311="DNS",0,1)*IF(G311="",0,1)</f>
        <v>0</v>
      </c>
      <c r="K311" s="94">
        <f t="shared" si="369"/>
        <v>0</v>
      </c>
      <c r="L311" s="38">
        <f>IF(D311="",0,IF(G311="NT",0,IF(G311="DQ",0,IF(G311="DNF",0,IF(G311="DNS",0,IF(G311+F311&lt;0.1,0,IF(60*F311+G311&gt;VLOOKUP(A300,ADMIN2026!$B$91:$D$109,3,FALSE),0,ADMIN2026!$D$89)))))))</f>
        <v>0</v>
      </c>
      <c r="M311">
        <f t="shared" si="370"/>
        <v>0</v>
      </c>
      <c r="N311" s="8">
        <f t="shared" si="371"/>
        <v>0</v>
      </c>
      <c r="O311" s="8">
        <f t="shared" si="372"/>
        <v>0</v>
      </c>
      <c r="P311" s="8">
        <f t="shared" si="373"/>
        <v>0</v>
      </c>
      <c r="Q311" s="7">
        <f t="shared" si="374"/>
        <v>0</v>
      </c>
      <c r="R311" s="7">
        <f t="shared" si="375"/>
        <v>0</v>
      </c>
      <c r="S311" s="7">
        <f t="shared" si="376"/>
        <v>0</v>
      </c>
      <c r="T311" s="7">
        <f t="shared" si="377"/>
        <v>0</v>
      </c>
      <c r="U311" s="7">
        <f t="shared" si="378"/>
        <v>0</v>
      </c>
      <c r="V311" t="str">
        <f t="shared" ref="V311:V317" si="380">IF(G311="DQ","DQ",IF(G311="NT","NT",IF(G311="DNF","DNF",IF(G311="DNS","DNS",IF(D311="","",IF(F311="",IF(M311&gt;0,CONCATENATE(R311,S311,".",T311),CONCATENATE(S311,".",T311)),CONCATENATE(Q311,":",R311,S311,".",T311)))))))</f>
        <v/>
      </c>
      <c r="W311" t="str">
        <f t="shared" ref="W311:W317" si="381">IF(G311="DQ","DQ",IF(G311="NT","NT",IF(G311="DNF","DNF",IF(G311="DNS","DNS",IF(D311="","",IF(F311="",IF(M311&gt;0,CONCATENATE(R311,S311,".",T311,U311),CONCATENATE(S311,".",T311,U311)),CONCATENATE(Q311,":",R311,S311,".",T311,U311)))))))</f>
        <v/>
      </c>
      <c r="X311" t="str">
        <f>IF(ADMIN2026!$G$8="Photo-finish timing",W311,V311)</f>
        <v/>
      </c>
      <c r="Y311" s="66" t="str">
        <f>IF(E311="","",IF(ADMIN2026!$G$8=ADMIN2026!$D$8,"",IF(P311&gt;0.5,"error 1/100th entry noted","")))</f>
        <v/>
      </c>
      <c r="AC311">
        <f t="shared" ref="AC311:AC317" si="382">IF($D311=AC$1,$K311+$L311,0)</f>
        <v>0</v>
      </c>
      <c r="AD311">
        <f t="shared" si="379"/>
        <v>0</v>
      </c>
      <c r="AE311">
        <f t="shared" si="379"/>
        <v>0</v>
      </c>
      <c r="AF311">
        <f t="shared" si="379"/>
        <v>0</v>
      </c>
      <c r="AG311">
        <f t="shared" si="379"/>
        <v>0</v>
      </c>
      <c r="AH311">
        <f t="shared" si="379"/>
        <v>0</v>
      </c>
      <c r="AI311">
        <f t="shared" si="379"/>
        <v>0</v>
      </c>
      <c r="AJ311">
        <f t="shared" si="379"/>
        <v>0</v>
      </c>
    </row>
    <row r="312" spans="2:36">
      <c r="B312" s="94">
        <v>11</v>
      </c>
      <c r="C312" s="38" t="str">
        <f>IF(D312="","",HLOOKUP(D312,ADMIN2026!$B$146:$L$214,H312,FALSE))</f>
        <v/>
      </c>
      <c r="D312" s="38" t="str">
        <f>IF(E312="","",VLOOKUP(E312,ADMIN2026!$B$112:$D$141,2,FALSE))</f>
        <v/>
      </c>
      <c r="E312" s="4"/>
      <c r="F312" s="4"/>
      <c r="G312" s="6"/>
      <c r="H312" s="38" t="str">
        <f>IF(E312&gt;101,H300+2*I300,IF(E312&gt;10,H300+I300,IF(E312&gt;0,H300,"")))</f>
        <v/>
      </c>
      <c r="I312" s="38"/>
      <c r="J312" s="38">
        <f>VLOOKUP(B312,ADMIN2026!$B$64:$F$79,3,FALSE)*IF(G312="DQ",0,1)*IF(G312="DNF",0,1)*IF(G312="DNS",0,1)*IF(G312="",0,1)</f>
        <v>0</v>
      </c>
      <c r="K312" s="94">
        <f t="shared" si="369"/>
        <v>0</v>
      </c>
      <c r="L312" s="38">
        <f>IF(D312="",0,IF(G312="NT",0,IF(G312="DQ",0,IF(G312="DNF",0,IF(G312="DNS",0,IF(G312+F312&lt;0.1,0,IF(60*F312+G312&gt;VLOOKUP(A300,ADMIN2026!$B$91:$D$109,3,FALSE),0,ADMIN2026!$D$89)))))))</f>
        <v>0</v>
      </c>
      <c r="M312">
        <f t="shared" si="370"/>
        <v>0</v>
      </c>
      <c r="N312" s="8">
        <f t="shared" si="371"/>
        <v>0</v>
      </c>
      <c r="O312" s="8">
        <f t="shared" si="372"/>
        <v>0</v>
      </c>
      <c r="P312" s="8">
        <f t="shared" si="373"/>
        <v>0</v>
      </c>
      <c r="Q312" s="7">
        <f t="shared" si="374"/>
        <v>0</v>
      </c>
      <c r="R312" s="7">
        <f t="shared" si="375"/>
        <v>0</v>
      </c>
      <c r="S312" s="7">
        <f t="shared" si="376"/>
        <v>0</v>
      </c>
      <c r="T312" s="7">
        <f t="shared" si="377"/>
        <v>0</v>
      </c>
      <c r="U312" s="7">
        <f t="shared" si="378"/>
        <v>0</v>
      </c>
      <c r="V312" t="str">
        <f>IF(G312="DQ","DQ",IF(G312="NT","NT",IF(G312="DNF","DNF",IF(G312="DNS","DNS",IF(D312="","",IF(F312="",IF(M312&gt;0,CONCATENATE(R312,S312,".",T312),CONCATENATE(S312,".",T312)),CONCATENATE(Q312,":",R312,S312,".",T312)))))))</f>
        <v/>
      </c>
      <c r="W312" t="str">
        <f t="shared" si="381"/>
        <v/>
      </c>
      <c r="X312" t="str">
        <f>IF(ADMIN2026!$G$8="Photo-finish timing",W312,V312)</f>
        <v/>
      </c>
      <c r="Y312" s="66" t="str">
        <f>IF(E312="","",IF(ADMIN2026!$G$8=ADMIN2026!$D$8,"",IF(P312&gt;0.5,"error 1/100th entry noted","")))</f>
        <v/>
      </c>
      <c r="AC312">
        <f t="shared" si="382"/>
        <v>0</v>
      </c>
      <c r="AD312">
        <f t="shared" si="379"/>
        <v>0</v>
      </c>
      <c r="AE312">
        <f t="shared" si="379"/>
        <v>0</v>
      </c>
      <c r="AF312">
        <f t="shared" si="379"/>
        <v>0</v>
      </c>
      <c r="AG312">
        <f t="shared" si="379"/>
        <v>0</v>
      </c>
      <c r="AH312">
        <f t="shared" si="379"/>
        <v>0</v>
      </c>
      <c r="AI312">
        <f t="shared" si="379"/>
        <v>0</v>
      </c>
      <c r="AJ312">
        <f t="shared" si="379"/>
        <v>0</v>
      </c>
    </row>
    <row r="313" spans="2:36">
      <c r="B313" s="94">
        <v>12</v>
      </c>
      <c r="C313" s="38" t="str">
        <f>IF(D313="","",HLOOKUP(D313,ADMIN2026!$B$146:$L$214,H313,FALSE))</f>
        <v/>
      </c>
      <c r="D313" s="38" t="str">
        <f>IF(E313="","",VLOOKUP(E313,ADMIN2026!$B$112:$D$141,2,FALSE))</f>
        <v/>
      </c>
      <c r="E313" s="4"/>
      <c r="F313" s="4"/>
      <c r="G313" s="6"/>
      <c r="H313" s="38" t="str">
        <f>IF(E313&gt;101,H300+2*I300,IF(E313&gt;10,H300+I300,IF(E313&gt;0,H300,"")))</f>
        <v/>
      </c>
      <c r="I313" s="38"/>
      <c r="J313" s="38">
        <f>VLOOKUP(B313,ADMIN2026!$B$64:$F$79,3,FALSE)*IF(G313="DQ",0,1)*IF(G313="DNF",0,1)*IF(G313="DNS",0,1)*IF(G313="",0,1)</f>
        <v>0</v>
      </c>
      <c r="K313" s="94">
        <f t="shared" si="369"/>
        <v>0</v>
      </c>
      <c r="L313" s="38">
        <f>IF(D313="",0,IF(G313="NT",0,IF(G313="DQ",0,IF(G313="DNF",0,IF(G313="DNS",0,IF(G313+F313&lt;0.1,0,IF(60*F313+G313&gt;VLOOKUP(A300,ADMIN2026!$B$91:$D$109,3,FALSE),0,ADMIN2026!$D$89)))))))</f>
        <v>0</v>
      </c>
      <c r="M313">
        <f t="shared" si="370"/>
        <v>0</v>
      </c>
      <c r="N313" s="8">
        <f t="shared" si="371"/>
        <v>0</v>
      </c>
      <c r="O313" s="8">
        <f t="shared" si="372"/>
        <v>0</v>
      </c>
      <c r="P313" s="8">
        <f t="shared" si="373"/>
        <v>0</v>
      </c>
      <c r="Q313" s="7">
        <f t="shared" si="374"/>
        <v>0</v>
      </c>
      <c r="R313" s="7">
        <f t="shared" si="375"/>
        <v>0</v>
      </c>
      <c r="S313" s="7">
        <f t="shared" si="376"/>
        <v>0</v>
      </c>
      <c r="T313" s="7">
        <f t="shared" si="377"/>
        <v>0</v>
      </c>
      <c r="U313" s="7">
        <f t="shared" si="378"/>
        <v>0</v>
      </c>
      <c r="V313" t="str">
        <f t="shared" si="380"/>
        <v/>
      </c>
      <c r="W313" t="str">
        <f>IF(G313="DQ","DQ",IF(G313="NT","NT",IF(G313="DNF","DNF",IF(G313="DNS","DNS",IF(D313="","",IF(F313="",IF(M313&gt;0,CONCATENATE(R313,S313,".",T313,U313),CONCATENATE(S313,".",T313,U313)),CONCATENATE(Q313,":",R313,S313,".",T313,U313)))))))</f>
        <v/>
      </c>
      <c r="X313" t="str">
        <f>IF(ADMIN2026!$G$8="Photo-finish timing",W313,V313)</f>
        <v/>
      </c>
      <c r="Y313" s="66" t="str">
        <f>IF(E313="","",IF(ADMIN2026!$G$8=ADMIN2026!$D$8,"",IF(P313&gt;0.5,"error 1/100th entry noted","")))</f>
        <v/>
      </c>
      <c r="AC313">
        <f t="shared" si="382"/>
        <v>0</v>
      </c>
      <c r="AD313">
        <f t="shared" si="379"/>
        <v>0</v>
      </c>
      <c r="AE313">
        <f t="shared" si="379"/>
        <v>0</v>
      </c>
      <c r="AF313">
        <f t="shared" si="379"/>
        <v>0</v>
      </c>
      <c r="AG313">
        <f t="shared" si="379"/>
        <v>0</v>
      </c>
      <c r="AH313">
        <f t="shared" si="379"/>
        <v>0</v>
      </c>
      <c r="AI313">
        <f t="shared" si="379"/>
        <v>0</v>
      </c>
      <c r="AJ313">
        <f t="shared" si="379"/>
        <v>0</v>
      </c>
    </row>
    <row r="314" spans="2:36">
      <c r="B314" s="94">
        <v>13</v>
      </c>
      <c r="C314" s="38" t="str">
        <f>IF(D314="","",HLOOKUP(D314,ADMIN2026!$B$146:$L$214,H314,FALSE))</f>
        <v/>
      </c>
      <c r="D314" s="38" t="str">
        <f>IF(E314="","",VLOOKUP(E314,ADMIN2026!$B$112:$D$141,2,FALSE))</f>
        <v/>
      </c>
      <c r="E314" s="4"/>
      <c r="F314" s="4"/>
      <c r="G314" s="6"/>
      <c r="H314" s="38" t="str">
        <f>IF(E314&gt;101,H300+2*I300,IF(E314&gt;10,H300+I300,IF(E314&gt;0,H300,"")))</f>
        <v/>
      </c>
      <c r="I314" s="38"/>
      <c r="J314" s="38">
        <f>VLOOKUP(B314,ADMIN2026!$B$64:$F$79,3,FALSE)*IF(G314="DQ",0,1)*IF(G314="DNF",0,1)*IF(G314="DNS",0,1)*IF(G314="",0,1)</f>
        <v>0</v>
      </c>
      <c r="K314" s="94">
        <f t="shared" si="369"/>
        <v>0</v>
      </c>
      <c r="L314" s="38">
        <f>IF(D314="",0,IF(G314="NT",0,IF(G314="DQ",0,IF(G314="DNF",0,IF(G314="DNS",0,IF(G314+F314&lt;0.1,0,IF(60*F314+G314&gt;VLOOKUP(A300,ADMIN2026!$B$91:$D$109,3,FALSE),0,ADMIN2026!$D$89)))))))</f>
        <v>0</v>
      </c>
      <c r="M314">
        <f t="shared" si="370"/>
        <v>0</v>
      </c>
      <c r="N314" s="8">
        <f t="shared" si="371"/>
        <v>0</v>
      </c>
      <c r="O314" s="8">
        <f t="shared" si="372"/>
        <v>0</v>
      </c>
      <c r="P314" s="8">
        <f t="shared" si="373"/>
        <v>0</v>
      </c>
      <c r="Q314" s="7">
        <f t="shared" si="374"/>
        <v>0</v>
      </c>
      <c r="R314" s="7">
        <f t="shared" si="375"/>
        <v>0</v>
      </c>
      <c r="S314" s="7">
        <f t="shared" si="376"/>
        <v>0</v>
      </c>
      <c r="T314" s="7">
        <f t="shared" si="377"/>
        <v>0</v>
      </c>
      <c r="U314" s="7">
        <f t="shared" si="378"/>
        <v>0</v>
      </c>
      <c r="V314" t="str">
        <f t="shared" si="380"/>
        <v/>
      </c>
      <c r="W314" t="str">
        <f t="shared" si="381"/>
        <v/>
      </c>
      <c r="X314" t="str">
        <f>IF(ADMIN2026!$G$8="Photo-finish timing",W314,V314)</f>
        <v/>
      </c>
      <c r="Y314" s="66" t="str">
        <f>IF(E314="","",IF(ADMIN2026!$G$8=ADMIN2026!$D$8,"",IF(P314&gt;0.5,"error 1/100th entry noted","")))</f>
        <v/>
      </c>
      <c r="AC314">
        <f t="shared" si="382"/>
        <v>0</v>
      </c>
      <c r="AD314">
        <f t="shared" si="379"/>
        <v>0</v>
      </c>
      <c r="AE314">
        <f t="shared" si="379"/>
        <v>0</v>
      </c>
      <c r="AF314">
        <f t="shared" si="379"/>
        <v>0</v>
      </c>
      <c r="AG314">
        <f t="shared" si="379"/>
        <v>0</v>
      </c>
      <c r="AH314">
        <f t="shared" si="379"/>
        <v>0</v>
      </c>
      <c r="AI314">
        <f t="shared" si="379"/>
        <v>0</v>
      </c>
      <c r="AJ314">
        <f t="shared" si="379"/>
        <v>0</v>
      </c>
    </row>
    <row r="315" spans="2:36">
      <c r="B315" s="94">
        <v>14</v>
      </c>
      <c r="C315" s="38" t="str">
        <f>IF(D315="","",HLOOKUP(D315,ADMIN2026!$B$146:$L$214,H315,FALSE))</f>
        <v/>
      </c>
      <c r="D315" s="38" t="str">
        <f>IF(E315="","",VLOOKUP(E315,ADMIN2026!$B$112:$D$141,2,FALSE))</f>
        <v/>
      </c>
      <c r="E315" s="4"/>
      <c r="F315" s="4"/>
      <c r="G315" s="6"/>
      <c r="H315" s="38" t="str">
        <f>IF(E315&gt;101,H300+2*I300,IF(E315&gt;10,H300+I300,IF(E315&gt;0,H300,"")))</f>
        <v/>
      </c>
      <c r="I315" s="38"/>
      <c r="J315" s="38">
        <f>VLOOKUP(B315,ADMIN2026!$B$64:$F$79,3,FALSE)*IF(G315="DQ",0,1)*IF(G315="DNF",0,1)*IF(G315="DNS",0,1)*IF(G315="",0,1)</f>
        <v>0</v>
      </c>
      <c r="K315" s="94">
        <f t="shared" si="369"/>
        <v>0</v>
      </c>
      <c r="L315" s="38">
        <f>IF(D315="",0,IF(G315="NT",0,IF(G315="DQ",0,IF(G315="DNF",0,IF(G315="DNS",0,IF(G315+F315&lt;0.1,0,IF(60*F315+G315&gt;VLOOKUP(A300,ADMIN2026!$B$91:$D$109,3,FALSE),0,ADMIN2026!$D$89)))))))</f>
        <v>0</v>
      </c>
      <c r="M315">
        <f t="shared" si="370"/>
        <v>0</v>
      </c>
      <c r="N315" s="8">
        <f t="shared" si="371"/>
        <v>0</v>
      </c>
      <c r="O315" s="8">
        <f t="shared" si="372"/>
        <v>0</v>
      </c>
      <c r="P315" s="8">
        <f t="shared" si="373"/>
        <v>0</v>
      </c>
      <c r="Q315" s="7">
        <f t="shared" si="374"/>
        <v>0</v>
      </c>
      <c r="R315" s="7">
        <f t="shared" si="375"/>
        <v>0</v>
      </c>
      <c r="S315" s="7">
        <f t="shared" si="376"/>
        <v>0</v>
      </c>
      <c r="T315" s="7">
        <f t="shared" si="377"/>
        <v>0</v>
      </c>
      <c r="U315" s="7">
        <f t="shared" si="378"/>
        <v>0</v>
      </c>
      <c r="V315" t="str">
        <f t="shared" si="380"/>
        <v/>
      </c>
      <c r="W315" t="str">
        <f t="shared" si="381"/>
        <v/>
      </c>
      <c r="X315" t="str">
        <f>IF(ADMIN2026!$G$8="Photo-finish timing",W315,V315)</f>
        <v/>
      </c>
      <c r="Y315" s="66" t="str">
        <f>IF(E315="","",IF(ADMIN2026!$G$8=ADMIN2026!$D$8,"",IF(P315&gt;0.5,"error 1/100th entry noted","")))</f>
        <v/>
      </c>
      <c r="AC315">
        <f t="shared" si="382"/>
        <v>0</v>
      </c>
      <c r="AD315">
        <f t="shared" si="379"/>
        <v>0</v>
      </c>
      <c r="AE315">
        <f t="shared" si="379"/>
        <v>0</v>
      </c>
      <c r="AF315">
        <f t="shared" si="379"/>
        <v>0</v>
      </c>
      <c r="AG315">
        <f t="shared" si="379"/>
        <v>0</v>
      </c>
      <c r="AH315">
        <f t="shared" si="379"/>
        <v>0</v>
      </c>
      <c r="AI315">
        <f t="shared" si="379"/>
        <v>0</v>
      </c>
      <c r="AJ315">
        <f t="shared" si="379"/>
        <v>0</v>
      </c>
    </row>
    <row r="316" spans="2:36">
      <c r="B316" s="94">
        <v>15</v>
      </c>
      <c r="C316" s="38" t="str">
        <f>IF(D316="","",HLOOKUP(D316,ADMIN2026!$B$146:$L$214,H316,FALSE))</f>
        <v/>
      </c>
      <c r="D316" s="38" t="str">
        <f>IF(E316="","",VLOOKUP(E316,ADMIN2026!$B$112:$D$141,2,FALSE))</f>
        <v/>
      </c>
      <c r="E316" s="4"/>
      <c r="F316" s="4"/>
      <c r="G316" s="6"/>
      <c r="H316" s="38" t="str">
        <f>IF(E316&gt;101,H300+2*I300,IF(E316&gt;10,H300+I300,IF(E316&gt;0,H300,"")))</f>
        <v/>
      </c>
      <c r="I316" s="38"/>
      <c r="J316" s="38">
        <f>VLOOKUP(B316,ADMIN2026!$B$64:$F$79,3,FALSE)*IF(G316="DQ",0,1)*IF(G316="DNF",0,1)*IF(G316="DNS",0,1)*IF(G316="",0,1)</f>
        <v>0</v>
      </c>
      <c r="K316" s="94">
        <f t="shared" si="369"/>
        <v>0</v>
      </c>
      <c r="L316" s="38">
        <f>IF(D316="",0,IF(G316="NT",0,IF(G316="DQ",0,IF(G316="DNF",0,IF(G316="DNS",0,IF(G316+F316&lt;0.1,0,IF(60*F316+G316&gt;VLOOKUP(A300,ADMIN2026!$B$91:$D$109,3,FALSE),0,ADMIN2026!$D$89)))))))</f>
        <v>0</v>
      </c>
      <c r="M316">
        <f t="shared" si="370"/>
        <v>0</v>
      </c>
      <c r="N316" s="8">
        <f t="shared" si="371"/>
        <v>0</v>
      </c>
      <c r="O316" s="8">
        <f t="shared" si="372"/>
        <v>0</v>
      </c>
      <c r="P316" s="8">
        <f t="shared" si="373"/>
        <v>0</v>
      </c>
      <c r="Q316" s="7">
        <f t="shared" si="374"/>
        <v>0</v>
      </c>
      <c r="R316" s="7">
        <f t="shared" si="375"/>
        <v>0</v>
      </c>
      <c r="S316" s="7">
        <f t="shared" si="376"/>
        <v>0</v>
      </c>
      <c r="T316" s="7">
        <f t="shared" si="377"/>
        <v>0</v>
      </c>
      <c r="U316" s="7">
        <f t="shared" si="378"/>
        <v>0</v>
      </c>
      <c r="V316" t="str">
        <f t="shared" si="380"/>
        <v/>
      </c>
      <c r="W316" t="str">
        <f t="shared" si="381"/>
        <v/>
      </c>
      <c r="X316" t="str">
        <f>IF(ADMIN2026!$G$8="Photo-finish timing",W316,V316)</f>
        <v/>
      </c>
      <c r="Y316" s="66" t="str">
        <f>IF(E316="","",IF(ADMIN2026!$G$8=ADMIN2026!$D$8,"",IF(P316&gt;0.5,"error 1/100th entry noted","")))</f>
        <v/>
      </c>
      <c r="AC316">
        <f t="shared" si="382"/>
        <v>0</v>
      </c>
      <c r="AD316">
        <f t="shared" si="379"/>
        <v>0</v>
      </c>
      <c r="AE316">
        <f t="shared" si="379"/>
        <v>0</v>
      </c>
      <c r="AF316">
        <f t="shared" si="379"/>
        <v>0</v>
      </c>
      <c r="AG316">
        <f t="shared" si="379"/>
        <v>0</v>
      </c>
      <c r="AH316">
        <f t="shared" si="379"/>
        <v>0</v>
      </c>
      <c r="AI316">
        <f t="shared" si="379"/>
        <v>0</v>
      </c>
      <c r="AJ316">
        <f t="shared" si="379"/>
        <v>0</v>
      </c>
    </row>
    <row r="317" spans="2:36">
      <c r="B317" s="94">
        <v>16</v>
      </c>
      <c r="C317" s="38" t="str">
        <f>IF(D317="","",HLOOKUP(D317,ADMIN2026!$B$146:$L$214,H317,FALSE))</f>
        <v/>
      </c>
      <c r="D317" s="38" t="str">
        <f>IF(E317="","",VLOOKUP(E317,ADMIN2026!$B$112:$D$141,2,FALSE))</f>
        <v/>
      </c>
      <c r="E317" s="4"/>
      <c r="F317" s="4"/>
      <c r="G317" s="6"/>
      <c r="H317" s="38" t="str">
        <f>IF(E317&gt;101,H300+2*I300,IF(E317&gt;10,H300+I300,IF(E317&gt;0,H300,"")))</f>
        <v/>
      </c>
      <c r="I317" s="38"/>
      <c r="J317" s="38">
        <f>VLOOKUP(B317,ADMIN2026!$B$64:$F$79,3,FALSE)*IF(G317="DQ",0,1)*IF(G317="DNF",0,1)*IF(G317="DNS",0,1)*IF(G317="",0,1)</f>
        <v>0</v>
      </c>
      <c r="K317" s="94">
        <f t="shared" si="369"/>
        <v>0</v>
      </c>
      <c r="L317" s="38">
        <f>IF(D317="",0,IF(G317="NT",0,IF(G317="DQ",0,IF(G317="DNF",0,IF(G317="DNS",0,IF(G317+F317&lt;0.1,0,IF(60*F317+G317&gt;VLOOKUP(A300,ADMIN2026!$B$91:$D$109,3,FALSE),0,ADMIN2026!$D$89)))))))</f>
        <v>0</v>
      </c>
      <c r="M317">
        <f t="shared" si="370"/>
        <v>0</v>
      </c>
      <c r="N317" s="8">
        <f t="shared" si="371"/>
        <v>0</v>
      </c>
      <c r="O317" s="8">
        <f t="shared" si="372"/>
        <v>0</v>
      </c>
      <c r="P317" s="8">
        <f t="shared" si="373"/>
        <v>0</v>
      </c>
      <c r="Q317" s="7">
        <f t="shared" si="374"/>
        <v>0</v>
      </c>
      <c r="R317" s="7">
        <f t="shared" si="375"/>
        <v>0</v>
      </c>
      <c r="S317" s="7">
        <f t="shared" si="376"/>
        <v>0</v>
      </c>
      <c r="T317" s="7">
        <f t="shared" si="377"/>
        <v>0</v>
      </c>
      <c r="U317" s="7">
        <f t="shared" si="378"/>
        <v>0</v>
      </c>
      <c r="V317" t="str">
        <f t="shared" si="380"/>
        <v/>
      </c>
      <c r="W317" t="str">
        <f t="shared" si="381"/>
        <v/>
      </c>
      <c r="X317" t="str">
        <f>IF(ADMIN2026!$G$8="Photo-finish timing",W317,V317)</f>
        <v/>
      </c>
      <c r="Y317" s="66" t="str">
        <f>IF(E317="","",IF(ADMIN2026!$G$8=ADMIN2026!$D$8,"",IF(P317&gt;0.5,"error 1/100th entry noted","")))</f>
        <v/>
      </c>
      <c r="AC317">
        <f t="shared" si="382"/>
        <v>0</v>
      </c>
      <c r="AD317">
        <f t="shared" si="379"/>
        <v>0</v>
      </c>
      <c r="AE317">
        <f t="shared" si="379"/>
        <v>0</v>
      </c>
      <c r="AF317">
        <f t="shared" si="379"/>
        <v>0</v>
      </c>
      <c r="AG317">
        <f t="shared" si="379"/>
        <v>0</v>
      </c>
      <c r="AH317">
        <f t="shared" si="379"/>
        <v>0</v>
      </c>
      <c r="AI317">
        <f t="shared" si="379"/>
        <v>0</v>
      </c>
      <c r="AJ317">
        <f t="shared" si="379"/>
        <v>0</v>
      </c>
    </row>
  </sheetData>
  <sheetProtection algorithmName="SHA-512" hashValue="qYSnpe09GHF1QZS9JTGBUAXZxmfsnp4aD5dbxB1qxic9eGPR+ExHIHpQur0g3c4PFDOP2tdZuGqp0srAltFJzg==" saltValue="3cFyI4AO78lWDbAzGTMheg==" spinCount="100000" sheet="1" objects="1" scenarios="1"/>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61FB-46FD-43AD-84D4-F913F3412B6E}">
  <sheetPr>
    <pageSetUpPr fitToPage="1"/>
  </sheetPr>
  <dimension ref="A1:AG42"/>
  <sheetViews>
    <sheetView zoomScale="80" zoomScaleNormal="80" workbookViewId="0">
      <selection activeCell="C18" sqref="C18"/>
    </sheetView>
  </sheetViews>
  <sheetFormatPr defaultRowHeight="14.4"/>
  <cols>
    <col min="1" max="1" width="5.109375" customWidth="1"/>
    <col min="2" max="2" width="6.77734375" customWidth="1"/>
    <col min="3" max="3" width="22.109375" customWidth="1"/>
    <col min="4" max="4" width="19.77734375" customWidth="1"/>
    <col min="5" max="12" width="6.77734375" customWidth="1"/>
    <col min="13" max="13" width="8.109375" customWidth="1"/>
    <col min="14" max="15" width="6.77734375" customWidth="1"/>
    <col min="16" max="16" width="6.6640625" customWidth="1"/>
    <col min="17" max="19" width="6.77734375" customWidth="1"/>
    <col min="20" max="21" width="7.109375" customWidth="1"/>
    <col min="22" max="22" width="8.33203125" customWidth="1"/>
    <col min="23" max="26" width="9" customWidth="1"/>
  </cols>
  <sheetData>
    <row r="1" spans="1:33" ht="17.25" customHeight="1">
      <c r="A1" s="340" t="s">
        <v>883</v>
      </c>
      <c r="B1" s="340"/>
      <c r="C1" s="341"/>
      <c r="D1" s="317" t="s">
        <v>842</v>
      </c>
      <c r="E1" s="318" t="s">
        <v>884</v>
      </c>
      <c r="F1" s="342" t="str">
        <f>CONCATENATE("Match ",'Club and ADMIN lookup'!$H$2,"   MCAA LGE.      DIVISION  ")</f>
        <v xml:space="preserve">Match 1   MCAA LGE.      DIVISION  </v>
      </c>
      <c r="G1" s="342"/>
      <c r="H1" s="342"/>
      <c r="I1" s="342"/>
      <c r="J1" s="342"/>
      <c r="K1" s="342"/>
      <c r="L1" s="342" t="str">
        <f>'Club and ADMIN lookup'!$H$1</f>
        <v>3SW</v>
      </c>
      <c r="M1" s="343"/>
      <c r="N1" s="319" t="s">
        <v>844</v>
      </c>
      <c r="O1" s="344" t="str">
        <f>'Club and ADMIN lookup'!$J$1</f>
        <v>Worcester</v>
      </c>
      <c r="P1" s="344"/>
      <c r="Q1" s="344"/>
      <c r="R1" s="344"/>
      <c r="S1" s="345"/>
      <c r="T1" s="319" t="s">
        <v>845</v>
      </c>
      <c r="U1" s="346">
        <f>'Club and ADMIN lookup'!$J$2</f>
        <v>46158</v>
      </c>
      <c r="V1" s="347"/>
      <c r="W1" s="320"/>
      <c r="X1" s="320"/>
      <c r="Y1" s="320"/>
      <c r="Z1" s="320"/>
      <c r="AA1" s="320"/>
      <c r="AB1" s="285" t="s">
        <v>846</v>
      </c>
      <c r="AC1" s="285" t="s">
        <v>847</v>
      </c>
      <c r="AD1" s="285" t="s">
        <v>848</v>
      </c>
    </row>
    <row r="2" spans="1:33" ht="6.9" customHeight="1">
      <c r="A2" s="348"/>
      <c r="B2" s="348"/>
      <c r="C2" s="348"/>
      <c r="D2" s="349"/>
      <c r="E2" s="349"/>
      <c r="F2" s="349"/>
      <c r="G2" s="349"/>
      <c r="H2" s="348"/>
      <c r="I2" s="348"/>
      <c r="J2" s="348"/>
      <c r="K2" s="349"/>
      <c r="L2" s="349"/>
      <c r="M2" s="349"/>
      <c r="N2" s="349"/>
      <c r="O2" s="349"/>
      <c r="P2" s="349"/>
      <c r="Q2" s="349"/>
      <c r="R2" s="348"/>
      <c r="S2" s="348"/>
      <c r="T2" s="349"/>
      <c r="U2" s="349"/>
      <c r="V2" s="349"/>
      <c r="W2" s="168"/>
      <c r="X2" s="168"/>
      <c r="Y2" s="168"/>
      <c r="Z2" s="168"/>
      <c r="AA2" s="168"/>
      <c r="AB2" s="285"/>
      <c r="AC2" s="285"/>
      <c r="AD2" s="285"/>
    </row>
    <row r="3" spans="1:33" ht="14.1" customHeight="1">
      <c r="A3" s="350" t="s">
        <v>778</v>
      </c>
      <c r="B3" s="344"/>
      <c r="C3" s="281">
        <f>VLOOKUP(F3,'Club and ADMIN lookup'!$D$2:$F$18,VLOOKUP('Club and ADMIN lookup'!$H$1,'Club and ADMIN lookup'!$G$5:$H$9,2,FALSE),FALSE)</f>
        <v>0.55208333333333337</v>
      </c>
      <c r="D3" s="321" t="s">
        <v>885</v>
      </c>
      <c r="E3" s="322" t="s">
        <v>780</v>
      </c>
      <c r="F3" s="351" t="s">
        <v>531</v>
      </c>
      <c r="G3" s="352"/>
      <c r="H3" s="323" t="s">
        <v>886</v>
      </c>
      <c r="I3" s="353">
        <f>VLOOKUP(F3,'Club and ADMIN lookup'!A76:F89,VLOOKUP(L1,'Club and ADMIN lookup'!A93:B97,2,FALSE),FALSE)</f>
        <v>25</v>
      </c>
      <c r="J3" s="353"/>
      <c r="K3" s="322" t="s">
        <v>782</v>
      </c>
      <c r="L3" s="324" t="s">
        <v>541</v>
      </c>
      <c r="M3" s="339">
        <f>IF(AC3="MW","mixed",IF(AC3="M",VLOOKUP(AD3,'League and Div records'!A32:W52,AB3,FALSE),IF(AC3="W",VLOOKUP(AD3,'League and Div records'!A5:W26,AB3,FALSE),"err")))</f>
        <v>54.11</v>
      </c>
      <c r="N3" s="354"/>
      <c r="O3" s="322" t="s">
        <v>784</v>
      </c>
      <c r="P3" s="339">
        <f>IF(AC3="MW","mixed",IF(AC3="M",VLOOKUP(AD3,'League and Div records'!A32:W52,4,FALSE),IF(AC3="W",VLOOKUP(AD3,'League and Div records'!A5:W26,4,FALSE),"err")))</f>
        <v>68</v>
      </c>
      <c r="Q3" s="354"/>
      <c r="R3" s="323"/>
      <c r="S3" s="323"/>
      <c r="T3" s="338" t="s">
        <v>887</v>
      </c>
      <c r="U3" s="339"/>
      <c r="V3" s="315" t="str">
        <f>HLOOKUP(F3,'Club and ADMIN lookup'!$C$43:$R$44,2,FALSE)</f>
        <v>HT</v>
      </c>
      <c r="W3" s="168"/>
      <c r="X3" s="168"/>
      <c r="Y3" s="168"/>
      <c r="Z3" s="168"/>
      <c r="AA3" s="168"/>
      <c r="AB3" s="285">
        <f>VLOOKUP(L1,'Club and ADMIN lookup'!T1:X5,5,FALSE)</f>
        <v>22</v>
      </c>
      <c r="AC3" s="285" t="str">
        <f>VLOOKUP(F3,'Club and ADMIN lookup'!$S$14:$U$30,2,FALSE)</f>
        <v>W</v>
      </c>
      <c r="AD3" s="285" t="str">
        <f>VLOOKUP(F3,'Club and ADMIN lookup'!$S$14:$U$30,3,FALSE)</f>
        <v>HT</v>
      </c>
    </row>
    <row r="4" spans="1:33" ht="29.25" customHeight="1">
      <c r="A4" s="359" t="s">
        <v>786</v>
      </c>
      <c r="B4" s="359" t="s">
        <v>108</v>
      </c>
      <c r="C4" s="361" t="s">
        <v>153</v>
      </c>
      <c r="D4" s="363" t="s">
        <v>61</v>
      </c>
      <c r="E4" s="365" t="s">
        <v>888</v>
      </c>
      <c r="F4" s="366"/>
      <c r="G4" s="365" t="s">
        <v>889</v>
      </c>
      <c r="H4" s="356"/>
      <c r="I4" s="355" t="s">
        <v>890</v>
      </c>
      <c r="J4" s="356"/>
      <c r="K4" s="367" t="s">
        <v>891</v>
      </c>
      <c r="L4" s="368"/>
      <c r="M4" s="369" t="s">
        <v>892</v>
      </c>
      <c r="N4" s="365" t="s">
        <v>893</v>
      </c>
      <c r="O4" s="366"/>
      <c r="P4" s="365" t="s">
        <v>894</v>
      </c>
      <c r="Q4" s="366"/>
      <c r="R4" s="355" t="s">
        <v>895</v>
      </c>
      <c r="S4" s="356"/>
      <c r="T4" s="365" t="s">
        <v>896</v>
      </c>
      <c r="U4" s="366"/>
      <c r="V4" s="369" t="s">
        <v>897</v>
      </c>
      <c r="W4" s="168"/>
      <c r="X4" s="371" t="s">
        <v>798</v>
      </c>
      <c r="Y4" s="371" t="s">
        <v>799</v>
      </c>
      <c r="Z4" s="371" t="s">
        <v>800</v>
      </c>
      <c r="AA4" s="285" t="s">
        <v>854</v>
      </c>
      <c r="AB4" s="292" t="s">
        <v>855</v>
      </c>
      <c r="AC4" s="292" t="s">
        <v>880</v>
      </c>
      <c r="AD4" s="292" t="s">
        <v>881</v>
      </c>
    </row>
    <row r="5" spans="1:33" ht="15.9" customHeight="1">
      <c r="A5" s="360"/>
      <c r="B5" s="360"/>
      <c r="C5" s="362"/>
      <c r="D5" s="364"/>
      <c r="E5" s="357" t="s">
        <v>898</v>
      </c>
      <c r="F5" s="358"/>
      <c r="G5" s="357" t="s">
        <v>898</v>
      </c>
      <c r="H5" s="358"/>
      <c r="I5" s="357" t="s">
        <v>898</v>
      </c>
      <c r="J5" s="358"/>
      <c r="K5" s="357" t="s">
        <v>898</v>
      </c>
      <c r="L5" s="358"/>
      <c r="M5" s="370"/>
      <c r="N5" s="357" t="s">
        <v>898</v>
      </c>
      <c r="O5" s="358"/>
      <c r="P5" s="357" t="s">
        <v>898</v>
      </c>
      <c r="Q5" s="358"/>
      <c r="R5" s="357" t="s">
        <v>898</v>
      </c>
      <c r="S5" s="358"/>
      <c r="T5" s="357" t="s">
        <v>898</v>
      </c>
      <c r="U5" s="358"/>
      <c r="V5" s="370"/>
      <c r="W5" s="168"/>
      <c r="X5" s="371"/>
      <c r="Y5" s="371"/>
      <c r="Z5" s="371"/>
      <c r="AA5" s="168"/>
      <c r="AB5" s="168"/>
      <c r="AC5" s="168"/>
      <c r="AD5" s="168"/>
      <c r="AG5" t="s">
        <v>905</v>
      </c>
    </row>
    <row r="6" spans="1:33" ht="17.100000000000001" customHeight="1">
      <c r="A6" s="325">
        <v>1</v>
      </c>
      <c r="B6" s="294">
        <f>IF(Y6&lt;0.1,"",VLOOKUP($V$3,'Club and ADMIN lookup'!$B$49:$FU$70,Y6,FALSE)*Z6)</f>
        <v>8</v>
      </c>
      <c r="C6" s="295" t="str">
        <f>IF(AG6="","",IF(AG6="unknown","",AG6))</f>
        <v/>
      </c>
      <c r="D6" s="327" t="str">
        <f>IF(B6="","",VLOOKUP(B6,'Club and ADMIN lookup'!$A$2:$B$25,2,FALSE))</f>
        <v>Yate</v>
      </c>
      <c r="E6" s="328"/>
      <c r="F6" s="328"/>
      <c r="G6" s="328"/>
      <c r="H6" s="328"/>
      <c r="I6" s="328"/>
      <c r="J6" s="328"/>
      <c r="K6" s="328"/>
      <c r="L6" s="328"/>
      <c r="M6" s="328"/>
      <c r="N6" s="328"/>
      <c r="O6" s="328"/>
      <c r="P6" s="328"/>
      <c r="Q6" s="328"/>
      <c r="R6" s="328"/>
      <c r="S6" s="328"/>
      <c r="T6" s="328"/>
      <c r="U6" s="328"/>
      <c r="V6" s="328"/>
      <c r="W6" s="168"/>
      <c r="X6" s="285">
        <f>VLOOKUP('Club and ADMIN lookup'!$J$3,'Club and ADMIN lookup'!$U$7:$V$10,2,FALSE)</f>
        <v>8</v>
      </c>
      <c r="Y6" s="285">
        <f>VLOOKUP($A6,'Club and ADMIN lookup'!$I$7:$Q$26,$X6,FALSE)</f>
        <v>134</v>
      </c>
      <c r="Z6" s="285">
        <f>VLOOKUP($A6,'Club and ADMIN lookup'!$I$7:$Q$26,$X6+1,FALSE)</f>
        <v>1</v>
      </c>
      <c r="AA6" s="285" t="str">
        <f>IF(B6="","",IF(B6&lt;10.5,"A","B"))</f>
        <v>A</v>
      </c>
      <c r="AB6" s="285" t="str">
        <f>IF(AA6="","",CONCATENATE(V$3,AA6))</f>
        <v>HTA</v>
      </c>
      <c r="AC6" s="285">
        <f>IF(AC$3="M",0,IF(AC$3="W",13,"error"))</f>
        <v>13</v>
      </c>
      <c r="AD6" s="285">
        <f>IF(B6&lt;10.5,B6,IF(B6&lt;100.5,B6/11,IF(B6&lt;1000.5,B6/111,"")))</f>
        <v>8</v>
      </c>
      <c r="AG6" s="295" t="str">
        <f>IF(AB6="","",VLOOKUP(AB6,ADMIN2026!$A$159:$Z$214,AD6+2+AC6,FALSE))</f>
        <v>unknown</v>
      </c>
    </row>
    <row r="7" spans="1:33" ht="17.100000000000001" customHeight="1">
      <c r="A7" s="325">
        <v>2</v>
      </c>
      <c r="B7" s="294">
        <f>IF(Y7&lt;0.1,"",VLOOKUP($V$3,'Club and ADMIN lookup'!$B$49:$FU$70,Y7,FALSE)*Z7)</f>
        <v>1</v>
      </c>
      <c r="C7" s="295" t="str">
        <f t="shared" ref="C7:C25" si="0">IF(AG7="","",IF(AG7="unknown","",AG7))</f>
        <v/>
      </c>
      <c r="D7" s="327" t="str">
        <f>IF(B7="","",VLOOKUP(B7,'Club and ADMIN lookup'!$A$2:$B$25,2,FALSE))</f>
        <v>B&amp;R</v>
      </c>
      <c r="E7" s="328"/>
      <c r="F7" s="328"/>
      <c r="G7" s="328"/>
      <c r="H7" s="328"/>
      <c r="I7" s="328"/>
      <c r="J7" s="328"/>
      <c r="K7" s="328"/>
      <c r="L7" s="328"/>
      <c r="M7" s="328"/>
      <c r="N7" s="328"/>
      <c r="O7" s="328"/>
      <c r="P7" s="328"/>
      <c r="Q7" s="328"/>
      <c r="R7" s="328"/>
      <c r="S7" s="328"/>
      <c r="T7" s="328"/>
      <c r="U7" s="328"/>
      <c r="V7" s="328"/>
      <c r="W7" s="168"/>
      <c r="X7" s="285">
        <f>VLOOKUP('Club and ADMIN lookup'!$J$3,'Club and ADMIN lookup'!$U$7:$V$10,2,FALSE)</f>
        <v>8</v>
      </c>
      <c r="Y7" s="285">
        <f>VLOOKUP($A7,'Club and ADMIN lookup'!$I$7:$Q$26,$X7,FALSE)</f>
        <v>135</v>
      </c>
      <c r="Z7" s="285">
        <f>VLOOKUP($A7,'Club and ADMIN lookup'!$I$7:$Q$26,$X7+1,FALSE)</f>
        <v>1</v>
      </c>
      <c r="AA7" s="285" t="str">
        <f t="shared" ref="AA7:AA25" si="1">IF(B7="","",IF(B7&lt;10.5,"A","B"))</f>
        <v>A</v>
      </c>
      <c r="AB7" s="285" t="str">
        <f t="shared" ref="AB7:AB25" si="2">IF(AA7="","",CONCATENATE(V$3,AA7))</f>
        <v>HTA</v>
      </c>
      <c r="AC7" s="285">
        <f t="shared" ref="AC7:AC25" si="3">IF(AC$3="M",0,IF(AC$3="W",13,"error"))</f>
        <v>13</v>
      </c>
      <c r="AD7" s="285">
        <f t="shared" ref="AD7:AD25" si="4">IF(B7&lt;10.5,B7,IF(B7&lt;100.5,B7/11,IF(B7&lt;1000.5,B7/111,"")))</f>
        <v>1</v>
      </c>
      <c r="AG7" s="295" t="str">
        <f>IF(AB7="","",VLOOKUP(AB7,ADMIN2026!$A$159:$Z$214,AD7+2+AC7,FALSE))</f>
        <v>unknown</v>
      </c>
    </row>
    <row r="8" spans="1:33" ht="17.100000000000001" customHeight="1">
      <c r="A8" s="325">
        <v>3</v>
      </c>
      <c r="B8" s="294">
        <f>IF(Y8&lt;0.1,"",VLOOKUP($V$3,'Club and ADMIN lookup'!$B$49:$FU$70,Y8,FALSE)*Z8)</f>
        <v>2</v>
      </c>
      <c r="C8" s="295" t="str">
        <f t="shared" si="0"/>
        <v/>
      </c>
      <c r="D8" s="327" t="str">
        <f>IF(B8="","",VLOOKUP(B8,'Club and ADMIN lookup'!$A$2:$B$25,2,FALSE))</f>
        <v>Chelt</v>
      </c>
      <c r="E8" s="328"/>
      <c r="F8" s="328"/>
      <c r="G8" s="328"/>
      <c r="H8" s="328"/>
      <c r="I8" s="328"/>
      <c r="J8" s="328"/>
      <c r="K8" s="328"/>
      <c r="L8" s="328"/>
      <c r="M8" s="328"/>
      <c r="N8" s="328"/>
      <c r="O8" s="328"/>
      <c r="P8" s="328"/>
      <c r="Q8" s="328"/>
      <c r="R8" s="328"/>
      <c r="S8" s="328"/>
      <c r="T8" s="328"/>
      <c r="U8" s="328"/>
      <c r="V8" s="328"/>
      <c r="W8" s="168"/>
      <c r="X8" s="285">
        <f>VLOOKUP('Club and ADMIN lookup'!$J$3,'Club and ADMIN lookup'!$U$7:$V$10,2,FALSE)</f>
        <v>8</v>
      </c>
      <c r="Y8" s="285">
        <f>VLOOKUP($A8,'Club and ADMIN lookup'!$I$7:$Q$26,$X8,FALSE)</f>
        <v>136</v>
      </c>
      <c r="Z8" s="285">
        <f>VLOOKUP($A8,'Club and ADMIN lookup'!$I$7:$Q$26,$X8+1,FALSE)</f>
        <v>1</v>
      </c>
      <c r="AA8" s="285" t="str">
        <f t="shared" si="1"/>
        <v>A</v>
      </c>
      <c r="AB8" s="285" t="str">
        <f t="shared" si="2"/>
        <v>HTA</v>
      </c>
      <c r="AC8" s="285">
        <f t="shared" si="3"/>
        <v>13</v>
      </c>
      <c r="AD8" s="285">
        <f t="shared" si="4"/>
        <v>2</v>
      </c>
      <c r="AG8" s="295" t="str">
        <f>IF(AB8="","",VLOOKUP(AB8,ADMIN2026!$A$159:$Z$214,AD8+2+AC8,FALSE))</f>
        <v>unknown</v>
      </c>
    </row>
    <row r="9" spans="1:33" ht="17.100000000000001" customHeight="1">
      <c r="A9" s="325">
        <v>4</v>
      </c>
      <c r="B9" s="294">
        <f>IF(Y9&lt;0.1,"",VLOOKUP($V$3,'Club and ADMIN lookup'!$B$49:$FU$70,Y9,FALSE)*Z9)</f>
        <v>3</v>
      </c>
      <c r="C9" s="295" t="str">
        <f t="shared" si="0"/>
        <v/>
      </c>
      <c r="D9" s="327" t="str">
        <f>IF(B9="","",VLOOKUP(B9,'Club and ADMIN lookup'!$A$2:$B$25,2,FALSE))</f>
        <v>D&amp;S</v>
      </c>
      <c r="E9" s="328"/>
      <c r="F9" s="328"/>
      <c r="G9" s="328"/>
      <c r="H9" s="328"/>
      <c r="I9" s="328"/>
      <c r="J9" s="328"/>
      <c r="K9" s="328"/>
      <c r="L9" s="328"/>
      <c r="M9" s="328"/>
      <c r="N9" s="328"/>
      <c r="O9" s="328"/>
      <c r="P9" s="328"/>
      <c r="Q9" s="328"/>
      <c r="R9" s="328"/>
      <c r="S9" s="328"/>
      <c r="T9" s="328"/>
      <c r="U9" s="328"/>
      <c r="V9" s="328"/>
      <c r="W9" s="168"/>
      <c r="X9" s="285">
        <f>VLOOKUP('Club and ADMIN lookup'!$J$3,'Club and ADMIN lookup'!$U$7:$V$10,2,FALSE)</f>
        <v>8</v>
      </c>
      <c r="Y9" s="285">
        <f>VLOOKUP($A9,'Club and ADMIN lookup'!$I$7:$Q$26,$X9,FALSE)</f>
        <v>137</v>
      </c>
      <c r="Z9" s="285">
        <f>VLOOKUP($A9,'Club and ADMIN lookup'!$I$7:$Q$26,$X9+1,FALSE)</f>
        <v>1</v>
      </c>
      <c r="AA9" s="285" t="str">
        <f t="shared" si="1"/>
        <v>A</v>
      </c>
      <c r="AB9" s="285" t="str">
        <f t="shared" si="2"/>
        <v>HTA</v>
      </c>
      <c r="AC9" s="285">
        <f t="shared" si="3"/>
        <v>13</v>
      </c>
      <c r="AD9" s="285">
        <f t="shared" si="4"/>
        <v>3</v>
      </c>
      <c r="AG9" s="295" t="str">
        <f>IF(AB9="","",VLOOKUP(AB9,ADMIN2026!$A$159:$Z$214,AD9+2+AC9,FALSE))</f>
        <v>unknown</v>
      </c>
    </row>
    <row r="10" spans="1:33" ht="17.100000000000001" customHeight="1">
      <c r="A10" s="325">
        <v>5</v>
      </c>
      <c r="B10" s="294">
        <f>IF(Y10&lt;0.1,"",VLOOKUP($V$3,'Club and ADMIN lookup'!$B$49:$FU$70,Y10,FALSE)*Z10)</f>
        <v>4</v>
      </c>
      <c r="C10" s="295" t="str">
        <f t="shared" si="0"/>
        <v/>
      </c>
      <c r="D10" s="327" t="str">
        <f>IF(B10="","",VLOOKUP(B10,'Club and ADMIN lookup'!$A$2:$B$25,2,FALSE))</f>
        <v>HereF</v>
      </c>
      <c r="E10" s="328"/>
      <c r="F10" s="328"/>
      <c r="G10" s="328"/>
      <c r="H10" s="328"/>
      <c r="I10" s="328"/>
      <c r="J10" s="328"/>
      <c r="K10" s="328"/>
      <c r="L10" s="328"/>
      <c r="M10" s="328"/>
      <c r="N10" s="328"/>
      <c r="O10" s="328"/>
      <c r="P10" s="328"/>
      <c r="Q10" s="328"/>
      <c r="R10" s="328"/>
      <c r="S10" s="328"/>
      <c r="T10" s="328"/>
      <c r="U10" s="328"/>
      <c r="V10" s="328"/>
      <c r="W10" s="168"/>
      <c r="X10" s="285">
        <f>VLOOKUP('Club and ADMIN lookup'!$J$3,'Club and ADMIN lookup'!$U$7:$V$10,2,FALSE)</f>
        <v>8</v>
      </c>
      <c r="Y10" s="285">
        <f>VLOOKUP($A10,'Club and ADMIN lookup'!$I$7:$Q$26,$X10,FALSE)</f>
        <v>138</v>
      </c>
      <c r="Z10" s="285">
        <f>VLOOKUP($A10,'Club and ADMIN lookup'!$I$7:$Q$26,$X10+1,FALSE)</f>
        <v>1</v>
      </c>
      <c r="AA10" s="285" t="str">
        <f t="shared" si="1"/>
        <v>A</v>
      </c>
      <c r="AB10" s="285" t="str">
        <f t="shared" si="2"/>
        <v>HTA</v>
      </c>
      <c r="AC10" s="285">
        <f t="shared" si="3"/>
        <v>13</v>
      </c>
      <c r="AD10" s="285">
        <f t="shared" si="4"/>
        <v>4</v>
      </c>
      <c r="AG10" s="295" t="str">
        <f>IF(AB10="","",VLOOKUP(AB10,ADMIN2026!$A$159:$Z$214,AD10+2+AC10,FALSE))</f>
        <v>unknown</v>
      </c>
    </row>
    <row r="11" spans="1:33" ht="17.100000000000001" customHeight="1">
      <c r="A11" s="325">
        <v>6</v>
      </c>
      <c r="B11" s="294">
        <f>IF(Y11&lt;0.1,"",VLOOKUP($V$3,'Club and ADMIN lookup'!$B$49:$FU$70,Y11,FALSE)*Z11)</f>
        <v>5</v>
      </c>
      <c r="C11" s="295" t="str">
        <f t="shared" si="0"/>
        <v/>
      </c>
      <c r="D11" s="327" t="str">
        <f>IF(B11="","",VLOOKUP(B11,'Club and ADMIN lookup'!$A$2:$B$25,2,FALSE))</f>
        <v>K&amp;S</v>
      </c>
      <c r="E11" s="328"/>
      <c r="F11" s="328"/>
      <c r="G11" s="328"/>
      <c r="H11" s="328"/>
      <c r="I11" s="328"/>
      <c r="J11" s="328"/>
      <c r="K11" s="328"/>
      <c r="L11" s="328"/>
      <c r="M11" s="328"/>
      <c r="N11" s="328"/>
      <c r="O11" s="328"/>
      <c r="P11" s="328"/>
      <c r="Q11" s="328"/>
      <c r="R11" s="328"/>
      <c r="S11" s="328"/>
      <c r="T11" s="328"/>
      <c r="U11" s="328"/>
      <c r="V11" s="328"/>
      <c r="W11" s="168"/>
      <c r="X11" s="285">
        <f>VLOOKUP('Club and ADMIN lookup'!$J$3,'Club and ADMIN lookup'!$U$7:$V$10,2,FALSE)</f>
        <v>8</v>
      </c>
      <c r="Y11" s="285">
        <f>VLOOKUP($A11,'Club and ADMIN lookup'!$I$7:$Q$26,$X11,FALSE)</f>
        <v>139</v>
      </c>
      <c r="Z11" s="285">
        <f>VLOOKUP($A11,'Club and ADMIN lookup'!$I$7:$Q$26,$X11+1,FALSE)</f>
        <v>1</v>
      </c>
      <c r="AA11" s="285" t="str">
        <f t="shared" si="1"/>
        <v>A</v>
      </c>
      <c r="AB11" s="285" t="str">
        <f t="shared" si="2"/>
        <v>HTA</v>
      </c>
      <c r="AC11" s="285">
        <f t="shared" si="3"/>
        <v>13</v>
      </c>
      <c r="AD11" s="285">
        <f t="shared" si="4"/>
        <v>5</v>
      </c>
      <c r="AG11" s="295" t="str">
        <f>IF(AB11="","",VLOOKUP(AB11,ADMIN2026!$A$159:$Z$214,AD11+2+AC11,FALSE))</f>
        <v>unknown</v>
      </c>
    </row>
    <row r="12" spans="1:33" ht="17.100000000000001" customHeight="1">
      <c r="A12" s="325">
        <v>7</v>
      </c>
      <c r="B12" s="294">
        <f>IF(Y12&lt;0.1,"",VLOOKUP($V$3,'Club and ADMIN lookup'!$B$49:$FU$70,Y12,FALSE)*Z12)</f>
        <v>6</v>
      </c>
      <c r="C12" s="295" t="str">
        <f t="shared" si="0"/>
        <v/>
      </c>
      <c r="D12" s="327" t="str">
        <f>IF(B12="","",VLOOKUP(B12,'Club and ADMIN lookup'!$A$2:$B$25,2,FALSE))</f>
        <v>Tipton</v>
      </c>
      <c r="E12" s="328"/>
      <c r="F12" s="328"/>
      <c r="G12" s="328"/>
      <c r="H12" s="328"/>
      <c r="I12" s="328"/>
      <c r="J12" s="328"/>
      <c r="K12" s="328"/>
      <c r="L12" s="328"/>
      <c r="M12" s="328"/>
      <c r="N12" s="328"/>
      <c r="O12" s="328"/>
      <c r="P12" s="328"/>
      <c r="Q12" s="328"/>
      <c r="R12" s="328"/>
      <c r="S12" s="328"/>
      <c r="T12" s="328"/>
      <c r="U12" s="328"/>
      <c r="V12" s="328"/>
      <c r="W12" s="168"/>
      <c r="X12" s="285">
        <f>VLOOKUP('Club and ADMIN lookup'!$J$3,'Club and ADMIN lookup'!$U$7:$V$10,2,FALSE)</f>
        <v>8</v>
      </c>
      <c r="Y12" s="285">
        <f>VLOOKUP($A12,'Club and ADMIN lookup'!$I$7:$Q$26,$X12,FALSE)</f>
        <v>140</v>
      </c>
      <c r="Z12" s="285">
        <f>VLOOKUP($A12,'Club and ADMIN lookup'!$I$7:$Q$26,$X12+1,FALSE)</f>
        <v>1</v>
      </c>
      <c r="AA12" s="285" t="str">
        <f t="shared" si="1"/>
        <v>A</v>
      </c>
      <c r="AB12" s="285" t="str">
        <f t="shared" si="2"/>
        <v>HTA</v>
      </c>
      <c r="AC12" s="285">
        <f t="shared" si="3"/>
        <v>13</v>
      </c>
      <c r="AD12" s="285">
        <f t="shared" si="4"/>
        <v>6</v>
      </c>
      <c r="AG12" s="295" t="str">
        <f>IF(AB12="","",VLOOKUP(AB12,ADMIN2026!$A$159:$Z$214,AD12+2+AC12,FALSE))</f>
        <v>unknown</v>
      </c>
    </row>
    <row r="13" spans="1:33" ht="17.100000000000001" customHeight="1">
      <c r="A13" s="325">
        <v>8</v>
      </c>
      <c r="B13" s="294">
        <f>IF(Y13&lt;0.1,"",VLOOKUP($V$3,'Club and ADMIN lookup'!$B$49:$FU$70,Y13,FALSE)*Z13)</f>
        <v>7</v>
      </c>
      <c r="C13" s="295" t="str">
        <f t="shared" si="0"/>
        <v/>
      </c>
      <c r="D13" s="327" t="str">
        <f>IF(B13="","",VLOOKUP(B13,'Club and ADMIN lookup'!$A$2:$B$25,2,FALSE))</f>
        <v>Worc</v>
      </c>
      <c r="E13" s="328"/>
      <c r="F13" s="328"/>
      <c r="G13" s="328"/>
      <c r="H13" s="328"/>
      <c r="I13" s="328"/>
      <c r="J13" s="328"/>
      <c r="K13" s="328"/>
      <c r="L13" s="328"/>
      <c r="M13" s="328"/>
      <c r="N13" s="328"/>
      <c r="O13" s="328"/>
      <c r="P13" s="328"/>
      <c r="Q13" s="328"/>
      <c r="R13" s="328"/>
      <c r="S13" s="328"/>
      <c r="T13" s="328"/>
      <c r="U13" s="328"/>
      <c r="V13" s="328"/>
      <c r="W13" s="168"/>
      <c r="X13" s="285">
        <f>VLOOKUP('Club and ADMIN lookup'!$J$3,'Club and ADMIN lookup'!$U$7:$V$10,2,FALSE)</f>
        <v>8</v>
      </c>
      <c r="Y13" s="285">
        <f>VLOOKUP($A13,'Club and ADMIN lookup'!$I$7:$Q$26,$X13,FALSE)</f>
        <v>141</v>
      </c>
      <c r="Z13" s="285">
        <f>VLOOKUP($A13,'Club and ADMIN lookup'!$I$7:$Q$26,$X13+1,FALSE)</f>
        <v>1</v>
      </c>
      <c r="AA13" s="285" t="str">
        <f t="shared" si="1"/>
        <v>A</v>
      </c>
      <c r="AB13" s="285" t="str">
        <f t="shared" si="2"/>
        <v>HTA</v>
      </c>
      <c r="AC13" s="285">
        <f t="shared" si="3"/>
        <v>13</v>
      </c>
      <c r="AD13" s="285">
        <f t="shared" si="4"/>
        <v>7</v>
      </c>
      <c r="AG13" s="295" t="str">
        <f>IF(AB13="","",VLOOKUP(AB13,ADMIN2026!$A$159:$Z$214,AD13+2+AC13,FALSE))</f>
        <v>unknown</v>
      </c>
    </row>
    <row r="14" spans="1:33" ht="17.100000000000001" customHeight="1">
      <c r="A14" s="325">
        <v>9</v>
      </c>
      <c r="B14" s="294">
        <f>IF(Y14&lt;0.1,"",VLOOKUP($V$3,'Club and ADMIN lookup'!$B$49:$FU$70,Y14,FALSE)*Z14)</f>
        <v>88</v>
      </c>
      <c r="C14" s="295" t="str">
        <f t="shared" si="0"/>
        <v/>
      </c>
      <c r="D14" s="327" t="str">
        <f>IF(B14="","",VLOOKUP(B14,'Club and ADMIN lookup'!$A$2:$B$25,2,FALSE))</f>
        <v>Yate</v>
      </c>
      <c r="E14" s="328"/>
      <c r="F14" s="328"/>
      <c r="G14" s="328"/>
      <c r="H14" s="328"/>
      <c r="I14" s="328"/>
      <c r="J14" s="328"/>
      <c r="K14" s="328"/>
      <c r="L14" s="328"/>
      <c r="M14" s="328"/>
      <c r="N14" s="328"/>
      <c r="O14" s="328"/>
      <c r="P14" s="328"/>
      <c r="Q14" s="328"/>
      <c r="R14" s="328"/>
      <c r="S14" s="328"/>
      <c r="T14" s="328"/>
      <c r="U14" s="328"/>
      <c r="V14" s="328"/>
      <c r="W14" s="168"/>
      <c r="X14" s="285">
        <f>VLOOKUP('Club and ADMIN lookup'!$J$3,'Club and ADMIN lookup'!$U$7:$V$10,2,FALSE)</f>
        <v>8</v>
      </c>
      <c r="Y14" s="285">
        <f>VLOOKUP($A14,'Club and ADMIN lookup'!$I$7:$Q$26,$X14,FALSE)</f>
        <v>134</v>
      </c>
      <c r="Z14" s="285">
        <f>VLOOKUP($A14,'Club and ADMIN lookup'!$I$7:$Q$26,$X14+1,FALSE)</f>
        <v>11</v>
      </c>
      <c r="AA14" s="285" t="str">
        <f t="shared" si="1"/>
        <v>B</v>
      </c>
      <c r="AB14" s="285" t="str">
        <f t="shared" si="2"/>
        <v>HTB</v>
      </c>
      <c r="AC14" s="285">
        <f t="shared" si="3"/>
        <v>13</v>
      </c>
      <c r="AD14" s="285">
        <f t="shared" si="4"/>
        <v>8</v>
      </c>
      <c r="AG14" s="295" t="str">
        <f>IF(AB14="","",VLOOKUP(AB14,ADMIN2026!$A$159:$Z$214,AD14+2+AC14,FALSE))</f>
        <v>unknown</v>
      </c>
    </row>
    <row r="15" spans="1:33" ht="17.100000000000001" customHeight="1">
      <c r="A15" s="325">
        <v>10</v>
      </c>
      <c r="B15" s="294">
        <f>IF(Y15&lt;0.1,"",VLOOKUP($V$3,'Club and ADMIN lookup'!$B$49:$FU$70,Y15,FALSE)*Z15)</f>
        <v>11</v>
      </c>
      <c r="C15" s="295" t="str">
        <f t="shared" si="0"/>
        <v/>
      </c>
      <c r="D15" s="327" t="str">
        <f>IF(B15="","",VLOOKUP(B15,'Club and ADMIN lookup'!$A$2:$B$25,2,FALSE))</f>
        <v>B&amp;R</v>
      </c>
      <c r="E15" s="328"/>
      <c r="F15" s="328"/>
      <c r="G15" s="328"/>
      <c r="H15" s="328"/>
      <c r="I15" s="328"/>
      <c r="J15" s="328"/>
      <c r="K15" s="328"/>
      <c r="L15" s="328"/>
      <c r="M15" s="328"/>
      <c r="N15" s="328"/>
      <c r="O15" s="328"/>
      <c r="P15" s="328"/>
      <c r="Q15" s="328"/>
      <c r="R15" s="328"/>
      <c r="S15" s="328"/>
      <c r="T15" s="328"/>
      <c r="U15" s="328"/>
      <c r="V15" s="328"/>
      <c r="W15" s="168"/>
      <c r="X15" s="285">
        <f>VLOOKUP('Club and ADMIN lookup'!$J$3,'Club and ADMIN lookup'!$U$7:$V$10,2,FALSE)</f>
        <v>8</v>
      </c>
      <c r="Y15" s="285">
        <f>VLOOKUP($A15,'Club and ADMIN lookup'!$I$7:$Q$26,$X15,FALSE)</f>
        <v>135</v>
      </c>
      <c r="Z15" s="285">
        <f>VLOOKUP($A15,'Club and ADMIN lookup'!$I$7:$Q$26,$X15+1,FALSE)</f>
        <v>11</v>
      </c>
      <c r="AA15" s="285" t="str">
        <f t="shared" si="1"/>
        <v>B</v>
      </c>
      <c r="AB15" s="285" t="str">
        <f t="shared" si="2"/>
        <v>HTB</v>
      </c>
      <c r="AC15" s="285">
        <f t="shared" si="3"/>
        <v>13</v>
      </c>
      <c r="AD15" s="285">
        <f t="shared" si="4"/>
        <v>1</v>
      </c>
      <c r="AG15" s="295" t="str">
        <f>IF(AB15="","",VLOOKUP(AB15,ADMIN2026!$A$159:$Z$214,AD15+2+AC15,FALSE))</f>
        <v>unknown</v>
      </c>
    </row>
    <row r="16" spans="1:33" ht="17.100000000000001" customHeight="1">
      <c r="A16" s="325">
        <v>11</v>
      </c>
      <c r="B16" s="294">
        <f>IF(Y16&lt;0.1,"",VLOOKUP($V$3,'Club and ADMIN lookup'!$B$49:$FU$70,Y16,FALSE)*Z16)</f>
        <v>22</v>
      </c>
      <c r="C16" s="295" t="str">
        <f t="shared" si="0"/>
        <v/>
      </c>
      <c r="D16" s="327" t="str">
        <f>IF(B16="","",VLOOKUP(B16,'Club and ADMIN lookup'!$A$2:$B$25,2,FALSE))</f>
        <v>Chelt</v>
      </c>
      <c r="E16" s="328"/>
      <c r="F16" s="328"/>
      <c r="G16" s="328"/>
      <c r="H16" s="328"/>
      <c r="I16" s="328"/>
      <c r="J16" s="328"/>
      <c r="K16" s="328"/>
      <c r="L16" s="328"/>
      <c r="M16" s="328"/>
      <c r="N16" s="328"/>
      <c r="O16" s="328"/>
      <c r="P16" s="328"/>
      <c r="Q16" s="328"/>
      <c r="R16" s="328"/>
      <c r="S16" s="328"/>
      <c r="T16" s="328"/>
      <c r="U16" s="328"/>
      <c r="V16" s="328"/>
      <c r="W16" s="168"/>
      <c r="X16" s="285">
        <f>VLOOKUP('Club and ADMIN lookup'!$J$3,'Club and ADMIN lookup'!$U$7:$V$10,2,FALSE)</f>
        <v>8</v>
      </c>
      <c r="Y16" s="285">
        <f>VLOOKUP($A16,'Club and ADMIN lookup'!$I$7:$Q$26,$X16,FALSE)</f>
        <v>136</v>
      </c>
      <c r="Z16" s="285">
        <f>VLOOKUP($A16,'Club and ADMIN lookup'!$I$7:$Q$26,$X16+1,FALSE)</f>
        <v>11</v>
      </c>
      <c r="AA16" s="285" t="str">
        <f t="shared" si="1"/>
        <v>B</v>
      </c>
      <c r="AB16" s="285" t="str">
        <f t="shared" si="2"/>
        <v>HTB</v>
      </c>
      <c r="AC16" s="285">
        <f t="shared" si="3"/>
        <v>13</v>
      </c>
      <c r="AD16" s="285">
        <f t="shared" si="4"/>
        <v>2</v>
      </c>
      <c r="AG16" s="295" t="str">
        <f>IF(AB16="","",VLOOKUP(AB16,ADMIN2026!$A$159:$Z$214,AD16+2+AC16,FALSE))</f>
        <v>unknown</v>
      </c>
    </row>
    <row r="17" spans="1:33" ht="17.100000000000001" customHeight="1">
      <c r="A17" s="325">
        <v>12</v>
      </c>
      <c r="B17" s="294">
        <f>IF(Y17&lt;0.1,"",VLOOKUP($V$3,'Club and ADMIN lookup'!$B$49:$FU$70,Y17,FALSE)*Z17)</f>
        <v>33</v>
      </c>
      <c r="C17" s="295" t="str">
        <f t="shared" si="0"/>
        <v/>
      </c>
      <c r="D17" s="327" t="str">
        <f>IF(B17="","",VLOOKUP(B17,'Club and ADMIN lookup'!$A$2:$B$25,2,FALSE))</f>
        <v>D&amp;S</v>
      </c>
      <c r="E17" s="328"/>
      <c r="F17" s="328"/>
      <c r="G17" s="328"/>
      <c r="H17" s="328"/>
      <c r="I17" s="328"/>
      <c r="J17" s="328"/>
      <c r="K17" s="328"/>
      <c r="L17" s="328"/>
      <c r="M17" s="328"/>
      <c r="N17" s="328"/>
      <c r="O17" s="328"/>
      <c r="P17" s="328"/>
      <c r="Q17" s="328"/>
      <c r="R17" s="328"/>
      <c r="S17" s="328"/>
      <c r="T17" s="328"/>
      <c r="U17" s="328"/>
      <c r="V17" s="328"/>
      <c r="W17" s="168"/>
      <c r="X17" s="285">
        <f>VLOOKUP('Club and ADMIN lookup'!$J$3,'Club and ADMIN lookup'!$U$7:$V$10,2,FALSE)</f>
        <v>8</v>
      </c>
      <c r="Y17" s="285">
        <f>VLOOKUP($A17,'Club and ADMIN lookup'!$I$7:$Q$26,$X17,FALSE)</f>
        <v>137</v>
      </c>
      <c r="Z17" s="285">
        <f>VLOOKUP($A17,'Club and ADMIN lookup'!$I$7:$Q$26,$X17+1,FALSE)</f>
        <v>11</v>
      </c>
      <c r="AA17" s="285" t="str">
        <f t="shared" si="1"/>
        <v>B</v>
      </c>
      <c r="AB17" s="285" t="str">
        <f t="shared" si="2"/>
        <v>HTB</v>
      </c>
      <c r="AC17" s="285">
        <f t="shared" si="3"/>
        <v>13</v>
      </c>
      <c r="AD17" s="285">
        <f t="shared" si="4"/>
        <v>3</v>
      </c>
      <c r="AG17" s="295" t="str">
        <f>IF(AB17="","",VLOOKUP(AB17,ADMIN2026!$A$159:$Z$214,AD17+2+AC17,FALSE))</f>
        <v>unknown</v>
      </c>
    </row>
    <row r="18" spans="1:33" ht="17.100000000000001" customHeight="1">
      <c r="A18" s="325">
        <v>13</v>
      </c>
      <c r="B18" s="294">
        <f>IF(Y18&lt;0.1,"",VLOOKUP($V$3,'Club and ADMIN lookup'!$B$49:$FU$70,Y18,FALSE)*Z18)</f>
        <v>44</v>
      </c>
      <c r="C18" s="295" t="str">
        <f t="shared" si="0"/>
        <v/>
      </c>
      <c r="D18" s="327" t="str">
        <f>IF(B18="","",VLOOKUP(B18,'Club and ADMIN lookup'!$A$2:$B$25,2,FALSE))</f>
        <v>HereF</v>
      </c>
      <c r="E18" s="328"/>
      <c r="F18" s="328"/>
      <c r="G18" s="328"/>
      <c r="H18" s="328"/>
      <c r="I18" s="328"/>
      <c r="J18" s="328"/>
      <c r="K18" s="328"/>
      <c r="L18" s="328"/>
      <c r="M18" s="328"/>
      <c r="N18" s="328"/>
      <c r="O18" s="328"/>
      <c r="P18" s="328"/>
      <c r="Q18" s="328"/>
      <c r="R18" s="328"/>
      <c r="S18" s="328"/>
      <c r="T18" s="328"/>
      <c r="U18" s="328"/>
      <c r="V18" s="328"/>
      <c r="W18" s="168"/>
      <c r="X18" s="285">
        <f>VLOOKUP('Club and ADMIN lookup'!$J$3,'Club and ADMIN lookup'!$U$7:$V$10,2,FALSE)</f>
        <v>8</v>
      </c>
      <c r="Y18" s="285">
        <f>VLOOKUP($A18,'Club and ADMIN lookup'!$I$7:$Q$26,$X18,FALSE)</f>
        <v>138</v>
      </c>
      <c r="Z18" s="285">
        <f>VLOOKUP($A18,'Club and ADMIN lookup'!$I$7:$Q$26,$X18+1,FALSE)</f>
        <v>11</v>
      </c>
      <c r="AA18" s="285" t="str">
        <f t="shared" si="1"/>
        <v>B</v>
      </c>
      <c r="AB18" s="285" t="str">
        <f t="shared" si="2"/>
        <v>HTB</v>
      </c>
      <c r="AC18" s="285">
        <f t="shared" si="3"/>
        <v>13</v>
      </c>
      <c r="AD18" s="285">
        <f t="shared" si="4"/>
        <v>4</v>
      </c>
      <c r="AG18" s="295" t="str">
        <f>IF(AB18="","",VLOOKUP(AB18,ADMIN2026!$A$159:$Z$214,AD18+2+AC18,FALSE))</f>
        <v>unknown</v>
      </c>
    </row>
    <row r="19" spans="1:33" ht="17.100000000000001" customHeight="1">
      <c r="A19" s="325">
        <v>14</v>
      </c>
      <c r="B19" s="294">
        <f>IF(Y19&lt;0.1,"",VLOOKUP($V$3,'Club and ADMIN lookup'!$B$49:$FU$70,Y19,FALSE)*Z19)</f>
        <v>55</v>
      </c>
      <c r="C19" s="295" t="str">
        <f t="shared" si="0"/>
        <v/>
      </c>
      <c r="D19" s="327" t="str">
        <f>IF(B19="","",VLOOKUP(B19,'Club and ADMIN lookup'!$A$2:$B$25,2,FALSE))</f>
        <v>K&amp;S</v>
      </c>
      <c r="E19" s="328"/>
      <c r="F19" s="328"/>
      <c r="G19" s="328"/>
      <c r="H19" s="328"/>
      <c r="I19" s="328"/>
      <c r="J19" s="328"/>
      <c r="K19" s="328"/>
      <c r="L19" s="328"/>
      <c r="M19" s="328"/>
      <c r="N19" s="328"/>
      <c r="O19" s="328"/>
      <c r="P19" s="328"/>
      <c r="Q19" s="328"/>
      <c r="R19" s="328"/>
      <c r="S19" s="328"/>
      <c r="T19" s="328"/>
      <c r="U19" s="328"/>
      <c r="V19" s="328"/>
      <c r="W19" s="168"/>
      <c r="X19" s="285">
        <f>VLOOKUP('Club and ADMIN lookup'!$J$3,'Club and ADMIN lookup'!$U$7:$V$10,2,FALSE)</f>
        <v>8</v>
      </c>
      <c r="Y19" s="285">
        <f>VLOOKUP($A19,'Club and ADMIN lookup'!$I$7:$Q$26,$X19,FALSE)</f>
        <v>139</v>
      </c>
      <c r="Z19" s="285">
        <f>VLOOKUP($A19,'Club and ADMIN lookup'!$I$7:$Q$26,$X19+1,FALSE)</f>
        <v>11</v>
      </c>
      <c r="AA19" s="285" t="str">
        <f t="shared" si="1"/>
        <v>B</v>
      </c>
      <c r="AB19" s="285" t="str">
        <f t="shared" si="2"/>
        <v>HTB</v>
      </c>
      <c r="AC19" s="285">
        <f t="shared" si="3"/>
        <v>13</v>
      </c>
      <c r="AD19" s="285">
        <f t="shared" si="4"/>
        <v>5</v>
      </c>
      <c r="AG19" s="295" t="str">
        <f>IF(AB19="","",VLOOKUP(AB19,ADMIN2026!$A$159:$Z$214,AD19+2+AC19,FALSE))</f>
        <v>unknown</v>
      </c>
    </row>
    <row r="20" spans="1:33" ht="17.100000000000001" customHeight="1">
      <c r="A20" s="325">
        <v>15</v>
      </c>
      <c r="B20" s="294">
        <f>IF(Y20&lt;0.1,"",VLOOKUP($V$3,'Club and ADMIN lookup'!$B$49:$FU$70,Y20,FALSE)*Z20)</f>
        <v>66</v>
      </c>
      <c r="C20" s="295" t="str">
        <f t="shared" si="0"/>
        <v/>
      </c>
      <c r="D20" s="327" t="str">
        <f>IF(B20="","",VLOOKUP(B20,'Club and ADMIN lookup'!$A$2:$B$25,2,FALSE))</f>
        <v>Tipton</v>
      </c>
      <c r="E20" s="328"/>
      <c r="F20" s="328"/>
      <c r="G20" s="328"/>
      <c r="H20" s="328"/>
      <c r="I20" s="328"/>
      <c r="J20" s="328"/>
      <c r="K20" s="328"/>
      <c r="L20" s="328"/>
      <c r="M20" s="328"/>
      <c r="N20" s="328"/>
      <c r="O20" s="328"/>
      <c r="P20" s="328"/>
      <c r="Q20" s="328"/>
      <c r="R20" s="328"/>
      <c r="S20" s="328"/>
      <c r="T20" s="328"/>
      <c r="U20" s="328"/>
      <c r="V20" s="328"/>
      <c r="W20" s="168"/>
      <c r="X20" s="285">
        <f>VLOOKUP('Club and ADMIN lookup'!$J$3,'Club and ADMIN lookup'!$U$7:$V$10,2,FALSE)</f>
        <v>8</v>
      </c>
      <c r="Y20" s="285">
        <f>VLOOKUP($A20,'Club and ADMIN lookup'!$I$7:$Q$26,$X20,FALSE)</f>
        <v>140</v>
      </c>
      <c r="Z20" s="285">
        <f>VLOOKUP($A20,'Club and ADMIN lookup'!$I$7:$Q$26,$X20+1,FALSE)</f>
        <v>11</v>
      </c>
      <c r="AA20" s="285" t="str">
        <f t="shared" si="1"/>
        <v>B</v>
      </c>
      <c r="AB20" s="285" t="str">
        <f t="shared" si="2"/>
        <v>HTB</v>
      </c>
      <c r="AC20" s="285">
        <f t="shared" si="3"/>
        <v>13</v>
      </c>
      <c r="AD20" s="285">
        <f t="shared" si="4"/>
        <v>6</v>
      </c>
      <c r="AG20" s="295" t="str">
        <f>IF(AB20="","",VLOOKUP(AB20,ADMIN2026!$A$159:$Z$214,AD20+2+AC20,FALSE))</f>
        <v>unknown</v>
      </c>
    </row>
    <row r="21" spans="1:33" ht="17.100000000000001" customHeight="1">
      <c r="A21" s="325">
        <v>16</v>
      </c>
      <c r="B21" s="294">
        <f>IF(Y21&lt;0.1,"",VLOOKUP($V$3,'Club and ADMIN lookup'!$B$49:$FU$70,Y21,FALSE)*Z21)</f>
        <v>77</v>
      </c>
      <c r="C21" s="295" t="str">
        <f t="shared" si="0"/>
        <v/>
      </c>
      <c r="D21" s="327" t="str">
        <f>IF(B21="","",VLOOKUP(B21,'Club and ADMIN lookup'!$A$2:$B$25,2,FALSE))</f>
        <v>Worc</v>
      </c>
      <c r="E21" s="328"/>
      <c r="F21" s="328"/>
      <c r="G21" s="328"/>
      <c r="H21" s="328"/>
      <c r="I21" s="328"/>
      <c r="J21" s="328"/>
      <c r="K21" s="328"/>
      <c r="L21" s="328"/>
      <c r="M21" s="328"/>
      <c r="N21" s="328"/>
      <c r="O21" s="328"/>
      <c r="P21" s="328"/>
      <c r="Q21" s="328"/>
      <c r="R21" s="328"/>
      <c r="S21" s="328"/>
      <c r="T21" s="328"/>
      <c r="U21" s="328"/>
      <c r="V21" s="328"/>
      <c r="W21" s="168"/>
      <c r="X21" s="285">
        <f>VLOOKUP('Club and ADMIN lookup'!$J$3,'Club and ADMIN lookup'!$U$7:$V$10,2,FALSE)</f>
        <v>8</v>
      </c>
      <c r="Y21" s="285">
        <f>VLOOKUP($A21,'Club and ADMIN lookup'!$I$7:$Q$26,$X21,FALSE)</f>
        <v>141</v>
      </c>
      <c r="Z21" s="285">
        <f>VLOOKUP($A21,'Club and ADMIN lookup'!$I$7:$Q$26,$X21+1,FALSE)</f>
        <v>11</v>
      </c>
      <c r="AA21" s="285" t="str">
        <f t="shared" si="1"/>
        <v>B</v>
      </c>
      <c r="AB21" s="285" t="str">
        <f t="shared" si="2"/>
        <v>HTB</v>
      </c>
      <c r="AC21" s="285">
        <f t="shared" si="3"/>
        <v>13</v>
      </c>
      <c r="AD21" s="285">
        <f t="shared" si="4"/>
        <v>7</v>
      </c>
      <c r="AG21" s="295" t="str">
        <f>IF(AB21="","",VLOOKUP(AB21,ADMIN2026!$A$159:$Z$214,AD21+2+AC21,FALSE))</f>
        <v>unknown</v>
      </c>
    </row>
    <row r="22" spans="1:33" ht="17.100000000000001" customHeight="1">
      <c r="A22" s="325">
        <v>17</v>
      </c>
      <c r="B22" s="294" t="str">
        <f>IF(Y22&lt;0.1,"",VLOOKUP($V$3,'Club and ADMIN lookup'!$B$49:$FU$70,Y22,FALSE)*Z22)</f>
        <v/>
      </c>
      <c r="C22" s="295" t="str">
        <f t="shared" si="0"/>
        <v/>
      </c>
      <c r="D22" s="327" t="str">
        <f>IF(B22="","",VLOOKUP(B22,'Club and ADMIN lookup'!$A$2:$B$25,2,FALSE))</f>
        <v/>
      </c>
      <c r="E22" s="328"/>
      <c r="F22" s="328"/>
      <c r="G22" s="328"/>
      <c r="H22" s="328"/>
      <c r="I22" s="328"/>
      <c r="J22" s="328"/>
      <c r="K22" s="328"/>
      <c r="L22" s="328"/>
      <c r="M22" s="328"/>
      <c r="N22" s="328"/>
      <c r="O22" s="328"/>
      <c r="P22" s="328"/>
      <c r="Q22" s="328"/>
      <c r="R22" s="328"/>
      <c r="S22" s="328"/>
      <c r="T22" s="328"/>
      <c r="U22" s="328"/>
      <c r="V22" s="328"/>
      <c r="W22" s="168"/>
      <c r="X22" s="285">
        <f>VLOOKUP('Club and ADMIN lookup'!$J$3,'Club and ADMIN lookup'!$U$7:$V$10,2,FALSE)</f>
        <v>8</v>
      </c>
      <c r="Y22" s="285">
        <f>VLOOKUP($A22,'Club and ADMIN lookup'!$I$7:$Q$26,$X22,FALSE)</f>
        <v>0</v>
      </c>
      <c r="Z22" s="285">
        <f>VLOOKUP($A22,'Club and ADMIN lookup'!$I$7:$Q$26,$X22+1,FALSE)</f>
        <v>0</v>
      </c>
      <c r="AA22" s="285" t="str">
        <f t="shared" si="1"/>
        <v/>
      </c>
      <c r="AB22" s="285" t="str">
        <f t="shared" si="2"/>
        <v/>
      </c>
      <c r="AC22" s="285">
        <f t="shared" si="3"/>
        <v>13</v>
      </c>
      <c r="AD22" s="285" t="str">
        <f t="shared" si="4"/>
        <v/>
      </c>
      <c r="AG22" s="295" t="str">
        <f>IF(AB22="","",VLOOKUP(AB22,ADMIN2026!$A$159:$Z$214,AD22+2+AC22,FALSE))</f>
        <v/>
      </c>
    </row>
    <row r="23" spans="1:33" ht="17.100000000000001" customHeight="1">
      <c r="A23" s="325">
        <v>18</v>
      </c>
      <c r="B23" s="294" t="str">
        <f>IF(Y23&lt;0.1,"",VLOOKUP($V$3,'Club and ADMIN lookup'!$B$49:$FU$70,Y23,FALSE)*Z23)</f>
        <v/>
      </c>
      <c r="C23" s="295" t="str">
        <f t="shared" si="0"/>
        <v/>
      </c>
      <c r="D23" s="327" t="str">
        <f>IF(B23="","",VLOOKUP(B23,'Club and ADMIN lookup'!$A$2:$B$25,2,FALSE))</f>
        <v/>
      </c>
      <c r="E23" s="328"/>
      <c r="F23" s="328"/>
      <c r="G23" s="328"/>
      <c r="H23" s="328"/>
      <c r="I23" s="328"/>
      <c r="J23" s="328"/>
      <c r="K23" s="328"/>
      <c r="L23" s="328"/>
      <c r="M23" s="328"/>
      <c r="N23" s="328"/>
      <c r="O23" s="328"/>
      <c r="P23" s="328"/>
      <c r="Q23" s="328"/>
      <c r="R23" s="328"/>
      <c r="S23" s="328"/>
      <c r="T23" s="328"/>
      <c r="U23" s="328"/>
      <c r="V23" s="328"/>
      <c r="W23" s="168"/>
      <c r="X23" s="285">
        <f>VLOOKUP('Club and ADMIN lookup'!$J$3,'Club and ADMIN lookup'!$U$7:$V$10,2,FALSE)</f>
        <v>8</v>
      </c>
      <c r="Y23" s="285">
        <f>VLOOKUP($A23,'Club and ADMIN lookup'!$I$7:$Q$26,$X23,FALSE)</f>
        <v>0</v>
      </c>
      <c r="Z23" s="285">
        <f>VLOOKUP($A23,'Club and ADMIN lookup'!$I$7:$Q$26,$X23+1,FALSE)</f>
        <v>0</v>
      </c>
      <c r="AA23" s="285" t="str">
        <f t="shared" si="1"/>
        <v/>
      </c>
      <c r="AB23" s="285" t="str">
        <f t="shared" si="2"/>
        <v/>
      </c>
      <c r="AC23" s="285">
        <f t="shared" si="3"/>
        <v>13</v>
      </c>
      <c r="AD23" s="285" t="str">
        <f t="shared" si="4"/>
        <v/>
      </c>
      <c r="AG23" s="295" t="str">
        <f>IF(AB23="","",VLOOKUP(AB23,ADMIN2026!$A$159:$Z$214,AD23+2+AC23,FALSE))</f>
        <v/>
      </c>
    </row>
    <row r="24" spans="1:33" ht="17.100000000000001" customHeight="1">
      <c r="A24" s="325">
        <v>19</v>
      </c>
      <c r="B24" s="294" t="str">
        <f>IF(Y24&lt;0.1,"",VLOOKUP($V$3,'Club and ADMIN lookup'!$B$49:$FU$70,Y24,FALSE)*Z24)</f>
        <v/>
      </c>
      <c r="C24" s="295" t="str">
        <f t="shared" si="0"/>
        <v/>
      </c>
      <c r="D24" s="327" t="str">
        <f>IF(B24="","",VLOOKUP(B24,'Club and ADMIN lookup'!$A$2:$B$25,2,FALSE))</f>
        <v/>
      </c>
      <c r="E24" s="328"/>
      <c r="F24" s="328"/>
      <c r="G24" s="328"/>
      <c r="H24" s="328"/>
      <c r="I24" s="328"/>
      <c r="J24" s="328"/>
      <c r="K24" s="328"/>
      <c r="L24" s="328"/>
      <c r="M24" s="328"/>
      <c r="N24" s="328"/>
      <c r="O24" s="328"/>
      <c r="P24" s="328"/>
      <c r="Q24" s="328"/>
      <c r="R24" s="328"/>
      <c r="S24" s="328"/>
      <c r="T24" s="328"/>
      <c r="U24" s="328"/>
      <c r="V24" s="328"/>
      <c r="W24" s="168"/>
      <c r="X24" s="285">
        <f>VLOOKUP('Club and ADMIN lookup'!$J$3,'Club and ADMIN lookup'!$U$7:$V$10,2,FALSE)</f>
        <v>8</v>
      </c>
      <c r="Y24" s="285">
        <f>VLOOKUP($A24,'Club and ADMIN lookup'!$I$7:$Q$26,$X24,FALSE)</f>
        <v>0</v>
      </c>
      <c r="Z24" s="285">
        <f>VLOOKUP($A24,'Club and ADMIN lookup'!$I$7:$Q$26,$X24+1,FALSE)</f>
        <v>0</v>
      </c>
      <c r="AA24" s="285" t="str">
        <f t="shared" si="1"/>
        <v/>
      </c>
      <c r="AB24" s="285" t="str">
        <f t="shared" si="2"/>
        <v/>
      </c>
      <c r="AC24" s="285">
        <f t="shared" si="3"/>
        <v>13</v>
      </c>
      <c r="AD24" s="285" t="str">
        <f t="shared" si="4"/>
        <v/>
      </c>
      <c r="AG24" s="295" t="str">
        <f>IF(AB24="","",VLOOKUP(AB24,ADMIN2026!$A$159:$Z$214,AD24+2+AC24,FALSE))</f>
        <v/>
      </c>
    </row>
    <row r="25" spans="1:33" ht="17.100000000000001" customHeight="1">
      <c r="A25" s="325">
        <v>20</v>
      </c>
      <c r="B25" s="294" t="str">
        <f>IF(Y25&lt;0.1,"",VLOOKUP($V$3,'Club and ADMIN lookup'!$B$49:$FU$70,Y25,FALSE)*Z25)</f>
        <v/>
      </c>
      <c r="C25" s="295" t="str">
        <f t="shared" si="0"/>
        <v/>
      </c>
      <c r="D25" s="327" t="str">
        <f>IF(B25="","",VLOOKUP(B25,'Club and ADMIN lookup'!$A$2:$B$25,2,FALSE))</f>
        <v/>
      </c>
      <c r="E25" s="328"/>
      <c r="F25" s="328"/>
      <c r="G25" s="328"/>
      <c r="H25" s="328"/>
      <c r="I25" s="328"/>
      <c r="J25" s="328"/>
      <c r="K25" s="328"/>
      <c r="L25" s="328"/>
      <c r="M25" s="328"/>
      <c r="N25" s="328"/>
      <c r="O25" s="328"/>
      <c r="P25" s="328"/>
      <c r="Q25" s="328"/>
      <c r="R25" s="328"/>
      <c r="S25" s="328"/>
      <c r="T25" s="328"/>
      <c r="U25" s="328"/>
      <c r="V25" s="328"/>
      <c r="W25" s="168"/>
      <c r="X25" s="285">
        <f>VLOOKUP('Club and ADMIN lookup'!$J$3,'Club and ADMIN lookup'!$U$7:$V$10,2,FALSE)</f>
        <v>8</v>
      </c>
      <c r="Y25" s="285">
        <f>VLOOKUP($A25,'Club and ADMIN lookup'!$I$7:$Q$26,$X25,FALSE)</f>
        <v>0</v>
      </c>
      <c r="Z25" s="285">
        <f>VLOOKUP($A25,'Club and ADMIN lookup'!$I$7:$Q$26,$X25+1,FALSE)</f>
        <v>0</v>
      </c>
      <c r="AA25" s="285" t="str">
        <f t="shared" si="1"/>
        <v/>
      </c>
      <c r="AB25" s="285" t="str">
        <f t="shared" si="2"/>
        <v/>
      </c>
      <c r="AC25" s="285">
        <f t="shared" si="3"/>
        <v>13</v>
      </c>
      <c r="AD25" s="285" t="str">
        <f t="shared" si="4"/>
        <v/>
      </c>
      <c r="AG25" s="295" t="str">
        <f>IF(AB25="","",VLOOKUP(AB25,ADMIN2026!$A$159:$Z$214,AD25+2+AC25,FALSE))</f>
        <v/>
      </c>
    </row>
    <row r="26" spans="1:33" ht="15.75" customHeight="1">
      <c r="A26" s="330"/>
      <c r="B26" s="330"/>
      <c r="C26" s="331" t="s">
        <v>802</v>
      </c>
      <c r="D26" s="330"/>
      <c r="E26" s="330"/>
      <c r="F26" s="330"/>
      <c r="G26" s="332"/>
      <c r="H26" s="372" t="s">
        <v>899</v>
      </c>
      <c r="I26" s="372"/>
      <c r="J26" s="372"/>
      <c r="K26" s="372"/>
      <c r="L26" s="372"/>
      <c r="M26" s="372"/>
      <c r="N26" s="372"/>
      <c r="O26" s="330"/>
      <c r="P26" s="330"/>
      <c r="Q26" s="332"/>
      <c r="R26" s="330"/>
      <c r="S26" s="330"/>
      <c r="T26" s="330"/>
      <c r="U26" s="330"/>
      <c r="V26" s="330"/>
      <c r="W26" s="320"/>
      <c r="X26" s="320"/>
      <c r="Y26" s="320"/>
      <c r="Z26" s="320"/>
      <c r="AA26" s="320"/>
      <c r="AB26" s="320"/>
      <c r="AC26" s="320"/>
      <c r="AD26" s="320"/>
    </row>
    <row r="27" spans="1:33" ht="14.1" customHeight="1">
      <c r="A27" s="333" t="s">
        <v>804</v>
      </c>
      <c r="B27" s="333" t="s">
        <v>805</v>
      </c>
      <c r="C27" s="333" t="s">
        <v>806</v>
      </c>
      <c r="D27" s="333" t="s">
        <v>807</v>
      </c>
      <c r="E27" s="350" t="s">
        <v>808</v>
      </c>
      <c r="F27" s="345"/>
      <c r="G27" s="373"/>
      <c r="H27" s="333" t="s">
        <v>804</v>
      </c>
      <c r="I27" s="333" t="s">
        <v>805</v>
      </c>
      <c r="J27" s="350" t="s">
        <v>806</v>
      </c>
      <c r="K27" s="344"/>
      <c r="L27" s="345"/>
      <c r="M27" s="350" t="s">
        <v>807</v>
      </c>
      <c r="N27" s="345"/>
      <c r="O27" s="350" t="s">
        <v>808</v>
      </c>
      <c r="P27" s="345"/>
      <c r="Q27" s="373"/>
      <c r="R27" s="374" t="s">
        <v>809</v>
      </c>
      <c r="S27" s="375"/>
      <c r="T27" s="375"/>
      <c r="U27" s="375"/>
      <c r="V27" s="376"/>
      <c r="W27" s="168"/>
      <c r="X27" s="168"/>
      <c r="Y27" s="168"/>
      <c r="Z27" s="168"/>
      <c r="AA27" s="168"/>
      <c r="AB27" s="168"/>
      <c r="AC27" s="168"/>
      <c r="AD27" s="168"/>
    </row>
    <row r="28" spans="1:33" ht="15" customHeight="1">
      <c r="A28" s="333" t="s">
        <v>812</v>
      </c>
      <c r="B28" s="328"/>
      <c r="C28" s="328"/>
      <c r="D28" s="328"/>
      <c r="E28" s="328"/>
      <c r="F28" s="328"/>
      <c r="G28" s="373"/>
      <c r="H28" s="333" t="s">
        <v>812</v>
      </c>
      <c r="I28" s="328"/>
      <c r="J28" s="380"/>
      <c r="K28" s="381"/>
      <c r="L28" s="382"/>
      <c r="M28" s="380"/>
      <c r="N28" s="382"/>
      <c r="O28" s="328"/>
      <c r="P28" s="328"/>
      <c r="Q28" s="373"/>
      <c r="R28" s="377"/>
      <c r="S28" s="378"/>
      <c r="T28" s="378"/>
      <c r="U28" s="378"/>
      <c r="V28" s="379"/>
      <c r="W28" s="168"/>
      <c r="X28" s="168"/>
      <c r="Y28" s="168"/>
      <c r="Z28" s="168"/>
      <c r="AA28" s="168"/>
      <c r="AB28" s="168"/>
      <c r="AC28" s="168"/>
      <c r="AD28" s="168"/>
    </row>
    <row r="29" spans="1:33" ht="15" customHeight="1">
      <c r="A29" s="333" t="s">
        <v>814</v>
      </c>
      <c r="B29" s="328"/>
      <c r="C29" s="328"/>
      <c r="D29" s="328"/>
      <c r="E29" s="328"/>
      <c r="F29" s="328"/>
      <c r="G29" s="373"/>
      <c r="H29" s="333" t="s">
        <v>814</v>
      </c>
      <c r="I29" s="328"/>
      <c r="J29" s="380"/>
      <c r="K29" s="381"/>
      <c r="L29" s="382"/>
      <c r="M29" s="380"/>
      <c r="N29" s="382"/>
      <c r="O29" s="328"/>
      <c r="P29" s="328"/>
      <c r="Q29" s="373"/>
      <c r="R29" s="383"/>
      <c r="S29" s="384"/>
      <c r="T29" s="384"/>
      <c r="U29" s="384"/>
      <c r="V29" s="385"/>
      <c r="W29" s="168"/>
      <c r="X29" s="168"/>
      <c r="Y29" s="168"/>
      <c r="Z29" s="168"/>
      <c r="AA29" s="168"/>
      <c r="AB29" s="168"/>
      <c r="AC29" s="168"/>
      <c r="AD29" s="168"/>
    </row>
    <row r="30" spans="1:33" ht="15" customHeight="1">
      <c r="A30" s="333" t="s">
        <v>816</v>
      </c>
      <c r="B30" s="328"/>
      <c r="C30" s="328"/>
      <c r="D30" s="328"/>
      <c r="E30" s="328"/>
      <c r="F30" s="328"/>
      <c r="G30" s="373"/>
      <c r="H30" s="333" t="s">
        <v>816</v>
      </c>
      <c r="I30" s="328"/>
      <c r="J30" s="380"/>
      <c r="K30" s="381"/>
      <c r="L30" s="382"/>
      <c r="M30" s="380"/>
      <c r="N30" s="382"/>
      <c r="O30" s="328"/>
      <c r="P30" s="328"/>
      <c r="Q30" s="373"/>
      <c r="R30" s="386"/>
      <c r="S30" s="387"/>
      <c r="T30" s="387"/>
      <c r="U30" s="387"/>
      <c r="V30" s="388"/>
      <c r="W30" s="168"/>
      <c r="X30" s="168"/>
      <c r="Y30" s="168"/>
      <c r="Z30" s="168"/>
      <c r="AA30" s="168"/>
      <c r="AB30" s="168"/>
      <c r="AC30" s="168"/>
      <c r="AD30" s="168"/>
    </row>
    <row r="31" spans="1:33" ht="15" customHeight="1">
      <c r="A31" s="333" t="s">
        <v>818</v>
      </c>
      <c r="B31" s="328"/>
      <c r="C31" s="328"/>
      <c r="D31" s="328"/>
      <c r="E31" s="328"/>
      <c r="F31" s="328"/>
      <c r="G31" s="373"/>
      <c r="H31" s="333" t="s">
        <v>818</v>
      </c>
      <c r="I31" s="328"/>
      <c r="J31" s="380"/>
      <c r="K31" s="381"/>
      <c r="L31" s="382"/>
      <c r="M31" s="380"/>
      <c r="N31" s="382"/>
      <c r="O31" s="328"/>
      <c r="P31" s="328"/>
      <c r="Q31" s="373"/>
      <c r="R31" s="383"/>
      <c r="S31" s="384"/>
      <c r="T31" s="384"/>
      <c r="U31" s="384"/>
      <c r="V31" s="385"/>
      <c r="W31" s="168"/>
      <c r="X31" s="168"/>
      <c r="Y31" s="168"/>
      <c r="Z31" s="168"/>
      <c r="AA31" s="168"/>
      <c r="AB31" s="168"/>
      <c r="AC31" s="168"/>
      <c r="AD31" s="168"/>
    </row>
    <row r="32" spans="1:33" ht="15" customHeight="1">
      <c r="A32" s="333" t="s">
        <v>820</v>
      </c>
      <c r="B32" s="328"/>
      <c r="C32" s="328"/>
      <c r="D32" s="328"/>
      <c r="E32" s="328"/>
      <c r="F32" s="328"/>
      <c r="G32" s="373"/>
      <c r="H32" s="333" t="s">
        <v>820</v>
      </c>
      <c r="I32" s="328"/>
      <c r="J32" s="380"/>
      <c r="K32" s="381"/>
      <c r="L32" s="382"/>
      <c r="M32" s="380"/>
      <c r="N32" s="382"/>
      <c r="O32" s="328"/>
      <c r="P32" s="328"/>
      <c r="Q32" s="373"/>
      <c r="R32" s="386"/>
      <c r="S32" s="387"/>
      <c r="T32" s="387"/>
      <c r="U32" s="387"/>
      <c r="V32" s="388"/>
      <c r="W32" s="168"/>
      <c r="X32" s="168"/>
      <c r="Y32" s="168"/>
      <c r="Z32" s="168"/>
      <c r="AA32" s="168"/>
      <c r="AB32" s="168"/>
      <c r="AC32" s="168"/>
      <c r="AD32" s="168"/>
    </row>
    <row r="33" spans="1:30" ht="15" customHeight="1">
      <c r="A33" s="333" t="s">
        <v>822</v>
      </c>
      <c r="B33" s="328"/>
      <c r="C33" s="328"/>
      <c r="D33" s="328"/>
      <c r="E33" s="328"/>
      <c r="F33" s="328"/>
      <c r="G33" s="373"/>
      <c r="H33" s="333" t="s">
        <v>822</v>
      </c>
      <c r="I33" s="328"/>
      <c r="J33" s="380"/>
      <c r="K33" s="381"/>
      <c r="L33" s="382"/>
      <c r="M33" s="380"/>
      <c r="N33" s="382"/>
      <c r="O33" s="328"/>
      <c r="P33" s="328"/>
      <c r="Q33" s="373"/>
      <c r="R33" s="374" t="s">
        <v>823</v>
      </c>
      <c r="S33" s="375"/>
      <c r="T33" s="375"/>
      <c r="U33" s="375"/>
      <c r="V33" s="376"/>
      <c r="W33" s="168"/>
      <c r="X33" s="168"/>
      <c r="Y33" s="168"/>
      <c r="Z33" s="168"/>
      <c r="AA33" s="168"/>
      <c r="AB33" s="168"/>
      <c r="AC33" s="168"/>
      <c r="AD33" s="168"/>
    </row>
    <row r="34" spans="1:30" ht="15" customHeight="1">
      <c r="A34" s="333" t="s">
        <v>825</v>
      </c>
      <c r="B34" s="328"/>
      <c r="C34" s="328"/>
      <c r="D34" s="328"/>
      <c r="E34" s="328"/>
      <c r="F34" s="328"/>
      <c r="G34" s="373"/>
      <c r="H34" s="333" t="s">
        <v>825</v>
      </c>
      <c r="I34" s="328"/>
      <c r="J34" s="380"/>
      <c r="K34" s="381"/>
      <c r="L34" s="382"/>
      <c r="M34" s="380"/>
      <c r="N34" s="382"/>
      <c r="O34" s="328"/>
      <c r="P34" s="328"/>
      <c r="Q34" s="373"/>
      <c r="R34" s="377"/>
      <c r="S34" s="378"/>
      <c r="T34" s="378"/>
      <c r="U34" s="378"/>
      <c r="V34" s="379"/>
      <c r="W34" s="168"/>
      <c r="X34" s="168"/>
      <c r="Y34" s="168"/>
      <c r="Z34" s="168"/>
      <c r="AA34" s="168"/>
      <c r="AB34" s="168"/>
      <c r="AC34" s="168"/>
      <c r="AD34" s="168"/>
    </row>
    <row r="35" spans="1:30" ht="15" customHeight="1">
      <c r="A35" s="333" t="s">
        <v>827</v>
      </c>
      <c r="B35" s="328"/>
      <c r="C35" s="328"/>
      <c r="D35" s="328"/>
      <c r="E35" s="328"/>
      <c r="F35" s="328"/>
      <c r="G35" s="373"/>
      <c r="H35" s="333" t="s">
        <v>827</v>
      </c>
      <c r="I35" s="328"/>
      <c r="J35" s="380"/>
      <c r="K35" s="381"/>
      <c r="L35" s="382"/>
      <c r="M35" s="380"/>
      <c r="N35" s="382"/>
      <c r="O35" s="328"/>
      <c r="P35" s="328"/>
      <c r="Q35" s="389" t="s">
        <v>900</v>
      </c>
      <c r="R35" s="390"/>
      <c r="S35" s="390"/>
      <c r="T35" s="390"/>
      <c r="U35" s="390"/>
      <c r="V35" s="390"/>
      <c r="W35" s="168"/>
      <c r="X35" s="168"/>
      <c r="Y35" s="168"/>
      <c r="Z35" s="168"/>
      <c r="AA35" s="168"/>
      <c r="AB35" s="168"/>
      <c r="AC35" s="168"/>
      <c r="AD35" s="168"/>
    </row>
    <row r="36" spans="1:30" ht="15" customHeight="1">
      <c r="A36" s="168"/>
      <c r="B36" s="168"/>
      <c r="C36" s="335"/>
      <c r="D36" s="391" t="s">
        <v>829</v>
      </c>
      <c r="E36" s="391"/>
      <c r="F36" s="391"/>
      <c r="G36" s="391"/>
      <c r="H36" s="391"/>
      <c r="I36" s="391"/>
      <c r="J36" s="391"/>
      <c r="K36" s="391"/>
      <c r="L36" s="168"/>
      <c r="M36" s="168"/>
      <c r="N36" s="168"/>
      <c r="O36" s="168"/>
      <c r="P36" s="168"/>
      <c r="Q36" s="168"/>
      <c r="R36" s="168"/>
      <c r="S36" s="168"/>
      <c r="T36" s="168"/>
      <c r="U36" s="168"/>
      <c r="V36" s="168"/>
      <c r="W36" s="168"/>
      <c r="X36" s="168"/>
      <c r="Y36" s="168"/>
      <c r="Z36" s="168"/>
      <c r="AA36" s="168"/>
      <c r="AB36" s="168"/>
      <c r="AC36" s="168"/>
      <c r="AD36" s="168"/>
    </row>
    <row r="37" spans="1:30" ht="15" customHeight="1">
      <c r="A37" s="333" t="s">
        <v>804</v>
      </c>
      <c r="B37" s="333" t="s">
        <v>805</v>
      </c>
      <c r="C37" s="333" t="s">
        <v>806</v>
      </c>
      <c r="D37" s="333" t="s">
        <v>807</v>
      </c>
      <c r="E37" s="350" t="s">
        <v>808</v>
      </c>
      <c r="F37" s="344"/>
      <c r="G37" s="336" t="s">
        <v>804</v>
      </c>
      <c r="H37" s="333" t="s">
        <v>805</v>
      </c>
      <c r="I37" s="392" t="s">
        <v>153</v>
      </c>
      <c r="J37" s="392"/>
      <c r="K37" s="392"/>
      <c r="L37" s="392" t="s">
        <v>61</v>
      </c>
      <c r="M37" s="392"/>
      <c r="N37" s="392" t="s">
        <v>830</v>
      </c>
      <c r="O37" s="392"/>
      <c r="P37" s="168"/>
      <c r="Q37" s="168"/>
      <c r="R37" s="168"/>
      <c r="S37" s="168"/>
      <c r="T37" s="168"/>
      <c r="U37" s="168"/>
      <c r="V37" s="168"/>
      <c r="W37" s="168"/>
      <c r="X37" s="168"/>
      <c r="Y37" s="168"/>
      <c r="Z37" s="168"/>
      <c r="AA37" s="168"/>
      <c r="AB37" s="168"/>
      <c r="AC37" s="168"/>
      <c r="AD37" s="168"/>
    </row>
    <row r="38" spans="1:30" ht="15" customHeight="1">
      <c r="A38" s="333" t="s">
        <v>832</v>
      </c>
      <c r="B38" s="328"/>
      <c r="C38" s="328"/>
      <c r="D38" s="328"/>
      <c r="E38" s="328"/>
      <c r="F38" s="334"/>
      <c r="G38" s="336" t="s">
        <v>834</v>
      </c>
      <c r="H38" s="328"/>
      <c r="I38" s="393"/>
      <c r="J38" s="393"/>
      <c r="K38" s="393"/>
      <c r="L38" s="393"/>
      <c r="M38" s="393"/>
      <c r="N38" s="337"/>
      <c r="O38" s="337"/>
      <c r="P38" s="168"/>
      <c r="Q38" s="168"/>
      <c r="R38" s="168"/>
      <c r="S38" s="168"/>
      <c r="T38" s="168"/>
      <c r="U38" s="168"/>
      <c r="V38" s="168"/>
      <c r="W38" s="168"/>
      <c r="X38" s="168"/>
      <c r="Y38" s="168"/>
      <c r="Z38" s="168"/>
      <c r="AA38" s="168"/>
      <c r="AB38" s="168"/>
      <c r="AC38" s="168"/>
      <c r="AD38" s="168"/>
    </row>
    <row r="39" spans="1:30" ht="15" customHeight="1">
      <c r="A39" s="333" t="s">
        <v>835</v>
      </c>
      <c r="B39" s="328"/>
      <c r="C39" s="328"/>
      <c r="D39" s="328"/>
      <c r="E39" s="328"/>
      <c r="F39" s="334"/>
      <c r="G39" s="336" t="s">
        <v>836</v>
      </c>
      <c r="H39" s="328"/>
      <c r="I39" s="393"/>
      <c r="J39" s="393"/>
      <c r="K39" s="393"/>
      <c r="L39" s="393"/>
      <c r="M39" s="393"/>
      <c r="N39" s="337"/>
      <c r="O39" s="337"/>
      <c r="P39" s="168"/>
      <c r="Q39" s="168"/>
      <c r="R39" s="168"/>
      <c r="S39" s="168"/>
      <c r="T39" s="168"/>
      <c r="U39" s="168"/>
      <c r="V39" s="168"/>
      <c r="W39" s="168"/>
      <c r="X39" s="168"/>
      <c r="Y39" s="168"/>
      <c r="Z39" s="168"/>
      <c r="AA39" s="168"/>
      <c r="AB39" s="168"/>
      <c r="AC39" s="168"/>
      <c r="AD39" s="168"/>
    </row>
    <row r="40" spans="1:30" ht="15" customHeight="1">
      <c r="A40" s="333" t="s">
        <v>837</v>
      </c>
      <c r="B40" s="328"/>
      <c r="C40" s="328"/>
      <c r="D40" s="328"/>
      <c r="E40" s="328"/>
      <c r="F40" s="334"/>
      <c r="G40" s="336" t="s">
        <v>838</v>
      </c>
      <c r="H40" s="328"/>
      <c r="I40" s="393"/>
      <c r="J40" s="393"/>
      <c r="K40" s="393"/>
      <c r="L40" s="393"/>
      <c r="M40" s="393"/>
      <c r="N40" s="337"/>
      <c r="O40" s="337"/>
      <c r="P40" s="168"/>
      <c r="Q40" s="168"/>
      <c r="R40" s="168"/>
      <c r="S40" s="168"/>
      <c r="T40" s="168"/>
      <c r="U40" s="168"/>
      <c r="V40" s="168"/>
      <c r="W40" s="168"/>
      <c r="X40" s="168"/>
      <c r="Y40" s="168"/>
      <c r="Z40" s="168"/>
      <c r="AA40" s="168"/>
      <c r="AB40" s="168"/>
      <c r="AC40" s="168"/>
      <c r="AD40" s="168"/>
    </row>
    <row r="41" spans="1:30" ht="15" customHeight="1">
      <c r="A41" s="333" t="s">
        <v>839</v>
      </c>
      <c r="B41" s="328"/>
      <c r="C41" s="328"/>
      <c r="D41" s="328"/>
      <c r="E41" s="328"/>
      <c r="F41" s="334"/>
      <c r="G41" s="336" t="s">
        <v>840</v>
      </c>
      <c r="H41" s="328"/>
      <c r="I41" s="393"/>
      <c r="J41" s="393"/>
      <c r="K41" s="393"/>
      <c r="L41" s="393"/>
      <c r="M41" s="393"/>
      <c r="N41" s="337"/>
      <c r="O41" s="337"/>
      <c r="P41" s="168"/>
      <c r="Q41" s="168"/>
      <c r="R41" s="168"/>
      <c r="S41" s="168"/>
      <c r="T41" s="168"/>
      <c r="U41" s="168"/>
      <c r="V41" s="168"/>
      <c r="W41" s="168"/>
      <c r="X41" s="168"/>
      <c r="Y41" s="168"/>
      <c r="Z41" s="168"/>
      <c r="AA41" s="168"/>
      <c r="AB41" s="168"/>
      <c r="AC41" s="168"/>
      <c r="AD41" s="168"/>
    </row>
    <row r="42" spans="1:30">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sheetProtection algorithmName="SHA-512" hashValue="Wzx6X4WxNfsqMQeC+2G0kEdaY7glr4rbNgMiqtbw/FLnBGZZ14J9/58mJR4qupafozmynRbvbguFYldtKRL8IQ==" saltValue="8G6Z/S2YmJkqNJcX8trOZw==" spinCount="100000" sheet="1" objects="1" scenarios="1"/>
  <mergeCells count="78">
    <mergeCell ref="I41:K41"/>
    <mergeCell ref="L41:M41"/>
    <mergeCell ref="I38:K38"/>
    <mergeCell ref="L38:M38"/>
    <mergeCell ref="I39:K39"/>
    <mergeCell ref="L39:M39"/>
    <mergeCell ref="I40:K40"/>
    <mergeCell ref="L40:M40"/>
    <mergeCell ref="Q35:V35"/>
    <mergeCell ref="D36:K36"/>
    <mergeCell ref="E37:F37"/>
    <mergeCell ref="I37:K37"/>
    <mergeCell ref="L37:M37"/>
    <mergeCell ref="N37:O37"/>
    <mergeCell ref="R33:V34"/>
    <mergeCell ref="J34:L34"/>
    <mergeCell ref="M34:N34"/>
    <mergeCell ref="J31:L31"/>
    <mergeCell ref="M31:N31"/>
    <mergeCell ref="R31:V32"/>
    <mergeCell ref="J32:L32"/>
    <mergeCell ref="M32:N32"/>
    <mergeCell ref="O27:P27"/>
    <mergeCell ref="Q27:Q34"/>
    <mergeCell ref="R27:V28"/>
    <mergeCell ref="J28:L28"/>
    <mergeCell ref="E5:F5"/>
    <mergeCell ref="G5:H5"/>
    <mergeCell ref="I5:J5"/>
    <mergeCell ref="K5:L5"/>
    <mergeCell ref="N5:O5"/>
    <mergeCell ref="M28:N28"/>
    <mergeCell ref="J29:L29"/>
    <mergeCell ref="M29:N29"/>
    <mergeCell ref="R29:V30"/>
    <mergeCell ref="J30:L30"/>
    <mergeCell ref="M30:N30"/>
    <mergeCell ref="J33:L33"/>
    <mergeCell ref="H26:N26"/>
    <mergeCell ref="E27:F27"/>
    <mergeCell ref="G27:G35"/>
    <mergeCell ref="J27:L27"/>
    <mergeCell ref="M27:N27"/>
    <mergeCell ref="M33:N33"/>
    <mergeCell ref="J35:L35"/>
    <mergeCell ref="M35:N35"/>
    <mergeCell ref="T4:U4"/>
    <mergeCell ref="V4:V5"/>
    <mergeCell ref="X4:X5"/>
    <mergeCell ref="Y4:Y5"/>
    <mergeCell ref="Z4:Z5"/>
    <mergeCell ref="T5:U5"/>
    <mergeCell ref="R4:S4"/>
    <mergeCell ref="P5:Q5"/>
    <mergeCell ref="R5:S5"/>
    <mergeCell ref="A4:A5"/>
    <mergeCell ref="B4:B5"/>
    <mergeCell ref="C4:C5"/>
    <mergeCell ref="D4:D5"/>
    <mergeCell ref="E4:F4"/>
    <mergeCell ref="G4:H4"/>
    <mergeCell ref="I4:J4"/>
    <mergeCell ref="K4:L4"/>
    <mergeCell ref="M4:M5"/>
    <mergeCell ref="N4:O4"/>
    <mergeCell ref="P4:Q4"/>
    <mergeCell ref="T3:U3"/>
    <mergeCell ref="A1:C1"/>
    <mergeCell ref="F1:K1"/>
    <mergeCell ref="L1:M1"/>
    <mergeCell ref="O1:S1"/>
    <mergeCell ref="U1:V1"/>
    <mergeCell ref="A2:V2"/>
    <mergeCell ref="A3:B3"/>
    <mergeCell ref="F3:G3"/>
    <mergeCell ref="I3:J3"/>
    <mergeCell ref="M3:N3"/>
    <mergeCell ref="P3:Q3"/>
  </mergeCells>
  <pageMargins left="0.7" right="0.7" top="0.75" bottom="0.75" header="0.3" footer="0.3"/>
  <pageSetup paperSize="9" scale="73" orientation="landscape"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3"/>
  <sheetViews>
    <sheetView workbookViewId="0"/>
  </sheetViews>
  <sheetFormatPr defaultRowHeight="14.4"/>
  <cols>
    <col min="1" max="1" width="136.6640625" customWidth="1"/>
  </cols>
  <sheetData>
    <row r="1" spans="1:1">
      <c r="A1" s="3" t="s">
        <v>258</v>
      </c>
    </row>
    <row r="3" spans="1:1">
      <c r="A3" t="s">
        <v>259</v>
      </c>
    </row>
  </sheetData>
  <sheetProtection algorithmName="SHA-512" hashValue="mMCXwNC5Ca78WtyVa39+b1OTQT89ADuyUiqbTeKuRMxYMabIkv+iQDMSFj6Y2bWizEO19klz5WsV6O2iM164Lg==" saltValue="vnVcWqZmGUP8tH32LIxa2g=="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317"/>
  <sheetViews>
    <sheetView zoomScale="80" zoomScaleNormal="80" workbookViewId="0">
      <selection activeCell="H1" sqref="H1:I1048576"/>
    </sheetView>
  </sheetViews>
  <sheetFormatPr defaultRowHeight="14.4"/>
  <cols>
    <col min="2" max="2" width="10.6640625" customWidth="1"/>
    <col min="3" max="3" width="20.88671875" customWidth="1"/>
    <col min="4" max="4" width="10.33203125" customWidth="1"/>
    <col min="5" max="5" width="11.44140625" customWidth="1"/>
    <col min="6" max="6" width="12.88671875" customWidth="1"/>
    <col min="7" max="7" width="12.5546875" style="14" customWidth="1"/>
    <col min="8" max="9" width="9.109375" hidden="1" customWidth="1"/>
    <col min="10" max="10" width="8.88671875" customWidth="1"/>
    <col min="13" max="18" width="9.109375" hidden="1" customWidth="1"/>
    <col min="19" max="19" width="10.44140625" hidden="1" customWidth="1"/>
    <col min="20" max="21" width="9.109375" hidden="1" customWidth="1"/>
    <col min="22" max="22" width="9.6640625" hidden="1" customWidth="1"/>
    <col min="23" max="23" width="10.5546875" hidden="1" customWidth="1"/>
    <col min="24" max="24" width="11.88671875" customWidth="1"/>
  </cols>
  <sheetData>
    <row r="1" spans="1:36">
      <c r="A1" t="s">
        <v>148</v>
      </c>
      <c r="AA1" s="60" t="s">
        <v>81</v>
      </c>
      <c r="AB1" s="60"/>
      <c r="AC1" s="61" t="str">
        <f>ADMIN2026!$D$12</f>
        <v>B&amp;R</v>
      </c>
      <c r="AD1" s="61" t="str">
        <f>ADMIN2026!$D$13</f>
        <v>Chelt</v>
      </c>
      <c r="AE1" s="61" t="str">
        <f>ADMIN2026!$D$14</f>
        <v>D&amp;S</v>
      </c>
      <c r="AF1" s="61" t="str">
        <f>ADMIN2026!$D$15</f>
        <v>HereF</v>
      </c>
      <c r="AG1" s="61" t="str">
        <f>ADMIN2026!$D$16</f>
        <v>K&amp;S</v>
      </c>
      <c r="AH1" s="61" t="str">
        <f>ADMIN2026!$D$17</f>
        <v>Tipton</v>
      </c>
      <c r="AI1" s="61" t="str">
        <f>ADMIN2026!$D$18</f>
        <v>Worc</v>
      </c>
      <c r="AJ1" s="61" t="str">
        <f>ADMIN2026!$D$19</f>
        <v>Yate</v>
      </c>
    </row>
    <row r="2" spans="1:36">
      <c r="A2" s="62" t="s">
        <v>0</v>
      </c>
      <c r="B2" s="62" t="s">
        <v>0</v>
      </c>
      <c r="C2" s="62">
        <v>100</v>
      </c>
      <c r="D2" s="62" t="s">
        <v>58</v>
      </c>
      <c r="H2" t="s">
        <v>66</v>
      </c>
      <c r="I2" t="s">
        <v>67</v>
      </c>
      <c r="AA2" s="60" t="s">
        <v>82</v>
      </c>
      <c r="AB2" s="60"/>
      <c r="AC2" s="61">
        <f>SUM(AC4:AC317)</f>
        <v>0</v>
      </c>
      <c r="AD2" s="61">
        <f t="shared" ref="AD2:AJ2" si="0">SUM(AD4:AD317)</f>
        <v>0</v>
      </c>
      <c r="AE2" s="61">
        <f>SUM(AE4:AE317)</f>
        <v>0</v>
      </c>
      <c r="AF2" s="61">
        <f t="shared" si="0"/>
        <v>0</v>
      </c>
      <c r="AG2" s="61">
        <f t="shared" si="0"/>
        <v>0</v>
      </c>
      <c r="AH2" s="61">
        <f t="shared" si="0"/>
        <v>0</v>
      </c>
      <c r="AI2" s="61">
        <f t="shared" si="0"/>
        <v>0</v>
      </c>
      <c r="AJ2" s="61">
        <f t="shared" si="0"/>
        <v>0</v>
      </c>
    </row>
    <row r="3" spans="1:36">
      <c r="A3" s="3">
        <f>C2</f>
        <v>100</v>
      </c>
      <c r="B3" s="37" t="s">
        <v>51</v>
      </c>
      <c r="C3" s="37" t="s">
        <v>62</v>
      </c>
      <c r="D3" s="5"/>
      <c r="E3" s="37" t="s">
        <v>63</v>
      </c>
      <c r="F3" s="37" t="s">
        <v>76</v>
      </c>
      <c r="G3" s="63" t="s">
        <v>77</v>
      </c>
      <c r="H3" s="37">
        <f>VLOOKUP(A3,ADMIN2026!$O$146:$Z$166,12,FALSE)</f>
        <v>3</v>
      </c>
      <c r="I3" s="37">
        <f>ADMIN2026!$E$144</f>
        <v>24</v>
      </c>
      <c r="J3" s="37" t="s">
        <v>79</v>
      </c>
      <c r="K3" s="37" t="s">
        <v>59</v>
      </c>
      <c r="L3" s="37" t="s">
        <v>83</v>
      </c>
      <c r="M3" s="3" t="s">
        <v>132</v>
      </c>
      <c r="N3" s="3" t="s">
        <v>132</v>
      </c>
      <c r="O3" s="3" t="s">
        <v>133</v>
      </c>
      <c r="P3" s="3" t="s">
        <v>193</v>
      </c>
      <c r="Q3" s="3" t="s">
        <v>137</v>
      </c>
      <c r="R3" s="3" t="s">
        <v>192</v>
      </c>
      <c r="S3" s="3" t="s">
        <v>134</v>
      </c>
      <c r="T3" s="3" t="s">
        <v>135</v>
      </c>
      <c r="U3" s="3" t="s">
        <v>194</v>
      </c>
      <c r="V3" s="3" t="s">
        <v>195</v>
      </c>
      <c r="W3" s="3" t="s">
        <v>197</v>
      </c>
      <c r="X3" s="3" t="s">
        <v>136</v>
      </c>
      <c r="Y3" s="3" t="s">
        <v>236</v>
      </c>
      <c r="Z3" s="3"/>
      <c r="AA3" s="3"/>
    </row>
    <row r="4" spans="1:36">
      <c r="A4" s="64" t="s">
        <v>27</v>
      </c>
      <c r="B4" s="37" t="s">
        <v>59</v>
      </c>
      <c r="C4" s="37" t="s">
        <v>60</v>
      </c>
      <c r="D4" s="37" t="s">
        <v>61</v>
      </c>
      <c r="E4" s="37" t="s">
        <v>108</v>
      </c>
      <c r="F4" s="37" t="s">
        <v>78</v>
      </c>
      <c r="G4" s="63" t="s">
        <v>99</v>
      </c>
      <c r="H4" s="37" t="s">
        <v>65</v>
      </c>
      <c r="I4" s="37"/>
      <c r="J4" s="37" t="s">
        <v>80</v>
      </c>
      <c r="K4" s="37" t="s">
        <v>80</v>
      </c>
      <c r="L4" s="37" t="s">
        <v>80</v>
      </c>
      <c r="M4" s="3" t="s">
        <v>192</v>
      </c>
      <c r="N4" s="3" t="s">
        <v>130</v>
      </c>
      <c r="O4" s="3" t="s">
        <v>130</v>
      </c>
      <c r="P4" s="3" t="s">
        <v>130</v>
      </c>
      <c r="Q4" s="3" t="s">
        <v>131</v>
      </c>
      <c r="R4" s="3" t="s">
        <v>131</v>
      </c>
      <c r="S4" s="3" t="s">
        <v>131</v>
      </c>
      <c r="T4" s="3" t="s">
        <v>131</v>
      </c>
      <c r="U4" s="3" t="s">
        <v>131</v>
      </c>
      <c r="V4" s="3" t="s">
        <v>196</v>
      </c>
      <c r="W4" s="3" t="s">
        <v>196</v>
      </c>
      <c r="X4" s="3" t="s">
        <v>146</v>
      </c>
      <c r="Y4" s="3" t="s">
        <v>237</v>
      </c>
      <c r="Z4" s="3"/>
      <c r="AA4" s="3"/>
      <c r="AC4" t="str">
        <f>ADMIN2026!$D$12</f>
        <v>B&amp;R</v>
      </c>
      <c r="AD4" t="str">
        <f>ADMIN2026!$D$13</f>
        <v>Chelt</v>
      </c>
      <c r="AE4" t="str">
        <f>ADMIN2026!$D$14</f>
        <v>D&amp;S</v>
      </c>
      <c r="AF4" t="str">
        <f>ADMIN2026!$D$15</f>
        <v>HereF</v>
      </c>
      <c r="AG4" t="str">
        <f>ADMIN2026!$D$16</f>
        <v>K&amp;S</v>
      </c>
      <c r="AH4" t="str">
        <f>ADMIN2026!$D$17</f>
        <v>Tipton</v>
      </c>
      <c r="AI4" t="str">
        <f>ADMIN2026!$D$18</f>
        <v>Worc</v>
      </c>
      <c r="AJ4" t="str">
        <f>ADMIN2026!$D$19</f>
        <v>Yate</v>
      </c>
    </row>
    <row r="5" spans="1:36">
      <c r="B5" s="94">
        <v>1</v>
      </c>
      <c r="C5" s="38" t="str">
        <f>IF(D5="","",HLOOKUP(D5,ADMIN2026!$O$146:$Y$214,H5,FALSE))</f>
        <v/>
      </c>
      <c r="D5" s="38" t="str">
        <f>IF(E5="","",VLOOKUP(E5,ADMIN2026!$B$112:$D$141,2,FALSE))</f>
        <v/>
      </c>
      <c r="E5" s="4"/>
      <c r="F5" s="4"/>
      <c r="G5" s="6"/>
      <c r="H5" s="38" t="str">
        <f>IF(E5&gt;101,H3+2*I3,IF(E5&gt;10,H3+I3,IF(E5&gt;0,H3,"")))</f>
        <v/>
      </c>
      <c r="I5" s="38"/>
      <c r="J5" s="38">
        <f>VLOOKUP(B5,ADMIN2026!$B$64:$E$73,2,FALSE)*IF(G5="DQ",0,1)*IF(G5="DNF",0,1)*IF(G5="DNS",0,1)*IF(G5="",0,1)</f>
        <v>0</v>
      </c>
      <c r="K5" s="94">
        <f>J5</f>
        <v>0</v>
      </c>
      <c r="L5" s="38">
        <f>IF(D5="",0,IF(G5="NT",0,IF(G5="DQ",0,IF(G5="DNF",0,IF(G5="DNS",0,IF(F5+G5&lt;0.1,0,IF(60*F5+G5&gt;VLOOKUP(A3,ADMIN2026!$G$91:$I$109,3,FALSE),0,ADMIN2026!$D$89)))))))</f>
        <v>0</v>
      </c>
      <c r="M5">
        <f>INT(G5/10)</f>
        <v>0</v>
      </c>
      <c r="N5" s="8">
        <f>INT(G5)-10*M5</f>
        <v>0</v>
      </c>
      <c r="O5" s="8">
        <f t="shared" ref="O5" si="1">INT((INT(10*(G5-N5-10*M5)+0.001))/1)</f>
        <v>0</v>
      </c>
      <c r="P5" s="8">
        <f>INT(100*(G5-N5-10*M5-O5/10)+0.5)</f>
        <v>0</v>
      </c>
      <c r="Q5" s="7">
        <f>F5</f>
        <v>0</v>
      </c>
      <c r="R5" s="7">
        <f>M5</f>
        <v>0</v>
      </c>
      <c r="S5" s="7">
        <f>N5</f>
        <v>0</v>
      </c>
      <c r="T5" s="7">
        <f>O5</f>
        <v>0</v>
      </c>
      <c r="U5" s="7">
        <f>P5</f>
        <v>0</v>
      </c>
      <c r="V5" t="str">
        <f>IF(G5="DQ","DQ",IF(G5="NT","NT",IF(G5="DNF","DNF",IF(G5="DNS","DNS",IF(D5="","",IF(F5="",IF(M5&gt;0,CONCATENATE(R5,S5,".",T5),CONCATENATE(S5,".",T5)),CONCATENATE(Q5,":",R5,S5,".",T5)))))))</f>
        <v/>
      </c>
      <c r="W5" t="str">
        <f>IF(G5="DQ","DQ",IF(G5="NT","NT",IF(G5="DNF","DNF",IF(G5="DNS","DNS",IF(D5="","",IF(F5="",IF(M5&gt;0,CONCATENATE(R5,S5,".",T5,U5),CONCATENATE(S5,".",T5,U5)),CONCATENATE(Q5,":",R5,S5,".",T5,U5)))))))</f>
        <v/>
      </c>
      <c r="X5" t="str">
        <f>IF(ADMIN2026!$G$8="Photo-finish timing",W5,V5)</f>
        <v/>
      </c>
      <c r="Y5" s="66" t="str">
        <f>IF(E5="","",IF(ADMIN2026!$G$8=ADMIN2026!$D$8,"",IF(P5&gt;0.5,"error 1/100th entry noted","")))</f>
        <v/>
      </c>
      <c r="AC5">
        <f>IF($D5=AC$1,$K5+$L5,0)</f>
        <v>0</v>
      </c>
      <c r="AD5">
        <f t="shared" ref="AD5:AJ12" si="2">IF($D5=AD$1,$K5+$L5,0)</f>
        <v>0</v>
      </c>
      <c r="AE5">
        <f t="shared" si="2"/>
        <v>0</v>
      </c>
      <c r="AF5">
        <f t="shared" si="2"/>
        <v>0</v>
      </c>
      <c r="AG5">
        <f t="shared" si="2"/>
        <v>0</v>
      </c>
      <c r="AH5">
        <f t="shared" si="2"/>
        <v>0</v>
      </c>
      <c r="AI5">
        <f t="shared" si="2"/>
        <v>0</v>
      </c>
      <c r="AJ5">
        <f t="shared" si="2"/>
        <v>0</v>
      </c>
    </row>
    <row r="6" spans="1:36">
      <c r="B6" s="94">
        <v>2</v>
      </c>
      <c r="C6" s="38" t="str">
        <f>IF(D6="","",HLOOKUP(D6,ADMIN2026!$O$146:$Y$214,H6,FALSE))</f>
        <v/>
      </c>
      <c r="D6" s="38" t="str">
        <f>IF(E6="","",VLOOKUP(E6,ADMIN2026!$B$112:$D$141,2,FALSE))</f>
        <v/>
      </c>
      <c r="E6" s="4"/>
      <c r="F6" s="4"/>
      <c r="G6" s="6"/>
      <c r="H6" s="38" t="str">
        <f>IF(E6&gt;101,H3+2*I3,IF(E6&gt;10,H3+I3,IF(E6&gt;0,H3,"")))</f>
        <v/>
      </c>
      <c r="I6" s="38"/>
      <c r="J6" s="38">
        <f>VLOOKUP(B6,ADMIN2026!$B$64:$E$73,2,FALSE)*IF(G6="DQ",0,1)*IF(G6="DNF",0,1)*IF(G6="DNS",0,1)*IF(G6="",0,1)</f>
        <v>0</v>
      </c>
      <c r="K6" s="94">
        <f t="shared" ref="K6:K12" si="3">J6</f>
        <v>0</v>
      </c>
      <c r="L6" s="38">
        <f>IF(D6="",0,IF(G6="NT",0,IF(G6="DQ",0,IF(G6="DNF",0,IF(G6="DNS",0,IF(F6+G6&lt;0.1,0,IF(60*F6+G6&gt;VLOOKUP(A3,ADMIN2026!$G$91:$I$109,3,FALSE),0,ADMIN2026!$D$89)))))))</f>
        <v>0</v>
      </c>
      <c r="M6">
        <f t="shared" ref="M6:M12" si="4">INT(G6/10)</f>
        <v>0</v>
      </c>
      <c r="N6" s="8">
        <f t="shared" ref="N6:N12" si="5">INT(G6)-10*M6</f>
        <v>0</v>
      </c>
      <c r="O6" s="8">
        <f t="shared" ref="O6:O12" si="6">INT((INT(10*(G6-N6-10*M6)+0.001))/1)</f>
        <v>0</v>
      </c>
      <c r="P6" s="8">
        <f t="shared" ref="P6:P12" si="7">INT(100*(G6-N6-10*M6-O6/10)+0.5)</f>
        <v>0</v>
      </c>
      <c r="Q6" s="7">
        <f t="shared" ref="Q6:Q12" si="8">F6</f>
        <v>0</v>
      </c>
      <c r="R6" s="7">
        <f t="shared" ref="R6:R12" si="9">M6</f>
        <v>0</v>
      </c>
      <c r="S6" s="7">
        <f t="shared" ref="S6:S12" si="10">N6</f>
        <v>0</v>
      </c>
      <c r="T6" s="7">
        <f t="shared" ref="T6:T12" si="11">O6</f>
        <v>0</v>
      </c>
      <c r="U6" s="7">
        <f t="shared" ref="U6:U12" si="12">P6</f>
        <v>0</v>
      </c>
      <c r="V6" t="str">
        <f t="shared" ref="V6:V12" si="13">IF(G6="DQ","DQ",IF(G6="NT","NT",IF(G6="DNF","DNF",IF(G6="DNS","DNS",IF(D6="","",IF(F6="",IF(M6&gt;0,CONCATENATE(R6,S6,".",T6),CONCATENATE(S6,".",T6)),CONCATENATE(Q6,":",R6,S6,".",T6)))))))</f>
        <v/>
      </c>
      <c r="W6" t="str">
        <f t="shared" ref="W6:W12" si="14">IF(G6="DQ","DQ",IF(G6="NT","NT",IF(G6="DNF","DNF",IF(G6="DNS","DNS",IF(D6="","",IF(F6="",IF(M6&gt;0,CONCATENATE(R6,S6,".",T6,U6),CONCATENATE(S6,".",T6,U6)),CONCATENATE(Q6,":",R6,S6,".",T6,U6)))))))</f>
        <v/>
      </c>
      <c r="X6" t="str">
        <f>IF(ADMIN2026!$G$8="Photo-finish timing",W6,V6)</f>
        <v/>
      </c>
      <c r="Y6" s="66" t="str">
        <f>IF(E6="","",IF(ADMIN2026!$G$8=ADMIN2026!$D$8,"",IF(P6&gt;0.5,"error 1/100th entry noted","")))</f>
        <v/>
      </c>
      <c r="AC6">
        <f t="shared" ref="AC6:AC12" si="15">IF($D6=AC$1,$K6+$L6,0)</f>
        <v>0</v>
      </c>
      <c r="AD6">
        <f t="shared" si="2"/>
        <v>0</v>
      </c>
      <c r="AE6">
        <f t="shared" si="2"/>
        <v>0</v>
      </c>
      <c r="AF6">
        <f t="shared" si="2"/>
        <v>0</v>
      </c>
      <c r="AG6">
        <f t="shared" si="2"/>
        <v>0</v>
      </c>
      <c r="AH6">
        <f t="shared" si="2"/>
        <v>0</v>
      </c>
      <c r="AI6">
        <f t="shared" si="2"/>
        <v>0</v>
      </c>
      <c r="AJ6">
        <f t="shared" si="2"/>
        <v>0</v>
      </c>
    </row>
    <row r="7" spans="1:36">
      <c r="B7" s="94">
        <v>3</v>
      </c>
      <c r="C7" s="38" t="str">
        <f>IF(D7="","",HLOOKUP(D7,ADMIN2026!$O$146:$Y$214,H7,FALSE))</f>
        <v/>
      </c>
      <c r="D7" s="38" t="str">
        <f>IF(E7="","",VLOOKUP(E7,ADMIN2026!$B$112:$D$141,2,FALSE))</f>
        <v/>
      </c>
      <c r="E7" s="4"/>
      <c r="F7" s="4"/>
      <c r="G7" s="6"/>
      <c r="H7" s="38" t="str">
        <f>IF(E7&gt;101,H3+2*I3,IF(E7&gt;10,H3+I3,IF(E7&gt;0,H3,"")))</f>
        <v/>
      </c>
      <c r="I7" s="38"/>
      <c r="J7" s="38">
        <f>VLOOKUP(B7,ADMIN2026!$B$64:$E$73,2,FALSE)*IF(G7="DQ",0,1)*IF(G7="DNF",0,1)*IF(G7="DNS",0,1)*IF(G7="",0,1)</f>
        <v>0</v>
      </c>
      <c r="K7" s="94">
        <f t="shared" si="3"/>
        <v>0</v>
      </c>
      <c r="L7" s="38">
        <f>IF(D7="",0,IF(G7="NT",0,IF(G7="DQ",0,IF(G7="DNF",0,IF(G7="DNS",0,IF(F7+G7&lt;0.1,0,IF(60*F7+G7&gt;VLOOKUP(A3,ADMIN2026!$G$91:$I$109,3,FALSE),0,ADMIN2026!$D$89)))))))</f>
        <v>0</v>
      </c>
      <c r="M7">
        <f t="shared" si="4"/>
        <v>0</v>
      </c>
      <c r="N7" s="8">
        <f t="shared" si="5"/>
        <v>0</v>
      </c>
      <c r="O7" s="8">
        <f t="shared" si="6"/>
        <v>0</v>
      </c>
      <c r="P7" s="8">
        <f t="shared" si="7"/>
        <v>0</v>
      </c>
      <c r="Q7" s="7">
        <f t="shared" si="8"/>
        <v>0</v>
      </c>
      <c r="R7" s="7">
        <f t="shared" si="9"/>
        <v>0</v>
      </c>
      <c r="S7" s="7">
        <f t="shared" si="10"/>
        <v>0</v>
      </c>
      <c r="T7" s="7">
        <f t="shared" si="11"/>
        <v>0</v>
      </c>
      <c r="U7" s="7">
        <f t="shared" si="12"/>
        <v>0</v>
      </c>
      <c r="V7" t="str">
        <f t="shared" si="13"/>
        <v/>
      </c>
      <c r="W7" t="str">
        <f t="shared" si="14"/>
        <v/>
      </c>
      <c r="X7" t="str">
        <f>IF(ADMIN2026!$G$8="Photo-finish timing",W7,V7)</f>
        <v/>
      </c>
      <c r="Y7" s="66" t="str">
        <f>IF(E7="","",IF(ADMIN2026!$G$8=ADMIN2026!$D$8,"",IF(P7&gt;0.5,"error 1/100th entry noted","")))</f>
        <v/>
      </c>
      <c r="AC7">
        <f t="shared" si="15"/>
        <v>0</v>
      </c>
      <c r="AD7">
        <f t="shared" si="2"/>
        <v>0</v>
      </c>
      <c r="AE7">
        <f t="shared" si="2"/>
        <v>0</v>
      </c>
      <c r="AF7">
        <f t="shared" si="2"/>
        <v>0</v>
      </c>
      <c r="AG7">
        <f t="shared" si="2"/>
        <v>0</v>
      </c>
      <c r="AH7">
        <f t="shared" si="2"/>
        <v>0</v>
      </c>
      <c r="AI7">
        <f t="shared" si="2"/>
        <v>0</v>
      </c>
      <c r="AJ7">
        <f t="shared" si="2"/>
        <v>0</v>
      </c>
    </row>
    <row r="8" spans="1:36">
      <c r="B8" s="94">
        <v>4</v>
      </c>
      <c r="C8" s="38" t="str">
        <f>IF(D8="","",HLOOKUP(D8,ADMIN2026!$O$146:$Y$214,H8,FALSE))</f>
        <v/>
      </c>
      <c r="D8" s="38" t="str">
        <f>IF(E8="","",VLOOKUP(E8,ADMIN2026!$B$112:$D$141,2,FALSE))</f>
        <v/>
      </c>
      <c r="E8" s="4"/>
      <c r="F8" s="4"/>
      <c r="G8" s="6"/>
      <c r="H8" s="38" t="str">
        <f>IF(E8&gt;101,H3+2*I3,IF(E8&gt;10,H3+I3,IF(E8&gt;0,H3,"")))</f>
        <v/>
      </c>
      <c r="I8" s="38"/>
      <c r="J8" s="38">
        <f>VLOOKUP(B8,ADMIN2026!$B$64:$E$73,2,FALSE)*IF(G8="DQ",0,1)*IF(G8="DNF",0,1)*IF(G8="DNS",0,1)*IF(G8="",0,1)</f>
        <v>0</v>
      </c>
      <c r="K8" s="94">
        <f t="shared" si="3"/>
        <v>0</v>
      </c>
      <c r="L8" s="38">
        <f>IF(D8="",0,IF(G8="NT",0,IF(G8="DQ",0,IF(G8="DNF",0,IF(G8="DNS",0,IF(F8+G8&lt;0.1,0,IF(60*F8+G8&gt;VLOOKUP(A3,ADMIN2026!$G$91:$I$109,3,FALSE),0,ADMIN2026!$D$89)))))))</f>
        <v>0</v>
      </c>
      <c r="M8">
        <f t="shared" si="4"/>
        <v>0</v>
      </c>
      <c r="N8" s="8">
        <f t="shared" si="5"/>
        <v>0</v>
      </c>
      <c r="O8" s="8">
        <f t="shared" si="6"/>
        <v>0</v>
      </c>
      <c r="P8" s="8">
        <f t="shared" si="7"/>
        <v>0</v>
      </c>
      <c r="Q8" s="7">
        <f t="shared" si="8"/>
        <v>0</v>
      </c>
      <c r="R8" s="7">
        <f t="shared" si="9"/>
        <v>0</v>
      </c>
      <c r="S8" s="7">
        <f t="shared" si="10"/>
        <v>0</v>
      </c>
      <c r="T8" s="7">
        <f t="shared" si="11"/>
        <v>0</v>
      </c>
      <c r="U8" s="7">
        <f t="shared" si="12"/>
        <v>0</v>
      </c>
      <c r="V8" t="str">
        <f t="shared" si="13"/>
        <v/>
      </c>
      <c r="W8" t="str">
        <f t="shared" si="14"/>
        <v/>
      </c>
      <c r="X8" t="str">
        <f>IF(ADMIN2026!$G$8="Photo-finish timing",W8,V8)</f>
        <v/>
      </c>
      <c r="Y8" s="66" t="str">
        <f>IF(E8="","",IF(ADMIN2026!$G$8=ADMIN2026!$D$8,"",IF(P8&gt;0.5,"error 1/100th entry noted","")))</f>
        <v/>
      </c>
      <c r="AC8">
        <f t="shared" si="15"/>
        <v>0</v>
      </c>
      <c r="AD8">
        <f t="shared" si="2"/>
        <v>0</v>
      </c>
      <c r="AE8">
        <f t="shared" si="2"/>
        <v>0</v>
      </c>
      <c r="AF8">
        <f t="shared" si="2"/>
        <v>0</v>
      </c>
      <c r="AG8">
        <f t="shared" si="2"/>
        <v>0</v>
      </c>
      <c r="AH8">
        <f t="shared" si="2"/>
        <v>0</v>
      </c>
      <c r="AI8">
        <f t="shared" si="2"/>
        <v>0</v>
      </c>
      <c r="AJ8">
        <f t="shared" si="2"/>
        <v>0</v>
      </c>
    </row>
    <row r="9" spans="1:36">
      <c r="B9" s="94">
        <v>5</v>
      </c>
      <c r="C9" s="38" t="str">
        <f>IF(D9="","",HLOOKUP(D9,ADMIN2026!$O$146:$Y$214,H9,FALSE))</f>
        <v/>
      </c>
      <c r="D9" s="38" t="str">
        <f>IF(E9="","",VLOOKUP(E9,ADMIN2026!$B$112:$D$141,2,FALSE))</f>
        <v/>
      </c>
      <c r="E9" s="4"/>
      <c r="F9" s="4"/>
      <c r="G9" s="6"/>
      <c r="H9" s="38" t="str">
        <f>IF(E9&gt;101,H3+2*I3,IF(E9&gt;10,H3+I3,IF(E9&gt;0,H3,"")))</f>
        <v/>
      </c>
      <c r="I9" s="38"/>
      <c r="J9" s="38">
        <f>VLOOKUP(B9,ADMIN2026!$B$64:$E$73,2,FALSE)*IF(G9="DQ",0,1)*IF(G9="DNF",0,1)*IF(G9="DNS",0,1)*IF(G9="",0,1)</f>
        <v>0</v>
      </c>
      <c r="K9" s="94">
        <f t="shared" si="3"/>
        <v>0</v>
      </c>
      <c r="L9" s="38">
        <f>IF(D9="",0,IF(G9="NT",0,IF(G9="DQ",0,IF(G9="DNF",0,IF(G9="DNS",0,IF(F9+G9&lt;0.1,0,IF(60*F9+G9&gt;VLOOKUP(A3,ADMIN2026!$G$91:$I$109,3,FALSE),0,ADMIN2026!$D$89)))))))</f>
        <v>0</v>
      </c>
      <c r="M9">
        <f t="shared" si="4"/>
        <v>0</v>
      </c>
      <c r="N9" s="8">
        <f t="shared" si="5"/>
        <v>0</v>
      </c>
      <c r="O9" s="8">
        <f t="shared" si="6"/>
        <v>0</v>
      </c>
      <c r="P9" s="8">
        <f t="shared" si="7"/>
        <v>0</v>
      </c>
      <c r="Q9" s="7">
        <f t="shared" si="8"/>
        <v>0</v>
      </c>
      <c r="R9" s="7">
        <f t="shared" si="9"/>
        <v>0</v>
      </c>
      <c r="S9" s="7">
        <f t="shared" si="10"/>
        <v>0</v>
      </c>
      <c r="T9" s="7">
        <f t="shared" si="11"/>
        <v>0</v>
      </c>
      <c r="U9" s="7">
        <f t="shared" si="12"/>
        <v>0</v>
      </c>
      <c r="V9" t="str">
        <f t="shared" si="13"/>
        <v/>
      </c>
      <c r="W9" t="str">
        <f t="shared" si="14"/>
        <v/>
      </c>
      <c r="X9" t="str">
        <f>IF(ADMIN2026!$G$8="Photo-finish timing",W9,V9)</f>
        <v/>
      </c>
      <c r="Y9" s="66" t="str">
        <f>IF(E9="","",IF(ADMIN2026!$G$8=ADMIN2026!$D$8,"",IF(P9&gt;0.5,"error 1/100th entry noted","")))</f>
        <v/>
      </c>
      <c r="AC9">
        <f t="shared" si="15"/>
        <v>0</v>
      </c>
      <c r="AD9">
        <f t="shared" si="2"/>
        <v>0</v>
      </c>
      <c r="AE9">
        <f t="shared" si="2"/>
        <v>0</v>
      </c>
      <c r="AF9">
        <f t="shared" si="2"/>
        <v>0</v>
      </c>
      <c r="AG9">
        <f t="shared" si="2"/>
        <v>0</v>
      </c>
      <c r="AH9">
        <f t="shared" si="2"/>
        <v>0</v>
      </c>
      <c r="AI9">
        <f t="shared" si="2"/>
        <v>0</v>
      </c>
      <c r="AJ9">
        <f t="shared" si="2"/>
        <v>0</v>
      </c>
    </row>
    <row r="10" spans="1:36">
      <c r="B10" s="94">
        <v>6</v>
      </c>
      <c r="C10" s="38" t="str">
        <f>IF(D10="","",HLOOKUP(D10,ADMIN2026!$O$146:$Y$214,H10,FALSE))</f>
        <v/>
      </c>
      <c r="D10" s="38" t="str">
        <f>IF(E10="","",VLOOKUP(E10,ADMIN2026!$B$112:$D$141,2,FALSE))</f>
        <v/>
      </c>
      <c r="E10" s="4"/>
      <c r="F10" s="4"/>
      <c r="G10" s="6"/>
      <c r="H10" s="38" t="str">
        <f>IF(E10&gt;101,H3+2*I3,IF(E10&gt;10,H3+I3,IF(E10&gt;0,H3,"")))</f>
        <v/>
      </c>
      <c r="I10" s="38"/>
      <c r="J10" s="38">
        <f>VLOOKUP(B10,ADMIN2026!$B$64:$E$73,2,FALSE)*IF(G10="DQ",0,1)*IF(G10="DNF",0,1)*IF(G10="DNS",0,1)*IF(G10="",0,1)</f>
        <v>0</v>
      </c>
      <c r="K10" s="94">
        <f t="shared" si="3"/>
        <v>0</v>
      </c>
      <c r="L10" s="38">
        <f>IF(D10="",0,IF(G10="NT",0,IF(G10="DQ",0,IF(G10="DNF",0,IF(G10="DNS",0,IF(F10+G10&lt;0.1,0,IF(60*F10+G10&gt;VLOOKUP(A3,ADMIN2026!$G$91:$I$109,3,FALSE),0,ADMIN2026!$D$89)))))))</f>
        <v>0</v>
      </c>
      <c r="M10">
        <f t="shared" si="4"/>
        <v>0</v>
      </c>
      <c r="N10" s="8">
        <f t="shared" si="5"/>
        <v>0</v>
      </c>
      <c r="O10" s="8">
        <f t="shared" si="6"/>
        <v>0</v>
      </c>
      <c r="P10" s="8">
        <f t="shared" si="7"/>
        <v>0</v>
      </c>
      <c r="Q10" s="7">
        <f t="shared" si="8"/>
        <v>0</v>
      </c>
      <c r="R10" s="7">
        <f t="shared" si="9"/>
        <v>0</v>
      </c>
      <c r="S10" s="7">
        <f t="shared" si="10"/>
        <v>0</v>
      </c>
      <c r="T10" s="7">
        <f t="shared" si="11"/>
        <v>0</v>
      </c>
      <c r="U10" s="7">
        <f t="shared" si="12"/>
        <v>0</v>
      </c>
      <c r="V10" t="str">
        <f t="shared" si="13"/>
        <v/>
      </c>
      <c r="W10" t="str">
        <f t="shared" si="14"/>
        <v/>
      </c>
      <c r="X10" t="str">
        <f>IF(ADMIN2026!$G$8="Photo-finish timing",W10,V10)</f>
        <v/>
      </c>
      <c r="Y10" s="66" t="str">
        <f>IF(E10="","",IF(ADMIN2026!$G$8=ADMIN2026!$D$8,"",IF(P10&gt;0.5,"error 1/100th entry noted","")))</f>
        <v/>
      </c>
      <c r="AC10">
        <f t="shared" si="15"/>
        <v>0</v>
      </c>
      <c r="AD10">
        <f t="shared" si="2"/>
        <v>0</v>
      </c>
      <c r="AE10">
        <f t="shared" si="2"/>
        <v>0</v>
      </c>
      <c r="AF10">
        <f t="shared" si="2"/>
        <v>0</v>
      </c>
      <c r="AG10">
        <f t="shared" si="2"/>
        <v>0</v>
      </c>
      <c r="AH10">
        <f t="shared" si="2"/>
        <v>0</v>
      </c>
      <c r="AI10">
        <f t="shared" si="2"/>
        <v>0</v>
      </c>
      <c r="AJ10">
        <f t="shared" si="2"/>
        <v>0</v>
      </c>
    </row>
    <row r="11" spans="1:36">
      <c r="B11" s="94">
        <v>7</v>
      </c>
      <c r="C11" s="38" t="str">
        <f>IF(D11="","",HLOOKUP(D11,ADMIN2026!$O$146:$Y$214,H11,FALSE))</f>
        <v/>
      </c>
      <c r="D11" s="38" t="str">
        <f>IF(E11="","",VLOOKUP(E11,ADMIN2026!$B$112:$D$141,2,FALSE))</f>
        <v/>
      </c>
      <c r="E11" s="4"/>
      <c r="F11" s="4"/>
      <c r="G11" s="6"/>
      <c r="H11" s="38" t="str">
        <f>IF(E11&gt;101,H3+2*I3,IF(E11&gt;10,H3+I3,IF(E11&gt;0,H3,"")))</f>
        <v/>
      </c>
      <c r="I11" s="38"/>
      <c r="J11" s="38">
        <f>VLOOKUP(B11,ADMIN2026!$B$64:$E$73,2,FALSE)*IF(G11="DQ",0,1)*IF(G11="DNF",0,1)*IF(G11="DNS",0,1)*IF(G11="",0,1)</f>
        <v>0</v>
      </c>
      <c r="K11" s="94">
        <f t="shared" si="3"/>
        <v>0</v>
      </c>
      <c r="L11" s="38">
        <f>IF(D11="",0,IF(G11="NT",0,IF(G11="DQ",0,IF(G11="DNF",0,IF(G11="DNS",0,IF(F11+G11&lt;0.1,0,IF(60*F11+G11&gt;VLOOKUP(A3,ADMIN2026!$G$91:$I$109,3,FALSE),0,ADMIN2026!$D$89)))))))</f>
        <v>0</v>
      </c>
      <c r="M11">
        <f t="shared" si="4"/>
        <v>0</v>
      </c>
      <c r="N11" s="8">
        <f t="shared" si="5"/>
        <v>0</v>
      </c>
      <c r="O11" s="8">
        <f t="shared" si="6"/>
        <v>0</v>
      </c>
      <c r="P11" s="8">
        <f t="shared" si="7"/>
        <v>0</v>
      </c>
      <c r="Q11" s="7">
        <f t="shared" si="8"/>
        <v>0</v>
      </c>
      <c r="R11" s="7">
        <f t="shared" si="9"/>
        <v>0</v>
      </c>
      <c r="S11" s="7">
        <f t="shared" si="10"/>
        <v>0</v>
      </c>
      <c r="T11" s="7">
        <f t="shared" si="11"/>
        <v>0</v>
      </c>
      <c r="U11" s="7">
        <f t="shared" si="12"/>
        <v>0</v>
      </c>
      <c r="V11" t="str">
        <f t="shared" si="13"/>
        <v/>
      </c>
      <c r="W11" t="str">
        <f t="shared" si="14"/>
        <v/>
      </c>
      <c r="X11" t="str">
        <f>IF(ADMIN2026!$G$8="Photo-finish timing",W11,V11)</f>
        <v/>
      </c>
      <c r="Y11" s="66" t="str">
        <f>IF(E11="","",IF(ADMIN2026!$G$8=ADMIN2026!$D$8,"",IF(P11&gt;0.5,"error 1/100th entry noted","")))</f>
        <v/>
      </c>
      <c r="AC11">
        <f t="shared" si="15"/>
        <v>0</v>
      </c>
      <c r="AD11">
        <f t="shared" si="2"/>
        <v>0</v>
      </c>
      <c r="AE11">
        <f t="shared" si="2"/>
        <v>0</v>
      </c>
      <c r="AF11">
        <f t="shared" si="2"/>
        <v>0</v>
      </c>
      <c r="AG11">
        <f t="shared" si="2"/>
        <v>0</v>
      </c>
      <c r="AH11">
        <f t="shared" si="2"/>
        <v>0</v>
      </c>
      <c r="AI11">
        <f t="shared" si="2"/>
        <v>0</v>
      </c>
      <c r="AJ11">
        <f t="shared" si="2"/>
        <v>0</v>
      </c>
    </row>
    <row r="12" spans="1:36">
      <c r="B12" s="94">
        <v>8</v>
      </c>
      <c r="C12" s="38" t="str">
        <f>IF(D12="","",HLOOKUP(D12,ADMIN2026!$O$146:$Y$214,H12,FALSE))</f>
        <v/>
      </c>
      <c r="D12" s="38" t="str">
        <f>IF(E12="","",VLOOKUP(E12,ADMIN2026!$B$112:$D$141,2,FALSE))</f>
        <v/>
      </c>
      <c r="E12" s="4"/>
      <c r="F12" s="4"/>
      <c r="G12" s="6"/>
      <c r="H12" s="38" t="str">
        <f>IF(E12&gt;101,H3+2*I3,IF(E12&gt;10,H3+I3,IF(E12&gt;0,H3,"")))</f>
        <v/>
      </c>
      <c r="I12" s="38"/>
      <c r="J12" s="38">
        <f>VLOOKUP(B12,ADMIN2026!$B$64:$E$73,2,FALSE)*IF(G12="DQ",0,1)*IF(G12="DNF",0,1)*IF(G12="DNS",0,1)*IF(G12="",0,1)</f>
        <v>0</v>
      </c>
      <c r="K12" s="94">
        <f t="shared" si="3"/>
        <v>0</v>
      </c>
      <c r="L12" s="38">
        <f>IF(D12="",0,IF(G12="NT",0,IF(G12="DQ",0,IF(G12="DNF",0,IF(G12="DNS",0,IF(F12+G12&lt;0.1,0,IF(60*F12+G12&gt;VLOOKUP(A3,ADMIN2026!$G$91:$I$109,3,FALSE),0,ADMIN2026!$D$89)))))))</f>
        <v>0</v>
      </c>
      <c r="M12">
        <f t="shared" si="4"/>
        <v>0</v>
      </c>
      <c r="N12" s="8">
        <f t="shared" si="5"/>
        <v>0</v>
      </c>
      <c r="O12" s="8">
        <f t="shared" si="6"/>
        <v>0</v>
      </c>
      <c r="P12" s="8">
        <f t="shared" si="7"/>
        <v>0</v>
      </c>
      <c r="Q12" s="7">
        <f t="shared" si="8"/>
        <v>0</v>
      </c>
      <c r="R12" s="7">
        <f t="shared" si="9"/>
        <v>0</v>
      </c>
      <c r="S12" s="7">
        <f t="shared" si="10"/>
        <v>0</v>
      </c>
      <c r="T12" s="7">
        <f t="shared" si="11"/>
        <v>0</v>
      </c>
      <c r="U12" s="7">
        <f t="shared" si="12"/>
        <v>0</v>
      </c>
      <c r="V12" t="str">
        <f t="shared" si="13"/>
        <v/>
      </c>
      <c r="W12" t="str">
        <f t="shared" si="14"/>
        <v/>
      </c>
      <c r="X12" t="str">
        <f>IF(ADMIN2026!$G$8="Photo-finish timing",W12,V12)</f>
        <v/>
      </c>
      <c r="Y12" s="66" t="str">
        <f>IF(E12="","",IF(ADMIN2026!$G$8=ADMIN2026!$D$8,"",IF(P12&gt;0.5,"error 1/100th entry noted","")))</f>
        <v/>
      </c>
      <c r="AC12">
        <f t="shared" si="15"/>
        <v>0</v>
      </c>
      <c r="AD12">
        <f t="shared" si="2"/>
        <v>0</v>
      </c>
      <c r="AE12">
        <f t="shared" si="2"/>
        <v>0</v>
      </c>
      <c r="AF12">
        <f t="shared" si="2"/>
        <v>0</v>
      </c>
      <c r="AG12">
        <f t="shared" si="2"/>
        <v>0</v>
      </c>
      <c r="AH12">
        <f t="shared" si="2"/>
        <v>0</v>
      </c>
      <c r="AI12">
        <f t="shared" si="2"/>
        <v>0</v>
      </c>
      <c r="AJ12">
        <f t="shared" si="2"/>
        <v>0</v>
      </c>
    </row>
    <row r="13" spans="1:36">
      <c r="A13" s="3" t="s">
        <v>0</v>
      </c>
      <c r="B13" s="3"/>
      <c r="C13" s="3"/>
      <c r="D13" s="3"/>
      <c r="E13" s="3"/>
      <c r="F13" s="3"/>
      <c r="G13" s="67"/>
      <c r="H13" t="s">
        <v>66</v>
      </c>
      <c r="I13" t="s">
        <v>67</v>
      </c>
      <c r="J13" s="3"/>
      <c r="K13" s="3"/>
      <c r="L13" s="3"/>
      <c r="M13" s="3"/>
      <c r="N13" s="3"/>
      <c r="O13" s="3"/>
      <c r="P13" s="3"/>
      <c r="Q13" s="3"/>
      <c r="R13" s="3"/>
      <c r="S13" s="3"/>
      <c r="T13" s="3"/>
      <c r="U13" s="3"/>
      <c r="V13" s="3"/>
      <c r="W13" s="3"/>
      <c r="X13" s="3"/>
      <c r="Y13" s="3"/>
    </row>
    <row r="14" spans="1:36">
      <c r="A14" s="3">
        <f>A3</f>
        <v>100</v>
      </c>
      <c r="B14" s="37" t="s">
        <v>459</v>
      </c>
      <c r="C14" s="37" t="s">
        <v>62</v>
      </c>
      <c r="D14" s="5"/>
      <c r="E14" s="37" t="s">
        <v>63</v>
      </c>
      <c r="F14" s="37" t="s">
        <v>76</v>
      </c>
      <c r="G14" s="63" t="s">
        <v>77</v>
      </c>
      <c r="H14" s="37">
        <f>VLOOKUP(A14,ADMIN2026!$O$146:$Z$166,12,FALSE)</f>
        <v>3</v>
      </c>
      <c r="I14" s="37">
        <f>ADMIN2026!$E$144</f>
        <v>24</v>
      </c>
      <c r="J14" s="37" t="s">
        <v>79</v>
      </c>
      <c r="K14" s="37" t="s">
        <v>59</v>
      </c>
      <c r="L14" s="37" t="s">
        <v>83</v>
      </c>
      <c r="M14" s="3" t="s">
        <v>132</v>
      </c>
      <c r="N14" s="3" t="s">
        <v>132</v>
      </c>
      <c r="O14" s="3" t="s">
        <v>133</v>
      </c>
      <c r="P14" s="3" t="s">
        <v>193</v>
      </c>
      <c r="Q14" s="3" t="s">
        <v>137</v>
      </c>
      <c r="R14" s="3" t="s">
        <v>192</v>
      </c>
      <c r="S14" s="3" t="s">
        <v>134</v>
      </c>
      <c r="T14" s="3" t="s">
        <v>135</v>
      </c>
      <c r="U14" s="3" t="s">
        <v>194</v>
      </c>
      <c r="V14" s="3" t="s">
        <v>195</v>
      </c>
      <c r="W14" s="3" t="s">
        <v>197</v>
      </c>
      <c r="X14" s="3" t="s">
        <v>136</v>
      </c>
      <c r="Y14" s="3" t="s">
        <v>236</v>
      </c>
    </row>
    <row r="15" spans="1:36">
      <c r="A15" s="64" t="s">
        <v>27</v>
      </c>
      <c r="B15" s="37" t="s">
        <v>59</v>
      </c>
      <c r="C15" s="37" t="s">
        <v>60</v>
      </c>
      <c r="D15" s="37" t="s">
        <v>61</v>
      </c>
      <c r="E15" s="37" t="s">
        <v>108</v>
      </c>
      <c r="F15" s="37" t="s">
        <v>78</v>
      </c>
      <c r="G15" s="63" t="s">
        <v>99</v>
      </c>
      <c r="H15" s="37" t="s">
        <v>65</v>
      </c>
      <c r="I15" s="37"/>
      <c r="J15" s="37" t="s">
        <v>80</v>
      </c>
      <c r="K15" s="37" t="s">
        <v>80</v>
      </c>
      <c r="L15" s="37" t="s">
        <v>80</v>
      </c>
      <c r="M15" s="3" t="s">
        <v>192</v>
      </c>
      <c r="N15" s="3" t="s">
        <v>130</v>
      </c>
      <c r="O15" s="3" t="s">
        <v>130</v>
      </c>
      <c r="P15" s="3" t="s">
        <v>130</v>
      </c>
      <c r="Q15" s="3" t="s">
        <v>131</v>
      </c>
      <c r="R15" s="3" t="s">
        <v>131</v>
      </c>
      <c r="S15" s="3" t="s">
        <v>131</v>
      </c>
      <c r="T15" s="3" t="s">
        <v>131</v>
      </c>
      <c r="U15" s="3" t="s">
        <v>131</v>
      </c>
      <c r="V15" s="3" t="s">
        <v>196</v>
      </c>
      <c r="W15" s="3" t="s">
        <v>196</v>
      </c>
      <c r="X15" s="3" t="s">
        <v>146</v>
      </c>
      <c r="Y15" s="3" t="s">
        <v>237</v>
      </c>
    </row>
    <row r="16" spans="1:36">
      <c r="B16" s="94">
        <v>1</v>
      </c>
      <c r="C16" s="38" t="str">
        <f>IF(D16="","",HLOOKUP(D16,ADMIN2026!$O$146:$Y$214,H16,FALSE))</f>
        <v/>
      </c>
      <c r="D16" s="38" t="str">
        <f>IF(E16="","",VLOOKUP(E16,ADMIN2026!$B$112:$D$141,2,FALSE))</f>
        <v/>
      </c>
      <c r="E16" s="4"/>
      <c r="F16" s="4"/>
      <c r="G16" s="6"/>
      <c r="H16" s="38" t="str">
        <f>IF(E16&gt;101,H14+2*I14,IF(E16&gt;10,H14+I14,IF(E16&gt;0,H14,"")))</f>
        <v/>
      </c>
      <c r="I16" s="38"/>
      <c r="J16" s="38"/>
      <c r="K16" s="94"/>
      <c r="L16" s="38"/>
      <c r="M16">
        <f>INT(G16/10)</f>
        <v>0</v>
      </c>
      <c r="N16" s="8">
        <f>INT(G16)-10*M16</f>
        <v>0</v>
      </c>
      <c r="O16" s="8">
        <f t="shared" ref="O16:O23" si="16">INT((INT(10*(G16-N16-10*M16)+0.001))/1)</f>
        <v>0</v>
      </c>
      <c r="P16" s="8">
        <f>INT(100*(G16-N16-10*M16-O16/10)+0.5)</f>
        <v>0</v>
      </c>
      <c r="Q16" s="7">
        <f>F16</f>
        <v>0</v>
      </c>
      <c r="R16" s="7">
        <f>M16</f>
        <v>0</v>
      </c>
      <c r="S16" s="7">
        <f>N16</f>
        <v>0</v>
      </c>
      <c r="T16" s="7">
        <f>O16</f>
        <v>0</v>
      </c>
      <c r="U16" s="7">
        <f>P16</f>
        <v>0</v>
      </c>
      <c r="V16" t="str">
        <f>IF(G16="DQ","DQ",IF(G16="NT","NT",IF(G16="DNF","DNF",IF(G16="DNS","DNS",IF(D16="","",IF(F16="",IF(M16&gt;0,CONCATENATE(R16,S16,".",T16),CONCATENATE(S16,".",T16)),CONCATENATE(Q16,":",R16,S16,".",T16)))))))</f>
        <v/>
      </c>
      <c r="W16" t="str">
        <f>IF(G16="DQ","DQ",IF(G16="NT","NT",IF(G16="DNF","DNF",IF(G16="DNS","DNS",IF(D16="","",IF(F16="",IF(M16&gt;0,CONCATENATE(R16,S16,".",T16,U16),CONCATENATE(S16,".",T16,U16)),CONCATENATE(Q16,":",R16,S16,".",T16,U16)))))))</f>
        <v/>
      </c>
      <c r="X16" t="str">
        <f>IF(ADMIN2026!$G$8="Photo-finish timing",W16,V16)</f>
        <v/>
      </c>
      <c r="Y16" s="66" t="str">
        <f>IF(E16="","",IF(ADMIN2026!$G$8=ADMIN2026!$D$8,"",IF(P16&gt;0.5,"error 1/100th entry noted","")))</f>
        <v/>
      </c>
    </row>
    <row r="17" spans="1:25">
      <c r="B17" s="94">
        <v>2</v>
      </c>
      <c r="C17" s="38" t="str">
        <f>IF(D17="","",HLOOKUP(D17,ADMIN2026!$O$146:$Y$214,H17,FALSE))</f>
        <v/>
      </c>
      <c r="D17" s="38" t="str">
        <f>IF(E17="","",VLOOKUP(E17,ADMIN2026!$B$112:$D$141,2,FALSE))</f>
        <v/>
      </c>
      <c r="E17" s="4"/>
      <c r="F17" s="4"/>
      <c r="G17" s="6"/>
      <c r="H17" s="38" t="str">
        <f>IF(E17&gt;101,H14+2*I14,IF(E17&gt;10,H14+I14,IF(E17&gt;0,H14,"")))</f>
        <v/>
      </c>
      <c r="I17" s="38"/>
      <c r="J17" s="38"/>
      <c r="K17" s="94"/>
      <c r="L17" s="38"/>
      <c r="M17">
        <f t="shared" ref="M17:M23" si="17">INT(G17/10)</f>
        <v>0</v>
      </c>
      <c r="N17" s="8">
        <f t="shared" ref="N17:N23" si="18">INT(G17)-10*M17</f>
        <v>0</v>
      </c>
      <c r="O17" s="8">
        <f t="shared" si="16"/>
        <v>0</v>
      </c>
      <c r="P17" s="8">
        <f t="shared" ref="P17:P23" si="19">INT(100*(G17-N17-10*M17-O17/10)+0.5)</f>
        <v>0</v>
      </c>
      <c r="Q17" s="7">
        <f t="shared" ref="Q17:Q23" si="20">F17</f>
        <v>0</v>
      </c>
      <c r="R17" s="7">
        <f t="shared" ref="R17:R23" si="21">M17</f>
        <v>0</v>
      </c>
      <c r="S17" s="7">
        <f t="shared" ref="S17:S23" si="22">N17</f>
        <v>0</v>
      </c>
      <c r="T17" s="7">
        <f t="shared" ref="T17:T23" si="23">O17</f>
        <v>0</v>
      </c>
      <c r="U17" s="7">
        <f t="shared" ref="U17:U23" si="24">P17</f>
        <v>0</v>
      </c>
      <c r="V17" t="str">
        <f t="shared" ref="V17:V23" si="25">IF(G17="DQ","DQ",IF(G17="NT","NT",IF(G17="DNF","DNF",IF(G17="DNS","DNS",IF(D17="","",IF(F17="",IF(M17&gt;0,CONCATENATE(R17,S17,".",T17),CONCATENATE(S17,".",T17)),CONCATENATE(Q17,":",R17,S17,".",T17)))))))</f>
        <v/>
      </c>
      <c r="W17" t="str">
        <f t="shared" ref="W17:W23" si="26">IF(G17="DQ","DQ",IF(G17="NT","NT",IF(G17="DNF","DNF",IF(G17="DNS","DNS",IF(D17="","",IF(F17="",IF(M17&gt;0,CONCATENATE(R17,S17,".",T17,U17),CONCATENATE(S17,".",T17,U17)),CONCATENATE(Q17,":",R17,S17,".",T17,U17)))))))</f>
        <v/>
      </c>
      <c r="X17" t="str">
        <f>IF(ADMIN2026!$G$8="Photo-finish timing",W17,V17)</f>
        <v/>
      </c>
      <c r="Y17" s="66" t="str">
        <f>IF(E17="","",IF(ADMIN2026!$G$8=ADMIN2026!$D$8,"",IF(P17&gt;0.5,"error 1/100th entry noted","")))</f>
        <v/>
      </c>
    </row>
    <row r="18" spans="1:25">
      <c r="B18" s="94">
        <v>3</v>
      </c>
      <c r="C18" s="38" t="str">
        <f>IF(D18="","",HLOOKUP(D18,ADMIN2026!$O$146:$Y$214,H18,FALSE))</f>
        <v/>
      </c>
      <c r="D18" s="38" t="str">
        <f>IF(E18="","",VLOOKUP(E18,ADMIN2026!$B$112:$D$141,2,FALSE))</f>
        <v/>
      </c>
      <c r="E18" s="4"/>
      <c r="F18" s="4"/>
      <c r="G18" s="6"/>
      <c r="H18" s="38" t="str">
        <f>IF(E18&gt;101,H14+2*I14,IF(E18&gt;10,H14+I14,IF(E18&gt;0,H14,"")))</f>
        <v/>
      </c>
      <c r="I18" s="38"/>
      <c r="J18" s="38"/>
      <c r="K18" s="94"/>
      <c r="L18" s="38"/>
      <c r="M18">
        <f t="shared" si="17"/>
        <v>0</v>
      </c>
      <c r="N18" s="8">
        <f t="shared" si="18"/>
        <v>0</v>
      </c>
      <c r="O18" s="8">
        <f t="shared" si="16"/>
        <v>0</v>
      </c>
      <c r="P18" s="8">
        <f t="shared" si="19"/>
        <v>0</v>
      </c>
      <c r="Q18" s="7">
        <f t="shared" si="20"/>
        <v>0</v>
      </c>
      <c r="R18" s="7">
        <f t="shared" si="21"/>
        <v>0</v>
      </c>
      <c r="S18" s="7">
        <f t="shared" si="22"/>
        <v>0</v>
      </c>
      <c r="T18" s="7">
        <f t="shared" si="23"/>
        <v>0</v>
      </c>
      <c r="U18" s="7">
        <f t="shared" si="24"/>
        <v>0</v>
      </c>
      <c r="V18" t="str">
        <f t="shared" si="25"/>
        <v/>
      </c>
      <c r="W18" t="str">
        <f t="shared" si="26"/>
        <v/>
      </c>
      <c r="X18" t="str">
        <f>IF(ADMIN2026!$G$8="Photo-finish timing",W18,V18)</f>
        <v/>
      </c>
      <c r="Y18" s="66" t="str">
        <f>IF(E18="","",IF(ADMIN2026!$G$8=ADMIN2026!$D$8,"",IF(P18&gt;0.5,"error 1/100th entry noted","")))</f>
        <v/>
      </c>
    </row>
    <row r="19" spans="1:25">
      <c r="B19" s="94">
        <v>4</v>
      </c>
      <c r="C19" s="38" t="str">
        <f>IF(D19="","",HLOOKUP(D19,ADMIN2026!$O$146:$Y$214,H19,FALSE))</f>
        <v/>
      </c>
      <c r="D19" s="38" t="str">
        <f>IF(E19="","",VLOOKUP(E19,ADMIN2026!$B$112:$D$141,2,FALSE))</f>
        <v/>
      </c>
      <c r="E19" s="4"/>
      <c r="F19" s="4"/>
      <c r="G19" s="6"/>
      <c r="H19" s="38" t="str">
        <f>IF(E19&gt;101,H14+2*I14,IF(E19&gt;10,H14+I14,IF(E19&gt;0,H14,"")))</f>
        <v/>
      </c>
      <c r="I19" s="38"/>
      <c r="J19" s="38"/>
      <c r="K19" s="94"/>
      <c r="L19" s="38"/>
      <c r="M19">
        <f t="shared" si="17"/>
        <v>0</v>
      </c>
      <c r="N19" s="8">
        <f t="shared" si="18"/>
        <v>0</v>
      </c>
      <c r="O19" s="8">
        <f t="shared" si="16"/>
        <v>0</v>
      </c>
      <c r="P19" s="8">
        <f t="shared" si="19"/>
        <v>0</v>
      </c>
      <c r="Q19" s="7">
        <f t="shared" si="20"/>
        <v>0</v>
      </c>
      <c r="R19" s="7">
        <f t="shared" si="21"/>
        <v>0</v>
      </c>
      <c r="S19" s="7">
        <f t="shared" si="22"/>
        <v>0</v>
      </c>
      <c r="T19" s="7">
        <f t="shared" si="23"/>
        <v>0</v>
      </c>
      <c r="U19" s="7">
        <f t="shared" si="24"/>
        <v>0</v>
      </c>
      <c r="V19" t="str">
        <f t="shared" si="25"/>
        <v/>
      </c>
      <c r="W19" t="str">
        <f t="shared" si="26"/>
        <v/>
      </c>
      <c r="X19" t="str">
        <f>IF(ADMIN2026!$G$8="Photo-finish timing",W19,V19)</f>
        <v/>
      </c>
      <c r="Y19" s="66" t="str">
        <f>IF(E19="","",IF(ADMIN2026!$G$8=ADMIN2026!$D$8,"",IF(P19&gt;0.5,"error 1/100th entry noted","")))</f>
        <v/>
      </c>
    </row>
    <row r="20" spans="1:25">
      <c r="B20" s="94">
        <v>5</v>
      </c>
      <c r="C20" s="38" t="str">
        <f>IF(D20="","",HLOOKUP(D20,ADMIN2026!$O$146:$Y$214,H20,FALSE))</f>
        <v/>
      </c>
      <c r="D20" s="38" t="str">
        <f>IF(E20="","",VLOOKUP(E20,ADMIN2026!$B$112:$D$141,2,FALSE))</f>
        <v/>
      </c>
      <c r="E20" s="4"/>
      <c r="F20" s="4"/>
      <c r="G20" s="6"/>
      <c r="H20" s="38" t="str">
        <f>IF(E20&gt;101,H14+2*I14,IF(E20&gt;10,H14+I14,IF(E20&gt;0,H14,"")))</f>
        <v/>
      </c>
      <c r="I20" s="38"/>
      <c r="J20" s="38"/>
      <c r="K20" s="94"/>
      <c r="L20" s="38"/>
      <c r="M20">
        <f t="shared" si="17"/>
        <v>0</v>
      </c>
      <c r="N20" s="8">
        <f t="shared" si="18"/>
        <v>0</v>
      </c>
      <c r="O20" s="8">
        <f t="shared" si="16"/>
        <v>0</v>
      </c>
      <c r="P20" s="8">
        <f t="shared" si="19"/>
        <v>0</v>
      </c>
      <c r="Q20" s="7">
        <f t="shared" si="20"/>
        <v>0</v>
      </c>
      <c r="R20" s="7">
        <f t="shared" si="21"/>
        <v>0</v>
      </c>
      <c r="S20" s="7">
        <f t="shared" si="22"/>
        <v>0</v>
      </c>
      <c r="T20" s="7">
        <f t="shared" si="23"/>
        <v>0</v>
      </c>
      <c r="U20" s="7">
        <f t="shared" si="24"/>
        <v>0</v>
      </c>
      <c r="V20" t="str">
        <f t="shared" si="25"/>
        <v/>
      </c>
      <c r="W20" t="str">
        <f t="shared" si="26"/>
        <v/>
      </c>
      <c r="X20" t="str">
        <f>IF(ADMIN2026!$G$8="Photo-finish timing",W20,V20)</f>
        <v/>
      </c>
      <c r="Y20" s="66" t="str">
        <f>IF(E20="","",IF(ADMIN2026!$G$8=ADMIN2026!$D$8,"",IF(P20&gt;0.5,"error 1/100th entry noted","")))</f>
        <v/>
      </c>
    </row>
    <row r="21" spans="1:25">
      <c r="B21" s="94">
        <v>6</v>
      </c>
      <c r="C21" s="38" t="str">
        <f>IF(D21="","",HLOOKUP(D21,ADMIN2026!$O$146:$Y$214,H21,FALSE))</f>
        <v/>
      </c>
      <c r="D21" s="38" t="str">
        <f>IF(E21="","",VLOOKUP(E21,ADMIN2026!$B$112:$D$141,2,FALSE))</f>
        <v/>
      </c>
      <c r="E21" s="4"/>
      <c r="F21" s="4"/>
      <c r="G21" s="6"/>
      <c r="H21" s="38" t="str">
        <f>IF(E21&gt;101,H14+2*I14,IF(E21&gt;10,H14+I14,IF(E21&gt;0,H14,"")))</f>
        <v/>
      </c>
      <c r="I21" s="38"/>
      <c r="J21" s="38"/>
      <c r="K21" s="94"/>
      <c r="L21" s="38"/>
      <c r="M21">
        <f t="shared" si="17"/>
        <v>0</v>
      </c>
      <c r="N21" s="8">
        <f t="shared" si="18"/>
        <v>0</v>
      </c>
      <c r="O21" s="8">
        <f t="shared" si="16"/>
        <v>0</v>
      </c>
      <c r="P21" s="8">
        <f t="shared" si="19"/>
        <v>0</v>
      </c>
      <c r="Q21" s="7">
        <f t="shared" si="20"/>
        <v>0</v>
      </c>
      <c r="R21" s="7">
        <f t="shared" si="21"/>
        <v>0</v>
      </c>
      <c r="S21" s="7">
        <f t="shared" si="22"/>
        <v>0</v>
      </c>
      <c r="T21" s="7">
        <f t="shared" si="23"/>
        <v>0</v>
      </c>
      <c r="U21" s="7">
        <f t="shared" si="24"/>
        <v>0</v>
      </c>
      <c r="V21" t="str">
        <f t="shared" si="25"/>
        <v/>
      </c>
      <c r="W21" t="str">
        <f t="shared" si="26"/>
        <v/>
      </c>
      <c r="X21" t="str">
        <f>IF(ADMIN2026!$G$8="Photo-finish timing",W21,V21)</f>
        <v/>
      </c>
      <c r="Y21" s="66" t="str">
        <f>IF(E21="","",IF(ADMIN2026!$G$8=ADMIN2026!$D$8,"",IF(P21&gt;0.5,"error 1/100th entry noted","")))</f>
        <v/>
      </c>
    </row>
    <row r="22" spans="1:25">
      <c r="B22" s="94">
        <v>7</v>
      </c>
      <c r="C22" s="38" t="str">
        <f>IF(D22="","",HLOOKUP(D22,ADMIN2026!$O$146:$Y$214,H22,FALSE))</f>
        <v/>
      </c>
      <c r="D22" s="38" t="str">
        <f>IF(E22="","",VLOOKUP(E22,ADMIN2026!$B$112:$D$141,2,FALSE))</f>
        <v/>
      </c>
      <c r="E22" s="4"/>
      <c r="F22" s="4"/>
      <c r="G22" s="6"/>
      <c r="H22" s="38" t="str">
        <f>IF(E22&gt;101,H14+2*I14,IF(E22&gt;10,H14+I14,IF(E22&gt;0,H14,"")))</f>
        <v/>
      </c>
      <c r="I22" s="38"/>
      <c r="J22" s="38"/>
      <c r="K22" s="94"/>
      <c r="L22" s="38"/>
      <c r="M22">
        <f t="shared" si="17"/>
        <v>0</v>
      </c>
      <c r="N22" s="8">
        <f t="shared" si="18"/>
        <v>0</v>
      </c>
      <c r="O22" s="8">
        <f t="shared" si="16"/>
        <v>0</v>
      </c>
      <c r="P22" s="8">
        <f t="shared" si="19"/>
        <v>0</v>
      </c>
      <c r="Q22" s="7">
        <f t="shared" si="20"/>
        <v>0</v>
      </c>
      <c r="R22" s="7">
        <f t="shared" si="21"/>
        <v>0</v>
      </c>
      <c r="S22" s="7">
        <f t="shared" si="22"/>
        <v>0</v>
      </c>
      <c r="T22" s="7">
        <f t="shared" si="23"/>
        <v>0</v>
      </c>
      <c r="U22" s="7">
        <f t="shared" si="24"/>
        <v>0</v>
      </c>
      <c r="V22" t="str">
        <f t="shared" si="25"/>
        <v/>
      </c>
      <c r="W22" t="str">
        <f t="shared" si="26"/>
        <v/>
      </c>
      <c r="X22" t="str">
        <f>IF(ADMIN2026!$G$8="Photo-finish timing",W22,V22)</f>
        <v/>
      </c>
      <c r="Y22" s="66" t="str">
        <f>IF(E22="","",IF(ADMIN2026!$G$8=ADMIN2026!$D$8,"",IF(P22&gt;0.5,"error 1/100th entry noted","")))</f>
        <v/>
      </c>
    </row>
    <row r="23" spans="1:25">
      <c r="B23" s="94">
        <v>8</v>
      </c>
      <c r="C23" s="38" t="str">
        <f>IF(D23="","",HLOOKUP(D23,ADMIN2026!$O$146:$Y$214,H23,FALSE))</f>
        <v/>
      </c>
      <c r="D23" s="38" t="str">
        <f>IF(E23="","",VLOOKUP(E23,ADMIN2026!$B$112:$D$141,2,FALSE))</f>
        <v/>
      </c>
      <c r="E23" s="4"/>
      <c r="F23" s="4"/>
      <c r="G23" s="6"/>
      <c r="H23" s="38" t="str">
        <f>IF(E23&gt;101,H14+2*I14,IF(E23&gt;10,H14+I14,IF(E23&gt;0,H14,"")))</f>
        <v/>
      </c>
      <c r="I23" s="38"/>
      <c r="J23" s="38"/>
      <c r="K23" s="94"/>
      <c r="L23" s="38"/>
      <c r="M23">
        <f t="shared" si="17"/>
        <v>0</v>
      </c>
      <c r="N23" s="8">
        <f t="shared" si="18"/>
        <v>0</v>
      </c>
      <c r="O23" s="8">
        <f t="shared" si="16"/>
        <v>0</v>
      </c>
      <c r="P23" s="8">
        <f t="shared" si="19"/>
        <v>0</v>
      </c>
      <c r="Q23" s="7">
        <f t="shared" si="20"/>
        <v>0</v>
      </c>
      <c r="R23" s="7">
        <f t="shared" si="21"/>
        <v>0</v>
      </c>
      <c r="S23" s="7">
        <f t="shared" si="22"/>
        <v>0</v>
      </c>
      <c r="T23" s="7">
        <f t="shared" si="23"/>
        <v>0</v>
      </c>
      <c r="U23" s="7">
        <f t="shared" si="24"/>
        <v>0</v>
      </c>
      <c r="V23" t="str">
        <f t="shared" si="25"/>
        <v/>
      </c>
      <c r="W23" t="str">
        <f t="shared" si="26"/>
        <v/>
      </c>
      <c r="X23" t="str">
        <f>IF(ADMIN2026!$G$8="Photo-finish timing",W23,V23)</f>
        <v/>
      </c>
      <c r="Y23" s="66" t="str">
        <f>IF(E23="","",IF(ADMIN2026!$G$8=ADMIN2026!$D$8,"",IF(P23&gt;0.5,"error 1/100th entry noted","")))</f>
        <v/>
      </c>
    </row>
    <row r="24" spans="1:25">
      <c r="A24" s="3" t="s">
        <v>0</v>
      </c>
      <c r="B24" s="3"/>
      <c r="C24" s="3"/>
      <c r="D24" s="3"/>
      <c r="E24" s="3"/>
      <c r="F24" s="3"/>
      <c r="G24" s="67"/>
      <c r="H24" s="3"/>
      <c r="I24" s="3"/>
      <c r="J24" s="3"/>
      <c r="K24" s="3"/>
      <c r="L24" s="3"/>
      <c r="M24" s="3"/>
      <c r="N24" s="3"/>
      <c r="O24" s="3"/>
      <c r="P24" s="3"/>
      <c r="Q24" s="3"/>
      <c r="R24" s="3"/>
      <c r="S24" s="3"/>
      <c r="T24" s="3"/>
      <c r="U24" s="3"/>
      <c r="V24" s="3"/>
      <c r="W24" s="3"/>
      <c r="X24" s="3"/>
      <c r="Y24" s="3"/>
    </row>
    <row r="25" spans="1:25">
      <c r="A25" s="3">
        <f>A14</f>
        <v>100</v>
      </c>
      <c r="B25" s="37" t="s">
        <v>460</v>
      </c>
      <c r="C25" s="37" t="s">
        <v>62</v>
      </c>
      <c r="D25" s="5"/>
      <c r="E25" s="37" t="s">
        <v>63</v>
      </c>
      <c r="F25" s="37" t="s">
        <v>76</v>
      </c>
      <c r="G25" s="63" t="s">
        <v>77</v>
      </c>
      <c r="H25" s="37">
        <f>VLOOKUP(A25,ADMIN2026!$O$146:$Z$166,12,FALSE)</f>
        <v>3</v>
      </c>
      <c r="I25" s="37">
        <f>ADMIN2026!$E$144</f>
        <v>24</v>
      </c>
      <c r="J25" s="37" t="s">
        <v>79</v>
      </c>
      <c r="K25" s="37" t="s">
        <v>59</v>
      </c>
      <c r="L25" s="37" t="s">
        <v>83</v>
      </c>
      <c r="M25" s="3" t="s">
        <v>132</v>
      </c>
      <c r="N25" s="3" t="s">
        <v>132</v>
      </c>
      <c r="O25" s="3" t="s">
        <v>133</v>
      </c>
      <c r="P25" s="3" t="s">
        <v>193</v>
      </c>
      <c r="Q25" s="3" t="s">
        <v>137</v>
      </c>
      <c r="R25" s="3" t="s">
        <v>192</v>
      </c>
      <c r="S25" s="3" t="s">
        <v>134</v>
      </c>
      <c r="T25" s="3" t="s">
        <v>135</v>
      </c>
      <c r="U25" s="3" t="s">
        <v>194</v>
      </c>
      <c r="V25" s="3" t="s">
        <v>195</v>
      </c>
      <c r="W25" s="3" t="s">
        <v>197</v>
      </c>
      <c r="X25" s="3" t="s">
        <v>136</v>
      </c>
      <c r="Y25" s="3" t="s">
        <v>236</v>
      </c>
    </row>
    <row r="26" spans="1:25">
      <c r="A26" s="64" t="s">
        <v>27</v>
      </c>
      <c r="B26" s="37" t="s">
        <v>59</v>
      </c>
      <c r="C26" s="37" t="s">
        <v>60</v>
      </c>
      <c r="D26" s="37" t="s">
        <v>61</v>
      </c>
      <c r="E26" s="37" t="s">
        <v>108</v>
      </c>
      <c r="F26" s="37" t="s">
        <v>78</v>
      </c>
      <c r="G26" s="63" t="s">
        <v>99</v>
      </c>
      <c r="H26" s="37" t="s">
        <v>65</v>
      </c>
      <c r="I26" s="37"/>
      <c r="J26" s="37" t="s">
        <v>80</v>
      </c>
      <c r="K26" s="37" t="s">
        <v>80</v>
      </c>
      <c r="L26" s="37" t="s">
        <v>80</v>
      </c>
      <c r="M26" s="3" t="s">
        <v>192</v>
      </c>
      <c r="N26" s="3" t="s">
        <v>130</v>
      </c>
      <c r="O26" s="3" t="s">
        <v>130</v>
      </c>
      <c r="P26" s="3" t="s">
        <v>130</v>
      </c>
      <c r="Q26" s="3" t="s">
        <v>131</v>
      </c>
      <c r="R26" s="3" t="s">
        <v>131</v>
      </c>
      <c r="S26" s="3" t="s">
        <v>131</v>
      </c>
      <c r="T26" s="3" t="s">
        <v>131</v>
      </c>
      <c r="U26" s="3" t="s">
        <v>131</v>
      </c>
      <c r="V26" s="3" t="s">
        <v>196</v>
      </c>
      <c r="W26" s="3" t="s">
        <v>196</v>
      </c>
      <c r="X26" s="3" t="s">
        <v>146</v>
      </c>
      <c r="Y26" s="3" t="s">
        <v>237</v>
      </c>
    </row>
    <row r="27" spans="1:25">
      <c r="B27" s="94">
        <v>1</v>
      </c>
      <c r="C27" s="38" t="str">
        <f>IF(D27="","",HLOOKUP(D27,ADMIN2026!$O$146:$Y$214,H27,FALSE))</f>
        <v/>
      </c>
      <c r="D27" s="38" t="str">
        <f>IF(E27="","",VLOOKUP(E27,ADMIN2026!$B$112:$D$141,2,FALSE))</f>
        <v/>
      </c>
      <c r="E27" s="4"/>
      <c r="F27" s="4"/>
      <c r="G27" s="6"/>
      <c r="H27" s="38" t="str">
        <f>IF(E27&gt;101,H25+2*I25,IF(E27&gt;10,H25+I25,IF(E27&gt;0,H25,"")))</f>
        <v/>
      </c>
      <c r="I27" s="38"/>
      <c r="J27" s="38">
        <f>VLOOKUP(B27,ADMIN2026!$B$64:$F$79,3,FALSE)*IF(G27="DQ",0,1)*IF(G27="DNF",0,1)*IF(G27="DNS",0,1)*IF(G27="",0,1)</f>
        <v>0</v>
      </c>
      <c r="K27" s="94"/>
      <c r="L27" s="38"/>
      <c r="M27">
        <f>INT(G27/10)</f>
        <v>0</v>
      </c>
      <c r="N27" s="8">
        <f>INT(G27)-10*M27</f>
        <v>0</v>
      </c>
      <c r="O27" s="8">
        <f t="shared" ref="O27:O34" si="27">INT((INT(10*(G27-N27-10*M27)+0.001))/1)</f>
        <v>0</v>
      </c>
      <c r="P27" s="8">
        <f>INT(100*(G27-N27-10*M27-O27/10)+0.5)</f>
        <v>0</v>
      </c>
      <c r="Q27" s="7">
        <f>F27</f>
        <v>0</v>
      </c>
      <c r="R27" s="7">
        <f>M27</f>
        <v>0</v>
      </c>
      <c r="S27" s="7">
        <f>N27</f>
        <v>0</v>
      </c>
      <c r="T27" s="7">
        <f>O27</f>
        <v>0</v>
      </c>
      <c r="U27" s="7">
        <f>P27</f>
        <v>0</v>
      </c>
      <c r="V27" t="str">
        <f>IF(G27="DQ","DQ",IF(G27="NT","NT",IF(G27="DNF","DNF",IF(G27="DNS","DNS",IF(D27="","",IF(F27="",IF(M27&gt;0,CONCATENATE(R27,S27,".",T27),CONCATENATE(S27,".",T27)),CONCATENATE(Q27,":",R27,S27,".",T27)))))))</f>
        <v/>
      </c>
      <c r="W27" t="str">
        <f>IF(G27="DQ","DQ",IF(G27="NT","NT",IF(G27="DNF","DNF",IF(G27="DNS","DNS",IF(D27="","",IF(F27="",IF(M27&gt;0,CONCATENATE(R27,S27,".",T27,U27),CONCATENATE(S27,".",T27,U27)),CONCATENATE(Q27,":",R27,S27,".",T27,U27)))))))</f>
        <v/>
      </c>
      <c r="X27" t="str">
        <f>IF(ADMIN2026!$G$8="Photo-finish timing",W27,V27)</f>
        <v/>
      </c>
      <c r="Y27" s="66" t="str">
        <f>IF(E27="","",IF(ADMIN2026!$G$8=ADMIN2026!$D$8,"",IF(P27&gt;0.5,"error 1/100th entry noted","")))</f>
        <v/>
      </c>
    </row>
    <row r="28" spans="1:25">
      <c r="B28" s="94">
        <v>2</v>
      </c>
      <c r="C28" s="38" t="str">
        <f>IF(D28="","",HLOOKUP(D28,ADMIN2026!$O$146:$Y$214,H28,FALSE))</f>
        <v/>
      </c>
      <c r="D28" s="38" t="str">
        <f>IF(E28="","",VLOOKUP(E28,ADMIN2026!$B$112:$D$141,2,FALSE))</f>
        <v/>
      </c>
      <c r="E28" s="4"/>
      <c r="F28" s="4"/>
      <c r="G28" s="6"/>
      <c r="H28" s="38" t="str">
        <f>IF(E28&gt;101,H25+2*I25,IF(E28&gt;10,H25+I25,IF(E28&gt;0,H25,"")))</f>
        <v/>
      </c>
      <c r="I28" s="38"/>
      <c r="J28" s="38">
        <f>VLOOKUP(B28,ADMIN2026!$B$64:$F$79,3,FALSE)*IF(G28="DQ",0,1)*IF(G28="DNF",0,1)*IF(G28="DNS",0,1)*IF(G28="",0,1)</f>
        <v>0</v>
      </c>
      <c r="K28" s="94"/>
      <c r="L28" s="38"/>
      <c r="M28">
        <f t="shared" ref="M28:M34" si="28">INT(G28/10)</f>
        <v>0</v>
      </c>
      <c r="N28" s="8">
        <f t="shared" ref="N28:N34" si="29">INT(G28)-10*M28</f>
        <v>0</v>
      </c>
      <c r="O28" s="8">
        <f t="shared" si="27"/>
        <v>0</v>
      </c>
      <c r="P28" s="8">
        <f t="shared" ref="P28:P34" si="30">INT(100*(G28-N28-10*M28-O28/10)+0.5)</f>
        <v>0</v>
      </c>
      <c r="Q28" s="7">
        <f t="shared" ref="Q28:Q34" si="31">F28</f>
        <v>0</v>
      </c>
      <c r="R28" s="7">
        <f t="shared" ref="R28:R34" si="32">M28</f>
        <v>0</v>
      </c>
      <c r="S28" s="7">
        <f t="shared" ref="S28:S34" si="33">N28</f>
        <v>0</v>
      </c>
      <c r="T28" s="7">
        <f t="shared" ref="T28:T34" si="34">O28</f>
        <v>0</v>
      </c>
      <c r="U28" s="7">
        <f t="shared" ref="U28:U34" si="35">P28</f>
        <v>0</v>
      </c>
      <c r="V28" t="str">
        <f t="shared" ref="V28:V34" si="36">IF(G28="DQ","DQ",IF(G28="NT","NT",IF(G28="DNF","DNF",IF(G28="DNS","DNS",IF(D28="","",IF(F28="",IF(M28&gt;0,CONCATENATE(R28,S28,".",T28),CONCATENATE(S28,".",T28)),CONCATENATE(Q28,":",R28,S28,".",T28)))))))</f>
        <v/>
      </c>
      <c r="W28" t="str">
        <f t="shared" ref="W28:W34" si="37">IF(G28="DQ","DQ",IF(G28="NT","NT",IF(G28="DNF","DNF",IF(G28="DNS","DNS",IF(D28="","",IF(F28="",IF(M28&gt;0,CONCATENATE(R28,S28,".",T28,U28),CONCATENATE(S28,".",T28,U28)),CONCATENATE(Q28,":",R28,S28,".",T28,U28)))))))</f>
        <v/>
      </c>
      <c r="X28" t="str">
        <f>IF(ADMIN2026!$G$8="Photo-finish timing",W28,V28)</f>
        <v/>
      </c>
      <c r="Y28" s="66" t="str">
        <f>IF(E28="","",IF(ADMIN2026!$G$8=ADMIN2026!$D$8,"",IF(P28&gt;0.5,"error 1/100th entry noted","")))</f>
        <v/>
      </c>
    </row>
    <row r="29" spans="1:25">
      <c r="B29" s="94">
        <v>3</v>
      </c>
      <c r="C29" s="38" t="str">
        <f>IF(D29="","",HLOOKUP(D29,ADMIN2026!$O$146:$Y$214,H29,FALSE))</f>
        <v/>
      </c>
      <c r="D29" s="38" t="str">
        <f>IF(E29="","",VLOOKUP(E29,ADMIN2026!$B$112:$D$141,2,FALSE))</f>
        <v/>
      </c>
      <c r="E29" s="4"/>
      <c r="F29" s="4"/>
      <c r="G29" s="6"/>
      <c r="H29" s="38" t="str">
        <f>IF(E29&gt;101,H25+2*I25,IF(E29&gt;10,H25+I25,IF(E29&gt;0,H25,"")))</f>
        <v/>
      </c>
      <c r="I29" s="38"/>
      <c r="J29" s="38">
        <f>VLOOKUP(B29,ADMIN2026!$B$64:$F$79,3,FALSE)*IF(G29="DQ",0,1)*IF(G29="DNF",0,1)*IF(G29="DNS",0,1)*IF(G29="",0,1)</f>
        <v>0</v>
      </c>
      <c r="K29" s="94"/>
      <c r="L29" s="38"/>
      <c r="M29">
        <f t="shared" si="28"/>
        <v>0</v>
      </c>
      <c r="N29" s="8">
        <f t="shared" si="29"/>
        <v>0</v>
      </c>
      <c r="O29" s="8">
        <f t="shared" si="27"/>
        <v>0</v>
      </c>
      <c r="P29" s="8">
        <f t="shared" si="30"/>
        <v>0</v>
      </c>
      <c r="Q29" s="7">
        <f t="shared" si="31"/>
        <v>0</v>
      </c>
      <c r="R29" s="7">
        <f t="shared" si="32"/>
        <v>0</v>
      </c>
      <c r="S29" s="7">
        <f t="shared" si="33"/>
        <v>0</v>
      </c>
      <c r="T29" s="7">
        <f t="shared" si="34"/>
        <v>0</v>
      </c>
      <c r="U29" s="7">
        <f t="shared" si="35"/>
        <v>0</v>
      </c>
      <c r="V29" t="str">
        <f t="shared" si="36"/>
        <v/>
      </c>
      <c r="W29" t="str">
        <f t="shared" si="37"/>
        <v/>
      </c>
      <c r="X29" t="str">
        <f>IF(ADMIN2026!$G$8="Photo-finish timing",W29,V29)</f>
        <v/>
      </c>
      <c r="Y29" s="66" t="str">
        <f>IF(E29="","",IF(ADMIN2026!$G$8=ADMIN2026!$D$8,"",IF(P29&gt;0.5,"error 1/100th entry noted","")))</f>
        <v/>
      </c>
    </row>
    <row r="30" spans="1:25">
      <c r="B30" s="94">
        <v>4</v>
      </c>
      <c r="C30" s="38" t="str">
        <f>IF(D30="","",HLOOKUP(D30,ADMIN2026!$O$146:$Y$214,H30,FALSE))</f>
        <v/>
      </c>
      <c r="D30" s="38" t="str">
        <f>IF(E30="","",VLOOKUP(E30,ADMIN2026!$B$112:$D$141,2,FALSE))</f>
        <v/>
      </c>
      <c r="E30" s="4"/>
      <c r="F30" s="4"/>
      <c r="G30" s="6"/>
      <c r="H30" s="38" t="str">
        <f>IF(E30&gt;101,H25+2*I25,IF(E30&gt;10,H25+I25,IF(E30&gt;0,H25,"")))</f>
        <v/>
      </c>
      <c r="I30" s="38"/>
      <c r="J30" s="38">
        <f>VLOOKUP(B30,ADMIN2026!$B$64:$F$79,3,FALSE)*IF(G30="DQ",0,1)*IF(G30="DNF",0,1)*IF(G30="DNS",0,1)*IF(G30="",0,1)</f>
        <v>0</v>
      </c>
      <c r="K30" s="94"/>
      <c r="L30" s="38"/>
      <c r="M30">
        <f t="shared" si="28"/>
        <v>0</v>
      </c>
      <c r="N30" s="8">
        <f t="shared" si="29"/>
        <v>0</v>
      </c>
      <c r="O30" s="8">
        <f t="shared" si="27"/>
        <v>0</v>
      </c>
      <c r="P30" s="8">
        <f t="shared" si="30"/>
        <v>0</v>
      </c>
      <c r="Q30" s="7">
        <f t="shared" si="31"/>
        <v>0</v>
      </c>
      <c r="R30" s="7">
        <f t="shared" si="32"/>
        <v>0</v>
      </c>
      <c r="S30" s="7">
        <f t="shared" si="33"/>
        <v>0</v>
      </c>
      <c r="T30" s="7">
        <f t="shared" si="34"/>
        <v>0</v>
      </c>
      <c r="U30" s="7">
        <f t="shared" si="35"/>
        <v>0</v>
      </c>
      <c r="V30" t="str">
        <f t="shared" si="36"/>
        <v/>
      </c>
      <c r="W30" t="str">
        <f t="shared" si="37"/>
        <v/>
      </c>
      <c r="X30" t="str">
        <f>IF(ADMIN2026!$G$8="Photo-finish timing",W30,V30)</f>
        <v/>
      </c>
      <c r="Y30" s="66" t="str">
        <f>IF(E30="","",IF(ADMIN2026!$G$8=ADMIN2026!$D$8,"",IF(P30&gt;0.5,"error 1/100th entry noted","")))</f>
        <v/>
      </c>
    </row>
    <row r="31" spans="1:25">
      <c r="B31" s="94">
        <v>5</v>
      </c>
      <c r="C31" s="38" t="str">
        <f>IF(D31="","",HLOOKUP(D31,ADMIN2026!$O$146:$Y$214,H31,FALSE))</f>
        <v/>
      </c>
      <c r="D31" s="38" t="str">
        <f>IF(E31="","",VLOOKUP(E31,ADMIN2026!$B$112:$D$141,2,FALSE))</f>
        <v/>
      </c>
      <c r="E31" s="4"/>
      <c r="F31" s="4"/>
      <c r="G31" s="6"/>
      <c r="H31" s="38" t="str">
        <f>IF(E31&gt;101,H25+2*I25,IF(E31&gt;10,H25+I25,IF(E31&gt;0,H25,"")))</f>
        <v/>
      </c>
      <c r="I31" s="38"/>
      <c r="J31" s="38">
        <f>VLOOKUP(B31,ADMIN2026!$B$64:$F$79,3,FALSE)*IF(G31="DQ",0,1)*IF(G31="DNF",0,1)*IF(G31="DNS",0,1)*IF(G31="",0,1)</f>
        <v>0</v>
      </c>
      <c r="K31" s="94"/>
      <c r="L31" s="38"/>
      <c r="M31">
        <f t="shared" si="28"/>
        <v>0</v>
      </c>
      <c r="N31" s="8">
        <f t="shared" si="29"/>
        <v>0</v>
      </c>
      <c r="O31" s="8">
        <f t="shared" si="27"/>
        <v>0</v>
      </c>
      <c r="P31" s="8">
        <f t="shared" si="30"/>
        <v>0</v>
      </c>
      <c r="Q31" s="7">
        <f t="shared" si="31"/>
        <v>0</v>
      </c>
      <c r="R31" s="7">
        <f t="shared" si="32"/>
        <v>0</v>
      </c>
      <c r="S31" s="7">
        <f t="shared" si="33"/>
        <v>0</v>
      </c>
      <c r="T31" s="7">
        <f t="shared" si="34"/>
        <v>0</v>
      </c>
      <c r="U31" s="7">
        <f t="shared" si="35"/>
        <v>0</v>
      </c>
      <c r="V31" t="str">
        <f t="shared" si="36"/>
        <v/>
      </c>
      <c r="W31" t="str">
        <f t="shared" si="37"/>
        <v/>
      </c>
      <c r="X31" t="str">
        <f>IF(ADMIN2026!$G$8="Photo-finish timing",W31,V31)</f>
        <v/>
      </c>
      <c r="Y31" s="66" t="str">
        <f>IF(E31="","",IF(ADMIN2026!$G$8=ADMIN2026!$D$8,"",IF(P31&gt;0.5,"error 1/100th entry noted","")))</f>
        <v/>
      </c>
    </row>
    <row r="32" spans="1:25">
      <c r="B32" s="94">
        <v>6</v>
      </c>
      <c r="C32" s="38" t="str">
        <f>IF(D32="","",HLOOKUP(D32,ADMIN2026!$O$146:$Y$214,H32,FALSE))</f>
        <v/>
      </c>
      <c r="D32" s="38" t="str">
        <f>IF(E32="","",VLOOKUP(E32,ADMIN2026!$B$112:$D$141,2,FALSE))</f>
        <v/>
      </c>
      <c r="E32" s="4"/>
      <c r="F32" s="4"/>
      <c r="G32" s="6"/>
      <c r="H32" s="38" t="str">
        <f>IF(E32&gt;101,H25+2*I25,IF(E32&gt;10,H25+I25,IF(E32&gt;0,H25,"")))</f>
        <v/>
      </c>
      <c r="I32" s="38"/>
      <c r="J32" s="38">
        <f>VLOOKUP(B32,ADMIN2026!$B$64:$F$79,3,FALSE)*IF(G32="DQ",0,1)*IF(G32="DNF",0,1)*IF(G32="DNS",0,1)*IF(G32="",0,1)</f>
        <v>0</v>
      </c>
      <c r="K32" s="94"/>
      <c r="L32" s="38"/>
      <c r="M32">
        <f t="shared" si="28"/>
        <v>0</v>
      </c>
      <c r="N32" s="8">
        <f t="shared" si="29"/>
        <v>0</v>
      </c>
      <c r="O32" s="8">
        <f t="shared" si="27"/>
        <v>0</v>
      </c>
      <c r="P32" s="8">
        <f t="shared" si="30"/>
        <v>0</v>
      </c>
      <c r="Q32" s="7">
        <f t="shared" si="31"/>
        <v>0</v>
      </c>
      <c r="R32" s="7">
        <f t="shared" si="32"/>
        <v>0</v>
      </c>
      <c r="S32" s="7">
        <f t="shared" si="33"/>
        <v>0</v>
      </c>
      <c r="T32" s="7">
        <f t="shared" si="34"/>
        <v>0</v>
      </c>
      <c r="U32" s="7">
        <f t="shared" si="35"/>
        <v>0</v>
      </c>
      <c r="V32" t="str">
        <f t="shared" si="36"/>
        <v/>
      </c>
      <c r="W32" t="str">
        <f t="shared" si="37"/>
        <v/>
      </c>
      <c r="X32" t="str">
        <f>IF(ADMIN2026!$G$8="Photo-finish timing",W32,V32)</f>
        <v/>
      </c>
      <c r="Y32" s="66" t="str">
        <f>IF(E32="","",IF(ADMIN2026!$G$8=ADMIN2026!$D$8,"",IF(P32&gt;0.5,"error 1/100th entry noted","")))</f>
        <v/>
      </c>
    </row>
    <row r="33" spans="2:25">
      <c r="B33" s="94">
        <v>7</v>
      </c>
      <c r="C33" s="38" t="str">
        <f>IF(D33="","",HLOOKUP(D33,ADMIN2026!$O$146:$Y$214,H33,FALSE))</f>
        <v/>
      </c>
      <c r="D33" s="38" t="str">
        <f>IF(E33="","",VLOOKUP(E33,ADMIN2026!$B$112:$D$141,2,FALSE))</f>
        <v/>
      </c>
      <c r="E33" s="4"/>
      <c r="F33" s="4"/>
      <c r="G33" s="6"/>
      <c r="H33" s="38" t="str">
        <f>IF(E33&gt;101,H25+2*I25,IF(E33&gt;10,H25+I25,IF(E33&gt;0,H25,"")))</f>
        <v/>
      </c>
      <c r="I33" s="38"/>
      <c r="J33" s="38">
        <f>VLOOKUP(B33,ADMIN2026!$B$64:$F$79,3,FALSE)*IF(G33="DQ",0,1)*IF(G33="DNF",0,1)*IF(G33="DNS",0,1)*IF(G33="",0,1)</f>
        <v>0</v>
      </c>
      <c r="K33" s="94"/>
      <c r="L33" s="38"/>
      <c r="M33">
        <f t="shared" si="28"/>
        <v>0</v>
      </c>
      <c r="N33" s="8">
        <f t="shared" si="29"/>
        <v>0</v>
      </c>
      <c r="O33" s="8">
        <f t="shared" si="27"/>
        <v>0</v>
      </c>
      <c r="P33" s="8">
        <f t="shared" si="30"/>
        <v>0</v>
      </c>
      <c r="Q33" s="7">
        <f t="shared" si="31"/>
        <v>0</v>
      </c>
      <c r="R33" s="7">
        <f t="shared" si="32"/>
        <v>0</v>
      </c>
      <c r="S33" s="7">
        <f t="shared" si="33"/>
        <v>0</v>
      </c>
      <c r="T33" s="7">
        <f t="shared" si="34"/>
        <v>0</v>
      </c>
      <c r="U33" s="7">
        <f t="shared" si="35"/>
        <v>0</v>
      </c>
      <c r="V33" t="str">
        <f t="shared" si="36"/>
        <v/>
      </c>
      <c r="W33" t="str">
        <f t="shared" si="37"/>
        <v/>
      </c>
      <c r="X33" t="str">
        <f>IF(ADMIN2026!$G$8="Photo-finish timing",W33,V33)</f>
        <v/>
      </c>
      <c r="Y33" s="66" t="str">
        <f>IF(E33="","",IF(ADMIN2026!$G$8=ADMIN2026!$D$8,"",IF(P33&gt;0.5,"error 1/100th entry noted","")))</f>
        <v/>
      </c>
    </row>
    <row r="34" spans="2:25">
      <c r="B34" s="94">
        <v>8</v>
      </c>
      <c r="C34" s="38" t="str">
        <f>IF(D34="","",HLOOKUP(D34,ADMIN2026!$O$146:$Y$214,H34,FALSE))</f>
        <v/>
      </c>
      <c r="D34" s="38" t="str">
        <f>IF(E34="","",VLOOKUP(E34,ADMIN2026!$B$112:$D$141,2,FALSE))</f>
        <v/>
      </c>
      <c r="E34" s="4"/>
      <c r="F34" s="4"/>
      <c r="G34" s="6"/>
      <c r="H34" s="38" t="str">
        <f>IF(E34&gt;101,H25+2*I25,IF(E34&gt;10,H25+I25,IF(E34&gt;0,H25,"")))</f>
        <v/>
      </c>
      <c r="I34" s="38"/>
      <c r="J34" s="38">
        <f>VLOOKUP(B34,ADMIN2026!$B$64:$F$79,3,FALSE)*IF(G34="DQ",0,1)*IF(G34="DNF",0,1)*IF(G34="DNS",0,1)*IF(G34="",0,1)</f>
        <v>0</v>
      </c>
      <c r="K34" s="94"/>
      <c r="L34" s="38"/>
      <c r="M34">
        <f t="shared" si="28"/>
        <v>0</v>
      </c>
      <c r="N34" s="8">
        <f t="shared" si="29"/>
        <v>0</v>
      </c>
      <c r="O34" s="8">
        <f t="shared" si="27"/>
        <v>0</v>
      </c>
      <c r="P34" s="8">
        <f t="shared" si="30"/>
        <v>0</v>
      </c>
      <c r="Q34" s="7">
        <f t="shared" si="31"/>
        <v>0</v>
      </c>
      <c r="R34" s="7">
        <f t="shared" si="32"/>
        <v>0</v>
      </c>
      <c r="S34" s="7">
        <f t="shared" si="33"/>
        <v>0</v>
      </c>
      <c r="T34" s="7">
        <f t="shared" si="34"/>
        <v>0</v>
      </c>
      <c r="U34" s="7">
        <f t="shared" si="35"/>
        <v>0</v>
      </c>
      <c r="V34" t="str">
        <f t="shared" si="36"/>
        <v/>
      </c>
      <c r="W34" t="str">
        <f t="shared" si="37"/>
        <v/>
      </c>
      <c r="X34" t="str">
        <f>IF(ADMIN2026!$G$8="Photo-finish timing",W34,V34)</f>
        <v/>
      </c>
      <c r="Y34" s="66" t="str">
        <f>IF(E34="","",IF(ADMIN2026!$G$8=ADMIN2026!$D$8,"",IF(P34&gt;0.5,"error 1/100th entry noted","")))</f>
        <v/>
      </c>
    </row>
    <row r="35" spans="2:25">
      <c r="G35"/>
      <c r="N35" s="8"/>
      <c r="O35" s="8"/>
      <c r="P35" s="8"/>
      <c r="Q35" s="7"/>
      <c r="R35" s="7"/>
      <c r="S35" s="7"/>
      <c r="T35" s="7"/>
      <c r="U35" s="7"/>
      <c r="Y35" s="66"/>
    </row>
    <row r="36" spans="2:25" hidden="1">
      <c r="G36"/>
      <c r="K36" t="s">
        <v>462</v>
      </c>
      <c r="N36" s="8"/>
      <c r="O36" s="8"/>
      <c r="P36" s="8"/>
      <c r="Q36" s="7"/>
      <c r="R36" s="7"/>
      <c r="S36" s="7"/>
      <c r="T36" s="7"/>
      <c r="U36" s="7"/>
      <c r="Y36" s="66"/>
    </row>
    <row r="37" spans="2:25" hidden="1">
      <c r="B37" s="3" t="s">
        <v>454</v>
      </c>
      <c r="G37"/>
      <c r="I37">
        <f>10000*10000-100</f>
        <v>99999900</v>
      </c>
      <c r="K37" t="s">
        <v>463</v>
      </c>
      <c r="L37" t="s">
        <v>464</v>
      </c>
      <c r="M37" t="s">
        <v>465</v>
      </c>
      <c r="N37" s="8" t="s">
        <v>466</v>
      </c>
      <c r="O37" s="8"/>
      <c r="P37" s="8"/>
      <c r="Q37" s="7"/>
      <c r="R37" s="7"/>
      <c r="S37" s="7"/>
      <c r="T37" s="7"/>
      <c r="U37" s="7"/>
      <c r="Y37" s="66"/>
    </row>
    <row r="38" spans="2:25" hidden="1">
      <c r="B38" s="94">
        <v>1</v>
      </c>
      <c r="C38" s="38">
        <v>1</v>
      </c>
      <c r="D38" s="38">
        <f>_xlfn.RANK.AVG(H38,H38:H53,1)</f>
        <v>1</v>
      </c>
      <c r="E38" s="137">
        <f>E16</f>
        <v>0</v>
      </c>
      <c r="F38" s="137">
        <f t="shared" ref="F38:G38" si="38">F16</f>
        <v>0</v>
      </c>
      <c r="G38" s="137">
        <f t="shared" si="38"/>
        <v>0</v>
      </c>
      <c r="H38" s="38">
        <f>IF(J38&lt;100,10000*10000+B38,J38)</f>
        <v>100000001</v>
      </c>
      <c r="I38" s="38">
        <f>I37+C38</f>
        <v>99999901</v>
      </c>
      <c r="J38" s="38">
        <f>IF(G38="DQ",I38,IF(G38="DNS",I38,IF(G38="DNF",I38,IF(G38="NM",I38,IF(G38="NH",I38,IF(G38="NT",I38,10000*(60*F38+G38)+C38))))))</f>
        <v>1</v>
      </c>
      <c r="K38" s="38">
        <f>VLOOKUP(C38,D38:G53,4,FALSE)</f>
        <v>0</v>
      </c>
      <c r="L38" s="38">
        <v>0</v>
      </c>
      <c r="M38" s="38">
        <f>IF(K38&lt;0.1,0,IF(K39=K38,1,0))</f>
        <v>0</v>
      </c>
      <c r="N38" s="8">
        <f>IF(L38+M38&gt;0.5,1,0)</f>
        <v>0</v>
      </c>
      <c r="O38" s="8"/>
      <c r="P38" s="8"/>
      <c r="Q38" s="7"/>
      <c r="R38" s="7"/>
      <c r="S38" s="7"/>
      <c r="T38" s="7"/>
      <c r="U38" s="7"/>
      <c r="Y38" s="66"/>
    </row>
    <row r="39" spans="2:25" hidden="1">
      <c r="B39" s="94">
        <v>2</v>
      </c>
      <c r="C39" s="38">
        <v>2</v>
      </c>
      <c r="D39" s="38">
        <f>_xlfn.RANK.AVG(H39,H38:H53,1)</f>
        <v>2</v>
      </c>
      <c r="E39" s="137">
        <f t="shared" ref="E39:G45" si="39">E17</f>
        <v>0</v>
      </c>
      <c r="F39" s="137">
        <f t="shared" si="39"/>
        <v>0</v>
      </c>
      <c r="G39" s="137">
        <f t="shared" si="39"/>
        <v>0</v>
      </c>
      <c r="H39" s="38">
        <f t="shared" ref="H39:H53" si="40">IF(J39&lt;100,10000*10000+B39,J39)</f>
        <v>100000002</v>
      </c>
      <c r="I39" s="38">
        <f>I37+C39</f>
        <v>99999902</v>
      </c>
      <c r="J39" s="38">
        <f t="shared" ref="J39:J53" si="41">IF(G39="DQ",I39,IF(G39="DNS",I39,IF(G39="DNF",I39,IF(G39="NM",I39,IF(G39="NH",I39,IF(G39="NT",I39,10000*(60*F39+G39)+C39))))))</f>
        <v>2</v>
      </c>
      <c r="K39" s="38">
        <f>VLOOKUP(C39,D38:G53,4,FALSE)</f>
        <v>0</v>
      </c>
      <c r="L39" s="38">
        <f>IF(K39&lt;0.1,0,IF(K39=K38,1,0))</f>
        <v>0</v>
      </c>
      <c r="M39" s="38">
        <f t="shared" ref="M39:M51" si="42">IF(K39&lt;0.1,0,IF(K40=K39,1,0))</f>
        <v>0</v>
      </c>
      <c r="N39" s="8">
        <f t="shared" ref="N39:N53" si="43">IF(L39+M39&gt;0.5,1,0)</f>
        <v>0</v>
      </c>
      <c r="O39" s="8"/>
      <c r="P39" s="8"/>
      <c r="Q39" s="7"/>
      <c r="R39" s="7"/>
      <c r="S39" s="7"/>
      <c r="T39" s="7"/>
      <c r="U39" s="7"/>
      <c r="Y39" s="66"/>
    </row>
    <row r="40" spans="2:25" hidden="1">
      <c r="B40" s="94">
        <v>3</v>
      </c>
      <c r="C40" s="38">
        <v>3</v>
      </c>
      <c r="D40" s="38">
        <f>_xlfn.RANK.AVG(H40,H38:H53,1)</f>
        <v>3</v>
      </c>
      <c r="E40" s="137">
        <f t="shared" si="39"/>
        <v>0</v>
      </c>
      <c r="F40" s="137">
        <f t="shared" si="39"/>
        <v>0</v>
      </c>
      <c r="G40" s="137">
        <f t="shared" si="39"/>
        <v>0</v>
      </c>
      <c r="H40" s="38">
        <f t="shared" si="40"/>
        <v>100000003</v>
      </c>
      <c r="I40" s="38">
        <f>I37+C40</f>
        <v>99999903</v>
      </c>
      <c r="J40" s="38">
        <f t="shared" si="41"/>
        <v>3</v>
      </c>
      <c r="K40" s="38">
        <f>VLOOKUP(C40,D38:G53,4,FALSE)</f>
        <v>0</v>
      </c>
      <c r="L40" s="38">
        <f t="shared" ref="L40:L48" si="44">IF(K40&lt;0.1,0,IF(K40=K39,1,0))</f>
        <v>0</v>
      </c>
      <c r="M40" s="38">
        <f t="shared" si="42"/>
        <v>0</v>
      </c>
      <c r="N40" s="8">
        <f t="shared" si="43"/>
        <v>0</v>
      </c>
      <c r="O40" s="8"/>
      <c r="P40" s="8"/>
      <c r="Q40" s="7"/>
      <c r="R40" s="7"/>
      <c r="S40" s="7"/>
      <c r="T40" s="7"/>
      <c r="U40" s="7"/>
      <c r="Y40" s="66"/>
    </row>
    <row r="41" spans="2:25" hidden="1">
      <c r="B41" s="94">
        <v>4</v>
      </c>
      <c r="C41" s="38">
        <v>4</v>
      </c>
      <c r="D41" s="38">
        <f>_xlfn.RANK.AVG(H41,H38:H53,1)</f>
        <v>4</v>
      </c>
      <c r="E41" s="137">
        <f t="shared" si="39"/>
        <v>0</v>
      </c>
      <c r="F41" s="137">
        <f t="shared" si="39"/>
        <v>0</v>
      </c>
      <c r="G41" s="137">
        <f t="shared" si="39"/>
        <v>0</v>
      </c>
      <c r="H41" s="38">
        <f t="shared" si="40"/>
        <v>100000004</v>
      </c>
      <c r="I41" s="38">
        <f>I37+C41</f>
        <v>99999904</v>
      </c>
      <c r="J41" s="38">
        <f t="shared" si="41"/>
        <v>4</v>
      </c>
      <c r="K41" s="38">
        <f>VLOOKUP(C41,D38:G53,4,FALSE)</f>
        <v>0</v>
      </c>
      <c r="L41" s="38">
        <f t="shared" si="44"/>
        <v>0</v>
      </c>
      <c r="M41" s="38">
        <f t="shared" si="42"/>
        <v>0</v>
      </c>
      <c r="N41" s="8">
        <f t="shared" si="43"/>
        <v>0</v>
      </c>
      <c r="O41" s="8"/>
      <c r="P41" s="8"/>
      <c r="Q41" s="7"/>
      <c r="R41" s="7"/>
      <c r="S41" s="7"/>
      <c r="T41" s="7"/>
      <c r="U41" s="7"/>
      <c r="Y41" s="66"/>
    </row>
    <row r="42" spans="2:25" hidden="1">
      <c r="B42" s="94">
        <v>5</v>
      </c>
      <c r="C42" s="38">
        <v>5</v>
      </c>
      <c r="D42" s="38">
        <f>_xlfn.RANK.AVG(H42,H38:H53,1)</f>
        <v>5</v>
      </c>
      <c r="E42" s="137">
        <f t="shared" si="39"/>
        <v>0</v>
      </c>
      <c r="F42" s="137">
        <f t="shared" si="39"/>
        <v>0</v>
      </c>
      <c r="G42" s="137">
        <f t="shared" si="39"/>
        <v>0</v>
      </c>
      <c r="H42" s="38">
        <f t="shared" si="40"/>
        <v>100000005</v>
      </c>
      <c r="I42" s="38">
        <f>I37+C42</f>
        <v>99999905</v>
      </c>
      <c r="J42" s="38">
        <f t="shared" si="41"/>
        <v>5</v>
      </c>
      <c r="K42" s="38">
        <f>VLOOKUP(C42,D38:G53,4,FALSE)</f>
        <v>0</v>
      </c>
      <c r="L42" s="38">
        <f t="shared" si="44"/>
        <v>0</v>
      </c>
      <c r="M42" s="38">
        <f t="shared" si="42"/>
        <v>0</v>
      </c>
      <c r="N42" s="8">
        <f t="shared" si="43"/>
        <v>0</v>
      </c>
      <c r="O42" s="8"/>
      <c r="P42" s="8"/>
      <c r="Q42" s="7"/>
      <c r="R42" s="7"/>
      <c r="S42" s="7"/>
      <c r="T42" s="7"/>
      <c r="U42" s="7"/>
      <c r="Y42" s="66"/>
    </row>
    <row r="43" spans="2:25" hidden="1">
      <c r="B43" s="94">
        <v>6</v>
      </c>
      <c r="C43" s="38">
        <v>6</v>
      </c>
      <c r="D43" s="38">
        <f>_xlfn.RANK.AVG(H43,H38:H53,1)</f>
        <v>6</v>
      </c>
      <c r="E43" s="137">
        <f t="shared" si="39"/>
        <v>0</v>
      </c>
      <c r="F43" s="137">
        <f t="shared" si="39"/>
        <v>0</v>
      </c>
      <c r="G43" s="137">
        <f t="shared" si="39"/>
        <v>0</v>
      </c>
      <c r="H43" s="38">
        <f t="shared" si="40"/>
        <v>100000006</v>
      </c>
      <c r="I43" s="38">
        <f>I37+C43</f>
        <v>99999906</v>
      </c>
      <c r="J43" s="38">
        <f t="shared" si="41"/>
        <v>6</v>
      </c>
      <c r="K43" s="38">
        <f>VLOOKUP(C43,D38:G53,4,FALSE)</f>
        <v>0</v>
      </c>
      <c r="L43" s="38">
        <f t="shared" si="44"/>
        <v>0</v>
      </c>
      <c r="M43" s="38">
        <f t="shared" si="42"/>
        <v>0</v>
      </c>
      <c r="N43" s="8">
        <f t="shared" si="43"/>
        <v>0</v>
      </c>
      <c r="O43" s="8"/>
      <c r="P43" s="8"/>
      <c r="Q43" s="7"/>
      <c r="R43" s="7"/>
      <c r="S43" s="7"/>
      <c r="T43" s="7"/>
      <c r="U43" s="7"/>
      <c r="Y43" s="66"/>
    </row>
    <row r="44" spans="2:25" hidden="1">
      <c r="B44" s="94">
        <v>7</v>
      </c>
      <c r="C44" s="38">
        <v>7</v>
      </c>
      <c r="D44" s="38">
        <f>_xlfn.RANK.AVG(H44,H38:H53,1)</f>
        <v>7</v>
      </c>
      <c r="E44" s="137">
        <f t="shared" si="39"/>
        <v>0</v>
      </c>
      <c r="F44" s="137">
        <f t="shared" si="39"/>
        <v>0</v>
      </c>
      <c r="G44" s="137">
        <f t="shared" si="39"/>
        <v>0</v>
      </c>
      <c r="H44" s="38">
        <f t="shared" si="40"/>
        <v>100000007</v>
      </c>
      <c r="I44" s="38">
        <f>I37+C44</f>
        <v>99999907</v>
      </c>
      <c r="J44" s="38">
        <f t="shared" si="41"/>
        <v>7</v>
      </c>
      <c r="K44" s="38">
        <f>VLOOKUP(C44,D38:G53,4,FALSE)</f>
        <v>0</v>
      </c>
      <c r="L44" s="38">
        <f t="shared" si="44"/>
        <v>0</v>
      </c>
      <c r="M44" s="38">
        <f t="shared" si="42"/>
        <v>0</v>
      </c>
      <c r="N44" s="8">
        <f t="shared" si="43"/>
        <v>0</v>
      </c>
      <c r="O44" s="8"/>
      <c r="P44" s="8"/>
      <c r="Q44" s="7"/>
      <c r="R44" s="7"/>
      <c r="S44" s="7"/>
      <c r="T44" s="7"/>
      <c r="U44" s="7"/>
      <c r="Y44" s="66"/>
    </row>
    <row r="45" spans="2:25" hidden="1">
      <c r="B45" s="94">
        <v>8</v>
      </c>
      <c r="C45" s="38">
        <v>8</v>
      </c>
      <c r="D45" s="38">
        <f>_xlfn.RANK.AVG(H45,H38:H53,1)</f>
        <v>8</v>
      </c>
      <c r="E45" s="137">
        <f t="shared" si="39"/>
        <v>0</v>
      </c>
      <c r="F45" s="137">
        <f t="shared" si="39"/>
        <v>0</v>
      </c>
      <c r="G45" s="137">
        <f t="shared" si="39"/>
        <v>0</v>
      </c>
      <c r="H45" s="38">
        <f t="shared" si="40"/>
        <v>100000008</v>
      </c>
      <c r="I45" s="38">
        <f>I37+C45</f>
        <v>99999908</v>
      </c>
      <c r="J45" s="38">
        <f t="shared" si="41"/>
        <v>8</v>
      </c>
      <c r="K45" s="38">
        <f>VLOOKUP(C45,D38:G53,4,FALSE)</f>
        <v>0</v>
      </c>
      <c r="L45" s="38">
        <f t="shared" si="44"/>
        <v>0</v>
      </c>
      <c r="M45" s="38">
        <f t="shared" si="42"/>
        <v>0</v>
      </c>
      <c r="N45" s="8">
        <f t="shared" si="43"/>
        <v>0</v>
      </c>
      <c r="O45" s="8"/>
      <c r="P45" s="8"/>
      <c r="Q45" s="7"/>
      <c r="R45" s="7"/>
      <c r="S45" s="7"/>
      <c r="T45" s="7"/>
      <c r="U45" s="7"/>
      <c r="Y45" s="66"/>
    </row>
    <row r="46" spans="2:25" hidden="1">
      <c r="B46" s="94">
        <v>9</v>
      </c>
      <c r="C46" s="38">
        <v>9</v>
      </c>
      <c r="D46" s="38">
        <f>_xlfn.RANK.AVG(H46,H38:H53,1)</f>
        <v>9</v>
      </c>
      <c r="E46" s="137">
        <f>E27</f>
        <v>0</v>
      </c>
      <c r="F46" s="137">
        <f t="shared" ref="F46:G46" si="45">F27</f>
        <v>0</v>
      </c>
      <c r="G46" s="137">
        <f t="shared" si="45"/>
        <v>0</v>
      </c>
      <c r="H46" s="38">
        <f t="shared" si="40"/>
        <v>100000009</v>
      </c>
      <c r="I46" s="38">
        <f>I37+C46</f>
        <v>99999909</v>
      </c>
      <c r="J46" s="38">
        <f t="shared" si="41"/>
        <v>9</v>
      </c>
      <c r="K46" s="38">
        <f>VLOOKUP(C46,D38:G53,4,FALSE)</f>
        <v>0</v>
      </c>
      <c r="L46" s="38">
        <f t="shared" si="44"/>
        <v>0</v>
      </c>
      <c r="M46" s="38">
        <f t="shared" si="42"/>
        <v>0</v>
      </c>
      <c r="N46" s="8">
        <f t="shared" si="43"/>
        <v>0</v>
      </c>
      <c r="O46" s="8"/>
      <c r="P46" s="8"/>
      <c r="Q46" s="7"/>
      <c r="R46" s="7"/>
      <c r="S46" s="7"/>
      <c r="T46" s="7"/>
      <c r="U46" s="7"/>
      <c r="Y46" s="66"/>
    </row>
    <row r="47" spans="2:25" hidden="1">
      <c r="B47" s="94">
        <v>10</v>
      </c>
      <c r="C47" s="38">
        <v>10</v>
      </c>
      <c r="D47" s="38">
        <f>_xlfn.RANK.AVG(H47,H38:H53,1)</f>
        <v>10</v>
      </c>
      <c r="E47" s="137">
        <f t="shared" ref="E47:G53" si="46">E28</f>
        <v>0</v>
      </c>
      <c r="F47" s="137">
        <f t="shared" si="46"/>
        <v>0</v>
      </c>
      <c r="G47" s="137">
        <f t="shared" si="46"/>
        <v>0</v>
      </c>
      <c r="H47" s="38">
        <f t="shared" si="40"/>
        <v>100000010</v>
      </c>
      <c r="I47" s="38">
        <f>I37+C47</f>
        <v>99999910</v>
      </c>
      <c r="J47" s="38">
        <f t="shared" si="41"/>
        <v>10</v>
      </c>
      <c r="K47" s="38">
        <f>VLOOKUP(C47,D38:G53,4,FALSE)</f>
        <v>0</v>
      </c>
      <c r="L47" s="38">
        <f t="shared" si="44"/>
        <v>0</v>
      </c>
      <c r="M47" s="38">
        <f t="shared" si="42"/>
        <v>0</v>
      </c>
      <c r="N47" s="8">
        <f t="shared" si="43"/>
        <v>0</v>
      </c>
      <c r="O47" s="8"/>
      <c r="P47" s="8"/>
      <c r="Q47" s="7"/>
      <c r="R47" s="7"/>
      <c r="S47" s="7"/>
      <c r="T47" s="7"/>
      <c r="U47" s="7"/>
      <c r="Y47" s="66"/>
    </row>
    <row r="48" spans="2:25" hidden="1">
      <c r="B48" s="94">
        <v>11</v>
      </c>
      <c r="C48" s="38">
        <v>11</v>
      </c>
      <c r="D48" s="38">
        <f>_xlfn.RANK.AVG(H48,H38:H53,1)</f>
        <v>11</v>
      </c>
      <c r="E48" s="137">
        <f t="shared" si="46"/>
        <v>0</v>
      </c>
      <c r="F48" s="137">
        <f t="shared" si="46"/>
        <v>0</v>
      </c>
      <c r="G48" s="137">
        <f t="shared" si="46"/>
        <v>0</v>
      </c>
      <c r="H48" s="38">
        <f t="shared" si="40"/>
        <v>100000011</v>
      </c>
      <c r="I48" s="38">
        <f>I37+C48</f>
        <v>99999911</v>
      </c>
      <c r="J48" s="38">
        <f t="shared" si="41"/>
        <v>11</v>
      </c>
      <c r="K48" s="38">
        <f>VLOOKUP(C48,D38:G53,4,FALSE)</f>
        <v>0</v>
      </c>
      <c r="L48" s="38">
        <f t="shared" si="44"/>
        <v>0</v>
      </c>
      <c r="M48" s="38">
        <f t="shared" si="42"/>
        <v>0</v>
      </c>
      <c r="N48" s="8">
        <f t="shared" si="43"/>
        <v>0</v>
      </c>
      <c r="O48" s="8"/>
      <c r="P48" s="8"/>
      <c r="Q48" s="7"/>
      <c r="R48" s="7"/>
      <c r="S48" s="7"/>
      <c r="T48" s="7"/>
      <c r="U48" s="7"/>
      <c r="Y48" s="66"/>
    </row>
    <row r="49" spans="1:36" hidden="1">
      <c r="B49" s="94">
        <v>12</v>
      </c>
      <c r="C49" s="38">
        <v>12</v>
      </c>
      <c r="D49" s="38">
        <f>_xlfn.RANK.AVG(H49,H38:H53,1)</f>
        <v>12</v>
      </c>
      <c r="E49" s="137">
        <f t="shared" si="46"/>
        <v>0</v>
      </c>
      <c r="F49" s="137">
        <f t="shared" si="46"/>
        <v>0</v>
      </c>
      <c r="G49" s="137">
        <f t="shared" si="46"/>
        <v>0</v>
      </c>
      <c r="H49" s="38">
        <f t="shared" si="40"/>
        <v>100000012</v>
      </c>
      <c r="I49" s="38">
        <f>I37+C49</f>
        <v>99999912</v>
      </c>
      <c r="J49" s="38">
        <f t="shared" si="41"/>
        <v>12</v>
      </c>
      <c r="K49" s="38">
        <f>VLOOKUP(C49,D38:G53,4,FALSE)</f>
        <v>0</v>
      </c>
      <c r="L49" s="38">
        <f>IF(K49&lt;0.1,0,IF(K49=K48,1,0))</f>
        <v>0</v>
      </c>
      <c r="M49" s="38">
        <f t="shared" si="42"/>
        <v>0</v>
      </c>
      <c r="N49" s="8">
        <f t="shared" si="43"/>
        <v>0</v>
      </c>
      <c r="O49" s="8"/>
      <c r="P49" s="8"/>
      <c r="Q49" s="7"/>
      <c r="R49" s="7"/>
      <c r="S49" s="7"/>
      <c r="T49" s="7"/>
      <c r="U49" s="7"/>
      <c r="Y49" s="66"/>
    </row>
    <row r="50" spans="1:36" hidden="1">
      <c r="B50" s="94">
        <v>13</v>
      </c>
      <c r="C50" s="38">
        <v>13</v>
      </c>
      <c r="D50" s="38">
        <f>_xlfn.RANK.AVG(H50,H38:H53,1)</f>
        <v>13</v>
      </c>
      <c r="E50" s="137">
        <f t="shared" si="46"/>
        <v>0</v>
      </c>
      <c r="F50" s="137">
        <f t="shared" si="46"/>
        <v>0</v>
      </c>
      <c r="G50" s="137">
        <f t="shared" si="46"/>
        <v>0</v>
      </c>
      <c r="H50" s="38">
        <f t="shared" si="40"/>
        <v>100000013</v>
      </c>
      <c r="I50" s="38">
        <f>I37+C50</f>
        <v>99999913</v>
      </c>
      <c r="J50" s="38">
        <f t="shared" si="41"/>
        <v>13</v>
      </c>
      <c r="K50" s="38">
        <f>VLOOKUP(C50,D38:G53,4,FALSE)</f>
        <v>0</v>
      </c>
      <c r="L50" s="38">
        <f t="shared" ref="L50:L53" si="47">IF(K50&lt;0.1,0,IF(K50=K49,1,0))</f>
        <v>0</v>
      </c>
      <c r="M50" s="38">
        <f t="shared" si="42"/>
        <v>0</v>
      </c>
      <c r="N50" s="8">
        <f t="shared" si="43"/>
        <v>0</v>
      </c>
      <c r="O50" s="8"/>
      <c r="P50" s="8"/>
      <c r="Q50" s="7"/>
      <c r="R50" s="7"/>
      <c r="S50" s="7"/>
      <c r="T50" s="7"/>
      <c r="U50" s="7"/>
      <c r="Y50" s="66"/>
    </row>
    <row r="51" spans="1:36" hidden="1">
      <c r="B51" s="94">
        <v>14</v>
      </c>
      <c r="C51" s="38">
        <v>14</v>
      </c>
      <c r="D51" s="38">
        <f>_xlfn.RANK.AVG(H51,H38:H53,1)</f>
        <v>14</v>
      </c>
      <c r="E51" s="137">
        <f t="shared" si="46"/>
        <v>0</v>
      </c>
      <c r="F51" s="137">
        <f t="shared" si="46"/>
        <v>0</v>
      </c>
      <c r="G51" s="137">
        <f t="shared" si="46"/>
        <v>0</v>
      </c>
      <c r="H51" s="38">
        <f t="shared" si="40"/>
        <v>100000014</v>
      </c>
      <c r="I51" s="38">
        <f>I37+C51</f>
        <v>99999914</v>
      </c>
      <c r="J51" s="38">
        <f t="shared" si="41"/>
        <v>14</v>
      </c>
      <c r="K51" s="38">
        <f>VLOOKUP(C51,D38:G53,4,FALSE)</f>
        <v>0</v>
      </c>
      <c r="L51" s="38">
        <f t="shared" si="47"/>
        <v>0</v>
      </c>
      <c r="M51" s="38">
        <f t="shared" si="42"/>
        <v>0</v>
      </c>
      <c r="N51" s="8">
        <f t="shared" si="43"/>
        <v>0</v>
      </c>
      <c r="O51" s="8"/>
      <c r="P51" s="8"/>
      <c r="Q51" s="7"/>
      <c r="R51" s="7"/>
      <c r="S51" s="7"/>
      <c r="T51" s="7"/>
      <c r="U51" s="7"/>
      <c r="Y51" s="66"/>
    </row>
    <row r="52" spans="1:36" hidden="1">
      <c r="B52" s="94">
        <v>15</v>
      </c>
      <c r="C52" s="38">
        <v>15</v>
      </c>
      <c r="D52" s="38">
        <f>_xlfn.RANK.AVG(H52,H38:H53,1)</f>
        <v>15</v>
      </c>
      <c r="E52" s="137">
        <f t="shared" si="46"/>
        <v>0</v>
      </c>
      <c r="F52" s="137">
        <f t="shared" si="46"/>
        <v>0</v>
      </c>
      <c r="G52" s="137">
        <f t="shared" si="46"/>
        <v>0</v>
      </c>
      <c r="H52" s="38">
        <f t="shared" si="40"/>
        <v>100000015</v>
      </c>
      <c r="I52" s="38">
        <f>I37+C52</f>
        <v>99999915</v>
      </c>
      <c r="J52" s="38">
        <f t="shared" si="41"/>
        <v>15</v>
      </c>
      <c r="K52" s="38">
        <f>VLOOKUP(C52,D38:G53,4,FALSE)</f>
        <v>0</v>
      </c>
      <c r="L52" s="38">
        <f t="shared" si="47"/>
        <v>0</v>
      </c>
      <c r="M52" s="38">
        <f>IF(K52&lt;0.1,0,IF(K53=K52,1,0))</f>
        <v>0</v>
      </c>
      <c r="N52" s="8">
        <f t="shared" si="43"/>
        <v>0</v>
      </c>
      <c r="O52" s="8"/>
      <c r="P52" s="8"/>
      <c r="Q52" s="7"/>
      <c r="R52" s="7"/>
      <c r="S52" s="7"/>
      <c r="T52" s="7"/>
      <c r="U52" s="7"/>
      <c r="Y52" s="66"/>
    </row>
    <row r="53" spans="1:36" hidden="1">
      <c r="B53" s="94">
        <v>16</v>
      </c>
      <c r="C53" s="38">
        <v>16</v>
      </c>
      <c r="D53" s="38">
        <f>_xlfn.RANK.AVG(H53,H38:H53,1)</f>
        <v>16</v>
      </c>
      <c r="E53" s="137">
        <f t="shared" si="46"/>
        <v>0</v>
      </c>
      <c r="F53" s="137">
        <f t="shared" si="46"/>
        <v>0</v>
      </c>
      <c r="G53" s="137">
        <f t="shared" si="46"/>
        <v>0</v>
      </c>
      <c r="H53" s="38">
        <f t="shared" si="40"/>
        <v>100000016</v>
      </c>
      <c r="I53" s="38">
        <f>I37+C53</f>
        <v>99999916</v>
      </c>
      <c r="J53" s="38">
        <f t="shared" si="41"/>
        <v>16</v>
      </c>
      <c r="K53" s="38">
        <f>VLOOKUP(C53,D38:G53,4,FALSE)</f>
        <v>0</v>
      </c>
      <c r="L53" s="38">
        <f t="shared" si="47"/>
        <v>0</v>
      </c>
      <c r="M53" s="38">
        <v>0</v>
      </c>
      <c r="N53" s="8">
        <f t="shared" si="43"/>
        <v>0</v>
      </c>
      <c r="O53" s="8"/>
      <c r="P53" s="8"/>
      <c r="Q53" s="7"/>
      <c r="R53" s="7"/>
      <c r="S53" s="7"/>
      <c r="T53" s="7"/>
      <c r="U53" s="7"/>
      <c r="Y53" s="66"/>
    </row>
    <row r="54" spans="1:36" hidden="1">
      <c r="B54" s="150"/>
      <c r="E54" s="17"/>
      <c r="F54" s="17"/>
      <c r="G54" s="17"/>
      <c r="K54" s="150"/>
      <c r="N54" s="8"/>
      <c r="O54" s="8"/>
      <c r="P54" s="8"/>
      <c r="Q54" s="7"/>
      <c r="R54" s="7"/>
      <c r="S54" s="7"/>
      <c r="T54" s="7"/>
      <c r="U54" s="7"/>
      <c r="Y54" s="66"/>
    </row>
    <row r="55" spans="1:36">
      <c r="A55" s="3" t="s">
        <v>0</v>
      </c>
      <c r="B55" s="141" t="s">
        <v>455</v>
      </c>
      <c r="C55" s="152" t="s">
        <v>456</v>
      </c>
      <c r="D55" s="153" t="s">
        <v>457</v>
      </c>
      <c r="E55" s="3"/>
      <c r="F55" s="3"/>
      <c r="G55" s="67"/>
      <c r="H55" s="3" t="str">
        <f>H2</f>
        <v>line base</v>
      </c>
      <c r="I55" s="3" t="str">
        <f>I2</f>
        <v>step</v>
      </c>
      <c r="J55" s="3"/>
      <c r="K55" s="3"/>
      <c r="L55" s="3"/>
      <c r="M55" s="3"/>
      <c r="N55" s="3"/>
      <c r="O55" s="3"/>
      <c r="P55" s="3"/>
      <c r="Q55" s="3"/>
      <c r="R55" s="3"/>
      <c r="S55" s="3"/>
      <c r="T55" s="3"/>
      <c r="U55" s="3"/>
      <c r="V55" s="3"/>
      <c r="W55" s="3"/>
      <c r="X55" s="3"/>
      <c r="Y55" s="3"/>
      <c r="Z55" s="3"/>
      <c r="AA55" s="3"/>
    </row>
    <row r="56" spans="1:36">
      <c r="A56" s="3">
        <f>C2</f>
        <v>100</v>
      </c>
      <c r="B56" s="44" t="s">
        <v>286</v>
      </c>
      <c r="C56" s="44" t="s">
        <v>62</v>
      </c>
      <c r="D56" s="159" t="str">
        <f>CONCATENATE(D14," &amp; ",D25)</f>
        <v xml:space="preserve"> &amp; </v>
      </c>
      <c r="E56" s="37" t="s">
        <v>63</v>
      </c>
      <c r="F56" s="37" t="str">
        <f>F3</f>
        <v>Perf. Minutes</v>
      </c>
      <c r="G56" s="63" t="str">
        <f>G3</f>
        <v>Perf. Seconds</v>
      </c>
      <c r="H56" s="37">
        <f>VLOOKUP(A56,ADMIN2026!$O$146:$Z$166,12,FALSE)</f>
        <v>3</v>
      </c>
      <c r="I56" s="37">
        <f>$I$3</f>
        <v>24</v>
      </c>
      <c r="J56" s="37" t="s">
        <v>79</v>
      </c>
      <c r="K56" s="37" t="s">
        <v>59</v>
      </c>
      <c r="L56" s="37" t="s">
        <v>83</v>
      </c>
      <c r="M56" s="3" t="s">
        <v>132</v>
      </c>
      <c r="N56" s="3" t="s">
        <v>132</v>
      </c>
      <c r="O56" s="3" t="s">
        <v>133</v>
      </c>
      <c r="P56" s="3" t="s">
        <v>193</v>
      </c>
      <c r="Q56" s="3" t="s">
        <v>137</v>
      </c>
      <c r="R56" s="3" t="s">
        <v>192</v>
      </c>
      <c r="S56" s="3" t="s">
        <v>134</v>
      </c>
      <c r="T56" s="3" t="s">
        <v>135</v>
      </c>
      <c r="U56" s="3" t="s">
        <v>194</v>
      </c>
      <c r="V56" s="3" t="s">
        <v>195</v>
      </c>
      <c r="W56" s="3" t="s">
        <v>197</v>
      </c>
      <c r="X56" s="3" t="s">
        <v>136</v>
      </c>
      <c r="Y56" s="3" t="s">
        <v>236</v>
      </c>
      <c r="Z56" s="3" t="s">
        <v>467</v>
      </c>
      <c r="AA56" s="3"/>
    </row>
    <row r="57" spans="1:36">
      <c r="A57" s="64" t="str">
        <f>$A$4</f>
        <v>WOMEN</v>
      </c>
      <c r="B57" s="37" t="s">
        <v>59</v>
      </c>
      <c r="C57" s="37" t="s">
        <v>60</v>
      </c>
      <c r="D57" s="37" t="s">
        <v>61</v>
      </c>
      <c r="E57" s="37" t="s">
        <v>108</v>
      </c>
      <c r="F57" s="37" t="str">
        <f>F4</f>
        <v>Whole mins.</v>
      </c>
      <c r="G57" s="63" t="str">
        <f>G4</f>
        <v>xx.yy or xx.y</v>
      </c>
      <c r="H57" s="37" t="str">
        <f>H4</f>
        <v>line to look up</v>
      </c>
      <c r="I57" s="37"/>
      <c r="J57" s="37" t="s">
        <v>80</v>
      </c>
      <c r="K57" s="37" t="s">
        <v>80</v>
      </c>
      <c r="L57" s="37" t="s">
        <v>80</v>
      </c>
      <c r="M57" s="3" t="s">
        <v>192</v>
      </c>
      <c r="N57" s="3" t="s">
        <v>130</v>
      </c>
      <c r="O57" s="3" t="s">
        <v>130</v>
      </c>
      <c r="P57" s="3" t="s">
        <v>130</v>
      </c>
      <c r="Q57" s="3" t="s">
        <v>131</v>
      </c>
      <c r="R57" s="3" t="s">
        <v>131</v>
      </c>
      <c r="S57" s="3" t="s">
        <v>131</v>
      </c>
      <c r="T57" s="3" t="s">
        <v>131</v>
      </c>
      <c r="U57" s="3" t="s">
        <v>131</v>
      </c>
      <c r="V57" s="3" t="s">
        <v>196</v>
      </c>
      <c r="W57" s="3" t="s">
        <v>196</v>
      </c>
      <c r="X57" s="3" t="s">
        <v>146</v>
      </c>
      <c r="Y57" s="3" t="s">
        <v>237</v>
      </c>
      <c r="Z57" s="3" t="s">
        <v>461</v>
      </c>
      <c r="AA57" s="3"/>
      <c r="AC57" t="str">
        <f>ADMIN2026!$D$12</f>
        <v>B&amp;R</v>
      </c>
      <c r="AD57" t="str">
        <f>ADMIN2026!$D$13</f>
        <v>Chelt</v>
      </c>
      <c r="AE57" t="str">
        <f>ADMIN2026!$D$14</f>
        <v>D&amp;S</v>
      </c>
      <c r="AF57" t="str">
        <f>ADMIN2026!$D$15</f>
        <v>HereF</v>
      </c>
      <c r="AG57" t="str">
        <f>ADMIN2026!$D$16</f>
        <v>K&amp;S</v>
      </c>
      <c r="AH57" t="str">
        <f>ADMIN2026!$D$17</f>
        <v>Tipton</v>
      </c>
      <c r="AI57" t="str">
        <f>ADMIN2026!$D$18</f>
        <v>Worc</v>
      </c>
      <c r="AJ57" t="str">
        <f>ADMIN2026!$D$19</f>
        <v>Yate</v>
      </c>
    </row>
    <row r="58" spans="1:36">
      <c r="B58" s="94">
        <v>1</v>
      </c>
      <c r="C58" s="38" t="str">
        <f>IF(D58="","",HLOOKUP(D58,ADMIN2026!$O$146:$Y$214,H58,FALSE))</f>
        <v/>
      </c>
      <c r="D58" s="38" t="str">
        <f>IF(E58="","",VLOOKUP(E58,ADMIN2026!$B$112:$D$141,2,FALSE))</f>
        <v/>
      </c>
      <c r="E58" s="137" t="str">
        <f>IF(VLOOKUP(I58,D38:H53,5,FALSE)&gt;10000*10000,"",VLOOKUP(I58,D38:H53,2,FALSE))</f>
        <v/>
      </c>
      <c r="F58" s="137" t="str">
        <f>IF(VLOOKUP(I58,D38:H53,5,FALSE)&gt;10000*10000,"",VLOOKUP(I58,D38:H53,3,FALSE))</f>
        <v/>
      </c>
      <c r="G58" s="137" t="str">
        <f>IF(VLOOKUP(I58,D38:H53,5,FALSE)&gt;10000*10000,"",VLOOKUP(I58,D38:H53,4,FALSE))</f>
        <v/>
      </c>
      <c r="H58" s="38">
        <f>IF(E58&gt;101,H56+2*I56,IF(E58&gt;10,H56+I56,IF(E58&gt;0,H56,"")))</f>
        <v>51</v>
      </c>
      <c r="I58" s="38">
        <v>1</v>
      </c>
      <c r="J58" s="38">
        <f>VLOOKUP(B58,ADMIN2026!$B$64:$F$79,3,FALSE)*IF(G58="DQ",0,1)*IF(G58="DNF",0,1)*IF(G58="DNS",0,1)*IF(G58="",0,1)</f>
        <v>0</v>
      </c>
      <c r="K58" s="94">
        <f>J58</f>
        <v>0</v>
      </c>
      <c r="L58" s="38">
        <f>IF(D58="",0,IF(G58="NT",0,IF(G58="DQ",0,IF(G58="DNF",0,IF(G58="DNS",0,IF(F58+G58&lt;0.1,0,IF(60*F58+G58&gt;VLOOKUP(A56,ADMIN2026!$G$91:$I$109,3,FALSE),0,ADMIN2026!$D$89)))))))</f>
        <v>0</v>
      </c>
      <c r="M58" t="e">
        <f>INT(G58/10)</f>
        <v>#VALUE!</v>
      </c>
      <c r="N58" s="8" t="e">
        <f>INT(G58)-10*M58</f>
        <v>#VALUE!</v>
      </c>
      <c r="O58" s="8" t="e">
        <f t="shared" ref="O58" si="48">INT((INT(10*(G58-N58-10*M58)+0.001))/1)</f>
        <v>#VALUE!</v>
      </c>
      <c r="P58" s="8" t="e">
        <f>INT(100*(G58-N58-10*M58-O58/10)+0.5)</f>
        <v>#VALUE!</v>
      </c>
      <c r="Q58" s="7" t="str">
        <f>F58</f>
        <v/>
      </c>
      <c r="R58" s="7" t="e">
        <f>M58</f>
        <v>#VALUE!</v>
      </c>
      <c r="S58" s="7" t="e">
        <f>N58</f>
        <v>#VALUE!</v>
      </c>
      <c r="T58" s="7" t="e">
        <f>O58</f>
        <v>#VALUE!</v>
      </c>
      <c r="U58" s="7" t="e">
        <f>P58</f>
        <v>#VALUE!</v>
      </c>
      <c r="V58" t="str">
        <f>IF(G58="DQ","DQ",IF(G58="NT","NT",IF(G58="DNF","DNF",IF(G58="DNS","DNS",IF(D58="","",IF(F58="",IF(M58&gt;0,CONCATENATE(R58,S58,".",T58),CONCATENATE(S58,".",T58)),CONCATENATE(Q58,":",R58,S58,".",T58)))))))</f>
        <v/>
      </c>
      <c r="W58" t="str">
        <f>IF(G58="DQ","DQ",IF(G58="NT","NT",IF(G58="DNF","DNF",IF(G58="DNS","DNS",IF(D58="","",IF(F58="",IF(M58&gt;0,CONCATENATE(R58,S58,".",T58,U58),CONCATENATE(S58,".",T58,U58)),CONCATENATE(Q58,":",R58,S58,".",T58,U58)))))))</f>
        <v/>
      </c>
      <c r="X58" t="str">
        <f>IF(ADMIN2026!$G$8="Photo-finish timing",W58,V58)</f>
        <v/>
      </c>
      <c r="Y58" s="66" t="str">
        <f>IF(E58="","",IF(ADMIN2026!$G$8=ADMIN2026!$D$8,"",IF(P58&gt;0.5,"error 1/100th entry noted","")))</f>
        <v/>
      </c>
      <c r="Z58" t="str">
        <f>IF(N38&gt;0.5,"TIE?","")</f>
        <v/>
      </c>
      <c r="AC58">
        <f>IF($D58=AC$1,$K58+$L58,0)</f>
        <v>0</v>
      </c>
      <c r="AD58">
        <f t="shared" ref="AD58:AJ65" si="49">IF($D58=AD$1,$K58+$L58,0)</f>
        <v>0</v>
      </c>
      <c r="AE58">
        <f t="shared" si="49"/>
        <v>0</v>
      </c>
      <c r="AF58">
        <f t="shared" si="49"/>
        <v>0</v>
      </c>
      <c r="AG58">
        <f t="shared" si="49"/>
        <v>0</v>
      </c>
      <c r="AH58">
        <f t="shared" si="49"/>
        <v>0</v>
      </c>
      <c r="AI58">
        <f t="shared" si="49"/>
        <v>0</v>
      </c>
      <c r="AJ58">
        <f t="shared" si="49"/>
        <v>0</v>
      </c>
    </row>
    <row r="59" spans="1:36">
      <c r="B59" s="94">
        <v>2</v>
      </c>
      <c r="C59" s="38" t="str">
        <f>IF(D59="","",HLOOKUP(D59,ADMIN2026!$O$146:$Y$214,H59,FALSE))</f>
        <v/>
      </c>
      <c r="D59" s="38" t="str">
        <f>IF(E59="","",VLOOKUP(E59,ADMIN2026!$B$112:$D$141,2,FALSE))</f>
        <v/>
      </c>
      <c r="E59" s="137" t="str">
        <f>IF(VLOOKUP(I59,D38:H53,5,FALSE)&gt;10000*10000,"",VLOOKUP(I59,D38:H53,2,FALSE))</f>
        <v/>
      </c>
      <c r="F59" s="137" t="str">
        <f>IF(VLOOKUP(I59,D38:H53,5,FALSE)&gt;10000*10000,"",VLOOKUP(I59,D38:H53,3,FALSE))</f>
        <v/>
      </c>
      <c r="G59" s="137" t="str">
        <f>IF(VLOOKUP(I59,D38:H53,5,FALSE)&gt;10000*10000,"",VLOOKUP(I59,D38:H53,4,FALSE))</f>
        <v/>
      </c>
      <c r="H59" s="38">
        <f>IF(E59&gt;101,H56+2*I56,IF(E59&gt;10,H56+I56,IF(E59&gt;0,H56,"")))</f>
        <v>51</v>
      </c>
      <c r="I59" s="38">
        <v>2</v>
      </c>
      <c r="J59" s="38">
        <f>VLOOKUP(B59,ADMIN2026!$B$64:$F$79,3,FALSE)*IF(G59="DQ",0,1)*IF(G59="DNF",0,1)*IF(G59="DNS",0,1)*IF(G59="",0,1)</f>
        <v>0</v>
      </c>
      <c r="K59" s="94">
        <f t="shared" ref="K59:K65" si="50">J59</f>
        <v>0</v>
      </c>
      <c r="L59" s="38">
        <f>IF(D59="",0,IF(G59="NT",0,IF(G59="DQ",0,IF(G59="DNF",0,IF(G59="DNS",0,IF(F59+G59&lt;0.1,0,IF(60*F59+G59&gt;VLOOKUP(A56,ADMIN2026!$G$91:$I$109,3,FALSE),0,ADMIN2026!$D$89)))))))</f>
        <v>0</v>
      </c>
      <c r="M59" t="e">
        <f t="shared" ref="M59:M65" si="51">INT(G59/10)</f>
        <v>#VALUE!</v>
      </c>
      <c r="N59" s="8" t="e">
        <f t="shared" ref="N59:N65" si="52">INT(G59)-10*M59</f>
        <v>#VALUE!</v>
      </c>
      <c r="O59" s="8" t="e">
        <f t="shared" ref="O59:O65" si="53">INT((INT(10*(G59-N59-10*M59)+0.001))/1)</f>
        <v>#VALUE!</v>
      </c>
      <c r="P59" s="8" t="e">
        <f t="shared" ref="P59:P65" si="54">INT(100*(G59-N59-10*M59-O59/10)+0.5)</f>
        <v>#VALUE!</v>
      </c>
      <c r="Q59" s="7" t="str">
        <f t="shared" ref="Q59:Q65" si="55">F59</f>
        <v/>
      </c>
      <c r="R59" s="7" t="e">
        <f t="shared" ref="R59:R65" si="56">M59</f>
        <v>#VALUE!</v>
      </c>
      <c r="S59" s="7" t="e">
        <f t="shared" ref="S59:S65" si="57">N59</f>
        <v>#VALUE!</v>
      </c>
      <c r="T59" s="7" t="e">
        <f t="shared" ref="T59:T65" si="58">O59</f>
        <v>#VALUE!</v>
      </c>
      <c r="U59" s="7" t="e">
        <f t="shared" ref="U59:U65" si="59">P59</f>
        <v>#VALUE!</v>
      </c>
      <c r="V59" t="str">
        <f t="shared" ref="V59:V65" si="60">IF(G59="DQ","DQ",IF(G59="NT","NT",IF(G59="DNF","DNF",IF(G59="DNS","DNS",IF(D59="","",IF(F59="",IF(M59&gt;0,CONCATENATE(R59,S59,".",T59),CONCATENATE(S59,".",T59)),CONCATENATE(Q59,":",R59,S59,".",T59)))))))</f>
        <v/>
      </c>
      <c r="W59" t="str">
        <f t="shared" ref="W59:W65" si="61">IF(G59="DQ","DQ",IF(G59="NT","NT",IF(G59="DNF","DNF",IF(G59="DNS","DNS",IF(D59="","",IF(F59="",IF(M59&gt;0,CONCATENATE(R59,S59,".",T59,U59),CONCATENATE(S59,".",T59,U59)),CONCATENATE(Q59,":",R59,S59,".",T59,U59)))))))</f>
        <v/>
      </c>
      <c r="X59" t="str">
        <f>IF(ADMIN2026!$G$8="Photo-finish timing",W59,V59)</f>
        <v/>
      </c>
      <c r="Y59" s="66" t="str">
        <f>IF(E59="","",IF(ADMIN2026!$G$8=ADMIN2026!$D$8,"",IF(P59&gt;0.5,"error 1/100th entry noted","")))</f>
        <v/>
      </c>
      <c r="Z59" t="str">
        <f t="shared" ref="Z59:Z73" si="62">IF(N39&gt;0.5,"TIE?","")</f>
        <v/>
      </c>
      <c r="AC59">
        <f t="shared" ref="AC59:AC65" si="63">IF($D59=AC$1,$K59+$L59,0)</f>
        <v>0</v>
      </c>
      <c r="AD59">
        <f t="shared" si="49"/>
        <v>0</v>
      </c>
      <c r="AE59">
        <f t="shared" si="49"/>
        <v>0</v>
      </c>
      <c r="AF59">
        <f t="shared" si="49"/>
        <v>0</v>
      </c>
      <c r="AG59">
        <f t="shared" si="49"/>
        <v>0</v>
      </c>
      <c r="AH59">
        <f t="shared" si="49"/>
        <v>0</v>
      </c>
      <c r="AI59">
        <f t="shared" si="49"/>
        <v>0</v>
      </c>
      <c r="AJ59">
        <f t="shared" si="49"/>
        <v>0</v>
      </c>
    </row>
    <row r="60" spans="1:36">
      <c r="B60" s="94">
        <v>3</v>
      </c>
      <c r="C60" s="38" t="str">
        <f>IF(D60="","",HLOOKUP(D60,ADMIN2026!$O$146:$Y$214,H60,FALSE))</f>
        <v/>
      </c>
      <c r="D60" s="38" t="str">
        <f>IF(E60="","",VLOOKUP(E60,ADMIN2026!$B$112:$D$141,2,FALSE))</f>
        <v/>
      </c>
      <c r="E60" s="137" t="str">
        <f>IF(VLOOKUP(I60,D38:H53,5,FALSE)&gt;10000*10000,"",VLOOKUP(I60,D38:H53,2,FALSE))</f>
        <v/>
      </c>
      <c r="F60" s="137" t="str">
        <f>IF(VLOOKUP(I60,D38:H53,5,FALSE)&gt;10000*10000,"",VLOOKUP(I60,D38:H53,3,FALSE))</f>
        <v/>
      </c>
      <c r="G60" s="137" t="str">
        <f>IF(VLOOKUP(I60,D38:H53,5,FALSE)&gt;10000*10000,"",VLOOKUP(I60,D38:H53,4,FALSE))</f>
        <v/>
      </c>
      <c r="H60" s="38">
        <f>IF(E60&gt;101,H56+2*I56,IF(E60&gt;10,H56+I56,IF(E60&gt;0,H56,"")))</f>
        <v>51</v>
      </c>
      <c r="I60" s="38">
        <v>3</v>
      </c>
      <c r="J60" s="38">
        <f>VLOOKUP(B60,ADMIN2026!$B$64:$F$79,3,FALSE)*IF(G60="DQ",0,1)*IF(G60="DNF",0,1)*IF(G60="DNS",0,1)*IF(G60="",0,1)</f>
        <v>0</v>
      </c>
      <c r="K60" s="94">
        <f t="shared" si="50"/>
        <v>0</v>
      </c>
      <c r="L60" s="38">
        <f>IF(D60="",0,IF(G60="NT",0,IF(G60="DQ",0,IF(G60="DNF",0,IF(G60="DNS",0,IF(F60+G60&lt;0.1,0,IF(60*F60+G60&gt;VLOOKUP(A56,ADMIN2026!$G$91:$I$109,3,FALSE),0,ADMIN2026!$D$89)))))))</f>
        <v>0</v>
      </c>
      <c r="M60" t="e">
        <f t="shared" si="51"/>
        <v>#VALUE!</v>
      </c>
      <c r="N60" s="8" t="e">
        <f t="shared" si="52"/>
        <v>#VALUE!</v>
      </c>
      <c r="O60" s="8" t="e">
        <f t="shared" si="53"/>
        <v>#VALUE!</v>
      </c>
      <c r="P60" s="8" t="e">
        <f t="shared" si="54"/>
        <v>#VALUE!</v>
      </c>
      <c r="Q60" s="7" t="str">
        <f t="shared" si="55"/>
        <v/>
      </c>
      <c r="R60" s="7" t="e">
        <f t="shared" si="56"/>
        <v>#VALUE!</v>
      </c>
      <c r="S60" s="7" t="e">
        <f t="shared" si="57"/>
        <v>#VALUE!</v>
      </c>
      <c r="T60" s="7" t="e">
        <f t="shared" si="58"/>
        <v>#VALUE!</v>
      </c>
      <c r="U60" s="7" t="e">
        <f t="shared" si="59"/>
        <v>#VALUE!</v>
      </c>
      <c r="V60" t="str">
        <f t="shared" si="60"/>
        <v/>
      </c>
      <c r="W60" t="str">
        <f t="shared" si="61"/>
        <v/>
      </c>
      <c r="X60" t="str">
        <f>IF(ADMIN2026!$G$8="Photo-finish timing",W60,V60)</f>
        <v/>
      </c>
      <c r="Y60" s="66" t="str">
        <f>IF(E60="","",IF(ADMIN2026!$G$8=ADMIN2026!$D$8,"",IF(P60&gt;0.5,"error 1/100th entry noted","")))</f>
        <v/>
      </c>
      <c r="Z60" t="str">
        <f t="shared" si="62"/>
        <v/>
      </c>
      <c r="AC60">
        <f t="shared" si="63"/>
        <v>0</v>
      </c>
      <c r="AD60">
        <f t="shared" si="49"/>
        <v>0</v>
      </c>
      <c r="AE60">
        <f t="shared" si="49"/>
        <v>0</v>
      </c>
      <c r="AF60">
        <f t="shared" si="49"/>
        <v>0</v>
      </c>
      <c r="AG60">
        <f t="shared" si="49"/>
        <v>0</v>
      </c>
      <c r="AH60">
        <f t="shared" si="49"/>
        <v>0</v>
      </c>
      <c r="AI60">
        <f t="shared" si="49"/>
        <v>0</v>
      </c>
      <c r="AJ60">
        <f t="shared" si="49"/>
        <v>0</v>
      </c>
    </row>
    <row r="61" spans="1:36">
      <c r="B61" s="94">
        <v>4</v>
      </c>
      <c r="C61" s="38" t="str">
        <f>IF(D61="","",HLOOKUP(D61,ADMIN2026!$O$146:$Y$214,H61,FALSE))</f>
        <v/>
      </c>
      <c r="D61" s="38" t="str">
        <f>IF(E61="","",VLOOKUP(E61,ADMIN2026!$B$112:$D$141,2,FALSE))</f>
        <v/>
      </c>
      <c r="E61" s="137" t="str">
        <f>IF(VLOOKUP(I61,D38:H53,5,FALSE)&gt;10000*10000,"",VLOOKUP(I61,D38:H53,2,FALSE))</f>
        <v/>
      </c>
      <c r="F61" s="137" t="str">
        <f>IF(VLOOKUP(I61,D38:H53,5,FALSE)&gt;10000*10000,"",VLOOKUP(I61,D38:H53,3,FALSE))</f>
        <v/>
      </c>
      <c r="G61" s="137" t="str">
        <f>IF(VLOOKUP(I61,D38:H53,5,FALSE)&gt;10000*10000,"",VLOOKUP(I61,D38:H53,4,FALSE))</f>
        <v/>
      </c>
      <c r="H61" s="38">
        <f>IF(E61&gt;101,H56+2*I56,IF(E61&gt;10,H56+I56,IF(E61&gt;0,H56,"")))</f>
        <v>51</v>
      </c>
      <c r="I61" s="38">
        <v>4</v>
      </c>
      <c r="J61" s="38">
        <f>VLOOKUP(B61,ADMIN2026!$B$64:$F$79,3,FALSE)*IF(G61="DQ",0,1)*IF(G61="DNF",0,1)*IF(G61="DNS",0,1)*IF(G61="",0,1)</f>
        <v>0</v>
      </c>
      <c r="K61" s="94">
        <f t="shared" si="50"/>
        <v>0</v>
      </c>
      <c r="L61" s="38">
        <f>IF(D61="",0,IF(G61="NT",0,IF(G61="DQ",0,IF(G61="DNF",0,IF(G61="DNS",0,IF(F61+G61&lt;0.1,0,IF(60*F61+G61&gt;VLOOKUP(A56,ADMIN2026!$G$91:$I$109,3,FALSE),0,ADMIN2026!$D$89)))))))</f>
        <v>0</v>
      </c>
      <c r="M61" t="e">
        <f t="shared" si="51"/>
        <v>#VALUE!</v>
      </c>
      <c r="N61" s="8" t="e">
        <f t="shared" si="52"/>
        <v>#VALUE!</v>
      </c>
      <c r="O61" s="8" t="e">
        <f t="shared" si="53"/>
        <v>#VALUE!</v>
      </c>
      <c r="P61" s="8" t="e">
        <f t="shared" si="54"/>
        <v>#VALUE!</v>
      </c>
      <c r="Q61" s="7" t="str">
        <f t="shared" si="55"/>
        <v/>
      </c>
      <c r="R61" s="7" t="e">
        <f t="shared" si="56"/>
        <v>#VALUE!</v>
      </c>
      <c r="S61" s="7" t="e">
        <f t="shared" si="57"/>
        <v>#VALUE!</v>
      </c>
      <c r="T61" s="7" t="e">
        <f t="shared" si="58"/>
        <v>#VALUE!</v>
      </c>
      <c r="U61" s="7" t="e">
        <f t="shared" si="59"/>
        <v>#VALUE!</v>
      </c>
      <c r="V61" t="str">
        <f t="shared" si="60"/>
        <v/>
      </c>
      <c r="W61" t="str">
        <f t="shared" si="61"/>
        <v/>
      </c>
      <c r="X61" t="str">
        <f>IF(ADMIN2026!$G$8="Photo-finish timing",W61,V61)</f>
        <v/>
      </c>
      <c r="Y61" s="66" t="str">
        <f>IF(E61="","",IF(ADMIN2026!$G$8=ADMIN2026!$D$8,"",IF(P61&gt;0.5,"error 1/100th entry noted","")))</f>
        <v/>
      </c>
      <c r="Z61" t="str">
        <f t="shared" si="62"/>
        <v/>
      </c>
      <c r="AC61">
        <f t="shared" si="63"/>
        <v>0</v>
      </c>
      <c r="AD61">
        <f t="shared" si="49"/>
        <v>0</v>
      </c>
      <c r="AE61">
        <f t="shared" si="49"/>
        <v>0</v>
      </c>
      <c r="AF61">
        <f t="shared" si="49"/>
        <v>0</v>
      </c>
      <c r="AG61">
        <f t="shared" si="49"/>
        <v>0</v>
      </c>
      <c r="AH61">
        <f t="shared" si="49"/>
        <v>0</v>
      </c>
      <c r="AI61">
        <f t="shared" si="49"/>
        <v>0</v>
      </c>
      <c r="AJ61">
        <f t="shared" si="49"/>
        <v>0</v>
      </c>
    </row>
    <row r="62" spans="1:36">
      <c r="B62" s="94">
        <v>5</v>
      </c>
      <c r="C62" s="38" t="str">
        <f>IF(D62="","",HLOOKUP(D62,ADMIN2026!$O$146:$Y$214,H62,FALSE))</f>
        <v/>
      </c>
      <c r="D62" s="38" t="str">
        <f>IF(E62="","",VLOOKUP(E62,ADMIN2026!$B$112:$D$141,2,FALSE))</f>
        <v/>
      </c>
      <c r="E62" s="137" t="str">
        <f>IF(VLOOKUP(I62,D38:H53,5,FALSE)&gt;10000*10000,"",VLOOKUP(I62,D38:H53,2,FALSE))</f>
        <v/>
      </c>
      <c r="F62" s="137" t="str">
        <f>IF(VLOOKUP(I62,D38:H53,5,FALSE)&gt;10000*10000,"",VLOOKUP(I62,D38:H53,3,FALSE))</f>
        <v/>
      </c>
      <c r="G62" s="137" t="str">
        <f>IF(VLOOKUP(I62,D38:H53,5,FALSE)&gt;10000*10000,"",VLOOKUP(I62,D38:H53,4,FALSE))</f>
        <v/>
      </c>
      <c r="H62" s="38">
        <f>IF(E62&gt;101,H56+2*I56,IF(E62&gt;10,H56+I56,IF(E62&gt;0,H56,"")))</f>
        <v>51</v>
      </c>
      <c r="I62" s="38">
        <v>5</v>
      </c>
      <c r="J62" s="38">
        <f>VLOOKUP(B62,ADMIN2026!$B$64:$F$79,3,FALSE)*IF(G62="DQ",0,1)*IF(G62="DNF",0,1)*IF(G62="DNS",0,1)*IF(G62="",0,1)</f>
        <v>0</v>
      </c>
      <c r="K62" s="94">
        <f t="shared" si="50"/>
        <v>0</v>
      </c>
      <c r="L62" s="38">
        <f>IF(D62="",0,IF(G62="NT",0,IF(G62="DQ",0,IF(G62="DNF",0,IF(G62="DNS",0,IF(F62+G62&lt;0.1,0,IF(60*F62+G62&gt;VLOOKUP(A56,ADMIN2026!$G$91:$I$109,3,FALSE),0,ADMIN2026!$D$89)))))))</f>
        <v>0</v>
      </c>
      <c r="M62" t="e">
        <f t="shared" si="51"/>
        <v>#VALUE!</v>
      </c>
      <c r="N62" s="8" t="e">
        <f t="shared" si="52"/>
        <v>#VALUE!</v>
      </c>
      <c r="O62" s="8" t="e">
        <f t="shared" si="53"/>
        <v>#VALUE!</v>
      </c>
      <c r="P62" s="8" t="e">
        <f t="shared" si="54"/>
        <v>#VALUE!</v>
      </c>
      <c r="Q62" s="7" t="str">
        <f t="shared" si="55"/>
        <v/>
      </c>
      <c r="R62" s="7" t="e">
        <f t="shared" si="56"/>
        <v>#VALUE!</v>
      </c>
      <c r="S62" s="7" t="e">
        <f t="shared" si="57"/>
        <v>#VALUE!</v>
      </c>
      <c r="T62" s="7" t="e">
        <f t="shared" si="58"/>
        <v>#VALUE!</v>
      </c>
      <c r="U62" s="7" t="e">
        <f t="shared" si="59"/>
        <v>#VALUE!</v>
      </c>
      <c r="V62" t="str">
        <f t="shared" si="60"/>
        <v/>
      </c>
      <c r="W62" t="str">
        <f t="shared" si="61"/>
        <v/>
      </c>
      <c r="X62" t="str">
        <f>IF(ADMIN2026!$G$8="Photo-finish timing",W62,V62)</f>
        <v/>
      </c>
      <c r="Y62" s="66" t="str">
        <f>IF(E62="","",IF(ADMIN2026!$G$8=ADMIN2026!$D$8,"",IF(P62&gt;0.5,"error 1/100th entry noted","")))</f>
        <v/>
      </c>
      <c r="Z62" t="str">
        <f t="shared" si="62"/>
        <v/>
      </c>
      <c r="AC62">
        <f t="shared" si="63"/>
        <v>0</v>
      </c>
      <c r="AD62">
        <f t="shared" si="49"/>
        <v>0</v>
      </c>
      <c r="AE62">
        <f t="shared" si="49"/>
        <v>0</v>
      </c>
      <c r="AF62">
        <f t="shared" si="49"/>
        <v>0</v>
      </c>
      <c r="AG62">
        <f t="shared" si="49"/>
        <v>0</v>
      </c>
      <c r="AH62">
        <f t="shared" si="49"/>
        <v>0</v>
      </c>
      <c r="AI62">
        <f t="shared" si="49"/>
        <v>0</v>
      </c>
      <c r="AJ62">
        <f t="shared" si="49"/>
        <v>0</v>
      </c>
    </row>
    <row r="63" spans="1:36">
      <c r="B63" s="94">
        <v>6</v>
      </c>
      <c r="C63" s="38" t="str">
        <f>IF(D63="","",HLOOKUP(D63,ADMIN2026!$O$146:$Y$214,H63,FALSE))</f>
        <v/>
      </c>
      <c r="D63" s="38" t="str">
        <f>IF(E63="","",VLOOKUP(E63,ADMIN2026!$B$112:$D$141,2,FALSE))</f>
        <v/>
      </c>
      <c r="E63" s="137" t="str">
        <f>IF(VLOOKUP(I63,D38:H53,5,FALSE)&gt;10000*10000,"",VLOOKUP(I63,D38:H53,2,FALSE))</f>
        <v/>
      </c>
      <c r="F63" s="137" t="str">
        <f>IF(VLOOKUP(I63,D38:H53,5,FALSE)&gt;10000*10000,"",VLOOKUP(I63,D38:H53,3,FALSE))</f>
        <v/>
      </c>
      <c r="G63" s="137" t="str">
        <f>IF(VLOOKUP(I63,D38:H53,5,FALSE)&gt;10000*10000,"",VLOOKUP(I63,D38:H53,4,FALSE))</f>
        <v/>
      </c>
      <c r="H63" s="38">
        <f>IF(E63&gt;101,H56+2*I56,IF(E63&gt;10,H56+I56,IF(E63&gt;0,H56,"")))</f>
        <v>51</v>
      </c>
      <c r="I63" s="38">
        <v>6</v>
      </c>
      <c r="J63" s="38">
        <f>VLOOKUP(B63,ADMIN2026!$B$64:$F$79,3,FALSE)*IF(G63="DQ",0,1)*IF(G63="DNF",0,1)*IF(G63="DNS",0,1)*IF(G63="",0,1)</f>
        <v>0</v>
      </c>
      <c r="K63" s="94">
        <f t="shared" si="50"/>
        <v>0</v>
      </c>
      <c r="L63" s="38">
        <f>IF(D63="",0,IF(G63="NT",0,IF(G63="DQ",0,IF(G63="DNF",0,IF(G63="DNS",0,IF(F63+G63&lt;0.1,0,IF(60*F63+G63&gt;VLOOKUP(A56,ADMIN2026!$G$91:$I$109,3,FALSE),0,ADMIN2026!$D$89)))))))</f>
        <v>0</v>
      </c>
      <c r="M63" t="e">
        <f t="shared" si="51"/>
        <v>#VALUE!</v>
      </c>
      <c r="N63" s="8" t="e">
        <f t="shared" si="52"/>
        <v>#VALUE!</v>
      </c>
      <c r="O63" s="8" t="e">
        <f t="shared" si="53"/>
        <v>#VALUE!</v>
      </c>
      <c r="P63" s="8" t="e">
        <f t="shared" si="54"/>
        <v>#VALUE!</v>
      </c>
      <c r="Q63" s="7" t="str">
        <f t="shared" si="55"/>
        <v/>
      </c>
      <c r="R63" s="7" t="e">
        <f t="shared" si="56"/>
        <v>#VALUE!</v>
      </c>
      <c r="S63" s="7" t="e">
        <f t="shared" si="57"/>
        <v>#VALUE!</v>
      </c>
      <c r="T63" s="7" t="e">
        <f t="shared" si="58"/>
        <v>#VALUE!</v>
      </c>
      <c r="U63" s="7" t="e">
        <f t="shared" si="59"/>
        <v>#VALUE!</v>
      </c>
      <c r="V63" t="str">
        <f t="shared" si="60"/>
        <v/>
      </c>
      <c r="W63" t="str">
        <f t="shared" si="61"/>
        <v/>
      </c>
      <c r="X63" t="str">
        <f>IF(ADMIN2026!$G$8="Photo-finish timing",W63,V63)</f>
        <v/>
      </c>
      <c r="Y63" s="66" t="str">
        <f>IF(E63="","",IF(ADMIN2026!$G$8=ADMIN2026!$D$8,"",IF(P63&gt;0.5,"error 1/100th entry noted","")))</f>
        <v/>
      </c>
      <c r="Z63" t="str">
        <f t="shared" si="62"/>
        <v/>
      </c>
      <c r="AC63">
        <f t="shared" si="63"/>
        <v>0</v>
      </c>
      <c r="AD63">
        <f t="shared" si="49"/>
        <v>0</v>
      </c>
      <c r="AE63">
        <f t="shared" si="49"/>
        <v>0</v>
      </c>
      <c r="AF63">
        <f t="shared" si="49"/>
        <v>0</v>
      </c>
      <c r="AG63">
        <f t="shared" si="49"/>
        <v>0</v>
      </c>
      <c r="AH63">
        <f t="shared" si="49"/>
        <v>0</v>
      </c>
      <c r="AI63">
        <f t="shared" si="49"/>
        <v>0</v>
      </c>
      <c r="AJ63">
        <f t="shared" si="49"/>
        <v>0</v>
      </c>
    </row>
    <row r="64" spans="1:36">
      <c r="B64" s="94">
        <v>7</v>
      </c>
      <c r="C64" s="38" t="str">
        <f>IF(D64="","",HLOOKUP(D64,ADMIN2026!$O$146:$Y$214,H64,FALSE))</f>
        <v/>
      </c>
      <c r="D64" s="38" t="str">
        <f>IF(E64="","",VLOOKUP(E64,ADMIN2026!$B$112:$D$141,2,FALSE))</f>
        <v/>
      </c>
      <c r="E64" s="137" t="str">
        <f>IF(VLOOKUP(I64,D38:H53,5,FALSE)&gt;10000*10000,"",VLOOKUP(I64,D38:H53,2,FALSE))</f>
        <v/>
      </c>
      <c r="F64" s="137" t="str">
        <f>IF(VLOOKUP(I64,D38:H53,5,FALSE)&gt;10000*10000,"",VLOOKUP(I64,D38:H53,3,FALSE))</f>
        <v/>
      </c>
      <c r="G64" s="137" t="str">
        <f>IF(VLOOKUP(I64,D38:H53,5,FALSE)&gt;10000*10000,"",VLOOKUP(I64,D38:H53,4,FALSE))</f>
        <v/>
      </c>
      <c r="H64" s="38">
        <f>IF(E64&gt;101,H56+2*I56,IF(E64&gt;10,H56+I56,IF(E64&gt;0,H56,"")))</f>
        <v>51</v>
      </c>
      <c r="I64" s="38">
        <v>7</v>
      </c>
      <c r="J64" s="38">
        <f>VLOOKUP(B64,ADMIN2026!$B$64:$F$79,3,FALSE)*IF(G64="DQ",0,1)*IF(G64="DNF",0,1)*IF(G64="DNS",0,1)*IF(G64="",0,1)</f>
        <v>0</v>
      </c>
      <c r="K64" s="94">
        <f t="shared" si="50"/>
        <v>0</v>
      </c>
      <c r="L64" s="38">
        <f>IF(D64="",0,IF(G64="NT",0,IF(G64="DQ",0,IF(G64="DNF",0,IF(G64="DNS",0,IF(F64+G64&lt;0.1,0,IF(60*F64+G64&gt;VLOOKUP(A56,ADMIN2026!$G$91:$I$109,3,FALSE),0,ADMIN2026!$D$89)))))))</f>
        <v>0</v>
      </c>
      <c r="M64" t="e">
        <f t="shared" si="51"/>
        <v>#VALUE!</v>
      </c>
      <c r="N64" s="8" t="e">
        <f t="shared" si="52"/>
        <v>#VALUE!</v>
      </c>
      <c r="O64" s="8" t="e">
        <f t="shared" si="53"/>
        <v>#VALUE!</v>
      </c>
      <c r="P64" s="8" t="e">
        <f t="shared" si="54"/>
        <v>#VALUE!</v>
      </c>
      <c r="Q64" s="7" t="str">
        <f t="shared" si="55"/>
        <v/>
      </c>
      <c r="R64" s="7" t="e">
        <f t="shared" si="56"/>
        <v>#VALUE!</v>
      </c>
      <c r="S64" s="7" t="e">
        <f t="shared" si="57"/>
        <v>#VALUE!</v>
      </c>
      <c r="T64" s="7" t="e">
        <f t="shared" si="58"/>
        <v>#VALUE!</v>
      </c>
      <c r="U64" s="7" t="e">
        <f t="shared" si="59"/>
        <v>#VALUE!</v>
      </c>
      <c r="V64" t="str">
        <f t="shared" si="60"/>
        <v/>
      </c>
      <c r="W64" t="str">
        <f t="shared" si="61"/>
        <v/>
      </c>
      <c r="X64" t="str">
        <f>IF(ADMIN2026!$G$8="Photo-finish timing",W64,V64)</f>
        <v/>
      </c>
      <c r="Y64" s="66" t="str">
        <f>IF(E64="","",IF(ADMIN2026!$G$8=ADMIN2026!$D$8,"",IF(P64&gt;0.5,"error 1/100th entry noted","")))</f>
        <v/>
      </c>
      <c r="Z64" t="str">
        <f t="shared" si="62"/>
        <v/>
      </c>
      <c r="AC64">
        <f t="shared" si="63"/>
        <v>0</v>
      </c>
      <c r="AD64">
        <f t="shared" si="49"/>
        <v>0</v>
      </c>
      <c r="AE64">
        <f t="shared" si="49"/>
        <v>0</v>
      </c>
      <c r="AF64">
        <f t="shared" si="49"/>
        <v>0</v>
      </c>
      <c r="AG64">
        <f t="shared" si="49"/>
        <v>0</v>
      </c>
      <c r="AH64">
        <f t="shared" si="49"/>
        <v>0</v>
      </c>
      <c r="AI64">
        <f t="shared" si="49"/>
        <v>0</v>
      </c>
      <c r="AJ64">
        <f t="shared" si="49"/>
        <v>0</v>
      </c>
    </row>
    <row r="65" spans="1:36">
      <c r="B65" s="94">
        <v>8</v>
      </c>
      <c r="C65" s="38" t="str">
        <f>IF(D65="","",HLOOKUP(D65,ADMIN2026!$O$146:$Y$214,H65,FALSE))</f>
        <v/>
      </c>
      <c r="D65" s="38" t="str">
        <f>IF(E65="","",VLOOKUP(E65,ADMIN2026!$B$112:$D$141,2,FALSE))</f>
        <v/>
      </c>
      <c r="E65" s="137" t="str">
        <f>IF(VLOOKUP(I65,D38:H53,5,FALSE)&gt;10000*10000,"",VLOOKUP(I65,D38:H53,2,FALSE))</f>
        <v/>
      </c>
      <c r="F65" s="137" t="str">
        <f>IF(VLOOKUP(I65,D38:H53,5,FALSE)&gt;10000*10000,"",VLOOKUP(I65,D38:H53,3,FALSE))</f>
        <v/>
      </c>
      <c r="G65" s="137" t="str">
        <f>IF(VLOOKUP(I65,D38:H53,5,FALSE)&gt;10000*10000,"",VLOOKUP(I65,D38:H53,4,FALSE))</f>
        <v/>
      </c>
      <c r="H65" s="38">
        <f>IF(E65&gt;101,H56+2*I56,IF(E65&gt;10,H56+I56,IF(E65&gt;0,H56,"")))</f>
        <v>51</v>
      </c>
      <c r="I65" s="38">
        <v>8</v>
      </c>
      <c r="J65" s="38">
        <f>VLOOKUP(B65,ADMIN2026!$B$64:$F$79,3,FALSE)*IF(G65="DQ",0,1)*IF(G65="DNF",0,1)*IF(G65="DNS",0,1)*IF(G65="",0,1)</f>
        <v>0</v>
      </c>
      <c r="K65" s="94">
        <f t="shared" si="50"/>
        <v>0</v>
      </c>
      <c r="L65" s="38">
        <f>IF(D65="",0,IF(G65="NT",0,IF(G65="DQ",0,IF(G65="DNF",0,IF(G65="DNS",0,IF(F65+G65&lt;0.1,0,IF(60*F65+G65&gt;VLOOKUP(A56,ADMIN2026!$G$91:$I$109,3,FALSE),0,ADMIN2026!$D$89)))))))</f>
        <v>0</v>
      </c>
      <c r="M65" t="e">
        <f t="shared" si="51"/>
        <v>#VALUE!</v>
      </c>
      <c r="N65" s="8" t="e">
        <f t="shared" si="52"/>
        <v>#VALUE!</v>
      </c>
      <c r="O65" s="8" t="e">
        <f t="shared" si="53"/>
        <v>#VALUE!</v>
      </c>
      <c r="P65" s="8" t="e">
        <f t="shared" si="54"/>
        <v>#VALUE!</v>
      </c>
      <c r="Q65" s="7" t="str">
        <f t="shared" si="55"/>
        <v/>
      </c>
      <c r="R65" s="7" t="e">
        <f t="shared" si="56"/>
        <v>#VALUE!</v>
      </c>
      <c r="S65" s="7" t="e">
        <f t="shared" si="57"/>
        <v>#VALUE!</v>
      </c>
      <c r="T65" s="7" t="e">
        <f t="shared" si="58"/>
        <v>#VALUE!</v>
      </c>
      <c r="U65" s="7" t="e">
        <f t="shared" si="59"/>
        <v>#VALUE!</v>
      </c>
      <c r="V65" t="str">
        <f t="shared" si="60"/>
        <v/>
      </c>
      <c r="W65" t="str">
        <f t="shared" si="61"/>
        <v/>
      </c>
      <c r="X65" t="str">
        <f>IF(ADMIN2026!$G$8="Photo-finish timing",W65,V65)</f>
        <v/>
      </c>
      <c r="Y65" s="66" t="str">
        <f>IF(E65="","",IF(ADMIN2026!$G$8=ADMIN2026!$D$8,"",IF(P65&gt;0.5,"error 1/100th entry noted","")))</f>
        <v/>
      </c>
      <c r="Z65" t="str">
        <f t="shared" si="62"/>
        <v/>
      </c>
      <c r="AC65">
        <f t="shared" si="63"/>
        <v>0</v>
      </c>
      <c r="AD65">
        <f t="shared" si="49"/>
        <v>0</v>
      </c>
      <c r="AE65">
        <f t="shared" si="49"/>
        <v>0</v>
      </c>
      <c r="AF65">
        <f t="shared" si="49"/>
        <v>0</v>
      </c>
      <c r="AG65">
        <f t="shared" si="49"/>
        <v>0</v>
      </c>
      <c r="AH65">
        <f t="shared" si="49"/>
        <v>0</v>
      </c>
      <c r="AI65">
        <f t="shared" si="49"/>
        <v>0</v>
      </c>
      <c r="AJ65">
        <f t="shared" si="49"/>
        <v>0</v>
      </c>
    </row>
    <row r="66" spans="1:36">
      <c r="B66" s="94">
        <v>9</v>
      </c>
      <c r="C66" s="38" t="str">
        <f>IF(D66="","",HLOOKUP(D66,ADMIN2026!$O$146:$Y$214,H66,FALSE))</f>
        <v/>
      </c>
      <c r="D66" s="38" t="str">
        <f>IF(E66="","",VLOOKUP(E66,ADMIN2026!$B$112:$D$141,2,FALSE))</f>
        <v/>
      </c>
      <c r="E66" s="137" t="str">
        <f>IF(VLOOKUP(I66,D38:H53,5,FALSE)&gt;10000*10000,"",VLOOKUP(I66,D38:H53,2,FALSE))</f>
        <v/>
      </c>
      <c r="F66" s="137" t="str">
        <f>IF(VLOOKUP(I66,D38:H53,5,FALSE)&gt;10000*10000,"",VLOOKUP(I66,D38:H53,3,FALSE))</f>
        <v/>
      </c>
      <c r="G66" s="137" t="str">
        <f>IF(VLOOKUP(I66,D38:H53,5,FALSE)&gt;10000*10000,"",VLOOKUP(I66,D38:H53,4,FALSE))</f>
        <v/>
      </c>
      <c r="H66" s="38">
        <f>IF(E66&gt;101,H56+2*I56,IF(E66&gt;10,H56+I56,IF(E66&gt;0,H56,"")))</f>
        <v>51</v>
      </c>
      <c r="I66" s="38">
        <v>9</v>
      </c>
      <c r="J66" s="38">
        <f>VLOOKUP(B66,ADMIN2026!$B$64:$F$79,3,FALSE)*IF(G66="DQ",0,1)*IF(G66="DNF",0,1)*IF(G66="DNS",0,1)*IF(G66="",0,1)</f>
        <v>0</v>
      </c>
      <c r="K66" s="94">
        <f>J66</f>
        <v>0</v>
      </c>
      <c r="L66" s="38">
        <f>IF(D66="",0,IF(G66="NT",0,IF(G66="DQ",0,IF(G66="DNF",0,IF(G66="DNS",0,IF(F66+G66&lt;0.1,0,IF(60*F66+G66&gt;VLOOKUP(A56,ADMIN2026!$G$91:$I$109,3,FALSE),0,ADMIN2026!$D$89)))))))</f>
        <v>0</v>
      </c>
      <c r="M66" t="e">
        <f>INT(G66/10)</f>
        <v>#VALUE!</v>
      </c>
      <c r="N66" s="8" t="e">
        <f>INT(G66)-10*M66</f>
        <v>#VALUE!</v>
      </c>
      <c r="O66" s="8" t="e">
        <f t="shared" ref="O66" si="64">INT((INT(10*(G66-N66-10*M66)+0.001))/1)</f>
        <v>#VALUE!</v>
      </c>
      <c r="P66" s="8" t="e">
        <f>INT(100*(G66-N66-10*M66-O66/10)+0.5)</f>
        <v>#VALUE!</v>
      </c>
      <c r="Q66" s="7" t="str">
        <f>F66</f>
        <v/>
      </c>
      <c r="R66" s="7" t="e">
        <f>M66</f>
        <v>#VALUE!</v>
      </c>
      <c r="S66" s="7" t="e">
        <f>N66</f>
        <v>#VALUE!</v>
      </c>
      <c r="T66" s="7" t="e">
        <f>O66</f>
        <v>#VALUE!</v>
      </c>
      <c r="U66" s="7" t="e">
        <f>P66</f>
        <v>#VALUE!</v>
      </c>
      <c r="V66" t="str">
        <f>IF(G66="DQ","DQ",IF(G66="NT","NT",IF(G66="DNF","DNF",IF(G66="DNS","DNS",IF(D66="","",IF(F66="",IF(M66&gt;0,CONCATENATE(R66,S66,".",T66),CONCATENATE(S66,".",T66)),CONCATENATE(Q66,":",R66,S66,".",T66)))))))</f>
        <v/>
      </c>
      <c r="W66" t="str">
        <f>IF(G66="DQ","DQ",IF(G66="NT","NT",IF(G66="DNF","DNF",IF(G66="DNS","DNS",IF(D66="","",IF(F66="",IF(M66&gt;0,CONCATENATE(R66,S66,".",T66,U66),CONCATENATE(S66,".",T66,U66)),CONCATENATE(Q66,":",R66,S66,".",T66,U66)))))))</f>
        <v/>
      </c>
      <c r="X66" t="str">
        <f>IF(ADMIN2026!$G$8="Photo-finish timing",W66,V66)</f>
        <v/>
      </c>
      <c r="Y66" s="66" t="str">
        <f>IF(E66="","",IF(ADMIN2026!$G$8=ADMIN2026!$D$8,"",IF(P66&gt;0.5,"error 1/100th entry noted","")))</f>
        <v/>
      </c>
      <c r="Z66" t="str">
        <f t="shared" si="62"/>
        <v/>
      </c>
      <c r="AC66">
        <f>IF($D66=AC$1,$K66+$L66,0)</f>
        <v>0</v>
      </c>
      <c r="AD66">
        <f t="shared" ref="AD66:AJ73" si="65">IF($D66=AD$1,$K66+$L66,0)</f>
        <v>0</v>
      </c>
      <c r="AE66">
        <f t="shared" si="65"/>
        <v>0</v>
      </c>
      <c r="AF66">
        <f t="shared" si="65"/>
        <v>0</v>
      </c>
      <c r="AG66">
        <f t="shared" si="65"/>
        <v>0</v>
      </c>
      <c r="AH66">
        <f t="shared" si="65"/>
        <v>0</v>
      </c>
      <c r="AI66">
        <f t="shared" si="65"/>
        <v>0</v>
      </c>
      <c r="AJ66">
        <f t="shared" si="65"/>
        <v>0</v>
      </c>
    </row>
    <row r="67" spans="1:36">
      <c r="B67" s="94">
        <v>10</v>
      </c>
      <c r="C67" s="38" t="str">
        <f>IF(D67="","",HLOOKUP(D67,ADMIN2026!$O$146:$Y$214,H67,FALSE))</f>
        <v/>
      </c>
      <c r="D67" s="38" t="str">
        <f>IF(E67="","",VLOOKUP(E67,ADMIN2026!$B$112:$D$141,2,FALSE))</f>
        <v/>
      </c>
      <c r="E67" s="137" t="str">
        <f>IF(VLOOKUP(I67,D38:H53,5,FALSE)&gt;10000*10000,"",VLOOKUP(I67,D38:H53,2,FALSE))</f>
        <v/>
      </c>
      <c r="F67" s="137" t="str">
        <f>IF(VLOOKUP(I67,D38:H53,5,FALSE)&gt;10000*10000,"",VLOOKUP(I67,D38:H53,3,FALSE))</f>
        <v/>
      </c>
      <c r="G67" s="137" t="str">
        <f>IF(VLOOKUP(I67,D38:H53,5,FALSE)&gt;10000*10000,"",VLOOKUP(I67,D38:H53,4,FALSE))</f>
        <v/>
      </c>
      <c r="H67" s="38">
        <f>IF(E67&gt;101,H56+2*I56,IF(E67&gt;10,H56+I56,IF(E67&gt;0,H56,"")))</f>
        <v>51</v>
      </c>
      <c r="I67" s="38">
        <v>10</v>
      </c>
      <c r="J67" s="38">
        <f>VLOOKUP(B67,ADMIN2026!$B$64:$F$79,3,FALSE)*IF(G67="DQ",0,1)*IF(G67="DNF",0,1)*IF(G67="DNS",0,1)*IF(G67="",0,1)</f>
        <v>0</v>
      </c>
      <c r="K67" s="94">
        <f t="shared" ref="K67:K73" si="66">J67</f>
        <v>0</v>
      </c>
      <c r="L67" s="38">
        <f>IF(D67="",0,IF(G67="NT",0,IF(G67="DQ",0,IF(G67="DNF",0,IF(G67="DNS",0,IF(F67+G67&lt;0.1,0,IF(60*F67+G67&gt;VLOOKUP(A56,ADMIN2026!$G$91:$I$109,3,FALSE),0,ADMIN2026!$D$89)))))))</f>
        <v>0</v>
      </c>
      <c r="M67" t="e">
        <f t="shared" ref="M67:M73" si="67">INT(G67/10)</f>
        <v>#VALUE!</v>
      </c>
      <c r="N67" s="8" t="e">
        <f t="shared" ref="N67:N73" si="68">INT(G67)-10*M67</f>
        <v>#VALUE!</v>
      </c>
      <c r="O67" s="8" t="e">
        <f t="shared" ref="O67:O73" si="69">INT((INT(10*(G67-N67-10*M67)+0.001))/1)</f>
        <v>#VALUE!</v>
      </c>
      <c r="P67" s="8" t="e">
        <f t="shared" ref="P67:P73" si="70">INT(100*(G67-N67-10*M67-O67/10)+0.5)</f>
        <v>#VALUE!</v>
      </c>
      <c r="Q67" s="7" t="str">
        <f t="shared" ref="Q67:Q73" si="71">F67</f>
        <v/>
      </c>
      <c r="R67" s="7" t="e">
        <f t="shared" ref="R67:R73" si="72">M67</f>
        <v>#VALUE!</v>
      </c>
      <c r="S67" s="7" t="e">
        <f t="shared" ref="S67:S73" si="73">N67</f>
        <v>#VALUE!</v>
      </c>
      <c r="T67" s="7" t="e">
        <f t="shared" ref="T67:T73" si="74">O67</f>
        <v>#VALUE!</v>
      </c>
      <c r="U67" s="7" t="e">
        <f t="shared" ref="U67:U73" si="75">P67</f>
        <v>#VALUE!</v>
      </c>
      <c r="V67" t="str">
        <f t="shared" ref="V67:V73" si="76">IF(G67="DQ","DQ",IF(G67="NT","NT",IF(G67="DNF","DNF",IF(G67="DNS","DNS",IF(D67="","",IF(F67="",IF(M67&gt;0,CONCATENATE(R67,S67,".",T67),CONCATENATE(S67,".",T67)),CONCATENATE(Q67,":",R67,S67,".",T67)))))))</f>
        <v/>
      </c>
      <c r="W67" t="str">
        <f t="shared" ref="W67:W73" si="77">IF(G67="DQ","DQ",IF(G67="NT","NT",IF(G67="DNF","DNF",IF(G67="DNS","DNS",IF(D67="","",IF(F67="",IF(M67&gt;0,CONCATENATE(R67,S67,".",T67,U67),CONCATENATE(S67,".",T67,U67)),CONCATENATE(Q67,":",R67,S67,".",T67,U67)))))))</f>
        <v/>
      </c>
      <c r="X67" t="str">
        <f>IF(ADMIN2026!$G$8="Photo-finish timing",W67,V67)</f>
        <v/>
      </c>
      <c r="Y67" s="66" t="str">
        <f>IF(E67="","",IF(ADMIN2026!$G$8=ADMIN2026!$D$8,"",IF(P67&gt;0.5,"error 1/100th entry noted","")))</f>
        <v/>
      </c>
      <c r="Z67" t="str">
        <f t="shared" si="62"/>
        <v/>
      </c>
      <c r="AC67">
        <f t="shared" ref="AC67:AC73" si="78">IF($D67=AC$1,$K67+$L67,0)</f>
        <v>0</v>
      </c>
      <c r="AD67">
        <f t="shared" si="65"/>
        <v>0</v>
      </c>
      <c r="AE67">
        <f t="shared" si="65"/>
        <v>0</v>
      </c>
      <c r="AF67">
        <f t="shared" si="65"/>
        <v>0</v>
      </c>
      <c r="AG67">
        <f t="shared" si="65"/>
        <v>0</v>
      </c>
      <c r="AH67">
        <f t="shared" si="65"/>
        <v>0</v>
      </c>
      <c r="AI67">
        <f t="shared" si="65"/>
        <v>0</v>
      </c>
      <c r="AJ67">
        <f t="shared" si="65"/>
        <v>0</v>
      </c>
    </row>
    <row r="68" spans="1:36">
      <c r="B68" s="94">
        <v>11</v>
      </c>
      <c r="C68" s="38" t="str">
        <f>IF(D68="","",HLOOKUP(D68,ADMIN2026!$O$146:$Y$214,H68,FALSE))</f>
        <v/>
      </c>
      <c r="D68" s="38" t="str">
        <f>IF(E68="","",VLOOKUP(E68,ADMIN2026!$B$112:$D$141,2,FALSE))</f>
        <v/>
      </c>
      <c r="E68" s="137" t="str">
        <f>IF(VLOOKUP(I68,D38:H53,5,FALSE)&gt;10000*10000,"",VLOOKUP(I68,D38:H53,2,FALSE))</f>
        <v/>
      </c>
      <c r="F68" s="137" t="str">
        <f>IF(VLOOKUP(I68,D38:H53,5,FALSE)&gt;10000*10000,"",VLOOKUP(I68,D38:H53,3,FALSE))</f>
        <v/>
      </c>
      <c r="G68" s="137" t="str">
        <f>IF(VLOOKUP(I68,D38:H53,5,FALSE)&gt;10000*10000,"",VLOOKUP(I68,D38:H53,4,FALSE))</f>
        <v/>
      </c>
      <c r="H68" s="38">
        <f>IF(E68&gt;101,H56+2*I56,IF(E68&gt;10,H56+I56,IF(E68&gt;0,H56,"")))</f>
        <v>51</v>
      </c>
      <c r="I68" s="38">
        <v>11</v>
      </c>
      <c r="J68" s="38">
        <f>VLOOKUP(B68,ADMIN2026!$B$64:$F$79,3,FALSE)*IF(G68="DQ",0,1)*IF(G68="DNF",0,1)*IF(G68="DNS",0,1)*IF(G68="",0,1)</f>
        <v>0</v>
      </c>
      <c r="K68" s="94">
        <f t="shared" si="66"/>
        <v>0</v>
      </c>
      <c r="L68" s="38">
        <f>IF(D68="",0,IF(G68="NT",0,IF(G68="DQ",0,IF(G68="DNF",0,IF(G68="DNS",0,IF(F68+G68&lt;0.1,0,IF(60*F68+G68&gt;VLOOKUP(A56,ADMIN2026!$G$91:$I$109,3,FALSE),0,ADMIN2026!$D$89)))))))</f>
        <v>0</v>
      </c>
      <c r="M68" t="e">
        <f t="shared" si="67"/>
        <v>#VALUE!</v>
      </c>
      <c r="N68" s="8" t="e">
        <f t="shared" si="68"/>
        <v>#VALUE!</v>
      </c>
      <c r="O68" s="8" t="e">
        <f t="shared" si="69"/>
        <v>#VALUE!</v>
      </c>
      <c r="P68" s="8" t="e">
        <f t="shared" si="70"/>
        <v>#VALUE!</v>
      </c>
      <c r="Q68" s="7" t="str">
        <f t="shared" si="71"/>
        <v/>
      </c>
      <c r="R68" s="7" t="e">
        <f t="shared" si="72"/>
        <v>#VALUE!</v>
      </c>
      <c r="S68" s="7" t="e">
        <f t="shared" si="73"/>
        <v>#VALUE!</v>
      </c>
      <c r="T68" s="7" t="e">
        <f t="shared" si="74"/>
        <v>#VALUE!</v>
      </c>
      <c r="U68" s="7" t="e">
        <f t="shared" si="75"/>
        <v>#VALUE!</v>
      </c>
      <c r="V68" t="str">
        <f t="shared" si="76"/>
        <v/>
      </c>
      <c r="W68" t="str">
        <f t="shared" si="77"/>
        <v/>
      </c>
      <c r="X68" t="str">
        <f>IF(ADMIN2026!$G$8="Photo-finish timing",W68,V68)</f>
        <v/>
      </c>
      <c r="Y68" s="66" t="str">
        <f>IF(E68="","",IF(ADMIN2026!$G$8=ADMIN2026!$D$8,"",IF(P68&gt;0.5,"error 1/100th entry noted","")))</f>
        <v/>
      </c>
      <c r="Z68" t="str">
        <f t="shared" si="62"/>
        <v/>
      </c>
      <c r="AC68">
        <f t="shared" si="78"/>
        <v>0</v>
      </c>
      <c r="AD68">
        <f t="shared" si="65"/>
        <v>0</v>
      </c>
      <c r="AE68">
        <f t="shared" si="65"/>
        <v>0</v>
      </c>
      <c r="AF68">
        <f t="shared" si="65"/>
        <v>0</v>
      </c>
      <c r="AG68">
        <f t="shared" si="65"/>
        <v>0</v>
      </c>
      <c r="AH68">
        <f t="shared" si="65"/>
        <v>0</v>
      </c>
      <c r="AI68">
        <f t="shared" si="65"/>
        <v>0</v>
      </c>
      <c r="AJ68">
        <f t="shared" si="65"/>
        <v>0</v>
      </c>
    </row>
    <row r="69" spans="1:36">
      <c r="B69" s="94">
        <v>12</v>
      </c>
      <c r="C69" s="38" t="str">
        <f>IF(D69="","",HLOOKUP(D69,ADMIN2026!$O$146:$Y$214,H69,FALSE))</f>
        <v/>
      </c>
      <c r="D69" s="38" t="str">
        <f>IF(E69="","",VLOOKUP(E69,ADMIN2026!$B$112:$D$141,2,FALSE))</f>
        <v/>
      </c>
      <c r="E69" s="137" t="str">
        <f>IF(VLOOKUP(I69,D38:H53,5,FALSE)&gt;10000*10000,"",VLOOKUP(I69,D38:H53,2,FALSE))</f>
        <v/>
      </c>
      <c r="F69" s="137" t="str">
        <f>IF(VLOOKUP(I69,D38:H53,5,FALSE)&gt;10000*10000,"",VLOOKUP(I69,D38:H53,3,FALSE))</f>
        <v/>
      </c>
      <c r="G69" s="137" t="str">
        <f>IF(VLOOKUP(I69,D38:H53,5,FALSE)&gt;10000*10000,"",VLOOKUP(I69,D38:H53,4,FALSE))</f>
        <v/>
      </c>
      <c r="H69" s="38">
        <f>IF(E69&gt;101,H56+2*I56,IF(E69&gt;10,H56+I56,IF(E69&gt;0,H56,"")))</f>
        <v>51</v>
      </c>
      <c r="I69" s="38">
        <v>12</v>
      </c>
      <c r="J69" s="38">
        <f>VLOOKUP(B69,ADMIN2026!$B$64:$F$79,3,FALSE)*IF(G69="DQ",0,1)*IF(G69="DNF",0,1)*IF(G69="DNS",0,1)*IF(G69="",0,1)</f>
        <v>0</v>
      </c>
      <c r="K69" s="94">
        <f t="shared" si="66"/>
        <v>0</v>
      </c>
      <c r="L69" s="38">
        <f>IF(D69="",0,IF(G69="NT",0,IF(G69="DQ",0,IF(G69="DNF",0,IF(G69="DNS",0,IF(F69+G69&lt;0.1,0,IF(60*F69+G69&gt;VLOOKUP(A56,ADMIN2026!$G$91:$I$109,3,FALSE),0,ADMIN2026!$D$89)))))))</f>
        <v>0</v>
      </c>
      <c r="M69" t="e">
        <f t="shared" si="67"/>
        <v>#VALUE!</v>
      </c>
      <c r="N69" s="8" t="e">
        <f t="shared" si="68"/>
        <v>#VALUE!</v>
      </c>
      <c r="O69" s="8" t="e">
        <f t="shared" si="69"/>
        <v>#VALUE!</v>
      </c>
      <c r="P69" s="8" t="e">
        <f t="shared" si="70"/>
        <v>#VALUE!</v>
      </c>
      <c r="Q69" s="7" t="str">
        <f t="shared" si="71"/>
        <v/>
      </c>
      <c r="R69" s="7" t="e">
        <f t="shared" si="72"/>
        <v>#VALUE!</v>
      </c>
      <c r="S69" s="7" t="e">
        <f t="shared" si="73"/>
        <v>#VALUE!</v>
      </c>
      <c r="T69" s="7" t="e">
        <f t="shared" si="74"/>
        <v>#VALUE!</v>
      </c>
      <c r="U69" s="7" t="e">
        <f t="shared" si="75"/>
        <v>#VALUE!</v>
      </c>
      <c r="V69" t="str">
        <f t="shared" si="76"/>
        <v/>
      </c>
      <c r="W69" t="str">
        <f t="shared" si="77"/>
        <v/>
      </c>
      <c r="X69" t="str">
        <f>IF(ADMIN2026!$G$8="Photo-finish timing",W69,V69)</f>
        <v/>
      </c>
      <c r="Y69" s="66" t="str">
        <f>IF(E69="","",IF(ADMIN2026!$G$8=ADMIN2026!$D$8,"",IF(P69&gt;0.5,"error 1/100th entry noted","")))</f>
        <v/>
      </c>
      <c r="Z69" t="str">
        <f t="shared" si="62"/>
        <v/>
      </c>
      <c r="AC69">
        <f t="shared" si="78"/>
        <v>0</v>
      </c>
      <c r="AD69">
        <f t="shared" si="65"/>
        <v>0</v>
      </c>
      <c r="AE69">
        <f t="shared" si="65"/>
        <v>0</v>
      </c>
      <c r="AF69">
        <f t="shared" si="65"/>
        <v>0</v>
      </c>
      <c r="AG69">
        <f t="shared" si="65"/>
        <v>0</v>
      </c>
      <c r="AH69">
        <f t="shared" si="65"/>
        <v>0</v>
      </c>
      <c r="AI69">
        <f t="shared" si="65"/>
        <v>0</v>
      </c>
      <c r="AJ69">
        <f t="shared" si="65"/>
        <v>0</v>
      </c>
    </row>
    <row r="70" spans="1:36">
      <c r="B70" s="94">
        <v>13</v>
      </c>
      <c r="C70" s="38" t="str">
        <f>IF(D70="","",HLOOKUP(D70,ADMIN2026!$O$146:$Y$214,H70,FALSE))</f>
        <v/>
      </c>
      <c r="D70" s="38" t="str">
        <f>IF(E70="","",VLOOKUP(E70,ADMIN2026!$B$112:$D$141,2,FALSE))</f>
        <v/>
      </c>
      <c r="E70" s="137" t="str">
        <f>IF(VLOOKUP(I70,D38:H53,5,FALSE)&gt;10000*10000,"",VLOOKUP(I70,D38:H53,2,FALSE))</f>
        <v/>
      </c>
      <c r="F70" s="137" t="str">
        <f>IF(VLOOKUP(I70,D38:H53,5,FALSE)&gt;10000*10000,"",VLOOKUP(I70,D38:H53,3,FALSE))</f>
        <v/>
      </c>
      <c r="G70" s="137" t="str">
        <f>IF(VLOOKUP(I70,D38:H53,5,FALSE)&gt;10000*10000,"",VLOOKUP(I70,D38:H53,4,FALSE))</f>
        <v/>
      </c>
      <c r="H70" s="38">
        <f>IF(E70&gt;101,H56+2*I56,IF(E70&gt;10,H56+I56,IF(E70&gt;0,H56,"")))</f>
        <v>51</v>
      </c>
      <c r="I70" s="38">
        <v>13</v>
      </c>
      <c r="J70" s="38">
        <f>VLOOKUP(B70,ADMIN2026!$B$64:$F$79,3,FALSE)*IF(G70="DQ",0,1)*IF(G70="DNF",0,1)*IF(G70="DNS",0,1)*IF(G70="",0,1)</f>
        <v>0</v>
      </c>
      <c r="K70" s="94">
        <f t="shared" si="66"/>
        <v>0</v>
      </c>
      <c r="L70" s="38">
        <f>IF(D70="",0,IF(G70="NT",0,IF(G70="DQ",0,IF(G70="DNF",0,IF(G70="DNS",0,IF(F70+G70&lt;0.1,0,IF(60*F70+G70&gt;VLOOKUP(A56,ADMIN2026!$G$91:$I$109,3,FALSE),0,ADMIN2026!$D$89)))))))</f>
        <v>0</v>
      </c>
      <c r="M70" t="e">
        <f t="shared" si="67"/>
        <v>#VALUE!</v>
      </c>
      <c r="N70" s="8" t="e">
        <f t="shared" si="68"/>
        <v>#VALUE!</v>
      </c>
      <c r="O70" s="8" t="e">
        <f t="shared" si="69"/>
        <v>#VALUE!</v>
      </c>
      <c r="P70" s="8" t="e">
        <f t="shared" si="70"/>
        <v>#VALUE!</v>
      </c>
      <c r="Q70" s="7" t="str">
        <f t="shared" si="71"/>
        <v/>
      </c>
      <c r="R70" s="7" t="e">
        <f t="shared" si="72"/>
        <v>#VALUE!</v>
      </c>
      <c r="S70" s="7" t="e">
        <f t="shared" si="73"/>
        <v>#VALUE!</v>
      </c>
      <c r="T70" s="7" t="e">
        <f t="shared" si="74"/>
        <v>#VALUE!</v>
      </c>
      <c r="U70" s="7" t="e">
        <f t="shared" si="75"/>
        <v>#VALUE!</v>
      </c>
      <c r="V70" t="str">
        <f t="shared" si="76"/>
        <v/>
      </c>
      <c r="W70" t="str">
        <f t="shared" si="77"/>
        <v/>
      </c>
      <c r="X70" t="str">
        <f>IF(ADMIN2026!$G$8="Photo-finish timing",W70,V70)</f>
        <v/>
      </c>
      <c r="Y70" s="66" t="str">
        <f>IF(E70="","",IF(ADMIN2026!$G$8=ADMIN2026!$D$8,"",IF(P70&gt;0.5,"error 1/100th entry noted","")))</f>
        <v/>
      </c>
      <c r="Z70" t="str">
        <f t="shared" si="62"/>
        <v/>
      </c>
      <c r="AC70">
        <f t="shared" si="78"/>
        <v>0</v>
      </c>
      <c r="AD70">
        <f t="shared" si="65"/>
        <v>0</v>
      </c>
      <c r="AE70">
        <f t="shared" si="65"/>
        <v>0</v>
      </c>
      <c r="AF70">
        <f t="shared" si="65"/>
        <v>0</v>
      </c>
      <c r="AG70">
        <f t="shared" si="65"/>
        <v>0</v>
      </c>
      <c r="AH70">
        <f t="shared" si="65"/>
        <v>0</v>
      </c>
      <c r="AI70">
        <f t="shared" si="65"/>
        <v>0</v>
      </c>
      <c r="AJ70">
        <f t="shared" si="65"/>
        <v>0</v>
      </c>
    </row>
    <row r="71" spans="1:36">
      <c r="B71" s="94">
        <v>14</v>
      </c>
      <c r="C71" s="38" t="str">
        <f>IF(D71="","",HLOOKUP(D71,ADMIN2026!$O$146:$Y$214,H71,FALSE))</f>
        <v/>
      </c>
      <c r="D71" s="38" t="str">
        <f>IF(E71="","",VLOOKUP(E71,ADMIN2026!$B$112:$D$141,2,FALSE))</f>
        <v/>
      </c>
      <c r="E71" s="137" t="str">
        <f>IF(VLOOKUP(I71,D38:H53,5,FALSE)&gt;10000*10000,"",VLOOKUP(I71,D38:H53,2,FALSE))</f>
        <v/>
      </c>
      <c r="F71" s="137" t="str">
        <f>IF(VLOOKUP(I71,D38:H53,5,FALSE)&gt;10000*10000,"",VLOOKUP(I71,D38:H53,3,FALSE))</f>
        <v/>
      </c>
      <c r="G71" s="137" t="str">
        <f>IF(VLOOKUP(I71,D38:H53,5,FALSE)&gt;10000*10000,"",VLOOKUP(I71,D38:H53,4,FALSE))</f>
        <v/>
      </c>
      <c r="H71" s="38">
        <f>IF(E71&gt;101,H56+2*I56,IF(E71&gt;10,H56+I56,IF(E71&gt;0,H56,"")))</f>
        <v>51</v>
      </c>
      <c r="I71" s="38">
        <v>14</v>
      </c>
      <c r="J71" s="38">
        <f>VLOOKUP(B71,ADMIN2026!$B$64:$F$79,3,FALSE)*IF(G71="DQ",0,1)*IF(G71="DNF",0,1)*IF(G71="DNS",0,1)*IF(G71="",0,1)</f>
        <v>0</v>
      </c>
      <c r="K71" s="94">
        <f t="shared" si="66"/>
        <v>0</v>
      </c>
      <c r="L71" s="38">
        <f>IF(D71="",0,IF(G71="NT",0,IF(G71="DQ",0,IF(G71="DNF",0,IF(G71="DNS",0,IF(F71+G71&lt;0.1,0,IF(60*F71+G71&gt;VLOOKUP(A56,ADMIN2026!$G$91:$I$109,3,FALSE),0,ADMIN2026!$D$89)))))))</f>
        <v>0</v>
      </c>
      <c r="M71" t="e">
        <f t="shared" si="67"/>
        <v>#VALUE!</v>
      </c>
      <c r="N71" s="8" t="e">
        <f t="shared" si="68"/>
        <v>#VALUE!</v>
      </c>
      <c r="O71" s="8" t="e">
        <f t="shared" si="69"/>
        <v>#VALUE!</v>
      </c>
      <c r="P71" s="8" t="e">
        <f t="shared" si="70"/>
        <v>#VALUE!</v>
      </c>
      <c r="Q71" s="7" t="str">
        <f t="shared" si="71"/>
        <v/>
      </c>
      <c r="R71" s="7" t="e">
        <f t="shared" si="72"/>
        <v>#VALUE!</v>
      </c>
      <c r="S71" s="7" t="e">
        <f t="shared" si="73"/>
        <v>#VALUE!</v>
      </c>
      <c r="T71" s="7" t="e">
        <f t="shared" si="74"/>
        <v>#VALUE!</v>
      </c>
      <c r="U71" s="7" t="e">
        <f t="shared" si="75"/>
        <v>#VALUE!</v>
      </c>
      <c r="V71" t="str">
        <f t="shared" si="76"/>
        <v/>
      </c>
      <c r="W71" t="str">
        <f t="shared" si="77"/>
        <v/>
      </c>
      <c r="X71" t="str">
        <f>IF(ADMIN2026!$G$8="Photo-finish timing",W71,V71)</f>
        <v/>
      </c>
      <c r="Y71" s="66" t="str">
        <f>IF(E71="","",IF(ADMIN2026!$G$8=ADMIN2026!$D$8,"",IF(P71&gt;0.5,"error 1/100th entry noted","")))</f>
        <v/>
      </c>
      <c r="Z71" t="str">
        <f t="shared" si="62"/>
        <v/>
      </c>
      <c r="AC71">
        <f t="shared" si="78"/>
        <v>0</v>
      </c>
      <c r="AD71">
        <f t="shared" si="65"/>
        <v>0</v>
      </c>
      <c r="AE71">
        <f t="shared" si="65"/>
        <v>0</v>
      </c>
      <c r="AF71">
        <f t="shared" si="65"/>
        <v>0</v>
      </c>
      <c r="AG71">
        <f t="shared" si="65"/>
        <v>0</v>
      </c>
      <c r="AH71">
        <f t="shared" si="65"/>
        <v>0</v>
      </c>
      <c r="AI71">
        <f t="shared" si="65"/>
        <v>0</v>
      </c>
      <c r="AJ71">
        <f t="shared" si="65"/>
        <v>0</v>
      </c>
    </row>
    <row r="72" spans="1:36">
      <c r="B72" s="94">
        <v>15</v>
      </c>
      <c r="C72" s="38" t="str">
        <f>IF(D72="","",HLOOKUP(D72,ADMIN2026!$O$146:$Y$214,H72,FALSE))</f>
        <v/>
      </c>
      <c r="D72" s="38" t="str">
        <f>IF(E72="","",VLOOKUP(E72,ADMIN2026!$B$112:$D$141,2,FALSE))</f>
        <v/>
      </c>
      <c r="E72" s="137" t="str">
        <f>IF(VLOOKUP(I72,D38:H53,5,FALSE)&gt;10000*10000,"",VLOOKUP(I72,D38:H53,2,FALSE))</f>
        <v/>
      </c>
      <c r="F72" s="137" t="str">
        <f>IF(VLOOKUP(I72,D38:H53,5,FALSE)&gt;10000*10000,"",VLOOKUP(I72,D38:H53,3,FALSE))</f>
        <v/>
      </c>
      <c r="G72" s="137" t="str">
        <f>IF(VLOOKUP(I72,D38:H53,5,FALSE)&gt;10000*10000,"",VLOOKUP(I72,D38:H53,4,FALSE))</f>
        <v/>
      </c>
      <c r="H72" s="38">
        <f>IF(E72&gt;101,H56+2*I56,IF(E72&gt;10,H56+I56,IF(E72&gt;0,H56,"")))</f>
        <v>51</v>
      </c>
      <c r="I72" s="38">
        <v>15</v>
      </c>
      <c r="J72" s="38">
        <f>VLOOKUP(B72,ADMIN2026!$B$64:$F$79,3,FALSE)*IF(G72="DQ",0,1)*IF(G72="DNF",0,1)*IF(G72="DNS",0,1)*IF(G72="",0,1)</f>
        <v>0</v>
      </c>
      <c r="K72" s="94">
        <f t="shared" si="66"/>
        <v>0</v>
      </c>
      <c r="L72" s="38">
        <f>IF(D72="",0,IF(G72="NT",0,IF(G72="DQ",0,IF(G72="DNF",0,IF(G72="DNS",0,IF(F72+G72&lt;0.1,0,IF(60*F72+G72&gt;VLOOKUP(A56,ADMIN2026!$G$91:$I$109,3,FALSE),0,ADMIN2026!$D$89)))))))</f>
        <v>0</v>
      </c>
      <c r="M72" t="e">
        <f t="shared" si="67"/>
        <v>#VALUE!</v>
      </c>
      <c r="N72" s="8" t="e">
        <f t="shared" si="68"/>
        <v>#VALUE!</v>
      </c>
      <c r="O72" s="8" t="e">
        <f t="shared" si="69"/>
        <v>#VALUE!</v>
      </c>
      <c r="P72" s="8" t="e">
        <f t="shared" si="70"/>
        <v>#VALUE!</v>
      </c>
      <c r="Q72" s="7" t="str">
        <f t="shared" si="71"/>
        <v/>
      </c>
      <c r="R72" s="7" t="e">
        <f t="shared" si="72"/>
        <v>#VALUE!</v>
      </c>
      <c r="S72" s="7" t="e">
        <f t="shared" si="73"/>
        <v>#VALUE!</v>
      </c>
      <c r="T72" s="7" t="e">
        <f t="shared" si="74"/>
        <v>#VALUE!</v>
      </c>
      <c r="U72" s="7" t="e">
        <f t="shared" si="75"/>
        <v>#VALUE!</v>
      </c>
      <c r="V72" t="str">
        <f t="shared" si="76"/>
        <v/>
      </c>
      <c r="W72" t="str">
        <f t="shared" si="77"/>
        <v/>
      </c>
      <c r="X72" t="str">
        <f>IF(ADMIN2026!$G$8="Photo-finish timing",W72,V72)</f>
        <v/>
      </c>
      <c r="Y72" s="66" t="str">
        <f>IF(E72="","",IF(ADMIN2026!$G$8=ADMIN2026!$D$8,"",IF(P72&gt;0.5,"error 1/100th entry noted","")))</f>
        <v/>
      </c>
      <c r="Z72" t="str">
        <f t="shared" si="62"/>
        <v/>
      </c>
      <c r="AC72">
        <f t="shared" si="78"/>
        <v>0</v>
      </c>
      <c r="AD72">
        <f t="shared" si="65"/>
        <v>0</v>
      </c>
      <c r="AE72">
        <f t="shared" si="65"/>
        <v>0</v>
      </c>
      <c r="AF72">
        <f t="shared" si="65"/>
        <v>0</v>
      </c>
      <c r="AG72">
        <f t="shared" si="65"/>
        <v>0</v>
      </c>
      <c r="AH72">
        <f t="shared" si="65"/>
        <v>0</v>
      </c>
      <c r="AI72">
        <f t="shared" si="65"/>
        <v>0</v>
      </c>
      <c r="AJ72">
        <f t="shared" si="65"/>
        <v>0</v>
      </c>
    </row>
    <row r="73" spans="1:36">
      <c r="B73" s="94">
        <v>16</v>
      </c>
      <c r="C73" s="38" t="str">
        <f>IF(D73="","",HLOOKUP(D73,ADMIN2026!$O$146:$Y$214,H73,FALSE))</f>
        <v/>
      </c>
      <c r="D73" s="38" t="str">
        <f>IF(E73="","",VLOOKUP(E73,ADMIN2026!$B$112:$D$141,2,FALSE))</f>
        <v/>
      </c>
      <c r="E73" s="137" t="str">
        <f>IF(VLOOKUP(I73,D38:H53,5,FALSE)&gt;10000*10000,"",VLOOKUP(I73,D38:H53,2,FALSE))</f>
        <v/>
      </c>
      <c r="F73" s="137" t="str">
        <f>IF(VLOOKUP(I73,D38:H53,5,FALSE)&gt;10000*10000,"",VLOOKUP(I73,D38:H53,3,FALSE))</f>
        <v/>
      </c>
      <c r="G73" s="137" t="str">
        <f>IF(VLOOKUP(I73,D38:H53,5,FALSE)&gt;10000*10000,"",VLOOKUP(I73,D38:H53,4,FALSE))</f>
        <v/>
      </c>
      <c r="H73" s="38">
        <f>IF(E73&gt;101,H56+2*I56,IF(E73&gt;10,H56+I56,IF(E73&gt;0,H56,"")))</f>
        <v>51</v>
      </c>
      <c r="I73" s="38">
        <v>16</v>
      </c>
      <c r="J73" s="38">
        <f>VLOOKUP(B73,ADMIN2026!$B$64:$F$79,3,FALSE)*IF(G73="DQ",0,1)*IF(G73="DNF",0,1)*IF(G73="DNS",0,1)*IF(G73="",0,1)</f>
        <v>0</v>
      </c>
      <c r="K73" s="94">
        <f t="shared" si="66"/>
        <v>0</v>
      </c>
      <c r="L73" s="38">
        <f>IF(D73="",0,IF(G73="NT",0,IF(G73="DQ",0,IF(G73="DNF",0,IF(G73="DNS",0,IF(F73+G73&lt;0.1,0,IF(60*F73+G73&gt;VLOOKUP(A56,ADMIN2026!$G$91:$I$109,3,FALSE),0,ADMIN2026!$D$89)))))))</f>
        <v>0</v>
      </c>
      <c r="M73" t="e">
        <f t="shared" si="67"/>
        <v>#VALUE!</v>
      </c>
      <c r="N73" s="8" t="e">
        <f t="shared" si="68"/>
        <v>#VALUE!</v>
      </c>
      <c r="O73" s="8" t="e">
        <f t="shared" si="69"/>
        <v>#VALUE!</v>
      </c>
      <c r="P73" s="8" t="e">
        <f t="shared" si="70"/>
        <v>#VALUE!</v>
      </c>
      <c r="Q73" s="7" t="str">
        <f t="shared" si="71"/>
        <v/>
      </c>
      <c r="R73" s="7" t="e">
        <f t="shared" si="72"/>
        <v>#VALUE!</v>
      </c>
      <c r="S73" s="7" t="e">
        <f t="shared" si="73"/>
        <v>#VALUE!</v>
      </c>
      <c r="T73" s="7" t="e">
        <f t="shared" si="74"/>
        <v>#VALUE!</v>
      </c>
      <c r="U73" s="7" t="e">
        <f t="shared" si="75"/>
        <v>#VALUE!</v>
      </c>
      <c r="V73" t="str">
        <f t="shared" si="76"/>
        <v/>
      </c>
      <c r="W73" t="str">
        <f t="shared" si="77"/>
        <v/>
      </c>
      <c r="X73" t="str">
        <f>IF(ADMIN2026!$G$8="Photo-finish timing",W73,V73)</f>
        <v/>
      </c>
      <c r="Y73" s="66" t="str">
        <f>IF(E73="","",IF(ADMIN2026!$G$8=ADMIN2026!$D$8,"",IF(P73&gt;0.5,"error 1/100th entry noted","")))</f>
        <v/>
      </c>
      <c r="Z73" t="str">
        <f t="shared" si="62"/>
        <v/>
      </c>
      <c r="AC73">
        <f t="shared" si="78"/>
        <v>0</v>
      </c>
      <c r="AD73">
        <f t="shared" si="65"/>
        <v>0</v>
      </c>
      <c r="AE73">
        <f t="shared" si="65"/>
        <v>0</v>
      </c>
      <c r="AF73">
        <f t="shared" si="65"/>
        <v>0</v>
      </c>
      <c r="AG73">
        <f t="shared" si="65"/>
        <v>0</v>
      </c>
      <c r="AH73">
        <f t="shared" si="65"/>
        <v>0</v>
      </c>
      <c r="AI73">
        <f t="shared" si="65"/>
        <v>0</v>
      </c>
      <c r="AJ73">
        <f t="shared" si="65"/>
        <v>0</v>
      </c>
    </row>
    <row r="76" spans="1:36">
      <c r="A76" s="62" t="s">
        <v>0</v>
      </c>
      <c r="B76" s="62" t="s">
        <v>0</v>
      </c>
      <c r="C76" s="62">
        <v>200</v>
      </c>
      <c r="D76" s="62" t="s">
        <v>58</v>
      </c>
      <c r="E76" s="3"/>
      <c r="F76" s="3"/>
      <c r="G76" s="67"/>
      <c r="H76" s="3" t="s">
        <v>66</v>
      </c>
      <c r="I76" s="3" t="s">
        <v>67</v>
      </c>
      <c r="J76" s="3"/>
      <c r="K76" s="3"/>
      <c r="L76" s="3"/>
      <c r="M76" s="3"/>
      <c r="N76" s="3"/>
      <c r="O76" s="3"/>
      <c r="P76" s="3"/>
      <c r="Q76" s="3"/>
      <c r="R76" s="3"/>
      <c r="S76" s="3"/>
      <c r="T76" s="3"/>
      <c r="U76" s="3"/>
      <c r="V76" s="3"/>
      <c r="W76" s="3"/>
      <c r="X76" s="3"/>
      <c r="Y76" s="3"/>
      <c r="Z76" s="3"/>
      <c r="AA76" s="3"/>
    </row>
    <row r="77" spans="1:36">
      <c r="A77" s="3">
        <f>C76</f>
        <v>200</v>
      </c>
      <c r="B77" s="37" t="s">
        <v>51</v>
      </c>
      <c r="C77" s="37" t="s">
        <v>62</v>
      </c>
      <c r="D77" s="5"/>
      <c r="E77" s="37" t="s">
        <v>63</v>
      </c>
      <c r="F77" s="37" t="s">
        <v>76</v>
      </c>
      <c r="G77" s="63" t="s">
        <v>77</v>
      </c>
      <c r="H77" s="37">
        <f>VLOOKUP(A77,ADMIN2026!$O$146:$Z$166,12,FALSE)</f>
        <v>4</v>
      </c>
      <c r="I77" s="37">
        <f>ADMIN2026!$E$144</f>
        <v>24</v>
      </c>
      <c r="J77" s="37" t="s">
        <v>79</v>
      </c>
      <c r="K77" s="37" t="s">
        <v>59</v>
      </c>
      <c r="L77" s="37" t="s">
        <v>83</v>
      </c>
      <c r="M77" s="3" t="s">
        <v>132</v>
      </c>
      <c r="N77" s="3" t="s">
        <v>132</v>
      </c>
      <c r="O77" s="3" t="s">
        <v>133</v>
      </c>
      <c r="P77" s="3" t="s">
        <v>193</v>
      </c>
      <c r="Q77" s="3" t="s">
        <v>137</v>
      </c>
      <c r="R77" s="3" t="s">
        <v>192</v>
      </c>
      <c r="S77" s="3" t="s">
        <v>134</v>
      </c>
      <c r="T77" s="3" t="s">
        <v>135</v>
      </c>
      <c r="U77" s="3" t="s">
        <v>194</v>
      </c>
      <c r="V77" s="3" t="s">
        <v>195</v>
      </c>
      <c r="W77" s="3" t="s">
        <v>197</v>
      </c>
      <c r="X77" s="3" t="s">
        <v>136</v>
      </c>
      <c r="Y77" s="3" t="s">
        <v>236</v>
      </c>
      <c r="Z77" s="3"/>
      <c r="AA77" s="3"/>
    </row>
    <row r="78" spans="1:36">
      <c r="A78" s="64" t="str">
        <f>$A$4</f>
        <v>WOMEN</v>
      </c>
      <c r="B78" s="37" t="s">
        <v>59</v>
      </c>
      <c r="C78" s="37" t="s">
        <v>60</v>
      </c>
      <c r="D78" s="37" t="s">
        <v>61</v>
      </c>
      <c r="E78" s="37" t="s">
        <v>108</v>
      </c>
      <c r="F78" s="37" t="s">
        <v>78</v>
      </c>
      <c r="G78" s="63" t="s">
        <v>99</v>
      </c>
      <c r="H78" s="37" t="s">
        <v>65</v>
      </c>
      <c r="I78" s="37"/>
      <c r="J78" s="37" t="s">
        <v>80</v>
      </c>
      <c r="K78" s="37" t="s">
        <v>80</v>
      </c>
      <c r="L78" s="37" t="s">
        <v>80</v>
      </c>
      <c r="M78" s="3" t="s">
        <v>192</v>
      </c>
      <c r="N78" s="3" t="s">
        <v>130</v>
      </c>
      <c r="O78" s="3" t="s">
        <v>130</v>
      </c>
      <c r="P78" s="3" t="s">
        <v>130</v>
      </c>
      <c r="Q78" s="3" t="s">
        <v>131</v>
      </c>
      <c r="R78" s="3" t="s">
        <v>131</v>
      </c>
      <c r="S78" s="3" t="s">
        <v>131</v>
      </c>
      <c r="T78" s="3" t="s">
        <v>131</v>
      </c>
      <c r="U78" s="3" t="s">
        <v>131</v>
      </c>
      <c r="V78" s="3" t="s">
        <v>196</v>
      </c>
      <c r="W78" s="3" t="s">
        <v>196</v>
      </c>
      <c r="X78" s="3" t="s">
        <v>146</v>
      </c>
      <c r="Y78" s="3" t="s">
        <v>237</v>
      </c>
      <c r="Z78" s="3"/>
      <c r="AA78" s="3"/>
      <c r="AC78" t="str">
        <f>ADMIN2026!$D$12</f>
        <v>B&amp;R</v>
      </c>
      <c r="AD78" t="str">
        <f>ADMIN2026!$D$13</f>
        <v>Chelt</v>
      </c>
      <c r="AE78" t="str">
        <f>ADMIN2026!$D$14</f>
        <v>D&amp;S</v>
      </c>
      <c r="AF78" t="str">
        <f>ADMIN2026!$D$15</f>
        <v>HereF</v>
      </c>
      <c r="AG78" t="str">
        <f>ADMIN2026!$D$16</f>
        <v>K&amp;S</v>
      </c>
      <c r="AH78" t="str">
        <f>ADMIN2026!$D$17</f>
        <v>Tipton</v>
      </c>
      <c r="AI78" t="str">
        <f>ADMIN2026!$D$18</f>
        <v>Worc</v>
      </c>
      <c r="AJ78" t="str">
        <f>ADMIN2026!$D$19</f>
        <v>Yate</v>
      </c>
    </row>
    <row r="79" spans="1:36">
      <c r="B79" s="94">
        <v>1</v>
      </c>
      <c r="C79" s="38" t="str">
        <f>IF(D79="","",HLOOKUP(D79,ADMIN2026!$O$146:$Y$214,H79,FALSE))</f>
        <v/>
      </c>
      <c r="D79" s="38" t="str">
        <f>IF(E79="","",VLOOKUP(E79,ADMIN2026!$B$112:$D$141,2,FALSE))</f>
        <v/>
      </c>
      <c r="E79" s="4"/>
      <c r="F79" s="4"/>
      <c r="G79" s="6"/>
      <c r="H79" s="38" t="str">
        <f>IF(E79&gt;101,H77+2*I77,IF(E79&gt;10,H77+I77,IF(E79&gt;0,H77,"")))</f>
        <v/>
      </c>
      <c r="I79" s="38"/>
      <c r="J79" s="38">
        <f>VLOOKUP(B79,ADMIN2026!$B$64:$E$73,2,FALSE)*IF(G79="DQ",0,1)*IF(G79="DNF",0,1)*IF(G79="DNS",0,1)*IF(G79="",0,1)</f>
        <v>0</v>
      </c>
      <c r="K79" s="94">
        <f>J79</f>
        <v>0</v>
      </c>
      <c r="L79" s="38">
        <f>IF(D79="",0,IF(G79="NT",0,IF(G79="DQ",0,IF(G79="DNF",0,IF(G79="DNS",0,IF(F79+G79&lt;0.1,0,IF(60*F79+G79&gt;VLOOKUP(A77,ADMIN2026!$G$91:$I$109,3,FALSE),0,ADMIN2026!$D$89)))))))</f>
        <v>0</v>
      </c>
      <c r="M79">
        <f>INT(G79/10)</f>
        <v>0</v>
      </c>
      <c r="N79" s="8">
        <f>INT(G79)-10*M79</f>
        <v>0</v>
      </c>
      <c r="O79" s="8">
        <f t="shared" ref="O79:O86" si="79">INT((INT(10*(G79-N79-10*M79)+0.001))/1)</f>
        <v>0</v>
      </c>
      <c r="P79" s="8">
        <f>INT(100*(G79-N79-10*M79-O79/10)+0.5)</f>
        <v>0</v>
      </c>
      <c r="Q79" s="7">
        <f>F79</f>
        <v>0</v>
      </c>
      <c r="R79" s="7">
        <f>M79</f>
        <v>0</v>
      </c>
      <c r="S79" s="7">
        <f>N79</f>
        <v>0</v>
      </c>
      <c r="T79" s="7">
        <f>O79</f>
        <v>0</v>
      </c>
      <c r="U79" s="7">
        <f>P79</f>
        <v>0</v>
      </c>
      <c r="V79" t="str">
        <f>IF(G79="DQ","DQ",IF(G79="NT","NT",IF(G79="DNF","DNF",IF(G79="DNS","DNS",IF(D79="","",IF(F79="",IF(M79&gt;0,CONCATENATE(R79,S79,".",T79),CONCATENATE(S79,".",T79)),CONCATENATE(Q79,":",R79,S79,".",T79)))))))</f>
        <v/>
      </c>
      <c r="W79" t="str">
        <f>IF(G79="DQ","DQ",IF(G79="NT","NT",IF(G79="DNF","DNF",IF(G79="DNS","DNS",IF(D79="","",IF(F79="",IF(M79&gt;0,CONCATENATE(R79,S79,".",T79,U79),CONCATENATE(S79,".",T79,U79)),CONCATENATE(Q79,":",R79,S79,".",T79,U79)))))))</f>
        <v/>
      </c>
      <c r="X79" t="str">
        <f>IF(ADMIN2026!$G$8="Photo-finish timing",W79,V79)</f>
        <v/>
      </c>
      <c r="Y79" s="66" t="str">
        <f>IF(E79="","",IF(ADMIN2026!$G$8=ADMIN2026!$D$8,"",IF(P79&gt;0.5,"error 1/100th entry noted","")))</f>
        <v/>
      </c>
      <c r="AC79">
        <f>IF($D79=AC$1,$K79+$L79,0)</f>
        <v>0</v>
      </c>
      <c r="AD79">
        <f t="shared" ref="AD79:AJ86" si="80">IF($D79=AD$1,$K79+$L79,0)</f>
        <v>0</v>
      </c>
      <c r="AE79">
        <f t="shared" si="80"/>
        <v>0</v>
      </c>
      <c r="AF79">
        <f t="shared" si="80"/>
        <v>0</v>
      </c>
      <c r="AG79">
        <f t="shared" si="80"/>
        <v>0</v>
      </c>
      <c r="AH79">
        <f t="shared" si="80"/>
        <v>0</v>
      </c>
      <c r="AI79">
        <f t="shared" si="80"/>
        <v>0</v>
      </c>
      <c r="AJ79">
        <f t="shared" si="80"/>
        <v>0</v>
      </c>
    </row>
    <row r="80" spans="1:36">
      <c r="B80" s="94">
        <v>2</v>
      </c>
      <c r="C80" s="38" t="str">
        <f>IF(D80="","",HLOOKUP(D80,ADMIN2026!$O$146:$Y$214,H80,FALSE))</f>
        <v/>
      </c>
      <c r="D80" s="38" t="str">
        <f>IF(E80="","",VLOOKUP(E80,ADMIN2026!$B$112:$D$141,2,FALSE))</f>
        <v/>
      </c>
      <c r="E80" s="4"/>
      <c r="F80" s="4"/>
      <c r="G80" s="6"/>
      <c r="H80" s="38" t="str">
        <f>IF(E80&gt;101,H77+2*I77,IF(E80&gt;10,H77+I77,IF(E80&gt;0,H77,"")))</f>
        <v/>
      </c>
      <c r="I80" s="38"/>
      <c r="J80" s="38">
        <f>VLOOKUP(B80,ADMIN2026!$B$64:$E$73,2,FALSE)*IF(G80="DQ",0,1)*IF(G80="DNF",0,1)*IF(G80="DNS",0,1)*IF(G80="",0,1)</f>
        <v>0</v>
      </c>
      <c r="K80" s="94">
        <f t="shared" ref="K80:K86" si="81">J80</f>
        <v>0</v>
      </c>
      <c r="L80" s="38">
        <f>IF(D80="",0,IF(G80="NT",0,IF(G80="DQ",0,IF(G80="DNF",0,IF(G80="DNS",0,IF(F80+G80&lt;0.1,0,IF(60*F80+G80&gt;VLOOKUP(A77,ADMIN2026!$G$91:$I$109,3,FALSE),0,ADMIN2026!$D$89)))))))</f>
        <v>0</v>
      </c>
      <c r="M80">
        <f t="shared" ref="M80:M86" si="82">INT(G80/10)</f>
        <v>0</v>
      </c>
      <c r="N80" s="8">
        <f t="shared" ref="N80:N86" si="83">INT(G80)-10*M80</f>
        <v>0</v>
      </c>
      <c r="O80" s="8">
        <f t="shared" si="79"/>
        <v>0</v>
      </c>
      <c r="P80" s="8">
        <f t="shared" ref="P80:P86" si="84">INT(100*(G80-N80-10*M80-O80/10)+0.5)</f>
        <v>0</v>
      </c>
      <c r="Q80" s="7">
        <f t="shared" ref="Q80:Q86" si="85">F80</f>
        <v>0</v>
      </c>
      <c r="R80" s="7">
        <f t="shared" ref="R80:R86" si="86">M80</f>
        <v>0</v>
      </c>
      <c r="S80" s="7">
        <f t="shared" ref="S80:S86" si="87">N80</f>
        <v>0</v>
      </c>
      <c r="T80" s="7">
        <f t="shared" ref="T80:T86" si="88">O80</f>
        <v>0</v>
      </c>
      <c r="U80" s="7">
        <f t="shared" ref="U80:U86" si="89">P80</f>
        <v>0</v>
      </c>
      <c r="V80" t="str">
        <f t="shared" ref="V80:V86" si="90">IF(G80="DQ","DQ",IF(G80="NT","NT",IF(G80="DNF","DNF",IF(G80="DNS","DNS",IF(D80="","",IF(F80="",IF(M80&gt;0,CONCATENATE(R80,S80,".",T80),CONCATENATE(S80,".",T80)),CONCATENATE(Q80,":",R80,S80,".",T80)))))))</f>
        <v/>
      </c>
      <c r="W80" t="str">
        <f t="shared" ref="W80:W86" si="91">IF(G80="DQ","DQ",IF(G80="NT","NT",IF(G80="DNF","DNF",IF(G80="DNS","DNS",IF(D80="","",IF(F80="",IF(M80&gt;0,CONCATENATE(R80,S80,".",T80,U80),CONCATENATE(S80,".",T80,U80)),CONCATENATE(Q80,":",R80,S80,".",T80,U80)))))))</f>
        <v/>
      </c>
      <c r="X80" t="str">
        <f>IF(ADMIN2026!$G$8="Photo-finish timing",W80,V80)</f>
        <v/>
      </c>
      <c r="Y80" s="66" t="str">
        <f>IF(E80="","",IF(ADMIN2026!$G$8=ADMIN2026!$D$8,"",IF(P80&gt;0.5,"error 1/100th entry noted","")))</f>
        <v/>
      </c>
      <c r="AC80">
        <f t="shared" ref="AC80:AC86" si="92">IF($D80=AC$1,$K80+$L80,0)</f>
        <v>0</v>
      </c>
      <c r="AD80">
        <f t="shared" si="80"/>
        <v>0</v>
      </c>
      <c r="AE80">
        <f t="shared" si="80"/>
        <v>0</v>
      </c>
      <c r="AF80">
        <f t="shared" si="80"/>
        <v>0</v>
      </c>
      <c r="AG80">
        <f t="shared" si="80"/>
        <v>0</v>
      </c>
      <c r="AH80">
        <f t="shared" si="80"/>
        <v>0</v>
      </c>
      <c r="AI80">
        <f t="shared" si="80"/>
        <v>0</v>
      </c>
      <c r="AJ80">
        <f t="shared" si="80"/>
        <v>0</v>
      </c>
    </row>
    <row r="81" spans="1:36">
      <c r="B81" s="94">
        <v>3</v>
      </c>
      <c r="C81" s="38" t="str">
        <f>IF(D81="","",HLOOKUP(D81,ADMIN2026!$O$146:$Y$214,H81,FALSE))</f>
        <v/>
      </c>
      <c r="D81" s="38" t="str">
        <f>IF(E81="","",VLOOKUP(E81,ADMIN2026!$B$112:$D$141,2,FALSE))</f>
        <v/>
      </c>
      <c r="E81" s="4"/>
      <c r="F81" s="4"/>
      <c r="G81" s="6"/>
      <c r="H81" s="38" t="str">
        <f>IF(E81&gt;101,H77+2*I77,IF(E81&gt;10,H77+I77,IF(E81&gt;0,H77,"")))</f>
        <v/>
      </c>
      <c r="I81" s="38"/>
      <c r="J81" s="38">
        <f>VLOOKUP(B81,ADMIN2026!$B$64:$E$73,2,FALSE)*IF(G81="DQ",0,1)*IF(G81="DNF",0,1)*IF(G81="DNS",0,1)*IF(G81="",0,1)</f>
        <v>0</v>
      </c>
      <c r="K81" s="94">
        <f t="shared" si="81"/>
        <v>0</v>
      </c>
      <c r="L81" s="38">
        <f>IF(D81="",0,IF(G81="NT",0,IF(G81="DQ",0,IF(G81="DNF",0,IF(G81="DNS",0,IF(F81+G81&lt;0.1,0,IF(60*F81+G81&gt;VLOOKUP(A77,ADMIN2026!$G$91:$I$109,3,FALSE),0,ADMIN2026!$D$89)))))))</f>
        <v>0</v>
      </c>
      <c r="M81">
        <f t="shared" si="82"/>
        <v>0</v>
      </c>
      <c r="N81" s="8">
        <f t="shared" si="83"/>
        <v>0</v>
      </c>
      <c r="O81" s="8">
        <f t="shared" si="79"/>
        <v>0</v>
      </c>
      <c r="P81" s="8">
        <f t="shared" si="84"/>
        <v>0</v>
      </c>
      <c r="Q81" s="7">
        <f t="shared" si="85"/>
        <v>0</v>
      </c>
      <c r="R81" s="7">
        <f t="shared" si="86"/>
        <v>0</v>
      </c>
      <c r="S81" s="7">
        <f t="shared" si="87"/>
        <v>0</v>
      </c>
      <c r="T81" s="7">
        <f t="shared" si="88"/>
        <v>0</v>
      </c>
      <c r="U81" s="7">
        <f t="shared" si="89"/>
        <v>0</v>
      </c>
      <c r="V81" t="str">
        <f t="shared" si="90"/>
        <v/>
      </c>
      <c r="W81" t="str">
        <f t="shared" si="91"/>
        <v/>
      </c>
      <c r="X81" t="str">
        <f>IF(ADMIN2026!$G$8="Photo-finish timing",W81,V81)</f>
        <v/>
      </c>
      <c r="Y81" s="66" t="str">
        <f>IF(E81="","",IF(ADMIN2026!$G$8=ADMIN2026!$D$8,"",IF(P81&gt;0.5,"error 1/100th entry noted","")))</f>
        <v/>
      </c>
      <c r="AC81">
        <f t="shared" si="92"/>
        <v>0</v>
      </c>
      <c r="AD81">
        <f t="shared" si="80"/>
        <v>0</v>
      </c>
      <c r="AE81">
        <f t="shared" si="80"/>
        <v>0</v>
      </c>
      <c r="AF81">
        <f t="shared" si="80"/>
        <v>0</v>
      </c>
      <c r="AG81">
        <f t="shared" si="80"/>
        <v>0</v>
      </c>
      <c r="AH81">
        <f t="shared" si="80"/>
        <v>0</v>
      </c>
      <c r="AI81">
        <f t="shared" si="80"/>
        <v>0</v>
      </c>
      <c r="AJ81">
        <f t="shared" si="80"/>
        <v>0</v>
      </c>
    </row>
    <row r="82" spans="1:36">
      <c r="B82" s="94">
        <v>4</v>
      </c>
      <c r="C82" s="38" t="str">
        <f>IF(D82="","",HLOOKUP(D82,ADMIN2026!$O$146:$Y$214,H82,FALSE))</f>
        <v/>
      </c>
      <c r="D82" s="38" t="str">
        <f>IF(E82="","",VLOOKUP(E82,ADMIN2026!$B$112:$D$141,2,FALSE))</f>
        <v/>
      </c>
      <c r="E82" s="4"/>
      <c r="F82" s="4"/>
      <c r="G82" s="6"/>
      <c r="H82" s="38" t="str">
        <f>IF(E82&gt;101,H77+2*I77,IF(E82&gt;10,H77+I77,IF(E82&gt;0,H77,"")))</f>
        <v/>
      </c>
      <c r="I82" s="38"/>
      <c r="J82" s="38">
        <f>VLOOKUP(B82,ADMIN2026!$B$64:$E$73,2,FALSE)*IF(G82="DQ",0,1)*IF(G82="DNF",0,1)*IF(G82="DNS",0,1)*IF(G82="",0,1)</f>
        <v>0</v>
      </c>
      <c r="K82" s="94">
        <f t="shared" si="81"/>
        <v>0</v>
      </c>
      <c r="L82" s="38">
        <f>IF(D82="",0,IF(G82="NT",0,IF(G82="DQ",0,IF(G82="DNF",0,IF(G82="DNS",0,IF(F82+G82&lt;0.1,0,IF(60*F82+G82&gt;VLOOKUP(A77,ADMIN2026!$G$91:$I$109,3,FALSE),0,ADMIN2026!$D$89)))))))</f>
        <v>0</v>
      </c>
      <c r="M82">
        <f t="shared" si="82"/>
        <v>0</v>
      </c>
      <c r="N82" s="8">
        <f t="shared" si="83"/>
        <v>0</v>
      </c>
      <c r="O82" s="8">
        <f t="shared" si="79"/>
        <v>0</v>
      </c>
      <c r="P82" s="8">
        <f t="shared" si="84"/>
        <v>0</v>
      </c>
      <c r="Q82" s="7">
        <f t="shared" si="85"/>
        <v>0</v>
      </c>
      <c r="R82" s="7">
        <f t="shared" si="86"/>
        <v>0</v>
      </c>
      <c r="S82" s="7">
        <f t="shared" si="87"/>
        <v>0</v>
      </c>
      <c r="T82" s="7">
        <f t="shared" si="88"/>
        <v>0</v>
      </c>
      <c r="U82" s="7">
        <f t="shared" si="89"/>
        <v>0</v>
      </c>
      <c r="V82" t="str">
        <f t="shared" si="90"/>
        <v/>
      </c>
      <c r="W82" t="str">
        <f t="shared" si="91"/>
        <v/>
      </c>
      <c r="X82" t="str">
        <f>IF(ADMIN2026!$G$8="Photo-finish timing",W82,V82)</f>
        <v/>
      </c>
      <c r="Y82" s="66" t="str">
        <f>IF(E82="","",IF(ADMIN2026!$G$8=ADMIN2026!$D$8,"",IF(P82&gt;0.5,"error 1/100th entry noted","")))</f>
        <v/>
      </c>
      <c r="AC82">
        <f t="shared" si="92"/>
        <v>0</v>
      </c>
      <c r="AD82">
        <f t="shared" si="80"/>
        <v>0</v>
      </c>
      <c r="AE82">
        <f t="shared" si="80"/>
        <v>0</v>
      </c>
      <c r="AF82">
        <f t="shared" si="80"/>
        <v>0</v>
      </c>
      <c r="AG82">
        <f t="shared" si="80"/>
        <v>0</v>
      </c>
      <c r="AH82">
        <f t="shared" si="80"/>
        <v>0</v>
      </c>
      <c r="AI82">
        <f t="shared" si="80"/>
        <v>0</v>
      </c>
      <c r="AJ82">
        <f t="shared" si="80"/>
        <v>0</v>
      </c>
    </row>
    <row r="83" spans="1:36">
      <c r="B83" s="94">
        <v>5</v>
      </c>
      <c r="C83" s="38" t="str">
        <f>IF(D83="","",HLOOKUP(D83,ADMIN2026!$O$146:$Y$214,H83,FALSE))</f>
        <v/>
      </c>
      <c r="D83" s="38" t="str">
        <f>IF(E83="","",VLOOKUP(E83,ADMIN2026!$B$112:$D$141,2,FALSE))</f>
        <v/>
      </c>
      <c r="E83" s="4"/>
      <c r="F83" s="4"/>
      <c r="G83" s="6"/>
      <c r="H83" s="38" t="str">
        <f>IF(E83&gt;101,H77+2*I77,IF(E83&gt;10,H77+I77,IF(E83&gt;0,H77,"")))</f>
        <v/>
      </c>
      <c r="I83" s="38"/>
      <c r="J83" s="38">
        <f>VLOOKUP(B83,ADMIN2026!$B$64:$E$73,2,FALSE)*IF(G83="DQ",0,1)*IF(G83="DNF",0,1)*IF(G83="DNS",0,1)*IF(G83="",0,1)</f>
        <v>0</v>
      </c>
      <c r="K83" s="94">
        <f t="shared" si="81"/>
        <v>0</v>
      </c>
      <c r="L83" s="38">
        <f>IF(D83="",0,IF(G83="NT",0,IF(G83="DQ",0,IF(G83="DNF",0,IF(G83="DNS",0,IF(F83+G83&lt;0.1,0,IF(60*F83+G83&gt;VLOOKUP(A77,ADMIN2026!$G$91:$I$109,3,FALSE),0,ADMIN2026!$D$89)))))))</f>
        <v>0</v>
      </c>
      <c r="M83">
        <f t="shared" si="82"/>
        <v>0</v>
      </c>
      <c r="N83" s="8">
        <f t="shared" si="83"/>
        <v>0</v>
      </c>
      <c r="O83" s="8">
        <f t="shared" si="79"/>
        <v>0</v>
      </c>
      <c r="P83" s="8">
        <f t="shared" si="84"/>
        <v>0</v>
      </c>
      <c r="Q83" s="7">
        <f t="shared" si="85"/>
        <v>0</v>
      </c>
      <c r="R83" s="7">
        <f t="shared" si="86"/>
        <v>0</v>
      </c>
      <c r="S83" s="7">
        <f t="shared" si="87"/>
        <v>0</v>
      </c>
      <c r="T83" s="7">
        <f t="shared" si="88"/>
        <v>0</v>
      </c>
      <c r="U83" s="7">
        <f t="shared" si="89"/>
        <v>0</v>
      </c>
      <c r="V83" t="str">
        <f t="shared" si="90"/>
        <v/>
      </c>
      <c r="W83" t="str">
        <f t="shared" si="91"/>
        <v/>
      </c>
      <c r="X83" t="str">
        <f>IF(ADMIN2026!$G$8="Photo-finish timing",W83,V83)</f>
        <v/>
      </c>
      <c r="Y83" s="66" t="str">
        <f>IF(E83="","",IF(ADMIN2026!$G$8=ADMIN2026!$D$8,"",IF(P83&gt;0.5,"error 1/100th entry noted","")))</f>
        <v/>
      </c>
      <c r="AC83">
        <f t="shared" si="92"/>
        <v>0</v>
      </c>
      <c r="AD83">
        <f t="shared" si="80"/>
        <v>0</v>
      </c>
      <c r="AE83">
        <f t="shared" si="80"/>
        <v>0</v>
      </c>
      <c r="AF83">
        <f t="shared" si="80"/>
        <v>0</v>
      </c>
      <c r="AG83">
        <f t="shared" si="80"/>
        <v>0</v>
      </c>
      <c r="AH83">
        <f t="shared" si="80"/>
        <v>0</v>
      </c>
      <c r="AI83">
        <f t="shared" si="80"/>
        <v>0</v>
      </c>
      <c r="AJ83">
        <f t="shared" si="80"/>
        <v>0</v>
      </c>
    </row>
    <row r="84" spans="1:36">
      <c r="B84" s="94">
        <v>6</v>
      </c>
      <c r="C84" s="38" t="str">
        <f>IF(D84="","",HLOOKUP(D84,ADMIN2026!$O$146:$Y$214,H84,FALSE))</f>
        <v/>
      </c>
      <c r="D84" s="38" t="str">
        <f>IF(E84="","",VLOOKUP(E84,ADMIN2026!$B$112:$D$141,2,FALSE))</f>
        <v/>
      </c>
      <c r="E84" s="4"/>
      <c r="F84" s="4"/>
      <c r="G84" s="6"/>
      <c r="H84" s="38" t="str">
        <f>IF(E84&gt;101,H77+2*I77,IF(E84&gt;10,H77+I77,IF(E84&gt;0,H77,"")))</f>
        <v/>
      </c>
      <c r="I84" s="38"/>
      <c r="J84" s="38">
        <f>VLOOKUP(B84,ADMIN2026!$B$64:$E$73,2,FALSE)*IF(G84="DQ",0,1)*IF(G84="DNF",0,1)*IF(G84="DNS",0,1)*IF(G84="",0,1)</f>
        <v>0</v>
      </c>
      <c r="K84" s="94">
        <f t="shared" si="81"/>
        <v>0</v>
      </c>
      <c r="L84" s="38">
        <f>IF(D84="",0,IF(G84="NT",0,IF(G84="DQ",0,IF(G84="DNF",0,IF(G84="DNS",0,IF(F84+G84&lt;0.1,0,IF(60*F84+G84&gt;VLOOKUP(A77,ADMIN2026!$G$91:$I$109,3,FALSE),0,ADMIN2026!$D$89)))))))</f>
        <v>0</v>
      </c>
      <c r="M84">
        <f t="shared" si="82"/>
        <v>0</v>
      </c>
      <c r="N84" s="8">
        <f t="shared" si="83"/>
        <v>0</v>
      </c>
      <c r="O84" s="8">
        <f t="shared" si="79"/>
        <v>0</v>
      </c>
      <c r="P84" s="8">
        <f t="shared" si="84"/>
        <v>0</v>
      </c>
      <c r="Q84" s="7">
        <f t="shared" si="85"/>
        <v>0</v>
      </c>
      <c r="R84" s="7">
        <f t="shared" si="86"/>
        <v>0</v>
      </c>
      <c r="S84" s="7">
        <f t="shared" si="87"/>
        <v>0</v>
      </c>
      <c r="T84" s="7">
        <f t="shared" si="88"/>
        <v>0</v>
      </c>
      <c r="U84" s="7">
        <f t="shared" si="89"/>
        <v>0</v>
      </c>
      <c r="V84" t="str">
        <f t="shared" si="90"/>
        <v/>
      </c>
      <c r="W84" t="str">
        <f t="shared" si="91"/>
        <v/>
      </c>
      <c r="X84" t="str">
        <f>IF(ADMIN2026!$G$8="Photo-finish timing",W84,V84)</f>
        <v/>
      </c>
      <c r="Y84" s="66" t="str">
        <f>IF(E84="","",IF(ADMIN2026!$G$8=ADMIN2026!$D$8,"",IF(P84&gt;0.5,"error 1/100th entry noted","")))</f>
        <v/>
      </c>
      <c r="AC84">
        <f t="shared" si="92"/>
        <v>0</v>
      </c>
      <c r="AD84">
        <f t="shared" si="80"/>
        <v>0</v>
      </c>
      <c r="AE84">
        <f t="shared" si="80"/>
        <v>0</v>
      </c>
      <c r="AF84">
        <f t="shared" si="80"/>
        <v>0</v>
      </c>
      <c r="AG84">
        <f t="shared" si="80"/>
        <v>0</v>
      </c>
      <c r="AH84">
        <f t="shared" si="80"/>
        <v>0</v>
      </c>
      <c r="AI84">
        <f t="shared" si="80"/>
        <v>0</v>
      </c>
      <c r="AJ84">
        <f t="shared" si="80"/>
        <v>0</v>
      </c>
    </row>
    <row r="85" spans="1:36">
      <c r="B85" s="94">
        <v>7</v>
      </c>
      <c r="C85" s="38" t="str">
        <f>IF(D85="","",HLOOKUP(D85,ADMIN2026!$O$146:$Y$214,H85,FALSE))</f>
        <v/>
      </c>
      <c r="D85" s="38" t="str">
        <f>IF(E85="","",VLOOKUP(E85,ADMIN2026!$B$112:$D$141,2,FALSE))</f>
        <v/>
      </c>
      <c r="E85" s="4"/>
      <c r="F85" s="4"/>
      <c r="G85" s="6"/>
      <c r="H85" s="38" t="str">
        <f>IF(E85&gt;101,H77+2*I77,IF(E85&gt;10,H77+I77,IF(E85&gt;0,H77,"")))</f>
        <v/>
      </c>
      <c r="I85" s="38"/>
      <c r="J85" s="38">
        <f>VLOOKUP(B85,ADMIN2026!$B$64:$E$73,2,FALSE)*IF(G85="DQ",0,1)*IF(G85="DNF",0,1)*IF(G85="DNS",0,1)*IF(G85="",0,1)</f>
        <v>0</v>
      </c>
      <c r="K85" s="94">
        <f t="shared" si="81"/>
        <v>0</v>
      </c>
      <c r="L85" s="38">
        <f>IF(D85="",0,IF(G85="NT",0,IF(G85="DQ",0,IF(G85="DNF",0,IF(G85="DNS",0,IF(F85+G85&lt;0.1,0,IF(60*F85+G85&gt;VLOOKUP(A77,ADMIN2026!$G$91:$I$109,3,FALSE),0,ADMIN2026!$D$89)))))))</f>
        <v>0</v>
      </c>
      <c r="M85">
        <f t="shared" si="82"/>
        <v>0</v>
      </c>
      <c r="N85" s="8">
        <f t="shared" si="83"/>
        <v>0</v>
      </c>
      <c r="O85" s="8">
        <f t="shared" si="79"/>
        <v>0</v>
      </c>
      <c r="P85" s="8">
        <f t="shared" si="84"/>
        <v>0</v>
      </c>
      <c r="Q85" s="7">
        <f t="shared" si="85"/>
        <v>0</v>
      </c>
      <c r="R85" s="7">
        <f t="shared" si="86"/>
        <v>0</v>
      </c>
      <c r="S85" s="7">
        <f t="shared" si="87"/>
        <v>0</v>
      </c>
      <c r="T85" s="7">
        <f t="shared" si="88"/>
        <v>0</v>
      </c>
      <c r="U85" s="7">
        <f t="shared" si="89"/>
        <v>0</v>
      </c>
      <c r="V85" t="str">
        <f t="shared" si="90"/>
        <v/>
      </c>
      <c r="W85" t="str">
        <f t="shared" si="91"/>
        <v/>
      </c>
      <c r="X85" t="str">
        <f>IF(ADMIN2026!$G$8="Photo-finish timing",W85,V85)</f>
        <v/>
      </c>
      <c r="Y85" s="66" t="str">
        <f>IF(E85="","",IF(ADMIN2026!$G$8=ADMIN2026!$D$8,"",IF(P85&gt;0.5,"error 1/100th entry noted","")))</f>
        <v/>
      </c>
      <c r="AC85">
        <f t="shared" si="92"/>
        <v>0</v>
      </c>
      <c r="AD85">
        <f t="shared" si="80"/>
        <v>0</v>
      </c>
      <c r="AE85">
        <f t="shared" si="80"/>
        <v>0</v>
      </c>
      <c r="AF85">
        <f t="shared" si="80"/>
        <v>0</v>
      </c>
      <c r="AG85">
        <f t="shared" si="80"/>
        <v>0</v>
      </c>
      <c r="AH85">
        <f t="shared" si="80"/>
        <v>0</v>
      </c>
      <c r="AI85">
        <f t="shared" si="80"/>
        <v>0</v>
      </c>
      <c r="AJ85">
        <f t="shared" si="80"/>
        <v>0</v>
      </c>
    </row>
    <row r="86" spans="1:36">
      <c r="B86" s="94">
        <v>8</v>
      </c>
      <c r="C86" s="38" t="str">
        <f>IF(D86="","",HLOOKUP(D86,ADMIN2026!$O$146:$Y$214,H86,FALSE))</f>
        <v/>
      </c>
      <c r="D86" s="38" t="str">
        <f>IF(E86="","",VLOOKUP(E86,ADMIN2026!$B$112:$D$141,2,FALSE))</f>
        <v/>
      </c>
      <c r="E86" s="4"/>
      <c r="F86" s="4"/>
      <c r="G86" s="6"/>
      <c r="H86" s="38" t="str">
        <f>IF(E86&gt;101,H77+2*I77,IF(E86&gt;10,H77+I77,IF(E86&gt;0,H77,"")))</f>
        <v/>
      </c>
      <c r="I86" s="38"/>
      <c r="J86" s="38">
        <f>VLOOKUP(B86,ADMIN2026!$B$64:$E$73,2,FALSE)*IF(G86="DQ",0,1)*IF(G86="DNF",0,1)*IF(G86="DNS",0,1)*IF(G86="",0,1)</f>
        <v>0</v>
      </c>
      <c r="K86" s="94">
        <f t="shared" si="81"/>
        <v>0</v>
      </c>
      <c r="L86" s="38">
        <f>IF(D86="",0,IF(G86="NT",0,IF(G86="DQ",0,IF(G86="DNF",0,IF(G86="DNS",0,IF(F86+G86&lt;0.1,0,IF(60*F86+G86&gt;VLOOKUP(A77,ADMIN2026!$G$91:$I$109,3,FALSE),0,ADMIN2026!$D$89)))))))</f>
        <v>0</v>
      </c>
      <c r="M86">
        <f t="shared" si="82"/>
        <v>0</v>
      </c>
      <c r="N86" s="8">
        <f t="shared" si="83"/>
        <v>0</v>
      </c>
      <c r="O86" s="8">
        <f t="shared" si="79"/>
        <v>0</v>
      </c>
      <c r="P86" s="8">
        <f t="shared" si="84"/>
        <v>0</v>
      </c>
      <c r="Q86" s="7">
        <f t="shared" si="85"/>
        <v>0</v>
      </c>
      <c r="R86" s="7">
        <f t="shared" si="86"/>
        <v>0</v>
      </c>
      <c r="S86" s="7">
        <f t="shared" si="87"/>
        <v>0</v>
      </c>
      <c r="T86" s="7">
        <f t="shared" si="88"/>
        <v>0</v>
      </c>
      <c r="U86" s="7">
        <f t="shared" si="89"/>
        <v>0</v>
      </c>
      <c r="V86" t="str">
        <f t="shared" si="90"/>
        <v/>
      </c>
      <c r="W86" t="str">
        <f t="shared" si="91"/>
        <v/>
      </c>
      <c r="X86" t="str">
        <f>IF(ADMIN2026!$G$8="Photo-finish timing",W86,V86)</f>
        <v/>
      </c>
      <c r="Y86" s="66" t="str">
        <f>IF(E86="","",IF(ADMIN2026!$G$8=ADMIN2026!$D$8,"",IF(P86&gt;0.5,"error 1/100th entry noted","")))</f>
        <v/>
      </c>
      <c r="AC86">
        <f t="shared" si="92"/>
        <v>0</v>
      </c>
      <c r="AD86">
        <f t="shared" si="80"/>
        <v>0</v>
      </c>
      <c r="AE86">
        <f t="shared" si="80"/>
        <v>0</v>
      </c>
      <c r="AF86">
        <f t="shared" si="80"/>
        <v>0</v>
      </c>
      <c r="AG86">
        <f t="shared" si="80"/>
        <v>0</v>
      </c>
      <c r="AH86">
        <f t="shared" si="80"/>
        <v>0</v>
      </c>
      <c r="AI86">
        <f t="shared" si="80"/>
        <v>0</v>
      </c>
      <c r="AJ86">
        <f t="shared" si="80"/>
        <v>0</v>
      </c>
    </row>
    <row r="87" spans="1:36">
      <c r="A87" s="3" t="s">
        <v>0</v>
      </c>
      <c r="B87" s="3"/>
      <c r="C87" s="3"/>
      <c r="D87" s="3"/>
      <c r="E87" s="3"/>
      <c r="F87" s="3"/>
      <c r="G87" s="67"/>
      <c r="H87" t="s">
        <v>66</v>
      </c>
      <c r="I87" t="s">
        <v>67</v>
      </c>
      <c r="J87" s="3"/>
      <c r="K87" s="3"/>
      <c r="L87" s="3"/>
      <c r="M87" s="3"/>
      <c r="N87" s="3"/>
      <c r="O87" s="3"/>
      <c r="P87" s="3"/>
      <c r="Q87" s="3"/>
      <c r="R87" s="3"/>
      <c r="S87" s="3"/>
      <c r="T87" s="3"/>
      <c r="U87" s="3"/>
      <c r="V87" s="3"/>
      <c r="W87" s="3"/>
      <c r="X87" s="3"/>
      <c r="Y87" s="3"/>
    </row>
    <row r="88" spans="1:36">
      <c r="A88" s="3">
        <f>A77</f>
        <v>200</v>
      </c>
      <c r="B88" s="37" t="s">
        <v>459</v>
      </c>
      <c r="C88" s="37" t="s">
        <v>62</v>
      </c>
      <c r="D88" s="5"/>
      <c r="E88" s="37" t="s">
        <v>63</v>
      </c>
      <c r="F88" s="37" t="s">
        <v>76</v>
      </c>
      <c r="G88" s="63" t="s">
        <v>77</v>
      </c>
      <c r="H88" s="37">
        <f>VLOOKUP(A88,ADMIN2026!$O$146:$Z$166,12,FALSE)</f>
        <v>4</v>
      </c>
      <c r="I88" s="37">
        <f>ADMIN2026!$E$144</f>
        <v>24</v>
      </c>
      <c r="J88" s="37" t="s">
        <v>79</v>
      </c>
      <c r="K88" s="37" t="s">
        <v>59</v>
      </c>
      <c r="L88" s="37" t="s">
        <v>83</v>
      </c>
      <c r="M88" s="3" t="s">
        <v>132</v>
      </c>
      <c r="N88" s="3" t="s">
        <v>132</v>
      </c>
      <c r="O88" s="3" t="s">
        <v>133</v>
      </c>
      <c r="P88" s="3" t="s">
        <v>193</v>
      </c>
      <c r="Q88" s="3" t="s">
        <v>137</v>
      </c>
      <c r="R88" s="3" t="s">
        <v>192</v>
      </c>
      <c r="S88" s="3" t="s">
        <v>134</v>
      </c>
      <c r="T88" s="3" t="s">
        <v>135</v>
      </c>
      <c r="U88" s="3" t="s">
        <v>194</v>
      </c>
      <c r="V88" s="3" t="s">
        <v>195</v>
      </c>
      <c r="W88" s="3" t="s">
        <v>197</v>
      </c>
      <c r="X88" s="3" t="s">
        <v>136</v>
      </c>
      <c r="Y88" s="3" t="s">
        <v>236</v>
      </c>
    </row>
    <row r="89" spans="1:36">
      <c r="A89" s="64" t="s">
        <v>27</v>
      </c>
      <c r="B89" s="37" t="s">
        <v>59</v>
      </c>
      <c r="C89" s="37" t="s">
        <v>60</v>
      </c>
      <c r="D89" s="37" t="s">
        <v>61</v>
      </c>
      <c r="E89" s="37" t="s">
        <v>108</v>
      </c>
      <c r="F89" s="37" t="s">
        <v>78</v>
      </c>
      <c r="G89" s="63" t="s">
        <v>99</v>
      </c>
      <c r="H89" s="37" t="s">
        <v>65</v>
      </c>
      <c r="I89" s="37"/>
      <c r="J89" s="37" t="s">
        <v>80</v>
      </c>
      <c r="K89" s="37" t="s">
        <v>80</v>
      </c>
      <c r="L89" s="37" t="s">
        <v>80</v>
      </c>
      <c r="M89" s="3" t="s">
        <v>192</v>
      </c>
      <c r="N89" s="3" t="s">
        <v>130</v>
      </c>
      <c r="O89" s="3" t="s">
        <v>130</v>
      </c>
      <c r="P89" s="3" t="s">
        <v>130</v>
      </c>
      <c r="Q89" s="3" t="s">
        <v>131</v>
      </c>
      <c r="R89" s="3" t="s">
        <v>131</v>
      </c>
      <c r="S89" s="3" t="s">
        <v>131</v>
      </c>
      <c r="T89" s="3" t="s">
        <v>131</v>
      </c>
      <c r="U89" s="3" t="s">
        <v>131</v>
      </c>
      <c r="V89" s="3" t="s">
        <v>196</v>
      </c>
      <c r="W89" s="3" t="s">
        <v>196</v>
      </c>
      <c r="X89" s="3" t="s">
        <v>146</v>
      </c>
      <c r="Y89" s="3" t="s">
        <v>237</v>
      </c>
    </row>
    <row r="90" spans="1:36">
      <c r="B90" s="94">
        <v>1</v>
      </c>
      <c r="C90" s="38" t="str">
        <f>IF(D90="","",HLOOKUP(D90,ADMIN2026!$O$146:$Y$214,H90,FALSE))</f>
        <v/>
      </c>
      <c r="D90" s="38" t="str">
        <f>IF(E90="","",VLOOKUP(E90,ADMIN2026!$B$112:$D$141,2,FALSE))</f>
        <v/>
      </c>
      <c r="E90" s="4"/>
      <c r="F90" s="4"/>
      <c r="G90" s="6"/>
      <c r="H90" s="38" t="str">
        <f>IF(E90&gt;101,H88+2*I88,IF(E90&gt;10,H88+I88,IF(E90&gt;0,H88,"")))</f>
        <v/>
      </c>
      <c r="I90" s="38"/>
      <c r="J90" s="38"/>
      <c r="K90" s="94"/>
      <c r="L90" s="38"/>
      <c r="M90">
        <f>INT(G90/10)</f>
        <v>0</v>
      </c>
      <c r="N90" s="8">
        <f>INT(G90)-10*M90</f>
        <v>0</v>
      </c>
      <c r="O90" s="8">
        <f t="shared" ref="O90:O97" si="93">INT((INT(10*(G90-N90-10*M90)+0.001))/1)</f>
        <v>0</v>
      </c>
      <c r="P90" s="8">
        <f>INT(100*(G90-N90-10*M90-O90/10)+0.5)</f>
        <v>0</v>
      </c>
      <c r="Q90" s="7">
        <f>F90</f>
        <v>0</v>
      </c>
      <c r="R90" s="7">
        <f>M90</f>
        <v>0</v>
      </c>
      <c r="S90" s="7">
        <f>N90</f>
        <v>0</v>
      </c>
      <c r="T90" s="7">
        <f>O90</f>
        <v>0</v>
      </c>
      <c r="U90" s="7">
        <f>P90</f>
        <v>0</v>
      </c>
      <c r="V90" t="str">
        <f>IF(G90="DQ","DQ",IF(G90="NT","NT",IF(G90="DNF","DNF",IF(G90="DNS","DNS",IF(D90="","",IF(F90="",IF(M90&gt;0,CONCATENATE(R90,S90,".",T90),CONCATENATE(S90,".",T90)),CONCATENATE(Q90,":",R90,S90,".",T90)))))))</f>
        <v/>
      </c>
      <c r="W90" t="str">
        <f>IF(G90="DQ","DQ",IF(G90="NT","NT",IF(G90="DNF","DNF",IF(G90="DNS","DNS",IF(D90="","",IF(F90="",IF(M90&gt;0,CONCATENATE(R90,S90,".",T90,U90),CONCATENATE(S90,".",T90,U90)),CONCATENATE(Q90,":",R90,S90,".",T90,U90)))))))</f>
        <v/>
      </c>
      <c r="X90" t="str">
        <f>IF(ADMIN2026!$G$8="Photo-finish timing",W90,V90)</f>
        <v/>
      </c>
      <c r="Y90" s="66" t="str">
        <f>IF(E90="","",IF(ADMIN2026!$G$8=ADMIN2026!$D$8,"",IF(P90&gt;0.5,"error 1/100th entry noted","")))</f>
        <v/>
      </c>
    </row>
    <row r="91" spans="1:36">
      <c r="B91" s="94">
        <v>2</v>
      </c>
      <c r="C91" s="38" t="str">
        <f>IF(D91="","",HLOOKUP(D91,ADMIN2026!$O$146:$Y$214,H91,FALSE))</f>
        <v/>
      </c>
      <c r="D91" s="38" t="str">
        <f>IF(E91="","",VLOOKUP(E91,ADMIN2026!$B$112:$D$141,2,FALSE))</f>
        <v/>
      </c>
      <c r="E91" s="4"/>
      <c r="F91" s="4"/>
      <c r="G91" s="6"/>
      <c r="H91" s="38" t="str">
        <f>IF(E91&gt;101,H88+2*I88,IF(E91&gt;10,H88+I88,IF(E91&gt;0,H88,"")))</f>
        <v/>
      </c>
      <c r="I91" s="38"/>
      <c r="J91" s="38"/>
      <c r="K91" s="94"/>
      <c r="L91" s="38"/>
      <c r="M91">
        <f t="shared" ref="M91:M97" si="94">INT(G91/10)</f>
        <v>0</v>
      </c>
      <c r="N91" s="8">
        <f t="shared" ref="N91:N97" si="95">INT(G91)-10*M91</f>
        <v>0</v>
      </c>
      <c r="O91" s="8">
        <f t="shared" si="93"/>
        <v>0</v>
      </c>
      <c r="P91" s="8">
        <f t="shared" ref="P91:P97" si="96">INT(100*(G91-N91-10*M91-O91/10)+0.5)</f>
        <v>0</v>
      </c>
      <c r="Q91" s="7">
        <f t="shared" ref="Q91:Q97" si="97">F91</f>
        <v>0</v>
      </c>
      <c r="R91" s="7">
        <f t="shared" ref="R91:R97" si="98">M91</f>
        <v>0</v>
      </c>
      <c r="S91" s="7">
        <f t="shared" ref="S91:S97" si="99">N91</f>
        <v>0</v>
      </c>
      <c r="T91" s="7">
        <f t="shared" ref="T91:T97" si="100">O91</f>
        <v>0</v>
      </c>
      <c r="U91" s="7">
        <f t="shared" ref="U91:U97" si="101">P91</f>
        <v>0</v>
      </c>
      <c r="V91" t="str">
        <f t="shared" ref="V91:V97" si="102">IF(G91="DQ","DQ",IF(G91="NT","NT",IF(G91="DNF","DNF",IF(G91="DNS","DNS",IF(D91="","",IF(F91="",IF(M91&gt;0,CONCATENATE(R91,S91,".",T91),CONCATENATE(S91,".",T91)),CONCATENATE(Q91,":",R91,S91,".",T91)))))))</f>
        <v/>
      </c>
      <c r="W91" t="str">
        <f t="shared" ref="W91:W97" si="103">IF(G91="DQ","DQ",IF(G91="NT","NT",IF(G91="DNF","DNF",IF(G91="DNS","DNS",IF(D91="","",IF(F91="",IF(M91&gt;0,CONCATENATE(R91,S91,".",T91,U91),CONCATENATE(S91,".",T91,U91)),CONCATENATE(Q91,":",R91,S91,".",T91,U91)))))))</f>
        <v/>
      </c>
      <c r="X91" t="str">
        <f>IF(ADMIN2026!$G$8="Photo-finish timing",W91,V91)</f>
        <v/>
      </c>
      <c r="Y91" s="66" t="str">
        <f>IF(E91="","",IF(ADMIN2026!$G$8=ADMIN2026!$D$8,"",IF(P91&gt;0.5,"error 1/100th entry noted","")))</f>
        <v/>
      </c>
    </row>
    <row r="92" spans="1:36">
      <c r="B92" s="94">
        <v>3</v>
      </c>
      <c r="C92" s="38" t="str">
        <f>IF(D92="","",HLOOKUP(D92,ADMIN2026!$O$146:$Y$214,H92,FALSE))</f>
        <v/>
      </c>
      <c r="D92" s="38" t="str">
        <f>IF(E92="","",VLOOKUP(E92,ADMIN2026!$B$112:$D$141,2,FALSE))</f>
        <v/>
      </c>
      <c r="E92" s="4"/>
      <c r="F92" s="4"/>
      <c r="G92" s="6"/>
      <c r="H92" s="38" t="str">
        <f>IF(E92&gt;101,H88+2*I88,IF(E92&gt;10,H88+I88,IF(E92&gt;0,H88,"")))</f>
        <v/>
      </c>
      <c r="I92" s="38"/>
      <c r="J92" s="38"/>
      <c r="K92" s="94"/>
      <c r="L92" s="38"/>
      <c r="M92">
        <f t="shared" si="94"/>
        <v>0</v>
      </c>
      <c r="N92" s="8">
        <f t="shared" si="95"/>
        <v>0</v>
      </c>
      <c r="O92" s="8">
        <f t="shared" si="93"/>
        <v>0</v>
      </c>
      <c r="P92" s="8">
        <f t="shared" si="96"/>
        <v>0</v>
      </c>
      <c r="Q92" s="7">
        <f t="shared" si="97"/>
        <v>0</v>
      </c>
      <c r="R92" s="7">
        <f t="shared" si="98"/>
        <v>0</v>
      </c>
      <c r="S92" s="7">
        <f t="shared" si="99"/>
        <v>0</v>
      </c>
      <c r="T92" s="7">
        <f t="shared" si="100"/>
        <v>0</v>
      </c>
      <c r="U92" s="7">
        <f t="shared" si="101"/>
        <v>0</v>
      </c>
      <c r="V92" t="str">
        <f t="shared" si="102"/>
        <v/>
      </c>
      <c r="W92" t="str">
        <f t="shared" si="103"/>
        <v/>
      </c>
      <c r="X92" t="str">
        <f>IF(ADMIN2026!$G$8="Photo-finish timing",W92,V92)</f>
        <v/>
      </c>
      <c r="Y92" s="66" t="str">
        <f>IF(E92="","",IF(ADMIN2026!$G$8=ADMIN2026!$D$8,"",IF(P92&gt;0.5,"error 1/100th entry noted","")))</f>
        <v/>
      </c>
    </row>
    <row r="93" spans="1:36">
      <c r="B93" s="94">
        <v>4</v>
      </c>
      <c r="C93" s="38" t="str">
        <f>IF(D93="","",HLOOKUP(D93,ADMIN2026!$O$146:$Y$214,H93,FALSE))</f>
        <v/>
      </c>
      <c r="D93" s="38" t="str">
        <f>IF(E93="","",VLOOKUP(E93,ADMIN2026!$B$112:$D$141,2,FALSE))</f>
        <v/>
      </c>
      <c r="E93" s="4"/>
      <c r="F93" s="4"/>
      <c r="G93" s="6"/>
      <c r="H93" s="38" t="str">
        <f>IF(E93&gt;101,H88+2*I88,IF(E93&gt;10,H88+I88,IF(E93&gt;0,H88,"")))</f>
        <v/>
      </c>
      <c r="I93" s="38"/>
      <c r="J93" s="38"/>
      <c r="K93" s="94"/>
      <c r="L93" s="38"/>
      <c r="M93">
        <f t="shared" si="94"/>
        <v>0</v>
      </c>
      <c r="N93" s="8">
        <f t="shared" si="95"/>
        <v>0</v>
      </c>
      <c r="O93" s="8">
        <f t="shared" si="93"/>
        <v>0</v>
      </c>
      <c r="P93" s="8">
        <f t="shared" si="96"/>
        <v>0</v>
      </c>
      <c r="Q93" s="7">
        <f t="shared" si="97"/>
        <v>0</v>
      </c>
      <c r="R93" s="7">
        <f t="shared" si="98"/>
        <v>0</v>
      </c>
      <c r="S93" s="7">
        <f t="shared" si="99"/>
        <v>0</v>
      </c>
      <c r="T93" s="7">
        <f t="shared" si="100"/>
        <v>0</v>
      </c>
      <c r="U93" s="7">
        <f t="shared" si="101"/>
        <v>0</v>
      </c>
      <c r="V93" t="str">
        <f t="shared" si="102"/>
        <v/>
      </c>
      <c r="W93" t="str">
        <f t="shared" si="103"/>
        <v/>
      </c>
      <c r="X93" t="str">
        <f>IF(ADMIN2026!$G$8="Photo-finish timing",W93,V93)</f>
        <v/>
      </c>
      <c r="Y93" s="66" t="str">
        <f>IF(E93="","",IF(ADMIN2026!$G$8=ADMIN2026!$D$8,"",IF(P93&gt;0.5,"error 1/100th entry noted","")))</f>
        <v/>
      </c>
    </row>
    <row r="94" spans="1:36">
      <c r="B94" s="94">
        <v>5</v>
      </c>
      <c r="C94" s="38" t="str">
        <f>IF(D94="","",HLOOKUP(D94,ADMIN2026!$O$146:$Y$214,H94,FALSE))</f>
        <v/>
      </c>
      <c r="D94" s="38" t="str">
        <f>IF(E94="","",VLOOKUP(E94,ADMIN2026!$B$112:$D$141,2,FALSE))</f>
        <v/>
      </c>
      <c r="E94" s="4"/>
      <c r="F94" s="4"/>
      <c r="G94" s="6"/>
      <c r="H94" s="38" t="str">
        <f>IF(E94&gt;101,H88+2*I88,IF(E94&gt;10,H88+I88,IF(E94&gt;0,H88,"")))</f>
        <v/>
      </c>
      <c r="I94" s="38"/>
      <c r="J94" s="38"/>
      <c r="K94" s="94"/>
      <c r="L94" s="38"/>
      <c r="M94">
        <f t="shared" si="94"/>
        <v>0</v>
      </c>
      <c r="N94" s="8">
        <f t="shared" si="95"/>
        <v>0</v>
      </c>
      <c r="O94" s="8">
        <f t="shared" si="93"/>
        <v>0</v>
      </c>
      <c r="P94" s="8">
        <f t="shared" si="96"/>
        <v>0</v>
      </c>
      <c r="Q94" s="7">
        <f t="shared" si="97"/>
        <v>0</v>
      </c>
      <c r="R94" s="7">
        <f t="shared" si="98"/>
        <v>0</v>
      </c>
      <c r="S94" s="7">
        <f t="shared" si="99"/>
        <v>0</v>
      </c>
      <c r="T94" s="7">
        <f t="shared" si="100"/>
        <v>0</v>
      </c>
      <c r="U94" s="7">
        <f t="shared" si="101"/>
        <v>0</v>
      </c>
      <c r="V94" t="str">
        <f t="shared" si="102"/>
        <v/>
      </c>
      <c r="W94" t="str">
        <f t="shared" si="103"/>
        <v/>
      </c>
      <c r="X94" t="str">
        <f>IF(ADMIN2026!$G$8="Photo-finish timing",W94,V94)</f>
        <v/>
      </c>
      <c r="Y94" s="66" t="str">
        <f>IF(E94="","",IF(ADMIN2026!$G$8=ADMIN2026!$D$8,"",IF(P94&gt;0.5,"error 1/100th entry noted","")))</f>
        <v/>
      </c>
    </row>
    <row r="95" spans="1:36">
      <c r="B95" s="94">
        <v>6</v>
      </c>
      <c r="C95" s="38" t="str">
        <f>IF(D95="","",HLOOKUP(D95,ADMIN2026!$O$146:$Y$214,H95,FALSE))</f>
        <v/>
      </c>
      <c r="D95" s="38" t="str">
        <f>IF(E95="","",VLOOKUP(E95,ADMIN2026!$B$112:$D$141,2,FALSE))</f>
        <v/>
      </c>
      <c r="E95" s="4"/>
      <c r="F95" s="4"/>
      <c r="G95" s="6"/>
      <c r="H95" s="38" t="str">
        <f>IF(E95&gt;101,H88+2*I88,IF(E95&gt;10,H88+I88,IF(E95&gt;0,H88,"")))</f>
        <v/>
      </c>
      <c r="I95" s="38"/>
      <c r="J95" s="38"/>
      <c r="K95" s="94"/>
      <c r="L95" s="38"/>
      <c r="M95">
        <f t="shared" si="94"/>
        <v>0</v>
      </c>
      <c r="N95" s="8">
        <f t="shared" si="95"/>
        <v>0</v>
      </c>
      <c r="O95" s="8">
        <f t="shared" si="93"/>
        <v>0</v>
      </c>
      <c r="P95" s="8">
        <f t="shared" si="96"/>
        <v>0</v>
      </c>
      <c r="Q95" s="7">
        <f t="shared" si="97"/>
        <v>0</v>
      </c>
      <c r="R95" s="7">
        <f t="shared" si="98"/>
        <v>0</v>
      </c>
      <c r="S95" s="7">
        <f t="shared" si="99"/>
        <v>0</v>
      </c>
      <c r="T95" s="7">
        <f t="shared" si="100"/>
        <v>0</v>
      </c>
      <c r="U95" s="7">
        <f t="shared" si="101"/>
        <v>0</v>
      </c>
      <c r="V95" t="str">
        <f t="shared" si="102"/>
        <v/>
      </c>
      <c r="W95" t="str">
        <f t="shared" si="103"/>
        <v/>
      </c>
      <c r="X95" t="str">
        <f>IF(ADMIN2026!$G$8="Photo-finish timing",W95,V95)</f>
        <v/>
      </c>
      <c r="Y95" s="66" t="str">
        <f>IF(E95="","",IF(ADMIN2026!$G$8=ADMIN2026!$D$8,"",IF(P95&gt;0.5,"error 1/100th entry noted","")))</f>
        <v/>
      </c>
    </row>
    <row r="96" spans="1:36">
      <c r="B96" s="94">
        <v>7</v>
      </c>
      <c r="C96" s="38" t="str">
        <f>IF(D96="","",HLOOKUP(D96,ADMIN2026!$O$146:$Y$214,H96,FALSE))</f>
        <v/>
      </c>
      <c r="D96" s="38" t="str">
        <f>IF(E96="","",VLOOKUP(E96,ADMIN2026!$B$112:$D$141,2,FALSE))</f>
        <v/>
      </c>
      <c r="E96" s="4"/>
      <c r="F96" s="4"/>
      <c r="G96" s="6"/>
      <c r="H96" s="38" t="str">
        <f>IF(E96&gt;101,H88+2*I88,IF(E96&gt;10,H88+I88,IF(E96&gt;0,H88,"")))</f>
        <v/>
      </c>
      <c r="I96" s="38"/>
      <c r="J96" s="38"/>
      <c r="K96" s="94"/>
      <c r="L96" s="38"/>
      <c r="M96">
        <f t="shared" si="94"/>
        <v>0</v>
      </c>
      <c r="N96" s="8">
        <f t="shared" si="95"/>
        <v>0</v>
      </c>
      <c r="O96" s="8">
        <f t="shared" si="93"/>
        <v>0</v>
      </c>
      <c r="P96" s="8">
        <f t="shared" si="96"/>
        <v>0</v>
      </c>
      <c r="Q96" s="7">
        <f t="shared" si="97"/>
        <v>0</v>
      </c>
      <c r="R96" s="7">
        <f t="shared" si="98"/>
        <v>0</v>
      </c>
      <c r="S96" s="7">
        <f t="shared" si="99"/>
        <v>0</v>
      </c>
      <c r="T96" s="7">
        <f t="shared" si="100"/>
        <v>0</v>
      </c>
      <c r="U96" s="7">
        <f t="shared" si="101"/>
        <v>0</v>
      </c>
      <c r="V96" t="str">
        <f t="shared" si="102"/>
        <v/>
      </c>
      <c r="W96" t="str">
        <f t="shared" si="103"/>
        <v/>
      </c>
      <c r="X96" t="str">
        <f>IF(ADMIN2026!$G$8="Photo-finish timing",W96,V96)</f>
        <v/>
      </c>
      <c r="Y96" s="66" t="str">
        <f>IF(E96="","",IF(ADMIN2026!$G$8=ADMIN2026!$D$8,"",IF(P96&gt;0.5,"error 1/100th entry noted","")))</f>
        <v/>
      </c>
    </row>
    <row r="97" spans="1:25">
      <c r="B97" s="94">
        <v>8</v>
      </c>
      <c r="C97" s="38" t="str">
        <f>IF(D97="","",HLOOKUP(D97,ADMIN2026!$O$146:$Y$214,H97,FALSE))</f>
        <v/>
      </c>
      <c r="D97" s="38" t="str">
        <f>IF(E97="","",VLOOKUP(E97,ADMIN2026!$B$112:$D$141,2,FALSE))</f>
        <v/>
      </c>
      <c r="E97" s="4"/>
      <c r="F97" s="4"/>
      <c r="G97" s="6"/>
      <c r="H97" s="38" t="str">
        <f>IF(E97&gt;101,H88+2*I88,IF(E97&gt;10,H88+I88,IF(E97&gt;0,H88,"")))</f>
        <v/>
      </c>
      <c r="I97" s="38"/>
      <c r="J97" s="38"/>
      <c r="K97" s="94"/>
      <c r="L97" s="38"/>
      <c r="M97">
        <f t="shared" si="94"/>
        <v>0</v>
      </c>
      <c r="N97" s="8">
        <f t="shared" si="95"/>
        <v>0</v>
      </c>
      <c r="O97" s="8">
        <f t="shared" si="93"/>
        <v>0</v>
      </c>
      <c r="P97" s="8">
        <f t="shared" si="96"/>
        <v>0</v>
      </c>
      <c r="Q97" s="7">
        <f t="shared" si="97"/>
        <v>0</v>
      </c>
      <c r="R97" s="7">
        <f t="shared" si="98"/>
        <v>0</v>
      </c>
      <c r="S97" s="7">
        <f t="shared" si="99"/>
        <v>0</v>
      </c>
      <c r="T97" s="7">
        <f t="shared" si="100"/>
        <v>0</v>
      </c>
      <c r="U97" s="7">
        <f t="shared" si="101"/>
        <v>0</v>
      </c>
      <c r="V97" t="str">
        <f t="shared" si="102"/>
        <v/>
      </c>
      <c r="W97" t="str">
        <f t="shared" si="103"/>
        <v/>
      </c>
      <c r="X97" t="str">
        <f>IF(ADMIN2026!$G$8="Photo-finish timing",W97,V97)</f>
        <v/>
      </c>
      <c r="Y97" s="66" t="str">
        <f>IF(E97="","",IF(ADMIN2026!$G$8=ADMIN2026!$D$8,"",IF(P97&gt;0.5,"error 1/100th entry noted","")))</f>
        <v/>
      </c>
    </row>
    <row r="98" spans="1:25">
      <c r="A98" s="3" t="s">
        <v>0</v>
      </c>
      <c r="B98" s="3"/>
      <c r="C98" s="3"/>
      <c r="D98" s="3"/>
      <c r="E98" s="3"/>
      <c r="F98" s="3"/>
      <c r="G98" s="67"/>
      <c r="H98" s="3"/>
      <c r="I98" s="3"/>
      <c r="J98" s="3"/>
      <c r="K98" s="3"/>
      <c r="L98" s="3"/>
      <c r="M98" s="3"/>
      <c r="N98" s="3"/>
      <c r="O98" s="3"/>
      <c r="P98" s="3"/>
      <c r="Q98" s="3"/>
      <c r="R98" s="3"/>
      <c r="S98" s="3"/>
      <c r="T98" s="3"/>
      <c r="U98" s="3"/>
      <c r="V98" s="3"/>
      <c r="W98" s="3"/>
      <c r="X98" s="3"/>
      <c r="Y98" s="3"/>
    </row>
    <row r="99" spans="1:25">
      <c r="A99" s="3">
        <f>A88</f>
        <v>200</v>
      </c>
      <c r="B99" s="37" t="s">
        <v>460</v>
      </c>
      <c r="C99" s="37" t="s">
        <v>62</v>
      </c>
      <c r="D99" s="5"/>
      <c r="E99" s="37" t="s">
        <v>63</v>
      </c>
      <c r="F99" s="37" t="s">
        <v>76</v>
      </c>
      <c r="G99" s="63" t="s">
        <v>77</v>
      </c>
      <c r="H99" s="37">
        <f>VLOOKUP(A99,ADMIN2026!$O$146:$Z$166,12,FALSE)</f>
        <v>4</v>
      </c>
      <c r="I99" s="37">
        <f>ADMIN2026!$E$144</f>
        <v>24</v>
      </c>
      <c r="J99" s="37" t="s">
        <v>79</v>
      </c>
      <c r="K99" s="37" t="s">
        <v>59</v>
      </c>
      <c r="L99" s="37" t="s">
        <v>83</v>
      </c>
      <c r="M99" s="3" t="s">
        <v>132</v>
      </c>
      <c r="N99" s="3" t="s">
        <v>132</v>
      </c>
      <c r="O99" s="3" t="s">
        <v>133</v>
      </c>
      <c r="P99" s="3" t="s">
        <v>193</v>
      </c>
      <c r="Q99" s="3" t="s">
        <v>137</v>
      </c>
      <c r="R99" s="3" t="s">
        <v>192</v>
      </c>
      <c r="S99" s="3" t="s">
        <v>134</v>
      </c>
      <c r="T99" s="3" t="s">
        <v>135</v>
      </c>
      <c r="U99" s="3" t="s">
        <v>194</v>
      </c>
      <c r="V99" s="3" t="s">
        <v>195</v>
      </c>
      <c r="W99" s="3" t="s">
        <v>197</v>
      </c>
      <c r="X99" s="3" t="s">
        <v>136</v>
      </c>
      <c r="Y99" s="3" t="s">
        <v>236</v>
      </c>
    </row>
    <row r="100" spans="1:25">
      <c r="A100" s="64" t="s">
        <v>27</v>
      </c>
      <c r="B100" s="37" t="s">
        <v>59</v>
      </c>
      <c r="C100" s="37" t="s">
        <v>60</v>
      </c>
      <c r="D100" s="37" t="s">
        <v>61</v>
      </c>
      <c r="E100" s="37" t="s">
        <v>108</v>
      </c>
      <c r="F100" s="37" t="s">
        <v>78</v>
      </c>
      <c r="G100" s="63" t="s">
        <v>99</v>
      </c>
      <c r="H100" s="37" t="s">
        <v>65</v>
      </c>
      <c r="I100" s="37"/>
      <c r="J100" s="37" t="s">
        <v>80</v>
      </c>
      <c r="K100" s="37" t="s">
        <v>80</v>
      </c>
      <c r="L100" s="37" t="s">
        <v>80</v>
      </c>
      <c r="M100" s="3" t="s">
        <v>192</v>
      </c>
      <c r="N100" s="3" t="s">
        <v>130</v>
      </c>
      <c r="O100" s="3" t="s">
        <v>130</v>
      </c>
      <c r="P100" s="3" t="s">
        <v>130</v>
      </c>
      <c r="Q100" s="3" t="s">
        <v>131</v>
      </c>
      <c r="R100" s="3" t="s">
        <v>131</v>
      </c>
      <c r="S100" s="3" t="s">
        <v>131</v>
      </c>
      <c r="T100" s="3" t="s">
        <v>131</v>
      </c>
      <c r="U100" s="3" t="s">
        <v>131</v>
      </c>
      <c r="V100" s="3" t="s">
        <v>196</v>
      </c>
      <c r="W100" s="3" t="s">
        <v>196</v>
      </c>
      <c r="X100" s="3" t="s">
        <v>146</v>
      </c>
      <c r="Y100" s="3" t="s">
        <v>237</v>
      </c>
    </row>
    <row r="101" spans="1:25">
      <c r="B101" s="94">
        <v>1</v>
      </c>
      <c r="C101" s="38" t="str">
        <f>IF(D101="","",HLOOKUP(D101,ADMIN2026!$O$146:$Y$214,H101,FALSE))</f>
        <v/>
      </c>
      <c r="D101" s="38" t="str">
        <f>IF(E101="","",VLOOKUP(E101,ADMIN2026!$B$112:$D$141,2,FALSE))</f>
        <v/>
      </c>
      <c r="E101" s="4"/>
      <c r="F101" s="4"/>
      <c r="G101" s="6"/>
      <c r="H101" s="38" t="str">
        <f>IF(E101&gt;101,H99+2*I99,IF(E101&gt;10,H99+I99,IF(E101&gt;0,H99,"")))</f>
        <v/>
      </c>
      <c r="I101" s="38"/>
      <c r="J101" s="38">
        <f>VLOOKUP(B101,ADMIN2026!$B$64:$F$79,3,FALSE)*IF(G101="DQ",0,1)*IF(G101="DNF",0,1)*IF(G101="DNS",0,1)*IF(G101="",0,1)</f>
        <v>0</v>
      </c>
      <c r="K101" s="94"/>
      <c r="L101" s="38"/>
      <c r="M101">
        <f>INT(G101/10)</f>
        <v>0</v>
      </c>
      <c r="N101" s="8">
        <f>INT(G101)-10*M101</f>
        <v>0</v>
      </c>
      <c r="O101" s="8">
        <f t="shared" ref="O101:O108" si="104">INT((INT(10*(G101-N101-10*M101)+0.001))/1)</f>
        <v>0</v>
      </c>
      <c r="P101" s="8">
        <f>INT(100*(G101-N101-10*M101-O101/10)+0.5)</f>
        <v>0</v>
      </c>
      <c r="Q101" s="7">
        <f>F101</f>
        <v>0</v>
      </c>
      <c r="R101" s="7">
        <f>M101</f>
        <v>0</v>
      </c>
      <c r="S101" s="7">
        <f>N101</f>
        <v>0</v>
      </c>
      <c r="T101" s="7">
        <f>O101</f>
        <v>0</v>
      </c>
      <c r="U101" s="7">
        <f>P101</f>
        <v>0</v>
      </c>
      <c r="V101" t="str">
        <f>IF(G101="DQ","DQ",IF(G101="NT","NT",IF(G101="DNF","DNF",IF(G101="DNS","DNS",IF(D101="","",IF(F101="",IF(M101&gt;0,CONCATENATE(R101,S101,".",T101),CONCATENATE(S101,".",T101)),CONCATENATE(Q101,":",R101,S101,".",T101)))))))</f>
        <v/>
      </c>
      <c r="W101" t="str">
        <f>IF(G101="DQ","DQ",IF(G101="NT","NT",IF(G101="DNF","DNF",IF(G101="DNS","DNS",IF(D101="","",IF(F101="",IF(M101&gt;0,CONCATENATE(R101,S101,".",T101,U101),CONCATENATE(S101,".",T101,U101)),CONCATENATE(Q101,":",R101,S101,".",T101,U101)))))))</f>
        <v/>
      </c>
      <c r="X101" t="str">
        <f>IF(ADMIN2026!$G$8="Photo-finish timing",W101,V101)</f>
        <v/>
      </c>
      <c r="Y101" s="66" t="str">
        <f>IF(E101="","",IF(ADMIN2026!$G$8=ADMIN2026!$D$8,"",IF(P101&gt;0.5,"error 1/100th entry noted","")))</f>
        <v/>
      </c>
    </row>
    <row r="102" spans="1:25">
      <c r="B102" s="94">
        <v>2</v>
      </c>
      <c r="C102" s="38" t="str">
        <f>IF(D102="","",HLOOKUP(D102,ADMIN2026!$O$146:$Y$214,H102,FALSE))</f>
        <v/>
      </c>
      <c r="D102" s="38" t="str">
        <f>IF(E102="","",VLOOKUP(E102,ADMIN2026!$B$112:$D$141,2,FALSE))</f>
        <v/>
      </c>
      <c r="E102" s="4"/>
      <c r="F102" s="4"/>
      <c r="G102" s="6"/>
      <c r="H102" s="38" t="str">
        <f>IF(E102&gt;101,H99+2*I99,IF(E102&gt;10,H99+I99,IF(E102&gt;0,H99,"")))</f>
        <v/>
      </c>
      <c r="I102" s="38"/>
      <c r="J102" s="38">
        <f>VLOOKUP(B102,ADMIN2026!$B$64:$F$79,3,FALSE)*IF(G102="DQ",0,1)*IF(G102="DNF",0,1)*IF(G102="DNS",0,1)*IF(G102="",0,1)</f>
        <v>0</v>
      </c>
      <c r="K102" s="94"/>
      <c r="L102" s="38"/>
      <c r="M102">
        <f t="shared" ref="M102:M108" si="105">INT(G102/10)</f>
        <v>0</v>
      </c>
      <c r="N102" s="8">
        <f t="shared" ref="N102:N108" si="106">INT(G102)-10*M102</f>
        <v>0</v>
      </c>
      <c r="O102" s="8">
        <f t="shared" si="104"/>
        <v>0</v>
      </c>
      <c r="P102" s="8">
        <f t="shared" ref="P102:P108" si="107">INT(100*(G102-N102-10*M102-O102/10)+0.5)</f>
        <v>0</v>
      </c>
      <c r="Q102" s="7">
        <f t="shared" ref="Q102:Q108" si="108">F102</f>
        <v>0</v>
      </c>
      <c r="R102" s="7">
        <f t="shared" ref="R102:R108" si="109">M102</f>
        <v>0</v>
      </c>
      <c r="S102" s="7">
        <f t="shared" ref="S102:S108" si="110">N102</f>
        <v>0</v>
      </c>
      <c r="T102" s="7">
        <f t="shared" ref="T102:T108" si="111">O102</f>
        <v>0</v>
      </c>
      <c r="U102" s="7">
        <f t="shared" ref="U102:U108" si="112">P102</f>
        <v>0</v>
      </c>
      <c r="V102" t="str">
        <f t="shared" ref="V102:V108" si="113">IF(G102="DQ","DQ",IF(G102="NT","NT",IF(G102="DNF","DNF",IF(G102="DNS","DNS",IF(D102="","",IF(F102="",IF(M102&gt;0,CONCATENATE(R102,S102,".",T102),CONCATENATE(S102,".",T102)),CONCATENATE(Q102,":",R102,S102,".",T102)))))))</f>
        <v/>
      </c>
      <c r="W102" t="str">
        <f t="shared" ref="W102:W108" si="114">IF(G102="DQ","DQ",IF(G102="NT","NT",IF(G102="DNF","DNF",IF(G102="DNS","DNS",IF(D102="","",IF(F102="",IF(M102&gt;0,CONCATENATE(R102,S102,".",T102,U102),CONCATENATE(S102,".",T102,U102)),CONCATENATE(Q102,":",R102,S102,".",T102,U102)))))))</f>
        <v/>
      </c>
      <c r="X102" t="str">
        <f>IF(ADMIN2026!$G$8="Photo-finish timing",W102,V102)</f>
        <v/>
      </c>
      <c r="Y102" s="66" t="str">
        <f>IF(E102="","",IF(ADMIN2026!$G$8=ADMIN2026!$D$8,"",IF(P102&gt;0.5,"error 1/100th entry noted","")))</f>
        <v/>
      </c>
    </row>
    <row r="103" spans="1:25">
      <c r="B103" s="94">
        <v>3</v>
      </c>
      <c r="C103" s="38" t="str">
        <f>IF(D103="","",HLOOKUP(D103,ADMIN2026!$O$146:$Y$214,H103,FALSE))</f>
        <v/>
      </c>
      <c r="D103" s="38" t="str">
        <f>IF(E103="","",VLOOKUP(E103,ADMIN2026!$B$112:$D$141,2,FALSE))</f>
        <v/>
      </c>
      <c r="E103" s="4"/>
      <c r="F103" s="4"/>
      <c r="G103" s="6"/>
      <c r="H103" s="38" t="str">
        <f>IF(E103&gt;101,H99+2*I99,IF(E103&gt;10,H99+I99,IF(E103&gt;0,H99,"")))</f>
        <v/>
      </c>
      <c r="I103" s="38"/>
      <c r="J103" s="38">
        <f>VLOOKUP(B103,ADMIN2026!$B$64:$F$79,3,FALSE)*IF(G103="DQ",0,1)*IF(G103="DNF",0,1)*IF(G103="DNS",0,1)*IF(G103="",0,1)</f>
        <v>0</v>
      </c>
      <c r="K103" s="94"/>
      <c r="L103" s="38"/>
      <c r="M103">
        <f t="shared" si="105"/>
        <v>0</v>
      </c>
      <c r="N103" s="8">
        <f t="shared" si="106"/>
        <v>0</v>
      </c>
      <c r="O103" s="8">
        <f t="shared" si="104"/>
        <v>0</v>
      </c>
      <c r="P103" s="8">
        <f t="shared" si="107"/>
        <v>0</v>
      </c>
      <c r="Q103" s="7">
        <f t="shared" si="108"/>
        <v>0</v>
      </c>
      <c r="R103" s="7">
        <f t="shared" si="109"/>
        <v>0</v>
      </c>
      <c r="S103" s="7">
        <f t="shared" si="110"/>
        <v>0</v>
      </c>
      <c r="T103" s="7">
        <f t="shared" si="111"/>
        <v>0</v>
      </c>
      <c r="U103" s="7">
        <f t="shared" si="112"/>
        <v>0</v>
      </c>
      <c r="V103" t="str">
        <f t="shared" si="113"/>
        <v/>
      </c>
      <c r="W103" t="str">
        <f t="shared" si="114"/>
        <v/>
      </c>
      <c r="X103" t="str">
        <f>IF(ADMIN2026!$G$8="Photo-finish timing",W103,V103)</f>
        <v/>
      </c>
      <c r="Y103" s="66" t="str">
        <f>IF(E103="","",IF(ADMIN2026!$G$8=ADMIN2026!$D$8,"",IF(P103&gt;0.5,"error 1/100th entry noted","")))</f>
        <v/>
      </c>
    </row>
    <row r="104" spans="1:25">
      <c r="B104" s="94">
        <v>4</v>
      </c>
      <c r="C104" s="38" t="str">
        <f>IF(D104="","",HLOOKUP(D104,ADMIN2026!$O$146:$Y$214,H104,FALSE))</f>
        <v/>
      </c>
      <c r="D104" s="38" t="str">
        <f>IF(E104="","",VLOOKUP(E104,ADMIN2026!$B$112:$D$141,2,FALSE))</f>
        <v/>
      </c>
      <c r="E104" s="4"/>
      <c r="F104" s="4"/>
      <c r="G104" s="6"/>
      <c r="H104" s="38" t="str">
        <f>IF(E104&gt;101,H99+2*I99,IF(E104&gt;10,H99+I99,IF(E104&gt;0,H99,"")))</f>
        <v/>
      </c>
      <c r="I104" s="38"/>
      <c r="J104" s="38">
        <f>VLOOKUP(B104,ADMIN2026!$B$64:$F$79,3,FALSE)*IF(G104="DQ",0,1)*IF(G104="DNF",0,1)*IF(G104="DNS",0,1)*IF(G104="",0,1)</f>
        <v>0</v>
      </c>
      <c r="K104" s="94"/>
      <c r="L104" s="38"/>
      <c r="M104">
        <f t="shared" si="105"/>
        <v>0</v>
      </c>
      <c r="N104" s="8">
        <f t="shared" si="106"/>
        <v>0</v>
      </c>
      <c r="O104" s="8">
        <f t="shared" si="104"/>
        <v>0</v>
      </c>
      <c r="P104" s="8">
        <f t="shared" si="107"/>
        <v>0</v>
      </c>
      <c r="Q104" s="7">
        <f t="shared" si="108"/>
        <v>0</v>
      </c>
      <c r="R104" s="7">
        <f t="shared" si="109"/>
        <v>0</v>
      </c>
      <c r="S104" s="7">
        <f t="shared" si="110"/>
        <v>0</v>
      </c>
      <c r="T104" s="7">
        <f t="shared" si="111"/>
        <v>0</v>
      </c>
      <c r="U104" s="7">
        <f t="shared" si="112"/>
        <v>0</v>
      </c>
      <c r="V104" t="str">
        <f t="shared" si="113"/>
        <v/>
      </c>
      <c r="W104" t="str">
        <f t="shared" si="114"/>
        <v/>
      </c>
      <c r="X104" t="str">
        <f>IF(ADMIN2026!$G$8="Photo-finish timing",W104,V104)</f>
        <v/>
      </c>
      <c r="Y104" s="66" t="str">
        <f>IF(E104="","",IF(ADMIN2026!$G$8=ADMIN2026!$D$8,"",IF(P104&gt;0.5,"error 1/100th entry noted","")))</f>
        <v/>
      </c>
    </row>
    <row r="105" spans="1:25">
      <c r="B105" s="94">
        <v>5</v>
      </c>
      <c r="C105" s="38" t="str">
        <f>IF(D105="","",HLOOKUP(D105,ADMIN2026!$O$146:$Y$214,H105,FALSE))</f>
        <v/>
      </c>
      <c r="D105" s="38" t="str">
        <f>IF(E105="","",VLOOKUP(E105,ADMIN2026!$B$112:$D$141,2,FALSE))</f>
        <v/>
      </c>
      <c r="E105" s="4"/>
      <c r="F105" s="4"/>
      <c r="G105" s="6"/>
      <c r="H105" s="38" t="str">
        <f>IF(E105&gt;101,H99+2*I99,IF(E105&gt;10,H99+I99,IF(E105&gt;0,H99,"")))</f>
        <v/>
      </c>
      <c r="I105" s="38"/>
      <c r="J105" s="38">
        <f>VLOOKUP(B105,ADMIN2026!$B$64:$F$79,3,FALSE)*IF(G105="DQ",0,1)*IF(G105="DNF",0,1)*IF(G105="DNS",0,1)*IF(G105="",0,1)</f>
        <v>0</v>
      </c>
      <c r="K105" s="94"/>
      <c r="L105" s="38"/>
      <c r="M105">
        <f t="shared" si="105"/>
        <v>0</v>
      </c>
      <c r="N105" s="8">
        <f t="shared" si="106"/>
        <v>0</v>
      </c>
      <c r="O105" s="8">
        <f t="shared" si="104"/>
        <v>0</v>
      </c>
      <c r="P105" s="8">
        <f t="shared" si="107"/>
        <v>0</v>
      </c>
      <c r="Q105" s="7">
        <f t="shared" si="108"/>
        <v>0</v>
      </c>
      <c r="R105" s="7">
        <f t="shared" si="109"/>
        <v>0</v>
      </c>
      <c r="S105" s="7">
        <f t="shared" si="110"/>
        <v>0</v>
      </c>
      <c r="T105" s="7">
        <f t="shared" si="111"/>
        <v>0</v>
      </c>
      <c r="U105" s="7">
        <f t="shared" si="112"/>
        <v>0</v>
      </c>
      <c r="V105" t="str">
        <f t="shared" si="113"/>
        <v/>
      </c>
      <c r="W105" t="str">
        <f t="shared" si="114"/>
        <v/>
      </c>
      <c r="X105" t="str">
        <f>IF(ADMIN2026!$G$8="Photo-finish timing",W105,V105)</f>
        <v/>
      </c>
      <c r="Y105" s="66" t="str">
        <f>IF(E105="","",IF(ADMIN2026!$G$8=ADMIN2026!$D$8,"",IF(P105&gt;0.5,"error 1/100th entry noted","")))</f>
        <v/>
      </c>
    </row>
    <row r="106" spans="1:25">
      <c r="B106" s="94">
        <v>6</v>
      </c>
      <c r="C106" s="38" t="str">
        <f>IF(D106="","",HLOOKUP(D106,ADMIN2026!$O$146:$Y$214,H106,FALSE))</f>
        <v/>
      </c>
      <c r="D106" s="38" t="str">
        <f>IF(E106="","",VLOOKUP(E106,ADMIN2026!$B$112:$D$141,2,FALSE))</f>
        <v/>
      </c>
      <c r="E106" s="4"/>
      <c r="F106" s="4"/>
      <c r="G106" s="6"/>
      <c r="H106" s="38" t="str">
        <f>IF(E106&gt;101,H99+2*I99,IF(E106&gt;10,H99+I99,IF(E106&gt;0,H99,"")))</f>
        <v/>
      </c>
      <c r="I106" s="38"/>
      <c r="J106" s="38">
        <f>VLOOKUP(B106,ADMIN2026!$B$64:$F$79,3,FALSE)*IF(G106="DQ",0,1)*IF(G106="DNF",0,1)*IF(G106="DNS",0,1)*IF(G106="",0,1)</f>
        <v>0</v>
      </c>
      <c r="K106" s="94"/>
      <c r="L106" s="38"/>
      <c r="M106">
        <f t="shared" si="105"/>
        <v>0</v>
      </c>
      <c r="N106" s="8">
        <f t="shared" si="106"/>
        <v>0</v>
      </c>
      <c r="O106" s="8">
        <f t="shared" si="104"/>
        <v>0</v>
      </c>
      <c r="P106" s="8">
        <f t="shared" si="107"/>
        <v>0</v>
      </c>
      <c r="Q106" s="7">
        <f t="shared" si="108"/>
        <v>0</v>
      </c>
      <c r="R106" s="7">
        <f t="shared" si="109"/>
        <v>0</v>
      </c>
      <c r="S106" s="7">
        <f t="shared" si="110"/>
        <v>0</v>
      </c>
      <c r="T106" s="7">
        <f t="shared" si="111"/>
        <v>0</v>
      </c>
      <c r="U106" s="7">
        <f t="shared" si="112"/>
        <v>0</v>
      </c>
      <c r="V106" t="str">
        <f t="shared" si="113"/>
        <v/>
      </c>
      <c r="W106" t="str">
        <f t="shared" si="114"/>
        <v/>
      </c>
      <c r="X106" t="str">
        <f>IF(ADMIN2026!$G$8="Photo-finish timing",W106,V106)</f>
        <v/>
      </c>
      <c r="Y106" s="66" t="str">
        <f>IF(E106="","",IF(ADMIN2026!$G$8=ADMIN2026!$D$8,"",IF(P106&gt;0.5,"error 1/100th entry noted","")))</f>
        <v/>
      </c>
    </row>
    <row r="107" spans="1:25">
      <c r="B107" s="94">
        <v>7</v>
      </c>
      <c r="C107" s="38" t="str">
        <f>IF(D107="","",HLOOKUP(D107,ADMIN2026!$O$146:$Y$214,H107,FALSE))</f>
        <v/>
      </c>
      <c r="D107" s="38" t="str">
        <f>IF(E107="","",VLOOKUP(E107,ADMIN2026!$B$112:$D$141,2,FALSE))</f>
        <v/>
      </c>
      <c r="E107" s="4"/>
      <c r="F107" s="4"/>
      <c r="G107" s="6"/>
      <c r="H107" s="38" t="str">
        <f>IF(E107&gt;101,H99+2*I99,IF(E107&gt;10,H99+I99,IF(E107&gt;0,H99,"")))</f>
        <v/>
      </c>
      <c r="I107" s="38"/>
      <c r="J107" s="38">
        <f>VLOOKUP(B107,ADMIN2026!$B$64:$F$79,3,FALSE)*IF(G107="DQ",0,1)*IF(G107="DNF",0,1)*IF(G107="DNS",0,1)*IF(G107="",0,1)</f>
        <v>0</v>
      </c>
      <c r="K107" s="94"/>
      <c r="L107" s="38"/>
      <c r="M107">
        <f t="shared" si="105"/>
        <v>0</v>
      </c>
      <c r="N107" s="8">
        <f t="shared" si="106"/>
        <v>0</v>
      </c>
      <c r="O107" s="8">
        <f t="shared" si="104"/>
        <v>0</v>
      </c>
      <c r="P107" s="8">
        <f t="shared" si="107"/>
        <v>0</v>
      </c>
      <c r="Q107" s="7">
        <f t="shared" si="108"/>
        <v>0</v>
      </c>
      <c r="R107" s="7">
        <f t="shared" si="109"/>
        <v>0</v>
      </c>
      <c r="S107" s="7">
        <f t="shared" si="110"/>
        <v>0</v>
      </c>
      <c r="T107" s="7">
        <f t="shared" si="111"/>
        <v>0</v>
      </c>
      <c r="U107" s="7">
        <f t="shared" si="112"/>
        <v>0</v>
      </c>
      <c r="V107" t="str">
        <f t="shared" si="113"/>
        <v/>
      </c>
      <c r="W107" t="str">
        <f t="shared" si="114"/>
        <v/>
      </c>
      <c r="X107" t="str">
        <f>IF(ADMIN2026!$G$8="Photo-finish timing",W107,V107)</f>
        <v/>
      </c>
      <c r="Y107" s="66" t="str">
        <f>IF(E107="","",IF(ADMIN2026!$G$8=ADMIN2026!$D$8,"",IF(P107&gt;0.5,"error 1/100th entry noted","")))</f>
        <v/>
      </c>
    </row>
    <row r="108" spans="1:25">
      <c r="B108" s="94">
        <v>8</v>
      </c>
      <c r="C108" s="38" t="str">
        <f>IF(D108="","",HLOOKUP(D108,ADMIN2026!$O$146:$Y$214,H108,FALSE))</f>
        <v/>
      </c>
      <c r="D108" s="38" t="str">
        <f>IF(E108="","",VLOOKUP(E108,ADMIN2026!$B$112:$D$141,2,FALSE))</f>
        <v/>
      </c>
      <c r="E108" s="4"/>
      <c r="F108" s="4"/>
      <c r="G108" s="6"/>
      <c r="H108" s="38" t="str">
        <f>IF(E108&gt;101,H99+2*I99,IF(E108&gt;10,H99+I99,IF(E108&gt;0,H99,"")))</f>
        <v/>
      </c>
      <c r="I108" s="38"/>
      <c r="J108" s="38">
        <f>VLOOKUP(B108,ADMIN2026!$B$64:$F$79,3,FALSE)*IF(G108="DQ",0,1)*IF(G108="DNF",0,1)*IF(G108="DNS",0,1)*IF(G108="",0,1)</f>
        <v>0</v>
      </c>
      <c r="K108" s="94"/>
      <c r="L108" s="38"/>
      <c r="M108">
        <f t="shared" si="105"/>
        <v>0</v>
      </c>
      <c r="N108" s="8">
        <f t="shared" si="106"/>
        <v>0</v>
      </c>
      <c r="O108" s="8">
        <f t="shared" si="104"/>
        <v>0</v>
      </c>
      <c r="P108" s="8">
        <f t="shared" si="107"/>
        <v>0</v>
      </c>
      <c r="Q108" s="7">
        <f t="shared" si="108"/>
        <v>0</v>
      </c>
      <c r="R108" s="7">
        <f t="shared" si="109"/>
        <v>0</v>
      </c>
      <c r="S108" s="7">
        <f t="shared" si="110"/>
        <v>0</v>
      </c>
      <c r="T108" s="7">
        <f t="shared" si="111"/>
        <v>0</v>
      </c>
      <c r="U108" s="7">
        <f t="shared" si="112"/>
        <v>0</v>
      </c>
      <c r="V108" t="str">
        <f t="shared" si="113"/>
        <v/>
      </c>
      <c r="W108" t="str">
        <f t="shared" si="114"/>
        <v/>
      </c>
      <c r="X108" t="str">
        <f>IF(ADMIN2026!$G$8="Photo-finish timing",W108,V108)</f>
        <v/>
      </c>
      <c r="Y108" s="66" t="str">
        <f>IF(E108="","",IF(ADMIN2026!$G$8=ADMIN2026!$D$8,"",IF(P108&gt;0.5,"error 1/100th entry noted","")))</f>
        <v/>
      </c>
    </row>
    <row r="109" spans="1:25">
      <c r="G109"/>
      <c r="N109" s="8"/>
      <c r="O109" s="8"/>
      <c r="P109" s="8"/>
      <c r="Q109" s="7"/>
      <c r="R109" s="7"/>
      <c r="S109" s="7"/>
      <c r="T109" s="7"/>
      <c r="U109" s="7"/>
      <c r="Y109" s="66"/>
    </row>
    <row r="110" spans="1:25" hidden="1">
      <c r="G110"/>
      <c r="K110" t="s">
        <v>462</v>
      </c>
      <c r="N110" s="8"/>
      <c r="O110" s="8"/>
      <c r="P110" s="8"/>
      <c r="Q110" s="7"/>
      <c r="R110" s="7"/>
      <c r="S110" s="7"/>
      <c r="T110" s="7"/>
      <c r="U110" s="7"/>
      <c r="Y110" s="66"/>
    </row>
    <row r="111" spans="1:25" hidden="1">
      <c r="B111" s="3" t="s">
        <v>454</v>
      </c>
      <c r="G111"/>
      <c r="I111">
        <f>10000*10000-100</f>
        <v>99999900</v>
      </c>
      <c r="K111" t="s">
        <v>463</v>
      </c>
      <c r="L111" t="s">
        <v>464</v>
      </c>
      <c r="M111" t="s">
        <v>465</v>
      </c>
      <c r="N111" s="8" t="s">
        <v>466</v>
      </c>
      <c r="O111" s="8"/>
      <c r="P111" s="8"/>
      <c r="Q111" s="7"/>
      <c r="R111" s="7"/>
      <c r="S111" s="7"/>
      <c r="T111" s="7"/>
      <c r="U111" s="7"/>
      <c r="Y111" s="66"/>
    </row>
    <row r="112" spans="1:25" hidden="1">
      <c r="B112" s="94">
        <v>1</v>
      </c>
      <c r="C112" s="38">
        <v>1</v>
      </c>
      <c r="D112" s="38">
        <f>_xlfn.RANK.AVG(H112,H112:H127,1)</f>
        <v>1</v>
      </c>
      <c r="E112" s="137">
        <f>E90</f>
        <v>0</v>
      </c>
      <c r="F112" s="137">
        <f t="shared" ref="F112:G112" si="115">F90</f>
        <v>0</v>
      </c>
      <c r="G112" s="137">
        <f t="shared" si="115"/>
        <v>0</v>
      </c>
      <c r="H112" s="38">
        <f>IF(J112&lt;100,10000*10000+B112,J112)</f>
        <v>100000001</v>
      </c>
      <c r="I112" s="38">
        <f>I111+C112</f>
        <v>99999901</v>
      </c>
      <c r="J112" s="38">
        <f>IF(G112="DQ",I112,IF(G112="DNS",I112,IF(G112="DNF",I112,IF(G112="NM",I112,IF(G112="NH",I112,IF(G112="NT",I112,10000*(60*F112+G112)+C112))))))</f>
        <v>1</v>
      </c>
      <c r="K112" s="38">
        <f>VLOOKUP(C112,D112:G127,4,FALSE)</f>
        <v>0</v>
      </c>
      <c r="L112" s="38">
        <v>0</v>
      </c>
      <c r="M112" s="38">
        <f>IF(K112&lt;0.1,0,IF(K113=K112,1,0))</f>
        <v>0</v>
      </c>
      <c r="N112" s="8">
        <f>IF(L112+M112&gt;0.5,1,0)</f>
        <v>0</v>
      </c>
      <c r="O112" s="8"/>
      <c r="P112" s="8"/>
      <c r="Q112" s="7"/>
      <c r="R112" s="7"/>
      <c r="S112" s="7"/>
      <c r="T112" s="7"/>
      <c r="U112" s="7"/>
      <c r="Y112" s="66"/>
    </row>
    <row r="113" spans="2:25" hidden="1">
      <c r="B113" s="94">
        <v>2</v>
      </c>
      <c r="C113" s="38">
        <v>2</v>
      </c>
      <c r="D113" s="38">
        <f>_xlfn.RANK.AVG(H113,H112:H127,1)</f>
        <v>2</v>
      </c>
      <c r="E113" s="137">
        <f t="shared" ref="E113:G113" si="116">E91</f>
        <v>0</v>
      </c>
      <c r="F113" s="137">
        <f t="shared" si="116"/>
        <v>0</v>
      </c>
      <c r="G113" s="137">
        <f t="shared" si="116"/>
        <v>0</v>
      </c>
      <c r="H113" s="38">
        <f t="shared" ref="H113:H127" si="117">IF(J113&lt;100,10000*10000+B113,J113)</f>
        <v>100000002</v>
      </c>
      <c r="I113" s="38">
        <f>I111+C113</f>
        <v>99999902</v>
      </c>
      <c r="J113" s="38">
        <f t="shared" ref="J113:J127" si="118">IF(G113="DQ",I113,IF(G113="DNS",I113,IF(G113="DNF",I113,IF(G113="NM",I113,IF(G113="NH",I113,IF(G113="NT",I113,10000*(60*F113+G113)+C113))))))</f>
        <v>2</v>
      </c>
      <c r="K113" s="38">
        <f>VLOOKUP(C113,D112:G127,4,FALSE)</f>
        <v>0</v>
      </c>
      <c r="L113" s="38">
        <f>IF(K113&lt;0.1,0,IF(K113=K112,1,0))</f>
        <v>0</v>
      </c>
      <c r="M113" s="38">
        <f t="shared" ref="M113:M125" si="119">IF(K113&lt;0.1,0,IF(K114=K113,1,0))</f>
        <v>0</v>
      </c>
      <c r="N113" s="8">
        <f t="shared" ref="N113:N127" si="120">IF(L113+M113&gt;0.5,1,0)</f>
        <v>0</v>
      </c>
      <c r="O113" s="8"/>
      <c r="P113" s="8"/>
      <c r="Q113" s="7"/>
      <c r="R113" s="7"/>
      <c r="S113" s="7"/>
      <c r="T113" s="7"/>
      <c r="U113" s="7"/>
      <c r="Y113" s="66"/>
    </row>
    <row r="114" spans="2:25" hidden="1">
      <c r="B114" s="94">
        <v>3</v>
      </c>
      <c r="C114" s="38">
        <v>3</v>
      </c>
      <c r="D114" s="38">
        <f>_xlfn.RANK.AVG(H114,H112:H127,1)</f>
        <v>3</v>
      </c>
      <c r="E114" s="137">
        <f t="shared" ref="E114:G114" si="121">E92</f>
        <v>0</v>
      </c>
      <c r="F114" s="137">
        <f t="shared" si="121"/>
        <v>0</v>
      </c>
      <c r="G114" s="137">
        <f t="shared" si="121"/>
        <v>0</v>
      </c>
      <c r="H114" s="38">
        <f t="shared" si="117"/>
        <v>100000003</v>
      </c>
      <c r="I114" s="38">
        <f>I111+C114</f>
        <v>99999903</v>
      </c>
      <c r="J114" s="38">
        <f t="shared" si="118"/>
        <v>3</v>
      </c>
      <c r="K114" s="38">
        <f>VLOOKUP(C114,D112:G127,4,FALSE)</f>
        <v>0</v>
      </c>
      <c r="L114" s="38">
        <f t="shared" ref="L114:L122" si="122">IF(K114&lt;0.1,0,IF(K114=K113,1,0))</f>
        <v>0</v>
      </c>
      <c r="M114" s="38">
        <f t="shared" si="119"/>
        <v>0</v>
      </c>
      <c r="N114" s="8">
        <f t="shared" si="120"/>
        <v>0</v>
      </c>
      <c r="O114" s="8"/>
      <c r="P114" s="8"/>
      <c r="Q114" s="7"/>
      <c r="R114" s="7"/>
      <c r="S114" s="7"/>
      <c r="T114" s="7"/>
      <c r="U114" s="7"/>
      <c r="Y114" s="66"/>
    </row>
    <row r="115" spans="2:25" hidden="1">
      <c r="B115" s="94">
        <v>4</v>
      </c>
      <c r="C115" s="38">
        <v>4</v>
      </c>
      <c r="D115" s="38">
        <f>_xlfn.RANK.AVG(H115,H112:H127,1)</f>
        <v>4</v>
      </c>
      <c r="E115" s="137">
        <f t="shared" ref="E115:G115" si="123">E93</f>
        <v>0</v>
      </c>
      <c r="F115" s="137">
        <f t="shared" si="123"/>
        <v>0</v>
      </c>
      <c r="G115" s="137">
        <f t="shared" si="123"/>
        <v>0</v>
      </c>
      <c r="H115" s="38">
        <f t="shared" si="117"/>
        <v>100000004</v>
      </c>
      <c r="I115" s="38">
        <f>I111+C115</f>
        <v>99999904</v>
      </c>
      <c r="J115" s="38">
        <f t="shared" si="118"/>
        <v>4</v>
      </c>
      <c r="K115" s="38">
        <f>VLOOKUP(C115,D112:G127,4,FALSE)</f>
        <v>0</v>
      </c>
      <c r="L115" s="38">
        <f t="shared" si="122"/>
        <v>0</v>
      </c>
      <c r="M115" s="38">
        <f t="shared" si="119"/>
        <v>0</v>
      </c>
      <c r="N115" s="8">
        <f t="shared" si="120"/>
        <v>0</v>
      </c>
      <c r="O115" s="8"/>
      <c r="P115" s="8"/>
      <c r="Q115" s="7"/>
      <c r="R115" s="7"/>
      <c r="S115" s="7"/>
      <c r="T115" s="7"/>
      <c r="U115" s="7"/>
      <c r="Y115" s="66"/>
    </row>
    <row r="116" spans="2:25" hidden="1">
      <c r="B116" s="94">
        <v>5</v>
      </c>
      <c r="C116" s="38">
        <v>5</v>
      </c>
      <c r="D116" s="38">
        <f>_xlfn.RANK.AVG(H116,H112:H127,1)</f>
        <v>5</v>
      </c>
      <c r="E116" s="137">
        <f t="shared" ref="E116:G116" si="124">E94</f>
        <v>0</v>
      </c>
      <c r="F116" s="137">
        <f t="shared" si="124"/>
        <v>0</v>
      </c>
      <c r="G116" s="137">
        <f t="shared" si="124"/>
        <v>0</v>
      </c>
      <c r="H116" s="38">
        <f t="shared" si="117"/>
        <v>100000005</v>
      </c>
      <c r="I116" s="38">
        <f>I111+C116</f>
        <v>99999905</v>
      </c>
      <c r="J116" s="38">
        <f t="shared" si="118"/>
        <v>5</v>
      </c>
      <c r="K116" s="38">
        <f>VLOOKUP(C116,D112:G127,4,FALSE)</f>
        <v>0</v>
      </c>
      <c r="L116" s="38">
        <f t="shared" si="122"/>
        <v>0</v>
      </c>
      <c r="M116" s="38">
        <f t="shared" si="119"/>
        <v>0</v>
      </c>
      <c r="N116" s="8">
        <f t="shared" si="120"/>
        <v>0</v>
      </c>
      <c r="O116" s="8"/>
      <c r="P116" s="8"/>
      <c r="Q116" s="7"/>
      <c r="R116" s="7"/>
      <c r="S116" s="7"/>
      <c r="T116" s="7"/>
      <c r="U116" s="7"/>
      <c r="Y116" s="66"/>
    </row>
    <row r="117" spans="2:25" hidden="1">
      <c r="B117" s="94">
        <v>6</v>
      </c>
      <c r="C117" s="38">
        <v>6</v>
      </c>
      <c r="D117" s="38">
        <f>_xlfn.RANK.AVG(H117,H112:H127,1)</f>
        <v>6</v>
      </c>
      <c r="E117" s="137">
        <f t="shared" ref="E117:G117" si="125">E95</f>
        <v>0</v>
      </c>
      <c r="F117" s="137">
        <f t="shared" si="125"/>
        <v>0</v>
      </c>
      <c r="G117" s="137">
        <f t="shared" si="125"/>
        <v>0</v>
      </c>
      <c r="H117" s="38">
        <f t="shared" si="117"/>
        <v>100000006</v>
      </c>
      <c r="I117" s="38">
        <f>I111+C117</f>
        <v>99999906</v>
      </c>
      <c r="J117" s="38">
        <f t="shared" si="118"/>
        <v>6</v>
      </c>
      <c r="K117" s="38">
        <f>VLOOKUP(C117,D112:G127,4,FALSE)</f>
        <v>0</v>
      </c>
      <c r="L117" s="38">
        <f t="shared" si="122"/>
        <v>0</v>
      </c>
      <c r="M117" s="38">
        <f t="shared" si="119"/>
        <v>0</v>
      </c>
      <c r="N117" s="8">
        <f t="shared" si="120"/>
        <v>0</v>
      </c>
      <c r="O117" s="8"/>
      <c r="P117" s="8"/>
      <c r="Q117" s="7"/>
      <c r="R117" s="7"/>
      <c r="S117" s="7"/>
      <c r="T117" s="7"/>
      <c r="U117" s="7"/>
      <c r="Y117" s="66"/>
    </row>
    <row r="118" spans="2:25" hidden="1">
      <c r="B118" s="94">
        <v>7</v>
      </c>
      <c r="C118" s="38">
        <v>7</v>
      </c>
      <c r="D118" s="38">
        <f>_xlfn.RANK.AVG(H118,H112:H127,1)</f>
        <v>7</v>
      </c>
      <c r="E118" s="137">
        <f t="shared" ref="E118:G118" si="126">E96</f>
        <v>0</v>
      </c>
      <c r="F118" s="137">
        <f t="shared" si="126"/>
        <v>0</v>
      </c>
      <c r="G118" s="137">
        <f t="shared" si="126"/>
        <v>0</v>
      </c>
      <c r="H118" s="38">
        <f t="shared" si="117"/>
        <v>100000007</v>
      </c>
      <c r="I118" s="38">
        <f>I111+C118</f>
        <v>99999907</v>
      </c>
      <c r="J118" s="38">
        <f t="shared" si="118"/>
        <v>7</v>
      </c>
      <c r="K118" s="38">
        <f>VLOOKUP(C118,D112:G127,4,FALSE)</f>
        <v>0</v>
      </c>
      <c r="L118" s="38">
        <f t="shared" si="122"/>
        <v>0</v>
      </c>
      <c r="M118" s="38">
        <f t="shared" si="119"/>
        <v>0</v>
      </c>
      <c r="N118" s="8">
        <f t="shared" si="120"/>
        <v>0</v>
      </c>
      <c r="O118" s="8"/>
      <c r="P118" s="8"/>
      <c r="Q118" s="7"/>
      <c r="R118" s="7"/>
      <c r="S118" s="7"/>
      <c r="T118" s="7"/>
      <c r="U118" s="7"/>
      <c r="Y118" s="66"/>
    </row>
    <row r="119" spans="2:25" hidden="1">
      <c r="B119" s="94">
        <v>8</v>
      </c>
      <c r="C119" s="38">
        <v>8</v>
      </c>
      <c r="D119" s="38">
        <f>_xlfn.RANK.AVG(H119,H112:H127,1)</f>
        <v>8</v>
      </c>
      <c r="E119" s="137">
        <f t="shared" ref="E119:G119" si="127">E97</f>
        <v>0</v>
      </c>
      <c r="F119" s="137">
        <f t="shared" si="127"/>
        <v>0</v>
      </c>
      <c r="G119" s="137">
        <f t="shared" si="127"/>
        <v>0</v>
      </c>
      <c r="H119" s="38">
        <f t="shared" si="117"/>
        <v>100000008</v>
      </c>
      <c r="I119" s="38">
        <f>I111+C119</f>
        <v>99999908</v>
      </c>
      <c r="J119" s="38">
        <f t="shared" si="118"/>
        <v>8</v>
      </c>
      <c r="K119" s="38">
        <f>VLOOKUP(C119,D112:G127,4,FALSE)</f>
        <v>0</v>
      </c>
      <c r="L119" s="38">
        <f t="shared" si="122"/>
        <v>0</v>
      </c>
      <c r="M119" s="38">
        <f t="shared" si="119"/>
        <v>0</v>
      </c>
      <c r="N119" s="8">
        <f t="shared" si="120"/>
        <v>0</v>
      </c>
      <c r="O119" s="8"/>
      <c r="P119" s="8"/>
      <c r="Q119" s="7"/>
      <c r="R119" s="7"/>
      <c r="S119" s="7"/>
      <c r="T119" s="7"/>
      <c r="U119" s="7"/>
      <c r="Y119" s="66"/>
    </row>
    <row r="120" spans="2:25" hidden="1">
      <c r="B120" s="94">
        <v>9</v>
      </c>
      <c r="C120" s="38">
        <v>9</v>
      </c>
      <c r="D120" s="38">
        <f>_xlfn.RANK.AVG(H120,H112:H127,1)</f>
        <v>9</v>
      </c>
      <c r="E120" s="137">
        <f>E101</f>
        <v>0</v>
      </c>
      <c r="F120" s="137">
        <f t="shared" ref="F120:G120" si="128">F101</f>
        <v>0</v>
      </c>
      <c r="G120" s="137">
        <f t="shared" si="128"/>
        <v>0</v>
      </c>
      <c r="H120" s="38">
        <f t="shared" si="117"/>
        <v>100000009</v>
      </c>
      <c r="I120" s="38">
        <f>I111+C120</f>
        <v>99999909</v>
      </c>
      <c r="J120" s="38">
        <f t="shared" si="118"/>
        <v>9</v>
      </c>
      <c r="K120" s="38">
        <f>VLOOKUP(C120,D112:G127,4,FALSE)</f>
        <v>0</v>
      </c>
      <c r="L120" s="38">
        <f t="shared" si="122"/>
        <v>0</v>
      </c>
      <c r="M120" s="38">
        <f t="shared" si="119"/>
        <v>0</v>
      </c>
      <c r="N120" s="8">
        <f t="shared" si="120"/>
        <v>0</v>
      </c>
      <c r="O120" s="8"/>
      <c r="P120" s="8"/>
      <c r="Q120" s="7"/>
      <c r="R120" s="7"/>
      <c r="S120" s="7"/>
      <c r="T120" s="7"/>
      <c r="U120" s="7"/>
      <c r="Y120" s="66"/>
    </row>
    <row r="121" spans="2:25" hidden="1">
      <c r="B121" s="94">
        <v>10</v>
      </c>
      <c r="C121" s="38">
        <v>10</v>
      </c>
      <c r="D121" s="38">
        <f>_xlfn.RANK.AVG(H121,H112:H127,1)</f>
        <v>10</v>
      </c>
      <c r="E121" s="137">
        <f t="shared" ref="E121:G121" si="129">E102</f>
        <v>0</v>
      </c>
      <c r="F121" s="137">
        <f t="shared" si="129"/>
        <v>0</v>
      </c>
      <c r="G121" s="137">
        <f t="shared" si="129"/>
        <v>0</v>
      </c>
      <c r="H121" s="38">
        <f t="shared" si="117"/>
        <v>100000010</v>
      </c>
      <c r="I121" s="38">
        <f>I111+C121</f>
        <v>99999910</v>
      </c>
      <c r="J121" s="38">
        <f t="shared" si="118"/>
        <v>10</v>
      </c>
      <c r="K121" s="38">
        <f>VLOOKUP(C121,D112:G127,4,FALSE)</f>
        <v>0</v>
      </c>
      <c r="L121" s="38">
        <f t="shared" si="122"/>
        <v>0</v>
      </c>
      <c r="M121" s="38">
        <f t="shared" si="119"/>
        <v>0</v>
      </c>
      <c r="N121" s="8">
        <f t="shared" si="120"/>
        <v>0</v>
      </c>
      <c r="O121" s="8"/>
      <c r="P121" s="8"/>
      <c r="Q121" s="7"/>
      <c r="R121" s="7"/>
      <c r="S121" s="7"/>
      <c r="T121" s="7"/>
      <c r="U121" s="7"/>
      <c r="Y121" s="66"/>
    </row>
    <row r="122" spans="2:25" hidden="1">
      <c r="B122" s="94">
        <v>11</v>
      </c>
      <c r="C122" s="38">
        <v>11</v>
      </c>
      <c r="D122" s="38">
        <f>_xlfn.RANK.AVG(H122,H112:H127,1)</f>
        <v>11</v>
      </c>
      <c r="E122" s="137">
        <f t="shared" ref="E122:G122" si="130">E103</f>
        <v>0</v>
      </c>
      <c r="F122" s="137">
        <f t="shared" si="130"/>
        <v>0</v>
      </c>
      <c r="G122" s="137">
        <f t="shared" si="130"/>
        <v>0</v>
      </c>
      <c r="H122" s="38">
        <f t="shared" si="117"/>
        <v>100000011</v>
      </c>
      <c r="I122" s="38">
        <f>I111+C122</f>
        <v>99999911</v>
      </c>
      <c r="J122" s="38">
        <f t="shared" si="118"/>
        <v>11</v>
      </c>
      <c r="K122" s="38">
        <f>VLOOKUP(C122,D112:G127,4,FALSE)</f>
        <v>0</v>
      </c>
      <c r="L122" s="38">
        <f t="shared" si="122"/>
        <v>0</v>
      </c>
      <c r="M122" s="38">
        <f t="shared" si="119"/>
        <v>0</v>
      </c>
      <c r="N122" s="8">
        <f t="shared" si="120"/>
        <v>0</v>
      </c>
      <c r="O122" s="8"/>
      <c r="P122" s="8"/>
      <c r="Q122" s="7"/>
      <c r="R122" s="7"/>
      <c r="S122" s="7"/>
      <c r="T122" s="7"/>
      <c r="U122" s="7"/>
      <c r="Y122" s="66"/>
    </row>
    <row r="123" spans="2:25" hidden="1">
      <c r="B123" s="94">
        <v>12</v>
      </c>
      <c r="C123" s="38">
        <v>12</v>
      </c>
      <c r="D123" s="38">
        <f>_xlfn.RANK.AVG(H123,H112:H127,1)</f>
        <v>12</v>
      </c>
      <c r="E123" s="137">
        <f t="shared" ref="E123:G123" si="131">E104</f>
        <v>0</v>
      </c>
      <c r="F123" s="137">
        <f t="shared" si="131"/>
        <v>0</v>
      </c>
      <c r="G123" s="137">
        <f t="shared" si="131"/>
        <v>0</v>
      </c>
      <c r="H123" s="38">
        <f t="shared" si="117"/>
        <v>100000012</v>
      </c>
      <c r="I123" s="38">
        <f>I111+C123</f>
        <v>99999912</v>
      </c>
      <c r="J123" s="38">
        <f t="shared" si="118"/>
        <v>12</v>
      </c>
      <c r="K123" s="38">
        <f>VLOOKUP(C123,D112:G127,4,FALSE)</f>
        <v>0</v>
      </c>
      <c r="L123" s="38">
        <f>IF(K123&lt;0.1,0,IF(K123=K122,1,0))</f>
        <v>0</v>
      </c>
      <c r="M123" s="38">
        <f t="shared" si="119"/>
        <v>0</v>
      </c>
      <c r="N123" s="8">
        <f t="shared" si="120"/>
        <v>0</v>
      </c>
      <c r="O123" s="8"/>
      <c r="P123" s="8"/>
      <c r="Q123" s="7"/>
      <c r="R123" s="7"/>
      <c r="S123" s="7"/>
      <c r="T123" s="7"/>
      <c r="U123" s="7"/>
      <c r="Y123" s="66"/>
    </row>
    <row r="124" spans="2:25" hidden="1">
      <c r="B124" s="94">
        <v>13</v>
      </c>
      <c r="C124" s="38">
        <v>13</v>
      </c>
      <c r="D124" s="38">
        <f>_xlfn.RANK.AVG(H124,H112:H127,1)</f>
        <v>13</v>
      </c>
      <c r="E124" s="137">
        <f t="shared" ref="E124:G124" si="132">E105</f>
        <v>0</v>
      </c>
      <c r="F124" s="137">
        <f t="shared" si="132"/>
        <v>0</v>
      </c>
      <c r="G124" s="137">
        <f t="shared" si="132"/>
        <v>0</v>
      </c>
      <c r="H124" s="38">
        <f t="shared" si="117"/>
        <v>100000013</v>
      </c>
      <c r="I124" s="38">
        <f>I111+C124</f>
        <v>99999913</v>
      </c>
      <c r="J124" s="38">
        <f t="shared" si="118"/>
        <v>13</v>
      </c>
      <c r="K124" s="38">
        <f>VLOOKUP(C124,D112:G127,4,FALSE)</f>
        <v>0</v>
      </c>
      <c r="L124" s="38">
        <f t="shared" ref="L124:L127" si="133">IF(K124&lt;0.1,0,IF(K124=K123,1,0))</f>
        <v>0</v>
      </c>
      <c r="M124" s="38">
        <f t="shared" si="119"/>
        <v>0</v>
      </c>
      <c r="N124" s="8">
        <f t="shared" si="120"/>
        <v>0</v>
      </c>
      <c r="O124" s="8"/>
      <c r="P124" s="8"/>
      <c r="Q124" s="7"/>
      <c r="R124" s="7"/>
      <c r="S124" s="7"/>
      <c r="T124" s="7"/>
      <c r="U124" s="7"/>
      <c r="Y124" s="66"/>
    </row>
    <row r="125" spans="2:25" hidden="1">
      <c r="B125" s="94">
        <v>14</v>
      </c>
      <c r="C125" s="38">
        <v>14</v>
      </c>
      <c r="D125" s="38">
        <f>_xlfn.RANK.AVG(H125,H112:H127,1)</f>
        <v>14</v>
      </c>
      <c r="E125" s="137">
        <f t="shared" ref="E125:G125" si="134">E106</f>
        <v>0</v>
      </c>
      <c r="F125" s="137">
        <f t="shared" si="134"/>
        <v>0</v>
      </c>
      <c r="G125" s="137">
        <f t="shared" si="134"/>
        <v>0</v>
      </c>
      <c r="H125" s="38">
        <f t="shared" si="117"/>
        <v>100000014</v>
      </c>
      <c r="I125" s="38">
        <f>I111+C125</f>
        <v>99999914</v>
      </c>
      <c r="J125" s="38">
        <f t="shared" si="118"/>
        <v>14</v>
      </c>
      <c r="K125" s="38">
        <f>VLOOKUP(C125,D112:G127,4,FALSE)</f>
        <v>0</v>
      </c>
      <c r="L125" s="38">
        <f t="shared" si="133"/>
        <v>0</v>
      </c>
      <c r="M125" s="38">
        <f t="shared" si="119"/>
        <v>0</v>
      </c>
      <c r="N125" s="8">
        <f t="shared" si="120"/>
        <v>0</v>
      </c>
      <c r="O125" s="8"/>
      <c r="P125" s="8"/>
      <c r="Q125" s="7"/>
      <c r="R125" s="7"/>
      <c r="S125" s="7"/>
      <c r="T125" s="7"/>
      <c r="U125" s="7"/>
      <c r="Y125" s="66"/>
    </row>
    <row r="126" spans="2:25" hidden="1">
      <c r="B126" s="94">
        <v>15</v>
      </c>
      <c r="C126" s="38">
        <v>15</v>
      </c>
      <c r="D126" s="38">
        <f>_xlfn.RANK.AVG(H126,H112:H127,1)</f>
        <v>15</v>
      </c>
      <c r="E126" s="137">
        <f t="shared" ref="E126:G126" si="135">E107</f>
        <v>0</v>
      </c>
      <c r="F126" s="137">
        <f t="shared" si="135"/>
        <v>0</v>
      </c>
      <c r="G126" s="137">
        <f t="shared" si="135"/>
        <v>0</v>
      </c>
      <c r="H126" s="38">
        <f t="shared" si="117"/>
        <v>100000015</v>
      </c>
      <c r="I126" s="38">
        <f>I111+C126</f>
        <v>99999915</v>
      </c>
      <c r="J126" s="38">
        <f t="shared" si="118"/>
        <v>15</v>
      </c>
      <c r="K126" s="38">
        <f>VLOOKUP(C126,D112:G127,4,FALSE)</f>
        <v>0</v>
      </c>
      <c r="L126" s="38">
        <f t="shared" si="133"/>
        <v>0</v>
      </c>
      <c r="M126" s="38">
        <f>IF(K126&lt;0.1,0,IF(K127=K126,1,0))</f>
        <v>0</v>
      </c>
      <c r="N126" s="8">
        <f t="shared" si="120"/>
        <v>0</v>
      </c>
      <c r="O126" s="8"/>
      <c r="P126" s="8"/>
      <c r="Q126" s="7"/>
      <c r="R126" s="7"/>
      <c r="S126" s="7"/>
      <c r="T126" s="7"/>
      <c r="U126" s="7"/>
      <c r="Y126" s="66"/>
    </row>
    <row r="127" spans="2:25" hidden="1">
      <c r="B127" s="94">
        <v>16</v>
      </c>
      <c r="C127" s="38">
        <v>16</v>
      </c>
      <c r="D127" s="38">
        <f>_xlfn.RANK.AVG(H127,H112:H127,1)</f>
        <v>16</v>
      </c>
      <c r="E127" s="137">
        <f t="shared" ref="E127:G127" si="136">E108</f>
        <v>0</v>
      </c>
      <c r="F127" s="137">
        <f t="shared" si="136"/>
        <v>0</v>
      </c>
      <c r="G127" s="137">
        <f t="shared" si="136"/>
        <v>0</v>
      </c>
      <c r="H127" s="38">
        <f t="shared" si="117"/>
        <v>100000016</v>
      </c>
      <c r="I127" s="38">
        <f>I111+C127</f>
        <v>99999916</v>
      </c>
      <c r="J127" s="38">
        <f t="shared" si="118"/>
        <v>16</v>
      </c>
      <c r="K127" s="38">
        <f>VLOOKUP(C127,D112:G127,4,FALSE)</f>
        <v>0</v>
      </c>
      <c r="L127" s="38">
        <f t="shared" si="133"/>
        <v>0</v>
      </c>
      <c r="M127" s="38">
        <v>0</v>
      </c>
      <c r="N127" s="8">
        <f t="shared" si="120"/>
        <v>0</v>
      </c>
      <c r="O127" s="8"/>
      <c r="P127" s="8"/>
      <c r="Q127" s="7"/>
      <c r="R127" s="7"/>
      <c r="S127" s="7"/>
      <c r="T127" s="7"/>
      <c r="U127" s="7"/>
      <c r="Y127" s="66"/>
    </row>
    <row r="128" spans="2:25" hidden="1">
      <c r="B128" s="150"/>
      <c r="E128" s="17"/>
      <c r="F128" s="17"/>
      <c r="G128" s="17"/>
      <c r="K128" s="150"/>
      <c r="N128" s="8"/>
      <c r="O128" s="8"/>
      <c r="P128" s="8"/>
      <c r="Q128" s="7"/>
      <c r="R128" s="7"/>
      <c r="S128" s="7"/>
      <c r="T128" s="7"/>
      <c r="U128" s="7"/>
      <c r="Y128" s="66"/>
    </row>
    <row r="129" spans="1:36">
      <c r="A129" s="3" t="s">
        <v>0</v>
      </c>
      <c r="B129" s="141" t="s">
        <v>455</v>
      </c>
      <c r="C129" s="152" t="s">
        <v>456</v>
      </c>
      <c r="D129" s="153" t="s">
        <v>457</v>
      </c>
      <c r="E129" s="3"/>
      <c r="F129" s="3"/>
      <c r="G129" s="67"/>
      <c r="H129" s="3" t="str">
        <f>H76</f>
        <v>line base</v>
      </c>
      <c r="I129" s="3" t="str">
        <f>I76</f>
        <v>step</v>
      </c>
      <c r="J129" s="3"/>
      <c r="K129" s="3"/>
      <c r="L129" s="3"/>
      <c r="M129" s="3"/>
      <c r="N129" s="3"/>
      <c r="O129" s="3"/>
      <c r="P129" s="3"/>
      <c r="Q129" s="3"/>
      <c r="R129" s="3"/>
      <c r="S129" s="3"/>
      <c r="T129" s="3"/>
      <c r="U129" s="3"/>
      <c r="V129" s="3"/>
      <c r="W129" s="3"/>
      <c r="X129" s="3"/>
      <c r="Y129" s="3"/>
      <c r="Z129" s="3"/>
      <c r="AA129" s="3"/>
    </row>
    <row r="130" spans="1:36">
      <c r="A130" s="3">
        <f>C76</f>
        <v>200</v>
      </c>
      <c r="B130" s="44" t="s">
        <v>286</v>
      </c>
      <c r="C130" s="44" t="s">
        <v>62</v>
      </c>
      <c r="D130" s="159" t="str">
        <f>CONCATENATE(D88," &amp; ",D99)</f>
        <v xml:space="preserve"> &amp; </v>
      </c>
      <c r="E130" s="37" t="s">
        <v>63</v>
      </c>
      <c r="F130" s="37" t="str">
        <f>F77</f>
        <v>Perf. Minutes</v>
      </c>
      <c r="G130" s="63" t="str">
        <f>G77</f>
        <v>Perf. Seconds</v>
      </c>
      <c r="H130" s="37">
        <f>VLOOKUP(A130,ADMIN2026!$O$146:$Z$166,12,FALSE)</f>
        <v>4</v>
      </c>
      <c r="I130" s="37">
        <f>$I$3</f>
        <v>24</v>
      </c>
      <c r="J130" s="37" t="s">
        <v>79</v>
      </c>
      <c r="K130" s="37" t="s">
        <v>59</v>
      </c>
      <c r="L130" s="37" t="s">
        <v>83</v>
      </c>
      <c r="M130" s="3" t="s">
        <v>132</v>
      </c>
      <c r="N130" s="3" t="s">
        <v>132</v>
      </c>
      <c r="O130" s="3" t="s">
        <v>133</v>
      </c>
      <c r="P130" s="3" t="s">
        <v>193</v>
      </c>
      <c r="Q130" s="3" t="s">
        <v>137</v>
      </c>
      <c r="R130" s="3" t="s">
        <v>192</v>
      </c>
      <c r="S130" s="3" t="s">
        <v>134</v>
      </c>
      <c r="T130" s="3" t="s">
        <v>135</v>
      </c>
      <c r="U130" s="3" t="s">
        <v>194</v>
      </c>
      <c r="V130" s="3" t="s">
        <v>195</v>
      </c>
      <c r="W130" s="3" t="s">
        <v>197</v>
      </c>
      <c r="X130" s="3" t="s">
        <v>136</v>
      </c>
      <c r="Y130" s="3" t="s">
        <v>236</v>
      </c>
      <c r="Z130" s="3" t="s">
        <v>467</v>
      </c>
      <c r="AA130" s="3"/>
    </row>
    <row r="131" spans="1:36">
      <c r="A131" s="64" t="str">
        <f>$A$4</f>
        <v>WOMEN</v>
      </c>
      <c r="B131" s="37" t="s">
        <v>59</v>
      </c>
      <c r="C131" s="37" t="s">
        <v>60</v>
      </c>
      <c r="D131" s="37" t="s">
        <v>61</v>
      </c>
      <c r="E131" s="37" t="s">
        <v>108</v>
      </c>
      <c r="F131" s="37" t="str">
        <f>F78</f>
        <v>Whole mins.</v>
      </c>
      <c r="G131" s="63" t="str">
        <f>G78</f>
        <v>xx.yy or xx.y</v>
      </c>
      <c r="H131" s="37" t="str">
        <f>H78</f>
        <v>line to look up</v>
      </c>
      <c r="I131" s="37"/>
      <c r="J131" s="37" t="s">
        <v>80</v>
      </c>
      <c r="K131" s="37" t="s">
        <v>80</v>
      </c>
      <c r="L131" s="37" t="s">
        <v>80</v>
      </c>
      <c r="M131" s="3" t="s">
        <v>192</v>
      </c>
      <c r="N131" s="3" t="s">
        <v>130</v>
      </c>
      <c r="O131" s="3" t="s">
        <v>130</v>
      </c>
      <c r="P131" s="3" t="s">
        <v>130</v>
      </c>
      <c r="Q131" s="3" t="s">
        <v>131</v>
      </c>
      <c r="R131" s="3" t="s">
        <v>131</v>
      </c>
      <c r="S131" s="3" t="s">
        <v>131</v>
      </c>
      <c r="T131" s="3" t="s">
        <v>131</v>
      </c>
      <c r="U131" s="3" t="s">
        <v>131</v>
      </c>
      <c r="V131" s="3" t="s">
        <v>196</v>
      </c>
      <c r="W131" s="3" t="s">
        <v>196</v>
      </c>
      <c r="X131" s="3" t="s">
        <v>146</v>
      </c>
      <c r="Y131" s="3" t="s">
        <v>237</v>
      </c>
      <c r="Z131" s="3" t="s">
        <v>461</v>
      </c>
      <c r="AA131" s="3"/>
      <c r="AC131" t="str">
        <f>ADMIN2026!$D$12</f>
        <v>B&amp;R</v>
      </c>
      <c r="AD131" t="str">
        <f>ADMIN2026!$D$13</f>
        <v>Chelt</v>
      </c>
      <c r="AE131" t="str">
        <f>ADMIN2026!$D$14</f>
        <v>D&amp;S</v>
      </c>
      <c r="AF131" t="str">
        <f>ADMIN2026!$D$15</f>
        <v>HereF</v>
      </c>
      <c r="AG131" t="str">
        <f>ADMIN2026!$D$16</f>
        <v>K&amp;S</v>
      </c>
      <c r="AH131" t="str">
        <f>ADMIN2026!$D$17</f>
        <v>Tipton</v>
      </c>
      <c r="AI131" t="str">
        <f>ADMIN2026!$D$18</f>
        <v>Worc</v>
      </c>
      <c r="AJ131" t="str">
        <f>ADMIN2026!$D$19</f>
        <v>Yate</v>
      </c>
    </row>
    <row r="132" spans="1:36">
      <c r="B132" s="94">
        <v>1</v>
      </c>
      <c r="C132" s="38" t="str">
        <f>IF(D132="","",HLOOKUP(D132,ADMIN2026!$O$146:$Y$214,H132,FALSE))</f>
        <v/>
      </c>
      <c r="D132" s="38" t="str">
        <f>IF(E132="","",VLOOKUP(E132,ADMIN2026!$B$112:$D$141,2,FALSE))</f>
        <v/>
      </c>
      <c r="E132" s="137" t="str">
        <f>IF(VLOOKUP(I132,D112:H127,5,FALSE)&gt;10000*10000,"",VLOOKUP(I132,D112:H127,2,FALSE))</f>
        <v/>
      </c>
      <c r="F132" s="137" t="str">
        <f>IF(VLOOKUP(I132,D112:H127,5,FALSE)&gt;10000*10000,"",VLOOKUP(I132,D112:H127,3,FALSE))</f>
        <v/>
      </c>
      <c r="G132" s="137" t="str">
        <f>IF(VLOOKUP(I132,D112:H127,5,FALSE)&gt;10000*10000,"",VLOOKUP(I132,D112:H127,4,FALSE))</f>
        <v/>
      </c>
      <c r="H132" s="38">
        <f>IF(E132&gt;101,H130+2*I130,IF(E132&gt;10,H130+I130,IF(E132&gt;0,H130,"")))</f>
        <v>52</v>
      </c>
      <c r="I132" s="38">
        <v>1</v>
      </c>
      <c r="J132" s="38">
        <f>VLOOKUP(B132,ADMIN2026!$B$64:$F$79,3,FALSE)*IF(G132="DQ",0,1)*IF(G132="DNF",0,1)*IF(G132="DNS",0,1)*IF(G132="",0,1)</f>
        <v>0</v>
      </c>
      <c r="K132" s="94">
        <f>J132</f>
        <v>0</v>
      </c>
      <c r="L132" s="38">
        <f>IF(D132="",0,IF(G132="NT",0,IF(G132="DQ",0,IF(G132="DNF",0,IF(G132="DNS",0,IF(F132+G132&lt;0.1,0,IF(60*F132+G132&gt;VLOOKUP(A130,ADMIN2026!$G$91:$I$109,3,FALSE),0,ADMIN2026!$D$89)))))))</f>
        <v>0</v>
      </c>
      <c r="M132" t="e">
        <f>INT(G132/10)</f>
        <v>#VALUE!</v>
      </c>
      <c r="N132" s="8" t="e">
        <f>INT(G132)-10*M132</f>
        <v>#VALUE!</v>
      </c>
      <c r="O132" s="8" t="e">
        <f t="shared" ref="O132:O147" si="137">INT((INT(10*(G132-N132-10*M132)+0.001))/1)</f>
        <v>#VALUE!</v>
      </c>
      <c r="P132" s="8" t="e">
        <f>INT(100*(G132-N132-10*M132-O132/10)+0.5)</f>
        <v>#VALUE!</v>
      </c>
      <c r="Q132" s="7" t="str">
        <f>F132</f>
        <v/>
      </c>
      <c r="R132" s="7" t="e">
        <f>M132</f>
        <v>#VALUE!</v>
      </c>
      <c r="S132" s="7" t="e">
        <f>N132</f>
        <v>#VALUE!</v>
      </c>
      <c r="T132" s="7" t="e">
        <f>O132</f>
        <v>#VALUE!</v>
      </c>
      <c r="U132" s="7" t="e">
        <f>P132</f>
        <v>#VALUE!</v>
      </c>
      <c r="V132" t="str">
        <f>IF(G132="DQ","DQ",IF(G132="NT","NT",IF(G132="DNF","DNF",IF(G132="DNS","DNS",IF(D132="","",IF(F132="",IF(M132&gt;0,CONCATENATE(R132,S132,".",T132),CONCATENATE(S132,".",T132)),CONCATENATE(Q132,":",R132,S132,".",T132)))))))</f>
        <v/>
      </c>
      <c r="W132" t="str">
        <f>IF(G132="DQ","DQ",IF(G132="NT","NT",IF(G132="DNF","DNF",IF(G132="DNS","DNS",IF(D132="","",IF(F132="",IF(M132&gt;0,CONCATENATE(R132,S132,".",T132,U132),CONCATENATE(S132,".",T132,U132)),CONCATENATE(Q132,":",R132,S132,".",T132,U132)))))))</f>
        <v/>
      </c>
      <c r="X132" t="str">
        <f>IF(ADMIN2026!$G$8="Photo-finish timing",W132,V132)</f>
        <v/>
      </c>
      <c r="Y132" s="66" t="str">
        <f>IF(E132="","",IF(ADMIN2026!$G$8=ADMIN2026!$D$8,"",IF(P132&gt;0.5,"error 1/100th entry noted","")))</f>
        <v/>
      </c>
      <c r="Z132" t="str">
        <f>IF(N112&gt;0.5,"TIE?","")</f>
        <v/>
      </c>
      <c r="AC132">
        <f>IF($D132=AC$1,$K132+$L132,0)</f>
        <v>0</v>
      </c>
      <c r="AD132">
        <f t="shared" ref="AD132:AJ147" si="138">IF($D132=AD$1,$K132+$L132,0)</f>
        <v>0</v>
      </c>
      <c r="AE132">
        <f t="shared" si="138"/>
        <v>0</v>
      </c>
      <c r="AF132">
        <f t="shared" si="138"/>
        <v>0</v>
      </c>
      <c r="AG132">
        <f t="shared" si="138"/>
        <v>0</v>
      </c>
      <c r="AH132">
        <f t="shared" si="138"/>
        <v>0</v>
      </c>
      <c r="AI132">
        <f t="shared" si="138"/>
        <v>0</v>
      </c>
      <c r="AJ132">
        <f t="shared" si="138"/>
        <v>0</v>
      </c>
    </row>
    <row r="133" spans="1:36">
      <c r="B133" s="94">
        <v>2</v>
      </c>
      <c r="C133" s="38" t="str">
        <f>IF(D133="","",HLOOKUP(D133,ADMIN2026!$O$146:$Y$214,H133,FALSE))</f>
        <v/>
      </c>
      <c r="D133" s="38" t="str">
        <f>IF(E133="","",VLOOKUP(E133,ADMIN2026!$B$112:$D$141,2,FALSE))</f>
        <v/>
      </c>
      <c r="E133" s="137" t="str">
        <f>IF(VLOOKUP(I133,D112:H127,5,FALSE)&gt;10000*10000,"",VLOOKUP(I133,D112:H127,2,FALSE))</f>
        <v/>
      </c>
      <c r="F133" s="137" t="str">
        <f>IF(VLOOKUP(I133,D112:H127,5,FALSE)&gt;10000*10000,"",VLOOKUP(I133,D112:H127,3,FALSE))</f>
        <v/>
      </c>
      <c r="G133" s="137" t="str">
        <f>IF(VLOOKUP(I133,D112:H127,5,FALSE)&gt;10000*10000,"",VLOOKUP(I133,D112:H127,4,FALSE))</f>
        <v/>
      </c>
      <c r="H133" s="38">
        <f>IF(E133&gt;101,H130+2*I130,IF(E133&gt;10,H130+I130,IF(E133&gt;0,H130,"")))</f>
        <v>52</v>
      </c>
      <c r="I133" s="38">
        <v>2</v>
      </c>
      <c r="J133" s="38">
        <f>VLOOKUP(B133,ADMIN2026!$B$64:$F$79,3,FALSE)*IF(G133="DQ",0,1)*IF(G133="DNF",0,1)*IF(G133="DNS",0,1)*IF(G133="",0,1)</f>
        <v>0</v>
      </c>
      <c r="K133" s="94">
        <f t="shared" ref="K133:K139" si="139">J133</f>
        <v>0</v>
      </c>
      <c r="L133" s="38">
        <f>IF(D133="",0,IF(G133="NT",0,IF(G133="DQ",0,IF(G133="DNF",0,IF(G133="DNS",0,IF(F133+G133&lt;0.1,0,IF(60*F133+G133&gt;VLOOKUP(A130,ADMIN2026!$G$91:$I$109,3,FALSE),0,ADMIN2026!$D$89)))))))</f>
        <v>0</v>
      </c>
      <c r="M133" t="e">
        <f t="shared" ref="M133:M139" si="140">INT(G133/10)</f>
        <v>#VALUE!</v>
      </c>
      <c r="N133" s="8" t="e">
        <f t="shared" ref="N133:N139" si="141">INT(G133)-10*M133</f>
        <v>#VALUE!</v>
      </c>
      <c r="O133" s="8" t="e">
        <f t="shared" si="137"/>
        <v>#VALUE!</v>
      </c>
      <c r="P133" s="8" t="e">
        <f t="shared" ref="P133:P139" si="142">INT(100*(G133-N133-10*M133-O133/10)+0.5)</f>
        <v>#VALUE!</v>
      </c>
      <c r="Q133" s="7" t="str">
        <f t="shared" ref="Q133:Q139" si="143">F133</f>
        <v/>
      </c>
      <c r="R133" s="7" t="e">
        <f t="shared" ref="R133:R139" si="144">M133</f>
        <v>#VALUE!</v>
      </c>
      <c r="S133" s="7" t="e">
        <f t="shared" ref="S133:S139" si="145">N133</f>
        <v>#VALUE!</v>
      </c>
      <c r="T133" s="7" t="e">
        <f t="shared" ref="T133:T139" si="146">O133</f>
        <v>#VALUE!</v>
      </c>
      <c r="U133" s="7" t="e">
        <f t="shared" ref="U133:U139" si="147">P133</f>
        <v>#VALUE!</v>
      </c>
      <c r="V133" t="str">
        <f t="shared" ref="V133:V139" si="148">IF(G133="DQ","DQ",IF(G133="NT","NT",IF(G133="DNF","DNF",IF(G133="DNS","DNS",IF(D133="","",IF(F133="",IF(M133&gt;0,CONCATENATE(R133,S133,".",T133),CONCATENATE(S133,".",T133)),CONCATENATE(Q133,":",R133,S133,".",T133)))))))</f>
        <v/>
      </c>
      <c r="W133" t="str">
        <f t="shared" ref="W133:W139" si="149">IF(G133="DQ","DQ",IF(G133="NT","NT",IF(G133="DNF","DNF",IF(G133="DNS","DNS",IF(D133="","",IF(F133="",IF(M133&gt;0,CONCATENATE(R133,S133,".",T133,U133),CONCATENATE(S133,".",T133,U133)),CONCATENATE(Q133,":",R133,S133,".",T133,U133)))))))</f>
        <v/>
      </c>
      <c r="X133" t="str">
        <f>IF(ADMIN2026!$G$8="Photo-finish timing",W133,V133)</f>
        <v/>
      </c>
      <c r="Y133" s="66" t="str">
        <f>IF(E133="","",IF(ADMIN2026!$G$8=ADMIN2026!$D$8,"",IF(P133&gt;0.5,"error 1/100th entry noted","")))</f>
        <v/>
      </c>
      <c r="Z133" t="str">
        <f t="shared" ref="Z133:Z147" si="150">IF(N113&gt;0.5,"TIE?","")</f>
        <v/>
      </c>
      <c r="AC133">
        <f t="shared" ref="AC133:AC139" si="151">IF($D133=AC$1,$K133+$L133,0)</f>
        <v>0</v>
      </c>
      <c r="AD133">
        <f t="shared" si="138"/>
        <v>0</v>
      </c>
      <c r="AE133">
        <f t="shared" si="138"/>
        <v>0</v>
      </c>
      <c r="AF133">
        <f t="shared" si="138"/>
        <v>0</v>
      </c>
      <c r="AG133">
        <f t="shared" si="138"/>
        <v>0</v>
      </c>
      <c r="AH133">
        <f t="shared" si="138"/>
        <v>0</v>
      </c>
      <c r="AI133">
        <f t="shared" si="138"/>
        <v>0</v>
      </c>
      <c r="AJ133">
        <f t="shared" si="138"/>
        <v>0</v>
      </c>
    </row>
    <row r="134" spans="1:36">
      <c r="B134" s="94">
        <v>3</v>
      </c>
      <c r="C134" s="38" t="str">
        <f>IF(D134="","",HLOOKUP(D134,ADMIN2026!$O$146:$Y$214,H134,FALSE))</f>
        <v/>
      </c>
      <c r="D134" s="38" t="str">
        <f>IF(E134="","",VLOOKUP(E134,ADMIN2026!$B$112:$D$141,2,FALSE))</f>
        <v/>
      </c>
      <c r="E134" s="137" t="str">
        <f>IF(VLOOKUP(I134,D112:H127,5,FALSE)&gt;10000*10000,"",VLOOKUP(I134,D112:H127,2,FALSE))</f>
        <v/>
      </c>
      <c r="F134" s="137" t="str">
        <f>IF(VLOOKUP(I134,D112:H127,5,FALSE)&gt;10000*10000,"",VLOOKUP(I134,D112:H127,3,FALSE))</f>
        <v/>
      </c>
      <c r="G134" s="137" t="str">
        <f>IF(VLOOKUP(I134,D112:H127,5,FALSE)&gt;10000*10000,"",VLOOKUP(I134,D112:H127,4,FALSE))</f>
        <v/>
      </c>
      <c r="H134" s="38">
        <f>IF(E134&gt;101,H130+2*I130,IF(E134&gt;10,H130+I130,IF(E134&gt;0,H130,"")))</f>
        <v>52</v>
      </c>
      <c r="I134" s="38">
        <v>3</v>
      </c>
      <c r="J134" s="38">
        <f>VLOOKUP(B134,ADMIN2026!$B$64:$F$79,3,FALSE)*IF(G134="DQ",0,1)*IF(G134="DNF",0,1)*IF(G134="DNS",0,1)*IF(G134="",0,1)</f>
        <v>0</v>
      </c>
      <c r="K134" s="94">
        <f t="shared" si="139"/>
        <v>0</v>
      </c>
      <c r="L134" s="38">
        <f>IF(D134="",0,IF(G134="NT",0,IF(G134="DQ",0,IF(G134="DNF",0,IF(G134="DNS",0,IF(F134+G134&lt;0.1,0,IF(60*F134+G134&gt;VLOOKUP(A130,ADMIN2026!$G$91:$I$109,3,FALSE),0,ADMIN2026!$D$89)))))))</f>
        <v>0</v>
      </c>
      <c r="M134" t="e">
        <f t="shared" si="140"/>
        <v>#VALUE!</v>
      </c>
      <c r="N134" s="8" t="e">
        <f t="shared" si="141"/>
        <v>#VALUE!</v>
      </c>
      <c r="O134" s="8" t="e">
        <f t="shared" si="137"/>
        <v>#VALUE!</v>
      </c>
      <c r="P134" s="8" t="e">
        <f t="shared" si="142"/>
        <v>#VALUE!</v>
      </c>
      <c r="Q134" s="7" t="str">
        <f t="shared" si="143"/>
        <v/>
      </c>
      <c r="R134" s="7" t="e">
        <f t="shared" si="144"/>
        <v>#VALUE!</v>
      </c>
      <c r="S134" s="7" t="e">
        <f t="shared" si="145"/>
        <v>#VALUE!</v>
      </c>
      <c r="T134" s="7" t="e">
        <f t="shared" si="146"/>
        <v>#VALUE!</v>
      </c>
      <c r="U134" s="7" t="e">
        <f t="shared" si="147"/>
        <v>#VALUE!</v>
      </c>
      <c r="V134" t="str">
        <f t="shared" si="148"/>
        <v/>
      </c>
      <c r="W134" t="str">
        <f t="shared" si="149"/>
        <v/>
      </c>
      <c r="X134" t="str">
        <f>IF(ADMIN2026!$G$8="Photo-finish timing",W134,V134)</f>
        <v/>
      </c>
      <c r="Y134" s="66" t="str">
        <f>IF(E134="","",IF(ADMIN2026!$G$8=ADMIN2026!$D$8,"",IF(P134&gt;0.5,"error 1/100th entry noted","")))</f>
        <v/>
      </c>
      <c r="Z134" t="str">
        <f t="shared" si="150"/>
        <v/>
      </c>
      <c r="AC134">
        <f t="shared" si="151"/>
        <v>0</v>
      </c>
      <c r="AD134">
        <f t="shared" si="138"/>
        <v>0</v>
      </c>
      <c r="AE134">
        <f t="shared" si="138"/>
        <v>0</v>
      </c>
      <c r="AF134">
        <f t="shared" si="138"/>
        <v>0</v>
      </c>
      <c r="AG134">
        <f t="shared" si="138"/>
        <v>0</v>
      </c>
      <c r="AH134">
        <f t="shared" si="138"/>
        <v>0</v>
      </c>
      <c r="AI134">
        <f t="shared" si="138"/>
        <v>0</v>
      </c>
      <c r="AJ134">
        <f t="shared" si="138"/>
        <v>0</v>
      </c>
    </row>
    <row r="135" spans="1:36">
      <c r="B135" s="94">
        <v>4</v>
      </c>
      <c r="C135" s="38" t="str">
        <f>IF(D135="","",HLOOKUP(D135,ADMIN2026!$O$146:$Y$214,H135,FALSE))</f>
        <v/>
      </c>
      <c r="D135" s="38" t="str">
        <f>IF(E135="","",VLOOKUP(E135,ADMIN2026!$B$112:$D$141,2,FALSE))</f>
        <v/>
      </c>
      <c r="E135" s="137" t="str">
        <f>IF(VLOOKUP(I135,D112:H127,5,FALSE)&gt;10000*10000,"",VLOOKUP(I135,D112:H127,2,FALSE))</f>
        <v/>
      </c>
      <c r="F135" s="137" t="str">
        <f>IF(VLOOKUP(I135,D112:H127,5,FALSE)&gt;10000*10000,"",VLOOKUP(I135,D112:H127,3,FALSE))</f>
        <v/>
      </c>
      <c r="G135" s="137" t="str">
        <f>IF(VLOOKUP(I135,D112:H127,5,FALSE)&gt;10000*10000,"",VLOOKUP(I135,D112:H127,4,FALSE))</f>
        <v/>
      </c>
      <c r="H135" s="38">
        <f>IF(E135&gt;101,H130+2*I130,IF(E135&gt;10,H130+I130,IF(E135&gt;0,H130,"")))</f>
        <v>52</v>
      </c>
      <c r="I135" s="38">
        <v>4</v>
      </c>
      <c r="J135" s="38">
        <f>VLOOKUP(B135,ADMIN2026!$B$64:$F$79,3,FALSE)*IF(G135="DQ",0,1)*IF(G135="DNF",0,1)*IF(G135="DNS",0,1)*IF(G135="",0,1)</f>
        <v>0</v>
      </c>
      <c r="K135" s="94">
        <f t="shared" si="139"/>
        <v>0</v>
      </c>
      <c r="L135" s="38">
        <f>IF(D135="",0,IF(G135="NT",0,IF(G135="DQ",0,IF(G135="DNF",0,IF(G135="DNS",0,IF(F135+G135&lt;0.1,0,IF(60*F135+G135&gt;VLOOKUP(A130,ADMIN2026!$G$91:$I$109,3,FALSE),0,ADMIN2026!$D$89)))))))</f>
        <v>0</v>
      </c>
      <c r="M135" t="e">
        <f t="shared" si="140"/>
        <v>#VALUE!</v>
      </c>
      <c r="N135" s="8" t="e">
        <f t="shared" si="141"/>
        <v>#VALUE!</v>
      </c>
      <c r="O135" s="8" t="e">
        <f t="shared" si="137"/>
        <v>#VALUE!</v>
      </c>
      <c r="P135" s="8" t="e">
        <f t="shared" si="142"/>
        <v>#VALUE!</v>
      </c>
      <c r="Q135" s="7" t="str">
        <f t="shared" si="143"/>
        <v/>
      </c>
      <c r="R135" s="7" t="e">
        <f t="shared" si="144"/>
        <v>#VALUE!</v>
      </c>
      <c r="S135" s="7" t="e">
        <f t="shared" si="145"/>
        <v>#VALUE!</v>
      </c>
      <c r="T135" s="7" t="e">
        <f t="shared" si="146"/>
        <v>#VALUE!</v>
      </c>
      <c r="U135" s="7" t="e">
        <f t="shared" si="147"/>
        <v>#VALUE!</v>
      </c>
      <c r="V135" t="str">
        <f t="shared" si="148"/>
        <v/>
      </c>
      <c r="W135" t="str">
        <f t="shared" si="149"/>
        <v/>
      </c>
      <c r="X135" t="str">
        <f>IF(ADMIN2026!$G$8="Photo-finish timing",W135,V135)</f>
        <v/>
      </c>
      <c r="Y135" s="66" t="str">
        <f>IF(E135="","",IF(ADMIN2026!$G$8=ADMIN2026!$D$8,"",IF(P135&gt;0.5,"error 1/100th entry noted","")))</f>
        <v/>
      </c>
      <c r="Z135" t="str">
        <f t="shared" si="150"/>
        <v/>
      </c>
      <c r="AC135">
        <f t="shared" si="151"/>
        <v>0</v>
      </c>
      <c r="AD135">
        <f t="shared" si="138"/>
        <v>0</v>
      </c>
      <c r="AE135">
        <f t="shared" si="138"/>
        <v>0</v>
      </c>
      <c r="AF135">
        <f t="shared" si="138"/>
        <v>0</v>
      </c>
      <c r="AG135">
        <f t="shared" si="138"/>
        <v>0</v>
      </c>
      <c r="AH135">
        <f t="shared" si="138"/>
        <v>0</v>
      </c>
      <c r="AI135">
        <f t="shared" si="138"/>
        <v>0</v>
      </c>
      <c r="AJ135">
        <f t="shared" si="138"/>
        <v>0</v>
      </c>
    </row>
    <row r="136" spans="1:36">
      <c r="B136" s="94">
        <v>5</v>
      </c>
      <c r="C136" s="38" t="str">
        <f>IF(D136="","",HLOOKUP(D136,ADMIN2026!$O$146:$Y$214,H136,FALSE))</f>
        <v/>
      </c>
      <c r="D136" s="38" t="str">
        <f>IF(E136="","",VLOOKUP(E136,ADMIN2026!$B$112:$D$141,2,FALSE))</f>
        <v/>
      </c>
      <c r="E136" s="137" t="str">
        <f>IF(VLOOKUP(I136,D112:H127,5,FALSE)&gt;10000*10000,"",VLOOKUP(I136,D112:H127,2,FALSE))</f>
        <v/>
      </c>
      <c r="F136" s="137" t="str">
        <f>IF(VLOOKUP(I136,D112:H127,5,FALSE)&gt;10000*10000,"",VLOOKUP(I136,D112:H127,3,FALSE))</f>
        <v/>
      </c>
      <c r="G136" s="137" t="str">
        <f>IF(VLOOKUP(I136,D112:H127,5,FALSE)&gt;10000*10000,"",VLOOKUP(I136,D112:H127,4,FALSE))</f>
        <v/>
      </c>
      <c r="H136" s="38">
        <f>IF(E136&gt;101,H130+2*I130,IF(E136&gt;10,H130+I130,IF(E136&gt;0,H130,"")))</f>
        <v>52</v>
      </c>
      <c r="I136" s="38">
        <v>5</v>
      </c>
      <c r="J136" s="38">
        <f>VLOOKUP(B136,ADMIN2026!$B$64:$F$79,3,FALSE)*IF(G136="DQ",0,1)*IF(G136="DNF",0,1)*IF(G136="DNS",0,1)*IF(G136="",0,1)</f>
        <v>0</v>
      </c>
      <c r="K136" s="94">
        <f t="shared" si="139"/>
        <v>0</v>
      </c>
      <c r="L136" s="38">
        <f>IF(D136="",0,IF(G136="NT",0,IF(G136="DQ",0,IF(G136="DNF",0,IF(G136="DNS",0,IF(F136+G136&lt;0.1,0,IF(60*F136+G136&gt;VLOOKUP(A130,ADMIN2026!$G$91:$I$109,3,FALSE),0,ADMIN2026!$D$89)))))))</f>
        <v>0</v>
      </c>
      <c r="M136" t="e">
        <f t="shared" si="140"/>
        <v>#VALUE!</v>
      </c>
      <c r="N136" s="8" t="e">
        <f t="shared" si="141"/>
        <v>#VALUE!</v>
      </c>
      <c r="O136" s="8" t="e">
        <f t="shared" si="137"/>
        <v>#VALUE!</v>
      </c>
      <c r="P136" s="8" t="e">
        <f t="shared" si="142"/>
        <v>#VALUE!</v>
      </c>
      <c r="Q136" s="7" t="str">
        <f t="shared" si="143"/>
        <v/>
      </c>
      <c r="R136" s="7" t="e">
        <f t="shared" si="144"/>
        <v>#VALUE!</v>
      </c>
      <c r="S136" s="7" t="e">
        <f t="shared" si="145"/>
        <v>#VALUE!</v>
      </c>
      <c r="T136" s="7" t="e">
        <f t="shared" si="146"/>
        <v>#VALUE!</v>
      </c>
      <c r="U136" s="7" t="e">
        <f t="shared" si="147"/>
        <v>#VALUE!</v>
      </c>
      <c r="V136" t="str">
        <f t="shared" si="148"/>
        <v/>
      </c>
      <c r="W136" t="str">
        <f t="shared" si="149"/>
        <v/>
      </c>
      <c r="X136" t="str">
        <f>IF(ADMIN2026!$G$8="Photo-finish timing",W136,V136)</f>
        <v/>
      </c>
      <c r="Y136" s="66" t="str">
        <f>IF(E136="","",IF(ADMIN2026!$G$8=ADMIN2026!$D$8,"",IF(P136&gt;0.5,"error 1/100th entry noted","")))</f>
        <v/>
      </c>
      <c r="Z136" t="str">
        <f t="shared" si="150"/>
        <v/>
      </c>
      <c r="AC136">
        <f t="shared" si="151"/>
        <v>0</v>
      </c>
      <c r="AD136">
        <f t="shared" si="138"/>
        <v>0</v>
      </c>
      <c r="AE136">
        <f t="shared" si="138"/>
        <v>0</v>
      </c>
      <c r="AF136">
        <f t="shared" si="138"/>
        <v>0</v>
      </c>
      <c r="AG136">
        <f t="shared" si="138"/>
        <v>0</v>
      </c>
      <c r="AH136">
        <f t="shared" si="138"/>
        <v>0</v>
      </c>
      <c r="AI136">
        <f t="shared" si="138"/>
        <v>0</v>
      </c>
      <c r="AJ136">
        <f t="shared" si="138"/>
        <v>0</v>
      </c>
    </row>
    <row r="137" spans="1:36">
      <c r="B137" s="94">
        <v>6</v>
      </c>
      <c r="C137" s="38" t="str">
        <f>IF(D137="","",HLOOKUP(D137,ADMIN2026!$O$146:$Y$214,H137,FALSE))</f>
        <v/>
      </c>
      <c r="D137" s="38" t="str">
        <f>IF(E137="","",VLOOKUP(E137,ADMIN2026!$B$112:$D$141,2,FALSE))</f>
        <v/>
      </c>
      <c r="E137" s="137" t="str">
        <f>IF(VLOOKUP(I137,D112:H127,5,FALSE)&gt;10000*10000,"",VLOOKUP(I137,D112:H127,2,FALSE))</f>
        <v/>
      </c>
      <c r="F137" s="137" t="str">
        <f>IF(VLOOKUP(I137,D112:H127,5,FALSE)&gt;10000*10000,"",VLOOKUP(I137,D112:H127,3,FALSE))</f>
        <v/>
      </c>
      <c r="G137" s="137" t="str">
        <f>IF(VLOOKUP(I137,D112:H127,5,FALSE)&gt;10000*10000,"",VLOOKUP(I137,D112:H127,4,FALSE))</f>
        <v/>
      </c>
      <c r="H137" s="38">
        <f>IF(E137&gt;101,H130+2*I130,IF(E137&gt;10,H130+I130,IF(E137&gt;0,H130,"")))</f>
        <v>52</v>
      </c>
      <c r="I137" s="38">
        <v>6</v>
      </c>
      <c r="J137" s="38">
        <f>VLOOKUP(B137,ADMIN2026!$B$64:$F$79,3,FALSE)*IF(G137="DQ",0,1)*IF(G137="DNF",0,1)*IF(G137="DNS",0,1)*IF(G137="",0,1)</f>
        <v>0</v>
      </c>
      <c r="K137" s="94">
        <f t="shared" si="139"/>
        <v>0</v>
      </c>
      <c r="L137" s="38">
        <f>IF(D137="",0,IF(G137="NT",0,IF(G137="DQ",0,IF(G137="DNF",0,IF(G137="DNS",0,IF(F137+G137&lt;0.1,0,IF(60*F137+G137&gt;VLOOKUP(A130,ADMIN2026!$G$91:$I$109,3,FALSE),0,ADMIN2026!$D$89)))))))</f>
        <v>0</v>
      </c>
      <c r="M137" t="e">
        <f t="shared" si="140"/>
        <v>#VALUE!</v>
      </c>
      <c r="N137" s="8" t="e">
        <f t="shared" si="141"/>
        <v>#VALUE!</v>
      </c>
      <c r="O137" s="8" t="e">
        <f t="shared" si="137"/>
        <v>#VALUE!</v>
      </c>
      <c r="P137" s="8" t="e">
        <f t="shared" si="142"/>
        <v>#VALUE!</v>
      </c>
      <c r="Q137" s="7" t="str">
        <f t="shared" si="143"/>
        <v/>
      </c>
      <c r="R137" s="7" t="e">
        <f t="shared" si="144"/>
        <v>#VALUE!</v>
      </c>
      <c r="S137" s="7" t="e">
        <f t="shared" si="145"/>
        <v>#VALUE!</v>
      </c>
      <c r="T137" s="7" t="e">
        <f t="shared" si="146"/>
        <v>#VALUE!</v>
      </c>
      <c r="U137" s="7" t="e">
        <f t="shared" si="147"/>
        <v>#VALUE!</v>
      </c>
      <c r="V137" t="str">
        <f t="shared" si="148"/>
        <v/>
      </c>
      <c r="W137" t="str">
        <f t="shared" si="149"/>
        <v/>
      </c>
      <c r="X137" t="str">
        <f>IF(ADMIN2026!$G$8="Photo-finish timing",W137,V137)</f>
        <v/>
      </c>
      <c r="Y137" s="66" t="str">
        <f>IF(E137="","",IF(ADMIN2026!$G$8=ADMIN2026!$D$8,"",IF(P137&gt;0.5,"error 1/100th entry noted","")))</f>
        <v/>
      </c>
      <c r="Z137" t="str">
        <f t="shared" si="150"/>
        <v/>
      </c>
      <c r="AC137">
        <f t="shared" si="151"/>
        <v>0</v>
      </c>
      <c r="AD137">
        <f t="shared" si="138"/>
        <v>0</v>
      </c>
      <c r="AE137">
        <f t="shared" si="138"/>
        <v>0</v>
      </c>
      <c r="AF137">
        <f t="shared" si="138"/>
        <v>0</v>
      </c>
      <c r="AG137">
        <f t="shared" si="138"/>
        <v>0</v>
      </c>
      <c r="AH137">
        <f t="shared" si="138"/>
        <v>0</v>
      </c>
      <c r="AI137">
        <f t="shared" si="138"/>
        <v>0</v>
      </c>
      <c r="AJ137">
        <f t="shared" si="138"/>
        <v>0</v>
      </c>
    </row>
    <row r="138" spans="1:36">
      <c r="B138" s="94">
        <v>7</v>
      </c>
      <c r="C138" s="38" t="str">
        <f>IF(D138="","",HLOOKUP(D138,ADMIN2026!$O$146:$Y$214,H138,FALSE))</f>
        <v/>
      </c>
      <c r="D138" s="38" t="str">
        <f>IF(E138="","",VLOOKUP(E138,ADMIN2026!$B$112:$D$141,2,FALSE))</f>
        <v/>
      </c>
      <c r="E138" s="137" t="str">
        <f>IF(VLOOKUP(I138,D112:H127,5,FALSE)&gt;10000*10000,"",VLOOKUP(I138,D112:H127,2,FALSE))</f>
        <v/>
      </c>
      <c r="F138" s="137" t="str">
        <f>IF(VLOOKUP(I138,D112:H127,5,FALSE)&gt;10000*10000,"",VLOOKUP(I138,D112:H127,3,FALSE))</f>
        <v/>
      </c>
      <c r="G138" s="137" t="str">
        <f>IF(VLOOKUP(I138,D112:H127,5,FALSE)&gt;10000*10000,"",VLOOKUP(I138,D112:H127,4,FALSE))</f>
        <v/>
      </c>
      <c r="H138" s="38">
        <f>IF(E138&gt;101,H130+2*I130,IF(E138&gt;10,H130+I130,IF(E138&gt;0,H130,"")))</f>
        <v>52</v>
      </c>
      <c r="I138" s="38">
        <v>7</v>
      </c>
      <c r="J138" s="38">
        <f>VLOOKUP(B138,ADMIN2026!$B$64:$F$79,3,FALSE)*IF(G138="DQ",0,1)*IF(G138="DNF",0,1)*IF(G138="DNS",0,1)*IF(G138="",0,1)</f>
        <v>0</v>
      </c>
      <c r="K138" s="94">
        <f t="shared" si="139"/>
        <v>0</v>
      </c>
      <c r="L138" s="38">
        <f>IF(D138="",0,IF(G138="NT",0,IF(G138="DQ",0,IF(G138="DNF",0,IF(G138="DNS",0,IF(F138+G138&lt;0.1,0,IF(60*F138+G138&gt;VLOOKUP(A130,ADMIN2026!$G$91:$I$109,3,FALSE),0,ADMIN2026!$D$89)))))))</f>
        <v>0</v>
      </c>
      <c r="M138" t="e">
        <f t="shared" si="140"/>
        <v>#VALUE!</v>
      </c>
      <c r="N138" s="8" t="e">
        <f t="shared" si="141"/>
        <v>#VALUE!</v>
      </c>
      <c r="O138" s="8" t="e">
        <f t="shared" si="137"/>
        <v>#VALUE!</v>
      </c>
      <c r="P138" s="8" t="e">
        <f t="shared" si="142"/>
        <v>#VALUE!</v>
      </c>
      <c r="Q138" s="7" t="str">
        <f t="shared" si="143"/>
        <v/>
      </c>
      <c r="R138" s="7" t="e">
        <f t="shared" si="144"/>
        <v>#VALUE!</v>
      </c>
      <c r="S138" s="7" t="e">
        <f t="shared" si="145"/>
        <v>#VALUE!</v>
      </c>
      <c r="T138" s="7" t="e">
        <f t="shared" si="146"/>
        <v>#VALUE!</v>
      </c>
      <c r="U138" s="7" t="e">
        <f t="shared" si="147"/>
        <v>#VALUE!</v>
      </c>
      <c r="V138" t="str">
        <f t="shared" si="148"/>
        <v/>
      </c>
      <c r="W138" t="str">
        <f t="shared" si="149"/>
        <v/>
      </c>
      <c r="X138" t="str">
        <f>IF(ADMIN2026!$G$8="Photo-finish timing",W138,V138)</f>
        <v/>
      </c>
      <c r="Y138" s="66" t="str">
        <f>IF(E138="","",IF(ADMIN2026!$G$8=ADMIN2026!$D$8,"",IF(P138&gt;0.5,"error 1/100th entry noted","")))</f>
        <v/>
      </c>
      <c r="Z138" t="str">
        <f t="shared" si="150"/>
        <v/>
      </c>
      <c r="AC138">
        <f t="shared" si="151"/>
        <v>0</v>
      </c>
      <c r="AD138">
        <f t="shared" si="138"/>
        <v>0</v>
      </c>
      <c r="AE138">
        <f t="shared" si="138"/>
        <v>0</v>
      </c>
      <c r="AF138">
        <f t="shared" si="138"/>
        <v>0</v>
      </c>
      <c r="AG138">
        <f t="shared" si="138"/>
        <v>0</v>
      </c>
      <c r="AH138">
        <f t="shared" si="138"/>
        <v>0</v>
      </c>
      <c r="AI138">
        <f t="shared" si="138"/>
        <v>0</v>
      </c>
      <c r="AJ138">
        <f t="shared" si="138"/>
        <v>0</v>
      </c>
    </row>
    <row r="139" spans="1:36">
      <c r="B139" s="94">
        <v>8</v>
      </c>
      <c r="C139" s="38" t="str">
        <f>IF(D139="","",HLOOKUP(D139,ADMIN2026!$O$146:$Y$214,H139,FALSE))</f>
        <v/>
      </c>
      <c r="D139" s="38" t="str">
        <f>IF(E139="","",VLOOKUP(E139,ADMIN2026!$B$112:$D$141,2,FALSE))</f>
        <v/>
      </c>
      <c r="E139" s="137" t="str">
        <f>IF(VLOOKUP(I139,D112:H127,5,FALSE)&gt;10000*10000,"",VLOOKUP(I139,D112:H127,2,FALSE))</f>
        <v/>
      </c>
      <c r="F139" s="137" t="str">
        <f>IF(VLOOKUP(I139,D112:H127,5,FALSE)&gt;10000*10000,"",VLOOKUP(I139,D112:H127,3,FALSE))</f>
        <v/>
      </c>
      <c r="G139" s="137" t="str">
        <f>IF(VLOOKUP(I139,D112:H127,5,FALSE)&gt;10000*10000,"",VLOOKUP(I139,D112:H127,4,FALSE))</f>
        <v/>
      </c>
      <c r="H139" s="38">
        <f>IF(E139&gt;101,H130+2*I130,IF(E139&gt;10,H130+I130,IF(E139&gt;0,H130,"")))</f>
        <v>52</v>
      </c>
      <c r="I139" s="38">
        <v>8</v>
      </c>
      <c r="J139" s="38">
        <f>VLOOKUP(B139,ADMIN2026!$B$64:$F$79,3,FALSE)*IF(G139="DQ",0,1)*IF(G139="DNF",0,1)*IF(G139="DNS",0,1)*IF(G139="",0,1)</f>
        <v>0</v>
      </c>
      <c r="K139" s="94">
        <f t="shared" si="139"/>
        <v>0</v>
      </c>
      <c r="L139" s="38">
        <f>IF(D139="",0,IF(G139="NT",0,IF(G139="DQ",0,IF(G139="DNF",0,IF(G139="DNS",0,IF(F139+G139&lt;0.1,0,IF(60*F139+G139&gt;VLOOKUP(A130,ADMIN2026!$G$91:$I$109,3,FALSE),0,ADMIN2026!$D$89)))))))</f>
        <v>0</v>
      </c>
      <c r="M139" t="e">
        <f t="shared" si="140"/>
        <v>#VALUE!</v>
      </c>
      <c r="N139" s="8" t="e">
        <f t="shared" si="141"/>
        <v>#VALUE!</v>
      </c>
      <c r="O139" s="8" t="e">
        <f t="shared" si="137"/>
        <v>#VALUE!</v>
      </c>
      <c r="P139" s="8" t="e">
        <f t="shared" si="142"/>
        <v>#VALUE!</v>
      </c>
      <c r="Q139" s="7" t="str">
        <f t="shared" si="143"/>
        <v/>
      </c>
      <c r="R139" s="7" t="e">
        <f t="shared" si="144"/>
        <v>#VALUE!</v>
      </c>
      <c r="S139" s="7" t="e">
        <f t="shared" si="145"/>
        <v>#VALUE!</v>
      </c>
      <c r="T139" s="7" t="e">
        <f t="shared" si="146"/>
        <v>#VALUE!</v>
      </c>
      <c r="U139" s="7" t="e">
        <f t="shared" si="147"/>
        <v>#VALUE!</v>
      </c>
      <c r="V139" t="str">
        <f t="shared" si="148"/>
        <v/>
      </c>
      <c r="W139" t="str">
        <f t="shared" si="149"/>
        <v/>
      </c>
      <c r="X139" t="str">
        <f>IF(ADMIN2026!$G$8="Photo-finish timing",W139,V139)</f>
        <v/>
      </c>
      <c r="Y139" s="66" t="str">
        <f>IF(E139="","",IF(ADMIN2026!$G$8=ADMIN2026!$D$8,"",IF(P139&gt;0.5,"error 1/100th entry noted","")))</f>
        <v/>
      </c>
      <c r="Z139" t="str">
        <f t="shared" si="150"/>
        <v/>
      </c>
      <c r="AC139">
        <f t="shared" si="151"/>
        <v>0</v>
      </c>
      <c r="AD139">
        <f t="shared" si="138"/>
        <v>0</v>
      </c>
      <c r="AE139">
        <f t="shared" si="138"/>
        <v>0</v>
      </c>
      <c r="AF139">
        <f t="shared" si="138"/>
        <v>0</v>
      </c>
      <c r="AG139">
        <f t="shared" si="138"/>
        <v>0</v>
      </c>
      <c r="AH139">
        <f t="shared" si="138"/>
        <v>0</v>
      </c>
      <c r="AI139">
        <f t="shared" si="138"/>
        <v>0</v>
      </c>
      <c r="AJ139">
        <f t="shared" si="138"/>
        <v>0</v>
      </c>
    </row>
    <row r="140" spans="1:36">
      <c r="B140" s="94">
        <v>9</v>
      </c>
      <c r="C140" s="38" t="str">
        <f>IF(D140="","",HLOOKUP(D140,ADMIN2026!$O$146:$Y$214,H140,FALSE))</f>
        <v/>
      </c>
      <c r="D140" s="38" t="str">
        <f>IF(E140="","",VLOOKUP(E140,ADMIN2026!$B$112:$D$141,2,FALSE))</f>
        <v/>
      </c>
      <c r="E140" s="137" t="str">
        <f>IF(VLOOKUP(I140,D112:H127,5,FALSE)&gt;10000*10000,"",VLOOKUP(I140,D112:H127,2,FALSE))</f>
        <v/>
      </c>
      <c r="F140" s="137" t="str">
        <f>IF(VLOOKUP(I140,D112:H127,5,FALSE)&gt;10000*10000,"",VLOOKUP(I140,D112:H127,3,FALSE))</f>
        <v/>
      </c>
      <c r="G140" s="137" t="str">
        <f>IF(VLOOKUP(I140,D112:H127,5,FALSE)&gt;10000*10000,"",VLOOKUP(I140,D112:H127,4,FALSE))</f>
        <v/>
      </c>
      <c r="H140" s="38">
        <f>IF(E140&gt;101,H130+2*I130,IF(E140&gt;10,H130+I130,IF(E140&gt;0,H130,"")))</f>
        <v>52</v>
      </c>
      <c r="I140" s="38">
        <v>9</v>
      </c>
      <c r="J140" s="38">
        <f>VLOOKUP(B140,ADMIN2026!$B$64:$F$79,3,FALSE)*IF(G140="DQ",0,1)*IF(G140="DNF",0,1)*IF(G140="DNS",0,1)*IF(G140="",0,1)</f>
        <v>0</v>
      </c>
      <c r="K140" s="94">
        <f>J140</f>
        <v>0</v>
      </c>
      <c r="L140" s="38">
        <f>IF(D140="",0,IF(G140="NT",0,IF(G140="DQ",0,IF(G140="DNF",0,IF(G140="DNS",0,IF(F140+G140&lt;0.1,0,IF(60*F140+G140&gt;VLOOKUP(A130,ADMIN2026!$G$91:$I$109,3,FALSE),0,ADMIN2026!$D$89)))))))</f>
        <v>0</v>
      </c>
      <c r="M140" t="e">
        <f>INT(G140/10)</f>
        <v>#VALUE!</v>
      </c>
      <c r="N140" s="8" t="e">
        <f>INT(G140)-10*M140</f>
        <v>#VALUE!</v>
      </c>
      <c r="O140" s="8" t="e">
        <f t="shared" si="137"/>
        <v>#VALUE!</v>
      </c>
      <c r="P140" s="8" t="e">
        <f>INT(100*(G140-N140-10*M140-O140/10)+0.5)</f>
        <v>#VALUE!</v>
      </c>
      <c r="Q140" s="7" t="str">
        <f>F140</f>
        <v/>
      </c>
      <c r="R140" s="7" t="e">
        <f>M140</f>
        <v>#VALUE!</v>
      </c>
      <c r="S140" s="7" t="e">
        <f>N140</f>
        <v>#VALUE!</v>
      </c>
      <c r="T140" s="7" t="e">
        <f>O140</f>
        <v>#VALUE!</v>
      </c>
      <c r="U140" s="7" t="e">
        <f>P140</f>
        <v>#VALUE!</v>
      </c>
      <c r="V140" t="str">
        <f>IF(G140="DQ","DQ",IF(G140="NT","NT",IF(G140="DNF","DNF",IF(G140="DNS","DNS",IF(D140="","",IF(F140="",IF(M140&gt;0,CONCATENATE(R140,S140,".",T140),CONCATENATE(S140,".",T140)),CONCATENATE(Q140,":",R140,S140,".",T140)))))))</f>
        <v/>
      </c>
      <c r="W140" t="str">
        <f>IF(G140="DQ","DQ",IF(G140="NT","NT",IF(G140="DNF","DNF",IF(G140="DNS","DNS",IF(D140="","",IF(F140="",IF(M140&gt;0,CONCATENATE(R140,S140,".",T140,U140),CONCATENATE(S140,".",T140,U140)),CONCATENATE(Q140,":",R140,S140,".",T140,U140)))))))</f>
        <v/>
      </c>
      <c r="X140" t="str">
        <f>IF(ADMIN2026!$G$8="Photo-finish timing",W140,V140)</f>
        <v/>
      </c>
      <c r="Y140" s="66" t="str">
        <f>IF(E140="","",IF(ADMIN2026!$G$8=ADMIN2026!$D$8,"",IF(P140&gt;0.5,"error 1/100th entry noted","")))</f>
        <v/>
      </c>
      <c r="Z140" t="str">
        <f t="shared" si="150"/>
        <v/>
      </c>
      <c r="AC140">
        <f>IF($D140=AC$1,$K140+$L140,0)</f>
        <v>0</v>
      </c>
      <c r="AD140">
        <f t="shared" si="138"/>
        <v>0</v>
      </c>
      <c r="AE140">
        <f t="shared" si="138"/>
        <v>0</v>
      </c>
      <c r="AF140">
        <f t="shared" si="138"/>
        <v>0</v>
      </c>
      <c r="AG140">
        <f t="shared" si="138"/>
        <v>0</v>
      </c>
      <c r="AH140">
        <f t="shared" si="138"/>
        <v>0</v>
      </c>
      <c r="AI140">
        <f t="shared" si="138"/>
        <v>0</v>
      </c>
      <c r="AJ140">
        <f t="shared" si="138"/>
        <v>0</v>
      </c>
    </row>
    <row r="141" spans="1:36">
      <c r="B141" s="94">
        <v>10</v>
      </c>
      <c r="C141" s="38" t="str">
        <f>IF(D141="","",HLOOKUP(D141,ADMIN2026!$O$146:$Y$214,H141,FALSE))</f>
        <v/>
      </c>
      <c r="D141" s="38" t="str">
        <f>IF(E141="","",VLOOKUP(E141,ADMIN2026!$B$112:$D$141,2,FALSE))</f>
        <v/>
      </c>
      <c r="E141" s="137" t="str">
        <f>IF(VLOOKUP(I141,D112:H127,5,FALSE)&gt;10000*10000,"",VLOOKUP(I141,D112:H127,2,FALSE))</f>
        <v/>
      </c>
      <c r="F141" s="137" t="str">
        <f>IF(VLOOKUP(I141,D112:H127,5,FALSE)&gt;10000*10000,"",VLOOKUP(I141,D112:H127,3,FALSE))</f>
        <v/>
      </c>
      <c r="G141" s="137" t="str">
        <f>IF(VLOOKUP(I141,D112:H127,5,FALSE)&gt;10000*10000,"",VLOOKUP(I141,D112:H127,4,FALSE))</f>
        <v/>
      </c>
      <c r="H141" s="38">
        <f>IF(E141&gt;101,H130+2*I130,IF(E141&gt;10,H130+I130,IF(E141&gt;0,H130,"")))</f>
        <v>52</v>
      </c>
      <c r="I141" s="38">
        <v>10</v>
      </c>
      <c r="J141" s="38">
        <f>VLOOKUP(B141,ADMIN2026!$B$64:$F$79,3,FALSE)*IF(G141="DQ",0,1)*IF(G141="DNF",0,1)*IF(G141="DNS",0,1)*IF(G141="",0,1)</f>
        <v>0</v>
      </c>
      <c r="K141" s="94">
        <f t="shared" ref="K141:K147" si="152">J141</f>
        <v>0</v>
      </c>
      <c r="L141" s="38">
        <f>IF(D141="",0,IF(G141="NT",0,IF(G141="DQ",0,IF(G141="DNF",0,IF(G141="DNS",0,IF(F141+G141&lt;0.1,0,IF(60*F141+G141&gt;VLOOKUP(A130,ADMIN2026!$G$91:$I$109,3,FALSE),0,ADMIN2026!$D$89)))))))</f>
        <v>0</v>
      </c>
      <c r="M141" t="e">
        <f t="shared" ref="M141:M147" si="153">INT(G141/10)</f>
        <v>#VALUE!</v>
      </c>
      <c r="N141" s="8" t="e">
        <f t="shared" ref="N141:N147" si="154">INT(G141)-10*M141</f>
        <v>#VALUE!</v>
      </c>
      <c r="O141" s="8" t="e">
        <f t="shared" si="137"/>
        <v>#VALUE!</v>
      </c>
      <c r="P141" s="8" t="e">
        <f t="shared" ref="P141:P147" si="155">INT(100*(G141-N141-10*M141-O141/10)+0.5)</f>
        <v>#VALUE!</v>
      </c>
      <c r="Q141" s="7" t="str">
        <f t="shared" ref="Q141:Q147" si="156">F141</f>
        <v/>
      </c>
      <c r="R141" s="7" t="e">
        <f t="shared" ref="R141:R147" si="157">M141</f>
        <v>#VALUE!</v>
      </c>
      <c r="S141" s="7" t="e">
        <f t="shared" ref="S141:S147" si="158">N141</f>
        <v>#VALUE!</v>
      </c>
      <c r="T141" s="7" t="e">
        <f t="shared" ref="T141:T147" si="159">O141</f>
        <v>#VALUE!</v>
      </c>
      <c r="U141" s="7" t="e">
        <f t="shared" ref="U141:U147" si="160">P141</f>
        <v>#VALUE!</v>
      </c>
      <c r="V141" t="str">
        <f t="shared" ref="V141:V147" si="161">IF(G141="DQ","DQ",IF(G141="NT","NT",IF(G141="DNF","DNF",IF(G141="DNS","DNS",IF(D141="","",IF(F141="",IF(M141&gt;0,CONCATENATE(R141,S141,".",T141),CONCATENATE(S141,".",T141)),CONCATENATE(Q141,":",R141,S141,".",T141)))))))</f>
        <v/>
      </c>
      <c r="W141" t="str">
        <f t="shared" ref="W141:W147" si="162">IF(G141="DQ","DQ",IF(G141="NT","NT",IF(G141="DNF","DNF",IF(G141="DNS","DNS",IF(D141="","",IF(F141="",IF(M141&gt;0,CONCATENATE(R141,S141,".",T141,U141),CONCATENATE(S141,".",T141,U141)),CONCATENATE(Q141,":",R141,S141,".",T141,U141)))))))</f>
        <v/>
      </c>
      <c r="X141" t="str">
        <f>IF(ADMIN2026!$G$8="Photo-finish timing",W141,V141)</f>
        <v/>
      </c>
      <c r="Y141" s="66" t="str">
        <f>IF(E141="","",IF(ADMIN2026!$G$8=ADMIN2026!$D$8,"",IF(P141&gt;0.5,"error 1/100th entry noted","")))</f>
        <v/>
      </c>
      <c r="Z141" t="str">
        <f t="shared" si="150"/>
        <v/>
      </c>
      <c r="AC141">
        <f t="shared" ref="AC141:AC147" si="163">IF($D141=AC$1,$K141+$L141,0)</f>
        <v>0</v>
      </c>
      <c r="AD141">
        <f t="shared" si="138"/>
        <v>0</v>
      </c>
      <c r="AE141">
        <f t="shared" si="138"/>
        <v>0</v>
      </c>
      <c r="AF141">
        <f t="shared" si="138"/>
        <v>0</v>
      </c>
      <c r="AG141">
        <f t="shared" si="138"/>
        <v>0</v>
      </c>
      <c r="AH141">
        <f t="shared" si="138"/>
        <v>0</v>
      </c>
      <c r="AI141">
        <f t="shared" si="138"/>
        <v>0</v>
      </c>
      <c r="AJ141">
        <f t="shared" si="138"/>
        <v>0</v>
      </c>
    </row>
    <row r="142" spans="1:36">
      <c r="B142" s="94">
        <v>11</v>
      </c>
      <c r="C142" s="38" t="str">
        <f>IF(D142="","",HLOOKUP(D142,ADMIN2026!$O$146:$Y$214,H142,FALSE))</f>
        <v/>
      </c>
      <c r="D142" s="38" t="str">
        <f>IF(E142="","",VLOOKUP(E142,ADMIN2026!$B$112:$D$141,2,FALSE))</f>
        <v/>
      </c>
      <c r="E142" s="137" t="str">
        <f>IF(VLOOKUP(I142,D112:H127,5,FALSE)&gt;10000*10000,"",VLOOKUP(I142,D112:H127,2,FALSE))</f>
        <v/>
      </c>
      <c r="F142" s="137" t="str">
        <f>IF(VLOOKUP(I142,D112:H127,5,FALSE)&gt;10000*10000,"",VLOOKUP(I142,D112:H127,3,FALSE))</f>
        <v/>
      </c>
      <c r="G142" s="137" t="str">
        <f>IF(VLOOKUP(I142,D112:H127,5,FALSE)&gt;10000*10000,"",VLOOKUP(I142,D112:H127,4,FALSE))</f>
        <v/>
      </c>
      <c r="H142" s="38">
        <f>IF(E142&gt;101,H130+2*I130,IF(E142&gt;10,H130+I130,IF(E142&gt;0,H130,"")))</f>
        <v>52</v>
      </c>
      <c r="I142" s="38">
        <v>11</v>
      </c>
      <c r="J142" s="38">
        <f>VLOOKUP(B142,ADMIN2026!$B$64:$F$79,3,FALSE)*IF(G142="DQ",0,1)*IF(G142="DNF",0,1)*IF(G142="DNS",0,1)*IF(G142="",0,1)</f>
        <v>0</v>
      </c>
      <c r="K142" s="94">
        <f t="shared" si="152"/>
        <v>0</v>
      </c>
      <c r="L142" s="38">
        <f>IF(D142="",0,IF(G142="NT",0,IF(G142="DQ",0,IF(G142="DNF",0,IF(G142="DNS",0,IF(F142+G142&lt;0.1,0,IF(60*F142+G142&gt;VLOOKUP(A130,ADMIN2026!$G$91:$I$109,3,FALSE),0,ADMIN2026!$D$89)))))))</f>
        <v>0</v>
      </c>
      <c r="M142" t="e">
        <f t="shared" si="153"/>
        <v>#VALUE!</v>
      </c>
      <c r="N142" s="8" t="e">
        <f t="shared" si="154"/>
        <v>#VALUE!</v>
      </c>
      <c r="O142" s="8" t="e">
        <f t="shared" si="137"/>
        <v>#VALUE!</v>
      </c>
      <c r="P142" s="8" t="e">
        <f t="shared" si="155"/>
        <v>#VALUE!</v>
      </c>
      <c r="Q142" s="7" t="str">
        <f t="shared" si="156"/>
        <v/>
      </c>
      <c r="R142" s="7" t="e">
        <f t="shared" si="157"/>
        <v>#VALUE!</v>
      </c>
      <c r="S142" s="7" t="e">
        <f t="shared" si="158"/>
        <v>#VALUE!</v>
      </c>
      <c r="T142" s="7" t="e">
        <f t="shared" si="159"/>
        <v>#VALUE!</v>
      </c>
      <c r="U142" s="7" t="e">
        <f t="shared" si="160"/>
        <v>#VALUE!</v>
      </c>
      <c r="V142" t="str">
        <f t="shared" si="161"/>
        <v/>
      </c>
      <c r="W142" t="str">
        <f t="shared" si="162"/>
        <v/>
      </c>
      <c r="X142" t="str">
        <f>IF(ADMIN2026!$G$8="Photo-finish timing",W142,V142)</f>
        <v/>
      </c>
      <c r="Y142" s="66" t="str">
        <f>IF(E142="","",IF(ADMIN2026!$G$8=ADMIN2026!$D$8,"",IF(P142&gt;0.5,"error 1/100th entry noted","")))</f>
        <v/>
      </c>
      <c r="Z142" t="str">
        <f t="shared" si="150"/>
        <v/>
      </c>
      <c r="AC142">
        <f t="shared" si="163"/>
        <v>0</v>
      </c>
      <c r="AD142">
        <f t="shared" si="138"/>
        <v>0</v>
      </c>
      <c r="AE142">
        <f t="shared" si="138"/>
        <v>0</v>
      </c>
      <c r="AF142">
        <f t="shared" si="138"/>
        <v>0</v>
      </c>
      <c r="AG142">
        <f t="shared" si="138"/>
        <v>0</v>
      </c>
      <c r="AH142">
        <f t="shared" si="138"/>
        <v>0</v>
      </c>
      <c r="AI142">
        <f t="shared" si="138"/>
        <v>0</v>
      </c>
      <c r="AJ142">
        <f t="shared" si="138"/>
        <v>0</v>
      </c>
    </row>
    <row r="143" spans="1:36">
      <c r="B143" s="94">
        <v>12</v>
      </c>
      <c r="C143" s="38" t="str">
        <f>IF(D143="","",HLOOKUP(D143,ADMIN2026!$O$146:$Y$214,H143,FALSE))</f>
        <v/>
      </c>
      <c r="D143" s="38" t="str">
        <f>IF(E143="","",VLOOKUP(E143,ADMIN2026!$B$112:$D$141,2,FALSE))</f>
        <v/>
      </c>
      <c r="E143" s="137" t="str">
        <f>IF(VLOOKUP(I143,D112:H127,5,FALSE)&gt;10000*10000,"",VLOOKUP(I143,D112:H127,2,FALSE))</f>
        <v/>
      </c>
      <c r="F143" s="137" t="str">
        <f>IF(VLOOKUP(I143,D112:H127,5,FALSE)&gt;10000*10000,"",VLOOKUP(I143,D112:H127,3,FALSE))</f>
        <v/>
      </c>
      <c r="G143" s="137" t="str">
        <f>IF(VLOOKUP(I143,D112:H127,5,FALSE)&gt;10000*10000,"",VLOOKUP(I143,D112:H127,4,FALSE))</f>
        <v/>
      </c>
      <c r="H143" s="38">
        <f>IF(E143&gt;101,H130+2*I130,IF(E143&gt;10,H130+I130,IF(E143&gt;0,H130,"")))</f>
        <v>52</v>
      </c>
      <c r="I143" s="38">
        <v>12</v>
      </c>
      <c r="J143" s="38">
        <f>VLOOKUP(B143,ADMIN2026!$B$64:$F$79,3,FALSE)*IF(G143="DQ",0,1)*IF(G143="DNF",0,1)*IF(G143="DNS",0,1)*IF(G143="",0,1)</f>
        <v>0</v>
      </c>
      <c r="K143" s="94">
        <f t="shared" si="152"/>
        <v>0</v>
      </c>
      <c r="L143" s="38">
        <f>IF(D143="",0,IF(G143="NT",0,IF(G143="DQ",0,IF(G143="DNF",0,IF(G143="DNS",0,IF(F143+G143&lt;0.1,0,IF(60*F143+G143&gt;VLOOKUP(A130,ADMIN2026!$G$91:$I$109,3,FALSE),0,ADMIN2026!$D$89)))))))</f>
        <v>0</v>
      </c>
      <c r="M143" t="e">
        <f t="shared" si="153"/>
        <v>#VALUE!</v>
      </c>
      <c r="N143" s="8" t="e">
        <f t="shared" si="154"/>
        <v>#VALUE!</v>
      </c>
      <c r="O143" s="8" t="e">
        <f t="shared" si="137"/>
        <v>#VALUE!</v>
      </c>
      <c r="P143" s="8" t="e">
        <f t="shared" si="155"/>
        <v>#VALUE!</v>
      </c>
      <c r="Q143" s="7" t="str">
        <f t="shared" si="156"/>
        <v/>
      </c>
      <c r="R143" s="7" t="e">
        <f t="shared" si="157"/>
        <v>#VALUE!</v>
      </c>
      <c r="S143" s="7" t="e">
        <f t="shared" si="158"/>
        <v>#VALUE!</v>
      </c>
      <c r="T143" s="7" t="e">
        <f t="shared" si="159"/>
        <v>#VALUE!</v>
      </c>
      <c r="U143" s="7" t="e">
        <f t="shared" si="160"/>
        <v>#VALUE!</v>
      </c>
      <c r="V143" t="str">
        <f t="shared" si="161"/>
        <v/>
      </c>
      <c r="W143" t="str">
        <f t="shared" si="162"/>
        <v/>
      </c>
      <c r="X143" t="str">
        <f>IF(ADMIN2026!$G$8="Photo-finish timing",W143,V143)</f>
        <v/>
      </c>
      <c r="Y143" s="66" t="str">
        <f>IF(E143="","",IF(ADMIN2026!$G$8=ADMIN2026!$D$8,"",IF(P143&gt;0.5,"error 1/100th entry noted","")))</f>
        <v/>
      </c>
      <c r="Z143" t="str">
        <f t="shared" si="150"/>
        <v/>
      </c>
      <c r="AC143">
        <f t="shared" si="163"/>
        <v>0</v>
      </c>
      <c r="AD143">
        <f t="shared" si="138"/>
        <v>0</v>
      </c>
      <c r="AE143">
        <f t="shared" si="138"/>
        <v>0</v>
      </c>
      <c r="AF143">
        <f t="shared" si="138"/>
        <v>0</v>
      </c>
      <c r="AG143">
        <f t="shared" si="138"/>
        <v>0</v>
      </c>
      <c r="AH143">
        <f t="shared" si="138"/>
        <v>0</v>
      </c>
      <c r="AI143">
        <f t="shared" si="138"/>
        <v>0</v>
      </c>
      <c r="AJ143">
        <f t="shared" si="138"/>
        <v>0</v>
      </c>
    </row>
    <row r="144" spans="1:36">
      <c r="B144" s="94">
        <v>13</v>
      </c>
      <c r="C144" s="38" t="str">
        <f>IF(D144="","",HLOOKUP(D144,ADMIN2026!$O$146:$Y$214,H144,FALSE))</f>
        <v/>
      </c>
      <c r="D144" s="38" t="str">
        <f>IF(E144="","",VLOOKUP(E144,ADMIN2026!$B$112:$D$141,2,FALSE))</f>
        <v/>
      </c>
      <c r="E144" s="137" t="str">
        <f>IF(VLOOKUP(I144,D112:H127,5,FALSE)&gt;10000*10000,"",VLOOKUP(I144,D112:H127,2,FALSE))</f>
        <v/>
      </c>
      <c r="F144" s="137" t="str">
        <f>IF(VLOOKUP(I144,D112:H127,5,FALSE)&gt;10000*10000,"",VLOOKUP(I144,D112:H127,3,FALSE))</f>
        <v/>
      </c>
      <c r="G144" s="137" t="str">
        <f>IF(VLOOKUP(I144,D112:H127,5,FALSE)&gt;10000*10000,"",VLOOKUP(I144,D112:H127,4,FALSE))</f>
        <v/>
      </c>
      <c r="H144" s="38">
        <f>IF(E144&gt;101,H130+2*I130,IF(E144&gt;10,H130+I130,IF(E144&gt;0,H130,"")))</f>
        <v>52</v>
      </c>
      <c r="I144" s="38">
        <v>13</v>
      </c>
      <c r="J144" s="38">
        <f>VLOOKUP(B144,ADMIN2026!$B$64:$F$79,3,FALSE)*IF(G144="DQ",0,1)*IF(G144="DNF",0,1)*IF(G144="DNS",0,1)*IF(G144="",0,1)</f>
        <v>0</v>
      </c>
      <c r="K144" s="94">
        <f t="shared" si="152"/>
        <v>0</v>
      </c>
      <c r="L144" s="38">
        <f>IF(D144="",0,IF(G144="NT",0,IF(G144="DQ",0,IF(G144="DNF",0,IF(G144="DNS",0,IF(F144+G144&lt;0.1,0,IF(60*F144+G144&gt;VLOOKUP(A130,ADMIN2026!$G$91:$I$109,3,FALSE),0,ADMIN2026!$D$89)))))))</f>
        <v>0</v>
      </c>
      <c r="M144" t="e">
        <f t="shared" si="153"/>
        <v>#VALUE!</v>
      </c>
      <c r="N144" s="8" t="e">
        <f t="shared" si="154"/>
        <v>#VALUE!</v>
      </c>
      <c r="O144" s="8" t="e">
        <f t="shared" si="137"/>
        <v>#VALUE!</v>
      </c>
      <c r="P144" s="8" t="e">
        <f t="shared" si="155"/>
        <v>#VALUE!</v>
      </c>
      <c r="Q144" s="7" t="str">
        <f t="shared" si="156"/>
        <v/>
      </c>
      <c r="R144" s="7" t="e">
        <f t="shared" si="157"/>
        <v>#VALUE!</v>
      </c>
      <c r="S144" s="7" t="e">
        <f t="shared" si="158"/>
        <v>#VALUE!</v>
      </c>
      <c r="T144" s="7" t="e">
        <f t="shared" si="159"/>
        <v>#VALUE!</v>
      </c>
      <c r="U144" s="7" t="e">
        <f t="shared" si="160"/>
        <v>#VALUE!</v>
      </c>
      <c r="V144" t="str">
        <f t="shared" si="161"/>
        <v/>
      </c>
      <c r="W144" t="str">
        <f t="shared" si="162"/>
        <v/>
      </c>
      <c r="X144" t="str">
        <f>IF(ADMIN2026!$G$8="Photo-finish timing",W144,V144)</f>
        <v/>
      </c>
      <c r="Y144" s="66" t="str">
        <f>IF(E144="","",IF(ADMIN2026!$G$8=ADMIN2026!$D$8,"",IF(P144&gt;0.5,"error 1/100th entry noted","")))</f>
        <v/>
      </c>
      <c r="Z144" t="str">
        <f t="shared" si="150"/>
        <v/>
      </c>
      <c r="AC144">
        <f t="shared" si="163"/>
        <v>0</v>
      </c>
      <c r="AD144">
        <f t="shared" si="138"/>
        <v>0</v>
      </c>
      <c r="AE144">
        <f t="shared" si="138"/>
        <v>0</v>
      </c>
      <c r="AF144">
        <f t="shared" si="138"/>
        <v>0</v>
      </c>
      <c r="AG144">
        <f t="shared" si="138"/>
        <v>0</v>
      </c>
      <c r="AH144">
        <f t="shared" si="138"/>
        <v>0</v>
      </c>
      <c r="AI144">
        <f t="shared" si="138"/>
        <v>0</v>
      </c>
      <c r="AJ144">
        <f t="shared" si="138"/>
        <v>0</v>
      </c>
    </row>
    <row r="145" spans="1:36">
      <c r="B145" s="94">
        <v>14</v>
      </c>
      <c r="C145" s="38" t="str">
        <f>IF(D145="","",HLOOKUP(D145,ADMIN2026!$O$146:$Y$214,H145,FALSE))</f>
        <v/>
      </c>
      <c r="D145" s="38" t="str">
        <f>IF(E145="","",VLOOKUP(E145,ADMIN2026!$B$112:$D$141,2,FALSE))</f>
        <v/>
      </c>
      <c r="E145" s="137" t="str">
        <f>IF(VLOOKUP(I145,D112:H127,5,FALSE)&gt;10000*10000,"",VLOOKUP(I145,D112:H127,2,FALSE))</f>
        <v/>
      </c>
      <c r="F145" s="137" t="str">
        <f>IF(VLOOKUP(I145,D112:H127,5,FALSE)&gt;10000*10000,"",VLOOKUP(I145,D112:H127,3,FALSE))</f>
        <v/>
      </c>
      <c r="G145" s="137" t="str">
        <f>IF(VLOOKUP(I145,D112:H127,5,FALSE)&gt;10000*10000,"",VLOOKUP(I145,D112:H127,4,FALSE))</f>
        <v/>
      </c>
      <c r="H145" s="38">
        <f>IF(E145&gt;101,H130+2*I130,IF(E145&gt;10,H130+I130,IF(E145&gt;0,H130,"")))</f>
        <v>52</v>
      </c>
      <c r="I145" s="38">
        <v>14</v>
      </c>
      <c r="J145" s="38">
        <f>VLOOKUP(B145,ADMIN2026!$B$64:$F$79,3,FALSE)*IF(G145="DQ",0,1)*IF(G145="DNF",0,1)*IF(G145="DNS",0,1)*IF(G145="",0,1)</f>
        <v>0</v>
      </c>
      <c r="K145" s="94">
        <f t="shared" si="152"/>
        <v>0</v>
      </c>
      <c r="L145" s="38">
        <f>IF(D145="",0,IF(G145="NT",0,IF(G145="DQ",0,IF(G145="DNF",0,IF(G145="DNS",0,IF(F145+G145&lt;0.1,0,IF(60*F145+G145&gt;VLOOKUP(A130,ADMIN2026!$G$91:$I$109,3,FALSE),0,ADMIN2026!$D$89)))))))</f>
        <v>0</v>
      </c>
      <c r="M145" t="e">
        <f t="shared" si="153"/>
        <v>#VALUE!</v>
      </c>
      <c r="N145" s="8" t="e">
        <f t="shared" si="154"/>
        <v>#VALUE!</v>
      </c>
      <c r="O145" s="8" t="e">
        <f t="shared" si="137"/>
        <v>#VALUE!</v>
      </c>
      <c r="P145" s="8" t="e">
        <f t="shared" si="155"/>
        <v>#VALUE!</v>
      </c>
      <c r="Q145" s="7" t="str">
        <f t="shared" si="156"/>
        <v/>
      </c>
      <c r="R145" s="7" t="e">
        <f t="shared" si="157"/>
        <v>#VALUE!</v>
      </c>
      <c r="S145" s="7" t="e">
        <f t="shared" si="158"/>
        <v>#VALUE!</v>
      </c>
      <c r="T145" s="7" t="e">
        <f t="shared" si="159"/>
        <v>#VALUE!</v>
      </c>
      <c r="U145" s="7" t="e">
        <f t="shared" si="160"/>
        <v>#VALUE!</v>
      </c>
      <c r="V145" t="str">
        <f t="shared" si="161"/>
        <v/>
      </c>
      <c r="W145" t="str">
        <f t="shared" si="162"/>
        <v/>
      </c>
      <c r="X145" t="str">
        <f>IF(ADMIN2026!$G$8="Photo-finish timing",W145,V145)</f>
        <v/>
      </c>
      <c r="Y145" s="66" t="str">
        <f>IF(E145="","",IF(ADMIN2026!$G$8=ADMIN2026!$D$8,"",IF(P145&gt;0.5,"error 1/100th entry noted","")))</f>
        <v/>
      </c>
      <c r="Z145" t="str">
        <f t="shared" si="150"/>
        <v/>
      </c>
      <c r="AC145">
        <f t="shared" si="163"/>
        <v>0</v>
      </c>
      <c r="AD145">
        <f t="shared" si="138"/>
        <v>0</v>
      </c>
      <c r="AE145">
        <f t="shared" si="138"/>
        <v>0</v>
      </c>
      <c r="AF145">
        <f t="shared" si="138"/>
        <v>0</v>
      </c>
      <c r="AG145">
        <f t="shared" si="138"/>
        <v>0</v>
      </c>
      <c r="AH145">
        <f t="shared" si="138"/>
        <v>0</v>
      </c>
      <c r="AI145">
        <f t="shared" si="138"/>
        <v>0</v>
      </c>
      <c r="AJ145">
        <f t="shared" si="138"/>
        <v>0</v>
      </c>
    </row>
    <row r="146" spans="1:36">
      <c r="B146" s="94">
        <v>15</v>
      </c>
      <c r="C146" s="38" t="str">
        <f>IF(D146="","",HLOOKUP(D146,ADMIN2026!$O$146:$Y$214,H146,FALSE))</f>
        <v/>
      </c>
      <c r="D146" s="38" t="str">
        <f>IF(E146="","",VLOOKUP(E146,ADMIN2026!$B$112:$D$141,2,FALSE))</f>
        <v/>
      </c>
      <c r="E146" s="137" t="str">
        <f>IF(VLOOKUP(I146,D112:H127,5,FALSE)&gt;10000*10000,"",VLOOKUP(I146,D112:H127,2,FALSE))</f>
        <v/>
      </c>
      <c r="F146" s="137" t="str">
        <f>IF(VLOOKUP(I146,D112:H127,5,FALSE)&gt;10000*10000,"",VLOOKUP(I146,D112:H127,3,FALSE))</f>
        <v/>
      </c>
      <c r="G146" s="137" t="str">
        <f>IF(VLOOKUP(I146,D112:H127,5,FALSE)&gt;10000*10000,"",VLOOKUP(I146,D112:H127,4,FALSE))</f>
        <v/>
      </c>
      <c r="H146" s="38">
        <f>IF(E146&gt;101,H130+2*I130,IF(E146&gt;10,H130+I130,IF(E146&gt;0,H130,"")))</f>
        <v>52</v>
      </c>
      <c r="I146" s="38">
        <v>15</v>
      </c>
      <c r="J146" s="38">
        <f>VLOOKUP(B146,ADMIN2026!$B$64:$F$79,3,FALSE)*IF(G146="DQ",0,1)*IF(G146="DNF",0,1)*IF(G146="DNS",0,1)*IF(G146="",0,1)</f>
        <v>0</v>
      </c>
      <c r="K146" s="94">
        <f t="shared" si="152"/>
        <v>0</v>
      </c>
      <c r="L146" s="38">
        <f>IF(D146="",0,IF(G146="NT",0,IF(G146="DQ",0,IF(G146="DNF",0,IF(G146="DNS",0,IF(F146+G146&lt;0.1,0,IF(60*F146+G146&gt;VLOOKUP(A130,ADMIN2026!$G$91:$I$109,3,FALSE),0,ADMIN2026!$D$89)))))))</f>
        <v>0</v>
      </c>
      <c r="M146" t="e">
        <f t="shared" si="153"/>
        <v>#VALUE!</v>
      </c>
      <c r="N146" s="8" t="e">
        <f t="shared" si="154"/>
        <v>#VALUE!</v>
      </c>
      <c r="O146" s="8" t="e">
        <f t="shared" si="137"/>
        <v>#VALUE!</v>
      </c>
      <c r="P146" s="8" t="e">
        <f t="shared" si="155"/>
        <v>#VALUE!</v>
      </c>
      <c r="Q146" s="7" t="str">
        <f t="shared" si="156"/>
        <v/>
      </c>
      <c r="R146" s="7" t="e">
        <f t="shared" si="157"/>
        <v>#VALUE!</v>
      </c>
      <c r="S146" s="7" t="e">
        <f t="shared" si="158"/>
        <v>#VALUE!</v>
      </c>
      <c r="T146" s="7" t="e">
        <f t="shared" si="159"/>
        <v>#VALUE!</v>
      </c>
      <c r="U146" s="7" t="e">
        <f t="shared" si="160"/>
        <v>#VALUE!</v>
      </c>
      <c r="V146" t="str">
        <f t="shared" si="161"/>
        <v/>
      </c>
      <c r="W146" t="str">
        <f t="shared" si="162"/>
        <v/>
      </c>
      <c r="X146" t="str">
        <f>IF(ADMIN2026!$G$8="Photo-finish timing",W146,V146)</f>
        <v/>
      </c>
      <c r="Y146" s="66" t="str">
        <f>IF(E146="","",IF(ADMIN2026!$G$8=ADMIN2026!$D$8,"",IF(P146&gt;0.5,"error 1/100th entry noted","")))</f>
        <v/>
      </c>
      <c r="Z146" t="str">
        <f t="shared" si="150"/>
        <v/>
      </c>
      <c r="AC146">
        <f t="shared" si="163"/>
        <v>0</v>
      </c>
      <c r="AD146">
        <f t="shared" si="138"/>
        <v>0</v>
      </c>
      <c r="AE146">
        <f t="shared" si="138"/>
        <v>0</v>
      </c>
      <c r="AF146">
        <f t="shared" si="138"/>
        <v>0</v>
      </c>
      <c r="AG146">
        <f t="shared" si="138"/>
        <v>0</v>
      </c>
      <c r="AH146">
        <f t="shared" si="138"/>
        <v>0</v>
      </c>
      <c r="AI146">
        <f t="shared" si="138"/>
        <v>0</v>
      </c>
      <c r="AJ146">
        <f t="shared" si="138"/>
        <v>0</v>
      </c>
    </row>
    <row r="147" spans="1:36">
      <c r="B147" s="94">
        <v>16</v>
      </c>
      <c r="C147" s="38" t="str">
        <f>IF(D147="","",HLOOKUP(D147,ADMIN2026!$O$146:$Y$214,H147,FALSE))</f>
        <v/>
      </c>
      <c r="D147" s="38" t="str">
        <f>IF(E147="","",VLOOKUP(E147,ADMIN2026!$B$112:$D$141,2,FALSE))</f>
        <v/>
      </c>
      <c r="E147" s="137" t="str">
        <f>IF(VLOOKUP(I147,D112:H127,5,FALSE)&gt;10000*10000,"",VLOOKUP(I147,D112:H127,2,FALSE))</f>
        <v/>
      </c>
      <c r="F147" s="137" t="str">
        <f>IF(VLOOKUP(I147,D112:H127,5,FALSE)&gt;10000*10000,"",VLOOKUP(I147,D112:H127,3,FALSE))</f>
        <v/>
      </c>
      <c r="G147" s="137" t="str">
        <f>IF(VLOOKUP(I147,D112:H127,5,FALSE)&gt;10000*10000,"",VLOOKUP(I147,D112:H127,4,FALSE))</f>
        <v/>
      </c>
      <c r="H147" s="38">
        <f>IF(E147&gt;101,H130+2*I130,IF(E147&gt;10,H130+I130,IF(E147&gt;0,H130,"")))</f>
        <v>52</v>
      </c>
      <c r="I147" s="38">
        <v>16</v>
      </c>
      <c r="J147" s="38">
        <f>VLOOKUP(B147,ADMIN2026!$B$64:$F$79,3,FALSE)*IF(G147="DQ",0,1)*IF(G147="DNF",0,1)*IF(G147="DNS",0,1)*IF(G147="",0,1)</f>
        <v>0</v>
      </c>
      <c r="K147" s="94">
        <f t="shared" si="152"/>
        <v>0</v>
      </c>
      <c r="L147" s="38">
        <f>IF(D147="",0,IF(G147="NT",0,IF(G147="DQ",0,IF(G147="DNF",0,IF(G147="DNS",0,IF(F147+G147&lt;0.1,0,IF(60*F147+G147&gt;VLOOKUP(A130,ADMIN2026!$G$91:$I$109,3,FALSE),0,ADMIN2026!$D$89)))))))</f>
        <v>0</v>
      </c>
      <c r="M147" t="e">
        <f t="shared" si="153"/>
        <v>#VALUE!</v>
      </c>
      <c r="N147" s="8" t="e">
        <f t="shared" si="154"/>
        <v>#VALUE!</v>
      </c>
      <c r="O147" s="8" t="e">
        <f t="shared" si="137"/>
        <v>#VALUE!</v>
      </c>
      <c r="P147" s="8" t="e">
        <f t="shared" si="155"/>
        <v>#VALUE!</v>
      </c>
      <c r="Q147" s="7" t="str">
        <f t="shared" si="156"/>
        <v/>
      </c>
      <c r="R147" s="7" t="e">
        <f t="shared" si="157"/>
        <v>#VALUE!</v>
      </c>
      <c r="S147" s="7" t="e">
        <f t="shared" si="158"/>
        <v>#VALUE!</v>
      </c>
      <c r="T147" s="7" t="e">
        <f t="shared" si="159"/>
        <v>#VALUE!</v>
      </c>
      <c r="U147" s="7" t="e">
        <f t="shared" si="160"/>
        <v>#VALUE!</v>
      </c>
      <c r="V147" t="str">
        <f t="shared" si="161"/>
        <v/>
      </c>
      <c r="W147" t="str">
        <f t="shared" si="162"/>
        <v/>
      </c>
      <c r="X147" t="str">
        <f>IF(ADMIN2026!$G$8="Photo-finish timing",W147,V147)</f>
        <v/>
      </c>
      <c r="Y147" s="66" t="str">
        <f>IF(E147="","",IF(ADMIN2026!$G$8=ADMIN2026!$D$8,"",IF(P147&gt;0.5,"error 1/100th entry noted","")))</f>
        <v/>
      </c>
      <c r="Z147" t="str">
        <f t="shared" si="150"/>
        <v/>
      </c>
      <c r="AC147">
        <f t="shared" si="163"/>
        <v>0</v>
      </c>
      <c r="AD147">
        <f t="shared" si="138"/>
        <v>0</v>
      </c>
      <c r="AE147">
        <f t="shared" si="138"/>
        <v>0</v>
      </c>
      <c r="AF147">
        <f t="shared" si="138"/>
        <v>0</v>
      </c>
      <c r="AG147">
        <f t="shared" si="138"/>
        <v>0</v>
      </c>
      <c r="AH147">
        <f t="shared" si="138"/>
        <v>0</v>
      </c>
      <c r="AI147">
        <f t="shared" si="138"/>
        <v>0</v>
      </c>
      <c r="AJ147">
        <f t="shared" si="138"/>
        <v>0</v>
      </c>
    </row>
    <row r="150" spans="1:36">
      <c r="A150" s="62" t="s">
        <v>0</v>
      </c>
      <c r="B150" s="62" t="s">
        <v>0</v>
      </c>
      <c r="C150" s="62">
        <v>400</v>
      </c>
      <c r="D150" s="62" t="s">
        <v>58</v>
      </c>
      <c r="E150" s="3"/>
      <c r="F150" s="3"/>
      <c r="G150" s="67"/>
      <c r="H150" s="3" t="s">
        <v>66</v>
      </c>
      <c r="I150" s="3" t="s">
        <v>67</v>
      </c>
      <c r="J150" s="3"/>
      <c r="K150" s="3"/>
      <c r="L150" s="3"/>
      <c r="M150" s="3"/>
      <c r="N150" s="3"/>
      <c r="O150" s="3"/>
      <c r="P150" s="3"/>
      <c r="Q150" s="3"/>
      <c r="R150" s="3"/>
      <c r="S150" s="3"/>
      <c r="T150" s="3"/>
      <c r="U150" s="3"/>
      <c r="V150" s="3"/>
      <c r="W150" s="3"/>
      <c r="X150" s="3"/>
      <c r="Y150" s="3"/>
      <c r="Z150" s="3"/>
      <c r="AA150" s="3"/>
    </row>
    <row r="151" spans="1:36">
      <c r="A151" s="3">
        <f>C150</f>
        <v>400</v>
      </c>
      <c r="B151" s="37" t="s">
        <v>51</v>
      </c>
      <c r="C151" s="37"/>
      <c r="D151" s="37"/>
      <c r="E151" s="37"/>
      <c r="F151" s="37" t="s">
        <v>76</v>
      </c>
      <c r="G151" s="63" t="s">
        <v>77</v>
      </c>
      <c r="H151" s="37">
        <f>VLOOKUP(A151,ADMIN2026!$O$146:$Z$166,12,FALSE)</f>
        <v>5</v>
      </c>
      <c r="I151" s="37">
        <f>$I$3</f>
        <v>24</v>
      </c>
      <c r="J151" s="37" t="s">
        <v>79</v>
      </c>
      <c r="K151" s="37" t="s">
        <v>59</v>
      </c>
      <c r="L151" s="37" t="s">
        <v>83</v>
      </c>
      <c r="M151" s="3" t="s">
        <v>132</v>
      </c>
      <c r="N151" s="3" t="s">
        <v>132</v>
      </c>
      <c r="O151" s="3" t="s">
        <v>133</v>
      </c>
      <c r="P151" s="3" t="s">
        <v>193</v>
      </c>
      <c r="Q151" s="3" t="s">
        <v>137</v>
      </c>
      <c r="R151" s="3" t="s">
        <v>192</v>
      </c>
      <c r="S151" s="3" t="s">
        <v>134</v>
      </c>
      <c r="T151" s="3" t="s">
        <v>135</v>
      </c>
      <c r="U151" s="3" t="s">
        <v>194</v>
      </c>
      <c r="V151" s="3" t="s">
        <v>195</v>
      </c>
      <c r="W151" s="3" t="s">
        <v>197</v>
      </c>
      <c r="X151" s="3" t="s">
        <v>136</v>
      </c>
      <c r="Y151" s="3" t="s">
        <v>236</v>
      </c>
      <c r="Z151" s="3"/>
      <c r="AA151" s="3"/>
    </row>
    <row r="152" spans="1:36">
      <c r="A152" s="64" t="str">
        <f>$A$4</f>
        <v>WOMEN</v>
      </c>
      <c r="B152" s="37" t="s">
        <v>59</v>
      </c>
      <c r="C152" s="37" t="s">
        <v>60</v>
      </c>
      <c r="D152" s="37" t="s">
        <v>61</v>
      </c>
      <c r="E152" s="37" t="s">
        <v>108</v>
      </c>
      <c r="F152" s="37" t="s">
        <v>78</v>
      </c>
      <c r="G152" s="63" t="s">
        <v>99</v>
      </c>
      <c r="H152" s="37" t="s">
        <v>65</v>
      </c>
      <c r="I152" s="37"/>
      <c r="J152" s="37" t="s">
        <v>80</v>
      </c>
      <c r="K152" s="37" t="s">
        <v>80</v>
      </c>
      <c r="L152" s="37" t="s">
        <v>80</v>
      </c>
      <c r="M152" s="3" t="s">
        <v>192</v>
      </c>
      <c r="N152" s="3" t="s">
        <v>130</v>
      </c>
      <c r="O152" s="3" t="s">
        <v>130</v>
      </c>
      <c r="P152" s="3" t="s">
        <v>130</v>
      </c>
      <c r="Q152" s="3" t="s">
        <v>131</v>
      </c>
      <c r="R152" s="3" t="s">
        <v>131</v>
      </c>
      <c r="S152" s="3" t="s">
        <v>131</v>
      </c>
      <c r="T152" s="3" t="s">
        <v>131</v>
      </c>
      <c r="U152" s="3" t="s">
        <v>131</v>
      </c>
      <c r="V152" s="3" t="s">
        <v>196</v>
      </c>
      <c r="W152" s="3" t="s">
        <v>196</v>
      </c>
      <c r="X152" s="3" t="s">
        <v>146</v>
      </c>
      <c r="Y152" s="3" t="s">
        <v>237</v>
      </c>
      <c r="Z152" s="3"/>
      <c r="AA152" s="3"/>
      <c r="AC152" t="str">
        <f>ADMIN2026!$D$12</f>
        <v>B&amp;R</v>
      </c>
      <c r="AD152" t="str">
        <f>ADMIN2026!$D$13</f>
        <v>Chelt</v>
      </c>
      <c r="AE152" t="str">
        <f>ADMIN2026!$D$14</f>
        <v>D&amp;S</v>
      </c>
      <c r="AF152" t="str">
        <f>ADMIN2026!$D$15</f>
        <v>HereF</v>
      </c>
      <c r="AG152" t="str">
        <f>ADMIN2026!$D$16</f>
        <v>K&amp;S</v>
      </c>
      <c r="AH152" t="str">
        <f>ADMIN2026!$D$17</f>
        <v>Tipton</v>
      </c>
      <c r="AI152" t="str">
        <f>ADMIN2026!$D$18</f>
        <v>Worc</v>
      </c>
      <c r="AJ152" t="str">
        <f>ADMIN2026!$D$19</f>
        <v>Yate</v>
      </c>
    </row>
    <row r="153" spans="1:36">
      <c r="B153" s="94">
        <v>1</v>
      </c>
      <c r="C153" s="38" t="str">
        <f>IF(D153="","",HLOOKUP(D153,ADMIN2026!$O$146:$Y$214,H153,FALSE))</f>
        <v/>
      </c>
      <c r="D153" s="38" t="str">
        <f>IF(E153="","",VLOOKUP(E153,ADMIN2026!$B$112:$D$141,2,FALSE))</f>
        <v/>
      </c>
      <c r="E153" s="4"/>
      <c r="F153" s="4"/>
      <c r="G153" s="6"/>
      <c r="H153" s="38" t="str">
        <f>IF(E153&gt;101,H151+2*I151,IF(E153&gt;10,H151+I151,IF(E153&gt;0,H151,"")))</f>
        <v/>
      </c>
      <c r="I153" s="38"/>
      <c r="J153" s="38">
        <f>VLOOKUP(B153,ADMIN2026!$B$64:$E$73,2,FALSE)*IF(G153="DQ",0,1)*IF(G153="DNF",0,1)*IF(G153="DNS",0,1)*IF(G153="",0,1)</f>
        <v>0</v>
      </c>
      <c r="K153" s="94">
        <f>J153</f>
        <v>0</v>
      </c>
      <c r="L153" s="38">
        <f>IF(D153="",0,IF(G153="NT",0,IF(G153="DQ",0,IF(G153="DNF",0,IF(G153="DNS",0,IF(F153+G153&lt;0.1,0,IF(60*F153+G153&gt;VLOOKUP(A151,ADMIN2026!$G$91:$I$109,3,FALSE),0,ADMIN2026!$D$89)))))))</f>
        <v>0</v>
      </c>
      <c r="M153">
        <f>INT(G153/10)</f>
        <v>0</v>
      </c>
      <c r="N153" s="8">
        <f>INT(G153)-10*M153</f>
        <v>0</v>
      </c>
      <c r="O153" s="8">
        <f t="shared" ref="O153:O160" si="164">INT((INT(10*(G153-N153-10*M153)+0.001))/1)</f>
        <v>0</v>
      </c>
      <c r="P153" s="8">
        <f>INT(100*(G153-N153-10*M153-O153/10)+0.5)</f>
        <v>0</v>
      </c>
      <c r="Q153" s="7">
        <f>F153</f>
        <v>0</v>
      </c>
      <c r="R153" s="7">
        <f>M153</f>
        <v>0</v>
      </c>
      <c r="S153" s="7">
        <f>N153</f>
        <v>0</v>
      </c>
      <c r="T153" s="7">
        <f>O153</f>
        <v>0</v>
      </c>
      <c r="U153" s="7">
        <f>P153</f>
        <v>0</v>
      </c>
      <c r="V153" t="str">
        <f>IF(G153="DQ","DQ",IF(G153="NT","NT",IF(G153="DNF","DNF",IF(G153="DNS","DNS",IF(D153="","",IF(F153="",IF(M153&gt;0,CONCATENATE(R153,S153,".",T153),CONCATENATE(S153,".",T153)),CONCATENATE(Q153,":",R153,S153,".",T153)))))))</f>
        <v/>
      </c>
      <c r="W153" t="str">
        <f>IF(G153="DQ","DQ",IF(G153="NT","NT",IF(G153="DNF","DNF",IF(G153="DNS","DNS",IF(D153="","",IF(F153="",IF(M153&gt;0,CONCATENATE(R153,S153,".",T153,U153),CONCATENATE(S153,".",T153,U153)),CONCATENATE(Q153,":",R153,S153,".",T153,U153)))))))</f>
        <v/>
      </c>
      <c r="X153" t="str">
        <f>IF(ADMIN2026!$G$8="Photo-finish timing",W153,V153)</f>
        <v/>
      </c>
      <c r="Y153" s="66" t="str">
        <f>IF(E153="","",IF(ADMIN2026!$G$8=ADMIN2026!$D$8,"",IF(P153&gt;0.5,"error 1/100th entry noted","")))</f>
        <v/>
      </c>
      <c r="AC153">
        <f>IF($D153=AC$1,$K153+$L153,0)</f>
        <v>0</v>
      </c>
      <c r="AD153">
        <f t="shared" ref="AD153:AJ160" si="165">IF($D153=AD$1,$K153+$L153,0)</f>
        <v>0</v>
      </c>
      <c r="AE153">
        <f t="shared" si="165"/>
        <v>0</v>
      </c>
      <c r="AF153">
        <f t="shared" si="165"/>
        <v>0</v>
      </c>
      <c r="AG153">
        <f t="shared" si="165"/>
        <v>0</v>
      </c>
      <c r="AH153">
        <f t="shared" si="165"/>
        <v>0</v>
      </c>
      <c r="AI153">
        <f t="shared" si="165"/>
        <v>0</v>
      </c>
      <c r="AJ153">
        <f t="shared" si="165"/>
        <v>0</v>
      </c>
    </row>
    <row r="154" spans="1:36">
      <c r="B154" s="94">
        <v>2</v>
      </c>
      <c r="C154" s="38" t="str">
        <f>IF(D154="","",HLOOKUP(D154,ADMIN2026!$O$146:$Y$214,H154,FALSE))</f>
        <v/>
      </c>
      <c r="D154" s="38" t="str">
        <f>IF(E154="","",VLOOKUP(E154,ADMIN2026!$B$112:$D$141,2,FALSE))</f>
        <v/>
      </c>
      <c r="E154" s="4"/>
      <c r="F154" s="4"/>
      <c r="G154" s="6"/>
      <c r="H154" s="38" t="str">
        <f>IF(E154&gt;101,H151+2*I151,IF(E154&gt;10,H151+I151,IF(E154&gt;0,H151,"")))</f>
        <v/>
      </c>
      <c r="I154" s="38"/>
      <c r="J154" s="38">
        <f>VLOOKUP(B154,ADMIN2026!$B$64:$E$73,2,FALSE)*IF(G154="DQ",0,1)*IF(G154="DNF",0,1)*IF(G154="DNS",0,1)*IF(G154="",0,1)</f>
        <v>0</v>
      </c>
      <c r="K154" s="94">
        <f t="shared" ref="K154:K160" si="166">J154</f>
        <v>0</v>
      </c>
      <c r="L154" s="38">
        <f>IF(D154="",0,IF(G154="NT",0,IF(G154="DQ",0,IF(G154="DNF",0,IF(G154="DNS",0,IF(F154+G154&lt;0.1,0,IF(60*F154+G154&gt;VLOOKUP(A151,ADMIN2026!$G$91:$I$109,3,FALSE),0,ADMIN2026!$D$89)))))))</f>
        <v>0</v>
      </c>
      <c r="M154">
        <f t="shared" ref="M154:M160" si="167">INT(G154/10)</f>
        <v>0</v>
      </c>
      <c r="N154" s="8">
        <f t="shared" ref="N154:N160" si="168">INT(G154)-10*M154</f>
        <v>0</v>
      </c>
      <c r="O154" s="8">
        <f t="shared" si="164"/>
        <v>0</v>
      </c>
      <c r="P154" s="8">
        <f t="shared" ref="P154:P160" si="169">INT(100*(G154-N154-10*M154-O154/10)+0.5)</f>
        <v>0</v>
      </c>
      <c r="Q154" s="7">
        <f t="shared" ref="Q154:Q160" si="170">F154</f>
        <v>0</v>
      </c>
      <c r="R154" s="7">
        <f t="shared" ref="R154:R160" si="171">M154</f>
        <v>0</v>
      </c>
      <c r="S154" s="7">
        <f t="shared" ref="S154:S160" si="172">N154</f>
        <v>0</v>
      </c>
      <c r="T154" s="7">
        <f t="shared" ref="T154:T160" si="173">O154</f>
        <v>0</v>
      </c>
      <c r="U154" s="7">
        <f t="shared" ref="U154:U160" si="174">P154</f>
        <v>0</v>
      </c>
      <c r="V154" t="str">
        <f t="shared" ref="V154:V160" si="175">IF(G154="DQ","DQ",IF(G154="NT","NT",IF(G154="DNF","DNF",IF(G154="DNS","DNS",IF(D154="","",IF(F154="",IF(M154&gt;0,CONCATENATE(R154,S154,".",T154),CONCATENATE(S154,".",T154)),CONCATENATE(Q154,":",R154,S154,".",T154)))))))</f>
        <v/>
      </c>
      <c r="W154" t="str">
        <f t="shared" ref="W154:W160" si="176">IF(G154="DQ","DQ",IF(G154="NT","NT",IF(G154="DNF","DNF",IF(G154="DNS","DNS",IF(D154="","",IF(F154="",IF(M154&gt;0,CONCATENATE(R154,S154,".",T154,U154),CONCATENATE(S154,".",T154,U154)),CONCATENATE(Q154,":",R154,S154,".",T154,U154)))))))</f>
        <v/>
      </c>
      <c r="X154" t="str">
        <f>IF(ADMIN2026!$G$8="Photo-finish timing",W154,V154)</f>
        <v/>
      </c>
      <c r="Y154" s="66" t="str">
        <f>IF(E154="","",IF(ADMIN2026!$G$8=ADMIN2026!$D$8,"",IF(P154&gt;0.5,"error 1/100th entry noted","")))</f>
        <v/>
      </c>
      <c r="AC154">
        <f t="shared" ref="AC154:AC160" si="177">IF($D154=AC$1,$K154+$L154,0)</f>
        <v>0</v>
      </c>
      <c r="AD154">
        <f t="shared" si="165"/>
        <v>0</v>
      </c>
      <c r="AE154">
        <f t="shared" si="165"/>
        <v>0</v>
      </c>
      <c r="AF154">
        <f t="shared" si="165"/>
        <v>0</v>
      </c>
      <c r="AG154">
        <f t="shared" si="165"/>
        <v>0</v>
      </c>
      <c r="AH154">
        <f t="shared" si="165"/>
        <v>0</v>
      </c>
      <c r="AI154">
        <f t="shared" si="165"/>
        <v>0</v>
      </c>
      <c r="AJ154">
        <f t="shared" si="165"/>
        <v>0</v>
      </c>
    </row>
    <row r="155" spans="1:36">
      <c r="B155" s="94">
        <v>3</v>
      </c>
      <c r="C155" s="38" t="str">
        <f>IF(D155="","",HLOOKUP(D155,ADMIN2026!$O$146:$Y$214,H155,FALSE))</f>
        <v/>
      </c>
      <c r="D155" s="38" t="str">
        <f>IF(E155="","",VLOOKUP(E155,ADMIN2026!$B$112:$D$141,2,FALSE))</f>
        <v/>
      </c>
      <c r="E155" s="4"/>
      <c r="F155" s="4"/>
      <c r="G155" s="6"/>
      <c r="H155" s="38" t="str">
        <f>IF(E155&gt;101,H151+2*I151,IF(E155&gt;10,H151+I151,IF(E155&gt;0,H151,"")))</f>
        <v/>
      </c>
      <c r="I155" s="38"/>
      <c r="J155" s="38">
        <f>VLOOKUP(B155,ADMIN2026!$B$64:$E$73,2,FALSE)*IF(G155="DQ",0,1)*IF(G155="DNF",0,1)*IF(G155="DNS",0,1)*IF(G155="",0,1)</f>
        <v>0</v>
      </c>
      <c r="K155" s="94">
        <f t="shared" si="166"/>
        <v>0</v>
      </c>
      <c r="L155" s="38">
        <f>IF(D155="",0,IF(G155="NT",0,IF(G155="DQ",0,IF(G155="DNF",0,IF(G155="DNS",0,IF(F155+G155&lt;0.1,0,IF(60*F155+G155&gt;VLOOKUP(A151,ADMIN2026!$G$91:$I$109,3,FALSE),0,ADMIN2026!$D$89)))))))</f>
        <v>0</v>
      </c>
      <c r="M155">
        <f t="shared" si="167"/>
        <v>0</v>
      </c>
      <c r="N155" s="8">
        <f t="shared" si="168"/>
        <v>0</v>
      </c>
      <c r="O155" s="8">
        <f t="shared" si="164"/>
        <v>0</v>
      </c>
      <c r="P155" s="8">
        <f t="shared" si="169"/>
        <v>0</v>
      </c>
      <c r="Q155" s="7">
        <f t="shared" si="170"/>
        <v>0</v>
      </c>
      <c r="R155" s="7">
        <f t="shared" si="171"/>
        <v>0</v>
      </c>
      <c r="S155" s="7">
        <f t="shared" si="172"/>
        <v>0</v>
      </c>
      <c r="T155" s="7">
        <f t="shared" si="173"/>
        <v>0</v>
      </c>
      <c r="U155" s="7">
        <f t="shared" si="174"/>
        <v>0</v>
      </c>
      <c r="V155" t="str">
        <f t="shared" si="175"/>
        <v/>
      </c>
      <c r="W155" t="str">
        <f t="shared" si="176"/>
        <v/>
      </c>
      <c r="X155" t="str">
        <f>IF(ADMIN2026!$G$8="Photo-finish timing",W155,V155)</f>
        <v/>
      </c>
      <c r="Y155" s="66" t="str">
        <f>IF(E155="","",IF(ADMIN2026!$G$8=ADMIN2026!$D$8,"",IF(P155&gt;0.5,"error 1/100th entry noted","")))</f>
        <v/>
      </c>
      <c r="AC155">
        <f t="shared" si="177"/>
        <v>0</v>
      </c>
      <c r="AD155">
        <f t="shared" si="165"/>
        <v>0</v>
      </c>
      <c r="AE155">
        <f t="shared" si="165"/>
        <v>0</v>
      </c>
      <c r="AF155">
        <f t="shared" si="165"/>
        <v>0</v>
      </c>
      <c r="AG155">
        <f t="shared" si="165"/>
        <v>0</v>
      </c>
      <c r="AH155">
        <f t="shared" si="165"/>
        <v>0</v>
      </c>
      <c r="AI155">
        <f t="shared" si="165"/>
        <v>0</v>
      </c>
      <c r="AJ155">
        <f t="shared" si="165"/>
        <v>0</v>
      </c>
    </row>
    <row r="156" spans="1:36">
      <c r="B156" s="94">
        <v>4</v>
      </c>
      <c r="C156" s="38" t="str">
        <f>IF(D156="","",HLOOKUP(D156,ADMIN2026!$O$146:$Y$214,H156,FALSE))</f>
        <v/>
      </c>
      <c r="D156" s="38" t="str">
        <f>IF(E156="","",VLOOKUP(E156,ADMIN2026!$B$112:$D$141,2,FALSE))</f>
        <v/>
      </c>
      <c r="E156" s="4"/>
      <c r="F156" s="4"/>
      <c r="G156" s="6"/>
      <c r="H156" s="38" t="str">
        <f>IF(E156&gt;101,H151+2*I151,IF(E156&gt;10,H151+I151,IF(E156&gt;0,H151,"")))</f>
        <v/>
      </c>
      <c r="I156" s="38"/>
      <c r="J156" s="38">
        <f>VLOOKUP(B156,ADMIN2026!$B$64:$E$73,2,FALSE)*IF(G156="DQ",0,1)*IF(G156="DNF",0,1)*IF(G156="DNS",0,1)*IF(G156="",0,1)</f>
        <v>0</v>
      </c>
      <c r="K156" s="94">
        <f t="shared" si="166"/>
        <v>0</v>
      </c>
      <c r="L156" s="38">
        <f>IF(D156="",0,IF(G156="NT",0,IF(G156="DQ",0,IF(G156="DNF",0,IF(G156="DNS",0,IF(F156+G156&lt;0.1,0,IF(60*F156+G156&gt;VLOOKUP(A151,ADMIN2026!$G$91:$I$109,3,FALSE),0,ADMIN2026!$D$89)))))))</f>
        <v>0</v>
      </c>
      <c r="M156">
        <f t="shared" si="167"/>
        <v>0</v>
      </c>
      <c r="N156" s="8">
        <f t="shared" si="168"/>
        <v>0</v>
      </c>
      <c r="O156" s="8">
        <f t="shared" si="164"/>
        <v>0</v>
      </c>
      <c r="P156" s="8">
        <f t="shared" si="169"/>
        <v>0</v>
      </c>
      <c r="Q156" s="7">
        <f t="shared" si="170"/>
        <v>0</v>
      </c>
      <c r="R156" s="7">
        <f t="shared" si="171"/>
        <v>0</v>
      </c>
      <c r="S156" s="7">
        <f t="shared" si="172"/>
        <v>0</v>
      </c>
      <c r="T156" s="7">
        <f t="shared" si="173"/>
        <v>0</v>
      </c>
      <c r="U156" s="7">
        <f t="shared" si="174"/>
        <v>0</v>
      </c>
      <c r="V156" t="str">
        <f t="shared" si="175"/>
        <v/>
      </c>
      <c r="W156" t="str">
        <f t="shared" si="176"/>
        <v/>
      </c>
      <c r="X156" t="str">
        <f>IF(ADMIN2026!$G$8="Photo-finish timing",W156,V156)</f>
        <v/>
      </c>
      <c r="Y156" s="66" t="str">
        <f>IF(E156="","",IF(ADMIN2026!$G$8=ADMIN2026!$D$8,"",IF(P156&gt;0.5,"error 1/100th entry noted","")))</f>
        <v/>
      </c>
      <c r="AC156">
        <f t="shared" si="177"/>
        <v>0</v>
      </c>
      <c r="AD156">
        <f t="shared" si="165"/>
        <v>0</v>
      </c>
      <c r="AE156">
        <f t="shared" si="165"/>
        <v>0</v>
      </c>
      <c r="AF156">
        <f t="shared" si="165"/>
        <v>0</v>
      </c>
      <c r="AG156">
        <f t="shared" si="165"/>
        <v>0</v>
      </c>
      <c r="AH156">
        <f t="shared" si="165"/>
        <v>0</v>
      </c>
      <c r="AI156">
        <f t="shared" si="165"/>
        <v>0</v>
      </c>
      <c r="AJ156">
        <f t="shared" si="165"/>
        <v>0</v>
      </c>
    </row>
    <row r="157" spans="1:36">
      <c r="B157" s="94">
        <v>5</v>
      </c>
      <c r="C157" s="38" t="str">
        <f>IF(D157="","",HLOOKUP(D157,ADMIN2026!$O$146:$Y$214,H157,FALSE))</f>
        <v/>
      </c>
      <c r="D157" s="38" t="str">
        <f>IF(E157="","",VLOOKUP(E157,ADMIN2026!$B$112:$D$141,2,FALSE))</f>
        <v/>
      </c>
      <c r="E157" s="4"/>
      <c r="F157" s="4"/>
      <c r="G157" s="6"/>
      <c r="H157" s="38" t="str">
        <f>IF(E157&gt;101,H151+2*I151,IF(E157&gt;10,H151+I151,IF(E157&gt;0,H151,"")))</f>
        <v/>
      </c>
      <c r="I157" s="38"/>
      <c r="J157" s="38">
        <f>VLOOKUP(B157,ADMIN2026!$B$64:$E$73,2,FALSE)*IF(G157="DQ",0,1)*IF(G157="DNF",0,1)*IF(G157="DNS",0,1)*IF(G157="",0,1)</f>
        <v>0</v>
      </c>
      <c r="K157" s="94">
        <f t="shared" si="166"/>
        <v>0</v>
      </c>
      <c r="L157" s="38">
        <f>IF(D157="",0,IF(G157="NT",0,IF(G157="DQ",0,IF(G157="DNF",0,IF(G157="DNS",0,IF(F157+G157&lt;0.1,0,IF(60*F157+G157&gt;VLOOKUP(A151,ADMIN2026!$G$91:$I$109,3,FALSE),0,ADMIN2026!$D$89)))))))</f>
        <v>0</v>
      </c>
      <c r="M157">
        <f t="shared" si="167"/>
        <v>0</v>
      </c>
      <c r="N157" s="8">
        <f t="shared" si="168"/>
        <v>0</v>
      </c>
      <c r="O157" s="8">
        <f t="shared" si="164"/>
        <v>0</v>
      </c>
      <c r="P157" s="8">
        <f t="shared" si="169"/>
        <v>0</v>
      </c>
      <c r="Q157" s="7">
        <f t="shared" si="170"/>
        <v>0</v>
      </c>
      <c r="R157" s="7">
        <f t="shared" si="171"/>
        <v>0</v>
      </c>
      <c r="S157" s="7">
        <f t="shared" si="172"/>
        <v>0</v>
      </c>
      <c r="T157" s="7">
        <f t="shared" si="173"/>
        <v>0</v>
      </c>
      <c r="U157" s="7">
        <f t="shared" si="174"/>
        <v>0</v>
      </c>
      <c r="V157" t="str">
        <f t="shared" si="175"/>
        <v/>
      </c>
      <c r="W157" t="str">
        <f t="shared" si="176"/>
        <v/>
      </c>
      <c r="X157" t="str">
        <f>IF(ADMIN2026!$G$8="Photo-finish timing",W157,V157)</f>
        <v/>
      </c>
      <c r="Y157" s="66" t="str">
        <f>IF(E157="","",IF(ADMIN2026!$G$8=ADMIN2026!$D$8,"",IF(P157&gt;0.5,"error 1/100th entry noted","")))</f>
        <v/>
      </c>
      <c r="AC157">
        <f t="shared" si="177"/>
        <v>0</v>
      </c>
      <c r="AD157">
        <f t="shared" si="165"/>
        <v>0</v>
      </c>
      <c r="AE157">
        <f t="shared" si="165"/>
        <v>0</v>
      </c>
      <c r="AF157">
        <f t="shared" si="165"/>
        <v>0</v>
      </c>
      <c r="AG157">
        <f t="shared" si="165"/>
        <v>0</v>
      </c>
      <c r="AH157">
        <f t="shared" si="165"/>
        <v>0</v>
      </c>
      <c r="AI157">
        <f t="shared" si="165"/>
        <v>0</v>
      </c>
      <c r="AJ157">
        <f t="shared" si="165"/>
        <v>0</v>
      </c>
    </row>
    <row r="158" spans="1:36">
      <c r="B158" s="94">
        <v>6</v>
      </c>
      <c r="C158" s="38" t="str">
        <f>IF(D158="","",HLOOKUP(D158,ADMIN2026!$O$146:$Y$214,H158,FALSE))</f>
        <v/>
      </c>
      <c r="D158" s="38" t="str">
        <f>IF(E158="","",VLOOKUP(E158,ADMIN2026!$B$112:$D$141,2,FALSE))</f>
        <v/>
      </c>
      <c r="E158" s="4"/>
      <c r="F158" s="4"/>
      <c r="G158" s="6"/>
      <c r="H158" s="38" t="str">
        <f>IF(E158&gt;101,H151+2*I151,IF(E158&gt;10,H151+I151,IF(E158&gt;0,H151,"")))</f>
        <v/>
      </c>
      <c r="I158" s="38"/>
      <c r="J158" s="38">
        <f>VLOOKUP(B158,ADMIN2026!$B$64:$E$73,2,FALSE)*IF(G158="DQ",0,1)*IF(G158="DNF",0,1)*IF(G158="DNS",0,1)*IF(G158="",0,1)</f>
        <v>0</v>
      </c>
      <c r="K158" s="94">
        <f t="shared" si="166"/>
        <v>0</v>
      </c>
      <c r="L158" s="38">
        <f>IF(D158="",0,IF(G158="NT",0,IF(G158="DQ",0,IF(G158="DNF",0,IF(G158="DNS",0,IF(F158+G158&lt;0.1,0,IF(60*F158+G158&gt;VLOOKUP(A151,ADMIN2026!$G$91:$I$109,3,FALSE),0,ADMIN2026!$D$89)))))))</f>
        <v>0</v>
      </c>
      <c r="M158">
        <f t="shared" si="167"/>
        <v>0</v>
      </c>
      <c r="N158" s="8">
        <f t="shared" si="168"/>
        <v>0</v>
      </c>
      <c r="O158" s="8">
        <f t="shared" si="164"/>
        <v>0</v>
      </c>
      <c r="P158" s="8">
        <f t="shared" si="169"/>
        <v>0</v>
      </c>
      <c r="Q158" s="7">
        <f t="shared" si="170"/>
        <v>0</v>
      </c>
      <c r="R158" s="7">
        <f t="shared" si="171"/>
        <v>0</v>
      </c>
      <c r="S158" s="7">
        <f t="shared" si="172"/>
        <v>0</v>
      </c>
      <c r="T158" s="7">
        <f t="shared" si="173"/>
        <v>0</v>
      </c>
      <c r="U158" s="7">
        <f t="shared" si="174"/>
        <v>0</v>
      </c>
      <c r="V158" t="str">
        <f t="shared" si="175"/>
        <v/>
      </c>
      <c r="W158" t="str">
        <f t="shared" si="176"/>
        <v/>
      </c>
      <c r="X158" t="str">
        <f>IF(ADMIN2026!$G$8="Photo-finish timing",W158,V158)</f>
        <v/>
      </c>
      <c r="Y158" s="66" t="str">
        <f>IF(E158="","",IF(ADMIN2026!$G$8=ADMIN2026!$D$8,"",IF(P158&gt;0.5,"error 1/100th entry noted","")))</f>
        <v/>
      </c>
      <c r="AC158">
        <f t="shared" si="177"/>
        <v>0</v>
      </c>
      <c r="AD158">
        <f t="shared" si="165"/>
        <v>0</v>
      </c>
      <c r="AE158">
        <f t="shared" si="165"/>
        <v>0</v>
      </c>
      <c r="AF158">
        <f t="shared" si="165"/>
        <v>0</v>
      </c>
      <c r="AG158">
        <f t="shared" si="165"/>
        <v>0</v>
      </c>
      <c r="AH158">
        <f t="shared" si="165"/>
        <v>0</v>
      </c>
      <c r="AI158">
        <f t="shared" si="165"/>
        <v>0</v>
      </c>
      <c r="AJ158">
        <f t="shared" si="165"/>
        <v>0</v>
      </c>
    </row>
    <row r="159" spans="1:36">
      <c r="B159" s="94">
        <v>7</v>
      </c>
      <c r="C159" s="38" t="str">
        <f>IF(D159="","",HLOOKUP(D159,ADMIN2026!$O$146:$Y$214,H159,FALSE))</f>
        <v/>
      </c>
      <c r="D159" s="38" t="str">
        <f>IF(E159="","",VLOOKUP(E159,ADMIN2026!$B$112:$D$141,2,FALSE))</f>
        <v/>
      </c>
      <c r="E159" s="4"/>
      <c r="F159" s="4"/>
      <c r="G159" s="6"/>
      <c r="H159" s="38" t="str">
        <f>IF(E159&gt;101,H151+2*I151,IF(E159&gt;10,H151+I151,IF(E159&gt;0,H151,"")))</f>
        <v/>
      </c>
      <c r="I159" s="38"/>
      <c r="J159" s="38">
        <f>VLOOKUP(B159,ADMIN2026!$B$64:$E$73,2,FALSE)*IF(G159="DQ",0,1)*IF(G159="DNF",0,1)*IF(G159="DNS",0,1)*IF(G159="",0,1)</f>
        <v>0</v>
      </c>
      <c r="K159" s="94">
        <f t="shared" si="166"/>
        <v>0</v>
      </c>
      <c r="L159" s="38">
        <f>IF(D159="",0,IF(G159="NT",0,IF(G159="DQ",0,IF(G159="DNF",0,IF(G159="DNS",0,IF(F159+G159&lt;0.1,0,IF(60*F159+G159&gt;VLOOKUP(A151,ADMIN2026!$G$91:$I$109,3,FALSE),0,ADMIN2026!$D$89)))))))</f>
        <v>0</v>
      </c>
      <c r="M159">
        <f t="shared" si="167"/>
        <v>0</v>
      </c>
      <c r="N159" s="8">
        <f t="shared" si="168"/>
        <v>0</v>
      </c>
      <c r="O159" s="8">
        <f t="shared" si="164"/>
        <v>0</v>
      </c>
      <c r="P159" s="8">
        <f t="shared" si="169"/>
        <v>0</v>
      </c>
      <c r="Q159" s="7">
        <f t="shared" si="170"/>
        <v>0</v>
      </c>
      <c r="R159" s="7">
        <f t="shared" si="171"/>
        <v>0</v>
      </c>
      <c r="S159" s="7">
        <f t="shared" si="172"/>
        <v>0</v>
      </c>
      <c r="T159" s="7">
        <f t="shared" si="173"/>
        <v>0</v>
      </c>
      <c r="U159" s="7">
        <f t="shared" si="174"/>
        <v>0</v>
      </c>
      <c r="V159" t="str">
        <f t="shared" si="175"/>
        <v/>
      </c>
      <c r="W159" t="str">
        <f t="shared" si="176"/>
        <v/>
      </c>
      <c r="X159" t="str">
        <f>IF(ADMIN2026!$G$8="Photo-finish timing",W159,V159)</f>
        <v/>
      </c>
      <c r="Y159" s="66" t="str">
        <f>IF(E159="","",IF(ADMIN2026!$G$8=ADMIN2026!$D$8,"",IF(P159&gt;0.5,"error 1/100th entry noted","")))</f>
        <v/>
      </c>
      <c r="AC159">
        <f t="shared" si="177"/>
        <v>0</v>
      </c>
      <c r="AD159">
        <f t="shared" si="165"/>
        <v>0</v>
      </c>
      <c r="AE159">
        <f t="shared" si="165"/>
        <v>0</v>
      </c>
      <c r="AF159">
        <f t="shared" si="165"/>
        <v>0</v>
      </c>
      <c r="AG159">
        <f t="shared" si="165"/>
        <v>0</v>
      </c>
      <c r="AH159">
        <f t="shared" si="165"/>
        <v>0</v>
      </c>
      <c r="AI159">
        <f t="shared" si="165"/>
        <v>0</v>
      </c>
      <c r="AJ159">
        <f t="shared" si="165"/>
        <v>0</v>
      </c>
    </row>
    <row r="160" spans="1:36">
      <c r="B160" s="94">
        <v>8</v>
      </c>
      <c r="C160" s="38" t="str">
        <f>IF(D160="","",HLOOKUP(D160,ADMIN2026!$O$146:$Y$214,H160,FALSE))</f>
        <v/>
      </c>
      <c r="D160" s="38" t="str">
        <f>IF(E160="","",VLOOKUP(E160,ADMIN2026!$B$112:$D$141,2,FALSE))</f>
        <v/>
      </c>
      <c r="E160" s="4"/>
      <c r="F160" s="4"/>
      <c r="G160" s="6"/>
      <c r="H160" s="38" t="str">
        <f>IF(E160&gt;101,H151+2*I151,IF(E160&gt;10,H151+I151,IF(E160&gt;0,H151,"")))</f>
        <v/>
      </c>
      <c r="I160" s="38"/>
      <c r="J160" s="38">
        <f>VLOOKUP(B160,ADMIN2026!$B$64:$E$73,2,FALSE)*IF(G160="DQ",0,1)*IF(G160="DNF",0,1)*IF(G160="DNS",0,1)*IF(G160="",0,1)</f>
        <v>0</v>
      </c>
      <c r="K160" s="94">
        <f t="shared" si="166"/>
        <v>0</v>
      </c>
      <c r="L160" s="38">
        <f>IF(D160="",0,IF(G160="NT",0,IF(G160="DQ",0,IF(G160="DNF",0,IF(G160="DNS",0,IF(F160+G160&lt;0.1,0,IF(60*F160+G160&gt;VLOOKUP(A151,ADMIN2026!$G$91:$I$109,3,FALSE),0,ADMIN2026!$D$89)))))))</f>
        <v>0</v>
      </c>
      <c r="M160">
        <f t="shared" si="167"/>
        <v>0</v>
      </c>
      <c r="N160" s="8">
        <f t="shared" si="168"/>
        <v>0</v>
      </c>
      <c r="O160" s="8">
        <f t="shared" si="164"/>
        <v>0</v>
      </c>
      <c r="P160" s="8">
        <f t="shared" si="169"/>
        <v>0</v>
      </c>
      <c r="Q160" s="7">
        <f t="shared" si="170"/>
        <v>0</v>
      </c>
      <c r="R160" s="7">
        <f t="shared" si="171"/>
        <v>0</v>
      </c>
      <c r="S160" s="7">
        <f t="shared" si="172"/>
        <v>0</v>
      </c>
      <c r="T160" s="7">
        <f t="shared" si="173"/>
        <v>0</v>
      </c>
      <c r="U160" s="7">
        <f t="shared" si="174"/>
        <v>0</v>
      </c>
      <c r="V160" t="str">
        <f t="shared" si="175"/>
        <v/>
      </c>
      <c r="W160" t="str">
        <f t="shared" si="176"/>
        <v/>
      </c>
      <c r="X160" t="str">
        <f>IF(ADMIN2026!$G$8="Photo-finish timing",W160,V160)</f>
        <v/>
      </c>
      <c r="Y160" s="66" t="str">
        <f>IF(E160="","",IF(ADMIN2026!$G$8=ADMIN2026!$D$8,"",IF(P160&gt;0.5,"error 1/100th entry noted","")))</f>
        <v/>
      </c>
      <c r="AC160">
        <f t="shared" si="177"/>
        <v>0</v>
      </c>
      <c r="AD160">
        <f t="shared" si="165"/>
        <v>0</v>
      </c>
      <c r="AE160">
        <f t="shared" si="165"/>
        <v>0</v>
      </c>
      <c r="AF160">
        <f t="shared" si="165"/>
        <v>0</v>
      </c>
      <c r="AG160">
        <f t="shared" si="165"/>
        <v>0</v>
      </c>
      <c r="AH160">
        <f t="shared" si="165"/>
        <v>0</v>
      </c>
      <c r="AI160">
        <f t="shared" si="165"/>
        <v>0</v>
      </c>
      <c r="AJ160">
        <f t="shared" si="165"/>
        <v>0</v>
      </c>
    </row>
    <row r="161" spans="1:36">
      <c r="A161" s="3" t="s">
        <v>0</v>
      </c>
      <c r="B161" s="3"/>
      <c r="C161" s="3"/>
      <c r="D161" s="3"/>
      <c r="E161" s="3"/>
      <c r="F161" s="3"/>
      <c r="G161" s="67"/>
      <c r="H161" s="3" t="str">
        <f>H150</f>
        <v>line base</v>
      </c>
      <c r="I161" s="3" t="str">
        <f>I150</f>
        <v>step</v>
      </c>
      <c r="J161" s="3"/>
      <c r="K161" s="3"/>
      <c r="L161" s="3"/>
      <c r="M161" s="3"/>
      <c r="N161" s="3"/>
      <c r="O161" s="3"/>
      <c r="P161" s="3"/>
      <c r="Q161" s="3"/>
      <c r="R161" s="3"/>
      <c r="S161" s="3"/>
      <c r="T161" s="3"/>
      <c r="U161" s="3"/>
      <c r="V161" s="3"/>
      <c r="W161" s="3"/>
      <c r="X161" s="3"/>
      <c r="Y161" s="3"/>
      <c r="Z161" s="3"/>
      <c r="AA161" s="3"/>
    </row>
    <row r="162" spans="1:36">
      <c r="A162" s="3">
        <f>C150</f>
        <v>400</v>
      </c>
      <c r="B162" s="37" t="s">
        <v>286</v>
      </c>
      <c r="C162" s="37"/>
      <c r="D162" s="37"/>
      <c r="E162" s="37"/>
      <c r="F162" s="37" t="str">
        <f t="shared" ref="F162:G163" si="178">F151</f>
        <v>Perf. Minutes</v>
      </c>
      <c r="G162" s="63" t="str">
        <f t="shared" si="178"/>
        <v>Perf. Seconds</v>
      </c>
      <c r="H162" s="37">
        <f>VLOOKUP(A162,ADMIN2026!$O$146:$Z$166,12,FALSE)</f>
        <v>5</v>
      </c>
      <c r="I162" s="37">
        <f>$I$3</f>
        <v>24</v>
      </c>
      <c r="J162" s="37" t="s">
        <v>79</v>
      </c>
      <c r="K162" s="37" t="s">
        <v>59</v>
      </c>
      <c r="L162" s="37" t="s">
        <v>83</v>
      </c>
      <c r="M162" s="3" t="s">
        <v>132</v>
      </c>
      <c r="N162" s="3" t="s">
        <v>132</v>
      </c>
      <c r="O162" s="3" t="s">
        <v>133</v>
      </c>
      <c r="P162" s="3" t="s">
        <v>193</v>
      </c>
      <c r="Q162" s="3" t="s">
        <v>137</v>
      </c>
      <c r="R162" s="3" t="s">
        <v>192</v>
      </c>
      <c r="S162" s="3" t="s">
        <v>134</v>
      </c>
      <c r="T162" s="3" t="s">
        <v>135</v>
      </c>
      <c r="U162" s="3" t="s">
        <v>194</v>
      </c>
      <c r="V162" s="3" t="s">
        <v>195</v>
      </c>
      <c r="W162" s="3" t="s">
        <v>197</v>
      </c>
      <c r="X162" s="3" t="s">
        <v>136</v>
      </c>
      <c r="Y162" s="3" t="s">
        <v>236</v>
      </c>
      <c r="Z162" s="3"/>
      <c r="AA162" s="3"/>
    </row>
    <row r="163" spans="1:36">
      <c r="A163" s="64" t="str">
        <f>$A$4</f>
        <v>WOMEN</v>
      </c>
      <c r="B163" s="37" t="s">
        <v>59</v>
      </c>
      <c r="C163" s="37" t="s">
        <v>60</v>
      </c>
      <c r="D163" s="37" t="s">
        <v>61</v>
      </c>
      <c r="E163" s="37" t="s">
        <v>108</v>
      </c>
      <c r="F163" s="37" t="str">
        <f t="shared" si="178"/>
        <v>Whole mins.</v>
      </c>
      <c r="G163" s="63" t="str">
        <f t="shared" si="178"/>
        <v>xx.yy or xx.y</v>
      </c>
      <c r="H163" s="37" t="str">
        <f>H152</f>
        <v>line to look up</v>
      </c>
      <c r="I163" s="37"/>
      <c r="J163" s="37" t="s">
        <v>80</v>
      </c>
      <c r="K163" s="37" t="s">
        <v>80</v>
      </c>
      <c r="L163" s="37" t="s">
        <v>80</v>
      </c>
      <c r="M163" s="3" t="s">
        <v>192</v>
      </c>
      <c r="N163" s="3" t="s">
        <v>130</v>
      </c>
      <c r="O163" s="3" t="s">
        <v>130</v>
      </c>
      <c r="P163" s="3" t="s">
        <v>130</v>
      </c>
      <c r="Q163" s="3" t="s">
        <v>131</v>
      </c>
      <c r="R163" s="3" t="s">
        <v>131</v>
      </c>
      <c r="S163" s="3" t="s">
        <v>131</v>
      </c>
      <c r="T163" s="3" t="s">
        <v>131</v>
      </c>
      <c r="U163" s="3" t="s">
        <v>131</v>
      </c>
      <c r="V163" s="3" t="s">
        <v>196</v>
      </c>
      <c r="W163" s="3" t="s">
        <v>196</v>
      </c>
      <c r="X163" s="3" t="s">
        <v>146</v>
      </c>
      <c r="Y163" s="3" t="s">
        <v>237</v>
      </c>
      <c r="Z163" s="3"/>
      <c r="AA163" s="3"/>
      <c r="AC163" t="str">
        <f>ADMIN2026!$D$12</f>
        <v>B&amp;R</v>
      </c>
      <c r="AD163" t="str">
        <f>ADMIN2026!$D$13</f>
        <v>Chelt</v>
      </c>
      <c r="AE163" t="str">
        <f>ADMIN2026!$D$14</f>
        <v>D&amp;S</v>
      </c>
      <c r="AF163" t="str">
        <f>ADMIN2026!$D$15</f>
        <v>HereF</v>
      </c>
      <c r="AG163" t="str">
        <f>ADMIN2026!$D$16</f>
        <v>K&amp;S</v>
      </c>
      <c r="AH163" t="str">
        <f>ADMIN2026!$D$17</f>
        <v>Tipton</v>
      </c>
      <c r="AI163" t="str">
        <f>ADMIN2026!$D$18</f>
        <v>Worc</v>
      </c>
      <c r="AJ163" t="str">
        <f>ADMIN2026!$D$19</f>
        <v>Yate</v>
      </c>
    </row>
    <row r="164" spans="1:36">
      <c r="B164" s="94">
        <v>1</v>
      </c>
      <c r="C164" s="38" t="str">
        <f>IF(D164="","",HLOOKUP(D164,ADMIN2026!$O$146:$Y$214,H164,FALSE))</f>
        <v/>
      </c>
      <c r="D164" s="38" t="str">
        <f>IF(E164="","",VLOOKUP(E164,ADMIN2026!$B$112:$D$141,2,FALSE))</f>
        <v/>
      </c>
      <c r="E164" s="4"/>
      <c r="F164" s="4"/>
      <c r="G164" s="6"/>
      <c r="H164" s="38" t="str">
        <f>IF(E164&gt;101,H162+2*I162,IF(E164&gt;10,H162+I162,IF(E164&gt;0,H162,"")))</f>
        <v/>
      </c>
      <c r="I164" s="38"/>
      <c r="J164" s="38">
        <f>VLOOKUP(B164,ADMIN2026!$B$64:$F$79,3,FALSE)*IF(G164="DQ",0,1)*IF(G164="DNF",0,1)*IF(G164="DNS",0,1)*IF(G164="",0,1)</f>
        <v>0</v>
      </c>
      <c r="K164" s="94">
        <f>J164</f>
        <v>0</v>
      </c>
      <c r="L164" s="38">
        <f>IF(D164="",0,IF(G164="NT",0,IF(G164="DQ",0,IF(G164="DNF",0,IF(G164="DNS",0,IF(F164+G164&lt;0.1,0,IF(60*F164+G164&gt;VLOOKUP(A162,ADMIN2026!$G$91:$I$109,3,FALSE),0,ADMIN2026!$D$89)))))))</f>
        <v>0</v>
      </c>
      <c r="M164">
        <f>INT(G164/10)</f>
        <v>0</v>
      </c>
      <c r="N164" s="8">
        <f>INT(G164)-10*M164</f>
        <v>0</v>
      </c>
      <c r="O164" s="8">
        <f t="shared" ref="O164:O171" si="179">INT((INT(10*(G164-N164-10*M164)+0.001))/1)</f>
        <v>0</v>
      </c>
      <c r="P164" s="8">
        <f>INT(100*(G164-N164-10*M164-O164/10)+0.5)</f>
        <v>0</v>
      </c>
      <c r="Q164" s="7">
        <f>F164</f>
        <v>0</v>
      </c>
      <c r="R164" s="7">
        <f>M164</f>
        <v>0</v>
      </c>
      <c r="S164" s="7">
        <f>N164</f>
        <v>0</v>
      </c>
      <c r="T164" s="7">
        <f>O164</f>
        <v>0</v>
      </c>
      <c r="U164" s="7">
        <f>P164</f>
        <v>0</v>
      </c>
      <c r="V164" t="str">
        <f>IF(G164="DQ","DQ",IF(G164="NT","NT",IF(G164="DNF","DNF",IF(G164="DNS","DNS",IF(D164="","",IF(F164="",IF(M164&gt;0,CONCATENATE(R164,S164,".",T164),CONCATENATE(S164,".",T164)),CONCATENATE(Q164,":",R164,S164,".",T164)))))))</f>
        <v/>
      </c>
      <c r="W164" t="str">
        <f>IF(G164="DQ","DQ",IF(G164="NT","NT",IF(G164="DNF","DNF",IF(G164="DNS","DNS",IF(D164="","",IF(F164="",IF(M164&gt;0,CONCATENATE(R164,S164,".",T164,U164),CONCATENATE(S164,".",T164,U164)),CONCATENATE(Q164,":",R164,S164,".",T164,U164)))))))</f>
        <v/>
      </c>
      <c r="X164" t="str">
        <f>IF(ADMIN2026!$G$8="Photo-finish timing",W164,V164)</f>
        <v/>
      </c>
      <c r="Y164" s="66" t="str">
        <f>IF(E164="","",IF(ADMIN2026!$G$8=ADMIN2026!$D$8,"",IF(P164&gt;0.5,"error 1/100th entry noted","")))</f>
        <v/>
      </c>
      <c r="AC164">
        <f>IF($D164=AC$1,$K164+$L164,0)</f>
        <v>0</v>
      </c>
      <c r="AD164">
        <f t="shared" ref="AD164:AJ171" si="180">IF($D164=AD$1,$K164+$L164,0)</f>
        <v>0</v>
      </c>
      <c r="AE164">
        <f t="shared" si="180"/>
        <v>0</v>
      </c>
      <c r="AF164">
        <f t="shared" si="180"/>
        <v>0</v>
      </c>
      <c r="AG164">
        <f t="shared" si="180"/>
        <v>0</v>
      </c>
      <c r="AH164">
        <f t="shared" si="180"/>
        <v>0</v>
      </c>
      <c r="AI164">
        <f t="shared" si="180"/>
        <v>0</v>
      </c>
      <c r="AJ164">
        <f t="shared" si="180"/>
        <v>0</v>
      </c>
    </row>
    <row r="165" spans="1:36">
      <c r="B165" s="94">
        <v>2</v>
      </c>
      <c r="C165" s="38" t="str">
        <f>IF(D165="","",HLOOKUP(D165,ADMIN2026!$O$146:$Y$214,H165,FALSE))</f>
        <v/>
      </c>
      <c r="D165" s="38" t="str">
        <f>IF(E165="","",VLOOKUP(E165,ADMIN2026!$B$112:$D$141,2,FALSE))</f>
        <v/>
      </c>
      <c r="E165" s="4"/>
      <c r="F165" s="4"/>
      <c r="G165" s="6"/>
      <c r="H165" s="38" t="str">
        <f>IF(E165&gt;101,H162+2*I162,IF(E165&gt;10,H162+I162,IF(E165&gt;0,H162,"")))</f>
        <v/>
      </c>
      <c r="I165" s="38"/>
      <c r="J165" s="38">
        <f>VLOOKUP(B165,ADMIN2026!$B$64:$F$79,3,FALSE)*IF(G165="DQ",0,1)*IF(G165="DNF",0,1)*IF(G165="DNS",0,1)*IF(G165="",0,1)</f>
        <v>0</v>
      </c>
      <c r="K165" s="94">
        <f t="shared" ref="K165:K171" si="181">J165</f>
        <v>0</v>
      </c>
      <c r="L165" s="38">
        <f>IF(D165="",0,IF(G165="NT",0,IF(G165="DQ",0,IF(G165="DNF",0,IF(G165="DNS",0,IF(F165+G165&lt;0.1,0,IF(60*F165+G165&gt;VLOOKUP(A162,ADMIN2026!$G$91:$I$109,3,FALSE),0,ADMIN2026!$D$89)))))))</f>
        <v>0</v>
      </c>
      <c r="M165">
        <f t="shared" ref="M165:M171" si="182">INT(G165/10)</f>
        <v>0</v>
      </c>
      <c r="N165" s="8">
        <f t="shared" ref="N165:N171" si="183">INT(G165)-10*M165</f>
        <v>0</v>
      </c>
      <c r="O165" s="8">
        <f t="shared" si="179"/>
        <v>0</v>
      </c>
      <c r="P165" s="8">
        <f t="shared" ref="P165:P171" si="184">INT(100*(G165-N165-10*M165-O165/10)+0.5)</f>
        <v>0</v>
      </c>
      <c r="Q165" s="7">
        <f t="shared" ref="Q165:Q171" si="185">F165</f>
        <v>0</v>
      </c>
      <c r="R165" s="7">
        <f t="shared" ref="R165:R171" si="186">M165</f>
        <v>0</v>
      </c>
      <c r="S165" s="7">
        <f t="shared" ref="S165:S171" si="187">N165</f>
        <v>0</v>
      </c>
      <c r="T165" s="7">
        <f t="shared" ref="T165:T171" si="188">O165</f>
        <v>0</v>
      </c>
      <c r="U165" s="7">
        <f t="shared" ref="U165:U171" si="189">P165</f>
        <v>0</v>
      </c>
      <c r="V165" t="str">
        <f t="shared" ref="V165:V171" si="190">IF(G165="DQ","DQ",IF(G165="NT","NT",IF(G165="DNF","DNF",IF(G165="DNS","DNS",IF(D165="","",IF(F165="",IF(M165&gt;0,CONCATENATE(R165,S165,".",T165),CONCATENATE(S165,".",T165)),CONCATENATE(Q165,":",R165,S165,".",T165)))))))</f>
        <v/>
      </c>
      <c r="W165" t="str">
        <f t="shared" ref="W165:W171" si="191">IF(G165="DQ","DQ",IF(G165="NT","NT",IF(G165="DNF","DNF",IF(G165="DNS","DNS",IF(D165="","",IF(F165="",IF(M165&gt;0,CONCATENATE(R165,S165,".",T165,U165),CONCATENATE(S165,".",T165,U165)),CONCATENATE(Q165,":",R165,S165,".",T165,U165)))))))</f>
        <v/>
      </c>
      <c r="X165" t="str">
        <f>IF(ADMIN2026!$G$8="Photo-finish timing",W165,V165)</f>
        <v/>
      </c>
      <c r="Y165" s="66" t="str">
        <f>IF(E165="","",IF(ADMIN2026!$G$8=ADMIN2026!$D$8,"",IF(P165&gt;0.5,"error 1/100th entry noted","")))</f>
        <v/>
      </c>
      <c r="AC165">
        <f t="shared" ref="AC165:AC171" si="192">IF($D165=AC$1,$K165+$L165,0)</f>
        <v>0</v>
      </c>
      <c r="AD165">
        <f t="shared" si="180"/>
        <v>0</v>
      </c>
      <c r="AE165">
        <f t="shared" si="180"/>
        <v>0</v>
      </c>
      <c r="AF165">
        <f t="shared" si="180"/>
        <v>0</v>
      </c>
      <c r="AG165">
        <f t="shared" si="180"/>
        <v>0</v>
      </c>
      <c r="AH165">
        <f t="shared" si="180"/>
        <v>0</v>
      </c>
      <c r="AI165">
        <f t="shared" si="180"/>
        <v>0</v>
      </c>
      <c r="AJ165">
        <f t="shared" si="180"/>
        <v>0</v>
      </c>
    </row>
    <row r="166" spans="1:36">
      <c r="B166" s="94">
        <v>3</v>
      </c>
      <c r="C166" s="38" t="str">
        <f>IF(D166="","",HLOOKUP(D166,ADMIN2026!$O$146:$Y$214,H166,FALSE))</f>
        <v/>
      </c>
      <c r="D166" s="38" t="str">
        <f>IF(E166="","",VLOOKUP(E166,ADMIN2026!$B$112:$D$141,2,FALSE))</f>
        <v/>
      </c>
      <c r="E166" s="4"/>
      <c r="F166" s="4"/>
      <c r="G166" s="6"/>
      <c r="H166" s="38" t="str">
        <f>IF(E166&gt;101,H162+2*I162,IF(E166&gt;10,H162+I162,IF(E166&gt;0,H162,"")))</f>
        <v/>
      </c>
      <c r="I166" s="38"/>
      <c r="J166" s="38">
        <f>VLOOKUP(B166,ADMIN2026!$B$64:$F$79,3,FALSE)*IF(G166="DQ",0,1)*IF(G166="DNF",0,1)*IF(G166="DNS",0,1)*IF(G166="",0,1)</f>
        <v>0</v>
      </c>
      <c r="K166" s="94">
        <f t="shared" si="181"/>
        <v>0</v>
      </c>
      <c r="L166" s="38">
        <f>IF(D166="",0,IF(G166="NT",0,IF(G166="DQ",0,IF(G166="DNF",0,IF(G166="DNS",0,IF(F166+G166&lt;0.1,0,IF(60*F166+G166&gt;VLOOKUP(A162,ADMIN2026!$G$91:$I$109,3,FALSE),0,ADMIN2026!$D$89)))))))</f>
        <v>0</v>
      </c>
      <c r="M166">
        <f t="shared" si="182"/>
        <v>0</v>
      </c>
      <c r="N166" s="8">
        <f t="shared" si="183"/>
        <v>0</v>
      </c>
      <c r="O166" s="8">
        <f t="shared" si="179"/>
        <v>0</v>
      </c>
      <c r="P166" s="8">
        <f t="shared" si="184"/>
        <v>0</v>
      </c>
      <c r="Q166" s="7">
        <f t="shared" si="185"/>
        <v>0</v>
      </c>
      <c r="R166" s="7">
        <f t="shared" si="186"/>
        <v>0</v>
      </c>
      <c r="S166" s="7">
        <f t="shared" si="187"/>
        <v>0</v>
      </c>
      <c r="T166" s="7">
        <f t="shared" si="188"/>
        <v>0</v>
      </c>
      <c r="U166" s="7">
        <f t="shared" si="189"/>
        <v>0</v>
      </c>
      <c r="V166" t="str">
        <f t="shared" si="190"/>
        <v/>
      </c>
      <c r="W166" t="str">
        <f t="shared" si="191"/>
        <v/>
      </c>
      <c r="X166" t="str">
        <f>IF(ADMIN2026!$G$8="Photo-finish timing",W166,V166)</f>
        <v/>
      </c>
      <c r="Y166" s="66" t="str">
        <f>IF(E166="","",IF(ADMIN2026!$G$8=ADMIN2026!$D$8,"",IF(P166&gt;0.5,"error 1/100th entry noted","")))</f>
        <v/>
      </c>
      <c r="AC166">
        <f t="shared" si="192"/>
        <v>0</v>
      </c>
      <c r="AD166">
        <f t="shared" si="180"/>
        <v>0</v>
      </c>
      <c r="AE166">
        <f t="shared" si="180"/>
        <v>0</v>
      </c>
      <c r="AF166">
        <f t="shared" si="180"/>
        <v>0</v>
      </c>
      <c r="AG166">
        <f t="shared" si="180"/>
        <v>0</v>
      </c>
      <c r="AH166">
        <f t="shared" si="180"/>
        <v>0</v>
      </c>
      <c r="AI166">
        <f t="shared" si="180"/>
        <v>0</v>
      </c>
      <c r="AJ166">
        <f t="shared" si="180"/>
        <v>0</v>
      </c>
    </row>
    <row r="167" spans="1:36">
      <c r="B167" s="94">
        <v>4</v>
      </c>
      <c r="C167" s="38" t="str">
        <f>IF(D167="","",HLOOKUP(D167,ADMIN2026!$O$146:$Y$214,H167,FALSE))</f>
        <v/>
      </c>
      <c r="D167" s="38" t="str">
        <f>IF(E167="","",VLOOKUP(E167,ADMIN2026!$B$112:$D$141,2,FALSE))</f>
        <v/>
      </c>
      <c r="E167" s="4"/>
      <c r="F167" s="4"/>
      <c r="G167" s="6"/>
      <c r="H167" s="38" t="str">
        <f>IF(E167&gt;101,H162+2*I162,IF(E167&gt;10,H162+I162,IF(E167&gt;0,H162,"")))</f>
        <v/>
      </c>
      <c r="I167" s="38"/>
      <c r="J167" s="38">
        <f>VLOOKUP(B167,ADMIN2026!$B$64:$F$79,3,FALSE)*IF(G167="DQ",0,1)*IF(G167="DNF",0,1)*IF(G167="DNS",0,1)*IF(G167="",0,1)</f>
        <v>0</v>
      </c>
      <c r="K167" s="94">
        <f t="shared" si="181"/>
        <v>0</v>
      </c>
      <c r="L167" s="38">
        <f>IF(D167="",0,IF(G167="NT",0,IF(G167="DQ",0,IF(G167="DNF",0,IF(G167="DNS",0,IF(F167+G167&lt;0.1,0,IF(60*F167+G167&gt;VLOOKUP(A162,ADMIN2026!$G$91:$I$109,3,FALSE),0,ADMIN2026!$D$89)))))))</f>
        <v>0</v>
      </c>
      <c r="M167">
        <f t="shared" si="182"/>
        <v>0</v>
      </c>
      <c r="N167" s="8">
        <f t="shared" si="183"/>
        <v>0</v>
      </c>
      <c r="O167" s="8">
        <f t="shared" si="179"/>
        <v>0</v>
      </c>
      <c r="P167" s="8">
        <f t="shared" si="184"/>
        <v>0</v>
      </c>
      <c r="Q167" s="7">
        <f t="shared" si="185"/>
        <v>0</v>
      </c>
      <c r="R167" s="7">
        <f t="shared" si="186"/>
        <v>0</v>
      </c>
      <c r="S167" s="7">
        <f t="shared" si="187"/>
        <v>0</v>
      </c>
      <c r="T167" s="7">
        <f t="shared" si="188"/>
        <v>0</v>
      </c>
      <c r="U167" s="7">
        <f t="shared" si="189"/>
        <v>0</v>
      </c>
      <c r="V167" t="str">
        <f t="shared" si="190"/>
        <v/>
      </c>
      <c r="W167" t="str">
        <f t="shared" si="191"/>
        <v/>
      </c>
      <c r="X167" t="str">
        <f>IF(ADMIN2026!$G$8="Photo-finish timing",W167,V167)</f>
        <v/>
      </c>
      <c r="Y167" s="66" t="str">
        <f>IF(E167="","",IF(ADMIN2026!$G$8=ADMIN2026!$D$8,"",IF(P167&gt;0.5,"error 1/100th entry noted","")))</f>
        <v/>
      </c>
      <c r="AC167">
        <f t="shared" si="192"/>
        <v>0</v>
      </c>
      <c r="AD167">
        <f t="shared" si="180"/>
        <v>0</v>
      </c>
      <c r="AE167">
        <f t="shared" si="180"/>
        <v>0</v>
      </c>
      <c r="AF167">
        <f t="shared" si="180"/>
        <v>0</v>
      </c>
      <c r="AG167">
        <f t="shared" si="180"/>
        <v>0</v>
      </c>
      <c r="AH167">
        <f t="shared" si="180"/>
        <v>0</v>
      </c>
      <c r="AI167">
        <f t="shared" si="180"/>
        <v>0</v>
      </c>
      <c r="AJ167">
        <f t="shared" si="180"/>
        <v>0</v>
      </c>
    </row>
    <row r="168" spans="1:36">
      <c r="B168" s="94">
        <v>5</v>
      </c>
      <c r="C168" s="38" t="str">
        <f>IF(D168="","",HLOOKUP(D168,ADMIN2026!$O$146:$Y$214,H168,FALSE))</f>
        <v/>
      </c>
      <c r="D168" s="38" t="str">
        <f>IF(E168="","",VLOOKUP(E168,ADMIN2026!$B$112:$D$141,2,FALSE))</f>
        <v/>
      </c>
      <c r="E168" s="4"/>
      <c r="F168" s="4"/>
      <c r="G168" s="6"/>
      <c r="H168" s="38" t="str">
        <f>IF(E168&gt;101,H162+2*I162,IF(E168&gt;10,H162+I162,IF(E168&gt;0,H162,"")))</f>
        <v/>
      </c>
      <c r="I168" s="38"/>
      <c r="J168" s="38">
        <f>VLOOKUP(B168,ADMIN2026!$B$64:$F$79,3,FALSE)*IF(G168="DQ",0,1)*IF(G168="DNF",0,1)*IF(G168="DNS",0,1)*IF(G168="",0,1)</f>
        <v>0</v>
      </c>
      <c r="K168" s="94">
        <f t="shared" si="181"/>
        <v>0</v>
      </c>
      <c r="L168" s="38">
        <f>IF(D168="",0,IF(G168="NT",0,IF(G168="DQ",0,IF(G168="DNF",0,IF(G168="DNS",0,IF(F168+G168&lt;0.1,0,IF(60*F168+G168&gt;VLOOKUP(A162,ADMIN2026!$G$91:$I$109,3,FALSE),0,ADMIN2026!$D$89)))))))</f>
        <v>0</v>
      </c>
      <c r="M168">
        <f t="shared" si="182"/>
        <v>0</v>
      </c>
      <c r="N168" s="8">
        <f t="shared" si="183"/>
        <v>0</v>
      </c>
      <c r="O168" s="8">
        <f t="shared" si="179"/>
        <v>0</v>
      </c>
      <c r="P168" s="8">
        <f t="shared" si="184"/>
        <v>0</v>
      </c>
      <c r="Q168" s="7">
        <f t="shared" si="185"/>
        <v>0</v>
      </c>
      <c r="R168" s="7">
        <f t="shared" si="186"/>
        <v>0</v>
      </c>
      <c r="S168" s="7">
        <f t="shared" si="187"/>
        <v>0</v>
      </c>
      <c r="T168" s="7">
        <f t="shared" si="188"/>
        <v>0</v>
      </c>
      <c r="U168" s="7">
        <f t="shared" si="189"/>
        <v>0</v>
      </c>
      <c r="V168" t="str">
        <f t="shared" si="190"/>
        <v/>
      </c>
      <c r="W168" t="str">
        <f t="shared" si="191"/>
        <v/>
      </c>
      <c r="X168" t="str">
        <f>IF(ADMIN2026!$G$8="Photo-finish timing",W168,V168)</f>
        <v/>
      </c>
      <c r="Y168" s="66" t="str">
        <f>IF(E168="","",IF(ADMIN2026!$G$8=ADMIN2026!$D$8,"",IF(P168&gt;0.5,"error 1/100th entry noted","")))</f>
        <v/>
      </c>
      <c r="AC168">
        <f t="shared" si="192"/>
        <v>0</v>
      </c>
      <c r="AD168">
        <f t="shared" si="180"/>
        <v>0</v>
      </c>
      <c r="AE168">
        <f t="shared" si="180"/>
        <v>0</v>
      </c>
      <c r="AF168">
        <f t="shared" si="180"/>
        <v>0</v>
      </c>
      <c r="AG168">
        <f t="shared" si="180"/>
        <v>0</v>
      </c>
      <c r="AH168">
        <f t="shared" si="180"/>
        <v>0</v>
      </c>
      <c r="AI168">
        <f t="shared" si="180"/>
        <v>0</v>
      </c>
      <c r="AJ168">
        <f t="shared" si="180"/>
        <v>0</v>
      </c>
    </row>
    <row r="169" spans="1:36">
      <c r="B169" s="94">
        <v>6</v>
      </c>
      <c r="C169" s="38" t="str">
        <f>IF(D169="","",HLOOKUP(D169,ADMIN2026!$O$146:$Y$214,H169,FALSE))</f>
        <v/>
      </c>
      <c r="D169" s="38" t="str">
        <f>IF(E169="","",VLOOKUP(E169,ADMIN2026!$B$112:$D$141,2,FALSE))</f>
        <v/>
      </c>
      <c r="E169" s="4"/>
      <c r="F169" s="4"/>
      <c r="G169" s="6"/>
      <c r="H169" s="38" t="str">
        <f>IF(E169&gt;101,H162+2*I162,IF(E169&gt;10,H162+I162,IF(E169&gt;0,H162,"")))</f>
        <v/>
      </c>
      <c r="I169" s="38"/>
      <c r="J169" s="38">
        <f>VLOOKUP(B169,ADMIN2026!$B$64:$F$79,3,FALSE)*IF(G169="DQ",0,1)*IF(G169="DNF",0,1)*IF(G169="DNS",0,1)*IF(G169="",0,1)</f>
        <v>0</v>
      </c>
      <c r="K169" s="94">
        <f t="shared" si="181"/>
        <v>0</v>
      </c>
      <c r="L169" s="38">
        <f>IF(D169="",0,IF(G169="NT",0,IF(G169="DQ",0,IF(G169="DNF",0,IF(G169="DNS",0,IF(F169+G169&lt;0.1,0,IF(60*F169+G169&gt;VLOOKUP(A162,ADMIN2026!$G$91:$I$109,3,FALSE),0,ADMIN2026!$D$89)))))))</f>
        <v>0</v>
      </c>
      <c r="M169">
        <f t="shared" si="182"/>
        <v>0</v>
      </c>
      <c r="N169" s="8">
        <f t="shared" si="183"/>
        <v>0</v>
      </c>
      <c r="O169" s="8">
        <f t="shared" si="179"/>
        <v>0</v>
      </c>
      <c r="P169" s="8">
        <f t="shared" si="184"/>
        <v>0</v>
      </c>
      <c r="Q169" s="7">
        <f t="shared" si="185"/>
        <v>0</v>
      </c>
      <c r="R169" s="7">
        <f t="shared" si="186"/>
        <v>0</v>
      </c>
      <c r="S169" s="7">
        <f t="shared" si="187"/>
        <v>0</v>
      </c>
      <c r="T169" s="7">
        <f t="shared" si="188"/>
        <v>0</v>
      </c>
      <c r="U169" s="7">
        <f t="shared" si="189"/>
        <v>0</v>
      </c>
      <c r="V169" t="str">
        <f t="shared" si="190"/>
        <v/>
      </c>
      <c r="W169" t="str">
        <f t="shared" si="191"/>
        <v/>
      </c>
      <c r="X169" t="str">
        <f>IF(ADMIN2026!$G$8="Photo-finish timing",W169,V169)</f>
        <v/>
      </c>
      <c r="Y169" s="66" t="str">
        <f>IF(E169="","",IF(ADMIN2026!$G$8=ADMIN2026!$D$8,"",IF(P169&gt;0.5,"error 1/100th entry noted","")))</f>
        <v/>
      </c>
      <c r="AC169">
        <f t="shared" si="192"/>
        <v>0</v>
      </c>
      <c r="AD169">
        <f t="shared" si="180"/>
        <v>0</v>
      </c>
      <c r="AE169">
        <f t="shared" si="180"/>
        <v>0</v>
      </c>
      <c r="AF169">
        <f t="shared" si="180"/>
        <v>0</v>
      </c>
      <c r="AG169">
        <f t="shared" si="180"/>
        <v>0</v>
      </c>
      <c r="AH169">
        <f t="shared" si="180"/>
        <v>0</v>
      </c>
      <c r="AI169">
        <f t="shared" si="180"/>
        <v>0</v>
      </c>
      <c r="AJ169">
        <f t="shared" si="180"/>
        <v>0</v>
      </c>
    </row>
    <row r="170" spans="1:36">
      <c r="B170" s="94">
        <v>7</v>
      </c>
      <c r="C170" s="38" t="str">
        <f>IF(D170="","",HLOOKUP(D170,ADMIN2026!$O$146:$Y$214,H170,FALSE))</f>
        <v/>
      </c>
      <c r="D170" s="38" t="str">
        <f>IF(E170="","",VLOOKUP(E170,ADMIN2026!$B$112:$D$141,2,FALSE))</f>
        <v/>
      </c>
      <c r="E170" s="4"/>
      <c r="F170" s="4"/>
      <c r="G170" s="6"/>
      <c r="H170" s="38" t="str">
        <f>IF(E170&gt;101,H162+2*I162,IF(E170&gt;10,H162+I162,IF(E170&gt;0,H162,"")))</f>
        <v/>
      </c>
      <c r="I170" s="38"/>
      <c r="J170" s="38">
        <f>VLOOKUP(B170,ADMIN2026!$B$64:$F$79,3,FALSE)*IF(G170="DQ",0,1)*IF(G170="DNF",0,1)*IF(G170="DNS",0,1)*IF(G170="",0,1)</f>
        <v>0</v>
      </c>
      <c r="K170" s="94">
        <f t="shared" si="181"/>
        <v>0</v>
      </c>
      <c r="L170" s="38">
        <f>IF(D170="",0,IF(G170="NT",0,IF(G170="DQ",0,IF(G170="DNF",0,IF(G170="DNS",0,IF(F170+G170&lt;0.1,0,IF(60*F170+G170&gt;VLOOKUP(A162,ADMIN2026!$G$91:$I$109,3,FALSE),0,ADMIN2026!$D$89)))))))</f>
        <v>0</v>
      </c>
      <c r="M170">
        <f t="shared" si="182"/>
        <v>0</v>
      </c>
      <c r="N170" s="8">
        <f t="shared" si="183"/>
        <v>0</v>
      </c>
      <c r="O170" s="8">
        <f t="shared" si="179"/>
        <v>0</v>
      </c>
      <c r="P170" s="8">
        <f t="shared" si="184"/>
        <v>0</v>
      </c>
      <c r="Q170" s="7">
        <f t="shared" si="185"/>
        <v>0</v>
      </c>
      <c r="R170" s="7">
        <f t="shared" si="186"/>
        <v>0</v>
      </c>
      <c r="S170" s="7">
        <f t="shared" si="187"/>
        <v>0</v>
      </c>
      <c r="T170" s="7">
        <f t="shared" si="188"/>
        <v>0</v>
      </c>
      <c r="U170" s="7">
        <f t="shared" si="189"/>
        <v>0</v>
      </c>
      <c r="V170" t="str">
        <f t="shared" si="190"/>
        <v/>
      </c>
      <c r="W170" t="str">
        <f t="shared" si="191"/>
        <v/>
      </c>
      <c r="X170" t="str">
        <f>IF(ADMIN2026!$G$8="Photo-finish timing",W170,V170)</f>
        <v/>
      </c>
      <c r="Y170" s="66" t="str">
        <f>IF(E170="","",IF(ADMIN2026!$G$8=ADMIN2026!$D$8,"",IF(P170&gt;0.5,"error 1/100th entry noted","")))</f>
        <v/>
      </c>
      <c r="AC170">
        <f t="shared" si="192"/>
        <v>0</v>
      </c>
      <c r="AD170">
        <f t="shared" si="180"/>
        <v>0</v>
      </c>
      <c r="AE170">
        <f t="shared" si="180"/>
        <v>0</v>
      </c>
      <c r="AF170">
        <f t="shared" si="180"/>
        <v>0</v>
      </c>
      <c r="AG170">
        <f t="shared" si="180"/>
        <v>0</v>
      </c>
      <c r="AH170">
        <f t="shared" si="180"/>
        <v>0</v>
      </c>
      <c r="AI170">
        <f t="shared" si="180"/>
        <v>0</v>
      </c>
      <c r="AJ170">
        <f t="shared" si="180"/>
        <v>0</v>
      </c>
    </row>
    <row r="171" spans="1:36">
      <c r="B171" s="94">
        <v>8</v>
      </c>
      <c r="C171" s="38" t="str">
        <f>IF(D171="","",HLOOKUP(D171,ADMIN2026!$O$146:$Y$214,H171,FALSE))</f>
        <v/>
      </c>
      <c r="D171" s="38" t="str">
        <f>IF(E171="","",VLOOKUP(E171,ADMIN2026!$B$112:$D$141,2,FALSE))</f>
        <v/>
      </c>
      <c r="E171" s="4"/>
      <c r="F171" s="4"/>
      <c r="G171" s="6"/>
      <c r="H171" s="38" t="str">
        <f>IF(E171&gt;101,H162+2*I162,IF(E171&gt;10,H162+I162,IF(E171&gt;0,H162,"")))</f>
        <v/>
      </c>
      <c r="I171" s="38"/>
      <c r="J171" s="38">
        <f>VLOOKUP(B171,ADMIN2026!$B$64:$F$79,3,FALSE)*IF(G171="DQ",0,1)*IF(G171="DNF",0,1)*IF(G171="DNS",0,1)*IF(G171="",0,1)</f>
        <v>0</v>
      </c>
      <c r="K171" s="94">
        <f t="shared" si="181"/>
        <v>0</v>
      </c>
      <c r="L171" s="38">
        <f>IF(D171="",0,IF(G171="NT",0,IF(G171="DQ",0,IF(G171="DNF",0,IF(G171="DNS",0,IF(F171+G171&lt;0.1,0,IF(60*F171+G171&gt;VLOOKUP(A162,ADMIN2026!$G$91:$I$109,3,FALSE),0,ADMIN2026!$D$89)))))))</f>
        <v>0</v>
      </c>
      <c r="M171">
        <f t="shared" si="182"/>
        <v>0</v>
      </c>
      <c r="N171" s="8">
        <f t="shared" si="183"/>
        <v>0</v>
      </c>
      <c r="O171" s="8">
        <f t="shared" si="179"/>
        <v>0</v>
      </c>
      <c r="P171" s="8">
        <f t="shared" si="184"/>
        <v>0</v>
      </c>
      <c r="Q171" s="7">
        <f t="shared" si="185"/>
        <v>0</v>
      </c>
      <c r="R171" s="7">
        <f t="shared" si="186"/>
        <v>0</v>
      </c>
      <c r="S171" s="7">
        <f t="shared" si="187"/>
        <v>0</v>
      </c>
      <c r="T171" s="7">
        <f t="shared" si="188"/>
        <v>0</v>
      </c>
      <c r="U171" s="7">
        <f t="shared" si="189"/>
        <v>0</v>
      </c>
      <c r="V171" t="str">
        <f t="shared" si="190"/>
        <v/>
      </c>
      <c r="W171" t="str">
        <f t="shared" si="191"/>
        <v/>
      </c>
      <c r="X171" t="str">
        <f>IF(ADMIN2026!$G$8="Photo-finish timing",W171,V171)</f>
        <v/>
      </c>
      <c r="Y171" s="66" t="str">
        <f>IF(E171="","",IF(ADMIN2026!$G$8=ADMIN2026!$D$8,"",IF(P171&gt;0.5,"error 1/100th entry noted","")))</f>
        <v/>
      </c>
      <c r="AC171">
        <f t="shared" si="192"/>
        <v>0</v>
      </c>
      <c r="AD171">
        <f t="shared" si="180"/>
        <v>0</v>
      </c>
      <c r="AE171">
        <f t="shared" si="180"/>
        <v>0</v>
      </c>
      <c r="AF171">
        <f t="shared" si="180"/>
        <v>0</v>
      </c>
      <c r="AG171">
        <f t="shared" si="180"/>
        <v>0</v>
      </c>
      <c r="AH171">
        <f t="shared" si="180"/>
        <v>0</v>
      </c>
      <c r="AI171">
        <f t="shared" si="180"/>
        <v>0</v>
      </c>
      <c r="AJ171">
        <f t="shared" si="180"/>
        <v>0</v>
      </c>
    </row>
    <row r="172" spans="1:36">
      <c r="B172" s="94">
        <v>9</v>
      </c>
      <c r="C172" s="38" t="str">
        <f>IF(D172="","",HLOOKUP(D172,ADMIN2026!$O$146:$Y$214,H172,FALSE))</f>
        <v/>
      </c>
      <c r="D172" s="38" t="str">
        <f>IF(E172="","",VLOOKUP(E172,ADMIN2026!$B$112:$D$141,2,FALSE))</f>
        <v/>
      </c>
      <c r="E172" s="4"/>
      <c r="F172" s="4"/>
      <c r="G172" s="6"/>
      <c r="H172" s="38" t="str">
        <f>IF(E172&gt;101,H162+2*I162,IF(E172&gt;10,H162+I162,IF(E172&gt;0,H162,"")))</f>
        <v/>
      </c>
      <c r="I172" s="38"/>
      <c r="J172" s="38">
        <f>VLOOKUP(B172,ADMIN2026!$B$64:$F$79,3,FALSE)*IF(G172="DQ",0,1)*IF(G172="DNF",0,1)*IF(G172="DNS",0,1)*IF(G172="",0,1)</f>
        <v>0</v>
      </c>
      <c r="K172" s="94">
        <f>J172</f>
        <v>0</v>
      </c>
      <c r="L172" s="38">
        <f>IF(D172="",0,IF(G172="NT",0,IF(G172="DQ",0,IF(G172="DNF",0,IF(G172="DNS",0,IF(F172+G172&lt;0.1,0,IF(60*F172+G172&gt;VLOOKUP(A162,ADMIN2026!$G$91:$I$109,3,FALSE),0,ADMIN2026!$D$89)))))))</f>
        <v>0</v>
      </c>
      <c r="M172">
        <f>INT(G172/10)</f>
        <v>0</v>
      </c>
      <c r="N172" s="8">
        <f>INT(G172)-10*M172</f>
        <v>0</v>
      </c>
      <c r="O172" s="8">
        <f t="shared" ref="O172:O179" si="193">INT((INT(10*(G172-N172-10*M172)+0.001))/1)</f>
        <v>0</v>
      </c>
      <c r="P172" s="8">
        <f>INT(100*(G172-N172-10*M172-O172/10)+0.5)</f>
        <v>0</v>
      </c>
      <c r="Q172" s="7">
        <f>F172</f>
        <v>0</v>
      </c>
      <c r="R172" s="7">
        <f>M172</f>
        <v>0</v>
      </c>
      <c r="S172" s="7">
        <f>N172</f>
        <v>0</v>
      </c>
      <c r="T172" s="7">
        <f>O172</f>
        <v>0</v>
      </c>
      <c r="U172" s="7">
        <f>P172</f>
        <v>0</v>
      </c>
      <c r="V172" t="str">
        <f>IF(G172="DQ","DQ",IF(G172="NT","NT",IF(G172="DNF","DNF",IF(G172="DNS","DNS",IF(D172="","",IF(F172="",IF(M172&gt;0,CONCATENATE(R172,S172,".",T172),CONCATENATE(S172,".",T172)),CONCATENATE(Q172,":",R172,S172,".",T172)))))))</f>
        <v/>
      </c>
      <c r="W172" t="str">
        <f>IF(G172="DQ","DQ",IF(G172="NT","NT",IF(G172="DNF","DNF",IF(G172="DNS","DNS",IF(D172="","",IF(F172="",IF(M172&gt;0,CONCATENATE(R172,S172,".",T172,U172),CONCATENATE(S172,".",T172,U172)),CONCATENATE(Q172,":",R172,S172,".",T172,U172)))))))</f>
        <v/>
      </c>
      <c r="X172" t="str">
        <f>IF(ADMIN2026!$G$8="Photo-finish timing",W172,V172)</f>
        <v/>
      </c>
      <c r="Y172" s="66" t="str">
        <f>IF(E172="","",IF(ADMIN2026!$G$8=ADMIN2026!$D$8,"",IF(P172&gt;0.5,"error 1/100th entry noted","")))</f>
        <v/>
      </c>
      <c r="AC172">
        <f>IF($D172=AC$1,$K172+$L172,0)</f>
        <v>0</v>
      </c>
      <c r="AD172">
        <f t="shared" ref="AD172:AJ179" si="194">IF($D172=AD$1,$K172+$L172,0)</f>
        <v>0</v>
      </c>
      <c r="AE172">
        <f t="shared" si="194"/>
        <v>0</v>
      </c>
      <c r="AF172">
        <f t="shared" si="194"/>
        <v>0</v>
      </c>
      <c r="AG172">
        <f t="shared" si="194"/>
        <v>0</v>
      </c>
      <c r="AH172">
        <f t="shared" si="194"/>
        <v>0</v>
      </c>
      <c r="AI172">
        <f t="shared" si="194"/>
        <v>0</v>
      </c>
      <c r="AJ172">
        <f t="shared" si="194"/>
        <v>0</v>
      </c>
    </row>
    <row r="173" spans="1:36">
      <c r="B173" s="94">
        <v>10</v>
      </c>
      <c r="C173" s="38" t="str">
        <f>IF(D173="","",HLOOKUP(D173,ADMIN2026!$O$146:$Y$214,H173,FALSE))</f>
        <v/>
      </c>
      <c r="D173" s="38" t="str">
        <f>IF(E173="","",VLOOKUP(E173,ADMIN2026!$B$112:$D$141,2,FALSE))</f>
        <v/>
      </c>
      <c r="E173" s="4"/>
      <c r="F173" s="4"/>
      <c r="G173" s="6"/>
      <c r="H173" s="38" t="str">
        <f>IF(E173&gt;101,H162+2*I162,IF(E173&gt;10,H162+I162,IF(E173&gt;0,H162,"")))</f>
        <v/>
      </c>
      <c r="I173" s="38"/>
      <c r="J173" s="38">
        <f>VLOOKUP(B173,ADMIN2026!$B$64:$F$79,3,FALSE)*IF(G173="DQ",0,1)*IF(G173="DNF",0,1)*IF(G173="DNS",0,1)*IF(G173="",0,1)</f>
        <v>0</v>
      </c>
      <c r="K173" s="94">
        <f t="shared" ref="K173:K179" si="195">J173</f>
        <v>0</v>
      </c>
      <c r="L173" s="38">
        <f>IF(D173="",0,IF(G173="NT",0,IF(G173="DQ",0,IF(G173="DNF",0,IF(G173="DNS",0,IF(F173+G173&lt;0.1,0,IF(60*F173+G173&gt;VLOOKUP(A162,ADMIN2026!$G$91:$I$109,3,FALSE),0,ADMIN2026!$D$89)))))))</f>
        <v>0</v>
      </c>
      <c r="M173">
        <f t="shared" ref="M173:M179" si="196">INT(G173/10)</f>
        <v>0</v>
      </c>
      <c r="N173" s="8">
        <f t="shared" ref="N173:N179" si="197">INT(G173)-10*M173</f>
        <v>0</v>
      </c>
      <c r="O173" s="8">
        <f t="shared" si="193"/>
        <v>0</v>
      </c>
      <c r="P173" s="8">
        <f t="shared" ref="P173:P179" si="198">INT(100*(G173-N173-10*M173-O173/10)+0.5)</f>
        <v>0</v>
      </c>
      <c r="Q173" s="7">
        <f t="shared" ref="Q173:Q179" si="199">F173</f>
        <v>0</v>
      </c>
      <c r="R173" s="7">
        <f t="shared" ref="R173:R179" si="200">M173</f>
        <v>0</v>
      </c>
      <c r="S173" s="7">
        <f t="shared" ref="S173:S179" si="201">N173</f>
        <v>0</v>
      </c>
      <c r="T173" s="7">
        <f t="shared" ref="T173:T179" si="202">O173</f>
        <v>0</v>
      </c>
      <c r="U173" s="7">
        <f t="shared" ref="U173:U179" si="203">P173</f>
        <v>0</v>
      </c>
      <c r="V173" t="str">
        <f t="shared" ref="V173:V179" si="204">IF(G173="DQ","DQ",IF(G173="NT","NT",IF(G173="DNF","DNF",IF(G173="DNS","DNS",IF(D173="","",IF(F173="",IF(M173&gt;0,CONCATENATE(R173,S173,".",T173),CONCATENATE(S173,".",T173)),CONCATENATE(Q173,":",R173,S173,".",T173)))))))</f>
        <v/>
      </c>
      <c r="W173" t="str">
        <f t="shared" ref="W173:W179" si="205">IF(G173="DQ","DQ",IF(G173="NT","NT",IF(G173="DNF","DNF",IF(G173="DNS","DNS",IF(D173="","",IF(F173="",IF(M173&gt;0,CONCATENATE(R173,S173,".",T173,U173),CONCATENATE(S173,".",T173,U173)),CONCATENATE(Q173,":",R173,S173,".",T173,U173)))))))</f>
        <v/>
      </c>
      <c r="X173" t="str">
        <f>IF(ADMIN2026!$G$8="Photo-finish timing",W173,V173)</f>
        <v/>
      </c>
      <c r="Y173" s="66" t="str">
        <f>IF(E173="","",IF(ADMIN2026!$G$8=ADMIN2026!$D$8,"",IF(P173&gt;0.5,"error 1/100th entry noted","")))</f>
        <v/>
      </c>
      <c r="AC173">
        <f t="shared" ref="AC173:AC179" si="206">IF($D173=AC$1,$K173+$L173,0)</f>
        <v>0</v>
      </c>
      <c r="AD173">
        <f t="shared" si="194"/>
        <v>0</v>
      </c>
      <c r="AE173">
        <f t="shared" si="194"/>
        <v>0</v>
      </c>
      <c r="AF173">
        <f t="shared" si="194"/>
        <v>0</v>
      </c>
      <c r="AG173">
        <f t="shared" si="194"/>
        <v>0</v>
      </c>
      <c r="AH173">
        <f t="shared" si="194"/>
        <v>0</v>
      </c>
      <c r="AI173">
        <f t="shared" si="194"/>
        <v>0</v>
      </c>
      <c r="AJ173">
        <f t="shared" si="194"/>
        <v>0</v>
      </c>
    </row>
    <row r="174" spans="1:36">
      <c r="B174" s="94">
        <v>11</v>
      </c>
      <c r="C174" s="38" t="str">
        <f>IF(D174="","",HLOOKUP(D174,ADMIN2026!$O$146:$Y$214,H174,FALSE))</f>
        <v/>
      </c>
      <c r="D174" s="38" t="str">
        <f>IF(E174="","",VLOOKUP(E174,ADMIN2026!$B$112:$D$141,2,FALSE))</f>
        <v/>
      </c>
      <c r="E174" s="4"/>
      <c r="F174" s="4"/>
      <c r="G174" s="6"/>
      <c r="H174" s="38" t="str">
        <f>IF(E174&gt;101,H162+2*I162,IF(E174&gt;10,H162+I162,IF(E174&gt;0,H162,"")))</f>
        <v/>
      </c>
      <c r="I174" s="38"/>
      <c r="J174" s="38">
        <f>VLOOKUP(B174,ADMIN2026!$B$64:$F$79,3,FALSE)*IF(G174="DQ",0,1)*IF(G174="DNF",0,1)*IF(G174="DNS",0,1)*IF(G174="",0,1)</f>
        <v>0</v>
      </c>
      <c r="K174" s="94">
        <f t="shared" si="195"/>
        <v>0</v>
      </c>
      <c r="L174" s="38">
        <f>IF(D174="",0,IF(G174="NT",0,IF(G174="DQ",0,IF(G174="DNF",0,IF(G174="DNS",0,IF(F174+G174&lt;0.1,0,IF(60*F174+G174&gt;VLOOKUP(A162,ADMIN2026!$G$91:$I$109,3,FALSE),0,ADMIN2026!$D$89)))))))</f>
        <v>0</v>
      </c>
      <c r="M174">
        <f t="shared" si="196"/>
        <v>0</v>
      </c>
      <c r="N174" s="8">
        <f t="shared" si="197"/>
        <v>0</v>
      </c>
      <c r="O174" s="8">
        <f t="shared" si="193"/>
        <v>0</v>
      </c>
      <c r="P174" s="8">
        <f t="shared" si="198"/>
        <v>0</v>
      </c>
      <c r="Q174" s="7">
        <f t="shared" si="199"/>
        <v>0</v>
      </c>
      <c r="R174" s="7">
        <f t="shared" si="200"/>
        <v>0</v>
      </c>
      <c r="S174" s="7">
        <f t="shared" si="201"/>
        <v>0</v>
      </c>
      <c r="T174" s="7">
        <f t="shared" si="202"/>
        <v>0</v>
      </c>
      <c r="U174" s="7">
        <f t="shared" si="203"/>
        <v>0</v>
      </c>
      <c r="V174" t="str">
        <f t="shared" si="204"/>
        <v/>
      </c>
      <c r="W174" t="str">
        <f t="shared" si="205"/>
        <v/>
      </c>
      <c r="X174" t="str">
        <f>IF(ADMIN2026!$G$8="Photo-finish timing",W174,V174)</f>
        <v/>
      </c>
      <c r="Y174" s="66" t="str">
        <f>IF(E174="","",IF(ADMIN2026!$G$8=ADMIN2026!$D$8,"",IF(P174&gt;0.5,"error 1/100th entry noted","")))</f>
        <v/>
      </c>
      <c r="AC174">
        <f t="shared" si="206"/>
        <v>0</v>
      </c>
      <c r="AD174">
        <f t="shared" si="194"/>
        <v>0</v>
      </c>
      <c r="AE174">
        <f t="shared" si="194"/>
        <v>0</v>
      </c>
      <c r="AF174">
        <f t="shared" si="194"/>
        <v>0</v>
      </c>
      <c r="AG174">
        <f t="shared" si="194"/>
        <v>0</v>
      </c>
      <c r="AH174">
        <f t="shared" si="194"/>
        <v>0</v>
      </c>
      <c r="AI174">
        <f t="shared" si="194"/>
        <v>0</v>
      </c>
      <c r="AJ174">
        <f t="shared" si="194"/>
        <v>0</v>
      </c>
    </row>
    <row r="175" spans="1:36">
      <c r="B175" s="94">
        <v>12</v>
      </c>
      <c r="C175" s="38" t="str">
        <f>IF(D175="","",HLOOKUP(D175,ADMIN2026!$O$146:$Y$214,H175,FALSE))</f>
        <v/>
      </c>
      <c r="D175" s="38" t="str">
        <f>IF(E175="","",VLOOKUP(E175,ADMIN2026!$B$112:$D$141,2,FALSE))</f>
        <v/>
      </c>
      <c r="E175" s="4"/>
      <c r="F175" s="4"/>
      <c r="G175" s="6"/>
      <c r="H175" s="38" t="str">
        <f>IF(E175&gt;101,H162+2*I162,IF(E175&gt;10,H162+I162,IF(E175&gt;0,H162,"")))</f>
        <v/>
      </c>
      <c r="I175" s="38"/>
      <c r="J175" s="38">
        <f>VLOOKUP(B175,ADMIN2026!$B$64:$F$79,3,FALSE)*IF(G175="DQ",0,1)*IF(G175="DNF",0,1)*IF(G175="DNS",0,1)*IF(G175="",0,1)</f>
        <v>0</v>
      </c>
      <c r="K175" s="94">
        <f t="shared" si="195"/>
        <v>0</v>
      </c>
      <c r="L175" s="38">
        <f>IF(D175="",0,IF(G175="NT",0,IF(G175="DQ",0,IF(G175="DNF",0,IF(G175="DNS",0,IF(F175+G175&lt;0.1,0,IF(60*F175+G175&gt;VLOOKUP(A162,ADMIN2026!$G$91:$I$109,3,FALSE),0,ADMIN2026!$D$89)))))))</f>
        <v>0</v>
      </c>
      <c r="M175">
        <f t="shared" si="196"/>
        <v>0</v>
      </c>
      <c r="N175" s="8">
        <f t="shared" si="197"/>
        <v>0</v>
      </c>
      <c r="O175" s="8">
        <f t="shared" si="193"/>
        <v>0</v>
      </c>
      <c r="P175" s="8">
        <f t="shared" si="198"/>
        <v>0</v>
      </c>
      <c r="Q175" s="7">
        <f t="shared" si="199"/>
        <v>0</v>
      </c>
      <c r="R175" s="7">
        <f t="shared" si="200"/>
        <v>0</v>
      </c>
      <c r="S175" s="7">
        <f t="shared" si="201"/>
        <v>0</v>
      </c>
      <c r="T175" s="7">
        <f t="shared" si="202"/>
        <v>0</v>
      </c>
      <c r="U175" s="7">
        <f t="shared" si="203"/>
        <v>0</v>
      </c>
      <c r="V175" t="str">
        <f t="shared" si="204"/>
        <v/>
      </c>
      <c r="W175" t="str">
        <f t="shared" si="205"/>
        <v/>
      </c>
      <c r="X175" t="str">
        <f>IF(ADMIN2026!$G$8="Photo-finish timing",W175,V175)</f>
        <v/>
      </c>
      <c r="Y175" s="66" t="str">
        <f>IF(E175="","",IF(ADMIN2026!$G$8=ADMIN2026!$D$8,"",IF(P175&gt;0.5,"error 1/100th entry noted","")))</f>
        <v/>
      </c>
      <c r="AC175">
        <f t="shared" si="206"/>
        <v>0</v>
      </c>
      <c r="AD175">
        <f t="shared" si="194"/>
        <v>0</v>
      </c>
      <c r="AE175">
        <f t="shared" si="194"/>
        <v>0</v>
      </c>
      <c r="AF175">
        <f t="shared" si="194"/>
        <v>0</v>
      </c>
      <c r="AG175">
        <f t="shared" si="194"/>
        <v>0</v>
      </c>
      <c r="AH175">
        <f t="shared" si="194"/>
        <v>0</v>
      </c>
      <c r="AI175">
        <f t="shared" si="194"/>
        <v>0</v>
      </c>
      <c r="AJ175">
        <f t="shared" si="194"/>
        <v>0</v>
      </c>
    </row>
    <row r="176" spans="1:36">
      <c r="B176" s="94">
        <v>13</v>
      </c>
      <c r="C176" s="38" t="str">
        <f>IF(D176="","",HLOOKUP(D176,ADMIN2026!$O$146:$Y$214,H176,FALSE))</f>
        <v/>
      </c>
      <c r="D176" s="38" t="str">
        <f>IF(E176="","",VLOOKUP(E176,ADMIN2026!$B$112:$D$141,2,FALSE))</f>
        <v/>
      </c>
      <c r="E176" s="4"/>
      <c r="F176" s="4"/>
      <c r="G176" s="6"/>
      <c r="H176" s="38" t="str">
        <f>IF(E176&gt;101,H162+2*I162,IF(E176&gt;10,H162+I162,IF(E176&gt;0,H162,"")))</f>
        <v/>
      </c>
      <c r="I176" s="38"/>
      <c r="J176" s="38">
        <f>VLOOKUP(B176,ADMIN2026!$B$64:$F$79,3,FALSE)*IF(G176="DQ",0,1)*IF(G176="DNF",0,1)*IF(G176="DNS",0,1)*IF(G176="",0,1)</f>
        <v>0</v>
      </c>
      <c r="K176" s="94">
        <f t="shared" si="195"/>
        <v>0</v>
      </c>
      <c r="L176" s="38">
        <f>IF(D176="",0,IF(G176="NT",0,IF(G176="DQ",0,IF(G176="DNF",0,IF(G176="DNS",0,IF(F176+G176&lt;0.1,0,IF(60*F176+G176&gt;VLOOKUP(A162,ADMIN2026!$G$91:$I$109,3,FALSE),0,ADMIN2026!$D$89)))))))</f>
        <v>0</v>
      </c>
      <c r="M176">
        <f t="shared" si="196"/>
        <v>0</v>
      </c>
      <c r="N176" s="8">
        <f t="shared" si="197"/>
        <v>0</v>
      </c>
      <c r="O176" s="8">
        <f t="shared" si="193"/>
        <v>0</v>
      </c>
      <c r="P176" s="8">
        <f t="shared" si="198"/>
        <v>0</v>
      </c>
      <c r="Q176" s="7">
        <f t="shared" si="199"/>
        <v>0</v>
      </c>
      <c r="R176" s="7">
        <f t="shared" si="200"/>
        <v>0</v>
      </c>
      <c r="S176" s="7">
        <f t="shared" si="201"/>
        <v>0</v>
      </c>
      <c r="T176" s="7">
        <f t="shared" si="202"/>
        <v>0</v>
      </c>
      <c r="U176" s="7">
        <f t="shared" si="203"/>
        <v>0</v>
      </c>
      <c r="V176" t="str">
        <f t="shared" si="204"/>
        <v/>
      </c>
      <c r="W176" t="str">
        <f t="shared" si="205"/>
        <v/>
      </c>
      <c r="X176" t="str">
        <f>IF(ADMIN2026!$G$8="Photo-finish timing",W176,V176)</f>
        <v/>
      </c>
      <c r="Y176" s="66" t="str">
        <f>IF(E176="","",IF(ADMIN2026!$G$8=ADMIN2026!$D$8,"",IF(P176&gt;0.5,"error 1/100th entry noted","")))</f>
        <v/>
      </c>
      <c r="AC176">
        <f t="shared" si="206"/>
        <v>0</v>
      </c>
      <c r="AD176">
        <f t="shared" si="194"/>
        <v>0</v>
      </c>
      <c r="AE176">
        <f t="shared" si="194"/>
        <v>0</v>
      </c>
      <c r="AF176">
        <f t="shared" si="194"/>
        <v>0</v>
      </c>
      <c r="AG176">
        <f t="shared" si="194"/>
        <v>0</v>
      </c>
      <c r="AH176">
        <f t="shared" si="194"/>
        <v>0</v>
      </c>
      <c r="AI176">
        <f t="shared" si="194"/>
        <v>0</v>
      </c>
      <c r="AJ176">
        <f t="shared" si="194"/>
        <v>0</v>
      </c>
    </row>
    <row r="177" spans="1:36">
      <c r="B177" s="94">
        <v>14</v>
      </c>
      <c r="C177" s="38" t="str">
        <f>IF(D177="","",HLOOKUP(D177,ADMIN2026!$O$146:$Y$214,H177,FALSE))</f>
        <v/>
      </c>
      <c r="D177" s="38" t="str">
        <f>IF(E177="","",VLOOKUP(E177,ADMIN2026!$B$112:$D$141,2,FALSE))</f>
        <v/>
      </c>
      <c r="E177" s="4"/>
      <c r="F177" s="4"/>
      <c r="G177" s="6"/>
      <c r="H177" s="38" t="str">
        <f>IF(E177&gt;101,H162+2*I162,IF(E177&gt;10,H162+I162,IF(E177&gt;0,H162,"")))</f>
        <v/>
      </c>
      <c r="I177" s="38"/>
      <c r="J177" s="38">
        <f>VLOOKUP(B177,ADMIN2026!$B$64:$F$79,3,FALSE)*IF(G177="DQ",0,1)*IF(G177="DNF",0,1)*IF(G177="DNS",0,1)*IF(G177="",0,1)</f>
        <v>0</v>
      </c>
      <c r="K177" s="94">
        <f t="shared" si="195"/>
        <v>0</v>
      </c>
      <c r="L177" s="38">
        <f>IF(D177="",0,IF(G177="NT",0,IF(G177="DQ",0,IF(G177="DNF",0,IF(G177="DNS",0,IF(F177+G177&lt;0.1,0,IF(60*F177+G177&gt;VLOOKUP(A162,ADMIN2026!$G$91:$I$109,3,FALSE),0,ADMIN2026!$D$89)))))))</f>
        <v>0</v>
      </c>
      <c r="M177">
        <f t="shared" si="196"/>
        <v>0</v>
      </c>
      <c r="N177" s="8">
        <f t="shared" si="197"/>
        <v>0</v>
      </c>
      <c r="O177" s="8">
        <f t="shared" si="193"/>
        <v>0</v>
      </c>
      <c r="P177" s="8">
        <f t="shared" si="198"/>
        <v>0</v>
      </c>
      <c r="Q177" s="7">
        <f t="shared" si="199"/>
        <v>0</v>
      </c>
      <c r="R177" s="7">
        <f t="shared" si="200"/>
        <v>0</v>
      </c>
      <c r="S177" s="7">
        <f t="shared" si="201"/>
        <v>0</v>
      </c>
      <c r="T177" s="7">
        <f t="shared" si="202"/>
        <v>0</v>
      </c>
      <c r="U177" s="7">
        <f t="shared" si="203"/>
        <v>0</v>
      </c>
      <c r="V177" t="str">
        <f t="shared" si="204"/>
        <v/>
      </c>
      <c r="W177" t="str">
        <f t="shared" si="205"/>
        <v/>
      </c>
      <c r="X177" t="str">
        <f>IF(ADMIN2026!$G$8="Photo-finish timing",W177,V177)</f>
        <v/>
      </c>
      <c r="Y177" s="66" t="str">
        <f>IF(E177="","",IF(ADMIN2026!$G$8=ADMIN2026!$D$8,"",IF(P177&gt;0.5,"error 1/100th entry noted","")))</f>
        <v/>
      </c>
      <c r="AC177">
        <f t="shared" si="206"/>
        <v>0</v>
      </c>
      <c r="AD177">
        <f t="shared" si="194"/>
        <v>0</v>
      </c>
      <c r="AE177">
        <f t="shared" si="194"/>
        <v>0</v>
      </c>
      <c r="AF177">
        <f t="shared" si="194"/>
        <v>0</v>
      </c>
      <c r="AG177">
        <f t="shared" si="194"/>
        <v>0</v>
      </c>
      <c r="AH177">
        <f t="shared" si="194"/>
        <v>0</v>
      </c>
      <c r="AI177">
        <f t="shared" si="194"/>
        <v>0</v>
      </c>
      <c r="AJ177">
        <f t="shared" si="194"/>
        <v>0</v>
      </c>
    </row>
    <row r="178" spans="1:36">
      <c r="B178" s="94">
        <v>15</v>
      </c>
      <c r="C178" s="38" t="str">
        <f>IF(D178="","",HLOOKUP(D178,ADMIN2026!$O$146:$Y$214,H178,FALSE))</f>
        <v/>
      </c>
      <c r="D178" s="38" t="str">
        <f>IF(E178="","",VLOOKUP(E178,ADMIN2026!$B$112:$D$141,2,FALSE))</f>
        <v/>
      </c>
      <c r="E178" s="4"/>
      <c r="F178" s="4"/>
      <c r="G178" s="6"/>
      <c r="H178" s="38" t="str">
        <f>IF(E178&gt;101,H162+2*I162,IF(E178&gt;10,H162+I162,IF(E178&gt;0,H162,"")))</f>
        <v/>
      </c>
      <c r="I178" s="38"/>
      <c r="J178" s="38">
        <f>VLOOKUP(B178,ADMIN2026!$B$64:$F$79,3,FALSE)*IF(G178="DQ",0,1)*IF(G178="DNF",0,1)*IF(G178="DNS",0,1)*IF(G178="",0,1)</f>
        <v>0</v>
      </c>
      <c r="K178" s="94">
        <f t="shared" si="195"/>
        <v>0</v>
      </c>
      <c r="L178" s="38">
        <f>IF(D178="",0,IF(G178="NT",0,IF(G178="DQ",0,IF(G178="DNF",0,IF(G178="DNS",0,IF(F178+G178&lt;0.1,0,IF(60*F178+G178&gt;VLOOKUP(A162,ADMIN2026!$G$91:$I$109,3,FALSE),0,ADMIN2026!$D$89)))))))</f>
        <v>0</v>
      </c>
      <c r="M178">
        <f t="shared" si="196"/>
        <v>0</v>
      </c>
      <c r="N178" s="8">
        <f t="shared" si="197"/>
        <v>0</v>
      </c>
      <c r="O178" s="8">
        <f t="shared" si="193"/>
        <v>0</v>
      </c>
      <c r="P178" s="8">
        <f t="shared" si="198"/>
        <v>0</v>
      </c>
      <c r="Q178" s="7">
        <f t="shared" si="199"/>
        <v>0</v>
      </c>
      <c r="R178" s="7">
        <f t="shared" si="200"/>
        <v>0</v>
      </c>
      <c r="S178" s="7">
        <f t="shared" si="201"/>
        <v>0</v>
      </c>
      <c r="T178" s="7">
        <f t="shared" si="202"/>
        <v>0</v>
      </c>
      <c r="U178" s="7">
        <f t="shared" si="203"/>
        <v>0</v>
      </c>
      <c r="V178" t="str">
        <f t="shared" si="204"/>
        <v/>
      </c>
      <c r="W178" t="str">
        <f t="shared" si="205"/>
        <v/>
      </c>
      <c r="X178" t="str">
        <f>IF(ADMIN2026!$G$8="Photo-finish timing",W178,V178)</f>
        <v/>
      </c>
      <c r="Y178" s="66" t="str">
        <f>IF(E178="","",IF(ADMIN2026!$G$8=ADMIN2026!$D$8,"",IF(P178&gt;0.5,"error 1/100th entry noted","")))</f>
        <v/>
      </c>
      <c r="AC178">
        <f t="shared" si="206"/>
        <v>0</v>
      </c>
      <c r="AD178">
        <f t="shared" si="194"/>
        <v>0</v>
      </c>
      <c r="AE178">
        <f t="shared" si="194"/>
        <v>0</v>
      </c>
      <c r="AF178">
        <f t="shared" si="194"/>
        <v>0</v>
      </c>
      <c r="AG178">
        <f t="shared" si="194"/>
        <v>0</v>
      </c>
      <c r="AH178">
        <f t="shared" si="194"/>
        <v>0</v>
      </c>
      <c r="AI178">
        <f t="shared" si="194"/>
        <v>0</v>
      </c>
      <c r="AJ178">
        <f t="shared" si="194"/>
        <v>0</v>
      </c>
    </row>
    <row r="179" spans="1:36">
      <c r="B179" s="94">
        <v>16</v>
      </c>
      <c r="C179" s="38" t="str">
        <f>IF(D179="","",HLOOKUP(D179,ADMIN2026!$O$146:$Y$214,H179,FALSE))</f>
        <v/>
      </c>
      <c r="D179" s="38" t="str">
        <f>IF(E179="","",VLOOKUP(E179,ADMIN2026!$B$112:$D$141,2,FALSE))</f>
        <v/>
      </c>
      <c r="E179" s="4"/>
      <c r="F179" s="4"/>
      <c r="G179" s="6"/>
      <c r="H179" s="38" t="str">
        <f>IF(E179&gt;101,H162+2*I162,IF(E179&gt;10,H162+I162,IF(E179&gt;0,H162,"")))</f>
        <v/>
      </c>
      <c r="I179" s="38"/>
      <c r="J179" s="38">
        <f>VLOOKUP(B179,ADMIN2026!$B$64:$F$79,3,FALSE)*IF(G179="DQ",0,1)*IF(G179="DNF",0,1)*IF(G179="DNS",0,1)*IF(G179="",0,1)</f>
        <v>0</v>
      </c>
      <c r="K179" s="94">
        <f t="shared" si="195"/>
        <v>0</v>
      </c>
      <c r="L179" s="38">
        <f>IF(D179="",0,IF(G179="NT",0,IF(G179="DQ",0,IF(G179="DNF",0,IF(G179="DNS",0,IF(F179+G179&lt;0.1,0,IF(60*F179+G179&gt;VLOOKUP(A162,ADMIN2026!$G$91:$I$109,3,FALSE),0,ADMIN2026!$D$89)))))))</f>
        <v>0</v>
      </c>
      <c r="M179">
        <f t="shared" si="196"/>
        <v>0</v>
      </c>
      <c r="N179" s="8">
        <f t="shared" si="197"/>
        <v>0</v>
      </c>
      <c r="O179" s="8">
        <f t="shared" si="193"/>
        <v>0</v>
      </c>
      <c r="P179" s="8">
        <f t="shared" si="198"/>
        <v>0</v>
      </c>
      <c r="Q179" s="7">
        <f t="shared" si="199"/>
        <v>0</v>
      </c>
      <c r="R179" s="7">
        <f t="shared" si="200"/>
        <v>0</v>
      </c>
      <c r="S179" s="7">
        <f t="shared" si="201"/>
        <v>0</v>
      </c>
      <c r="T179" s="7">
        <f t="shared" si="202"/>
        <v>0</v>
      </c>
      <c r="U179" s="7">
        <f t="shared" si="203"/>
        <v>0</v>
      </c>
      <c r="V179" t="str">
        <f t="shared" si="204"/>
        <v/>
      </c>
      <c r="W179" t="str">
        <f t="shared" si="205"/>
        <v/>
      </c>
      <c r="X179" t="str">
        <f>IF(ADMIN2026!$G$8="Photo-finish timing",W179,V179)</f>
        <v/>
      </c>
      <c r="Y179" s="66" t="str">
        <f>IF(E179="","",IF(ADMIN2026!$G$8=ADMIN2026!$D$8,"",IF(P179&gt;0.5,"error 1/100th entry noted","")))</f>
        <v/>
      </c>
      <c r="AC179">
        <f t="shared" si="206"/>
        <v>0</v>
      </c>
      <c r="AD179">
        <f t="shared" si="194"/>
        <v>0</v>
      </c>
      <c r="AE179">
        <f t="shared" si="194"/>
        <v>0</v>
      </c>
      <c r="AF179">
        <f t="shared" si="194"/>
        <v>0</v>
      </c>
      <c r="AG179">
        <f t="shared" si="194"/>
        <v>0</v>
      </c>
      <c r="AH179">
        <f t="shared" si="194"/>
        <v>0</v>
      </c>
      <c r="AI179">
        <f t="shared" si="194"/>
        <v>0</v>
      </c>
      <c r="AJ179">
        <f t="shared" si="194"/>
        <v>0</v>
      </c>
    </row>
    <row r="182" spans="1:36">
      <c r="A182" s="62" t="s">
        <v>0</v>
      </c>
      <c r="B182" s="62" t="s">
        <v>0</v>
      </c>
      <c r="C182" s="62">
        <v>800</v>
      </c>
      <c r="D182" s="62" t="s">
        <v>58</v>
      </c>
      <c r="E182" s="3"/>
      <c r="F182" s="3"/>
      <c r="G182" s="67"/>
      <c r="H182" s="3" t="s">
        <v>66</v>
      </c>
      <c r="I182" s="3" t="s">
        <v>67</v>
      </c>
      <c r="J182" s="3"/>
      <c r="K182" s="3"/>
      <c r="L182" s="3"/>
      <c r="M182" s="3"/>
      <c r="N182" s="3"/>
      <c r="O182" s="3"/>
      <c r="P182" s="3"/>
      <c r="Q182" s="3"/>
      <c r="R182" s="3"/>
      <c r="S182" s="3"/>
      <c r="T182" s="3"/>
      <c r="U182" s="3"/>
      <c r="V182" s="3"/>
      <c r="W182" s="3"/>
      <c r="X182" s="3"/>
      <c r="Y182" s="3"/>
      <c r="Z182" s="3"/>
      <c r="AA182" s="3"/>
    </row>
    <row r="183" spans="1:36">
      <c r="A183" s="3">
        <f>C182</f>
        <v>800</v>
      </c>
      <c r="B183" s="37" t="s">
        <v>51</v>
      </c>
      <c r="C183" s="37"/>
      <c r="D183" s="37"/>
      <c r="E183" s="37"/>
      <c r="F183" s="37" t="s">
        <v>76</v>
      </c>
      <c r="G183" s="63" t="s">
        <v>77</v>
      </c>
      <c r="H183" s="37">
        <f>VLOOKUP(A183,ADMIN2026!$O$146:$Z$166,12,FALSE)</f>
        <v>6</v>
      </c>
      <c r="I183" s="37">
        <f>$I$3</f>
        <v>24</v>
      </c>
      <c r="J183" s="37" t="s">
        <v>79</v>
      </c>
      <c r="K183" s="37" t="s">
        <v>59</v>
      </c>
      <c r="L183" s="37" t="s">
        <v>83</v>
      </c>
      <c r="M183" s="3" t="s">
        <v>132</v>
      </c>
      <c r="N183" s="3" t="s">
        <v>132</v>
      </c>
      <c r="O183" s="3" t="s">
        <v>133</v>
      </c>
      <c r="P183" s="3" t="s">
        <v>193</v>
      </c>
      <c r="Q183" s="3" t="s">
        <v>137</v>
      </c>
      <c r="R183" s="3" t="s">
        <v>192</v>
      </c>
      <c r="S183" s="3" t="s">
        <v>134</v>
      </c>
      <c r="T183" s="3" t="s">
        <v>135</v>
      </c>
      <c r="U183" s="3" t="s">
        <v>194</v>
      </c>
      <c r="V183" s="3" t="s">
        <v>195</v>
      </c>
      <c r="W183" s="3" t="s">
        <v>197</v>
      </c>
      <c r="X183" s="3" t="s">
        <v>136</v>
      </c>
      <c r="Y183" s="3" t="s">
        <v>236</v>
      </c>
      <c r="Z183" s="3"/>
      <c r="AA183" s="3"/>
    </row>
    <row r="184" spans="1:36">
      <c r="A184" s="64" t="str">
        <f>$A$4</f>
        <v>WOMEN</v>
      </c>
      <c r="B184" s="37" t="s">
        <v>59</v>
      </c>
      <c r="C184" s="37" t="s">
        <v>60</v>
      </c>
      <c r="D184" s="37" t="s">
        <v>61</v>
      </c>
      <c r="E184" s="37" t="s">
        <v>108</v>
      </c>
      <c r="F184" s="37" t="s">
        <v>78</v>
      </c>
      <c r="G184" s="63" t="s">
        <v>99</v>
      </c>
      <c r="H184" s="37" t="s">
        <v>65</v>
      </c>
      <c r="I184" s="37"/>
      <c r="J184" s="37" t="s">
        <v>80</v>
      </c>
      <c r="K184" s="37" t="s">
        <v>80</v>
      </c>
      <c r="L184" s="37" t="s">
        <v>80</v>
      </c>
      <c r="M184" s="3" t="s">
        <v>192</v>
      </c>
      <c r="N184" s="3" t="s">
        <v>130</v>
      </c>
      <c r="O184" s="3" t="s">
        <v>130</v>
      </c>
      <c r="P184" s="3" t="s">
        <v>130</v>
      </c>
      <c r="Q184" s="3" t="s">
        <v>131</v>
      </c>
      <c r="R184" s="3" t="s">
        <v>131</v>
      </c>
      <c r="S184" s="3" t="s">
        <v>131</v>
      </c>
      <c r="T184" s="3" t="s">
        <v>131</v>
      </c>
      <c r="U184" s="3" t="s">
        <v>131</v>
      </c>
      <c r="V184" s="3" t="s">
        <v>196</v>
      </c>
      <c r="W184" s="3" t="s">
        <v>196</v>
      </c>
      <c r="X184" s="3" t="s">
        <v>146</v>
      </c>
      <c r="Y184" s="3" t="s">
        <v>237</v>
      </c>
      <c r="Z184" s="3"/>
      <c r="AA184" s="3"/>
      <c r="AC184" t="str">
        <f>ADMIN2026!$D$12</f>
        <v>B&amp;R</v>
      </c>
      <c r="AD184" t="str">
        <f>ADMIN2026!$D$13</f>
        <v>Chelt</v>
      </c>
      <c r="AE184" t="str">
        <f>ADMIN2026!$D$14</f>
        <v>D&amp;S</v>
      </c>
      <c r="AF184" t="str">
        <f>ADMIN2026!$D$15</f>
        <v>HereF</v>
      </c>
      <c r="AG184" t="str">
        <f>ADMIN2026!$D$16</f>
        <v>K&amp;S</v>
      </c>
      <c r="AH184" t="str">
        <f>ADMIN2026!$D$17</f>
        <v>Tipton</v>
      </c>
      <c r="AI184" t="str">
        <f>ADMIN2026!$D$18</f>
        <v>Worc</v>
      </c>
      <c r="AJ184" t="str">
        <f>ADMIN2026!$D$19</f>
        <v>Yate</v>
      </c>
    </row>
    <row r="185" spans="1:36">
      <c r="B185" s="94">
        <v>1</v>
      </c>
      <c r="C185" s="38" t="str">
        <f>IF(D185="","",HLOOKUP(D185,ADMIN2026!$O$146:$Y$214,H185,FALSE))</f>
        <v/>
      </c>
      <c r="D185" s="38" t="str">
        <f>IF(E185="","",VLOOKUP(E185,ADMIN2026!$B$112:$D$141,2,FALSE))</f>
        <v/>
      </c>
      <c r="E185" s="4"/>
      <c r="F185" s="4"/>
      <c r="G185" s="6"/>
      <c r="H185" s="38" t="str">
        <f>IF(E185&gt;101,H183+2*I183,IF(E185&gt;10,H183+I183,IF(E185&gt;0,H183,"")))</f>
        <v/>
      </c>
      <c r="I185" s="38"/>
      <c r="J185" s="38">
        <f>VLOOKUP(B185,ADMIN2026!$B$64:$E$73,2,FALSE)*IF(G185="DQ",0,1)*IF(G185="DNF",0,1)*IF(G185="DNS",0,1)*IF(G185="",0,1)</f>
        <v>0</v>
      </c>
      <c r="K185" s="94">
        <f>J185</f>
        <v>0</v>
      </c>
      <c r="L185" s="38">
        <f>IF(D185="",0,IF(G185="NT",0,IF(G185="DQ",0,IF(G185="DNF",0,IF(G185="DNS",0,IF(F185+G185&lt;0.1,0,IF(60*F185+G185&gt;VLOOKUP(A183,ADMIN2026!$G$91:$I$109,3,FALSE),0,ADMIN2026!$D$89)))))))</f>
        <v>0</v>
      </c>
      <c r="M185">
        <f>INT(G185/10)</f>
        <v>0</v>
      </c>
      <c r="N185" s="8">
        <f>INT(G185)-10*M185</f>
        <v>0</v>
      </c>
      <c r="O185" s="8">
        <f t="shared" ref="O185:O192" si="207">INT((INT(10*(G185-N185-10*M185)+0.001))/1)</f>
        <v>0</v>
      </c>
      <c r="P185" s="8">
        <f>INT(100*(G185-N185-10*M185-O185/10)+0.5)</f>
        <v>0</v>
      </c>
      <c r="Q185" s="7">
        <f>F185</f>
        <v>0</v>
      </c>
      <c r="R185" s="7">
        <f>M185</f>
        <v>0</v>
      </c>
      <c r="S185" s="7">
        <f>N185</f>
        <v>0</v>
      </c>
      <c r="T185" s="7">
        <f>O185</f>
        <v>0</v>
      </c>
      <c r="U185" s="7">
        <f>P185</f>
        <v>0</v>
      </c>
      <c r="V185" t="str">
        <f>IF(G185="DQ","DQ",IF(G185="NT","NT",IF(G185="DNF","DNF",IF(G185="DNS","DNS",IF(D185="","",IF(F185="",IF(M185&gt;0,CONCATENATE(R185,S185,".",T185),CONCATENATE(S185,".",T185)),CONCATENATE(Q185,":",R185,S185,".",T185)))))))</f>
        <v/>
      </c>
      <c r="W185" t="str">
        <f>IF(G185="DQ","DQ",IF(G185="NT","NT",IF(G185="DNF","DNF",IF(G185="DNS","DNS",IF(D185="","",IF(F185="",IF(M185&gt;0,CONCATENATE(R185,S185,".",T185,U185),CONCATENATE(S185,".",T185,U185)),CONCATENATE(Q185,":",R185,S185,".",T185,U185)))))))</f>
        <v/>
      </c>
      <c r="X185" t="str">
        <f>IF(ADMIN2026!$G$8="Photo-finish timing",W185,V185)</f>
        <v/>
      </c>
      <c r="Y185" s="66" t="str">
        <f>IF(E185="","",IF(ADMIN2026!$G$8=ADMIN2026!$D$8,"",IF(P185&gt;0.5,"error 1/100th entry noted","")))</f>
        <v/>
      </c>
      <c r="AC185">
        <f>IF($D185=AC$1,$K185+$L185,0)</f>
        <v>0</v>
      </c>
      <c r="AD185">
        <f t="shared" ref="AD185:AJ192" si="208">IF($D185=AD$1,$K185+$L185,0)</f>
        <v>0</v>
      </c>
      <c r="AE185">
        <f t="shared" si="208"/>
        <v>0</v>
      </c>
      <c r="AF185">
        <f t="shared" si="208"/>
        <v>0</v>
      </c>
      <c r="AG185">
        <f t="shared" si="208"/>
        <v>0</v>
      </c>
      <c r="AH185">
        <f t="shared" si="208"/>
        <v>0</v>
      </c>
      <c r="AI185">
        <f t="shared" si="208"/>
        <v>0</v>
      </c>
      <c r="AJ185">
        <f t="shared" si="208"/>
        <v>0</v>
      </c>
    </row>
    <row r="186" spans="1:36">
      <c r="B186" s="94">
        <v>2</v>
      </c>
      <c r="C186" s="38" t="str">
        <f>IF(D186="","",HLOOKUP(D186,ADMIN2026!$O$146:$Y$214,H186,FALSE))</f>
        <v/>
      </c>
      <c r="D186" s="38" t="str">
        <f>IF(E186="","",VLOOKUP(E186,ADMIN2026!$B$112:$D$141,2,FALSE))</f>
        <v/>
      </c>
      <c r="E186" s="4"/>
      <c r="F186" s="4"/>
      <c r="G186" s="6"/>
      <c r="H186" s="38" t="str">
        <f>IF(E186&gt;101,H183+2*I183,IF(E186&gt;10,H183+I183,IF(E186&gt;0,H183,"")))</f>
        <v/>
      </c>
      <c r="I186" s="38"/>
      <c r="J186" s="38">
        <f>VLOOKUP(B186,ADMIN2026!$B$64:$E$73,2,FALSE)*IF(G186="DQ",0,1)*IF(G186="DNF",0,1)*IF(G186="DNS",0,1)*IF(G186="",0,1)</f>
        <v>0</v>
      </c>
      <c r="K186" s="94">
        <f t="shared" ref="K186:K192" si="209">J186</f>
        <v>0</v>
      </c>
      <c r="L186" s="38">
        <f>IF(D186="",0,IF(G186="NT",0,IF(G186="DQ",0,IF(G186="DNF",0,IF(G186="DNS",0,IF(F186+G186&lt;0.1,0,IF(60*F186+G186&gt;VLOOKUP(A183,ADMIN2026!$G$91:$I$109,3,FALSE),0,ADMIN2026!$D$89)))))))</f>
        <v>0</v>
      </c>
      <c r="M186">
        <f t="shared" ref="M186:M192" si="210">INT(G186/10)</f>
        <v>0</v>
      </c>
      <c r="N186" s="8">
        <f t="shared" ref="N186:N192" si="211">INT(G186)-10*M186</f>
        <v>0</v>
      </c>
      <c r="O186" s="8">
        <f t="shared" si="207"/>
        <v>0</v>
      </c>
      <c r="P186" s="8">
        <f t="shared" ref="P186:P192" si="212">INT(100*(G186-N186-10*M186-O186/10)+0.5)</f>
        <v>0</v>
      </c>
      <c r="Q186" s="7">
        <f t="shared" ref="Q186:Q192" si="213">F186</f>
        <v>0</v>
      </c>
      <c r="R186" s="7">
        <f t="shared" ref="R186:R192" si="214">M186</f>
        <v>0</v>
      </c>
      <c r="S186" s="7">
        <f t="shared" ref="S186:S192" si="215">N186</f>
        <v>0</v>
      </c>
      <c r="T186" s="7">
        <f t="shared" ref="T186:T192" si="216">O186</f>
        <v>0</v>
      </c>
      <c r="U186" s="7">
        <f t="shared" ref="U186:U192" si="217">P186</f>
        <v>0</v>
      </c>
      <c r="V186" t="str">
        <f t="shared" ref="V186:V192" si="218">IF(G186="DQ","DQ",IF(G186="NT","NT",IF(G186="DNF","DNF",IF(G186="DNS","DNS",IF(D186="","",IF(F186="",IF(M186&gt;0,CONCATENATE(R186,S186,".",T186),CONCATENATE(S186,".",T186)),CONCATENATE(Q186,":",R186,S186,".",T186)))))))</f>
        <v/>
      </c>
      <c r="W186" t="str">
        <f t="shared" ref="W186:W192" si="219">IF(G186="DQ","DQ",IF(G186="NT","NT",IF(G186="DNF","DNF",IF(G186="DNS","DNS",IF(D186="","",IF(F186="",IF(M186&gt;0,CONCATENATE(R186,S186,".",T186,U186),CONCATENATE(S186,".",T186,U186)),CONCATENATE(Q186,":",R186,S186,".",T186,U186)))))))</f>
        <v/>
      </c>
      <c r="X186" t="str">
        <f>IF(ADMIN2026!$G$8="Photo-finish timing",W186,V186)</f>
        <v/>
      </c>
      <c r="Y186" s="66" t="str">
        <f>IF(E186="","",IF(ADMIN2026!$G$8=ADMIN2026!$D$8,"",IF(P186&gt;0.5,"error 1/100th entry noted","")))</f>
        <v/>
      </c>
      <c r="AC186">
        <f t="shared" ref="AC186:AC192" si="220">IF($D186=AC$1,$K186+$L186,0)</f>
        <v>0</v>
      </c>
      <c r="AD186">
        <f t="shared" si="208"/>
        <v>0</v>
      </c>
      <c r="AE186">
        <f t="shared" si="208"/>
        <v>0</v>
      </c>
      <c r="AF186">
        <f t="shared" si="208"/>
        <v>0</v>
      </c>
      <c r="AG186">
        <f t="shared" si="208"/>
        <v>0</v>
      </c>
      <c r="AH186">
        <f t="shared" si="208"/>
        <v>0</v>
      </c>
      <c r="AI186">
        <f t="shared" si="208"/>
        <v>0</v>
      </c>
      <c r="AJ186">
        <f t="shared" si="208"/>
        <v>0</v>
      </c>
    </row>
    <row r="187" spans="1:36">
      <c r="B187" s="94">
        <v>3</v>
      </c>
      <c r="C187" s="38" t="str">
        <f>IF(D187="","",HLOOKUP(D187,ADMIN2026!$O$146:$Y$214,H187,FALSE))</f>
        <v/>
      </c>
      <c r="D187" s="38" t="str">
        <f>IF(E187="","",VLOOKUP(E187,ADMIN2026!$B$112:$D$141,2,FALSE))</f>
        <v/>
      </c>
      <c r="E187" s="4"/>
      <c r="F187" s="4"/>
      <c r="G187" s="6"/>
      <c r="H187" s="38" t="str">
        <f>IF(E187&gt;101,H183+2*I183,IF(E187&gt;10,H183+I183,IF(E187&gt;0,H183,"")))</f>
        <v/>
      </c>
      <c r="I187" s="38"/>
      <c r="J187" s="38">
        <f>VLOOKUP(B187,ADMIN2026!$B$64:$E$73,2,FALSE)*IF(G187="DQ",0,1)*IF(G187="DNF",0,1)*IF(G187="DNS",0,1)*IF(G187="",0,1)</f>
        <v>0</v>
      </c>
      <c r="K187" s="94">
        <f t="shared" si="209"/>
        <v>0</v>
      </c>
      <c r="L187" s="38">
        <f>IF(D187="",0,IF(G187="NT",0,IF(G187="DQ",0,IF(G187="DNF",0,IF(G187="DNS",0,IF(F187+G187&lt;0.1,0,IF(60*F187+G187&gt;VLOOKUP(A183,ADMIN2026!$G$91:$I$109,3,FALSE),0,ADMIN2026!$D$89)))))))</f>
        <v>0</v>
      </c>
      <c r="M187">
        <f t="shared" si="210"/>
        <v>0</v>
      </c>
      <c r="N187" s="8">
        <f t="shared" si="211"/>
        <v>0</v>
      </c>
      <c r="O187" s="8">
        <f t="shared" si="207"/>
        <v>0</v>
      </c>
      <c r="P187" s="8">
        <f t="shared" si="212"/>
        <v>0</v>
      </c>
      <c r="Q187" s="7">
        <f t="shared" si="213"/>
        <v>0</v>
      </c>
      <c r="R187" s="7">
        <f t="shared" si="214"/>
        <v>0</v>
      </c>
      <c r="S187" s="7">
        <f t="shared" si="215"/>
        <v>0</v>
      </c>
      <c r="T187" s="7">
        <f t="shared" si="216"/>
        <v>0</v>
      </c>
      <c r="U187" s="7">
        <f t="shared" si="217"/>
        <v>0</v>
      </c>
      <c r="V187" t="str">
        <f t="shared" si="218"/>
        <v/>
      </c>
      <c r="W187" t="str">
        <f t="shared" si="219"/>
        <v/>
      </c>
      <c r="X187" t="str">
        <f>IF(ADMIN2026!$G$8="Photo-finish timing",W187,V187)</f>
        <v/>
      </c>
      <c r="Y187" s="66" t="str">
        <f>IF(E187="","",IF(ADMIN2026!$G$8=ADMIN2026!$D$8,"",IF(P187&gt;0.5,"error 1/100th entry noted","")))</f>
        <v/>
      </c>
      <c r="AC187">
        <f t="shared" si="220"/>
        <v>0</v>
      </c>
      <c r="AD187">
        <f t="shared" si="208"/>
        <v>0</v>
      </c>
      <c r="AE187">
        <f t="shared" si="208"/>
        <v>0</v>
      </c>
      <c r="AF187">
        <f t="shared" si="208"/>
        <v>0</v>
      </c>
      <c r="AG187">
        <f t="shared" si="208"/>
        <v>0</v>
      </c>
      <c r="AH187">
        <f t="shared" si="208"/>
        <v>0</v>
      </c>
      <c r="AI187">
        <f t="shared" si="208"/>
        <v>0</v>
      </c>
      <c r="AJ187">
        <f t="shared" si="208"/>
        <v>0</v>
      </c>
    </row>
    <row r="188" spans="1:36">
      <c r="B188" s="94">
        <v>4</v>
      </c>
      <c r="C188" s="38" t="str">
        <f>IF(D188="","",HLOOKUP(D188,ADMIN2026!$O$146:$Y$214,H188,FALSE))</f>
        <v/>
      </c>
      <c r="D188" s="38" t="str">
        <f>IF(E188="","",VLOOKUP(E188,ADMIN2026!$B$112:$D$141,2,FALSE))</f>
        <v/>
      </c>
      <c r="E188" s="4"/>
      <c r="F188" s="4"/>
      <c r="G188" s="6"/>
      <c r="H188" s="38" t="str">
        <f>IF(E188&gt;101,H183+2*I183,IF(E188&gt;10,H183+I183,IF(E188&gt;0,H183,"")))</f>
        <v/>
      </c>
      <c r="I188" s="38"/>
      <c r="J188" s="38">
        <f>VLOOKUP(B188,ADMIN2026!$B$64:$E$73,2,FALSE)*IF(G188="DQ",0,1)*IF(G188="DNF",0,1)*IF(G188="DNS",0,1)*IF(G188="",0,1)</f>
        <v>0</v>
      </c>
      <c r="K188" s="94">
        <f t="shared" si="209"/>
        <v>0</v>
      </c>
      <c r="L188" s="38">
        <f>IF(D188="",0,IF(G188="NT",0,IF(G188="DQ",0,IF(G188="DNF",0,IF(G188="DNS",0,IF(F188+G188&lt;0.1,0,IF(60*F188+G188&gt;VLOOKUP(A183,ADMIN2026!$G$91:$I$109,3,FALSE),0,ADMIN2026!$D$89)))))))</f>
        <v>0</v>
      </c>
      <c r="M188">
        <f t="shared" si="210"/>
        <v>0</v>
      </c>
      <c r="N188" s="8">
        <f t="shared" si="211"/>
        <v>0</v>
      </c>
      <c r="O188" s="8">
        <f t="shared" si="207"/>
        <v>0</v>
      </c>
      <c r="P188" s="8">
        <f t="shared" si="212"/>
        <v>0</v>
      </c>
      <c r="Q188" s="7">
        <f t="shared" si="213"/>
        <v>0</v>
      </c>
      <c r="R188" s="7">
        <f t="shared" si="214"/>
        <v>0</v>
      </c>
      <c r="S188" s="7">
        <f t="shared" si="215"/>
        <v>0</v>
      </c>
      <c r="T188" s="7">
        <f t="shared" si="216"/>
        <v>0</v>
      </c>
      <c r="U188" s="7">
        <f t="shared" si="217"/>
        <v>0</v>
      </c>
      <c r="V188" t="str">
        <f t="shared" si="218"/>
        <v/>
      </c>
      <c r="W188" t="str">
        <f t="shared" si="219"/>
        <v/>
      </c>
      <c r="X188" t="str">
        <f>IF(ADMIN2026!$G$8="Photo-finish timing",W188,V188)</f>
        <v/>
      </c>
      <c r="Y188" s="66" t="str">
        <f>IF(E188="","",IF(ADMIN2026!$G$8=ADMIN2026!$D$8,"",IF(P188&gt;0.5,"error 1/100th entry noted","")))</f>
        <v/>
      </c>
      <c r="AC188">
        <f t="shared" si="220"/>
        <v>0</v>
      </c>
      <c r="AD188">
        <f t="shared" si="208"/>
        <v>0</v>
      </c>
      <c r="AE188">
        <f t="shared" si="208"/>
        <v>0</v>
      </c>
      <c r="AF188">
        <f t="shared" si="208"/>
        <v>0</v>
      </c>
      <c r="AG188">
        <f t="shared" si="208"/>
        <v>0</v>
      </c>
      <c r="AH188">
        <f t="shared" si="208"/>
        <v>0</v>
      </c>
      <c r="AI188">
        <f t="shared" si="208"/>
        <v>0</v>
      </c>
      <c r="AJ188">
        <f t="shared" si="208"/>
        <v>0</v>
      </c>
    </row>
    <row r="189" spans="1:36">
      <c r="B189" s="94">
        <v>5</v>
      </c>
      <c r="C189" s="38" t="str">
        <f>IF(D189="","",HLOOKUP(D189,ADMIN2026!$O$146:$Y$214,H189,FALSE))</f>
        <v/>
      </c>
      <c r="D189" s="38" t="str">
        <f>IF(E189="","",VLOOKUP(E189,ADMIN2026!$B$112:$D$141,2,FALSE))</f>
        <v/>
      </c>
      <c r="E189" s="4"/>
      <c r="F189" s="4"/>
      <c r="G189" s="6"/>
      <c r="H189" s="38" t="str">
        <f>IF(E189&gt;101,H183+2*I183,IF(E189&gt;10,H183+I183,IF(E189&gt;0,H183,"")))</f>
        <v/>
      </c>
      <c r="I189" s="38"/>
      <c r="J189" s="38">
        <f>VLOOKUP(B189,ADMIN2026!$B$64:$E$73,2,FALSE)*IF(G189="DQ",0,1)*IF(G189="DNF",0,1)*IF(G189="DNS",0,1)*IF(G189="",0,1)</f>
        <v>0</v>
      </c>
      <c r="K189" s="94">
        <f t="shared" si="209"/>
        <v>0</v>
      </c>
      <c r="L189" s="38">
        <f>IF(D189="",0,IF(G189="NT",0,IF(G189="DQ",0,IF(G189="DNF",0,IF(G189="DNS",0,IF(F189+G189&lt;0.1,0,IF(60*F189+G189&gt;VLOOKUP(A183,ADMIN2026!$G$91:$I$109,3,FALSE),0,ADMIN2026!$D$89)))))))</f>
        <v>0</v>
      </c>
      <c r="M189">
        <f t="shared" si="210"/>
        <v>0</v>
      </c>
      <c r="N189" s="8">
        <f t="shared" si="211"/>
        <v>0</v>
      </c>
      <c r="O189" s="8">
        <f t="shared" si="207"/>
        <v>0</v>
      </c>
      <c r="P189" s="8">
        <f t="shared" si="212"/>
        <v>0</v>
      </c>
      <c r="Q189" s="7">
        <f t="shared" si="213"/>
        <v>0</v>
      </c>
      <c r="R189" s="7">
        <f t="shared" si="214"/>
        <v>0</v>
      </c>
      <c r="S189" s="7">
        <f t="shared" si="215"/>
        <v>0</v>
      </c>
      <c r="T189" s="7">
        <f t="shared" si="216"/>
        <v>0</v>
      </c>
      <c r="U189" s="7">
        <f t="shared" si="217"/>
        <v>0</v>
      </c>
      <c r="V189" t="str">
        <f t="shared" si="218"/>
        <v/>
      </c>
      <c r="W189" t="str">
        <f t="shared" si="219"/>
        <v/>
      </c>
      <c r="X189" t="str">
        <f>IF(ADMIN2026!$G$8="Photo-finish timing",W189,V189)</f>
        <v/>
      </c>
      <c r="Y189" s="66" t="str">
        <f>IF(E189="","",IF(ADMIN2026!$G$8=ADMIN2026!$D$8,"",IF(P189&gt;0.5,"error 1/100th entry noted","")))</f>
        <v/>
      </c>
      <c r="AC189">
        <f t="shared" si="220"/>
        <v>0</v>
      </c>
      <c r="AD189">
        <f t="shared" si="208"/>
        <v>0</v>
      </c>
      <c r="AE189">
        <f t="shared" si="208"/>
        <v>0</v>
      </c>
      <c r="AF189">
        <f t="shared" si="208"/>
        <v>0</v>
      </c>
      <c r="AG189">
        <f t="shared" si="208"/>
        <v>0</v>
      </c>
      <c r="AH189">
        <f t="shared" si="208"/>
        <v>0</v>
      </c>
      <c r="AI189">
        <f t="shared" si="208"/>
        <v>0</v>
      </c>
      <c r="AJ189">
        <f t="shared" si="208"/>
        <v>0</v>
      </c>
    </row>
    <row r="190" spans="1:36">
      <c r="B190" s="94">
        <v>6</v>
      </c>
      <c r="C190" s="38" t="str">
        <f>IF(D190="","",HLOOKUP(D190,ADMIN2026!$O$146:$Y$214,H190,FALSE))</f>
        <v/>
      </c>
      <c r="D190" s="38" t="str">
        <f>IF(E190="","",VLOOKUP(E190,ADMIN2026!$B$112:$D$141,2,FALSE))</f>
        <v/>
      </c>
      <c r="E190" s="4"/>
      <c r="F190" s="4"/>
      <c r="G190" s="6"/>
      <c r="H190" s="38" t="str">
        <f>IF(E190&gt;101,H183+2*I183,IF(E190&gt;10,H183+I183,IF(E190&gt;0,H183,"")))</f>
        <v/>
      </c>
      <c r="I190" s="38"/>
      <c r="J190" s="38">
        <f>VLOOKUP(B190,ADMIN2026!$B$64:$E$73,2,FALSE)*IF(G190="DQ",0,1)*IF(G190="DNF",0,1)*IF(G190="DNS",0,1)*IF(G190="",0,1)</f>
        <v>0</v>
      </c>
      <c r="K190" s="94">
        <f t="shared" si="209"/>
        <v>0</v>
      </c>
      <c r="L190" s="38">
        <f>IF(D190="",0,IF(G190="NT",0,IF(G190="DQ",0,IF(G190="DNF",0,IF(G190="DNS",0,IF(F190+G190&lt;0.1,0,IF(60*F190+G190&gt;VLOOKUP(A183,ADMIN2026!$G$91:$I$109,3,FALSE),0,ADMIN2026!$D$89)))))))</f>
        <v>0</v>
      </c>
      <c r="M190">
        <f t="shared" si="210"/>
        <v>0</v>
      </c>
      <c r="N190" s="8">
        <f t="shared" si="211"/>
        <v>0</v>
      </c>
      <c r="O190" s="8">
        <f t="shared" si="207"/>
        <v>0</v>
      </c>
      <c r="P190" s="8">
        <f t="shared" si="212"/>
        <v>0</v>
      </c>
      <c r="Q190" s="7">
        <f t="shared" si="213"/>
        <v>0</v>
      </c>
      <c r="R190" s="7">
        <f t="shared" si="214"/>
        <v>0</v>
      </c>
      <c r="S190" s="7">
        <f t="shared" si="215"/>
        <v>0</v>
      </c>
      <c r="T190" s="7">
        <f t="shared" si="216"/>
        <v>0</v>
      </c>
      <c r="U190" s="7">
        <f t="shared" si="217"/>
        <v>0</v>
      </c>
      <c r="V190" t="str">
        <f t="shared" si="218"/>
        <v/>
      </c>
      <c r="W190" t="str">
        <f t="shared" si="219"/>
        <v/>
      </c>
      <c r="X190" t="str">
        <f>IF(ADMIN2026!$G$8="Photo-finish timing",W190,V190)</f>
        <v/>
      </c>
      <c r="Y190" s="66" t="str">
        <f>IF(E190="","",IF(ADMIN2026!$G$8=ADMIN2026!$D$8,"",IF(P190&gt;0.5,"error 1/100th entry noted","")))</f>
        <v/>
      </c>
      <c r="AC190">
        <f t="shared" si="220"/>
        <v>0</v>
      </c>
      <c r="AD190">
        <f t="shared" si="208"/>
        <v>0</v>
      </c>
      <c r="AE190">
        <f t="shared" si="208"/>
        <v>0</v>
      </c>
      <c r="AF190">
        <f t="shared" si="208"/>
        <v>0</v>
      </c>
      <c r="AG190">
        <f t="shared" si="208"/>
        <v>0</v>
      </c>
      <c r="AH190">
        <f t="shared" si="208"/>
        <v>0</v>
      </c>
      <c r="AI190">
        <f t="shared" si="208"/>
        <v>0</v>
      </c>
      <c r="AJ190">
        <f t="shared" si="208"/>
        <v>0</v>
      </c>
    </row>
    <row r="191" spans="1:36">
      <c r="B191" s="94">
        <v>7</v>
      </c>
      <c r="C191" s="38" t="str">
        <f>IF(D191="","",HLOOKUP(D191,ADMIN2026!$O$146:$Y$214,H191,FALSE))</f>
        <v/>
      </c>
      <c r="D191" s="38" t="str">
        <f>IF(E191="","",VLOOKUP(E191,ADMIN2026!$B$112:$D$141,2,FALSE))</f>
        <v/>
      </c>
      <c r="E191" s="4"/>
      <c r="F191" s="4"/>
      <c r="G191" s="6"/>
      <c r="H191" s="38" t="str">
        <f>IF(E191&gt;101,H183+2*I183,IF(E191&gt;10,H183+I183,IF(E191&gt;0,H183,"")))</f>
        <v/>
      </c>
      <c r="I191" s="38"/>
      <c r="J191" s="38">
        <f>VLOOKUP(B191,ADMIN2026!$B$64:$E$73,2,FALSE)*IF(G191="DQ",0,1)*IF(G191="DNF",0,1)*IF(G191="DNS",0,1)*IF(G191="",0,1)</f>
        <v>0</v>
      </c>
      <c r="K191" s="94">
        <f t="shared" si="209"/>
        <v>0</v>
      </c>
      <c r="L191" s="38">
        <f>IF(D191="",0,IF(G191="NT",0,IF(G191="DQ",0,IF(G191="DNF",0,IF(G191="DNS",0,IF(F191+G191&lt;0.1,0,IF(60*F191+G191&gt;VLOOKUP(A183,ADMIN2026!$G$91:$I$109,3,FALSE),0,ADMIN2026!$D$89)))))))</f>
        <v>0</v>
      </c>
      <c r="M191">
        <f t="shared" si="210"/>
        <v>0</v>
      </c>
      <c r="N191" s="8">
        <f t="shared" si="211"/>
        <v>0</v>
      </c>
      <c r="O191" s="8">
        <f t="shared" si="207"/>
        <v>0</v>
      </c>
      <c r="P191" s="8">
        <f t="shared" si="212"/>
        <v>0</v>
      </c>
      <c r="Q191" s="7">
        <f t="shared" si="213"/>
        <v>0</v>
      </c>
      <c r="R191" s="7">
        <f t="shared" si="214"/>
        <v>0</v>
      </c>
      <c r="S191" s="7">
        <f t="shared" si="215"/>
        <v>0</v>
      </c>
      <c r="T191" s="7">
        <f t="shared" si="216"/>
        <v>0</v>
      </c>
      <c r="U191" s="7">
        <f t="shared" si="217"/>
        <v>0</v>
      </c>
      <c r="V191" t="str">
        <f t="shared" si="218"/>
        <v/>
      </c>
      <c r="W191" t="str">
        <f t="shared" si="219"/>
        <v/>
      </c>
      <c r="X191" t="str">
        <f>IF(ADMIN2026!$G$8="Photo-finish timing",W191,V191)</f>
        <v/>
      </c>
      <c r="Y191" s="66" t="str">
        <f>IF(E191="","",IF(ADMIN2026!$G$8=ADMIN2026!$D$8,"",IF(P191&gt;0.5,"error 1/100th entry noted","")))</f>
        <v/>
      </c>
      <c r="AC191">
        <f t="shared" si="220"/>
        <v>0</v>
      </c>
      <c r="AD191">
        <f t="shared" si="208"/>
        <v>0</v>
      </c>
      <c r="AE191">
        <f t="shared" si="208"/>
        <v>0</v>
      </c>
      <c r="AF191">
        <f t="shared" si="208"/>
        <v>0</v>
      </c>
      <c r="AG191">
        <f t="shared" si="208"/>
        <v>0</v>
      </c>
      <c r="AH191">
        <f t="shared" si="208"/>
        <v>0</v>
      </c>
      <c r="AI191">
        <f t="shared" si="208"/>
        <v>0</v>
      </c>
      <c r="AJ191">
        <f t="shared" si="208"/>
        <v>0</v>
      </c>
    </row>
    <row r="192" spans="1:36">
      <c r="B192" s="94">
        <v>8</v>
      </c>
      <c r="C192" s="38" t="str">
        <f>IF(D192="","",HLOOKUP(D192,ADMIN2026!$O$146:$Y$214,H192,FALSE))</f>
        <v/>
      </c>
      <c r="D192" s="38" t="str">
        <f>IF(E192="","",VLOOKUP(E192,ADMIN2026!$B$112:$D$141,2,FALSE))</f>
        <v/>
      </c>
      <c r="E192" s="4"/>
      <c r="F192" s="4"/>
      <c r="G192" s="6"/>
      <c r="H192" s="38" t="str">
        <f>IF(E192&gt;101,H183+2*I183,IF(E192&gt;10,H183+I183,IF(E192&gt;0,H183,"")))</f>
        <v/>
      </c>
      <c r="I192" s="38"/>
      <c r="J192" s="38">
        <f>VLOOKUP(B192,ADMIN2026!$B$64:$E$73,2,FALSE)*IF(G192="DQ",0,1)*IF(G192="DNF",0,1)*IF(G192="DNS",0,1)*IF(G192="",0,1)</f>
        <v>0</v>
      </c>
      <c r="K192" s="94">
        <f t="shared" si="209"/>
        <v>0</v>
      </c>
      <c r="L192" s="38">
        <f>IF(D192="",0,IF(G192="NT",0,IF(G192="DQ",0,IF(G192="DNF",0,IF(G192="DNS",0,IF(F192+G192&lt;0.1,0,IF(60*F192+G192&gt;VLOOKUP(A183,ADMIN2026!$G$91:$I$109,3,FALSE),0,ADMIN2026!$D$89)))))))</f>
        <v>0</v>
      </c>
      <c r="M192">
        <f t="shared" si="210"/>
        <v>0</v>
      </c>
      <c r="N192" s="8">
        <f t="shared" si="211"/>
        <v>0</v>
      </c>
      <c r="O192" s="8">
        <f t="shared" si="207"/>
        <v>0</v>
      </c>
      <c r="P192" s="8">
        <f t="shared" si="212"/>
        <v>0</v>
      </c>
      <c r="Q192" s="7">
        <f t="shared" si="213"/>
        <v>0</v>
      </c>
      <c r="R192" s="7">
        <f t="shared" si="214"/>
        <v>0</v>
      </c>
      <c r="S192" s="7">
        <f t="shared" si="215"/>
        <v>0</v>
      </c>
      <c r="T192" s="7">
        <f t="shared" si="216"/>
        <v>0</v>
      </c>
      <c r="U192" s="7">
        <f t="shared" si="217"/>
        <v>0</v>
      </c>
      <c r="V192" t="str">
        <f t="shared" si="218"/>
        <v/>
      </c>
      <c r="W192" t="str">
        <f t="shared" si="219"/>
        <v/>
      </c>
      <c r="X192" t="str">
        <f>IF(ADMIN2026!$G$8="Photo-finish timing",W192,V192)</f>
        <v/>
      </c>
      <c r="Y192" s="66" t="str">
        <f>IF(E192="","",IF(ADMIN2026!$G$8=ADMIN2026!$D$8,"",IF(P192&gt;0.5,"error 1/100th entry noted","")))</f>
        <v/>
      </c>
      <c r="AC192">
        <f t="shared" si="220"/>
        <v>0</v>
      </c>
      <c r="AD192">
        <f t="shared" si="208"/>
        <v>0</v>
      </c>
      <c r="AE192">
        <f t="shared" si="208"/>
        <v>0</v>
      </c>
      <c r="AF192">
        <f t="shared" si="208"/>
        <v>0</v>
      </c>
      <c r="AG192">
        <f t="shared" si="208"/>
        <v>0</v>
      </c>
      <c r="AH192">
        <f t="shared" si="208"/>
        <v>0</v>
      </c>
      <c r="AI192">
        <f t="shared" si="208"/>
        <v>0</v>
      </c>
      <c r="AJ192">
        <f t="shared" si="208"/>
        <v>0</v>
      </c>
    </row>
    <row r="193" spans="1:36">
      <c r="A193" s="3" t="s">
        <v>0</v>
      </c>
      <c r="B193" s="3"/>
      <c r="C193" s="3"/>
      <c r="D193" s="3"/>
      <c r="E193" s="3"/>
      <c r="F193" s="3"/>
      <c r="G193" s="67"/>
      <c r="H193" s="3" t="str">
        <f>H182</f>
        <v>line base</v>
      </c>
      <c r="I193" s="3" t="str">
        <f>I182</f>
        <v>step</v>
      </c>
      <c r="J193" s="3"/>
      <c r="K193" s="3"/>
      <c r="L193" s="3"/>
      <c r="M193" s="3"/>
      <c r="N193" s="3"/>
      <c r="O193" s="3"/>
      <c r="P193" s="3"/>
      <c r="Q193" s="3"/>
      <c r="R193" s="3"/>
      <c r="S193" s="3"/>
      <c r="T193" s="3"/>
      <c r="U193" s="3"/>
      <c r="V193" s="3"/>
      <c r="W193" s="3"/>
      <c r="X193" s="3"/>
      <c r="Y193" s="3"/>
      <c r="Z193" s="3"/>
      <c r="AA193" s="3"/>
    </row>
    <row r="194" spans="1:36">
      <c r="A194" s="3">
        <f>C182</f>
        <v>800</v>
      </c>
      <c r="B194" s="37" t="s">
        <v>286</v>
      </c>
      <c r="C194" s="37"/>
      <c r="D194" s="37"/>
      <c r="E194" s="37"/>
      <c r="F194" s="37" t="str">
        <f t="shared" ref="F194:G194" si="221">F183</f>
        <v>Perf. Minutes</v>
      </c>
      <c r="G194" s="63" t="str">
        <f t="shared" si="221"/>
        <v>Perf. Seconds</v>
      </c>
      <c r="H194" s="37">
        <f>VLOOKUP(A194,ADMIN2026!$O$146:$Z$166,12,FALSE)</f>
        <v>6</v>
      </c>
      <c r="I194" s="37">
        <f>$I$3</f>
        <v>24</v>
      </c>
      <c r="J194" s="37" t="s">
        <v>79</v>
      </c>
      <c r="K194" s="37" t="s">
        <v>59</v>
      </c>
      <c r="L194" s="37" t="s">
        <v>83</v>
      </c>
      <c r="M194" s="3" t="s">
        <v>132</v>
      </c>
      <c r="N194" s="3" t="s">
        <v>132</v>
      </c>
      <c r="O194" s="3" t="s">
        <v>133</v>
      </c>
      <c r="P194" s="3" t="s">
        <v>193</v>
      </c>
      <c r="Q194" s="3" t="s">
        <v>137</v>
      </c>
      <c r="R194" s="3" t="s">
        <v>192</v>
      </c>
      <c r="S194" s="3" t="s">
        <v>134</v>
      </c>
      <c r="T194" s="3" t="s">
        <v>135</v>
      </c>
      <c r="U194" s="3" t="s">
        <v>194</v>
      </c>
      <c r="V194" s="3" t="s">
        <v>195</v>
      </c>
      <c r="W194" s="3" t="s">
        <v>197</v>
      </c>
      <c r="X194" s="3" t="s">
        <v>136</v>
      </c>
      <c r="Y194" s="3" t="s">
        <v>236</v>
      </c>
      <c r="Z194" s="3"/>
      <c r="AA194" s="3"/>
    </row>
    <row r="195" spans="1:36">
      <c r="A195" s="64" t="str">
        <f>$A$4</f>
        <v>WOMEN</v>
      </c>
      <c r="B195" s="37" t="s">
        <v>59</v>
      </c>
      <c r="C195" s="37" t="s">
        <v>60</v>
      </c>
      <c r="D195" s="37" t="s">
        <v>61</v>
      </c>
      <c r="E195" s="37" t="s">
        <v>108</v>
      </c>
      <c r="F195" s="37" t="str">
        <f t="shared" ref="F195:G195" si="222">F184</f>
        <v>Whole mins.</v>
      </c>
      <c r="G195" s="63" t="str">
        <f t="shared" si="222"/>
        <v>xx.yy or xx.y</v>
      </c>
      <c r="H195" s="37" t="str">
        <f>H184</f>
        <v>line to look up</v>
      </c>
      <c r="I195" s="37"/>
      <c r="J195" s="37" t="s">
        <v>80</v>
      </c>
      <c r="K195" s="37" t="s">
        <v>80</v>
      </c>
      <c r="L195" s="37" t="s">
        <v>80</v>
      </c>
      <c r="M195" s="3" t="s">
        <v>192</v>
      </c>
      <c r="N195" s="3" t="s">
        <v>130</v>
      </c>
      <c r="O195" s="3" t="s">
        <v>130</v>
      </c>
      <c r="P195" s="3" t="s">
        <v>130</v>
      </c>
      <c r="Q195" s="3" t="s">
        <v>131</v>
      </c>
      <c r="R195" s="3" t="s">
        <v>131</v>
      </c>
      <c r="S195" s="3" t="s">
        <v>131</v>
      </c>
      <c r="T195" s="3" t="s">
        <v>131</v>
      </c>
      <c r="U195" s="3" t="s">
        <v>131</v>
      </c>
      <c r="V195" s="3" t="s">
        <v>196</v>
      </c>
      <c r="W195" s="3" t="s">
        <v>196</v>
      </c>
      <c r="X195" s="3" t="s">
        <v>146</v>
      </c>
      <c r="Y195" s="3" t="s">
        <v>237</v>
      </c>
      <c r="Z195" s="3"/>
      <c r="AA195" s="3"/>
      <c r="AC195" t="str">
        <f>ADMIN2026!$D$12</f>
        <v>B&amp;R</v>
      </c>
      <c r="AD195" t="str">
        <f>ADMIN2026!$D$13</f>
        <v>Chelt</v>
      </c>
      <c r="AE195" t="str">
        <f>ADMIN2026!$D$14</f>
        <v>D&amp;S</v>
      </c>
      <c r="AF195" t="str">
        <f>ADMIN2026!$D$15</f>
        <v>HereF</v>
      </c>
      <c r="AG195" t="str">
        <f>ADMIN2026!$D$16</f>
        <v>K&amp;S</v>
      </c>
      <c r="AH195" t="str">
        <f>ADMIN2026!$D$17</f>
        <v>Tipton</v>
      </c>
      <c r="AI195" t="str">
        <f>ADMIN2026!$D$18</f>
        <v>Worc</v>
      </c>
      <c r="AJ195" t="str">
        <f>ADMIN2026!$D$19</f>
        <v>Yate</v>
      </c>
    </row>
    <row r="196" spans="1:36">
      <c r="B196" s="94">
        <v>1</v>
      </c>
      <c r="C196" s="38" t="str">
        <f>IF(D196="","",HLOOKUP(D196,ADMIN2026!$O$146:$Y$214,H196,FALSE))</f>
        <v/>
      </c>
      <c r="D196" s="38" t="str">
        <f>IF(E196="","",VLOOKUP(E196,ADMIN2026!$B$112:$D$141,2,FALSE))</f>
        <v/>
      </c>
      <c r="E196" s="4"/>
      <c r="F196" s="4"/>
      <c r="G196" s="6"/>
      <c r="H196" s="38" t="str">
        <f>IF(E196&gt;101,H194+2*I194,IF(E196&gt;10,H194+I194,IF(E196&gt;0,H194,"")))</f>
        <v/>
      </c>
      <c r="I196" s="38"/>
      <c r="J196" s="38">
        <f>VLOOKUP(B196,ADMIN2026!$B$64:$F$79,3,FALSE)*IF(G196="DQ",0,1)*IF(G196="DNF",0,1)*IF(G196="DNS",0,1)*IF(G196="",0,1)</f>
        <v>0</v>
      </c>
      <c r="K196" s="94">
        <f>J196</f>
        <v>0</v>
      </c>
      <c r="L196" s="38">
        <f>IF(D196="",0,IF(G196="NT",0,IF(G196="DQ",0,IF(G196="DNF",0,IF(G196="DNS",0,IF(F196+G196&lt;0.1,0,IF(60*F196+G196&gt;VLOOKUP(A194,ADMIN2026!$G$91:$I$109,3,FALSE),0,ADMIN2026!$D$89)))))))</f>
        <v>0</v>
      </c>
      <c r="M196">
        <f>INT(G196/10)</f>
        <v>0</v>
      </c>
      <c r="N196" s="8">
        <f>INT(G196)-10*M196</f>
        <v>0</v>
      </c>
      <c r="O196" s="8">
        <f t="shared" ref="O196:O203" si="223">INT((INT(10*(G196-N196-10*M196)+0.001))/1)</f>
        <v>0</v>
      </c>
      <c r="P196" s="8">
        <f>INT(100*(G196-N196-10*M196-O196/10)+0.5)</f>
        <v>0</v>
      </c>
      <c r="Q196" s="7">
        <f>F196</f>
        <v>0</v>
      </c>
      <c r="R196" s="7">
        <f>M196</f>
        <v>0</v>
      </c>
      <c r="S196" s="7">
        <f>N196</f>
        <v>0</v>
      </c>
      <c r="T196" s="7">
        <f>O196</f>
        <v>0</v>
      </c>
      <c r="U196" s="7">
        <f>P196</f>
        <v>0</v>
      </c>
      <c r="V196" t="str">
        <f>IF(G196="DQ","DQ",IF(G196="NT","NT",IF(G196="DNF","DNF",IF(G196="DNS","DNS",IF(D196="","",IF(F196="",IF(M196&gt;0,CONCATENATE(R196,S196,".",T196),CONCATENATE(S196,".",T196)),CONCATENATE(Q196,":",R196,S196,".",T196)))))))</f>
        <v/>
      </c>
      <c r="W196" t="str">
        <f>IF(G196="DQ","DQ",IF(G196="NT","NT",IF(G196="DNF","DNF",IF(G196="DNS","DNS",IF(D196="","",IF(F196="",IF(M196&gt;0,CONCATENATE(R196,S196,".",T196,U196),CONCATENATE(S196,".",T196,U196)),CONCATENATE(Q196,":",R196,S196,".",T196,U196)))))))</f>
        <v/>
      </c>
      <c r="X196" t="str">
        <f>IF(ADMIN2026!$G$8="Photo-finish timing",W196,V196)</f>
        <v/>
      </c>
      <c r="Y196" s="66" t="str">
        <f>IF(E196="","",IF(ADMIN2026!$G$8=ADMIN2026!$D$8,"",IF(P196&gt;0.5,"error 1/100th entry noted","")))</f>
        <v/>
      </c>
      <c r="AC196">
        <f>IF($D196=AC$1,$K196+$L196,0)</f>
        <v>0</v>
      </c>
      <c r="AD196">
        <f t="shared" ref="AD196:AJ203" si="224">IF($D196=AD$1,$K196+$L196,0)</f>
        <v>0</v>
      </c>
      <c r="AE196">
        <f t="shared" si="224"/>
        <v>0</v>
      </c>
      <c r="AF196">
        <f t="shared" si="224"/>
        <v>0</v>
      </c>
      <c r="AG196">
        <f t="shared" si="224"/>
        <v>0</v>
      </c>
      <c r="AH196">
        <f t="shared" si="224"/>
        <v>0</v>
      </c>
      <c r="AI196">
        <f t="shared" si="224"/>
        <v>0</v>
      </c>
      <c r="AJ196">
        <f t="shared" si="224"/>
        <v>0</v>
      </c>
    </row>
    <row r="197" spans="1:36">
      <c r="B197" s="94">
        <v>2</v>
      </c>
      <c r="C197" s="38" t="str">
        <f>IF(D197="","",HLOOKUP(D197,ADMIN2026!$O$146:$Y$214,H197,FALSE))</f>
        <v/>
      </c>
      <c r="D197" s="38" t="str">
        <f>IF(E197="","",VLOOKUP(E197,ADMIN2026!$B$112:$D$141,2,FALSE))</f>
        <v/>
      </c>
      <c r="E197" s="4"/>
      <c r="F197" s="4"/>
      <c r="G197" s="6"/>
      <c r="H197" s="38" t="str">
        <f>IF(E197&gt;101,H194+2*I194,IF(E197&gt;10,H194+I194,IF(E197&gt;0,H194,"")))</f>
        <v/>
      </c>
      <c r="I197" s="38"/>
      <c r="J197" s="38">
        <f>VLOOKUP(B197,ADMIN2026!$B$64:$F$79,3,FALSE)*IF(G197="DQ",0,1)*IF(G197="DNF",0,1)*IF(G197="DNS",0,1)*IF(G197="",0,1)</f>
        <v>0</v>
      </c>
      <c r="K197" s="94">
        <f t="shared" ref="K197:K203" si="225">J197</f>
        <v>0</v>
      </c>
      <c r="L197" s="38">
        <f>IF(D197="",0,IF(G197="NT",0,IF(G197="DQ",0,IF(G197="DNF",0,IF(G197="DNS",0,IF(F197+G197&lt;0.1,0,IF(60*F197+G197&gt;VLOOKUP(A194,ADMIN2026!$G$91:$I$109,3,FALSE),0,ADMIN2026!$D$89)))))))</f>
        <v>0</v>
      </c>
      <c r="M197">
        <f t="shared" ref="M197:M203" si="226">INT(G197/10)</f>
        <v>0</v>
      </c>
      <c r="N197" s="8">
        <f t="shared" ref="N197:N203" si="227">INT(G197)-10*M197</f>
        <v>0</v>
      </c>
      <c r="O197" s="8">
        <f t="shared" si="223"/>
        <v>0</v>
      </c>
      <c r="P197" s="8">
        <f t="shared" ref="P197:P203" si="228">INT(100*(G197-N197-10*M197-O197/10)+0.5)</f>
        <v>0</v>
      </c>
      <c r="Q197" s="7">
        <f t="shared" ref="Q197:Q203" si="229">F197</f>
        <v>0</v>
      </c>
      <c r="R197" s="7">
        <f t="shared" ref="R197:R203" si="230">M197</f>
        <v>0</v>
      </c>
      <c r="S197" s="7">
        <f t="shared" ref="S197:S203" si="231">N197</f>
        <v>0</v>
      </c>
      <c r="T197" s="7">
        <f t="shared" ref="T197:T203" si="232">O197</f>
        <v>0</v>
      </c>
      <c r="U197" s="7">
        <f t="shared" ref="U197:U203" si="233">P197</f>
        <v>0</v>
      </c>
      <c r="V197" t="str">
        <f t="shared" ref="V197:V203" si="234">IF(G197="DQ","DQ",IF(G197="NT","NT",IF(G197="DNF","DNF",IF(G197="DNS","DNS",IF(D197="","",IF(F197="",IF(M197&gt;0,CONCATENATE(R197,S197,".",T197),CONCATENATE(S197,".",T197)),CONCATENATE(Q197,":",R197,S197,".",T197)))))))</f>
        <v/>
      </c>
      <c r="W197" t="str">
        <f t="shared" ref="W197:W203" si="235">IF(G197="DQ","DQ",IF(G197="NT","NT",IF(G197="DNF","DNF",IF(G197="DNS","DNS",IF(D197="","",IF(F197="",IF(M197&gt;0,CONCATENATE(R197,S197,".",T197,U197),CONCATENATE(S197,".",T197,U197)),CONCATENATE(Q197,":",R197,S197,".",T197,U197)))))))</f>
        <v/>
      </c>
      <c r="X197" t="str">
        <f>IF(ADMIN2026!$G$8="Photo-finish timing",W197,V197)</f>
        <v/>
      </c>
      <c r="Y197" s="66" t="str">
        <f>IF(E197="","",IF(ADMIN2026!$G$8=ADMIN2026!$D$8,"",IF(P197&gt;0.5,"error 1/100th entry noted","")))</f>
        <v/>
      </c>
      <c r="AC197">
        <f t="shared" ref="AC197:AC203" si="236">IF($D197=AC$1,$K197+$L197,0)</f>
        <v>0</v>
      </c>
      <c r="AD197">
        <f t="shared" si="224"/>
        <v>0</v>
      </c>
      <c r="AE197">
        <f t="shared" si="224"/>
        <v>0</v>
      </c>
      <c r="AF197">
        <f t="shared" si="224"/>
        <v>0</v>
      </c>
      <c r="AG197">
        <f t="shared" si="224"/>
        <v>0</v>
      </c>
      <c r="AH197">
        <f t="shared" si="224"/>
        <v>0</v>
      </c>
      <c r="AI197">
        <f t="shared" si="224"/>
        <v>0</v>
      </c>
      <c r="AJ197">
        <f t="shared" si="224"/>
        <v>0</v>
      </c>
    </row>
    <row r="198" spans="1:36">
      <c r="B198" s="94">
        <v>3</v>
      </c>
      <c r="C198" s="38" t="str">
        <f>IF(D198="","",HLOOKUP(D198,ADMIN2026!$O$146:$Y$214,H198,FALSE))</f>
        <v/>
      </c>
      <c r="D198" s="38" t="str">
        <f>IF(E198="","",VLOOKUP(E198,ADMIN2026!$B$112:$D$141,2,FALSE))</f>
        <v/>
      </c>
      <c r="E198" s="4"/>
      <c r="F198" s="4"/>
      <c r="G198" s="6"/>
      <c r="H198" s="38" t="str">
        <f>IF(E198&gt;101,H194+2*I194,IF(E198&gt;10,H194+I194,IF(E198&gt;0,H194,"")))</f>
        <v/>
      </c>
      <c r="I198" s="38"/>
      <c r="J198" s="38">
        <f>VLOOKUP(B198,ADMIN2026!$B$64:$F$79,3,FALSE)*IF(G198="DQ",0,1)*IF(G198="DNF",0,1)*IF(G198="DNS",0,1)*IF(G198="",0,1)</f>
        <v>0</v>
      </c>
      <c r="K198" s="94">
        <f t="shared" si="225"/>
        <v>0</v>
      </c>
      <c r="L198" s="38">
        <f>IF(D198="",0,IF(G198="NT",0,IF(G198="DQ",0,IF(G198="DNF",0,IF(G198="DNS",0,IF(F198+G198&lt;0.1,0,IF(60*F198+G198&gt;VLOOKUP(A194,ADMIN2026!$G$91:$I$109,3,FALSE),0,ADMIN2026!$D$89)))))))</f>
        <v>0</v>
      </c>
      <c r="M198">
        <f t="shared" si="226"/>
        <v>0</v>
      </c>
      <c r="N198" s="8">
        <f t="shared" si="227"/>
        <v>0</v>
      </c>
      <c r="O198" s="8">
        <f t="shared" si="223"/>
        <v>0</v>
      </c>
      <c r="P198" s="8">
        <f t="shared" si="228"/>
        <v>0</v>
      </c>
      <c r="Q198" s="7">
        <f t="shared" si="229"/>
        <v>0</v>
      </c>
      <c r="R198" s="7">
        <f t="shared" si="230"/>
        <v>0</v>
      </c>
      <c r="S198" s="7">
        <f t="shared" si="231"/>
        <v>0</v>
      </c>
      <c r="T198" s="7">
        <f t="shared" si="232"/>
        <v>0</v>
      </c>
      <c r="U198" s="7">
        <f t="shared" si="233"/>
        <v>0</v>
      </c>
      <c r="V198" t="str">
        <f t="shared" si="234"/>
        <v/>
      </c>
      <c r="W198" t="str">
        <f t="shared" si="235"/>
        <v/>
      </c>
      <c r="X198" t="str">
        <f>IF(ADMIN2026!$G$8="Photo-finish timing",W198,V198)</f>
        <v/>
      </c>
      <c r="Y198" s="66" t="str">
        <f>IF(E198="","",IF(ADMIN2026!$G$8=ADMIN2026!$D$8,"",IF(P198&gt;0.5,"error 1/100th entry noted","")))</f>
        <v/>
      </c>
      <c r="AC198">
        <f t="shared" si="236"/>
        <v>0</v>
      </c>
      <c r="AD198">
        <f t="shared" si="224"/>
        <v>0</v>
      </c>
      <c r="AE198">
        <f t="shared" si="224"/>
        <v>0</v>
      </c>
      <c r="AF198">
        <f t="shared" si="224"/>
        <v>0</v>
      </c>
      <c r="AG198">
        <f t="shared" si="224"/>
        <v>0</v>
      </c>
      <c r="AH198">
        <f t="shared" si="224"/>
        <v>0</v>
      </c>
      <c r="AI198">
        <f t="shared" si="224"/>
        <v>0</v>
      </c>
      <c r="AJ198">
        <f t="shared" si="224"/>
        <v>0</v>
      </c>
    </row>
    <row r="199" spans="1:36">
      <c r="B199" s="94">
        <v>4</v>
      </c>
      <c r="C199" s="38" t="str">
        <f>IF(D199="","",HLOOKUP(D199,ADMIN2026!$O$146:$Y$214,H199,FALSE))</f>
        <v/>
      </c>
      <c r="D199" s="38" t="str">
        <f>IF(E199="","",VLOOKUP(E199,ADMIN2026!$B$112:$D$141,2,FALSE))</f>
        <v/>
      </c>
      <c r="E199" s="4"/>
      <c r="F199" s="4"/>
      <c r="G199" s="6"/>
      <c r="H199" s="38" t="str">
        <f>IF(E199&gt;101,H194+2*I194,IF(E199&gt;10,H194+I194,IF(E199&gt;0,H194,"")))</f>
        <v/>
      </c>
      <c r="I199" s="38"/>
      <c r="J199" s="38">
        <f>VLOOKUP(B199,ADMIN2026!$B$64:$F$79,3,FALSE)*IF(G199="DQ",0,1)*IF(G199="DNF",0,1)*IF(G199="DNS",0,1)*IF(G199="",0,1)</f>
        <v>0</v>
      </c>
      <c r="K199" s="94">
        <f t="shared" si="225"/>
        <v>0</v>
      </c>
      <c r="L199" s="38">
        <f>IF(D199="",0,IF(G199="NT",0,IF(G199="DQ",0,IF(G199="DNF",0,IF(G199="DNS",0,IF(F199+G199&lt;0.1,0,IF(60*F199+G199&gt;VLOOKUP(A194,ADMIN2026!$G$91:$I$109,3,FALSE),0,ADMIN2026!$D$89)))))))</f>
        <v>0</v>
      </c>
      <c r="M199">
        <f t="shared" si="226"/>
        <v>0</v>
      </c>
      <c r="N199" s="8">
        <f t="shared" si="227"/>
        <v>0</v>
      </c>
      <c r="O199" s="8">
        <f t="shared" si="223"/>
        <v>0</v>
      </c>
      <c r="P199" s="8">
        <f t="shared" si="228"/>
        <v>0</v>
      </c>
      <c r="Q199" s="7">
        <f t="shared" si="229"/>
        <v>0</v>
      </c>
      <c r="R199" s="7">
        <f t="shared" si="230"/>
        <v>0</v>
      </c>
      <c r="S199" s="7">
        <f t="shared" si="231"/>
        <v>0</v>
      </c>
      <c r="T199" s="7">
        <f t="shared" si="232"/>
        <v>0</v>
      </c>
      <c r="U199" s="7">
        <f t="shared" si="233"/>
        <v>0</v>
      </c>
      <c r="V199" t="str">
        <f t="shared" si="234"/>
        <v/>
      </c>
      <c r="W199" t="str">
        <f t="shared" si="235"/>
        <v/>
      </c>
      <c r="X199" t="str">
        <f>IF(ADMIN2026!$G$8="Photo-finish timing",W199,V199)</f>
        <v/>
      </c>
      <c r="Y199" s="66" t="str">
        <f>IF(E199="","",IF(ADMIN2026!$G$8=ADMIN2026!$D$8,"",IF(P199&gt;0.5,"error 1/100th entry noted","")))</f>
        <v/>
      </c>
      <c r="AC199">
        <f t="shared" si="236"/>
        <v>0</v>
      </c>
      <c r="AD199">
        <f t="shared" si="224"/>
        <v>0</v>
      </c>
      <c r="AE199">
        <f t="shared" si="224"/>
        <v>0</v>
      </c>
      <c r="AF199">
        <f t="shared" si="224"/>
        <v>0</v>
      </c>
      <c r="AG199">
        <f t="shared" si="224"/>
        <v>0</v>
      </c>
      <c r="AH199">
        <f t="shared" si="224"/>
        <v>0</v>
      </c>
      <c r="AI199">
        <f t="shared" si="224"/>
        <v>0</v>
      </c>
      <c r="AJ199">
        <f t="shared" si="224"/>
        <v>0</v>
      </c>
    </row>
    <row r="200" spans="1:36">
      <c r="B200" s="94">
        <v>5</v>
      </c>
      <c r="C200" s="38" t="str">
        <f>IF(D200="","",HLOOKUP(D200,ADMIN2026!$O$146:$Y$214,H200,FALSE))</f>
        <v/>
      </c>
      <c r="D200" s="38" t="str">
        <f>IF(E200="","",VLOOKUP(E200,ADMIN2026!$B$112:$D$141,2,FALSE))</f>
        <v/>
      </c>
      <c r="E200" s="4"/>
      <c r="F200" s="4"/>
      <c r="G200" s="6"/>
      <c r="H200" s="38" t="str">
        <f>IF(E200&gt;101,H194+2*I194,IF(E200&gt;10,H194+I194,IF(E200&gt;0,H194,"")))</f>
        <v/>
      </c>
      <c r="I200" s="38"/>
      <c r="J200" s="38">
        <f>VLOOKUP(B200,ADMIN2026!$B$64:$F$79,3,FALSE)*IF(G200="DQ",0,1)*IF(G200="DNF",0,1)*IF(G200="DNS",0,1)*IF(G200="",0,1)</f>
        <v>0</v>
      </c>
      <c r="K200" s="94">
        <f t="shared" si="225"/>
        <v>0</v>
      </c>
      <c r="L200" s="38">
        <f>IF(D200="",0,IF(G200="NT",0,IF(G200="DQ",0,IF(G200="DNF",0,IF(G200="DNS",0,IF(F200+G200&lt;0.1,0,IF(60*F200+G200&gt;VLOOKUP(A194,ADMIN2026!$G$91:$I$109,3,FALSE),0,ADMIN2026!$D$89)))))))</f>
        <v>0</v>
      </c>
      <c r="M200">
        <f t="shared" si="226"/>
        <v>0</v>
      </c>
      <c r="N200" s="8">
        <f t="shared" si="227"/>
        <v>0</v>
      </c>
      <c r="O200" s="8">
        <f t="shared" si="223"/>
        <v>0</v>
      </c>
      <c r="P200" s="8">
        <f t="shared" si="228"/>
        <v>0</v>
      </c>
      <c r="Q200" s="7">
        <f t="shared" si="229"/>
        <v>0</v>
      </c>
      <c r="R200" s="7">
        <f t="shared" si="230"/>
        <v>0</v>
      </c>
      <c r="S200" s="7">
        <f t="shared" si="231"/>
        <v>0</v>
      </c>
      <c r="T200" s="7">
        <f t="shared" si="232"/>
        <v>0</v>
      </c>
      <c r="U200" s="7">
        <f t="shared" si="233"/>
        <v>0</v>
      </c>
      <c r="V200" t="str">
        <f t="shared" si="234"/>
        <v/>
      </c>
      <c r="W200" t="str">
        <f t="shared" si="235"/>
        <v/>
      </c>
      <c r="X200" t="str">
        <f>IF(ADMIN2026!$G$8="Photo-finish timing",W200,V200)</f>
        <v/>
      </c>
      <c r="Y200" s="66" t="str">
        <f>IF(E200="","",IF(ADMIN2026!$G$8=ADMIN2026!$D$8,"",IF(P200&gt;0.5,"error 1/100th entry noted","")))</f>
        <v/>
      </c>
      <c r="AC200">
        <f t="shared" si="236"/>
        <v>0</v>
      </c>
      <c r="AD200">
        <f t="shared" si="224"/>
        <v>0</v>
      </c>
      <c r="AE200">
        <f t="shared" si="224"/>
        <v>0</v>
      </c>
      <c r="AF200">
        <f t="shared" si="224"/>
        <v>0</v>
      </c>
      <c r="AG200">
        <f t="shared" si="224"/>
        <v>0</v>
      </c>
      <c r="AH200">
        <f t="shared" si="224"/>
        <v>0</v>
      </c>
      <c r="AI200">
        <f t="shared" si="224"/>
        <v>0</v>
      </c>
      <c r="AJ200">
        <f t="shared" si="224"/>
        <v>0</v>
      </c>
    </row>
    <row r="201" spans="1:36">
      <c r="B201" s="94">
        <v>6</v>
      </c>
      <c r="C201" s="38" t="str">
        <f>IF(D201="","",HLOOKUP(D201,ADMIN2026!$O$146:$Y$214,H201,FALSE))</f>
        <v/>
      </c>
      <c r="D201" s="38" t="str">
        <f>IF(E201="","",VLOOKUP(E201,ADMIN2026!$B$112:$D$141,2,FALSE))</f>
        <v/>
      </c>
      <c r="E201" s="4"/>
      <c r="F201" s="4"/>
      <c r="G201" s="6"/>
      <c r="H201" s="38" t="str">
        <f>IF(E201&gt;101,H194+2*I194,IF(E201&gt;10,H194+I194,IF(E201&gt;0,H194,"")))</f>
        <v/>
      </c>
      <c r="I201" s="38"/>
      <c r="J201" s="38">
        <f>VLOOKUP(B201,ADMIN2026!$B$64:$F$79,3,FALSE)*IF(G201="DQ",0,1)*IF(G201="DNF",0,1)*IF(G201="DNS",0,1)*IF(G201="",0,1)</f>
        <v>0</v>
      </c>
      <c r="K201" s="94">
        <f t="shared" si="225"/>
        <v>0</v>
      </c>
      <c r="L201" s="38">
        <f>IF(D201="",0,IF(G201="NT",0,IF(G201="DQ",0,IF(G201="DNF",0,IF(G201="DNS",0,IF(F201+G201&lt;0.1,0,IF(60*F201+G201&gt;VLOOKUP(A194,ADMIN2026!$G$91:$I$109,3,FALSE),0,ADMIN2026!$D$89)))))))</f>
        <v>0</v>
      </c>
      <c r="M201">
        <f t="shared" si="226"/>
        <v>0</v>
      </c>
      <c r="N201" s="8">
        <f t="shared" si="227"/>
        <v>0</v>
      </c>
      <c r="O201" s="8">
        <f t="shared" si="223"/>
        <v>0</v>
      </c>
      <c r="P201" s="8">
        <f t="shared" si="228"/>
        <v>0</v>
      </c>
      <c r="Q201" s="7">
        <f t="shared" si="229"/>
        <v>0</v>
      </c>
      <c r="R201" s="7">
        <f t="shared" si="230"/>
        <v>0</v>
      </c>
      <c r="S201" s="7">
        <f t="shared" si="231"/>
        <v>0</v>
      </c>
      <c r="T201" s="7">
        <f t="shared" si="232"/>
        <v>0</v>
      </c>
      <c r="U201" s="7">
        <f t="shared" si="233"/>
        <v>0</v>
      </c>
      <c r="V201" t="str">
        <f t="shared" si="234"/>
        <v/>
      </c>
      <c r="W201" t="str">
        <f t="shared" si="235"/>
        <v/>
      </c>
      <c r="X201" t="str">
        <f>IF(ADMIN2026!$G$8="Photo-finish timing",W201,V201)</f>
        <v/>
      </c>
      <c r="Y201" s="66" t="str">
        <f>IF(E201="","",IF(ADMIN2026!$G$8=ADMIN2026!$D$8,"",IF(P201&gt;0.5,"error 1/100th entry noted","")))</f>
        <v/>
      </c>
      <c r="AC201">
        <f t="shared" si="236"/>
        <v>0</v>
      </c>
      <c r="AD201">
        <f t="shared" si="224"/>
        <v>0</v>
      </c>
      <c r="AE201">
        <f t="shared" si="224"/>
        <v>0</v>
      </c>
      <c r="AF201">
        <f t="shared" si="224"/>
        <v>0</v>
      </c>
      <c r="AG201">
        <f t="shared" si="224"/>
        <v>0</v>
      </c>
      <c r="AH201">
        <f t="shared" si="224"/>
        <v>0</v>
      </c>
      <c r="AI201">
        <f t="shared" si="224"/>
        <v>0</v>
      </c>
      <c r="AJ201">
        <f t="shared" si="224"/>
        <v>0</v>
      </c>
    </row>
    <row r="202" spans="1:36">
      <c r="B202" s="94">
        <v>7</v>
      </c>
      <c r="C202" s="38" t="str">
        <f>IF(D202="","",HLOOKUP(D202,ADMIN2026!$O$146:$Y$214,H202,FALSE))</f>
        <v/>
      </c>
      <c r="D202" s="38" t="str">
        <f>IF(E202="","",VLOOKUP(E202,ADMIN2026!$B$112:$D$141,2,FALSE))</f>
        <v/>
      </c>
      <c r="E202" s="4"/>
      <c r="F202" s="4"/>
      <c r="G202" s="6"/>
      <c r="H202" s="38" t="str">
        <f>IF(E202&gt;101,H194+2*I194,IF(E202&gt;10,H194+I194,IF(E202&gt;0,H194,"")))</f>
        <v/>
      </c>
      <c r="I202" s="38"/>
      <c r="J202" s="38">
        <f>VLOOKUP(B202,ADMIN2026!$B$64:$F$79,3,FALSE)*IF(G202="DQ",0,1)*IF(G202="DNF",0,1)*IF(G202="DNS",0,1)*IF(G202="",0,1)</f>
        <v>0</v>
      </c>
      <c r="K202" s="94">
        <f t="shared" si="225"/>
        <v>0</v>
      </c>
      <c r="L202" s="38">
        <f>IF(D202="",0,IF(G202="NT",0,IF(G202="DQ",0,IF(G202="DNF",0,IF(G202="DNS",0,IF(F202+G202&lt;0.1,0,IF(60*F202+G202&gt;VLOOKUP(A194,ADMIN2026!$G$91:$I$109,3,FALSE),0,ADMIN2026!$D$89)))))))</f>
        <v>0</v>
      </c>
      <c r="M202">
        <f t="shared" si="226"/>
        <v>0</v>
      </c>
      <c r="N202" s="8">
        <f t="shared" si="227"/>
        <v>0</v>
      </c>
      <c r="O202" s="8">
        <f t="shared" si="223"/>
        <v>0</v>
      </c>
      <c r="P202" s="8">
        <f t="shared" si="228"/>
        <v>0</v>
      </c>
      <c r="Q202" s="7">
        <f t="shared" si="229"/>
        <v>0</v>
      </c>
      <c r="R202" s="7">
        <f t="shared" si="230"/>
        <v>0</v>
      </c>
      <c r="S202" s="7">
        <f t="shared" si="231"/>
        <v>0</v>
      </c>
      <c r="T202" s="7">
        <f t="shared" si="232"/>
        <v>0</v>
      </c>
      <c r="U202" s="7">
        <f t="shared" si="233"/>
        <v>0</v>
      </c>
      <c r="V202" t="str">
        <f t="shared" si="234"/>
        <v/>
      </c>
      <c r="W202" t="str">
        <f t="shared" si="235"/>
        <v/>
      </c>
      <c r="X202" t="str">
        <f>IF(ADMIN2026!$G$8="Photo-finish timing",W202,V202)</f>
        <v/>
      </c>
      <c r="Y202" s="66" t="str">
        <f>IF(E202="","",IF(ADMIN2026!$G$8=ADMIN2026!$D$8,"",IF(P202&gt;0.5,"error 1/100th entry noted","")))</f>
        <v/>
      </c>
      <c r="AC202">
        <f t="shared" si="236"/>
        <v>0</v>
      </c>
      <c r="AD202">
        <f t="shared" si="224"/>
        <v>0</v>
      </c>
      <c r="AE202">
        <f t="shared" si="224"/>
        <v>0</v>
      </c>
      <c r="AF202">
        <f t="shared" si="224"/>
        <v>0</v>
      </c>
      <c r="AG202">
        <f t="shared" si="224"/>
        <v>0</v>
      </c>
      <c r="AH202">
        <f t="shared" si="224"/>
        <v>0</v>
      </c>
      <c r="AI202">
        <f t="shared" si="224"/>
        <v>0</v>
      </c>
      <c r="AJ202">
        <f t="shared" si="224"/>
        <v>0</v>
      </c>
    </row>
    <row r="203" spans="1:36">
      <c r="B203" s="94">
        <v>8</v>
      </c>
      <c r="C203" s="38" t="str">
        <f>IF(D203="","",HLOOKUP(D203,ADMIN2026!$O$146:$Y$214,H203,FALSE))</f>
        <v/>
      </c>
      <c r="D203" s="38" t="str">
        <f>IF(E203="","",VLOOKUP(E203,ADMIN2026!$B$112:$D$141,2,FALSE))</f>
        <v/>
      </c>
      <c r="E203" s="4"/>
      <c r="F203" s="4"/>
      <c r="G203" s="6"/>
      <c r="H203" s="38" t="str">
        <f>IF(E203&gt;101,H194+2*I194,IF(E203&gt;10,H194+I194,IF(E203&gt;0,H194,"")))</f>
        <v/>
      </c>
      <c r="I203" s="38"/>
      <c r="J203" s="38">
        <f>VLOOKUP(B203,ADMIN2026!$B$64:$F$79,3,FALSE)*IF(G203="DQ",0,1)*IF(G203="DNF",0,1)*IF(G203="DNS",0,1)*IF(G203="",0,1)</f>
        <v>0</v>
      </c>
      <c r="K203" s="94">
        <f t="shared" si="225"/>
        <v>0</v>
      </c>
      <c r="L203" s="38">
        <f>IF(D203="",0,IF(G203="NT",0,IF(G203="DQ",0,IF(G203="DNF",0,IF(G203="DNS",0,IF(F203+G203&lt;0.1,0,IF(60*F203+G203&gt;VLOOKUP(A194,ADMIN2026!$G$91:$I$109,3,FALSE),0,ADMIN2026!$D$89)))))))</f>
        <v>0</v>
      </c>
      <c r="M203">
        <f t="shared" si="226"/>
        <v>0</v>
      </c>
      <c r="N203" s="8">
        <f t="shared" si="227"/>
        <v>0</v>
      </c>
      <c r="O203" s="8">
        <f t="shared" si="223"/>
        <v>0</v>
      </c>
      <c r="P203" s="8">
        <f t="shared" si="228"/>
        <v>0</v>
      </c>
      <c r="Q203" s="7">
        <f t="shared" si="229"/>
        <v>0</v>
      </c>
      <c r="R203" s="7">
        <f t="shared" si="230"/>
        <v>0</v>
      </c>
      <c r="S203" s="7">
        <f t="shared" si="231"/>
        <v>0</v>
      </c>
      <c r="T203" s="7">
        <f t="shared" si="232"/>
        <v>0</v>
      </c>
      <c r="U203" s="7">
        <f t="shared" si="233"/>
        <v>0</v>
      </c>
      <c r="V203" t="str">
        <f t="shared" si="234"/>
        <v/>
      </c>
      <c r="W203" t="str">
        <f t="shared" si="235"/>
        <v/>
      </c>
      <c r="X203" t="str">
        <f>IF(ADMIN2026!$G$8="Photo-finish timing",W203,V203)</f>
        <v/>
      </c>
      <c r="Y203" s="66" t="str">
        <f>IF(E203="","",IF(ADMIN2026!$G$8=ADMIN2026!$D$8,"",IF(P203&gt;0.5,"error 1/100th entry noted","")))</f>
        <v/>
      </c>
      <c r="AC203">
        <f t="shared" si="236"/>
        <v>0</v>
      </c>
      <c r="AD203">
        <f t="shared" si="224"/>
        <v>0</v>
      </c>
      <c r="AE203">
        <f t="shared" si="224"/>
        <v>0</v>
      </c>
      <c r="AF203">
        <f t="shared" si="224"/>
        <v>0</v>
      </c>
      <c r="AG203">
        <f t="shared" si="224"/>
        <v>0</v>
      </c>
      <c r="AH203">
        <f t="shared" si="224"/>
        <v>0</v>
      </c>
      <c r="AI203">
        <f t="shared" si="224"/>
        <v>0</v>
      </c>
      <c r="AJ203">
        <f t="shared" si="224"/>
        <v>0</v>
      </c>
    </row>
    <row r="204" spans="1:36">
      <c r="B204" s="94">
        <v>9</v>
      </c>
      <c r="C204" s="38" t="str">
        <f>IF(D204="","",HLOOKUP(D204,ADMIN2026!$O$146:$Y$214,H204,FALSE))</f>
        <v/>
      </c>
      <c r="D204" s="38" t="str">
        <f>IF(E204="","",VLOOKUP(E204,ADMIN2026!$B$112:$D$141,2,FALSE))</f>
        <v/>
      </c>
      <c r="E204" s="4"/>
      <c r="F204" s="4"/>
      <c r="G204" s="6"/>
      <c r="H204" s="38" t="str">
        <f>IF(E204&gt;101,H194+2*I194,IF(E204&gt;10,H194+I194,IF(E204&gt;0,H194,"")))</f>
        <v/>
      </c>
      <c r="I204" s="38"/>
      <c r="J204" s="38">
        <f>VLOOKUP(B204,ADMIN2026!$B$64:$F$79,3,FALSE)*IF(G204="DQ",0,1)*IF(G204="DNF",0,1)*IF(G204="DNS",0,1)*IF(G204="",0,1)</f>
        <v>0</v>
      </c>
      <c r="K204" s="94">
        <f>J204</f>
        <v>0</v>
      </c>
      <c r="L204" s="38">
        <f>IF(D204="",0,IF(G204="NT",0,IF(G204="DQ",0,IF(G204="DNF",0,IF(G204="DNS",0,IF(F204+G204&lt;0.1,0,IF(60*F204+G204&gt;VLOOKUP(A194,ADMIN2026!$G$91:$I$109,3,FALSE),0,ADMIN2026!$D$89)))))))</f>
        <v>0</v>
      </c>
      <c r="M204">
        <f>INT(G204/10)</f>
        <v>0</v>
      </c>
      <c r="N204" s="8">
        <f>INT(G204)-10*M204</f>
        <v>0</v>
      </c>
      <c r="O204" s="8">
        <f t="shared" ref="O204:O211" si="237">INT((INT(10*(G204-N204-10*M204)+0.001))/1)</f>
        <v>0</v>
      </c>
      <c r="P204" s="8">
        <f>INT(100*(G204-N204-10*M204-O204/10)+0.5)</f>
        <v>0</v>
      </c>
      <c r="Q204" s="7">
        <f>F204</f>
        <v>0</v>
      </c>
      <c r="R204" s="7">
        <f>M204</f>
        <v>0</v>
      </c>
      <c r="S204" s="7">
        <f>N204</f>
        <v>0</v>
      </c>
      <c r="T204" s="7">
        <f>O204</f>
        <v>0</v>
      </c>
      <c r="U204" s="7">
        <f>P204</f>
        <v>0</v>
      </c>
      <c r="V204" t="str">
        <f>IF(G204="DQ","DQ",IF(G204="NT","NT",IF(G204="DNF","DNF",IF(G204="DNS","DNS",IF(D204="","",IF(F204="",IF(M204&gt;0,CONCATENATE(R204,S204,".",T204),CONCATENATE(S204,".",T204)),CONCATENATE(Q204,":",R204,S204,".",T204)))))))</f>
        <v/>
      </c>
      <c r="W204" t="str">
        <f>IF(G204="DQ","DQ",IF(G204="NT","NT",IF(G204="DNF","DNF",IF(G204="DNS","DNS",IF(D204="","",IF(F204="",IF(M204&gt;0,CONCATENATE(R204,S204,".",T204,U204),CONCATENATE(S204,".",T204,U204)),CONCATENATE(Q204,":",R204,S204,".",T204,U204)))))))</f>
        <v/>
      </c>
      <c r="X204" t="str">
        <f>IF(ADMIN2026!$G$8="Photo-finish timing",W204,V204)</f>
        <v/>
      </c>
      <c r="Y204" s="66" t="str">
        <f>IF(E204="","",IF(ADMIN2026!$G$8=ADMIN2026!$D$8,"",IF(P204&gt;0.5,"error 1/100th entry noted","")))</f>
        <v/>
      </c>
      <c r="AC204">
        <f>IF($D204=AC$1,$K204+$L204,0)</f>
        <v>0</v>
      </c>
      <c r="AD204">
        <f t="shared" ref="AD204:AJ211" si="238">IF($D204=AD$1,$K204+$L204,0)</f>
        <v>0</v>
      </c>
      <c r="AE204">
        <f t="shared" si="238"/>
        <v>0</v>
      </c>
      <c r="AF204">
        <f t="shared" si="238"/>
        <v>0</v>
      </c>
      <c r="AG204">
        <f t="shared" si="238"/>
        <v>0</v>
      </c>
      <c r="AH204">
        <f t="shared" si="238"/>
        <v>0</v>
      </c>
      <c r="AI204">
        <f t="shared" si="238"/>
        <v>0</v>
      </c>
      <c r="AJ204">
        <f t="shared" si="238"/>
        <v>0</v>
      </c>
    </row>
    <row r="205" spans="1:36">
      <c r="B205" s="94">
        <v>10</v>
      </c>
      <c r="C205" s="38" t="str">
        <f>IF(D205="","",HLOOKUP(D205,ADMIN2026!$O$146:$Y$214,H205,FALSE))</f>
        <v/>
      </c>
      <c r="D205" s="38" t="str">
        <f>IF(E205="","",VLOOKUP(E205,ADMIN2026!$B$112:$D$141,2,FALSE))</f>
        <v/>
      </c>
      <c r="E205" s="4"/>
      <c r="F205" s="4"/>
      <c r="G205" s="6"/>
      <c r="H205" s="38" t="str">
        <f>IF(E205&gt;101,H194+2*I194,IF(E205&gt;10,H194+I194,IF(E205&gt;0,H194,"")))</f>
        <v/>
      </c>
      <c r="I205" s="38"/>
      <c r="J205" s="38">
        <f>VLOOKUP(B205,ADMIN2026!$B$64:$F$79,3,FALSE)*IF(G205="DQ",0,1)*IF(G205="DNF",0,1)*IF(G205="DNS",0,1)*IF(G205="",0,1)</f>
        <v>0</v>
      </c>
      <c r="K205" s="94">
        <f t="shared" ref="K205:K211" si="239">J205</f>
        <v>0</v>
      </c>
      <c r="L205" s="38">
        <f>IF(D205="",0,IF(G205="NT",0,IF(G205="DQ",0,IF(G205="DNF",0,IF(G205="DNS",0,IF(F205+G205&lt;0.1,0,IF(60*F205+G205&gt;VLOOKUP(A194,ADMIN2026!$G$91:$I$109,3,FALSE),0,ADMIN2026!$D$89)))))))</f>
        <v>0</v>
      </c>
      <c r="M205">
        <f t="shared" ref="M205:M211" si="240">INT(G205/10)</f>
        <v>0</v>
      </c>
      <c r="N205" s="8">
        <f t="shared" ref="N205:N211" si="241">INT(G205)-10*M205</f>
        <v>0</v>
      </c>
      <c r="O205" s="8">
        <f t="shared" si="237"/>
        <v>0</v>
      </c>
      <c r="P205" s="8">
        <f t="shared" ref="P205:P211" si="242">INT(100*(G205-N205-10*M205-O205/10)+0.5)</f>
        <v>0</v>
      </c>
      <c r="Q205" s="7">
        <f t="shared" ref="Q205:Q211" si="243">F205</f>
        <v>0</v>
      </c>
      <c r="R205" s="7">
        <f t="shared" ref="R205:R211" si="244">M205</f>
        <v>0</v>
      </c>
      <c r="S205" s="7">
        <f t="shared" ref="S205:S211" si="245">N205</f>
        <v>0</v>
      </c>
      <c r="T205" s="7">
        <f t="shared" ref="T205:T211" si="246">O205</f>
        <v>0</v>
      </c>
      <c r="U205" s="7">
        <f t="shared" ref="U205:U211" si="247">P205</f>
        <v>0</v>
      </c>
      <c r="V205" t="str">
        <f t="shared" ref="V205:V211" si="248">IF(G205="DQ","DQ",IF(G205="NT","NT",IF(G205="DNF","DNF",IF(G205="DNS","DNS",IF(D205="","",IF(F205="",IF(M205&gt;0,CONCATENATE(R205,S205,".",T205),CONCATENATE(S205,".",T205)),CONCATENATE(Q205,":",R205,S205,".",T205)))))))</f>
        <v/>
      </c>
      <c r="W205" t="str">
        <f t="shared" ref="W205:W211" si="249">IF(G205="DQ","DQ",IF(G205="NT","NT",IF(G205="DNF","DNF",IF(G205="DNS","DNS",IF(D205="","",IF(F205="",IF(M205&gt;0,CONCATENATE(R205,S205,".",T205,U205),CONCATENATE(S205,".",T205,U205)),CONCATENATE(Q205,":",R205,S205,".",T205,U205)))))))</f>
        <v/>
      </c>
      <c r="X205" t="str">
        <f>IF(ADMIN2026!$G$8="Photo-finish timing",W205,V205)</f>
        <v/>
      </c>
      <c r="Y205" s="66" t="str">
        <f>IF(E205="","",IF(ADMIN2026!$G$8=ADMIN2026!$D$8,"",IF(P205&gt;0.5,"error 1/100th entry noted","")))</f>
        <v/>
      </c>
      <c r="AC205">
        <f t="shared" ref="AC205:AC211" si="250">IF($D205=AC$1,$K205+$L205,0)</f>
        <v>0</v>
      </c>
      <c r="AD205">
        <f t="shared" si="238"/>
        <v>0</v>
      </c>
      <c r="AE205">
        <f t="shared" si="238"/>
        <v>0</v>
      </c>
      <c r="AF205">
        <f t="shared" si="238"/>
        <v>0</v>
      </c>
      <c r="AG205">
        <f t="shared" si="238"/>
        <v>0</v>
      </c>
      <c r="AH205">
        <f t="shared" si="238"/>
        <v>0</v>
      </c>
      <c r="AI205">
        <f t="shared" si="238"/>
        <v>0</v>
      </c>
      <c r="AJ205">
        <f t="shared" si="238"/>
        <v>0</v>
      </c>
    </row>
    <row r="206" spans="1:36">
      <c r="B206" s="94">
        <v>11</v>
      </c>
      <c r="C206" s="38" t="str">
        <f>IF(D206="","",HLOOKUP(D206,ADMIN2026!$O$146:$Y$214,H206,FALSE))</f>
        <v/>
      </c>
      <c r="D206" s="38" t="str">
        <f>IF(E206="","",VLOOKUP(E206,ADMIN2026!$B$112:$D$141,2,FALSE))</f>
        <v/>
      </c>
      <c r="E206" s="4"/>
      <c r="F206" s="4"/>
      <c r="G206" s="6"/>
      <c r="H206" s="38" t="str">
        <f>IF(E206&gt;101,H194+2*I194,IF(E206&gt;10,H194+I194,IF(E206&gt;0,H194,"")))</f>
        <v/>
      </c>
      <c r="I206" s="38"/>
      <c r="J206" s="38">
        <f>VLOOKUP(B206,ADMIN2026!$B$64:$F$79,3,FALSE)*IF(G206="DQ",0,1)*IF(G206="DNF",0,1)*IF(G206="DNS",0,1)*IF(G206="",0,1)</f>
        <v>0</v>
      </c>
      <c r="K206" s="94">
        <f t="shared" si="239"/>
        <v>0</v>
      </c>
      <c r="L206" s="38">
        <f>IF(D206="",0,IF(G206="NT",0,IF(G206="DQ",0,IF(G206="DNF",0,IF(G206="DNS",0,IF(F206+G206&lt;0.1,0,IF(60*F206+G206&gt;VLOOKUP(A194,ADMIN2026!$G$91:$I$109,3,FALSE),0,ADMIN2026!$D$89)))))))</f>
        <v>0</v>
      </c>
      <c r="M206">
        <f t="shared" si="240"/>
        <v>0</v>
      </c>
      <c r="N206" s="8">
        <f t="shared" si="241"/>
        <v>0</v>
      </c>
      <c r="O206" s="8">
        <f t="shared" si="237"/>
        <v>0</v>
      </c>
      <c r="P206" s="8">
        <f t="shared" si="242"/>
        <v>0</v>
      </c>
      <c r="Q206" s="7">
        <f t="shared" si="243"/>
        <v>0</v>
      </c>
      <c r="R206" s="7">
        <f t="shared" si="244"/>
        <v>0</v>
      </c>
      <c r="S206" s="7">
        <f t="shared" si="245"/>
        <v>0</v>
      </c>
      <c r="T206" s="7">
        <f t="shared" si="246"/>
        <v>0</v>
      </c>
      <c r="U206" s="7">
        <f t="shared" si="247"/>
        <v>0</v>
      </c>
      <c r="V206" t="str">
        <f t="shared" si="248"/>
        <v/>
      </c>
      <c r="W206" t="str">
        <f t="shared" si="249"/>
        <v/>
      </c>
      <c r="X206" t="str">
        <f>IF(ADMIN2026!$G$8="Photo-finish timing",W206,V206)</f>
        <v/>
      </c>
      <c r="Y206" s="66" t="str">
        <f>IF(E206="","",IF(ADMIN2026!$G$8=ADMIN2026!$D$8,"",IF(P206&gt;0.5,"error 1/100th entry noted","")))</f>
        <v/>
      </c>
      <c r="AC206">
        <f t="shared" si="250"/>
        <v>0</v>
      </c>
      <c r="AD206">
        <f t="shared" si="238"/>
        <v>0</v>
      </c>
      <c r="AE206">
        <f t="shared" si="238"/>
        <v>0</v>
      </c>
      <c r="AF206">
        <f t="shared" si="238"/>
        <v>0</v>
      </c>
      <c r="AG206">
        <f t="shared" si="238"/>
        <v>0</v>
      </c>
      <c r="AH206">
        <f t="shared" si="238"/>
        <v>0</v>
      </c>
      <c r="AI206">
        <f t="shared" si="238"/>
        <v>0</v>
      </c>
      <c r="AJ206">
        <f t="shared" si="238"/>
        <v>0</v>
      </c>
    </row>
    <row r="207" spans="1:36">
      <c r="B207" s="94">
        <v>12</v>
      </c>
      <c r="C207" s="38" t="str">
        <f>IF(D207="","",HLOOKUP(D207,ADMIN2026!$O$146:$Y$214,H207,FALSE))</f>
        <v/>
      </c>
      <c r="D207" s="38" t="str">
        <f>IF(E207="","",VLOOKUP(E207,ADMIN2026!$B$112:$D$141,2,FALSE))</f>
        <v/>
      </c>
      <c r="E207" s="4"/>
      <c r="F207" s="4"/>
      <c r="G207" s="6"/>
      <c r="H207" s="38" t="str">
        <f>IF(E207&gt;101,H194+2*I194,IF(E207&gt;10,H194+I194,IF(E207&gt;0,H194,"")))</f>
        <v/>
      </c>
      <c r="I207" s="38"/>
      <c r="J207" s="38">
        <f>VLOOKUP(B207,ADMIN2026!$B$64:$F$79,3,FALSE)*IF(G207="DQ",0,1)*IF(G207="DNF",0,1)*IF(G207="DNS",0,1)*IF(G207="",0,1)</f>
        <v>0</v>
      </c>
      <c r="K207" s="94">
        <f t="shared" si="239"/>
        <v>0</v>
      </c>
      <c r="L207" s="38">
        <f>IF(D207="",0,IF(G207="NT",0,IF(G207="DQ",0,IF(G207="DNF",0,IF(G207="DNS",0,IF(F207+G207&lt;0.1,0,IF(60*F207+G207&gt;VLOOKUP(A194,ADMIN2026!$G$91:$I$109,3,FALSE),0,ADMIN2026!$D$89)))))))</f>
        <v>0</v>
      </c>
      <c r="M207">
        <f t="shared" si="240"/>
        <v>0</v>
      </c>
      <c r="N207" s="8">
        <f t="shared" si="241"/>
        <v>0</v>
      </c>
      <c r="O207" s="8">
        <f t="shared" si="237"/>
        <v>0</v>
      </c>
      <c r="P207" s="8">
        <f t="shared" si="242"/>
        <v>0</v>
      </c>
      <c r="Q207" s="7">
        <f t="shared" si="243"/>
        <v>0</v>
      </c>
      <c r="R207" s="7">
        <f t="shared" si="244"/>
        <v>0</v>
      </c>
      <c r="S207" s="7">
        <f t="shared" si="245"/>
        <v>0</v>
      </c>
      <c r="T207" s="7">
        <f t="shared" si="246"/>
        <v>0</v>
      </c>
      <c r="U207" s="7">
        <f t="shared" si="247"/>
        <v>0</v>
      </c>
      <c r="V207" t="str">
        <f t="shared" si="248"/>
        <v/>
      </c>
      <c r="W207" t="str">
        <f t="shared" si="249"/>
        <v/>
      </c>
      <c r="X207" t="str">
        <f>IF(ADMIN2026!$G$8="Photo-finish timing",W207,V207)</f>
        <v/>
      </c>
      <c r="Y207" s="66" t="str">
        <f>IF(E207="","",IF(ADMIN2026!$G$8=ADMIN2026!$D$8,"",IF(P207&gt;0.5,"error 1/100th entry noted","")))</f>
        <v/>
      </c>
      <c r="AC207">
        <f t="shared" si="250"/>
        <v>0</v>
      </c>
      <c r="AD207">
        <f t="shared" si="238"/>
        <v>0</v>
      </c>
      <c r="AE207">
        <f t="shared" si="238"/>
        <v>0</v>
      </c>
      <c r="AF207">
        <f t="shared" si="238"/>
        <v>0</v>
      </c>
      <c r="AG207">
        <f t="shared" si="238"/>
        <v>0</v>
      </c>
      <c r="AH207">
        <f t="shared" si="238"/>
        <v>0</v>
      </c>
      <c r="AI207">
        <f t="shared" si="238"/>
        <v>0</v>
      </c>
      <c r="AJ207">
        <f t="shared" si="238"/>
        <v>0</v>
      </c>
    </row>
    <row r="208" spans="1:36">
      <c r="B208" s="94">
        <v>13</v>
      </c>
      <c r="C208" s="38" t="str">
        <f>IF(D208="","",HLOOKUP(D208,ADMIN2026!$O$146:$Y$214,H208,FALSE))</f>
        <v/>
      </c>
      <c r="D208" s="38" t="str">
        <f>IF(E208="","",VLOOKUP(E208,ADMIN2026!$B$112:$D$141,2,FALSE))</f>
        <v/>
      </c>
      <c r="E208" s="4"/>
      <c r="F208" s="4"/>
      <c r="G208" s="6"/>
      <c r="H208" s="38" t="str">
        <f>IF(E208&gt;101,H194+2*I194,IF(E208&gt;10,H194+I194,IF(E208&gt;0,H194,"")))</f>
        <v/>
      </c>
      <c r="I208" s="38"/>
      <c r="J208" s="38">
        <f>VLOOKUP(B208,ADMIN2026!$B$64:$F$79,3,FALSE)*IF(G208="DQ",0,1)*IF(G208="DNF",0,1)*IF(G208="DNS",0,1)*IF(G208="",0,1)</f>
        <v>0</v>
      </c>
      <c r="K208" s="94">
        <f t="shared" si="239"/>
        <v>0</v>
      </c>
      <c r="L208" s="38">
        <f>IF(D208="",0,IF(G208="NT",0,IF(G208="DQ",0,IF(G208="DNF",0,IF(G208="DNS",0,IF(F208+G208&lt;0.1,0,IF(60*F208+G208&gt;VLOOKUP(A194,ADMIN2026!$G$91:$I$109,3,FALSE),0,ADMIN2026!$D$89)))))))</f>
        <v>0</v>
      </c>
      <c r="M208">
        <f t="shared" si="240"/>
        <v>0</v>
      </c>
      <c r="N208" s="8">
        <f t="shared" si="241"/>
        <v>0</v>
      </c>
      <c r="O208" s="8">
        <f t="shared" si="237"/>
        <v>0</v>
      </c>
      <c r="P208" s="8">
        <f t="shared" si="242"/>
        <v>0</v>
      </c>
      <c r="Q208" s="7">
        <f t="shared" si="243"/>
        <v>0</v>
      </c>
      <c r="R208" s="7">
        <f t="shared" si="244"/>
        <v>0</v>
      </c>
      <c r="S208" s="7">
        <f t="shared" si="245"/>
        <v>0</v>
      </c>
      <c r="T208" s="7">
        <f t="shared" si="246"/>
        <v>0</v>
      </c>
      <c r="U208" s="7">
        <f t="shared" si="247"/>
        <v>0</v>
      </c>
      <c r="V208" t="str">
        <f t="shared" si="248"/>
        <v/>
      </c>
      <c r="W208" t="str">
        <f t="shared" si="249"/>
        <v/>
      </c>
      <c r="X208" t="str">
        <f>IF(ADMIN2026!$G$8="Photo-finish timing",W208,V208)</f>
        <v/>
      </c>
      <c r="Y208" s="66" t="str">
        <f>IF(E208="","",IF(ADMIN2026!$G$8=ADMIN2026!$D$8,"",IF(P208&gt;0.5,"error 1/100th entry noted","")))</f>
        <v/>
      </c>
      <c r="AC208">
        <f t="shared" si="250"/>
        <v>0</v>
      </c>
      <c r="AD208">
        <f t="shared" si="238"/>
        <v>0</v>
      </c>
      <c r="AE208">
        <f t="shared" si="238"/>
        <v>0</v>
      </c>
      <c r="AF208">
        <f t="shared" si="238"/>
        <v>0</v>
      </c>
      <c r="AG208">
        <f t="shared" si="238"/>
        <v>0</v>
      </c>
      <c r="AH208">
        <f t="shared" si="238"/>
        <v>0</v>
      </c>
      <c r="AI208">
        <f t="shared" si="238"/>
        <v>0</v>
      </c>
      <c r="AJ208">
        <f t="shared" si="238"/>
        <v>0</v>
      </c>
    </row>
    <row r="209" spans="1:36">
      <c r="B209" s="94">
        <v>14</v>
      </c>
      <c r="C209" s="38" t="str">
        <f>IF(D209="","",HLOOKUP(D209,ADMIN2026!$O$146:$Y$214,H209,FALSE))</f>
        <v/>
      </c>
      <c r="D209" s="38" t="str">
        <f>IF(E209="","",VLOOKUP(E209,ADMIN2026!$B$112:$D$141,2,FALSE))</f>
        <v/>
      </c>
      <c r="E209" s="4"/>
      <c r="F209" s="4"/>
      <c r="G209" s="6"/>
      <c r="H209" s="38" t="str">
        <f>IF(E209&gt;101,H194+2*I194,IF(E209&gt;10,H194+I194,IF(E209&gt;0,H194,"")))</f>
        <v/>
      </c>
      <c r="I209" s="38"/>
      <c r="J209" s="38">
        <f>VLOOKUP(B209,ADMIN2026!$B$64:$F$79,3,FALSE)*IF(G209="DQ",0,1)*IF(G209="DNF",0,1)*IF(G209="DNS",0,1)*IF(G209="",0,1)</f>
        <v>0</v>
      </c>
      <c r="K209" s="94">
        <f t="shared" si="239"/>
        <v>0</v>
      </c>
      <c r="L209" s="38">
        <f>IF(D209="",0,IF(G209="NT",0,IF(G209="DQ",0,IF(G209="DNF",0,IF(G209="DNS",0,IF(F209+G209&lt;0.1,0,IF(60*F209+G209&gt;VLOOKUP(A194,ADMIN2026!$G$91:$I$109,3,FALSE),0,ADMIN2026!$D$89)))))))</f>
        <v>0</v>
      </c>
      <c r="M209">
        <f t="shared" si="240"/>
        <v>0</v>
      </c>
      <c r="N209" s="8">
        <f t="shared" si="241"/>
        <v>0</v>
      </c>
      <c r="O209" s="8">
        <f t="shared" si="237"/>
        <v>0</v>
      </c>
      <c r="P209" s="8">
        <f t="shared" si="242"/>
        <v>0</v>
      </c>
      <c r="Q209" s="7">
        <f t="shared" si="243"/>
        <v>0</v>
      </c>
      <c r="R209" s="7">
        <f t="shared" si="244"/>
        <v>0</v>
      </c>
      <c r="S209" s="7">
        <f t="shared" si="245"/>
        <v>0</v>
      </c>
      <c r="T209" s="7">
        <f t="shared" si="246"/>
        <v>0</v>
      </c>
      <c r="U209" s="7">
        <f t="shared" si="247"/>
        <v>0</v>
      </c>
      <c r="V209" t="str">
        <f t="shared" si="248"/>
        <v/>
      </c>
      <c r="W209" t="str">
        <f t="shared" si="249"/>
        <v/>
      </c>
      <c r="X209" t="str">
        <f>IF(ADMIN2026!$G$8="Photo-finish timing",W209,V209)</f>
        <v/>
      </c>
      <c r="Y209" s="66" t="str">
        <f>IF(E209="","",IF(ADMIN2026!$G$8=ADMIN2026!$D$8,"",IF(P209&gt;0.5,"error 1/100th entry noted","")))</f>
        <v/>
      </c>
      <c r="AC209">
        <f t="shared" si="250"/>
        <v>0</v>
      </c>
      <c r="AD209">
        <f t="shared" si="238"/>
        <v>0</v>
      </c>
      <c r="AE209">
        <f t="shared" si="238"/>
        <v>0</v>
      </c>
      <c r="AF209">
        <f t="shared" si="238"/>
        <v>0</v>
      </c>
      <c r="AG209">
        <f t="shared" si="238"/>
        <v>0</v>
      </c>
      <c r="AH209">
        <f t="shared" si="238"/>
        <v>0</v>
      </c>
      <c r="AI209">
        <f t="shared" si="238"/>
        <v>0</v>
      </c>
      <c r="AJ209">
        <f t="shared" si="238"/>
        <v>0</v>
      </c>
    </row>
    <row r="210" spans="1:36">
      <c r="B210" s="94">
        <v>15</v>
      </c>
      <c r="C210" s="38" t="str">
        <f>IF(D210="","",HLOOKUP(D210,ADMIN2026!$O$146:$Y$214,H210,FALSE))</f>
        <v/>
      </c>
      <c r="D210" s="38" t="str">
        <f>IF(E210="","",VLOOKUP(E210,ADMIN2026!$B$112:$D$141,2,FALSE))</f>
        <v/>
      </c>
      <c r="E210" s="4"/>
      <c r="F210" s="4"/>
      <c r="G210" s="6"/>
      <c r="H210" s="38" t="str">
        <f>IF(E210&gt;101,H194+2*I194,IF(E210&gt;10,H194+I194,IF(E210&gt;0,H194,"")))</f>
        <v/>
      </c>
      <c r="I210" s="38"/>
      <c r="J210" s="38">
        <f>VLOOKUP(B210,ADMIN2026!$B$64:$F$79,3,FALSE)*IF(G210="DQ",0,1)*IF(G210="DNF",0,1)*IF(G210="DNS",0,1)*IF(G210="",0,1)</f>
        <v>0</v>
      </c>
      <c r="K210" s="94">
        <f t="shared" si="239"/>
        <v>0</v>
      </c>
      <c r="L210" s="38">
        <f>IF(D210="",0,IF(G210="NT",0,IF(G210="DQ",0,IF(G210="DNF",0,IF(G210="DNS",0,IF(F210+G210&lt;0.1,0,IF(60*F210+G210&gt;VLOOKUP(A194,ADMIN2026!$G$91:$I$109,3,FALSE),0,ADMIN2026!$D$89)))))))</f>
        <v>0</v>
      </c>
      <c r="M210">
        <f t="shared" si="240"/>
        <v>0</v>
      </c>
      <c r="N210" s="8">
        <f t="shared" si="241"/>
        <v>0</v>
      </c>
      <c r="O210" s="8">
        <f t="shared" si="237"/>
        <v>0</v>
      </c>
      <c r="P210" s="8">
        <f t="shared" si="242"/>
        <v>0</v>
      </c>
      <c r="Q210" s="7">
        <f t="shared" si="243"/>
        <v>0</v>
      </c>
      <c r="R210" s="7">
        <f t="shared" si="244"/>
        <v>0</v>
      </c>
      <c r="S210" s="7">
        <f t="shared" si="245"/>
        <v>0</v>
      </c>
      <c r="T210" s="7">
        <f t="shared" si="246"/>
        <v>0</v>
      </c>
      <c r="U210" s="7">
        <f t="shared" si="247"/>
        <v>0</v>
      </c>
      <c r="V210" t="str">
        <f t="shared" si="248"/>
        <v/>
      </c>
      <c r="W210" t="str">
        <f t="shared" si="249"/>
        <v/>
      </c>
      <c r="X210" t="str">
        <f>IF(ADMIN2026!$G$8="Photo-finish timing",W210,V210)</f>
        <v/>
      </c>
      <c r="Y210" s="66" t="str">
        <f>IF(E210="","",IF(ADMIN2026!$G$8=ADMIN2026!$D$8,"",IF(P210&gt;0.5,"error 1/100th entry noted","")))</f>
        <v/>
      </c>
      <c r="AC210">
        <f t="shared" si="250"/>
        <v>0</v>
      </c>
      <c r="AD210">
        <f t="shared" si="238"/>
        <v>0</v>
      </c>
      <c r="AE210">
        <f t="shared" si="238"/>
        <v>0</v>
      </c>
      <c r="AF210">
        <f t="shared" si="238"/>
        <v>0</v>
      </c>
      <c r="AG210">
        <f t="shared" si="238"/>
        <v>0</v>
      </c>
      <c r="AH210">
        <f t="shared" si="238"/>
        <v>0</v>
      </c>
      <c r="AI210">
        <f t="shared" si="238"/>
        <v>0</v>
      </c>
      <c r="AJ210">
        <f t="shared" si="238"/>
        <v>0</v>
      </c>
    </row>
    <row r="211" spans="1:36">
      <c r="B211" s="94">
        <v>16</v>
      </c>
      <c r="C211" s="38" t="str">
        <f>IF(D211="","",HLOOKUP(D211,ADMIN2026!$O$146:$Y$214,H211,FALSE))</f>
        <v/>
      </c>
      <c r="D211" s="38" t="str">
        <f>IF(E211="","",VLOOKUP(E211,ADMIN2026!$B$112:$D$141,2,FALSE))</f>
        <v/>
      </c>
      <c r="E211" s="4"/>
      <c r="F211" s="4"/>
      <c r="G211" s="6"/>
      <c r="H211" s="38" t="str">
        <f>IF(E211&gt;101,H194+2*I194,IF(E211&gt;10,H194+I194,IF(E211&gt;0,H194,"")))</f>
        <v/>
      </c>
      <c r="I211" s="38"/>
      <c r="J211" s="38">
        <f>VLOOKUP(B211,ADMIN2026!$B$64:$F$79,3,FALSE)*IF(G211="DQ",0,1)*IF(G211="DNF",0,1)*IF(G211="DNS",0,1)*IF(G211="",0,1)</f>
        <v>0</v>
      </c>
      <c r="K211" s="94">
        <f t="shared" si="239"/>
        <v>0</v>
      </c>
      <c r="L211" s="38">
        <f>IF(D211="",0,IF(G211="NT",0,IF(G211="DQ",0,IF(G211="DNF",0,IF(G211="DNS",0,IF(F211+G211&lt;0.1,0,IF(60*F211+G211&gt;VLOOKUP(A194,ADMIN2026!$G$91:$I$109,3,FALSE),0,ADMIN2026!$D$89)))))))</f>
        <v>0</v>
      </c>
      <c r="M211">
        <f t="shared" si="240"/>
        <v>0</v>
      </c>
      <c r="N211" s="8">
        <f t="shared" si="241"/>
        <v>0</v>
      </c>
      <c r="O211" s="8">
        <f t="shared" si="237"/>
        <v>0</v>
      </c>
      <c r="P211" s="8">
        <f t="shared" si="242"/>
        <v>0</v>
      </c>
      <c r="Q211" s="7">
        <f t="shared" si="243"/>
        <v>0</v>
      </c>
      <c r="R211" s="7">
        <f t="shared" si="244"/>
        <v>0</v>
      </c>
      <c r="S211" s="7">
        <f t="shared" si="245"/>
        <v>0</v>
      </c>
      <c r="T211" s="7">
        <f t="shared" si="246"/>
        <v>0</v>
      </c>
      <c r="U211" s="7">
        <f t="shared" si="247"/>
        <v>0</v>
      </c>
      <c r="V211" t="str">
        <f t="shared" si="248"/>
        <v/>
      </c>
      <c r="W211" t="str">
        <f t="shared" si="249"/>
        <v/>
      </c>
      <c r="X211" t="str">
        <f>IF(ADMIN2026!$G$8="Photo-finish timing",W211,V211)</f>
        <v/>
      </c>
      <c r="Y211" s="66" t="str">
        <f>IF(E211="","",IF(ADMIN2026!$G$8=ADMIN2026!$D$8,"",IF(P211&gt;0.5,"error 1/100th entry noted","")))</f>
        <v/>
      </c>
      <c r="AC211">
        <f t="shared" si="250"/>
        <v>0</v>
      </c>
      <c r="AD211">
        <f t="shared" si="238"/>
        <v>0</v>
      </c>
      <c r="AE211">
        <f t="shared" si="238"/>
        <v>0</v>
      </c>
      <c r="AF211">
        <f t="shared" si="238"/>
        <v>0</v>
      </c>
      <c r="AG211">
        <f t="shared" si="238"/>
        <v>0</v>
      </c>
      <c r="AH211">
        <f t="shared" si="238"/>
        <v>0</v>
      </c>
      <c r="AI211">
        <f t="shared" si="238"/>
        <v>0</v>
      </c>
      <c r="AJ211">
        <f t="shared" si="238"/>
        <v>0</v>
      </c>
    </row>
    <row r="214" spans="1:36">
      <c r="A214" s="62" t="s">
        <v>0</v>
      </c>
      <c r="B214" s="62" t="s">
        <v>0</v>
      </c>
      <c r="C214" s="62" t="s">
        <v>26</v>
      </c>
      <c r="D214" s="62" t="s">
        <v>58</v>
      </c>
      <c r="E214" s="3"/>
      <c r="F214" s="3"/>
      <c r="G214" s="67"/>
      <c r="H214" s="3" t="s">
        <v>66</v>
      </c>
      <c r="I214" s="3" t="s">
        <v>67</v>
      </c>
      <c r="J214" s="3"/>
      <c r="K214" s="3"/>
      <c r="L214" s="3"/>
      <c r="M214" s="3"/>
      <c r="N214" s="3"/>
      <c r="O214" s="3"/>
      <c r="P214" s="3"/>
      <c r="Q214" s="3"/>
      <c r="R214" s="3"/>
      <c r="S214" s="3"/>
      <c r="T214" s="3"/>
      <c r="U214" s="3"/>
      <c r="V214" s="3"/>
      <c r="W214" s="3"/>
      <c r="X214" s="3"/>
      <c r="Y214" s="3"/>
      <c r="Z214" s="3"/>
      <c r="AA214" s="3"/>
    </row>
    <row r="215" spans="1:36">
      <c r="A215" s="3" t="str">
        <f>C214</f>
        <v>100H</v>
      </c>
      <c r="B215" s="37" t="s">
        <v>51</v>
      </c>
      <c r="C215" s="37" t="s">
        <v>62</v>
      </c>
      <c r="D215" s="5"/>
      <c r="E215" s="37" t="s">
        <v>63</v>
      </c>
      <c r="F215" s="37" t="s">
        <v>76</v>
      </c>
      <c r="G215" s="63" t="s">
        <v>77</v>
      </c>
      <c r="H215" s="37">
        <f>VLOOKUP(A215,ADMIN2026!$O$146:$Z$166,12,FALSE)</f>
        <v>12</v>
      </c>
      <c r="I215" s="37">
        <f>ADMIN2026!$E$144</f>
        <v>24</v>
      </c>
      <c r="J215" s="37" t="s">
        <v>79</v>
      </c>
      <c r="K215" s="37" t="s">
        <v>59</v>
      </c>
      <c r="L215" s="37" t="s">
        <v>83</v>
      </c>
      <c r="M215" s="3" t="s">
        <v>132</v>
      </c>
      <c r="N215" s="3" t="s">
        <v>132</v>
      </c>
      <c r="O215" s="3" t="s">
        <v>133</v>
      </c>
      <c r="P215" s="3" t="s">
        <v>193</v>
      </c>
      <c r="Q215" s="3" t="s">
        <v>137</v>
      </c>
      <c r="R215" s="3" t="s">
        <v>192</v>
      </c>
      <c r="S215" s="3" t="s">
        <v>134</v>
      </c>
      <c r="T215" s="3" t="s">
        <v>135</v>
      </c>
      <c r="U215" s="3" t="s">
        <v>194</v>
      </c>
      <c r="V215" s="3" t="s">
        <v>195</v>
      </c>
      <c r="W215" s="3" t="s">
        <v>197</v>
      </c>
      <c r="X215" s="3" t="s">
        <v>136</v>
      </c>
      <c r="Y215" s="3" t="s">
        <v>236</v>
      </c>
      <c r="Z215" s="3"/>
      <c r="AA215" s="3"/>
    </row>
    <row r="216" spans="1:36">
      <c r="A216" s="64" t="str">
        <f>$A$4</f>
        <v>WOMEN</v>
      </c>
      <c r="B216" s="37" t="s">
        <v>59</v>
      </c>
      <c r="C216" s="37" t="s">
        <v>60</v>
      </c>
      <c r="D216" s="37" t="s">
        <v>61</v>
      </c>
      <c r="E216" s="37" t="s">
        <v>108</v>
      </c>
      <c r="F216" s="37" t="s">
        <v>78</v>
      </c>
      <c r="G216" s="63" t="s">
        <v>99</v>
      </c>
      <c r="H216" s="37" t="s">
        <v>65</v>
      </c>
      <c r="I216" s="37"/>
      <c r="J216" s="37" t="s">
        <v>80</v>
      </c>
      <c r="K216" s="37" t="s">
        <v>80</v>
      </c>
      <c r="L216" s="37" t="s">
        <v>80</v>
      </c>
      <c r="M216" s="3" t="s">
        <v>192</v>
      </c>
      <c r="N216" s="3" t="s">
        <v>130</v>
      </c>
      <c r="O216" s="3" t="s">
        <v>130</v>
      </c>
      <c r="P216" s="3" t="s">
        <v>130</v>
      </c>
      <c r="Q216" s="3" t="s">
        <v>131</v>
      </c>
      <c r="R216" s="3" t="s">
        <v>131</v>
      </c>
      <c r="S216" s="3" t="s">
        <v>131</v>
      </c>
      <c r="T216" s="3" t="s">
        <v>131</v>
      </c>
      <c r="U216" s="3" t="s">
        <v>131</v>
      </c>
      <c r="V216" s="3" t="s">
        <v>196</v>
      </c>
      <c r="W216" s="3" t="s">
        <v>196</v>
      </c>
      <c r="X216" s="3" t="s">
        <v>146</v>
      </c>
      <c r="Y216" s="3" t="s">
        <v>237</v>
      </c>
      <c r="Z216" s="3"/>
      <c r="AA216" s="3"/>
      <c r="AC216" t="str">
        <f>ADMIN2026!$D$12</f>
        <v>B&amp;R</v>
      </c>
      <c r="AD216" t="str">
        <f>ADMIN2026!$D$13</f>
        <v>Chelt</v>
      </c>
      <c r="AE216" t="str">
        <f>ADMIN2026!$D$14</f>
        <v>D&amp;S</v>
      </c>
      <c r="AF216" t="str">
        <f>ADMIN2026!$D$15</f>
        <v>HereF</v>
      </c>
      <c r="AG216" t="str">
        <f>ADMIN2026!$D$16</f>
        <v>K&amp;S</v>
      </c>
      <c r="AH216" t="str">
        <f>ADMIN2026!$D$17</f>
        <v>Tipton</v>
      </c>
      <c r="AI216" t="str">
        <f>ADMIN2026!$D$18</f>
        <v>Worc</v>
      </c>
      <c r="AJ216" t="str">
        <f>ADMIN2026!$D$19</f>
        <v>Yate</v>
      </c>
    </row>
    <row r="217" spans="1:36">
      <c r="B217" s="94">
        <v>1</v>
      </c>
      <c r="C217" s="38" t="str">
        <f>IF(D217="","",HLOOKUP(D217,ADMIN2026!$O$146:$Y$214,H217,FALSE))</f>
        <v/>
      </c>
      <c r="D217" s="38" t="str">
        <f>IF(E217="","",VLOOKUP(E217,ADMIN2026!$B$112:$D$141,2,FALSE))</f>
        <v/>
      </c>
      <c r="E217" s="4"/>
      <c r="F217" s="4"/>
      <c r="G217" s="6"/>
      <c r="H217" s="38" t="str">
        <f>IF(E217&gt;101,H215+2*I215,IF(E217&gt;10,H215+I215,IF(E217&gt;0,H215,"")))</f>
        <v/>
      </c>
      <c r="I217" s="38"/>
      <c r="J217" s="38">
        <f>VLOOKUP(B217,ADMIN2026!$B$64:$E$73,2,FALSE)*IF(G217="DQ",0,1)*IF(G217="DNF",0,1)*IF(G217="DNS",0,1)*IF(G217="",0,1)</f>
        <v>0</v>
      </c>
      <c r="K217" s="94">
        <f>J217</f>
        <v>0</v>
      </c>
      <c r="L217" s="38">
        <f>IF(D217="",0,IF(G217="NT",0,IF(G217="DQ",0,IF(G217="DNF",0,IF(G217="DNS",0,IF(F217+G217&lt;0.1,0,IF(60*F217+G217&gt;VLOOKUP(A215,ADMIN2026!$G$91:$I$109,3,FALSE),0,ADMIN2026!$D$89)))))))</f>
        <v>0</v>
      </c>
      <c r="M217">
        <f>INT(G217/10)</f>
        <v>0</v>
      </c>
      <c r="N217" s="8">
        <f>INT(G217)-10*M217</f>
        <v>0</v>
      </c>
      <c r="O217" s="8">
        <f t="shared" ref="O217:O224" si="251">INT((INT(10*(G217-N217-10*M217)+0.001))/1)</f>
        <v>0</v>
      </c>
      <c r="P217" s="8">
        <f>INT(100*(G217-N217-10*M217-O217/10)+0.5)</f>
        <v>0</v>
      </c>
      <c r="Q217" s="7">
        <f>F217</f>
        <v>0</v>
      </c>
      <c r="R217" s="7">
        <f>M217</f>
        <v>0</v>
      </c>
      <c r="S217" s="7">
        <f>N217</f>
        <v>0</v>
      </c>
      <c r="T217" s="7">
        <f>O217</f>
        <v>0</v>
      </c>
      <c r="U217" s="7">
        <f>P217</f>
        <v>0</v>
      </c>
      <c r="V217" t="str">
        <f>IF(G217="DQ","DQ",IF(G217="NT","NT",IF(G217="DNF","DNF",IF(G217="DNS","DNS",IF(D217="","",IF(F217="",IF(M217&gt;0,CONCATENATE(R217,S217,".",T217),CONCATENATE(S217,".",T217)),CONCATENATE(Q217,":",R217,S217,".",T217)))))))</f>
        <v/>
      </c>
      <c r="W217" t="str">
        <f>IF(G217="DQ","DQ",IF(G217="NT","NT",IF(G217="DNF","DNF",IF(G217="DNS","DNS",IF(D217="","",IF(F217="",IF(M217&gt;0,CONCATENATE(R217,S217,".",T217,U217),CONCATENATE(S217,".",T217,U217)),CONCATENATE(Q217,":",R217,S217,".",T217,U217)))))))</f>
        <v/>
      </c>
      <c r="X217" t="str">
        <f>IF(ADMIN2026!$G$8="Photo-finish timing",W217,V217)</f>
        <v/>
      </c>
      <c r="Y217" s="66" t="str">
        <f>IF(E217="","",IF(ADMIN2026!$G$8=ADMIN2026!$D$8,"",IF(P217&gt;0.5,"error 1/100th entry noted","")))</f>
        <v/>
      </c>
      <c r="AC217">
        <f>IF($D217=AC$1,$K217+$L217,0)</f>
        <v>0</v>
      </c>
      <c r="AD217">
        <f t="shared" ref="AD217:AJ224" si="252">IF($D217=AD$1,$K217+$L217,0)</f>
        <v>0</v>
      </c>
      <c r="AE217">
        <f t="shared" si="252"/>
        <v>0</v>
      </c>
      <c r="AF217">
        <f t="shared" si="252"/>
        <v>0</v>
      </c>
      <c r="AG217">
        <f t="shared" si="252"/>
        <v>0</v>
      </c>
      <c r="AH217">
        <f t="shared" si="252"/>
        <v>0</v>
      </c>
      <c r="AI217">
        <f t="shared" si="252"/>
        <v>0</v>
      </c>
      <c r="AJ217">
        <f t="shared" si="252"/>
        <v>0</v>
      </c>
    </row>
    <row r="218" spans="1:36">
      <c r="B218" s="94">
        <v>2</v>
      </c>
      <c r="C218" s="38" t="str">
        <f>IF(D218="","",HLOOKUP(D218,ADMIN2026!$O$146:$Y$214,H218,FALSE))</f>
        <v/>
      </c>
      <c r="D218" s="38" t="str">
        <f>IF(E218="","",VLOOKUP(E218,ADMIN2026!$B$112:$D$141,2,FALSE))</f>
        <v/>
      </c>
      <c r="E218" s="4"/>
      <c r="F218" s="4"/>
      <c r="G218" s="6"/>
      <c r="H218" s="38" t="str">
        <f>IF(E218&gt;101,H215+2*I215,IF(E218&gt;10,H215+I215,IF(E218&gt;0,H215,"")))</f>
        <v/>
      </c>
      <c r="I218" s="38"/>
      <c r="J218" s="38">
        <f>VLOOKUP(B218,ADMIN2026!$B$64:$E$73,2,FALSE)*IF(G218="DQ",0,1)*IF(G218="DNF",0,1)*IF(G218="DNS",0,1)*IF(G218="",0,1)</f>
        <v>0</v>
      </c>
      <c r="K218" s="94">
        <f t="shared" ref="K218:K224" si="253">J218</f>
        <v>0</v>
      </c>
      <c r="L218" s="38">
        <f>IF(D218="",0,IF(G218="NT",0,IF(G218="DQ",0,IF(G218="DNF",0,IF(G218="DNS",0,IF(F218+G218&lt;0.1,0,IF(60*F218+G218&gt;VLOOKUP(A215,ADMIN2026!$G$91:$I$109,3,FALSE),0,ADMIN2026!$D$89)))))))</f>
        <v>0</v>
      </c>
      <c r="M218">
        <f t="shared" ref="M218:M224" si="254">INT(G218/10)</f>
        <v>0</v>
      </c>
      <c r="N218" s="8">
        <f t="shared" ref="N218:N224" si="255">INT(G218)-10*M218</f>
        <v>0</v>
      </c>
      <c r="O218" s="8">
        <f t="shared" si="251"/>
        <v>0</v>
      </c>
      <c r="P218" s="8">
        <f t="shared" ref="P218:P224" si="256">INT(100*(G218-N218-10*M218-O218/10)+0.5)</f>
        <v>0</v>
      </c>
      <c r="Q218" s="7">
        <f t="shared" ref="Q218:Q224" si="257">F218</f>
        <v>0</v>
      </c>
      <c r="R218" s="7">
        <f t="shared" ref="R218:R224" si="258">M218</f>
        <v>0</v>
      </c>
      <c r="S218" s="7">
        <f t="shared" ref="S218:S224" si="259">N218</f>
        <v>0</v>
      </c>
      <c r="T218" s="7">
        <f t="shared" ref="T218:T224" si="260">O218</f>
        <v>0</v>
      </c>
      <c r="U218" s="7">
        <f t="shared" ref="U218:U224" si="261">P218</f>
        <v>0</v>
      </c>
      <c r="V218" t="str">
        <f t="shared" ref="V218:V224" si="262">IF(G218="DQ","DQ",IF(G218="NT","NT",IF(G218="DNF","DNF",IF(G218="DNS","DNS",IF(D218="","",IF(F218="",IF(M218&gt;0,CONCATENATE(R218,S218,".",T218),CONCATENATE(S218,".",T218)),CONCATENATE(Q218,":",R218,S218,".",T218)))))))</f>
        <v/>
      </c>
      <c r="W218" t="str">
        <f t="shared" ref="W218:W224" si="263">IF(G218="DQ","DQ",IF(G218="NT","NT",IF(G218="DNF","DNF",IF(G218="DNS","DNS",IF(D218="","",IF(F218="",IF(M218&gt;0,CONCATENATE(R218,S218,".",T218,U218),CONCATENATE(S218,".",T218,U218)),CONCATENATE(Q218,":",R218,S218,".",T218,U218)))))))</f>
        <v/>
      </c>
      <c r="X218" t="str">
        <f>IF(ADMIN2026!$G$8="Photo-finish timing",W218,V218)</f>
        <v/>
      </c>
      <c r="Y218" s="66" t="str">
        <f>IF(E218="","",IF(ADMIN2026!$G$8=ADMIN2026!$D$8,"",IF(P218&gt;0.5,"error 1/100th entry noted","")))</f>
        <v/>
      </c>
      <c r="AC218">
        <f t="shared" ref="AC218:AC224" si="264">IF($D218=AC$1,$K218+$L218,0)</f>
        <v>0</v>
      </c>
      <c r="AD218">
        <f t="shared" si="252"/>
        <v>0</v>
      </c>
      <c r="AE218">
        <f t="shared" si="252"/>
        <v>0</v>
      </c>
      <c r="AF218">
        <f t="shared" si="252"/>
        <v>0</v>
      </c>
      <c r="AG218">
        <f t="shared" si="252"/>
        <v>0</v>
      </c>
      <c r="AH218">
        <f t="shared" si="252"/>
        <v>0</v>
      </c>
      <c r="AI218">
        <f t="shared" si="252"/>
        <v>0</v>
      </c>
      <c r="AJ218">
        <f t="shared" si="252"/>
        <v>0</v>
      </c>
    </row>
    <row r="219" spans="1:36">
      <c r="B219" s="94">
        <v>3</v>
      </c>
      <c r="C219" s="38" t="str">
        <f>IF(D219="","",HLOOKUP(D219,ADMIN2026!$O$146:$Y$214,H219,FALSE))</f>
        <v/>
      </c>
      <c r="D219" s="38" t="str">
        <f>IF(E219="","",VLOOKUP(E219,ADMIN2026!$B$112:$D$141,2,FALSE))</f>
        <v/>
      </c>
      <c r="E219" s="4"/>
      <c r="F219" s="4"/>
      <c r="G219" s="6"/>
      <c r="H219" s="38" t="str">
        <f>IF(E219&gt;101,H215+2*I215,IF(E219&gt;10,H215+I215,IF(E219&gt;0,H215,"")))</f>
        <v/>
      </c>
      <c r="I219" s="38"/>
      <c r="J219" s="38">
        <f>VLOOKUP(B219,ADMIN2026!$B$64:$E$73,2,FALSE)*IF(G219="DQ",0,1)*IF(G219="DNF",0,1)*IF(G219="DNS",0,1)*IF(G219="",0,1)</f>
        <v>0</v>
      </c>
      <c r="K219" s="94">
        <f t="shared" si="253"/>
        <v>0</v>
      </c>
      <c r="L219" s="38">
        <f>IF(D219="",0,IF(G219="NT",0,IF(G219="DQ",0,IF(G219="DNF",0,IF(G219="DNS",0,IF(F219+G219&lt;0.1,0,IF(60*F219+G219&gt;VLOOKUP(A215,ADMIN2026!$G$91:$I$109,3,FALSE),0,ADMIN2026!$D$89)))))))</f>
        <v>0</v>
      </c>
      <c r="M219">
        <f t="shared" si="254"/>
        <v>0</v>
      </c>
      <c r="N219" s="8">
        <f t="shared" si="255"/>
        <v>0</v>
      </c>
      <c r="O219" s="8">
        <f t="shared" si="251"/>
        <v>0</v>
      </c>
      <c r="P219" s="8">
        <f t="shared" si="256"/>
        <v>0</v>
      </c>
      <c r="Q219" s="7">
        <f t="shared" si="257"/>
        <v>0</v>
      </c>
      <c r="R219" s="7">
        <f t="shared" si="258"/>
        <v>0</v>
      </c>
      <c r="S219" s="7">
        <f t="shared" si="259"/>
        <v>0</v>
      </c>
      <c r="T219" s="7">
        <f t="shared" si="260"/>
        <v>0</v>
      </c>
      <c r="U219" s="7">
        <f t="shared" si="261"/>
        <v>0</v>
      </c>
      <c r="V219" t="str">
        <f t="shared" si="262"/>
        <v/>
      </c>
      <c r="W219" t="str">
        <f t="shared" si="263"/>
        <v/>
      </c>
      <c r="X219" t="str">
        <f>IF(ADMIN2026!$G$8="Photo-finish timing",W219,V219)</f>
        <v/>
      </c>
      <c r="Y219" s="66" t="str">
        <f>IF(E219="","",IF(ADMIN2026!$G$8=ADMIN2026!$D$8,"",IF(P219&gt;0.5,"error 1/100th entry noted","")))</f>
        <v/>
      </c>
      <c r="AC219">
        <f t="shared" si="264"/>
        <v>0</v>
      </c>
      <c r="AD219">
        <f t="shared" si="252"/>
        <v>0</v>
      </c>
      <c r="AE219">
        <f t="shared" si="252"/>
        <v>0</v>
      </c>
      <c r="AF219">
        <f t="shared" si="252"/>
        <v>0</v>
      </c>
      <c r="AG219">
        <f t="shared" si="252"/>
        <v>0</v>
      </c>
      <c r="AH219">
        <f t="shared" si="252"/>
        <v>0</v>
      </c>
      <c r="AI219">
        <f t="shared" si="252"/>
        <v>0</v>
      </c>
      <c r="AJ219">
        <f t="shared" si="252"/>
        <v>0</v>
      </c>
    </row>
    <row r="220" spans="1:36">
      <c r="B220" s="94">
        <v>4</v>
      </c>
      <c r="C220" s="38" t="str">
        <f>IF(D220="","",HLOOKUP(D220,ADMIN2026!$O$146:$Y$214,H220,FALSE))</f>
        <v/>
      </c>
      <c r="D220" s="38" t="str">
        <f>IF(E220="","",VLOOKUP(E220,ADMIN2026!$B$112:$D$141,2,FALSE))</f>
        <v/>
      </c>
      <c r="E220" s="4"/>
      <c r="F220" s="4"/>
      <c r="G220" s="6"/>
      <c r="H220" s="38" t="str">
        <f>IF(E220&gt;101,H215+2*I215,IF(E220&gt;10,H215+I215,IF(E220&gt;0,H215,"")))</f>
        <v/>
      </c>
      <c r="I220" s="38"/>
      <c r="J220" s="38">
        <f>VLOOKUP(B220,ADMIN2026!$B$64:$E$73,2,FALSE)*IF(G220="DQ",0,1)*IF(G220="DNF",0,1)*IF(G220="DNS",0,1)*IF(G220="",0,1)</f>
        <v>0</v>
      </c>
      <c r="K220" s="94">
        <f t="shared" si="253"/>
        <v>0</v>
      </c>
      <c r="L220" s="38">
        <f>IF(D220="",0,IF(G220="NT",0,IF(G220="DQ",0,IF(G220="DNF",0,IF(G220="DNS",0,IF(F220+G220&lt;0.1,0,IF(60*F220+G220&gt;VLOOKUP(A215,ADMIN2026!$G$91:$I$109,3,FALSE),0,ADMIN2026!$D$89)))))))</f>
        <v>0</v>
      </c>
      <c r="M220">
        <f t="shared" si="254"/>
        <v>0</v>
      </c>
      <c r="N220" s="8">
        <f t="shared" si="255"/>
        <v>0</v>
      </c>
      <c r="O220" s="8">
        <f t="shared" si="251"/>
        <v>0</v>
      </c>
      <c r="P220" s="8">
        <f t="shared" si="256"/>
        <v>0</v>
      </c>
      <c r="Q220" s="7">
        <f t="shared" si="257"/>
        <v>0</v>
      </c>
      <c r="R220" s="7">
        <f t="shared" si="258"/>
        <v>0</v>
      </c>
      <c r="S220" s="7">
        <f t="shared" si="259"/>
        <v>0</v>
      </c>
      <c r="T220" s="7">
        <f t="shared" si="260"/>
        <v>0</v>
      </c>
      <c r="U220" s="7">
        <f t="shared" si="261"/>
        <v>0</v>
      </c>
      <c r="V220" t="str">
        <f t="shared" si="262"/>
        <v/>
      </c>
      <c r="W220" t="str">
        <f t="shared" si="263"/>
        <v/>
      </c>
      <c r="X220" t="str">
        <f>IF(ADMIN2026!$G$8="Photo-finish timing",W220,V220)</f>
        <v/>
      </c>
      <c r="Y220" s="66" t="str">
        <f>IF(E220="","",IF(ADMIN2026!$G$8=ADMIN2026!$D$8,"",IF(P220&gt;0.5,"error 1/100th entry noted","")))</f>
        <v/>
      </c>
      <c r="AC220">
        <f t="shared" si="264"/>
        <v>0</v>
      </c>
      <c r="AD220">
        <f t="shared" si="252"/>
        <v>0</v>
      </c>
      <c r="AE220">
        <f t="shared" si="252"/>
        <v>0</v>
      </c>
      <c r="AF220">
        <f t="shared" si="252"/>
        <v>0</v>
      </c>
      <c r="AG220">
        <f t="shared" si="252"/>
        <v>0</v>
      </c>
      <c r="AH220">
        <f t="shared" si="252"/>
        <v>0</v>
      </c>
      <c r="AI220">
        <f t="shared" si="252"/>
        <v>0</v>
      </c>
      <c r="AJ220">
        <f t="shared" si="252"/>
        <v>0</v>
      </c>
    </row>
    <row r="221" spans="1:36">
      <c r="B221" s="94">
        <v>5</v>
      </c>
      <c r="C221" s="38" t="str">
        <f>IF(D221="","",HLOOKUP(D221,ADMIN2026!$O$146:$Y$214,H221,FALSE))</f>
        <v/>
      </c>
      <c r="D221" s="38" t="str">
        <f>IF(E221="","",VLOOKUP(E221,ADMIN2026!$B$112:$D$141,2,FALSE))</f>
        <v/>
      </c>
      <c r="E221" s="4"/>
      <c r="F221" s="4"/>
      <c r="G221" s="6"/>
      <c r="H221" s="38" t="str">
        <f>IF(E221&gt;101,H215+2*I215,IF(E221&gt;10,H215+I215,IF(E221&gt;0,H215,"")))</f>
        <v/>
      </c>
      <c r="I221" s="38"/>
      <c r="J221" s="38">
        <f>VLOOKUP(B221,ADMIN2026!$B$64:$E$73,2,FALSE)*IF(G221="DQ",0,1)*IF(G221="DNF",0,1)*IF(G221="DNS",0,1)*IF(G221="",0,1)</f>
        <v>0</v>
      </c>
      <c r="K221" s="94">
        <f t="shared" si="253"/>
        <v>0</v>
      </c>
      <c r="L221" s="38">
        <f>IF(D221="",0,IF(G221="NT",0,IF(G221="DQ",0,IF(G221="DNF",0,IF(G221="DNS",0,IF(F221+G221&lt;0.1,0,IF(60*F221+G221&gt;VLOOKUP(A215,ADMIN2026!$G$91:$I$109,3,FALSE),0,ADMIN2026!$D$89)))))))</f>
        <v>0</v>
      </c>
      <c r="M221">
        <f t="shared" si="254"/>
        <v>0</v>
      </c>
      <c r="N221" s="8">
        <f t="shared" si="255"/>
        <v>0</v>
      </c>
      <c r="O221" s="8">
        <f t="shared" si="251"/>
        <v>0</v>
      </c>
      <c r="P221" s="8">
        <f t="shared" si="256"/>
        <v>0</v>
      </c>
      <c r="Q221" s="7">
        <f t="shared" si="257"/>
        <v>0</v>
      </c>
      <c r="R221" s="7">
        <f t="shared" si="258"/>
        <v>0</v>
      </c>
      <c r="S221" s="7">
        <f t="shared" si="259"/>
        <v>0</v>
      </c>
      <c r="T221" s="7">
        <f t="shared" si="260"/>
        <v>0</v>
      </c>
      <c r="U221" s="7">
        <f t="shared" si="261"/>
        <v>0</v>
      </c>
      <c r="V221" t="str">
        <f t="shared" si="262"/>
        <v/>
      </c>
      <c r="W221" t="str">
        <f t="shared" si="263"/>
        <v/>
      </c>
      <c r="X221" t="str">
        <f>IF(ADMIN2026!$G$8="Photo-finish timing",W221,V221)</f>
        <v/>
      </c>
      <c r="Y221" s="66" t="str">
        <f>IF(E221="","",IF(ADMIN2026!$G$8=ADMIN2026!$D$8,"",IF(P221&gt;0.5,"error 1/100th entry noted","")))</f>
        <v/>
      </c>
      <c r="AC221">
        <f t="shared" si="264"/>
        <v>0</v>
      </c>
      <c r="AD221">
        <f t="shared" si="252"/>
        <v>0</v>
      </c>
      <c r="AE221">
        <f t="shared" si="252"/>
        <v>0</v>
      </c>
      <c r="AF221">
        <f t="shared" si="252"/>
        <v>0</v>
      </c>
      <c r="AG221">
        <f t="shared" si="252"/>
        <v>0</v>
      </c>
      <c r="AH221">
        <f t="shared" si="252"/>
        <v>0</v>
      </c>
      <c r="AI221">
        <f t="shared" si="252"/>
        <v>0</v>
      </c>
      <c r="AJ221">
        <f t="shared" si="252"/>
        <v>0</v>
      </c>
    </row>
    <row r="222" spans="1:36">
      <c r="B222" s="94">
        <v>6</v>
      </c>
      <c r="C222" s="38" t="str">
        <f>IF(D222="","",HLOOKUP(D222,ADMIN2026!$O$146:$Y$214,H222,FALSE))</f>
        <v/>
      </c>
      <c r="D222" s="38" t="str">
        <f>IF(E222="","",VLOOKUP(E222,ADMIN2026!$B$112:$D$141,2,FALSE))</f>
        <v/>
      </c>
      <c r="E222" s="4"/>
      <c r="F222" s="4"/>
      <c r="G222" s="6"/>
      <c r="H222" s="38" t="str">
        <f>IF(E222&gt;101,H215+2*I215,IF(E222&gt;10,H215+I215,IF(E222&gt;0,H215,"")))</f>
        <v/>
      </c>
      <c r="I222" s="38"/>
      <c r="J222" s="38">
        <f>VLOOKUP(B222,ADMIN2026!$B$64:$E$73,2,FALSE)*IF(G222="DQ",0,1)*IF(G222="DNF",0,1)*IF(G222="DNS",0,1)*IF(G222="",0,1)</f>
        <v>0</v>
      </c>
      <c r="K222" s="94">
        <f t="shared" si="253"/>
        <v>0</v>
      </c>
      <c r="L222" s="38">
        <f>IF(D222="",0,IF(G222="NT",0,IF(G222="DQ",0,IF(G222="DNF",0,IF(G222="DNS",0,IF(F222+G222&lt;0.1,0,IF(60*F222+G222&gt;VLOOKUP(A215,ADMIN2026!$G$91:$I$109,3,FALSE),0,ADMIN2026!$D$89)))))))</f>
        <v>0</v>
      </c>
      <c r="M222">
        <f t="shared" si="254"/>
        <v>0</v>
      </c>
      <c r="N222" s="8">
        <f t="shared" si="255"/>
        <v>0</v>
      </c>
      <c r="O222" s="8">
        <f t="shared" si="251"/>
        <v>0</v>
      </c>
      <c r="P222" s="8">
        <f t="shared" si="256"/>
        <v>0</v>
      </c>
      <c r="Q222" s="7">
        <f t="shared" si="257"/>
        <v>0</v>
      </c>
      <c r="R222" s="7">
        <f t="shared" si="258"/>
        <v>0</v>
      </c>
      <c r="S222" s="7">
        <f t="shared" si="259"/>
        <v>0</v>
      </c>
      <c r="T222" s="7">
        <f t="shared" si="260"/>
        <v>0</v>
      </c>
      <c r="U222" s="7">
        <f t="shared" si="261"/>
        <v>0</v>
      </c>
      <c r="V222" t="str">
        <f t="shared" si="262"/>
        <v/>
      </c>
      <c r="W222" t="str">
        <f t="shared" si="263"/>
        <v/>
      </c>
      <c r="X222" t="str">
        <f>IF(ADMIN2026!$G$8="Photo-finish timing",W222,V222)</f>
        <v/>
      </c>
      <c r="Y222" s="66" t="str">
        <f>IF(E222="","",IF(ADMIN2026!$G$8=ADMIN2026!$D$8,"",IF(P222&gt;0.5,"error 1/100th entry noted","")))</f>
        <v/>
      </c>
      <c r="AC222">
        <f t="shared" si="264"/>
        <v>0</v>
      </c>
      <c r="AD222">
        <f t="shared" si="252"/>
        <v>0</v>
      </c>
      <c r="AE222">
        <f t="shared" si="252"/>
        <v>0</v>
      </c>
      <c r="AF222">
        <f t="shared" si="252"/>
        <v>0</v>
      </c>
      <c r="AG222">
        <f t="shared" si="252"/>
        <v>0</v>
      </c>
      <c r="AH222">
        <f t="shared" si="252"/>
        <v>0</v>
      </c>
      <c r="AI222">
        <f t="shared" si="252"/>
        <v>0</v>
      </c>
      <c r="AJ222">
        <f t="shared" si="252"/>
        <v>0</v>
      </c>
    </row>
    <row r="223" spans="1:36">
      <c r="B223" s="94">
        <v>7</v>
      </c>
      <c r="C223" s="38" t="str">
        <f>IF(D223="","",HLOOKUP(D223,ADMIN2026!$O$146:$Y$214,H223,FALSE))</f>
        <v/>
      </c>
      <c r="D223" s="38" t="str">
        <f>IF(E223="","",VLOOKUP(E223,ADMIN2026!$B$112:$D$141,2,FALSE))</f>
        <v/>
      </c>
      <c r="E223" s="4"/>
      <c r="F223" s="4"/>
      <c r="G223" s="6"/>
      <c r="H223" s="38" t="str">
        <f>IF(E223&gt;101,H215+2*I215,IF(E223&gt;10,H215+I215,IF(E223&gt;0,H215,"")))</f>
        <v/>
      </c>
      <c r="I223" s="38"/>
      <c r="J223" s="38">
        <f>VLOOKUP(B223,ADMIN2026!$B$64:$E$73,2,FALSE)*IF(G223="DQ",0,1)*IF(G223="DNF",0,1)*IF(G223="DNS",0,1)*IF(G223="",0,1)</f>
        <v>0</v>
      </c>
      <c r="K223" s="94">
        <f t="shared" si="253"/>
        <v>0</v>
      </c>
      <c r="L223" s="38">
        <f>IF(D223="",0,IF(G223="NT",0,IF(G223="DQ",0,IF(G223="DNF",0,IF(G223="DNS",0,IF(F223+G223&lt;0.1,0,IF(60*F223+G223&gt;VLOOKUP(A215,ADMIN2026!$G$91:$I$109,3,FALSE),0,ADMIN2026!$D$89)))))))</f>
        <v>0</v>
      </c>
      <c r="M223">
        <f t="shared" si="254"/>
        <v>0</v>
      </c>
      <c r="N223" s="8">
        <f t="shared" si="255"/>
        <v>0</v>
      </c>
      <c r="O223" s="8">
        <f t="shared" si="251"/>
        <v>0</v>
      </c>
      <c r="P223" s="8">
        <f t="shared" si="256"/>
        <v>0</v>
      </c>
      <c r="Q223" s="7">
        <f t="shared" si="257"/>
        <v>0</v>
      </c>
      <c r="R223" s="7">
        <f t="shared" si="258"/>
        <v>0</v>
      </c>
      <c r="S223" s="7">
        <f t="shared" si="259"/>
        <v>0</v>
      </c>
      <c r="T223" s="7">
        <f t="shared" si="260"/>
        <v>0</v>
      </c>
      <c r="U223" s="7">
        <f t="shared" si="261"/>
        <v>0</v>
      </c>
      <c r="V223" t="str">
        <f t="shared" si="262"/>
        <v/>
      </c>
      <c r="W223" t="str">
        <f t="shared" si="263"/>
        <v/>
      </c>
      <c r="X223" t="str">
        <f>IF(ADMIN2026!$G$8="Photo-finish timing",W223,V223)</f>
        <v/>
      </c>
      <c r="Y223" s="66" t="str">
        <f>IF(E223="","",IF(ADMIN2026!$G$8=ADMIN2026!$D$8,"",IF(P223&gt;0.5,"error 1/100th entry noted","")))</f>
        <v/>
      </c>
      <c r="AC223">
        <f t="shared" si="264"/>
        <v>0</v>
      </c>
      <c r="AD223">
        <f t="shared" si="252"/>
        <v>0</v>
      </c>
      <c r="AE223">
        <f t="shared" si="252"/>
        <v>0</v>
      </c>
      <c r="AF223">
        <f t="shared" si="252"/>
        <v>0</v>
      </c>
      <c r="AG223">
        <f t="shared" si="252"/>
        <v>0</v>
      </c>
      <c r="AH223">
        <f t="shared" si="252"/>
        <v>0</v>
      </c>
      <c r="AI223">
        <f t="shared" si="252"/>
        <v>0</v>
      </c>
      <c r="AJ223">
        <f t="shared" si="252"/>
        <v>0</v>
      </c>
    </row>
    <row r="224" spans="1:36">
      <c r="B224" s="94">
        <v>8</v>
      </c>
      <c r="C224" s="38" t="str">
        <f>IF(D224="","",HLOOKUP(D224,ADMIN2026!$O$146:$Y$214,H224,FALSE))</f>
        <v/>
      </c>
      <c r="D224" s="38" t="str">
        <f>IF(E224="","",VLOOKUP(E224,ADMIN2026!$B$112:$D$141,2,FALSE))</f>
        <v/>
      </c>
      <c r="E224" s="4"/>
      <c r="F224" s="4"/>
      <c r="G224" s="6"/>
      <c r="H224" s="38" t="str">
        <f>IF(E224&gt;101,H215+2*I215,IF(E224&gt;10,H215+I215,IF(E224&gt;0,H215,"")))</f>
        <v/>
      </c>
      <c r="I224" s="38"/>
      <c r="J224" s="38">
        <f>VLOOKUP(B224,ADMIN2026!$B$64:$E$73,2,FALSE)*IF(G224="DQ",0,1)*IF(G224="DNF",0,1)*IF(G224="DNS",0,1)*IF(G224="",0,1)</f>
        <v>0</v>
      </c>
      <c r="K224" s="94">
        <f t="shared" si="253"/>
        <v>0</v>
      </c>
      <c r="L224" s="38">
        <f>IF(D224="",0,IF(G224="NT",0,IF(G224="DQ",0,IF(G224="DNF",0,IF(G224="DNS",0,IF(F224+G224&lt;0.1,0,IF(60*F224+G224&gt;VLOOKUP(A215,ADMIN2026!$G$91:$I$109,3,FALSE),0,ADMIN2026!$D$89)))))))</f>
        <v>0</v>
      </c>
      <c r="M224">
        <f t="shared" si="254"/>
        <v>0</v>
      </c>
      <c r="N224" s="8">
        <f t="shared" si="255"/>
        <v>0</v>
      </c>
      <c r="O224" s="8">
        <f t="shared" si="251"/>
        <v>0</v>
      </c>
      <c r="P224" s="8">
        <f t="shared" si="256"/>
        <v>0</v>
      </c>
      <c r="Q224" s="7">
        <f t="shared" si="257"/>
        <v>0</v>
      </c>
      <c r="R224" s="7">
        <f t="shared" si="258"/>
        <v>0</v>
      </c>
      <c r="S224" s="7">
        <f t="shared" si="259"/>
        <v>0</v>
      </c>
      <c r="T224" s="7">
        <f t="shared" si="260"/>
        <v>0</v>
      </c>
      <c r="U224" s="7">
        <f t="shared" si="261"/>
        <v>0</v>
      </c>
      <c r="V224" t="str">
        <f t="shared" si="262"/>
        <v/>
      </c>
      <c r="W224" t="str">
        <f t="shared" si="263"/>
        <v/>
      </c>
      <c r="X224" t="str">
        <f>IF(ADMIN2026!$G$8="Photo-finish timing",W224,V224)</f>
        <v/>
      </c>
      <c r="Y224" s="66" t="str">
        <f>IF(E224="","",IF(ADMIN2026!$G$8=ADMIN2026!$D$8,"",IF(P224&gt;0.5,"error 1/100th entry noted","")))</f>
        <v/>
      </c>
      <c r="AC224">
        <f t="shared" si="264"/>
        <v>0</v>
      </c>
      <c r="AD224">
        <f t="shared" si="252"/>
        <v>0</v>
      </c>
      <c r="AE224">
        <f t="shared" si="252"/>
        <v>0</v>
      </c>
      <c r="AF224">
        <f t="shared" si="252"/>
        <v>0</v>
      </c>
      <c r="AG224">
        <f t="shared" si="252"/>
        <v>0</v>
      </c>
      <c r="AH224">
        <f t="shared" si="252"/>
        <v>0</v>
      </c>
      <c r="AI224">
        <f t="shared" si="252"/>
        <v>0</v>
      </c>
      <c r="AJ224">
        <f t="shared" si="252"/>
        <v>0</v>
      </c>
    </row>
    <row r="225" spans="1:25">
      <c r="A225" s="3" t="s">
        <v>0</v>
      </c>
      <c r="B225" s="3"/>
      <c r="C225" s="3"/>
      <c r="D225" s="3"/>
      <c r="E225" s="3"/>
      <c r="F225" s="3"/>
      <c r="G225" s="67"/>
      <c r="H225" t="s">
        <v>66</v>
      </c>
      <c r="I225" t="s">
        <v>67</v>
      </c>
      <c r="J225" s="3"/>
      <c r="K225" s="3"/>
      <c r="L225" s="3"/>
      <c r="M225" s="3"/>
      <c r="N225" s="3"/>
      <c r="O225" s="3"/>
      <c r="P225" s="3"/>
      <c r="Q225" s="3"/>
      <c r="R225" s="3"/>
      <c r="S225" s="3"/>
      <c r="T225" s="3"/>
      <c r="U225" s="3"/>
      <c r="V225" s="3"/>
      <c r="W225" s="3"/>
      <c r="X225" s="3"/>
      <c r="Y225" s="3"/>
    </row>
    <row r="226" spans="1:25">
      <c r="A226" s="3" t="str">
        <f>A215</f>
        <v>100H</v>
      </c>
      <c r="B226" s="37" t="s">
        <v>459</v>
      </c>
      <c r="C226" s="37" t="s">
        <v>62</v>
      </c>
      <c r="D226" s="5"/>
      <c r="E226" s="37" t="s">
        <v>63</v>
      </c>
      <c r="F226" s="37" t="s">
        <v>76</v>
      </c>
      <c r="G226" s="63" t="s">
        <v>77</v>
      </c>
      <c r="H226" s="37">
        <f>VLOOKUP(A226,ADMIN2026!$O$146:$Z$166,12,FALSE)</f>
        <v>12</v>
      </c>
      <c r="I226" s="37">
        <f>ADMIN2026!$E$144</f>
        <v>24</v>
      </c>
      <c r="J226" s="37" t="s">
        <v>79</v>
      </c>
      <c r="K226" s="37" t="s">
        <v>59</v>
      </c>
      <c r="L226" s="37" t="s">
        <v>83</v>
      </c>
      <c r="M226" s="3" t="s">
        <v>132</v>
      </c>
      <c r="N226" s="3" t="s">
        <v>132</v>
      </c>
      <c r="O226" s="3" t="s">
        <v>133</v>
      </c>
      <c r="P226" s="3" t="s">
        <v>193</v>
      </c>
      <c r="Q226" s="3" t="s">
        <v>137</v>
      </c>
      <c r="R226" s="3" t="s">
        <v>192</v>
      </c>
      <c r="S226" s="3" t="s">
        <v>134</v>
      </c>
      <c r="T226" s="3" t="s">
        <v>135</v>
      </c>
      <c r="U226" s="3" t="s">
        <v>194</v>
      </c>
      <c r="V226" s="3" t="s">
        <v>195</v>
      </c>
      <c r="W226" s="3" t="s">
        <v>197</v>
      </c>
      <c r="X226" s="3" t="s">
        <v>136</v>
      </c>
      <c r="Y226" s="3" t="s">
        <v>236</v>
      </c>
    </row>
    <row r="227" spans="1:25">
      <c r="A227" s="64" t="s">
        <v>27</v>
      </c>
      <c r="B227" s="37" t="s">
        <v>59</v>
      </c>
      <c r="C227" s="37" t="s">
        <v>60</v>
      </c>
      <c r="D227" s="37" t="s">
        <v>61</v>
      </c>
      <c r="E227" s="37" t="s">
        <v>108</v>
      </c>
      <c r="F227" s="37" t="s">
        <v>78</v>
      </c>
      <c r="G227" s="63" t="s">
        <v>99</v>
      </c>
      <c r="H227" s="37" t="s">
        <v>65</v>
      </c>
      <c r="I227" s="37"/>
      <c r="J227" s="37" t="s">
        <v>80</v>
      </c>
      <c r="K227" s="37" t="s">
        <v>80</v>
      </c>
      <c r="L227" s="37" t="s">
        <v>80</v>
      </c>
      <c r="M227" s="3" t="s">
        <v>192</v>
      </c>
      <c r="N227" s="3" t="s">
        <v>130</v>
      </c>
      <c r="O227" s="3" t="s">
        <v>130</v>
      </c>
      <c r="P227" s="3" t="s">
        <v>130</v>
      </c>
      <c r="Q227" s="3" t="s">
        <v>131</v>
      </c>
      <c r="R227" s="3" t="s">
        <v>131</v>
      </c>
      <c r="S227" s="3" t="s">
        <v>131</v>
      </c>
      <c r="T227" s="3" t="s">
        <v>131</v>
      </c>
      <c r="U227" s="3" t="s">
        <v>131</v>
      </c>
      <c r="V227" s="3" t="s">
        <v>196</v>
      </c>
      <c r="W227" s="3" t="s">
        <v>196</v>
      </c>
      <c r="X227" s="3" t="s">
        <v>146</v>
      </c>
      <c r="Y227" s="3" t="s">
        <v>237</v>
      </c>
    </row>
    <row r="228" spans="1:25">
      <c r="B228" s="94">
        <v>1</v>
      </c>
      <c r="C228" s="38" t="str">
        <f>IF(D228="","",HLOOKUP(D228,ADMIN2026!$O$146:$Y$214,H228,FALSE))</f>
        <v/>
      </c>
      <c r="D228" s="38" t="str">
        <f>IF(E228="","",VLOOKUP(E228,ADMIN2026!$B$112:$D$141,2,FALSE))</f>
        <v/>
      </c>
      <c r="E228" s="4"/>
      <c r="F228" s="4"/>
      <c r="G228" s="6"/>
      <c r="H228" s="38" t="str">
        <f>IF(E228&gt;101,H226+2*I226,IF(E228&gt;10,H226+I226,IF(E228&gt;0,H226,"")))</f>
        <v/>
      </c>
      <c r="I228" s="38"/>
      <c r="J228" s="38"/>
      <c r="K228" s="94"/>
      <c r="L228" s="38"/>
      <c r="M228">
        <f>INT(G228/10)</f>
        <v>0</v>
      </c>
      <c r="N228" s="8">
        <f>INT(G228)-10*M228</f>
        <v>0</v>
      </c>
      <c r="O228" s="8">
        <f t="shared" ref="O228:O235" si="265">INT((INT(10*(G228-N228-10*M228)+0.001))/1)</f>
        <v>0</v>
      </c>
      <c r="P228" s="8">
        <f>INT(100*(G228-N228-10*M228-O228/10)+0.5)</f>
        <v>0</v>
      </c>
      <c r="Q228" s="7">
        <f>F228</f>
        <v>0</v>
      </c>
      <c r="R228" s="7">
        <f>M228</f>
        <v>0</v>
      </c>
      <c r="S228" s="7">
        <f>N228</f>
        <v>0</v>
      </c>
      <c r="T228" s="7">
        <f>O228</f>
        <v>0</v>
      </c>
      <c r="U228" s="7">
        <f>P228</f>
        <v>0</v>
      </c>
      <c r="V228" t="str">
        <f>IF(G228="DQ","DQ",IF(G228="NT","NT",IF(G228="DNF","DNF",IF(G228="DNS","DNS",IF(D228="","",IF(F228="",IF(M228&gt;0,CONCATENATE(R228,S228,".",T228),CONCATENATE(S228,".",T228)),CONCATENATE(Q228,":",R228,S228,".",T228)))))))</f>
        <v/>
      </c>
      <c r="W228" t="str">
        <f>IF(G228="DQ","DQ",IF(G228="NT","NT",IF(G228="DNF","DNF",IF(G228="DNS","DNS",IF(D228="","",IF(F228="",IF(M228&gt;0,CONCATENATE(R228,S228,".",T228,U228),CONCATENATE(S228,".",T228,U228)),CONCATENATE(Q228,":",R228,S228,".",T228,U228)))))))</f>
        <v/>
      </c>
      <c r="X228" t="str">
        <f>IF(ADMIN2026!$G$8="Photo-finish timing",W228,V228)</f>
        <v/>
      </c>
      <c r="Y228" s="66" t="str">
        <f>IF(E228="","",IF(ADMIN2026!$G$8=ADMIN2026!$D$8,"",IF(P228&gt;0.5,"error 1/100th entry noted","")))</f>
        <v/>
      </c>
    </row>
    <row r="229" spans="1:25">
      <c r="B229" s="94">
        <v>2</v>
      </c>
      <c r="C229" s="38" t="str">
        <f>IF(D229="","",HLOOKUP(D229,ADMIN2026!$O$146:$Y$214,H229,FALSE))</f>
        <v/>
      </c>
      <c r="D229" s="38" t="str">
        <f>IF(E229="","",VLOOKUP(E229,ADMIN2026!$B$112:$D$141,2,FALSE))</f>
        <v/>
      </c>
      <c r="E229" s="4"/>
      <c r="F229" s="4"/>
      <c r="G229" s="6"/>
      <c r="H229" s="38" t="str">
        <f>IF(E229&gt;101,H226+2*I226,IF(E229&gt;10,H226+I226,IF(E229&gt;0,H226,"")))</f>
        <v/>
      </c>
      <c r="I229" s="38"/>
      <c r="J229" s="38"/>
      <c r="K229" s="94"/>
      <c r="L229" s="38"/>
      <c r="M229">
        <f t="shared" ref="M229:M235" si="266">INT(G229/10)</f>
        <v>0</v>
      </c>
      <c r="N229" s="8">
        <f t="shared" ref="N229:N235" si="267">INT(G229)-10*M229</f>
        <v>0</v>
      </c>
      <c r="O229" s="8">
        <f t="shared" si="265"/>
        <v>0</v>
      </c>
      <c r="P229" s="8">
        <f t="shared" ref="P229:P235" si="268">INT(100*(G229-N229-10*M229-O229/10)+0.5)</f>
        <v>0</v>
      </c>
      <c r="Q229" s="7">
        <f t="shared" ref="Q229:Q235" si="269">F229</f>
        <v>0</v>
      </c>
      <c r="R229" s="7">
        <f t="shared" ref="R229:R235" si="270">M229</f>
        <v>0</v>
      </c>
      <c r="S229" s="7">
        <f t="shared" ref="S229:S235" si="271">N229</f>
        <v>0</v>
      </c>
      <c r="T229" s="7">
        <f t="shared" ref="T229:T235" si="272">O229</f>
        <v>0</v>
      </c>
      <c r="U229" s="7">
        <f t="shared" ref="U229:U235" si="273">P229</f>
        <v>0</v>
      </c>
      <c r="V229" t="str">
        <f t="shared" ref="V229:V235" si="274">IF(G229="DQ","DQ",IF(G229="NT","NT",IF(G229="DNF","DNF",IF(G229="DNS","DNS",IF(D229="","",IF(F229="",IF(M229&gt;0,CONCATENATE(R229,S229,".",T229),CONCATENATE(S229,".",T229)),CONCATENATE(Q229,":",R229,S229,".",T229)))))))</f>
        <v/>
      </c>
      <c r="W229" t="str">
        <f t="shared" ref="W229:W235" si="275">IF(G229="DQ","DQ",IF(G229="NT","NT",IF(G229="DNF","DNF",IF(G229="DNS","DNS",IF(D229="","",IF(F229="",IF(M229&gt;0,CONCATENATE(R229,S229,".",T229,U229),CONCATENATE(S229,".",T229,U229)),CONCATENATE(Q229,":",R229,S229,".",T229,U229)))))))</f>
        <v/>
      </c>
      <c r="X229" t="str">
        <f>IF(ADMIN2026!$G$8="Photo-finish timing",W229,V229)</f>
        <v/>
      </c>
      <c r="Y229" s="66" t="str">
        <f>IF(E229="","",IF(ADMIN2026!$G$8=ADMIN2026!$D$8,"",IF(P229&gt;0.5,"error 1/100th entry noted","")))</f>
        <v/>
      </c>
    </row>
    <row r="230" spans="1:25">
      <c r="B230" s="94">
        <v>3</v>
      </c>
      <c r="C230" s="38" t="str">
        <f>IF(D230="","",HLOOKUP(D230,ADMIN2026!$O$146:$Y$214,H230,FALSE))</f>
        <v/>
      </c>
      <c r="D230" s="38" t="str">
        <f>IF(E230="","",VLOOKUP(E230,ADMIN2026!$B$112:$D$141,2,FALSE))</f>
        <v/>
      </c>
      <c r="E230" s="4"/>
      <c r="F230" s="4"/>
      <c r="G230" s="6"/>
      <c r="H230" s="38" t="str">
        <f>IF(E230&gt;101,H226+2*I226,IF(E230&gt;10,H226+I226,IF(E230&gt;0,H226,"")))</f>
        <v/>
      </c>
      <c r="I230" s="38"/>
      <c r="J230" s="38"/>
      <c r="K230" s="94"/>
      <c r="L230" s="38"/>
      <c r="M230">
        <f t="shared" si="266"/>
        <v>0</v>
      </c>
      <c r="N230" s="8">
        <f t="shared" si="267"/>
        <v>0</v>
      </c>
      <c r="O230" s="8">
        <f t="shared" si="265"/>
        <v>0</v>
      </c>
      <c r="P230" s="8">
        <f t="shared" si="268"/>
        <v>0</v>
      </c>
      <c r="Q230" s="7">
        <f t="shared" si="269"/>
        <v>0</v>
      </c>
      <c r="R230" s="7">
        <f t="shared" si="270"/>
        <v>0</v>
      </c>
      <c r="S230" s="7">
        <f t="shared" si="271"/>
        <v>0</v>
      </c>
      <c r="T230" s="7">
        <f t="shared" si="272"/>
        <v>0</v>
      </c>
      <c r="U230" s="7">
        <f t="shared" si="273"/>
        <v>0</v>
      </c>
      <c r="V230" t="str">
        <f t="shared" si="274"/>
        <v/>
      </c>
      <c r="W230" t="str">
        <f t="shared" si="275"/>
        <v/>
      </c>
      <c r="X230" t="str">
        <f>IF(ADMIN2026!$G$8="Photo-finish timing",W230,V230)</f>
        <v/>
      </c>
      <c r="Y230" s="66" t="str">
        <f>IF(E230="","",IF(ADMIN2026!$G$8=ADMIN2026!$D$8,"",IF(P230&gt;0.5,"error 1/100th entry noted","")))</f>
        <v/>
      </c>
    </row>
    <row r="231" spans="1:25">
      <c r="B231" s="94">
        <v>4</v>
      </c>
      <c r="C231" s="38" t="str">
        <f>IF(D231="","",HLOOKUP(D231,ADMIN2026!$O$146:$Y$214,H231,FALSE))</f>
        <v/>
      </c>
      <c r="D231" s="38" t="str">
        <f>IF(E231="","",VLOOKUP(E231,ADMIN2026!$B$112:$D$141,2,FALSE))</f>
        <v/>
      </c>
      <c r="E231" s="4"/>
      <c r="F231" s="4"/>
      <c r="G231" s="6"/>
      <c r="H231" s="38" t="str">
        <f>IF(E231&gt;101,H226+2*I226,IF(E231&gt;10,H226+I226,IF(E231&gt;0,H226,"")))</f>
        <v/>
      </c>
      <c r="I231" s="38"/>
      <c r="J231" s="38"/>
      <c r="K231" s="94"/>
      <c r="L231" s="38"/>
      <c r="M231">
        <f t="shared" si="266"/>
        <v>0</v>
      </c>
      <c r="N231" s="8">
        <f t="shared" si="267"/>
        <v>0</v>
      </c>
      <c r="O231" s="8">
        <f t="shared" si="265"/>
        <v>0</v>
      </c>
      <c r="P231" s="8">
        <f t="shared" si="268"/>
        <v>0</v>
      </c>
      <c r="Q231" s="7">
        <f t="shared" si="269"/>
        <v>0</v>
      </c>
      <c r="R231" s="7">
        <f t="shared" si="270"/>
        <v>0</v>
      </c>
      <c r="S231" s="7">
        <f t="shared" si="271"/>
        <v>0</v>
      </c>
      <c r="T231" s="7">
        <f t="shared" si="272"/>
        <v>0</v>
      </c>
      <c r="U231" s="7">
        <f t="shared" si="273"/>
        <v>0</v>
      </c>
      <c r="V231" t="str">
        <f t="shared" si="274"/>
        <v/>
      </c>
      <c r="W231" t="str">
        <f t="shared" si="275"/>
        <v/>
      </c>
      <c r="X231" t="str">
        <f>IF(ADMIN2026!$G$8="Photo-finish timing",W231,V231)</f>
        <v/>
      </c>
      <c r="Y231" s="66" t="str">
        <f>IF(E231="","",IF(ADMIN2026!$G$8=ADMIN2026!$D$8,"",IF(P231&gt;0.5,"error 1/100th entry noted","")))</f>
        <v/>
      </c>
    </row>
    <row r="232" spans="1:25">
      <c r="B232" s="94">
        <v>5</v>
      </c>
      <c r="C232" s="38" t="str">
        <f>IF(D232="","",HLOOKUP(D232,ADMIN2026!$O$146:$Y$214,H232,FALSE))</f>
        <v/>
      </c>
      <c r="D232" s="38" t="str">
        <f>IF(E232="","",VLOOKUP(E232,ADMIN2026!$B$112:$D$141,2,FALSE))</f>
        <v/>
      </c>
      <c r="E232" s="4"/>
      <c r="F232" s="4"/>
      <c r="G232" s="6"/>
      <c r="H232" s="38" t="str">
        <f>IF(E232&gt;101,H226+2*I226,IF(E232&gt;10,H226+I226,IF(E232&gt;0,H226,"")))</f>
        <v/>
      </c>
      <c r="I232" s="38"/>
      <c r="J232" s="38"/>
      <c r="K232" s="94"/>
      <c r="L232" s="38"/>
      <c r="M232">
        <f t="shared" si="266"/>
        <v>0</v>
      </c>
      <c r="N232" s="8">
        <f t="shared" si="267"/>
        <v>0</v>
      </c>
      <c r="O232" s="8">
        <f t="shared" si="265"/>
        <v>0</v>
      </c>
      <c r="P232" s="8">
        <f t="shared" si="268"/>
        <v>0</v>
      </c>
      <c r="Q232" s="7">
        <f t="shared" si="269"/>
        <v>0</v>
      </c>
      <c r="R232" s="7">
        <f t="shared" si="270"/>
        <v>0</v>
      </c>
      <c r="S232" s="7">
        <f t="shared" si="271"/>
        <v>0</v>
      </c>
      <c r="T232" s="7">
        <f t="shared" si="272"/>
        <v>0</v>
      </c>
      <c r="U232" s="7">
        <f t="shared" si="273"/>
        <v>0</v>
      </c>
      <c r="V232" t="str">
        <f t="shared" si="274"/>
        <v/>
      </c>
      <c r="W232" t="str">
        <f t="shared" si="275"/>
        <v/>
      </c>
      <c r="X232" t="str">
        <f>IF(ADMIN2026!$G$8="Photo-finish timing",W232,V232)</f>
        <v/>
      </c>
      <c r="Y232" s="66" t="str">
        <f>IF(E232="","",IF(ADMIN2026!$G$8=ADMIN2026!$D$8,"",IF(P232&gt;0.5,"error 1/100th entry noted","")))</f>
        <v/>
      </c>
    </row>
    <row r="233" spans="1:25">
      <c r="B233" s="94">
        <v>6</v>
      </c>
      <c r="C233" s="38" t="str">
        <f>IF(D233="","",HLOOKUP(D233,ADMIN2026!$O$146:$Y$214,H233,FALSE))</f>
        <v/>
      </c>
      <c r="D233" s="38" t="str">
        <f>IF(E233="","",VLOOKUP(E233,ADMIN2026!$B$112:$D$141,2,FALSE))</f>
        <v/>
      </c>
      <c r="E233" s="4"/>
      <c r="F233" s="4"/>
      <c r="G233" s="6"/>
      <c r="H233" s="38" t="str">
        <f>IF(E233&gt;101,H226+2*I226,IF(E233&gt;10,H226+I226,IF(E233&gt;0,H226,"")))</f>
        <v/>
      </c>
      <c r="I233" s="38"/>
      <c r="J233" s="38"/>
      <c r="K233" s="94"/>
      <c r="L233" s="38"/>
      <c r="M233">
        <f t="shared" si="266"/>
        <v>0</v>
      </c>
      <c r="N233" s="8">
        <f t="shared" si="267"/>
        <v>0</v>
      </c>
      <c r="O233" s="8">
        <f t="shared" si="265"/>
        <v>0</v>
      </c>
      <c r="P233" s="8">
        <f t="shared" si="268"/>
        <v>0</v>
      </c>
      <c r="Q233" s="7">
        <f t="shared" si="269"/>
        <v>0</v>
      </c>
      <c r="R233" s="7">
        <f t="shared" si="270"/>
        <v>0</v>
      </c>
      <c r="S233" s="7">
        <f t="shared" si="271"/>
        <v>0</v>
      </c>
      <c r="T233" s="7">
        <f t="shared" si="272"/>
        <v>0</v>
      </c>
      <c r="U233" s="7">
        <f t="shared" si="273"/>
        <v>0</v>
      </c>
      <c r="V233" t="str">
        <f t="shared" si="274"/>
        <v/>
      </c>
      <c r="W233" t="str">
        <f t="shared" si="275"/>
        <v/>
      </c>
      <c r="X233" t="str">
        <f>IF(ADMIN2026!$G$8="Photo-finish timing",W233,V233)</f>
        <v/>
      </c>
      <c r="Y233" s="66" t="str">
        <f>IF(E233="","",IF(ADMIN2026!$G$8=ADMIN2026!$D$8,"",IF(P233&gt;0.5,"error 1/100th entry noted","")))</f>
        <v/>
      </c>
    </row>
    <row r="234" spans="1:25">
      <c r="B234" s="94">
        <v>7</v>
      </c>
      <c r="C234" s="38" t="str">
        <f>IF(D234="","",HLOOKUP(D234,ADMIN2026!$O$146:$Y$214,H234,FALSE))</f>
        <v/>
      </c>
      <c r="D234" s="38" t="str">
        <f>IF(E234="","",VLOOKUP(E234,ADMIN2026!$B$112:$D$141,2,FALSE))</f>
        <v/>
      </c>
      <c r="E234" s="4"/>
      <c r="F234" s="4"/>
      <c r="G234" s="6"/>
      <c r="H234" s="38" t="str">
        <f>IF(E234&gt;101,H226+2*I226,IF(E234&gt;10,H226+I226,IF(E234&gt;0,H226,"")))</f>
        <v/>
      </c>
      <c r="I234" s="38"/>
      <c r="J234" s="38"/>
      <c r="K234" s="94"/>
      <c r="L234" s="38"/>
      <c r="M234">
        <f t="shared" si="266"/>
        <v>0</v>
      </c>
      <c r="N234" s="8">
        <f t="shared" si="267"/>
        <v>0</v>
      </c>
      <c r="O234" s="8">
        <f t="shared" si="265"/>
        <v>0</v>
      </c>
      <c r="P234" s="8">
        <f t="shared" si="268"/>
        <v>0</v>
      </c>
      <c r="Q234" s="7">
        <f t="shared" si="269"/>
        <v>0</v>
      </c>
      <c r="R234" s="7">
        <f t="shared" si="270"/>
        <v>0</v>
      </c>
      <c r="S234" s="7">
        <f t="shared" si="271"/>
        <v>0</v>
      </c>
      <c r="T234" s="7">
        <f t="shared" si="272"/>
        <v>0</v>
      </c>
      <c r="U234" s="7">
        <f t="shared" si="273"/>
        <v>0</v>
      </c>
      <c r="V234" t="str">
        <f t="shared" si="274"/>
        <v/>
      </c>
      <c r="W234" t="str">
        <f t="shared" si="275"/>
        <v/>
      </c>
      <c r="X234" t="str">
        <f>IF(ADMIN2026!$G$8="Photo-finish timing",W234,V234)</f>
        <v/>
      </c>
      <c r="Y234" s="66" t="str">
        <f>IF(E234="","",IF(ADMIN2026!$G$8=ADMIN2026!$D$8,"",IF(P234&gt;0.5,"error 1/100th entry noted","")))</f>
        <v/>
      </c>
    </row>
    <row r="235" spans="1:25">
      <c r="B235" s="94">
        <v>8</v>
      </c>
      <c r="C235" s="38" t="str">
        <f>IF(D235="","",HLOOKUP(D235,ADMIN2026!$O$146:$Y$214,H235,FALSE))</f>
        <v/>
      </c>
      <c r="D235" s="38" t="str">
        <f>IF(E235="","",VLOOKUP(E235,ADMIN2026!$B$112:$D$141,2,FALSE))</f>
        <v/>
      </c>
      <c r="E235" s="4"/>
      <c r="F235" s="4"/>
      <c r="G235" s="6"/>
      <c r="H235" s="38" t="str">
        <f>IF(E235&gt;101,H226+2*I226,IF(E235&gt;10,H226+I226,IF(E235&gt;0,H226,"")))</f>
        <v/>
      </c>
      <c r="I235" s="38"/>
      <c r="J235" s="38"/>
      <c r="K235" s="94"/>
      <c r="L235" s="38"/>
      <c r="M235">
        <f t="shared" si="266"/>
        <v>0</v>
      </c>
      <c r="N235" s="8">
        <f t="shared" si="267"/>
        <v>0</v>
      </c>
      <c r="O235" s="8">
        <f t="shared" si="265"/>
        <v>0</v>
      </c>
      <c r="P235" s="8">
        <f t="shared" si="268"/>
        <v>0</v>
      </c>
      <c r="Q235" s="7">
        <f t="shared" si="269"/>
        <v>0</v>
      </c>
      <c r="R235" s="7">
        <f t="shared" si="270"/>
        <v>0</v>
      </c>
      <c r="S235" s="7">
        <f t="shared" si="271"/>
        <v>0</v>
      </c>
      <c r="T235" s="7">
        <f t="shared" si="272"/>
        <v>0</v>
      </c>
      <c r="U235" s="7">
        <f t="shared" si="273"/>
        <v>0</v>
      </c>
      <c r="V235" t="str">
        <f t="shared" si="274"/>
        <v/>
      </c>
      <c r="W235" t="str">
        <f t="shared" si="275"/>
        <v/>
      </c>
      <c r="X235" t="str">
        <f>IF(ADMIN2026!$G$8="Photo-finish timing",W235,V235)</f>
        <v/>
      </c>
      <c r="Y235" s="66" t="str">
        <f>IF(E235="","",IF(ADMIN2026!$G$8=ADMIN2026!$D$8,"",IF(P235&gt;0.5,"error 1/100th entry noted","")))</f>
        <v/>
      </c>
    </row>
    <row r="236" spans="1:25">
      <c r="A236" s="3" t="s">
        <v>0</v>
      </c>
      <c r="B236" s="3"/>
      <c r="C236" s="3"/>
      <c r="D236" s="3"/>
      <c r="E236" s="3"/>
      <c r="F236" s="3"/>
      <c r="G236" s="67"/>
      <c r="H236" s="3"/>
      <c r="I236" s="3"/>
      <c r="J236" s="3"/>
      <c r="K236" s="3"/>
      <c r="L236" s="3"/>
      <c r="M236" s="3"/>
      <c r="N236" s="3"/>
      <c r="O236" s="3"/>
      <c r="P236" s="3"/>
      <c r="Q236" s="3"/>
      <c r="R236" s="3"/>
      <c r="S236" s="3"/>
      <c r="T236" s="3"/>
      <c r="U236" s="3"/>
      <c r="V236" s="3"/>
      <c r="W236" s="3"/>
      <c r="X236" s="3"/>
      <c r="Y236" s="3"/>
    </row>
    <row r="237" spans="1:25">
      <c r="A237" s="3" t="str">
        <f>A226</f>
        <v>100H</v>
      </c>
      <c r="B237" s="37" t="s">
        <v>460</v>
      </c>
      <c r="C237" s="37" t="s">
        <v>62</v>
      </c>
      <c r="D237" s="5"/>
      <c r="E237" s="37" t="s">
        <v>63</v>
      </c>
      <c r="F237" s="37" t="s">
        <v>76</v>
      </c>
      <c r="G237" s="63" t="s">
        <v>77</v>
      </c>
      <c r="H237" s="37">
        <f>VLOOKUP(A237,ADMIN2026!$O$146:$Z$166,12,FALSE)</f>
        <v>12</v>
      </c>
      <c r="I237" s="37">
        <f>ADMIN2026!$E$144</f>
        <v>24</v>
      </c>
      <c r="J237" s="37" t="s">
        <v>79</v>
      </c>
      <c r="K237" s="37" t="s">
        <v>59</v>
      </c>
      <c r="L237" s="37" t="s">
        <v>83</v>
      </c>
      <c r="M237" s="3" t="s">
        <v>132</v>
      </c>
      <c r="N237" s="3" t="s">
        <v>132</v>
      </c>
      <c r="O237" s="3" t="s">
        <v>133</v>
      </c>
      <c r="P237" s="3" t="s">
        <v>193</v>
      </c>
      <c r="Q237" s="3" t="s">
        <v>137</v>
      </c>
      <c r="R237" s="3" t="s">
        <v>192</v>
      </c>
      <c r="S237" s="3" t="s">
        <v>134</v>
      </c>
      <c r="T237" s="3" t="s">
        <v>135</v>
      </c>
      <c r="U237" s="3" t="s">
        <v>194</v>
      </c>
      <c r="V237" s="3" t="s">
        <v>195</v>
      </c>
      <c r="W237" s="3" t="s">
        <v>197</v>
      </c>
      <c r="X237" s="3" t="s">
        <v>136</v>
      </c>
      <c r="Y237" s="3" t="s">
        <v>236</v>
      </c>
    </row>
    <row r="238" spans="1:25">
      <c r="A238" s="64" t="s">
        <v>27</v>
      </c>
      <c r="B238" s="37" t="s">
        <v>59</v>
      </c>
      <c r="C238" s="37" t="s">
        <v>60</v>
      </c>
      <c r="D238" s="37" t="s">
        <v>61</v>
      </c>
      <c r="E238" s="37" t="s">
        <v>108</v>
      </c>
      <c r="F238" s="37" t="s">
        <v>78</v>
      </c>
      <c r="G238" s="63" t="s">
        <v>99</v>
      </c>
      <c r="H238" s="37" t="s">
        <v>65</v>
      </c>
      <c r="I238" s="37"/>
      <c r="J238" s="37" t="s">
        <v>80</v>
      </c>
      <c r="K238" s="37" t="s">
        <v>80</v>
      </c>
      <c r="L238" s="37" t="s">
        <v>80</v>
      </c>
      <c r="M238" s="3" t="s">
        <v>192</v>
      </c>
      <c r="N238" s="3" t="s">
        <v>130</v>
      </c>
      <c r="O238" s="3" t="s">
        <v>130</v>
      </c>
      <c r="P238" s="3" t="s">
        <v>130</v>
      </c>
      <c r="Q238" s="3" t="s">
        <v>131</v>
      </c>
      <c r="R238" s="3" t="s">
        <v>131</v>
      </c>
      <c r="S238" s="3" t="s">
        <v>131</v>
      </c>
      <c r="T238" s="3" t="s">
        <v>131</v>
      </c>
      <c r="U238" s="3" t="s">
        <v>131</v>
      </c>
      <c r="V238" s="3" t="s">
        <v>196</v>
      </c>
      <c r="W238" s="3" t="s">
        <v>196</v>
      </c>
      <c r="X238" s="3" t="s">
        <v>146</v>
      </c>
      <c r="Y238" s="3" t="s">
        <v>237</v>
      </c>
    </row>
    <row r="239" spans="1:25">
      <c r="B239" s="94">
        <v>1</v>
      </c>
      <c r="C239" s="38" t="str">
        <f>IF(D239="","",HLOOKUP(D239,ADMIN2026!$O$146:$Y$214,H239,FALSE))</f>
        <v/>
      </c>
      <c r="D239" s="38" t="str">
        <f>IF(E239="","",VLOOKUP(E239,ADMIN2026!$B$112:$D$141,2,FALSE))</f>
        <v/>
      </c>
      <c r="E239" s="4"/>
      <c r="F239" s="4"/>
      <c r="G239" s="6"/>
      <c r="H239" s="38" t="str">
        <f>IF(E239&gt;101,H237+2*I237,IF(E239&gt;10,H237+I237,IF(E239&gt;0,H237,"")))</f>
        <v/>
      </c>
      <c r="I239" s="38"/>
      <c r="J239" s="38">
        <f>VLOOKUP(B239,ADMIN2026!$B$64:$F$79,3,FALSE)*IF(G239="DQ",0,1)*IF(G239="DNF",0,1)*IF(G239="DNS",0,1)*IF(G239="",0,1)</f>
        <v>0</v>
      </c>
      <c r="K239" s="94"/>
      <c r="L239" s="38"/>
      <c r="M239">
        <f>INT(G239/10)</f>
        <v>0</v>
      </c>
      <c r="N239" s="8">
        <f>INT(G239)-10*M239</f>
        <v>0</v>
      </c>
      <c r="O239" s="8">
        <f t="shared" ref="O239:O246" si="276">INT((INT(10*(G239-N239-10*M239)+0.001))/1)</f>
        <v>0</v>
      </c>
      <c r="P239" s="8">
        <f>INT(100*(G239-N239-10*M239-O239/10)+0.5)</f>
        <v>0</v>
      </c>
      <c r="Q239" s="7">
        <f>F239</f>
        <v>0</v>
      </c>
      <c r="R239" s="7">
        <f>M239</f>
        <v>0</v>
      </c>
      <c r="S239" s="7">
        <f>N239</f>
        <v>0</v>
      </c>
      <c r="T239" s="7">
        <f>O239</f>
        <v>0</v>
      </c>
      <c r="U239" s="7">
        <f>P239</f>
        <v>0</v>
      </c>
      <c r="V239" t="str">
        <f>IF(G239="DQ","DQ",IF(G239="NT","NT",IF(G239="DNF","DNF",IF(G239="DNS","DNS",IF(D239="","",IF(F239="",IF(M239&gt;0,CONCATENATE(R239,S239,".",T239),CONCATENATE(S239,".",T239)),CONCATENATE(Q239,":",R239,S239,".",T239)))))))</f>
        <v/>
      </c>
      <c r="W239" t="str">
        <f>IF(G239="DQ","DQ",IF(G239="NT","NT",IF(G239="DNF","DNF",IF(G239="DNS","DNS",IF(D239="","",IF(F239="",IF(M239&gt;0,CONCATENATE(R239,S239,".",T239,U239),CONCATENATE(S239,".",T239,U239)),CONCATENATE(Q239,":",R239,S239,".",T239,U239)))))))</f>
        <v/>
      </c>
      <c r="X239" t="str">
        <f>IF(ADMIN2026!$G$8="Photo-finish timing",W239,V239)</f>
        <v/>
      </c>
      <c r="Y239" s="66" t="str">
        <f>IF(E239="","",IF(ADMIN2026!$G$8=ADMIN2026!$D$8,"",IF(P239&gt;0.5,"error 1/100th entry noted","")))</f>
        <v/>
      </c>
    </row>
    <row r="240" spans="1:25">
      <c r="B240" s="94">
        <v>2</v>
      </c>
      <c r="C240" s="38" t="str">
        <f>IF(D240="","",HLOOKUP(D240,ADMIN2026!$O$146:$Y$214,H240,FALSE))</f>
        <v/>
      </c>
      <c r="D240" s="38" t="str">
        <f>IF(E240="","",VLOOKUP(E240,ADMIN2026!$B$112:$D$141,2,FALSE))</f>
        <v/>
      </c>
      <c r="E240" s="4"/>
      <c r="F240" s="4"/>
      <c r="G240" s="6"/>
      <c r="H240" s="38" t="str">
        <f>IF(E240&gt;101,H237+2*I237,IF(E240&gt;10,H237+I237,IF(E240&gt;0,H237,"")))</f>
        <v/>
      </c>
      <c r="I240" s="38"/>
      <c r="J240" s="38">
        <f>VLOOKUP(B240,ADMIN2026!$B$64:$F$79,3,FALSE)*IF(G240="DQ",0,1)*IF(G240="DNF",0,1)*IF(G240="DNS",0,1)*IF(G240="",0,1)</f>
        <v>0</v>
      </c>
      <c r="K240" s="94"/>
      <c r="L240" s="38"/>
      <c r="M240">
        <f t="shared" ref="M240:M246" si="277">INT(G240/10)</f>
        <v>0</v>
      </c>
      <c r="N240" s="8">
        <f t="shared" ref="N240:N246" si="278">INT(G240)-10*M240</f>
        <v>0</v>
      </c>
      <c r="O240" s="8">
        <f t="shared" si="276"/>
        <v>0</v>
      </c>
      <c r="P240" s="8">
        <f t="shared" ref="P240:P246" si="279">INT(100*(G240-N240-10*M240-O240/10)+0.5)</f>
        <v>0</v>
      </c>
      <c r="Q240" s="7">
        <f t="shared" ref="Q240:Q246" si="280">F240</f>
        <v>0</v>
      </c>
      <c r="R240" s="7">
        <f t="shared" ref="R240:R246" si="281">M240</f>
        <v>0</v>
      </c>
      <c r="S240" s="7">
        <f t="shared" ref="S240:S246" si="282">N240</f>
        <v>0</v>
      </c>
      <c r="T240" s="7">
        <f t="shared" ref="T240:T246" si="283">O240</f>
        <v>0</v>
      </c>
      <c r="U240" s="7">
        <f t="shared" ref="U240:U246" si="284">P240</f>
        <v>0</v>
      </c>
      <c r="V240" t="str">
        <f t="shared" ref="V240:V246" si="285">IF(G240="DQ","DQ",IF(G240="NT","NT",IF(G240="DNF","DNF",IF(G240="DNS","DNS",IF(D240="","",IF(F240="",IF(M240&gt;0,CONCATENATE(R240,S240,".",T240),CONCATENATE(S240,".",T240)),CONCATENATE(Q240,":",R240,S240,".",T240)))))))</f>
        <v/>
      </c>
      <c r="W240" t="str">
        <f t="shared" ref="W240:W246" si="286">IF(G240="DQ","DQ",IF(G240="NT","NT",IF(G240="DNF","DNF",IF(G240="DNS","DNS",IF(D240="","",IF(F240="",IF(M240&gt;0,CONCATENATE(R240,S240,".",T240,U240),CONCATENATE(S240,".",T240,U240)),CONCATENATE(Q240,":",R240,S240,".",T240,U240)))))))</f>
        <v/>
      </c>
      <c r="X240" t="str">
        <f>IF(ADMIN2026!$G$8="Photo-finish timing",W240,V240)</f>
        <v/>
      </c>
      <c r="Y240" s="66" t="str">
        <f>IF(E240="","",IF(ADMIN2026!$G$8=ADMIN2026!$D$8,"",IF(P240&gt;0.5,"error 1/100th entry noted","")))</f>
        <v/>
      </c>
    </row>
    <row r="241" spans="2:25">
      <c r="B241" s="94">
        <v>3</v>
      </c>
      <c r="C241" s="38" t="str">
        <f>IF(D241="","",HLOOKUP(D241,ADMIN2026!$O$146:$Y$214,H241,FALSE))</f>
        <v/>
      </c>
      <c r="D241" s="38" t="str">
        <f>IF(E241="","",VLOOKUP(E241,ADMIN2026!$B$112:$D$141,2,FALSE))</f>
        <v/>
      </c>
      <c r="E241" s="4"/>
      <c r="F241" s="4"/>
      <c r="G241" s="6"/>
      <c r="H241" s="38" t="str">
        <f>IF(E241&gt;101,H237+2*I237,IF(E241&gt;10,H237+I237,IF(E241&gt;0,H237,"")))</f>
        <v/>
      </c>
      <c r="I241" s="38"/>
      <c r="J241" s="38">
        <f>VLOOKUP(B241,ADMIN2026!$B$64:$F$79,3,FALSE)*IF(G241="DQ",0,1)*IF(G241="DNF",0,1)*IF(G241="DNS",0,1)*IF(G241="",0,1)</f>
        <v>0</v>
      </c>
      <c r="K241" s="94"/>
      <c r="L241" s="38"/>
      <c r="M241">
        <f t="shared" si="277"/>
        <v>0</v>
      </c>
      <c r="N241" s="8">
        <f t="shared" si="278"/>
        <v>0</v>
      </c>
      <c r="O241" s="8">
        <f t="shared" si="276"/>
        <v>0</v>
      </c>
      <c r="P241" s="8">
        <f t="shared" si="279"/>
        <v>0</v>
      </c>
      <c r="Q241" s="7">
        <f t="shared" si="280"/>
        <v>0</v>
      </c>
      <c r="R241" s="7">
        <f t="shared" si="281"/>
        <v>0</v>
      </c>
      <c r="S241" s="7">
        <f t="shared" si="282"/>
        <v>0</v>
      </c>
      <c r="T241" s="7">
        <f t="shared" si="283"/>
        <v>0</v>
      </c>
      <c r="U241" s="7">
        <f t="shared" si="284"/>
        <v>0</v>
      </c>
      <c r="V241" t="str">
        <f t="shared" si="285"/>
        <v/>
      </c>
      <c r="W241" t="str">
        <f t="shared" si="286"/>
        <v/>
      </c>
      <c r="X241" t="str">
        <f>IF(ADMIN2026!$G$8="Photo-finish timing",W241,V241)</f>
        <v/>
      </c>
      <c r="Y241" s="66" t="str">
        <f>IF(E241="","",IF(ADMIN2026!$G$8=ADMIN2026!$D$8,"",IF(P241&gt;0.5,"error 1/100th entry noted","")))</f>
        <v/>
      </c>
    </row>
    <row r="242" spans="2:25">
      <c r="B242" s="94">
        <v>4</v>
      </c>
      <c r="C242" s="38" t="str">
        <f>IF(D242="","",HLOOKUP(D242,ADMIN2026!$O$146:$Y$214,H242,FALSE))</f>
        <v/>
      </c>
      <c r="D242" s="38" t="str">
        <f>IF(E242="","",VLOOKUP(E242,ADMIN2026!$B$112:$D$141,2,FALSE))</f>
        <v/>
      </c>
      <c r="E242" s="4"/>
      <c r="F242" s="4"/>
      <c r="G242" s="6"/>
      <c r="H242" s="38" t="str">
        <f>IF(E242&gt;101,H237+2*I237,IF(E242&gt;10,H237+I237,IF(E242&gt;0,H237,"")))</f>
        <v/>
      </c>
      <c r="I242" s="38"/>
      <c r="J242" s="38">
        <f>VLOOKUP(B242,ADMIN2026!$B$64:$F$79,3,FALSE)*IF(G242="DQ",0,1)*IF(G242="DNF",0,1)*IF(G242="DNS",0,1)*IF(G242="",0,1)</f>
        <v>0</v>
      </c>
      <c r="K242" s="94"/>
      <c r="L242" s="38"/>
      <c r="M242">
        <f t="shared" si="277"/>
        <v>0</v>
      </c>
      <c r="N242" s="8">
        <f t="shared" si="278"/>
        <v>0</v>
      </c>
      <c r="O242" s="8">
        <f t="shared" si="276"/>
        <v>0</v>
      </c>
      <c r="P242" s="8">
        <f t="shared" si="279"/>
        <v>0</v>
      </c>
      <c r="Q242" s="7">
        <f t="shared" si="280"/>
        <v>0</v>
      </c>
      <c r="R242" s="7">
        <f t="shared" si="281"/>
        <v>0</v>
      </c>
      <c r="S242" s="7">
        <f t="shared" si="282"/>
        <v>0</v>
      </c>
      <c r="T242" s="7">
        <f t="shared" si="283"/>
        <v>0</v>
      </c>
      <c r="U242" s="7">
        <f t="shared" si="284"/>
        <v>0</v>
      </c>
      <c r="V242" t="str">
        <f t="shared" si="285"/>
        <v/>
      </c>
      <c r="W242" t="str">
        <f t="shared" si="286"/>
        <v/>
      </c>
      <c r="X242" t="str">
        <f>IF(ADMIN2026!$G$8="Photo-finish timing",W242,V242)</f>
        <v/>
      </c>
      <c r="Y242" s="66" t="str">
        <f>IF(E242="","",IF(ADMIN2026!$G$8=ADMIN2026!$D$8,"",IF(P242&gt;0.5,"error 1/100th entry noted","")))</f>
        <v/>
      </c>
    </row>
    <row r="243" spans="2:25">
      <c r="B243" s="94">
        <v>5</v>
      </c>
      <c r="C243" s="38" t="str">
        <f>IF(D243="","",HLOOKUP(D243,ADMIN2026!$O$146:$Y$214,H243,FALSE))</f>
        <v/>
      </c>
      <c r="D243" s="38" t="str">
        <f>IF(E243="","",VLOOKUP(E243,ADMIN2026!$B$112:$D$141,2,FALSE))</f>
        <v/>
      </c>
      <c r="E243" s="4"/>
      <c r="F243" s="4"/>
      <c r="G243" s="6"/>
      <c r="H243" s="38" t="str">
        <f>IF(E243&gt;101,H237+2*I237,IF(E243&gt;10,H237+I237,IF(E243&gt;0,H237,"")))</f>
        <v/>
      </c>
      <c r="I243" s="38"/>
      <c r="J243" s="38">
        <f>VLOOKUP(B243,ADMIN2026!$B$64:$F$79,3,FALSE)*IF(G243="DQ",0,1)*IF(G243="DNF",0,1)*IF(G243="DNS",0,1)*IF(G243="",0,1)</f>
        <v>0</v>
      </c>
      <c r="K243" s="94"/>
      <c r="L243" s="38"/>
      <c r="M243">
        <f t="shared" si="277"/>
        <v>0</v>
      </c>
      <c r="N243" s="8">
        <f t="shared" si="278"/>
        <v>0</v>
      </c>
      <c r="O243" s="8">
        <f t="shared" si="276"/>
        <v>0</v>
      </c>
      <c r="P243" s="8">
        <f t="shared" si="279"/>
        <v>0</v>
      </c>
      <c r="Q243" s="7">
        <f t="shared" si="280"/>
        <v>0</v>
      </c>
      <c r="R243" s="7">
        <f t="shared" si="281"/>
        <v>0</v>
      </c>
      <c r="S243" s="7">
        <f t="shared" si="282"/>
        <v>0</v>
      </c>
      <c r="T243" s="7">
        <f t="shared" si="283"/>
        <v>0</v>
      </c>
      <c r="U243" s="7">
        <f t="shared" si="284"/>
        <v>0</v>
      </c>
      <c r="V243" t="str">
        <f t="shared" si="285"/>
        <v/>
      </c>
      <c r="W243" t="str">
        <f t="shared" si="286"/>
        <v/>
      </c>
      <c r="X243" t="str">
        <f>IF(ADMIN2026!$G$8="Photo-finish timing",W243,V243)</f>
        <v/>
      </c>
      <c r="Y243" s="66" t="str">
        <f>IF(E243="","",IF(ADMIN2026!$G$8=ADMIN2026!$D$8,"",IF(P243&gt;0.5,"error 1/100th entry noted","")))</f>
        <v/>
      </c>
    </row>
    <row r="244" spans="2:25">
      <c r="B244" s="94">
        <v>6</v>
      </c>
      <c r="C244" s="38" t="str">
        <f>IF(D244="","",HLOOKUP(D244,ADMIN2026!$O$146:$Y$214,H244,FALSE))</f>
        <v/>
      </c>
      <c r="D244" s="38" t="str">
        <f>IF(E244="","",VLOOKUP(E244,ADMIN2026!$B$112:$D$141,2,FALSE))</f>
        <v/>
      </c>
      <c r="E244" s="4"/>
      <c r="F244" s="4"/>
      <c r="G244" s="6"/>
      <c r="H244" s="38" t="str">
        <f>IF(E244&gt;101,H237+2*I237,IF(E244&gt;10,H237+I237,IF(E244&gt;0,H237,"")))</f>
        <v/>
      </c>
      <c r="I244" s="38"/>
      <c r="J244" s="38">
        <f>VLOOKUP(B244,ADMIN2026!$B$64:$F$79,3,FALSE)*IF(G244="DQ",0,1)*IF(G244="DNF",0,1)*IF(G244="DNS",0,1)*IF(G244="",0,1)</f>
        <v>0</v>
      </c>
      <c r="K244" s="94"/>
      <c r="L244" s="38"/>
      <c r="M244">
        <f t="shared" si="277"/>
        <v>0</v>
      </c>
      <c r="N244" s="8">
        <f t="shared" si="278"/>
        <v>0</v>
      </c>
      <c r="O244" s="8">
        <f t="shared" si="276"/>
        <v>0</v>
      </c>
      <c r="P244" s="8">
        <f t="shared" si="279"/>
        <v>0</v>
      </c>
      <c r="Q244" s="7">
        <f t="shared" si="280"/>
        <v>0</v>
      </c>
      <c r="R244" s="7">
        <f t="shared" si="281"/>
        <v>0</v>
      </c>
      <c r="S244" s="7">
        <f t="shared" si="282"/>
        <v>0</v>
      </c>
      <c r="T244" s="7">
        <f t="shared" si="283"/>
        <v>0</v>
      </c>
      <c r="U244" s="7">
        <f t="shared" si="284"/>
        <v>0</v>
      </c>
      <c r="V244" t="str">
        <f t="shared" si="285"/>
        <v/>
      </c>
      <c r="W244" t="str">
        <f t="shared" si="286"/>
        <v/>
      </c>
      <c r="X244" t="str">
        <f>IF(ADMIN2026!$G$8="Photo-finish timing",W244,V244)</f>
        <v/>
      </c>
      <c r="Y244" s="66" t="str">
        <f>IF(E244="","",IF(ADMIN2026!$G$8=ADMIN2026!$D$8,"",IF(P244&gt;0.5,"error 1/100th entry noted","")))</f>
        <v/>
      </c>
    </row>
    <row r="245" spans="2:25">
      <c r="B245" s="94">
        <v>7</v>
      </c>
      <c r="C245" s="38" t="str">
        <f>IF(D245="","",HLOOKUP(D245,ADMIN2026!$O$146:$Y$214,H245,FALSE))</f>
        <v/>
      </c>
      <c r="D245" s="38" t="str">
        <f>IF(E245="","",VLOOKUP(E245,ADMIN2026!$B$112:$D$141,2,FALSE))</f>
        <v/>
      </c>
      <c r="E245" s="4"/>
      <c r="F245" s="4"/>
      <c r="G245" s="6"/>
      <c r="H245" s="38" t="str">
        <f>IF(E245&gt;101,H237+2*I237,IF(E245&gt;10,H237+I237,IF(E245&gt;0,H237,"")))</f>
        <v/>
      </c>
      <c r="I245" s="38"/>
      <c r="J245" s="38">
        <f>VLOOKUP(B245,ADMIN2026!$B$64:$F$79,3,FALSE)*IF(G245="DQ",0,1)*IF(G245="DNF",0,1)*IF(G245="DNS",0,1)*IF(G245="",0,1)</f>
        <v>0</v>
      </c>
      <c r="K245" s="94"/>
      <c r="L245" s="38"/>
      <c r="M245">
        <f t="shared" si="277"/>
        <v>0</v>
      </c>
      <c r="N245" s="8">
        <f t="shared" si="278"/>
        <v>0</v>
      </c>
      <c r="O245" s="8">
        <f t="shared" si="276"/>
        <v>0</v>
      </c>
      <c r="P245" s="8">
        <f t="shared" si="279"/>
        <v>0</v>
      </c>
      <c r="Q245" s="7">
        <f t="shared" si="280"/>
        <v>0</v>
      </c>
      <c r="R245" s="7">
        <f t="shared" si="281"/>
        <v>0</v>
      </c>
      <c r="S245" s="7">
        <f t="shared" si="282"/>
        <v>0</v>
      </c>
      <c r="T245" s="7">
        <f t="shared" si="283"/>
        <v>0</v>
      </c>
      <c r="U245" s="7">
        <f t="shared" si="284"/>
        <v>0</v>
      </c>
      <c r="V245" t="str">
        <f t="shared" si="285"/>
        <v/>
      </c>
      <c r="W245" t="str">
        <f t="shared" si="286"/>
        <v/>
      </c>
      <c r="X245" t="str">
        <f>IF(ADMIN2026!$G$8="Photo-finish timing",W245,V245)</f>
        <v/>
      </c>
      <c r="Y245" s="66" t="str">
        <f>IF(E245="","",IF(ADMIN2026!$G$8=ADMIN2026!$D$8,"",IF(P245&gt;0.5,"error 1/100th entry noted","")))</f>
        <v/>
      </c>
    </row>
    <row r="246" spans="2:25">
      <c r="B246" s="94">
        <v>8</v>
      </c>
      <c r="C246" s="38" t="str">
        <f>IF(D246="","",HLOOKUP(D246,ADMIN2026!$O$146:$Y$214,H246,FALSE))</f>
        <v/>
      </c>
      <c r="D246" s="38" t="str">
        <f>IF(E246="","",VLOOKUP(E246,ADMIN2026!$B$112:$D$141,2,FALSE))</f>
        <v/>
      </c>
      <c r="E246" s="4"/>
      <c r="F246" s="4"/>
      <c r="G246" s="6"/>
      <c r="H246" s="38" t="str">
        <f>IF(E246&gt;101,H237+2*I237,IF(E246&gt;10,H237+I237,IF(E246&gt;0,H237,"")))</f>
        <v/>
      </c>
      <c r="I246" s="38"/>
      <c r="J246" s="38">
        <f>VLOOKUP(B246,ADMIN2026!$B$64:$F$79,3,FALSE)*IF(G246="DQ",0,1)*IF(G246="DNF",0,1)*IF(G246="DNS",0,1)*IF(G246="",0,1)</f>
        <v>0</v>
      </c>
      <c r="K246" s="94"/>
      <c r="L246" s="38"/>
      <c r="M246">
        <f t="shared" si="277"/>
        <v>0</v>
      </c>
      <c r="N246" s="8">
        <f t="shared" si="278"/>
        <v>0</v>
      </c>
      <c r="O246" s="8">
        <f t="shared" si="276"/>
        <v>0</v>
      </c>
      <c r="P246" s="8">
        <f t="shared" si="279"/>
        <v>0</v>
      </c>
      <c r="Q246" s="7">
        <f t="shared" si="280"/>
        <v>0</v>
      </c>
      <c r="R246" s="7">
        <f t="shared" si="281"/>
        <v>0</v>
      </c>
      <c r="S246" s="7">
        <f t="shared" si="282"/>
        <v>0</v>
      </c>
      <c r="T246" s="7">
        <f t="shared" si="283"/>
        <v>0</v>
      </c>
      <c r="U246" s="7">
        <f t="shared" si="284"/>
        <v>0</v>
      </c>
      <c r="V246" t="str">
        <f t="shared" si="285"/>
        <v/>
      </c>
      <c r="W246" t="str">
        <f t="shared" si="286"/>
        <v/>
      </c>
      <c r="X246" t="str">
        <f>IF(ADMIN2026!$G$8="Photo-finish timing",W246,V246)</f>
        <v/>
      </c>
      <c r="Y246" s="66" t="str">
        <f>IF(E246="","",IF(ADMIN2026!$G$8=ADMIN2026!$D$8,"",IF(P246&gt;0.5,"error 1/100th entry noted","")))</f>
        <v/>
      </c>
    </row>
    <row r="247" spans="2:25">
      <c r="G247"/>
      <c r="N247" s="8"/>
      <c r="O247" s="8"/>
      <c r="P247" s="8"/>
      <c r="Q247" s="7"/>
      <c r="R247" s="7"/>
      <c r="S247" s="7"/>
      <c r="T247" s="7"/>
      <c r="U247" s="7"/>
      <c r="Y247" s="66"/>
    </row>
    <row r="248" spans="2:25" hidden="1">
      <c r="G248"/>
      <c r="K248" t="s">
        <v>462</v>
      </c>
      <c r="N248" s="8"/>
      <c r="O248" s="8"/>
      <c r="P248" s="8"/>
      <c r="Q248" s="7"/>
      <c r="R248" s="7"/>
      <c r="S248" s="7"/>
      <c r="T248" s="7"/>
      <c r="U248" s="7"/>
      <c r="Y248" s="66"/>
    </row>
    <row r="249" spans="2:25" hidden="1">
      <c r="B249" s="3" t="s">
        <v>454</v>
      </c>
      <c r="G249"/>
      <c r="I249">
        <f>10000*10000-100</f>
        <v>99999900</v>
      </c>
      <c r="K249" t="s">
        <v>463</v>
      </c>
      <c r="L249" t="s">
        <v>464</v>
      </c>
      <c r="M249" t="s">
        <v>465</v>
      </c>
      <c r="N249" s="8" t="s">
        <v>466</v>
      </c>
      <c r="O249" s="8"/>
      <c r="P249" s="8"/>
      <c r="Q249" s="7"/>
      <c r="R249" s="7"/>
      <c r="S249" s="7"/>
      <c r="T249" s="7"/>
      <c r="U249" s="7"/>
      <c r="Y249" s="66"/>
    </row>
    <row r="250" spans="2:25" hidden="1">
      <c r="B250" s="94">
        <v>1</v>
      </c>
      <c r="C250" s="38">
        <v>1</v>
      </c>
      <c r="D250" s="38">
        <f>_xlfn.RANK.AVG(H250,H250:H265,1)</f>
        <v>1</v>
      </c>
      <c r="E250" s="137">
        <f>E228</f>
        <v>0</v>
      </c>
      <c r="F250" s="137">
        <f t="shared" ref="F250:G250" si="287">F228</f>
        <v>0</v>
      </c>
      <c r="G250" s="137">
        <f t="shared" si="287"/>
        <v>0</v>
      </c>
      <c r="H250" s="38">
        <f>IF(J250&lt;100,10000*10000+B250,J250)</f>
        <v>100000001</v>
      </c>
      <c r="I250" s="38">
        <f>I249+C250</f>
        <v>99999901</v>
      </c>
      <c r="J250" s="38">
        <f>IF(G250="DQ",I250,IF(G250="DNS",I250,IF(G250="DNF",I250,IF(G250="NM",I250,IF(G250="NH",I250,IF(G250="NT",I250,10000*(60*F250+G250)+C250))))))</f>
        <v>1</v>
      </c>
      <c r="K250" s="38">
        <f>VLOOKUP(C250,D250:G265,4,FALSE)</f>
        <v>0</v>
      </c>
      <c r="L250" s="38">
        <v>0</v>
      </c>
      <c r="M250" s="38">
        <f>IF(K250&lt;0.1,0,IF(K251=K250,1,0))</f>
        <v>0</v>
      </c>
      <c r="N250" s="8">
        <f>IF(L250+M250&gt;0.5,1,0)</f>
        <v>0</v>
      </c>
      <c r="O250" s="8"/>
      <c r="P250" s="8"/>
      <c r="Q250" s="7"/>
      <c r="R250" s="7"/>
      <c r="S250" s="7"/>
      <c r="T250" s="7"/>
      <c r="U250" s="7"/>
      <c r="Y250" s="66"/>
    </row>
    <row r="251" spans="2:25" hidden="1">
      <c r="B251" s="94">
        <v>2</v>
      </c>
      <c r="C251" s="38">
        <v>2</v>
      </c>
      <c r="D251" s="38">
        <f>_xlfn.RANK.AVG(H251,H250:H265,1)</f>
        <v>2</v>
      </c>
      <c r="E251" s="137">
        <f t="shared" ref="E251:G251" si="288">E229</f>
        <v>0</v>
      </c>
      <c r="F251" s="137">
        <f t="shared" si="288"/>
        <v>0</v>
      </c>
      <c r="G251" s="137">
        <f t="shared" si="288"/>
        <v>0</v>
      </c>
      <c r="H251" s="38">
        <f t="shared" ref="H251:H265" si="289">IF(J251&lt;100,10000*10000+B251,J251)</f>
        <v>100000002</v>
      </c>
      <c r="I251" s="38">
        <f>I249+C251</f>
        <v>99999902</v>
      </c>
      <c r="J251" s="38">
        <f t="shared" ref="J251:J265" si="290">IF(G251="DQ",I251,IF(G251="DNS",I251,IF(G251="DNF",I251,IF(G251="NM",I251,IF(G251="NH",I251,IF(G251="NT",I251,10000*(60*F251+G251)+C251))))))</f>
        <v>2</v>
      </c>
      <c r="K251" s="38">
        <f>VLOOKUP(C251,D250:G265,4,FALSE)</f>
        <v>0</v>
      </c>
      <c r="L251" s="38">
        <f>IF(K251&lt;0.1,0,IF(K251=K250,1,0))</f>
        <v>0</v>
      </c>
      <c r="M251" s="38">
        <f t="shared" ref="M251:M263" si="291">IF(K251&lt;0.1,0,IF(K252=K251,1,0))</f>
        <v>0</v>
      </c>
      <c r="N251" s="8">
        <f t="shared" ref="N251:N265" si="292">IF(L251+M251&gt;0.5,1,0)</f>
        <v>0</v>
      </c>
      <c r="O251" s="8"/>
      <c r="P251" s="8"/>
      <c r="Q251" s="7"/>
      <c r="R251" s="7"/>
      <c r="S251" s="7"/>
      <c r="T251" s="7"/>
      <c r="U251" s="7"/>
      <c r="Y251" s="66"/>
    </row>
    <row r="252" spans="2:25" hidden="1">
      <c r="B252" s="94">
        <v>3</v>
      </c>
      <c r="C252" s="38">
        <v>3</v>
      </c>
      <c r="D252" s="38">
        <f>_xlfn.RANK.AVG(H252,H250:H265,1)</f>
        <v>3</v>
      </c>
      <c r="E252" s="137">
        <f t="shared" ref="E252:G252" si="293">E230</f>
        <v>0</v>
      </c>
      <c r="F252" s="137">
        <f t="shared" si="293"/>
        <v>0</v>
      </c>
      <c r="G252" s="137">
        <f t="shared" si="293"/>
        <v>0</v>
      </c>
      <c r="H252" s="38">
        <f t="shared" si="289"/>
        <v>100000003</v>
      </c>
      <c r="I252" s="38">
        <f>I249+C252</f>
        <v>99999903</v>
      </c>
      <c r="J252" s="38">
        <f t="shared" si="290"/>
        <v>3</v>
      </c>
      <c r="K252" s="38">
        <f>VLOOKUP(C252,D250:G265,4,FALSE)</f>
        <v>0</v>
      </c>
      <c r="L252" s="38">
        <f t="shared" ref="L252:L260" si="294">IF(K252&lt;0.1,0,IF(K252=K251,1,0))</f>
        <v>0</v>
      </c>
      <c r="M252" s="38">
        <f t="shared" si="291"/>
        <v>0</v>
      </c>
      <c r="N252" s="8">
        <f t="shared" si="292"/>
        <v>0</v>
      </c>
      <c r="O252" s="8"/>
      <c r="P252" s="8"/>
      <c r="Q252" s="7"/>
      <c r="R252" s="7"/>
      <c r="S252" s="7"/>
      <c r="T252" s="7"/>
      <c r="U252" s="7"/>
      <c r="Y252" s="66"/>
    </row>
    <row r="253" spans="2:25" hidden="1">
      <c r="B253" s="94">
        <v>4</v>
      </c>
      <c r="C253" s="38">
        <v>4</v>
      </c>
      <c r="D253" s="38">
        <f>_xlfn.RANK.AVG(H253,H250:H265,1)</f>
        <v>4</v>
      </c>
      <c r="E253" s="137">
        <f t="shared" ref="E253:G253" si="295">E231</f>
        <v>0</v>
      </c>
      <c r="F253" s="137">
        <f t="shared" si="295"/>
        <v>0</v>
      </c>
      <c r="G253" s="137">
        <f t="shared" si="295"/>
        <v>0</v>
      </c>
      <c r="H253" s="38">
        <f t="shared" si="289"/>
        <v>100000004</v>
      </c>
      <c r="I253" s="38">
        <f>I249+C253</f>
        <v>99999904</v>
      </c>
      <c r="J253" s="38">
        <f t="shared" si="290"/>
        <v>4</v>
      </c>
      <c r="K253" s="38">
        <f>VLOOKUP(C253,D250:G265,4,FALSE)</f>
        <v>0</v>
      </c>
      <c r="L253" s="38">
        <f t="shared" si="294"/>
        <v>0</v>
      </c>
      <c r="M253" s="38">
        <f t="shared" si="291"/>
        <v>0</v>
      </c>
      <c r="N253" s="8">
        <f t="shared" si="292"/>
        <v>0</v>
      </c>
      <c r="O253" s="8"/>
      <c r="P253" s="8"/>
      <c r="Q253" s="7"/>
      <c r="R253" s="7"/>
      <c r="S253" s="7"/>
      <c r="T253" s="7"/>
      <c r="U253" s="7"/>
      <c r="Y253" s="66"/>
    </row>
    <row r="254" spans="2:25" hidden="1">
      <c r="B254" s="94">
        <v>5</v>
      </c>
      <c r="C254" s="38">
        <v>5</v>
      </c>
      <c r="D254" s="38">
        <f>_xlfn.RANK.AVG(H254,H250:H265,1)</f>
        <v>5</v>
      </c>
      <c r="E254" s="137">
        <f t="shared" ref="E254:G254" si="296">E232</f>
        <v>0</v>
      </c>
      <c r="F254" s="137">
        <f t="shared" si="296"/>
        <v>0</v>
      </c>
      <c r="G254" s="137">
        <f t="shared" si="296"/>
        <v>0</v>
      </c>
      <c r="H254" s="38">
        <f t="shared" si="289"/>
        <v>100000005</v>
      </c>
      <c r="I254" s="38">
        <f>I249+C254</f>
        <v>99999905</v>
      </c>
      <c r="J254" s="38">
        <f t="shared" si="290"/>
        <v>5</v>
      </c>
      <c r="K254" s="38">
        <f>VLOOKUP(C254,D250:G265,4,FALSE)</f>
        <v>0</v>
      </c>
      <c r="L254" s="38">
        <f t="shared" si="294"/>
        <v>0</v>
      </c>
      <c r="M254" s="38">
        <f t="shared" si="291"/>
        <v>0</v>
      </c>
      <c r="N254" s="8">
        <f t="shared" si="292"/>
        <v>0</v>
      </c>
      <c r="O254" s="8"/>
      <c r="P254" s="8"/>
      <c r="Q254" s="7"/>
      <c r="R254" s="7"/>
      <c r="S254" s="7"/>
      <c r="T254" s="7"/>
      <c r="U254" s="7"/>
      <c r="Y254" s="66"/>
    </row>
    <row r="255" spans="2:25" hidden="1">
      <c r="B255" s="94">
        <v>6</v>
      </c>
      <c r="C255" s="38">
        <v>6</v>
      </c>
      <c r="D255" s="38">
        <f>_xlfn.RANK.AVG(H255,H250:H265,1)</f>
        <v>6</v>
      </c>
      <c r="E255" s="137">
        <f t="shared" ref="E255:G255" si="297">E233</f>
        <v>0</v>
      </c>
      <c r="F255" s="137">
        <f t="shared" si="297"/>
        <v>0</v>
      </c>
      <c r="G255" s="137">
        <f t="shared" si="297"/>
        <v>0</v>
      </c>
      <c r="H255" s="38">
        <f t="shared" si="289"/>
        <v>100000006</v>
      </c>
      <c r="I255" s="38">
        <f>I249+C255</f>
        <v>99999906</v>
      </c>
      <c r="J255" s="38">
        <f t="shared" si="290"/>
        <v>6</v>
      </c>
      <c r="K255" s="38">
        <f>VLOOKUP(C255,D250:G265,4,FALSE)</f>
        <v>0</v>
      </c>
      <c r="L255" s="38">
        <f t="shared" si="294"/>
        <v>0</v>
      </c>
      <c r="M255" s="38">
        <f t="shared" si="291"/>
        <v>0</v>
      </c>
      <c r="N255" s="8">
        <f t="shared" si="292"/>
        <v>0</v>
      </c>
      <c r="O255" s="8"/>
      <c r="P255" s="8"/>
      <c r="Q255" s="7"/>
      <c r="R255" s="7"/>
      <c r="S255" s="7"/>
      <c r="T255" s="7"/>
      <c r="U255" s="7"/>
      <c r="Y255" s="66"/>
    </row>
    <row r="256" spans="2:25" hidden="1">
      <c r="B256" s="94">
        <v>7</v>
      </c>
      <c r="C256" s="38">
        <v>7</v>
      </c>
      <c r="D256" s="38">
        <f>_xlfn.RANK.AVG(H256,H250:H265,1)</f>
        <v>7</v>
      </c>
      <c r="E256" s="137">
        <f t="shared" ref="E256:G256" si="298">E234</f>
        <v>0</v>
      </c>
      <c r="F256" s="137">
        <f t="shared" si="298"/>
        <v>0</v>
      </c>
      <c r="G256" s="137">
        <f t="shared" si="298"/>
        <v>0</v>
      </c>
      <c r="H256" s="38">
        <f t="shared" si="289"/>
        <v>100000007</v>
      </c>
      <c r="I256" s="38">
        <f>I249+C256</f>
        <v>99999907</v>
      </c>
      <c r="J256" s="38">
        <f t="shared" si="290"/>
        <v>7</v>
      </c>
      <c r="K256" s="38">
        <f>VLOOKUP(C256,D250:G265,4,FALSE)</f>
        <v>0</v>
      </c>
      <c r="L256" s="38">
        <f t="shared" si="294"/>
        <v>0</v>
      </c>
      <c r="M256" s="38">
        <f t="shared" si="291"/>
        <v>0</v>
      </c>
      <c r="N256" s="8">
        <f t="shared" si="292"/>
        <v>0</v>
      </c>
      <c r="O256" s="8"/>
      <c r="P256" s="8"/>
      <c r="Q256" s="7"/>
      <c r="R256" s="7"/>
      <c r="S256" s="7"/>
      <c r="T256" s="7"/>
      <c r="U256" s="7"/>
      <c r="Y256" s="66"/>
    </row>
    <row r="257" spans="1:36" hidden="1">
      <c r="B257" s="94">
        <v>8</v>
      </c>
      <c r="C257" s="38">
        <v>8</v>
      </c>
      <c r="D257" s="38">
        <f>_xlfn.RANK.AVG(H257,H250:H265,1)</f>
        <v>8</v>
      </c>
      <c r="E257" s="137">
        <f t="shared" ref="E257:G257" si="299">E235</f>
        <v>0</v>
      </c>
      <c r="F257" s="137">
        <f t="shared" si="299"/>
        <v>0</v>
      </c>
      <c r="G257" s="137">
        <f t="shared" si="299"/>
        <v>0</v>
      </c>
      <c r="H257" s="38">
        <f t="shared" si="289"/>
        <v>100000008</v>
      </c>
      <c r="I257" s="38">
        <f>I249+C257</f>
        <v>99999908</v>
      </c>
      <c r="J257" s="38">
        <f t="shared" si="290"/>
        <v>8</v>
      </c>
      <c r="K257" s="38">
        <f>VLOOKUP(C257,D250:G265,4,FALSE)</f>
        <v>0</v>
      </c>
      <c r="L257" s="38">
        <f t="shared" si="294"/>
        <v>0</v>
      </c>
      <c r="M257" s="38">
        <f t="shared" si="291"/>
        <v>0</v>
      </c>
      <c r="N257" s="8">
        <f t="shared" si="292"/>
        <v>0</v>
      </c>
      <c r="O257" s="8"/>
      <c r="P257" s="8"/>
      <c r="Q257" s="7"/>
      <c r="R257" s="7"/>
      <c r="S257" s="7"/>
      <c r="T257" s="7"/>
      <c r="U257" s="7"/>
      <c r="Y257" s="66"/>
    </row>
    <row r="258" spans="1:36" hidden="1">
      <c r="B258" s="94">
        <v>9</v>
      </c>
      <c r="C258" s="38">
        <v>9</v>
      </c>
      <c r="D258" s="38">
        <f>_xlfn.RANK.AVG(H258,H250:H265,1)</f>
        <v>9</v>
      </c>
      <c r="E258" s="137">
        <f>E239</f>
        <v>0</v>
      </c>
      <c r="F258" s="137">
        <f t="shared" ref="F258:G258" si="300">F239</f>
        <v>0</v>
      </c>
      <c r="G258" s="137">
        <f t="shared" si="300"/>
        <v>0</v>
      </c>
      <c r="H258" s="38">
        <f t="shared" si="289"/>
        <v>100000009</v>
      </c>
      <c r="I258" s="38">
        <f>I249+C258</f>
        <v>99999909</v>
      </c>
      <c r="J258" s="38">
        <f t="shared" si="290"/>
        <v>9</v>
      </c>
      <c r="K258" s="38">
        <f>VLOOKUP(C258,D250:G265,4,FALSE)</f>
        <v>0</v>
      </c>
      <c r="L258" s="38">
        <f t="shared" si="294"/>
        <v>0</v>
      </c>
      <c r="M258" s="38">
        <f t="shared" si="291"/>
        <v>0</v>
      </c>
      <c r="N258" s="8">
        <f t="shared" si="292"/>
        <v>0</v>
      </c>
      <c r="O258" s="8"/>
      <c r="P258" s="8"/>
      <c r="Q258" s="7"/>
      <c r="R258" s="7"/>
      <c r="S258" s="7"/>
      <c r="T258" s="7"/>
      <c r="U258" s="7"/>
      <c r="Y258" s="66"/>
    </row>
    <row r="259" spans="1:36" hidden="1">
      <c r="B259" s="94">
        <v>10</v>
      </c>
      <c r="C259" s="38">
        <v>10</v>
      </c>
      <c r="D259" s="38">
        <f>_xlfn.RANK.AVG(H259,H250:H265,1)</f>
        <v>10</v>
      </c>
      <c r="E259" s="137">
        <f t="shared" ref="E259:G259" si="301">E240</f>
        <v>0</v>
      </c>
      <c r="F259" s="137">
        <f t="shared" si="301"/>
        <v>0</v>
      </c>
      <c r="G259" s="137">
        <f t="shared" si="301"/>
        <v>0</v>
      </c>
      <c r="H259" s="38">
        <f t="shared" si="289"/>
        <v>100000010</v>
      </c>
      <c r="I259" s="38">
        <f>I249+C259</f>
        <v>99999910</v>
      </c>
      <c r="J259" s="38">
        <f t="shared" si="290"/>
        <v>10</v>
      </c>
      <c r="K259" s="38">
        <f>VLOOKUP(C259,D250:G265,4,FALSE)</f>
        <v>0</v>
      </c>
      <c r="L259" s="38">
        <f t="shared" si="294"/>
        <v>0</v>
      </c>
      <c r="M259" s="38">
        <f t="shared" si="291"/>
        <v>0</v>
      </c>
      <c r="N259" s="8">
        <f t="shared" si="292"/>
        <v>0</v>
      </c>
      <c r="O259" s="8"/>
      <c r="P259" s="8"/>
      <c r="Q259" s="7"/>
      <c r="R259" s="7"/>
      <c r="S259" s="7"/>
      <c r="T259" s="7"/>
      <c r="U259" s="7"/>
      <c r="Y259" s="66"/>
    </row>
    <row r="260" spans="1:36" hidden="1">
      <c r="B260" s="94">
        <v>11</v>
      </c>
      <c r="C260" s="38">
        <v>11</v>
      </c>
      <c r="D260" s="38">
        <f>_xlfn.RANK.AVG(H260,H250:H265,1)</f>
        <v>11</v>
      </c>
      <c r="E260" s="137">
        <f t="shared" ref="E260:G260" si="302">E241</f>
        <v>0</v>
      </c>
      <c r="F260" s="137">
        <f t="shared" si="302"/>
        <v>0</v>
      </c>
      <c r="G260" s="137">
        <f t="shared" si="302"/>
        <v>0</v>
      </c>
      <c r="H260" s="38">
        <f t="shared" si="289"/>
        <v>100000011</v>
      </c>
      <c r="I260" s="38">
        <f>I249+C260</f>
        <v>99999911</v>
      </c>
      <c r="J260" s="38">
        <f t="shared" si="290"/>
        <v>11</v>
      </c>
      <c r="K260" s="38">
        <f>VLOOKUP(C260,D250:G265,4,FALSE)</f>
        <v>0</v>
      </c>
      <c r="L260" s="38">
        <f t="shared" si="294"/>
        <v>0</v>
      </c>
      <c r="M260" s="38">
        <f t="shared" si="291"/>
        <v>0</v>
      </c>
      <c r="N260" s="8">
        <f t="shared" si="292"/>
        <v>0</v>
      </c>
      <c r="O260" s="8"/>
      <c r="P260" s="8"/>
      <c r="Q260" s="7"/>
      <c r="R260" s="7"/>
      <c r="S260" s="7"/>
      <c r="T260" s="7"/>
      <c r="U260" s="7"/>
      <c r="Y260" s="66"/>
    </row>
    <row r="261" spans="1:36" hidden="1">
      <c r="B261" s="94">
        <v>12</v>
      </c>
      <c r="C261" s="38">
        <v>12</v>
      </c>
      <c r="D261" s="38">
        <f>_xlfn.RANK.AVG(H261,H250:H265,1)</f>
        <v>12</v>
      </c>
      <c r="E261" s="137">
        <f t="shared" ref="E261:G261" si="303">E242</f>
        <v>0</v>
      </c>
      <c r="F261" s="137">
        <f t="shared" si="303"/>
        <v>0</v>
      </c>
      <c r="G261" s="137">
        <f t="shared" si="303"/>
        <v>0</v>
      </c>
      <c r="H261" s="38">
        <f t="shared" si="289"/>
        <v>100000012</v>
      </c>
      <c r="I261" s="38">
        <f>I249+C261</f>
        <v>99999912</v>
      </c>
      <c r="J261" s="38">
        <f t="shared" si="290"/>
        <v>12</v>
      </c>
      <c r="K261" s="38">
        <f>VLOOKUP(C261,D250:G265,4,FALSE)</f>
        <v>0</v>
      </c>
      <c r="L261" s="38">
        <f>IF(K261&lt;0.1,0,IF(K261=K260,1,0))</f>
        <v>0</v>
      </c>
      <c r="M261" s="38">
        <f t="shared" si="291"/>
        <v>0</v>
      </c>
      <c r="N261" s="8">
        <f t="shared" si="292"/>
        <v>0</v>
      </c>
      <c r="O261" s="8"/>
      <c r="P261" s="8"/>
      <c r="Q261" s="7"/>
      <c r="R261" s="7"/>
      <c r="S261" s="7"/>
      <c r="T261" s="7"/>
      <c r="U261" s="7"/>
      <c r="Y261" s="66"/>
    </row>
    <row r="262" spans="1:36" hidden="1">
      <c r="B262" s="94">
        <v>13</v>
      </c>
      <c r="C262" s="38">
        <v>13</v>
      </c>
      <c r="D262" s="38">
        <f>_xlfn.RANK.AVG(H262,H250:H265,1)</f>
        <v>13</v>
      </c>
      <c r="E262" s="137">
        <f t="shared" ref="E262:G262" si="304">E243</f>
        <v>0</v>
      </c>
      <c r="F262" s="137">
        <f t="shared" si="304"/>
        <v>0</v>
      </c>
      <c r="G262" s="137">
        <f t="shared" si="304"/>
        <v>0</v>
      </c>
      <c r="H262" s="38">
        <f t="shared" si="289"/>
        <v>100000013</v>
      </c>
      <c r="I262" s="38">
        <f>I249+C262</f>
        <v>99999913</v>
      </c>
      <c r="J262" s="38">
        <f t="shared" si="290"/>
        <v>13</v>
      </c>
      <c r="K262" s="38">
        <f>VLOOKUP(C262,D250:G265,4,FALSE)</f>
        <v>0</v>
      </c>
      <c r="L262" s="38">
        <f t="shared" ref="L262:L265" si="305">IF(K262&lt;0.1,0,IF(K262=K261,1,0))</f>
        <v>0</v>
      </c>
      <c r="M262" s="38">
        <f t="shared" si="291"/>
        <v>0</v>
      </c>
      <c r="N262" s="8">
        <f t="shared" si="292"/>
        <v>0</v>
      </c>
      <c r="O262" s="8"/>
      <c r="P262" s="8"/>
      <c r="Q262" s="7"/>
      <c r="R262" s="7"/>
      <c r="S262" s="7"/>
      <c r="T262" s="7"/>
      <c r="U262" s="7"/>
      <c r="Y262" s="66"/>
    </row>
    <row r="263" spans="1:36" hidden="1">
      <c r="B263" s="94">
        <v>14</v>
      </c>
      <c r="C263" s="38">
        <v>14</v>
      </c>
      <c r="D263" s="38">
        <f>_xlfn.RANK.AVG(H263,H250:H265,1)</f>
        <v>14</v>
      </c>
      <c r="E263" s="137">
        <f t="shared" ref="E263:G263" si="306">E244</f>
        <v>0</v>
      </c>
      <c r="F263" s="137">
        <f t="shared" si="306"/>
        <v>0</v>
      </c>
      <c r="G263" s="137">
        <f t="shared" si="306"/>
        <v>0</v>
      </c>
      <c r="H263" s="38">
        <f t="shared" si="289"/>
        <v>100000014</v>
      </c>
      <c r="I263" s="38">
        <f>I249+C263</f>
        <v>99999914</v>
      </c>
      <c r="J263" s="38">
        <f t="shared" si="290"/>
        <v>14</v>
      </c>
      <c r="K263" s="38">
        <f>VLOOKUP(C263,D250:G265,4,FALSE)</f>
        <v>0</v>
      </c>
      <c r="L263" s="38">
        <f t="shared" si="305"/>
        <v>0</v>
      </c>
      <c r="M263" s="38">
        <f t="shared" si="291"/>
        <v>0</v>
      </c>
      <c r="N263" s="8">
        <f t="shared" si="292"/>
        <v>0</v>
      </c>
      <c r="O263" s="8"/>
      <c r="P263" s="8"/>
      <c r="Q263" s="7"/>
      <c r="R263" s="7"/>
      <c r="S263" s="7"/>
      <c r="T263" s="7"/>
      <c r="U263" s="7"/>
      <c r="Y263" s="66"/>
    </row>
    <row r="264" spans="1:36" hidden="1">
      <c r="B264" s="94">
        <v>15</v>
      </c>
      <c r="C264" s="38">
        <v>15</v>
      </c>
      <c r="D264" s="38">
        <f>_xlfn.RANK.AVG(H264,H250:H265,1)</f>
        <v>15</v>
      </c>
      <c r="E264" s="137">
        <f t="shared" ref="E264:G264" si="307">E245</f>
        <v>0</v>
      </c>
      <c r="F264" s="137">
        <f t="shared" si="307"/>
        <v>0</v>
      </c>
      <c r="G264" s="137">
        <f t="shared" si="307"/>
        <v>0</v>
      </c>
      <c r="H264" s="38">
        <f t="shared" si="289"/>
        <v>100000015</v>
      </c>
      <c r="I264" s="38">
        <f>I249+C264</f>
        <v>99999915</v>
      </c>
      <c r="J264" s="38">
        <f t="shared" si="290"/>
        <v>15</v>
      </c>
      <c r="K264" s="38">
        <f>VLOOKUP(C264,D250:G265,4,FALSE)</f>
        <v>0</v>
      </c>
      <c r="L264" s="38">
        <f t="shared" si="305"/>
        <v>0</v>
      </c>
      <c r="M264" s="38">
        <f>IF(K264&lt;0.1,0,IF(K265=K264,1,0))</f>
        <v>0</v>
      </c>
      <c r="N264" s="8">
        <f t="shared" si="292"/>
        <v>0</v>
      </c>
      <c r="O264" s="8"/>
      <c r="P264" s="8"/>
      <c r="Q264" s="7"/>
      <c r="R264" s="7"/>
      <c r="S264" s="7"/>
      <c r="T264" s="7"/>
      <c r="U264" s="7"/>
      <c r="Y264" s="66"/>
    </row>
    <row r="265" spans="1:36" hidden="1">
      <c r="B265" s="94">
        <v>16</v>
      </c>
      <c r="C265" s="38">
        <v>16</v>
      </c>
      <c r="D265" s="38">
        <f>_xlfn.RANK.AVG(H265,H250:H265,1)</f>
        <v>16</v>
      </c>
      <c r="E265" s="137">
        <f t="shared" ref="E265:G265" si="308">E246</f>
        <v>0</v>
      </c>
      <c r="F265" s="137">
        <f t="shared" si="308"/>
        <v>0</v>
      </c>
      <c r="G265" s="137">
        <f t="shared" si="308"/>
        <v>0</v>
      </c>
      <c r="H265" s="38">
        <f t="shared" si="289"/>
        <v>100000016</v>
      </c>
      <c r="I265" s="38">
        <f>I249+C265</f>
        <v>99999916</v>
      </c>
      <c r="J265" s="38">
        <f t="shared" si="290"/>
        <v>16</v>
      </c>
      <c r="K265" s="38">
        <f>VLOOKUP(C265,D250:G265,4,FALSE)</f>
        <v>0</v>
      </c>
      <c r="L265" s="38">
        <f t="shared" si="305"/>
        <v>0</v>
      </c>
      <c r="M265" s="38">
        <v>0</v>
      </c>
      <c r="N265" s="8">
        <f t="shared" si="292"/>
        <v>0</v>
      </c>
      <c r="O265" s="8"/>
      <c r="P265" s="8"/>
      <c r="Q265" s="7"/>
      <c r="R265" s="7"/>
      <c r="S265" s="7"/>
      <c r="T265" s="7"/>
      <c r="U265" s="7"/>
      <c r="Y265" s="66"/>
    </row>
    <row r="266" spans="1:36" hidden="1">
      <c r="B266" s="150"/>
      <c r="E266" s="17"/>
      <c r="F266" s="17"/>
      <c r="G266" s="17"/>
      <c r="K266" s="150"/>
      <c r="N266" s="8"/>
      <c r="O266" s="8"/>
      <c r="P266" s="8"/>
      <c r="Q266" s="7"/>
      <c r="R266" s="7"/>
      <c r="S266" s="7"/>
      <c r="T266" s="7"/>
      <c r="U266" s="7"/>
      <c r="Y266" s="66"/>
    </row>
    <row r="267" spans="1:36">
      <c r="A267" s="3" t="s">
        <v>0</v>
      </c>
      <c r="B267" s="141" t="s">
        <v>455</v>
      </c>
      <c r="C267" s="152" t="s">
        <v>456</v>
      </c>
      <c r="D267" s="153" t="s">
        <v>457</v>
      </c>
      <c r="E267" s="3"/>
      <c r="F267" s="3"/>
      <c r="G267" s="67"/>
      <c r="H267" s="3" t="str">
        <f>H214</f>
        <v>line base</v>
      </c>
      <c r="I267" s="3" t="str">
        <f>I214</f>
        <v>step</v>
      </c>
      <c r="J267" s="3"/>
      <c r="K267" s="3"/>
      <c r="L267" s="3"/>
      <c r="M267" s="3"/>
      <c r="N267" s="3"/>
      <c r="O267" s="3"/>
      <c r="P267" s="3"/>
      <c r="Q267" s="3"/>
      <c r="R267" s="3"/>
      <c r="S267" s="3"/>
      <c r="T267" s="3"/>
      <c r="U267" s="3"/>
      <c r="V267" s="3"/>
      <c r="W267" s="3"/>
      <c r="X267" s="3"/>
      <c r="Y267" s="3"/>
      <c r="Z267" s="3"/>
      <c r="AA267" s="3"/>
    </row>
    <row r="268" spans="1:36">
      <c r="A268" s="3" t="str">
        <f>C214</f>
        <v>100H</v>
      </c>
      <c r="B268" s="44" t="s">
        <v>286</v>
      </c>
      <c r="C268" s="44" t="s">
        <v>62</v>
      </c>
      <c r="D268" s="159" t="str">
        <f>CONCATENATE(D226," &amp; ",D237)</f>
        <v xml:space="preserve"> &amp; </v>
      </c>
      <c r="E268" s="37" t="s">
        <v>63</v>
      </c>
      <c r="F268" s="37" t="str">
        <f>F215</f>
        <v>Perf. Minutes</v>
      </c>
      <c r="G268" s="63" t="str">
        <f>G215</f>
        <v>Perf. Seconds</v>
      </c>
      <c r="H268" s="37">
        <f>VLOOKUP(A268,ADMIN2026!$O$146:$Z$166,12,FALSE)</f>
        <v>12</v>
      </c>
      <c r="I268" s="37">
        <f>$I$3</f>
        <v>24</v>
      </c>
      <c r="J268" s="37" t="s">
        <v>79</v>
      </c>
      <c r="K268" s="37" t="s">
        <v>59</v>
      </c>
      <c r="L268" s="37" t="s">
        <v>83</v>
      </c>
      <c r="M268" s="3" t="s">
        <v>132</v>
      </c>
      <c r="N268" s="3" t="s">
        <v>132</v>
      </c>
      <c r="O268" s="3" t="s">
        <v>133</v>
      </c>
      <c r="P268" s="3" t="s">
        <v>193</v>
      </c>
      <c r="Q268" s="3" t="s">
        <v>137</v>
      </c>
      <c r="R268" s="3" t="s">
        <v>192</v>
      </c>
      <c r="S268" s="3" t="s">
        <v>134</v>
      </c>
      <c r="T268" s="3" t="s">
        <v>135</v>
      </c>
      <c r="U268" s="3" t="s">
        <v>194</v>
      </c>
      <c r="V268" s="3" t="s">
        <v>195</v>
      </c>
      <c r="W268" s="3" t="s">
        <v>197</v>
      </c>
      <c r="X268" s="3" t="s">
        <v>136</v>
      </c>
      <c r="Y268" s="3" t="s">
        <v>236</v>
      </c>
      <c r="Z268" s="3" t="s">
        <v>467</v>
      </c>
      <c r="AA268" s="3"/>
    </row>
    <row r="269" spans="1:36">
      <c r="A269" s="64" t="str">
        <f>$A$4</f>
        <v>WOMEN</v>
      </c>
      <c r="B269" s="37" t="s">
        <v>59</v>
      </c>
      <c r="C269" s="37" t="s">
        <v>60</v>
      </c>
      <c r="D269" s="37" t="s">
        <v>61</v>
      </c>
      <c r="E269" s="37" t="s">
        <v>108</v>
      </c>
      <c r="F269" s="37" t="str">
        <f>F216</f>
        <v>Whole mins.</v>
      </c>
      <c r="G269" s="63" t="str">
        <f>G216</f>
        <v>xx.yy or xx.y</v>
      </c>
      <c r="H269" s="37" t="str">
        <f>H216</f>
        <v>line to look up</v>
      </c>
      <c r="I269" s="37"/>
      <c r="J269" s="37" t="s">
        <v>80</v>
      </c>
      <c r="K269" s="37" t="s">
        <v>80</v>
      </c>
      <c r="L269" s="37" t="s">
        <v>80</v>
      </c>
      <c r="M269" s="3" t="s">
        <v>192</v>
      </c>
      <c r="N269" s="3" t="s">
        <v>130</v>
      </c>
      <c r="O269" s="3" t="s">
        <v>130</v>
      </c>
      <c r="P269" s="3" t="s">
        <v>130</v>
      </c>
      <c r="Q269" s="3" t="s">
        <v>131</v>
      </c>
      <c r="R269" s="3" t="s">
        <v>131</v>
      </c>
      <c r="S269" s="3" t="s">
        <v>131</v>
      </c>
      <c r="T269" s="3" t="s">
        <v>131</v>
      </c>
      <c r="U269" s="3" t="s">
        <v>131</v>
      </c>
      <c r="V269" s="3" t="s">
        <v>196</v>
      </c>
      <c r="W269" s="3" t="s">
        <v>196</v>
      </c>
      <c r="X269" s="3" t="s">
        <v>146</v>
      </c>
      <c r="Y269" s="3" t="s">
        <v>237</v>
      </c>
      <c r="Z269" s="3" t="s">
        <v>461</v>
      </c>
      <c r="AA269" s="3"/>
      <c r="AC269" t="str">
        <f>ADMIN2026!$D$12</f>
        <v>B&amp;R</v>
      </c>
      <c r="AD269" t="str">
        <f>ADMIN2026!$D$13</f>
        <v>Chelt</v>
      </c>
      <c r="AE269" t="str">
        <f>ADMIN2026!$D$14</f>
        <v>D&amp;S</v>
      </c>
      <c r="AF269" t="str">
        <f>ADMIN2026!$D$15</f>
        <v>HereF</v>
      </c>
      <c r="AG269" t="str">
        <f>ADMIN2026!$D$16</f>
        <v>K&amp;S</v>
      </c>
      <c r="AH269" t="str">
        <f>ADMIN2026!$D$17</f>
        <v>Tipton</v>
      </c>
      <c r="AI269" t="str">
        <f>ADMIN2026!$D$18</f>
        <v>Worc</v>
      </c>
      <c r="AJ269" t="str">
        <f>ADMIN2026!$D$19</f>
        <v>Yate</v>
      </c>
    </row>
    <row r="270" spans="1:36">
      <c r="B270" s="94">
        <v>1</v>
      </c>
      <c r="C270" s="38" t="str">
        <f>IF(D270="","",HLOOKUP(D270,ADMIN2026!$O$146:$Y$214,H270,FALSE))</f>
        <v/>
      </c>
      <c r="D270" s="38" t="str">
        <f>IF(E270="","",VLOOKUP(E270,ADMIN2026!$B$112:$D$141,2,FALSE))</f>
        <v/>
      </c>
      <c r="E270" s="137" t="str">
        <f>IF(VLOOKUP(I270,D250:H265,5,FALSE)&gt;10000*10000,"",VLOOKUP(I270,D250:H265,2,FALSE))</f>
        <v/>
      </c>
      <c r="F270" s="137" t="str">
        <f>IF(VLOOKUP(I270,D250:H265,5,FALSE)&gt;10000*10000,"",VLOOKUP(I270,D250:H265,3,FALSE))</f>
        <v/>
      </c>
      <c r="G270" s="137" t="str">
        <f>IF(VLOOKUP(I270,D250:H265,5,FALSE)&gt;10000*10000,"",VLOOKUP(I270,D250:H265,4,FALSE))</f>
        <v/>
      </c>
      <c r="H270" s="38">
        <f>IF(E270&gt;101,H268+2*I268,IF(E270&gt;10,H268+I268,IF(E270&gt;0,H268,"")))</f>
        <v>60</v>
      </c>
      <c r="I270" s="38">
        <v>1</v>
      </c>
      <c r="J270" s="38">
        <f>VLOOKUP(B270,ADMIN2026!$B$64:$F$79,3,FALSE)*IF(G270="DQ",0,1)*IF(G270="DNF",0,1)*IF(G270="DNS",0,1)*IF(G270="",0,1)</f>
        <v>0</v>
      </c>
      <c r="K270" s="94">
        <f>J270</f>
        <v>0</v>
      </c>
      <c r="L270" s="38">
        <f>IF(D270="",0,IF(G270="NT",0,IF(G270="DQ",0,IF(G270="DNF",0,IF(G270="DNS",0,IF(F270+G270&lt;0.1,0,IF(60*F270+G270&gt;VLOOKUP(A268,ADMIN2026!$G$91:$I$109,3,FALSE),0,ADMIN2026!$D$89)))))))</f>
        <v>0</v>
      </c>
      <c r="M270" t="e">
        <f>INT(G270/10)</f>
        <v>#VALUE!</v>
      </c>
      <c r="N270" s="8" t="e">
        <f>INT(G270)-10*M270</f>
        <v>#VALUE!</v>
      </c>
      <c r="O270" s="8" t="e">
        <f t="shared" ref="O270:O285" si="309">INT((INT(10*(G270-N270-10*M270)+0.001))/1)</f>
        <v>#VALUE!</v>
      </c>
      <c r="P270" s="8" t="e">
        <f>INT(100*(G270-N270-10*M270-O270/10)+0.5)</f>
        <v>#VALUE!</v>
      </c>
      <c r="Q270" s="7" t="str">
        <f>F270</f>
        <v/>
      </c>
      <c r="R270" s="7" t="e">
        <f>M270</f>
        <v>#VALUE!</v>
      </c>
      <c r="S270" s="7" t="e">
        <f>N270</f>
        <v>#VALUE!</v>
      </c>
      <c r="T270" s="7" t="e">
        <f>O270</f>
        <v>#VALUE!</v>
      </c>
      <c r="U270" s="7" t="e">
        <f>P270</f>
        <v>#VALUE!</v>
      </c>
      <c r="V270" t="str">
        <f>IF(G270="DQ","DQ",IF(G270="NT","NT",IF(G270="DNF","DNF",IF(G270="DNS","DNS",IF(D270="","",IF(F270="",IF(M270&gt;0,CONCATENATE(R270,S270,".",T270),CONCATENATE(S270,".",T270)),CONCATENATE(Q270,":",R270,S270,".",T270)))))))</f>
        <v/>
      </c>
      <c r="W270" t="str">
        <f>IF(G270="DQ","DQ",IF(G270="NT","NT",IF(G270="DNF","DNF",IF(G270="DNS","DNS",IF(D270="","",IF(F270="",IF(M270&gt;0,CONCATENATE(R270,S270,".",T270,U270),CONCATENATE(S270,".",T270,U270)),CONCATENATE(Q270,":",R270,S270,".",T270,U270)))))))</f>
        <v/>
      </c>
      <c r="X270" t="str">
        <f>IF(ADMIN2026!$G$8="Photo-finish timing",W270,V270)</f>
        <v/>
      </c>
      <c r="Y270" s="66" t="str">
        <f>IF(E270="","",IF(ADMIN2026!$G$8=ADMIN2026!$D$8,"",IF(P270&gt;0.5,"error 1/100th entry noted","")))</f>
        <v/>
      </c>
      <c r="Z270" t="str">
        <f>IF(N250&gt;0.5,"TIE?","")</f>
        <v/>
      </c>
      <c r="AC270">
        <f>IF($D270=AC$1,$K270+$L270,0)</f>
        <v>0</v>
      </c>
      <c r="AD270">
        <f t="shared" ref="AD270:AJ285" si="310">IF($D270=AD$1,$K270+$L270,0)</f>
        <v>0</v>
      </c>
      <c r="AE270">
        <f t="shared" si="310"/>
        <v>0</v>
      </c>
      <c r="AF270">
        <f t="shared" si="310"/>
        <v>0</v>
      </c>
      <c r="AG270">
        <f t="shared" si="310"/>
        <v>0</v>
      </c>
      <c r="AH270">
        <f t="shared" si="310"/>
        <v>0</v>
      </c>
      <c r="AI270">
        <f t="shared" si="310"/>
        <v>0</v>
      </c>
      <c r="AJ270">
        <f t="shared" si="310"/>
        <v>0</v>
      </c>
    </row>
    <row r="271" spans="1:36">
      <c r="B271" s="94">
        <v>2</v>
      </c>
      <c r="C271" s="38" t="str">
        <f>IF(D271="","",HLOOKUP(D271,ADMIN2026!$O$146:$Y$214,H271,FALSE))</f>
        <v/>
      </c>
      <c r="D271" s="38" t="str">
        <f>IF(E271="","",VLOOKUP(E271,ADMIN2026!$B$112:$D$141,2,FALSE))</f>
        <v/>
      </c>
      <c r="E271" s="137" t="str">
        <f>IF(VLOOKUP(I271,D250:H265,5,FALSE)&gt;10000*10000,"",VLOOKUP(I271,D250:H265,2,FALSE))</f>
        <v/>
      </c>
      <c r="F271" s="137" t="str">
        <f>IF(VLOOKUP(I271,D250:H265,5,FALSE)&gt;10000*10000,"",VLOOKUP(I271,D250:H265,3,FALSE))</f>
        <v/>
      </c>
      <c r="G271" s="137" t="str">
        <f>IF(VLOOKUP(I271,D250:H265,5,FALSE)&gt;10000*10000,"",VLOOKUP(I271,D250:H265,4,FALSE))</f>
        <v/>
      </c>
      <c r="H271" s="38">
        <f>IF(E271&gt;101,H268+2*I268,IF(E271&gt;10,H268+I268,IF(E271&gt;0,H268,"")))</f>
        <v>60</v>
      </c>
      <c r="I271" s="38">
        <v>2</v>
      </c>
      <c r="J271" s="38">
        <f>VLOOKUP(B271,ADMIN2026!$B$64:$F$79,3,FALSE)*IF(G271="DQ",0,1)*IF(G271="DNF",0,1)*IF(G271="DNS",0,1)*IF(G271="",0,1)</f>
        <v>0</v>
      </c>
      <c r="K271" s="94">
        <f t="shared" ref="K271:K277" si="311">J271</f>
        <v>0</v>
      </c>
      <c r="L271" s="38">
        <f>IF(D271="",0,IF(G271="NT",0,IF(G271="DQ",0,IF(G271="DNF",0,IF(G271="DNS",0,IF(F271+G271&lt;0.1,0,IF(60*F271+G271&gt;VLOOKUP(A268,ADMIN2026!$G$91:$I$109,3,FALSE),0,ADMIN2026!$D$89)))))))</f>
        <v>0</v>
      </c>
      <c r="M271" t="e">
        <f t="shared" ref="M271:M277" si="312">INT(G271/10)</f>
        <v>#VALUE!</v>
      </c>
      <c r="N271" s="8" t="e">
        <f t="shared" ref="N271:N277" si="313">INT(G271)-10*M271</f>
        <v>#VALUE!</v>
      </c>
      <c r="O271" s="8" t="e">
        <f t="shared" si="309"/>
        <v>#VALUE!</v>
      </c>
      <c r="P271" s="8" t="e">
        <f t="shared" ref="P271:P277" si="314">INT(100*(G271-N271-10*M271-O271/10)+0.5)</f>
        <v>#VALUE!</v>
      </c>
      <c r="Q271" s="7" t="str">
        <f t="shared" ref="Q271:Q277" si="315">F271</f>
        <v/>
      </c>
      <c r="R271" s="7" t="e">
        <f t="shared" ref="R271:R277" si="316">M271</f>
        <v>#VALUE!</v>
      </c>
      <c r="S271" s="7" t="e">
        <f t="shared" ref="S271:S277" si="317">N271</f>
        <v>#VALUE!</v>
      </c>
      <c r="T271" s="7" t="e">
        <f t="shared" ref="T271:T277" si="318">O271</f>
        <v>#VALUE!</v>
      </c>
      <c r="U271" s="7" t="e">
        <f t="shared" ref="U271:U277" si="319">P271</f>
        <v>#VALUE!</v>
      </c>
      <c r="V271" t="str">
        <f t="shared" ref="V271:V277" si="320">IF(G271="DQ","DQ",IF(G271="NT","NT",IF(G271="DNF","DNF",IF(G271="DNS","DNS",IF(D271="","",IF(F271="",IF(M271&gt;0,CONCATENATE(R271,S271,".",T271),CONCATENATE(S271,".",T271)),CONCATENATE(Q271,":",R271,S271,".",T271)))))))</f>
        <v/>
      </c>
      <c r="W271" t="str">
        <f t="shared" ref="W271:W277" si="321">IF(G271="DQ","DQ",IF(G271="NT","NT",IF(G271="DNF","DNF",IF(G271="DNS","DNS",IF(D271="","",IF(F271="",IF(M271&gt;0,CONCATENATE(R271,S271,".",T271,U271),CONCATENATE(S271,".",T271,U271)),CONCATENATE(Q271,":",R271,S271,".",T271,U271)))))))</f>
        <v/>
      </c>
      <c r="X271" t="str">
        <f>IF(ADMIN2026!$G$8="Photo-finish timing",W271,V271)</f>
        <v/>
      </c>
      <c r="Y271" s="66" t="str">
        <f>IF(E271="","",IF(ADMIN2026!$G$8=ADMIN2026!$D$8,"",IF(P271&gt;0.5,"error 1/100th entry noted","")))</f>
        <v/>
      </c>
      <c r="Z271" t="str">
        <f t="shared" ref="Z271:Z285" si="322">IF(N251&gt;0.5,"TIE?","")</f>
        <v/>
      </c>
      <c r="AC271">
        <f t="shared" ref="AC271:AC277" si="323">IF($D271=AC$1,$K271+$L271,0)</f>
        <v>0</v>
      </c>
      <c r="AD271">
        <f t="shared" si="310"/>
        <v>0</v>
      </c>
      <c r="AE271">
        <f t="shared" si="310"/>
        <v>0</v>
      </c>
      <c r="AF271">
        <f t="shared" si="310"/>
        <v>0</v>
      </c>
      <c r="AG271">
        <f t="shared" si="310"/>
        <v>0</v>
      </c>
      <c r="AH271">
        <f t="shared" si="310"/>
        <v>0</v>
      </c>
      <c r="AI271">
        <f t="shared" si="310"/>
        <v>0</v>
      </c>
      <c r="AJ271">
        <f t="shared" si="310"/>
        <v>0</v>
      </c>
    </row>
    <row r="272" spans="1:36">
      <c r="B272" s="94">
        <v>3</v>
      </c>
      <c r="C272" s="38" t="str">
        <f>IF(D272="","",HLOOKUP(D272,ADMIN2026!$O$146:$Y$214,H272,FALSE))</f>
        <v/>
      </c>
      <c r="D272" s="38" t="str">
        <f>IF(E272="","",VLOOKUP(E272,ADMIN2026!$B$112:$D$141,2,FALSE))</f>
        <v/>
      </c>
      <c r="E272" s="137" t="str">
        <f>IF(VLOOKUP(I272,D250:H265,5,FALSE)&gt;10000*10000,"",VLOOKUP(I272,D250:H265,2,FALSE))</f>
        <v/>
      </c>
      <c r="F272" s="137" t="str">
        <f>IF(VLOOKUP(I272,D250:H265,5,FALSE)&gt;10000*10000,"",VLOOKUP(I272,D250:H265,3,FALSE))</f>
        <v/>
      </c>
      <c r="G272" s="137" t="str">
        <f>IF(VLOOKUP(I272,D250:H265,5,FALSE)&gt;10000*10000,"",VLOOKUP(I272,D250:H265,4,FALSE))</f>
        <v/>
      </c>
      <c r="H272" s="38">
        <f>IF(E272&gt;101,H268+2*I268,IF(E272&gt;10,H268+I268,IF(E272&gt;0,H268,"")))</f>
        <v>60</v>
      </c>
      <c r="I272" s="38">
        <v>3</v>
      </c>
      <c r="J272" s="38">
        <f>VLOOKUP(B272,ADMIN2026!$B$64:$F$79,3,FALSE)*IF(G272="DQ",0,1)*IF(G272="DNF",0,1)*IF(G272="DNS",0,1)*IF(G272="",0,1)</f>
        <v>0</v>
      </c>
      <c r="K272" s="94">
        <f t="shared" si="311"/>
        <v>0</v>
      </c>
      <c r="L272" s="38">
        <f>IF(D272="",0,IF(G272="NT",0,IF(G272="DQ",0,IF(G272="DNF",0,IF(G272="DNS",0,IF(F272+G272&lt;0.1,0,IF(60*F272+G272&gt;VLOOKUP(A268,ADMIN2026!$G$91:$I$109,3,FALSE),0,ADMIN2026!$D$89)))))))</f>
        <v>0</v>
      </c>
      <c r="M272" t="e">
        <f t="shared" si="312"/>
        <v>#VALUE!</v>
      </c>
      <c r="N272" s="8" t="e">
        <f t="shared" si="313"/>
        <v>#VALUE!</v>
      </c>
      <c r="O272" s="8" t="e">
        <f t="shared" si="309"/>
        <v>#VALUE!</v>
      </c>
      <c r="P272" s="8" t="e">
        <f t="shared" si="314"/>
        <v>#VALUE!</v>
      </c>
      <c r="Q272" s="7" t="str">
        <f t="shared" si="315"/>
        <v/>
      </c>
      <c r="R272" s="7" t="e">
        <f t="shared" si="316"/>
        <v>#VALUE!</v>
      </c>
      <c r="S272" s="7" t="e">
        <f t="shared" si="317"/>
        <v>#VALUE!</v>
      </c>
      <c r="T272" s="7" t="e">
        <f t="shared" si="318"/>
        <v>#VALUE!</v>
      </c>
      <c r="U272" s="7" t="e">
        <f t="shared" si="319"/>
        <v>#VALUE!</v>
      </c>
      <c r="V272" t="str">
        <f t="shared" si="320"/>
        <v/>
      </c>
      <c r="W272" t="str">
        <f t="shared" si="321"/>
        <v/>
      </c>
      <c r="X272" t="str">
        <f>IF(ADMIN2026!$G$8="Photo-finish timing",W272,V272)</f>
        <v/>
      </c>
      <c r="Y272" s="66" t="str">
        <f>IF(E272="","",IF(ADMIN2026!$G$8=ADMIN2026!$D$8,"",IF(P272&gt;0.5,"error 1/100th entry noted","")))</f>
        <v/>
      </c>
      <c r="Z272" t="str">
        <f t="shared" si="322"/>
        <v/>
      </c>
      <c r="AC272">
        <f t="shared" si="323"/>
        <v>0</v>
      </c>
      <c r="AD272">
        <f t="shared" si="310"/>
        <v>0</v>
      </c>
      <c r="AE272">
        <f t="shared" si="310"/>
        <v>0</v>
      </c>
      <c r="AF272">
        <f t="shared" si="310"/>
        <v>0</v>
      </c>
      <c r="AG272">
        <f t="shared" si="310"/>
        <v>0</v>
      </c>
      <c r="AH272">
        <f t="shared" si="310"/>
        <v>0</v>
      </c>
      <c r="AI272">
        <f t="shared" si="310"/>
        <v>0</v>
      </c>
      <c r="AJ272">
        <f t="shared" si="310"/>
        <v>0</v>
      </c>
    </row>
    <row r="273" spans="1:36">
      <c r="B273" s="94">
        <v>4</v>
      </c>
      <c r="C273" s="38" t="str">
        <f>IF(D273="","",HLOOKUP(D273,ADMIN2026!$O$146:$Y$214,H273,FALSE))</f>
        <v/>
      </c>
      <c r="D273" s="38" t="str">
        <f>IF(E273="","",VLOOKUP(E273,ADMIN2026!$B$112:$D$141,2,FALSE))</f>
        <v/>
      </c>
      <c r="E273" s="137" t="str">
        <f>IF(VLOOKUP(I273,D250:H265,5,FALSE)&gt;10000*10000,"",VLOOKUP(I273,D250:H265,2,FALSE))</f>
        <v/>
      </c>
      <c r="F273" s="137" t="str">
        <f>IF(VLOOKUP(I273,D250:H265,5,FALSE)&gt;10000*10000,"",VLOOKUP(I273,D250:H265,3,FALSE))</f>
        <v/>
      </c>
      <c r="G273" s="137" t="str">
        <f>IF(VLOOKUP(I273,D250:H265,5,FALSE)&gt;10000*10000,"",VLOOKUP(I273,D250:H265,4,FALSE))</f>
        <v/>
      </c>
      <c r="H273" s="38">
        <f>IF(E273&gt;101,H268+2*I268,IF(E273&gt;10,H268+I268,IF(E273&gt;0,H268,"")))</f>
        <v>60</v>
      </c>
      <c r="I273" s="38">
        <v>4</v>
      </c>
      <c r="J273" s="38">
        <f>VLOOKUP(B273,ADMIN2026!$B$64:$F$79,3,FALSE)*IF(G273="DQ",0,1)*IF(G273="DNF",0,1)*IF(G273="DNS",0,1)*IF(G273="",0,1)</f>
        <v>0</v>
      </c>
      <c r="K273" s="94">
        <f t="shared" si="311"/>
        <v>0</v>
      </c>
      <c r="L273" s="38">
        <f>IF(D273="",0,IF(G273="NT",0,IF(G273="DQ",0,IF(G273="DNF",0,IF(G273="DNS",0,IF(F273+G273&lt;0.1,0,IF(60*F273+G273&gt;VLOOKUP(A268,ADMIN2026!$G$91:$I$109,3,FALSE),0,ADMIN2026!$D$89)))))))</f>
        <v>0</v>
      </c>
      <c r="M273" t="e">
        <f t="shared" si="312"/>
        <v>#VALUE!</v>
      </c>
      <c r="N273" s="8" t="e">
        <f t="shared" si="313"/>
        <v>#VALUE!</v>
      </c>
      <c r="O273" s="8" t="e">
        <f t="shared" si="309"/>
        <v>#VALUE!</v>
      </c>
      <c r="P273" s="8" t="e">
        <f t="shared" si="314"/>
        <v>#VALUE!</v>
      </c>
      <c r="Q273" s="7" t="str">
        <f t="shared" si="315"/>
        <v/>
      </c>
      <c r="R273" s="7" t="e">
        <f t="shared" si="316"/>
        <v>#VALUE!</v>
      </c>
      <c r="S273" s="7" t="e">
        <f t="shared" si="317"/>
        <v>#VALUE!</v>
      </c>
      <c r="T273" s="7" t="e">
        <f t="shared" si="318"/>
        <v>#VALUE!</v>
      </c>
      <c r="U273" s="7" t="e">
        <f t="shared" si="319"/>
        <v>#VALUE!</v>
      </c>
      <c r="V273" t="str">
        <f t="shared" si="320"/>
        <v/>
      </c>
      <c r="W273" t="str">
        <f t="shared" si="321"/>
        <v/>
      </c>
      <c r="X273" t="str">
        <f>IF(ADMIN2026!$G$8="Photo-finish timing",W273,V273)</f>
        <v/>
      </c>
      <c r="Y273" s="66" t="str">
        <f>IF(E273="","",IF(ADMIN2026!$G$8=ADMIN2026!$D$8,"",IF(P273&gt;0.5,"error 1/100th entry noted","")))</f>
        <v/>
      </c>
      <c r="Z273" t="str">
        <f t="shared" si="322"/>
        <v/>
      </c>
      <c r="AC273">
        <f t="shared" si="323"/>
        <v>0</v>
      </c>
      <c r="AD273">
        <f t="shared" si="310"/>
        <v>0</v>
      </c>
      <c r="AE273">
        <f t="shared" si="310"/>
        <v>0</v>
      </c>
      <c r="AF273">
        <f t="shared" si="310"/>
        <v>0</v>
      </c>
      <c r="AG273">
        <f t="shared" si="310"/>
        <v>0</v>
      </c>
      <c r="AH273">
        <f t="shared" si="310"/>
        <v>0</v>
      </c>
      <c r="AI273">
        <f t="shared" si="310"/>
        <v>0</v>
      </c>
      <c r="AJ273">
        <f t="shared" si="310"/>
        <v>0</v>
      </c>
    </row>
    <row r="274" spans="1:36">
      <c r="B274" s="94">
        <v>5</v>
      </c>
      <c r="C274" s="38" t="str">
        <f>IF(D274="","",HLOOKUP(D274,ADMIN2026!$O$146:$Y$214,H274,FALSE))</f>
        <v/>
      </c>
      <c r="D274" s="38" t="str">
        <f>IF(E274="","",VLOOKUP(E274,ADMIN2026!$B$112:$D$141,2,FALSE))</f>
        <v/>
      </c>
      <c r="E274" s="137" t="str">
        <f>IF(VLOOKUP(I274,D250:H265,5,FALSE)&gt;10000*10000,"",VLOOKUP(I274,D250:H265,2,FALSE))</f>
        <v/>
      </c>
      <c r="F274" s="137" t="str">
        <f>IF(VLOOKUP(I274,D250:H265,5,FALSE)&gt;10000*10000,"",VLOOKUP(I274,D250:H265,3,FALSE))</f>
        <v/>
      </c>
      <c r="G274" s="137" t="str">
        <f>IF(VLOOKUP(I274,D250:H265,5,FALSE)&gt;10000*10000,"",VLOOKUP(I274,D250:H265,4,FALSE))</f>
        <v/>
      </c>
      <c r="H274" s="38">
        <f>IF(E274&gt;101,H268+2*I268,IF(E274&gt;10,H268+I268,IF(E274&gt;0,H268,"")))</f>
        <v>60</v>
      </c>
      <c r="I274" s="38">
        <v>5</v>
      </c>
      <c r="J274" s="38">
        <f>VLOOKUP(B274,ADMIN2026!$B$64:$F$79,3,FALSE)*IF(G274="DQ",0,1)*IF(G274="DNF",0,1)*IF(G274="DNS",0,1)*IF(G274="",0,1)</f>
        <v>0</v>
      </c>
      <c r="K274" s="94">
        <f t="shared" si="311"/>
        <v>0</v>
      </c>
      <c r="L274" s="38">
        <f>IF(D274="",0,IF(G274="NT",0,IF(G274="DQ",0,IF(G274="DNF",0,IF(G274="DNS",0,IF(F274+G274&lt;0.1,0,IF(60*F274+G274&gt;VLOOKUP(A268,ADMIN2026!$G$91:$I$109,3,FALSE),0,ADMIN2026!$D$89)))))))</f>
        <v>0</v>
      </c>
      <c r="M274" t="e">
        <f t="shared" si="312"/>
        <v>#VALUE!</v>
      </c>
      <c r="N274" s="8" t="e">
        <f t="shared" si="313"/>
        <v>#VALUE!</v>
      </c>
      <c r="O274" s="8" t="e">
        <f t="shared" si="309"/>
        <v>#VALUE!</v>
      </c>
      <c r="P274" s="8" t="e">
        <f t="shared" si="314"/>
        <v>#VALUE!</v>
      </c>
      <c r="Q274" s="7" t="str">
        <f t="shared" si="315"/>
        <v/>
      </c>
      <c r="R274" s="7" t="e">
        <f t="shared" si="316"/>
        <v>#VALUE!</v>
      </c>
      <c r="S274" s="7" t="e">
        <f t="shared" si="317"/>
        <v>#VALUE!</v>
      </c>
      <c r="T274" s="7" t="e">
        <f t="shared" si="318"/>
        <v>#VALUE!</v>
      </c>
      <c r="U274" s="7" t="e">
        <f t="shared" si="319"/>
        <v>#VALUE!</v>
      </c>
      <c r="V274" t="str">
        <f t="shared" si="320"/>
        <v/>
      </c>
      <c r="W274" t="str">
        <f t="shared" si="321"/>
        <v/>
      </c>
      <c r="X274" t="str">
        <f>IF(ADMIN2026!$G$8="Photo-finish timing",W274,V274)</f>
        <v/>
      </c>
      <c r="Y274" s="66" t="str">
        <f>IF(E274="","",IF(ADMIN2026!$G$8=ADMIN2026!$D$8,"",IF(P274&gt;0.5,"error 1/100th entry noted","")))</f>
        <v/>
      </c>
      <c r="Z274" t="str">
        <f t="shared" si="322"/>
        <v/>
      </c>
      <c r="AC274">
        <f t="shared" si="323"/>
        <v>0</v>
      </c>
      <c r="AD274">
        <f t="shared" si="310"/>
        <v>0</v>
      </c>
      <c r="AE274">
        <f t="shared" si="310"/>
        <v>0</v>
      </c>
      <c r="AF274">
        <f t="shared" si="310"/>
        <v>0</v>
      </c>
      <c r="AG274">
        <f t="shared" si="310"/>
        <v>0</v>
      </c>
      <c r="AH274">
        <f t="shared" si="310"/>
        <v>0</v>
      </c>
      <c r="AI274">
        <f t="shared" si="310"/>
        <v>0</v>
      </c>
      <c r="AJ274">
        <f t="shared" si="310"/>
        <v>0</v>
      </c>
    </row>
    <row r="275" spans="1:36">
      <c r="B275" s="94">
        <v>6</v>
      </c>
      <c r="C275" s="38" t="str">
        <f>IF(D275="","",HLOOKUP(D275,ADMIN2026!$O$146:$Y$214,H275,FALSE))</f>
        <v/>
      </c>
      <c r="D275" s="38" t="str">
        <f>IF(E275="","",VLOOKUP(E275,ADMIN2026!$B$112:$D$141,2,FALSE))</f>
        <v/>
      </c>
      <c r="E275" s="137" t="str">
        <f>IF(VLOOKUP(I275,D250:H265,5,FALSE)&gt;10000*10000,"",VLOOKUP(I275,D250:H265,2,FALSE))</f>
        <v/>
      </c>
      <c r="F275" s="137" t="str">
        <f>IF(VLOOKUP(I275,D250:H265,5,FALSE)&gt;10000*10000,"",VLOOKUP(I275,D250:H265,3,FALSE))</f>
        <v/>
      </c>
      <c r="G275" s="137" t="str">
        <f>IF(VLOOKUP(I275,D250:H265,5,FALSE)&gt;10000*10000,"",VLOOKUP(I275,D250:H265,4,FALSE))</f>
        <v/>
      </c>
      <c r="H275" s="38">
        <f>IF(E275&gt;101,H268+2*I268,IF(E275&gt;10,H268+I268,IF(E275&gt;0,H268,"")))</f>
        <v>60</v>
      </c>
      <c r="I275" s="38">
        <v>6</v>
      </c>
      <c r="J275" s="38">
        <f>VLOOKUP(B275,ADMIN2026!$B$64:$F$79,3,FALSE)*IF(G275="DQ",0,1)*IF(G275="DNF",0,1)*IF(G275="DNS",0,1)*IF(G275="",0,1)</f>
        <v>0</v>
      </c>
      <c r="K275" s="94">
        <f t="shared" si="311"/>
        <v>0</v>
      </c>
      <c r="L275" s="38">
        <f>IF(D275="",0,IF(G275="NT",0,IF(G275="DQ",0,IF(G275="DNF",0,IF(G275="DNS",0,IF(F275+G275&lt;0.1,0,IF(60*F275+G275&gt;VLOOKUP(A268,ADMIN2026!$G$91:$I$109,3,FALSE),0,ADMIN2026!$D$89)))))))</f>
        <v>0</v>
      </c>
      <c r="M275" t="e">
        <f t="shared" si="312"/>
        <v>#VALUE!</v>
      </c>
      <c r="N275" s="8" t="e">
        <f t="shared" si="313"/>
        <v>#VALUE!</v>
      </c>
      <c r="O275" s="8" t="e">
        <f t="shared" si="309"/>
        <v>#VALUE!</v>
      </c>
      <c r="P275" s="8" t="e">
        <f t="shared" si="314"/>
        <v>#VALUE!</v>
      </c>
      <c r="Q275" s="7" t="str">
        <f t="shared" si="315"/>
        <v/>
      </c>
      <c r="R275" s="7" t="e">
        <f t="shared" si="316"/>
        <v>#VALUE!</v>
      </c>
      <c r="S275" s="7" t="e">
        <f t="shared" si="317"/>
        <v>#VALUE!</v>
      </c>
      <c r="T275" s="7" t="e">
        <f t="shared" si="318"/>
        <v>#VALUE!</v>
      </c>
      <c r="U275" s="7" t="e">
        <f t="shared" si="319"/>
        <v>#VALUE!</v>
      </c>
      <c r="V275" t="str">
        <f t="shared" si="320"/>
        <v/>
      </c>
      <c r="W275" t="str">
        <f t="shared" si="321"/>
        <v/>
      </c>
      <c r="X275" t="str">
        <f>IF(ADMIN2026!$G$8="Photo-finish timing",W275,V275)</f>
        <v/>
      </c>
      <c r="Y275" s="66" t="str">
        <f>IF(E275="","",IF(ADMIN2026!$G$8=ADMIN2026!$D$8,"",IF(P275&gt;0.5,"error 1/100th entry noted","")))</f>
        <v/>
      </c>
      <c r="Z275" t="str">
        <f t="shared" si="322"/>
        <v/>
      </c>
      <c r="AC275">
        <f t="shared" si="323"/>
        <v>0</v>
      </c>
      <c r="AD275">
        <f t="shared" si="310"/>
        <v>0</v>
      </c>
      <c r="AE275">
        <f t="shared" si="310"/>
        <v>0</v>
      </c>
      <c r="AF275">
        <f t="shared" si="310"/>
        <v>0</v>
      </c>
      <c r="AG275">
        <f t="shared" si="310"/>
        <v>0</v>
      </c>
      <c r="AH275">
        <f t="shared" si="310"/>
        <v>0</v>
      </c>
      <c r="AI275">
        <f t="shared" si="310"/>
        <v>0</v>
      </c>
      <c r="AJ275">
        <f t="shared" si="310"/>
        <v>0</v>
      </c>
    </row>
    <row r="276" spans="1:36">
      <c r="B276" s="94">
        <v>7</v>
      </c>
      <c r="C276" s="38" t="str">
        <f>IF(D276="","",HLOOKUP(D276,ADMIN2026!$O$146:$Y$214,H276,FALSE))</f>
        <v/>
      </c>
      <c r="D276" s="38" t="str">
        <f>IF(E276="","",VLOOKUP(E276,ADMIN2026!$B$112:$D$141,2,FALSE))</f>
        <v/>
      </c>
      <c r="E276" s="137" t="str">
        <f>IF(VLOOKUP(I276,D250:H265,5,FALSE)&gt;10000*10000,"",VLOOKUP(I276,D250:H265,2,FALSE))</f>
        <v/>
      </c>
      <c r="F276" s="137" t="str">
        <f>IF(VLOOKUP(I276,D250:H265,5,FALSE)&gt;10000*10000,"",VLOOKUP(I276,D250:H265,3,FALSE))</f>
        <v/>
      </c>
      <c r="G276" s="137" t="str">
        <f>IF(VLOOKUP(I276,D250:H265,5,FALSE)&gt;10000*10000,"",VLOOKUP(I276,D250:H265,4,FALSE))</f>
        <v/>
      </c>
      <c r="H276" s="38">
        <f>IF(E276&gt;101,H268+2*I268,IF(E276&gt;10,H268+I268,IF(E276&gt;0,H268,"")))</f>
        <v>60</v>
      </c>
      <c r="I276" s="38">
        <v>7</v>
      </c>
      <c r="J276" s="38">
        <f>VLOOKUP(B276,ADMIN2026!$B$64:$F$79,3,FALSE)*IF(G276="DQ",0,1)*IF(G276="DNF",0,1)*IF(G276="DNS",0,1)*IF(G276="",0,1)</f>
        <v>0</v>
      </c>
      <c r="K276" s="94">
        <f t="shared" si="311"/>
        <v>0</v>
      </c>
      <c r="L276" s="38">
        <f>IF(D276="",0,IF(G276="NT",0,IF(G276="DQ",0,IF(G276="DNF",0,IF(G276="DNS",0,IF(F276+G276&lt;0.1,0,IF(60*F276+G276&gt;VLOOKUP(A268,ADMIN2026!$G$91:$I$109,3,FALSE),0,ADMIN2026!$D$89)))))))</f>
        <v>0</v>
      </c>
      <c r="M276" t="e">
        <f t="shared" si="312"/>
        <v>#VALUE!</v>
      </c>
      <c r="N276" s="8" t="e">
        <f t="shared" si="313"/>
        <v>#VALUE!</v>
      </c>
      <c r="O276" s="8" t="e">
        <f t="shared" si="309"/>
        <v>#VALUE!</v>
      </c>
      <c r="P276" s="8" t="e">
        <f t="shared" si="314"/>
        <v>#VALUE!</v>
      </c>
      <c r="Q276" s="7" t="str">
        <f t="shared" si="315"/>
        <v/>
      </c>
      <c r="R276" s="7" t="e">
        <f t="shared" si="316"/>
        <v>#VALUE!</v>
      </c>
      <c r="S276" s="7" t="e">
        <f t="shared" si="317"/>
        <v>#VALUE!</v>
      </c>
      <c r="T276" s="7" t="e">
        <f t="shared" si="318"/>
        <v>#VALUE!</v>
      </c>
      <c r="U276" s="7" t="e">
        <f t="shared" si="319"/>
        <v>#VALUE!</v>
      </c>
      <c r="V276" t="str">
        <f t="shared" si="320"/>
        <v/>
      </c>
      <c r="W276" t="str">
        <f t="shared" si="321"/>
        <v/>
      </c>
      <c r="X276" t="str">
        <f>IF(ADMIN2026!$G$8="Photo-finish timing",W276,V276)</f>
        <v/>
      </c>
      <c r="Y276" s="66" t="str">
        <f>IF(E276="","",IF(ADMIN2026!$G$8=ADMIN2026!$D$8,"",IF(P276&gt;0.5,"error 1/100th entry noted","")))</f>
        <v/>
      </c>
      <c r="Z276" t="str">
        <f t="shared" si="322"/>
        <v/>
      </c>
      <c r="AC276">
        <f t="shared" si="323"/>
        <v>0</v>
      </c>
      <c r="AD276">
        <f t="shared" si="310"/>
        <v>0</v>
      </c>
      <c r="AE276">
        <f t="shared" si="310"/>
        <v>0</v>
      </c>
      <c r="AF276">
        <f t="shared" si="310"/>
        <v>0</v>
      </c>
      <c r="AG276">
        <f t="shared" si="310"/>
        <v>0</v>
      </c>
      <c r="AH276">
        <f t="shared" si="310"/>
        <v>0</v>
      </c>
      <c r="AI276">
        <f t="shared" si="310"/>
        <v>0</v>
      </c>
      <c r="AJ276">
        <f t="shared" si="310"/>
        <v>0</v>
      </c>
    </row>
    <row r="277" spans="1:36">
      <c r="B277" s="94">
        <v>8</v>
      </c>
      <c r="C277" s="38" t="str">
        <f>IF(D277="","",HLOOKUP(D277,ADMIN2026!$O$146:$Y$214,H277,FALSE))</f>
        <v/>
      </c>
      <c r="D277" s="38" t="str">
        <f>IF(E277="","",VLOOKUP(E277,ADMIN2026!$B$112:$D$141,2,FALSE))</f>
        <v/>
      </c>
      <c r="E277" s="137" t="str">
        <f>IF(VLOOKUP(I277,D250:H265,5,FALSE)&gt;10000*10000,"",VLOOKUP(I277,D250:H265,2,FALSE))</f>
        <v/>
      </c>
      <c r="F277" s="137" t="str">
        <f>IF(VLOOKUP(I277,D250:H265,5,FALSE)&gt;10000*10000,"",VLOOKUP(I277,D250:H265,3,FALSE))</f>
        <v/>
      </c>
      <c r="G277" s="137" t="str">
        <f>IF(VLOOKUP(I277,D250:H265,5,FALSE)&gt;10000*10000,"",VLOOKUP(I277,D250:H265,4,FALSE))</f>
        <v/>
      </c>
      <c r="H277" s="38">
        <f>IF(E277&gt;101,H268+2*I268,IF(E277&gt;10,H268+I268,IF(E277&gt;0,H268,"")))</f>
        <v>60</v>
      </c>
      <c r="I277" s="38">
        <v>8</v>
      </c>
      <c r="J277" s="38">
        <f>VLOOKUP(B277,ADMIN2026!$B$64:$F$79,3,FALSE)*IF(G277="DQ",0,1)*IF(G277="DNF",0,1)*IF(G277="DNS",0,1)*IF(G277="",0,1)</f>
        <v>0</v>
      </c>
      <c r="K277" s="94">
        <f t="shared" si="311"/>
        <v>0</v>
      </c>
      <c r="L277" s="38">
        <f>IF(D277="",0,IF(G277="NT",0,IF(G277="DQ",0,IF(G277="DNF",0,IF(G277="DNS",0,IF(F277+G277&lt;0.1,0,IF(60*F277+G277&gt;VLOOKUP(A268,ADMIN2026!$G$91:$I$109,3,FALSE),0,ADMIN2026!$D$89)))))))</f>
        <v>0</v>
      </c>
      <c r="M277" t="e">
        <f t="shared" si="312"/>
        <v>#VALUE!</v>
      </c>
      <c r="N277" s="8" t="e">
        <f t="shared" si="313"/>
        <v>#VALUE!</v>
      </c>
      <c r="O277" s="8" t="e">
        <f t="shared" si="309"/>
        <v>#VALUE!</v>
      </c>
      <c r="P277" s="8" t="e">
        <f t="shared" si="314"/>
        <v>#VALUE!</v>
      </c>
      <c r="Q277" s="7" t="str">
        <f t="shared" si="315"/>
        <v/>
      </c>
      <c r="R277" s="7" t="e">
        <f t="shared" si="316"/>
        <v>#VALUE!</v>
      </c>
      <c r="S277" s="7" t="e">
        <f t="shared" si="317"/>
        <v>#VALUE!</v>
      </c>
      <c r="T277" s="7" t="e">
        <f t="shared" si="318"/>
        <v>#VALUE!</v>
      </c>
      <c r="U277" s="7" t="e">
        <f t="shared" si="319"/>
        <v>#VALUE!</v>
      </c>
      <c r="V277" t="str">
        <f t="shared" si="320"/>
        <v/>
      </c>
      <c r="W277" t="str">
        <f t="shared" si="321"/>
        <v/>
      </c>
      <c r="X277" t="str">
        <f>IF(ADMIN2026!$G$8="Photo-finish timing",W277,V277)</f>
        <v/>
      </c>
      <c r="Y277" s="66" t="str">
        <f>IF(E277="","",IF(ADMIN2026!$G$8=ADMIN2026!$D$8,"",IF(P277&gt;0.5,"error 1/100th entry noted","")))</f>
        <v/>
      </c>
      <c r="Z277" t="str">
        <f t="shared" si="322"/>
        <v/>
      </c>
      <c r="AC277">
        <f t="shared" si="323"/>
        <v>0</v>
      </c>
      <c r="AD277">
        <f t="shared" si="310"/>
        <v>0</v>
      </c>
      <c r="AE277">
        <f t="shared" si="310"/>
        <v>0</v>
      </c>
      <c r="AF277">
        <f t="shared" si="310"/>
        <v>0</v>
      </c>
      <c r="AG277">
        <f t="shared" si="310"/>
        <v>0</v>
      </c>
      <c r="AH277">
        <f t="shared" si="310"/>
        <v>0</v>
      </c>
      <c r="AI277">
        <f t="shared" si="310"/>
        <v>0</v>
      </c>
      <c r="AJ277">
        <f t="shared" si="310"/>
        <v>0</v>
      </c>
    </row>
    <row r="278" spans="1:36">
      <c r="B278" s="94">
        <v>9</v>
      </c>
      <c r="C278" s="38" t="str">
        <f>IF(D278="","",HLOOKUP(D278,ADMIN2026!$O$146:$Y$214,H278,FALSE))</f>
        <v/>
      </c>
      <c r="D278" s="38" t="str">
        <f>IF(E278="","",VLOOKUP(E278,ADMIN2026!$B$112:$D$141,2,FALSE))</f>
        <v/>
      </c>
      <c r="E278" s="137" t="str">
        <f>IF(VLOOKUP(I278,D250:H265,5,FALSE)&gt;10000*10000,"",VLOOKUP(I278,D250:H265,2,FALSE))</f>
        <v/>
      </c>
      <c r="F278" s="137" t="str">
        <f>IF(VLOOKUP(I278,D250:H265,5,FALSE)&gt;10000*10000,"",VLOOKUP(I278,D250:H265,3,FALSE))</f>
        <v/>
      </c>
      <c r="G278" s="137" t="str">
        <f>IF(VLOOKUP(I278,D250:H265,5,FALSE)&gt;10000*10000,"",VLOOKUP(I278,D250:H265,4,FALSE))</f>
        <v/>
      </c>
      <c r="H278" s="38">
        <f>IF(E278&gt;101,H268+2*I268,IF(E278&gt;10,H268+I268,IF(E278&gt;0,H268,"")))</f>
        <v>60</v>
      </c>
      <c r="I278" s="38">
        <v>9</v>
      </c>
      <c r="J278" s="38">
        <f>VLOOKUP(B278,ADMIN2026!$B$64:$F$79,3,FALSE)*IF(G278="DQ",0,1)*IF(G278="DNF",0,1)*IF(G278="DNS",0,1)*IF(G278="",0,1)</f>
        <v>0</v>
      </c>
      <c r="K278" s="94">
        <f>J278</f>
        <v>0</v>
      </c>
      <c r="L278" s="38">
        <f>IF(D278="",0,IF(G278="NT",0,IF(G278="DQ",0,IF(G278="DNF",0,IF(G278="DNS",0,IF(F278+G278&lt;0.1,0,IF(60*F278+G278&gt;VLOOKUP(A268,ADMIN2026!$G$91:$I$109,3,FALSE),0,ADMIN2026!$D$89)))))))</f>
        <v>0</v>
      </c>
      <c r="M278" t="e">
        <f>INT(G278/10)</f>
        <v>#VALUE!</v>
      </c>
      <c r="N278" s="8" t="e">
        <f>INT(G278)-10*M278</f>
        <v>#VALUE!</v>
      </c>
      <c r="O278" s="8" t="e">
        <f t="shared" si="309"/>
        <v>#VALUE!</v>
      </c>
      <c r="P278" s="8" t="e">
        <f>INT(100*(G278-N278-10*M278-O278/10)+0.5)</f>
        <v>#VALUE!</v>
      </c>
      <c r="Q278" s="7" t="str">
        <f>F278</f>
        <v/>
      </c>
      <c r="R278" s="7" t="e">
        <f>M278</f>
        <v>#VALUE!</v>
      </c>
      <c r="S278" s="7" t="e">
        <f>N278</f>
        <v>#VALUE!</v>
      </c>
      <c r="T278" s="7" t="e">
        <f>O278</f>
        <v>#VALUE!</v>
      </c>
      <c r="U278" s="7" t="e">
        <f>P278</f>
        <v>#VALUE!</v>
      </c>
      <c r="V278" t="str">
        <f>IF(G278="DQ","DQ",IF(G278="NT","NT",IF(G278="DNF","DNF",IF(G278="DNS","DNS",IF(D278="","",IF(F278="",IF(M278&gt;0,CONCATENATE(R278,S278,".",T278),CONCATENATE(S278,".",T278)),CONCATENATE(Q278,":",R278,S278,".",T278)))))))</f>
        <v/>
      </c>
      <c r="W278" t="str">
        <f>IF(G278="DQ","DQ",IF(G278="NT","NT",IF(G278="DNF","DNF",IF(G278="DNS","DNS",IF(D278="","",IF(F278="",IF(M278&gt;0,CONCATENATE(R278,S278,".",T278,U278),CONCATENATE(S278,".",T278,U278)),CONCATENATE(Q278,":",R278,S278,".",T278,U278)))))))</f>
        <v/>
      </c>
      <c r="X278" t="str">
        <f>IF(ADMIN2026!$G$8="Photo-finish timing",W278,V278)</f>
        <v/>
      </c>
      <c r="Y278" s="66" t="str">
        <f>IF(E278="","",IF(ADMIN2026!$G$8=ADMIN2026!$D$8,"",IF(P278&gt;0.5,"error 1/100th entry noted","")))</f>
        <v/>
      </c>
      <c r="Z278" t="str">
        <f t="shared" si="322"/>
        <v/>
      </c>
      <c r="AC278">
        <f>IF($D278=AC$1,$K278+$L278,0)</f>
        <v>0</v>
      </c>
      <c r="AD278">
        <f t="shared" si="310"/>
        <v>0</v>
      </c>
      <c r="AE278">
        <f t="shared" si="310"/>
        <v>0</v>
      </c>
      <c r="AF278">
        <f t="shared" si="310"/>
        <v>0</v>
      </c>
      <c r="AG278">
        <f t="shared" si="310"/>
        <v>0</v>
      </c>
      <c r="AH278">
        <f t="shared" si="310"/>
        <v>0</v>
      </c>
      <c r="AI278">
        <f t="shared" si="310"/>
        <v>0</v>
      </c>
      <c r="AJ278">
        <f t="shared" si="310"/>
        <v>0</v>
      </c>
    </row>
    <row r="279" spans="1:36">
      <c r="B279" s="94">
        <v>10</v>
      </c>
      <c r="C279" s="38" t="str">
        <f>IF(D279="","",HLOOKUP(D279,ADMIN2026!$O$146:$Y$214,H279,FALSE))</f>
        <v/>
      </c>
      <c r="D279" s="38" t="str">
        <f>IF(E279="","",VLOOKUP(E279,ADMIN2026!$B$112:$D$141,2,FALSE))</f>
        <v/>
      </c>
      <c r="E279" s="137" t="str">
        <f>IF(VLOOKUP(I279,D250:H265,5,FALSE)&gt;10000*10000,"",VLOOKUP(I279,D250:H265,2,FALSE))</f>
        <v/>
      </c>
      <c r="F279" s="137" t="str">
        <f>IF(VLOOKUP(I279,D250:H265,5,FALSE)&gt;10000*10000,"",VLOOKUP(I279,D250:H265,3,FALSE))</f>
        <v/>
      </c>
      <c r="G279" s="137" t="str">
        <f>IF(VLOOKUP(I279,D250:H265,5,FALSE)&gt;10000*10000,"",VLOOKUP(I279,D250:H265,4,FALSE))</f>
        <v/>
      </c>
      <c r="H279" s="38">
        <f>IF(E279&gt;101,H268+2*I268,IF(E279&gt;10,H268+I268,IF(E279&gt;0,H268,"")))</f>
        <v>60</v>
      </c>
      <c r="I279" s="38">
        <v>10</v>
      </c>
      <c r="J279" s="38">
        <f>VLOOKUP(B279,ADMIN2026!$B$64:$F$79,3,FALSE)*IF(G279="DQ",0,1)*IF(G279="DNF",0,1)*IF(G279="DNS",0,1)*IF(G279="",0,1)</f>
        <v>0</v>
      </c>
      <c r="K279" s="94">
        <f t="shared" ref="K279:K285" si="324">J279</f>
        <v>0</v>
      </c>
      <c r="L279" s="38">
        <f>IF(D279="",0,IF(G279="NT",0,IF(G279="DQ",0,IF(G279="DNF",0,IF(G279="DNS",0,IF(F279+G279&lt;0.1,0,IF(60*F279+G279&gt;VLOOKUP(A268,ADMIN2026!$G$91:$I$109,3,FALSE),0,ADMIN2026!$D$89)))))))</f>
        <v>0</v>
      </c>
      <c r="M279" t="e">
        <f t="shared" ref="M279:M285" si="325">INT(G279/10)</f>
        <v>#VALUE!</v>
      </c>
      <c r="N279" s="8" t="e">
        <f t="shared" ref="N279:N285" si="326">INT(G279)-10*M279</f>
        <v>#VALUE!</v>
      </c>
      <c r="O279" s="8" t="e">
        <f t="shared" si="309"/>
        <v>#VALUE!</v>
      </c>
      <c r="P279" s="8" t="e">
        <f t="shared" ref="P279:P285" si="327">INT(100*(G279-N279-10*M279-O279/10)+0.5)</f>
        <v>#VALUE!</v>
      </c>
      <c r="Q279" s="7" t="str">
        <f t="shared" ref="Q279:Q285" si="328">F279</f>
        <v/>
      </c>
      <c r="R279" s="7" t="e">
        <f t="shared" ref="R279:R285" si="329">M279</f>
        <v>#VALUE!</v>
      </c>
      <c r="S279" s="7" t="e">
        <f t="shared" ref="S279:S285" si="330">N279</f>
        <v>#VALUE!</v>
      </c>
      <c r="T279" s="7" t="e">
        <f t="shared" ref="T279:T285" si="331">O279</f>
        <v>#VALUE!</v>
      </c>
      <c r="U279" s="7" t="e">
        <f t="shared" ref="U279:U285" si="332">P279</f>
        <v>#VALUE!</v>
      </c>
      <c r="V279" t="str">
        <f t="shared" ref="V279:V285" si="333">IF(G279="DQ","DQ",IF(G279="NT","NT",IF(G279="DNF","DNF",IF(G279="DNS","DNS",IF(D279="","",IF(F279="",IF(M279&gt;0,CONCATENATE(R279,S279,".",T279),CONCATENATE(S279,".",T279)),CONCATENATE(Q279,":",R279,S279,".",T279)))))))</f>
        <v/>
      </c>
      <c r="W279" t="str">
        <f t="shared" ref="W279:W285" si="334">IF(G279="DQ","DQ",IF(G279="NT","NT",IF(G279="DNF","DNF",IF(G279="DNS","DNS",IF(D279="","",IF(F279="",IF(M279&gt;0,CONCATENATE(R279,S279,".",T279,U279),CONCATENATE(S279,".",T279,U279)),CONCATENATE(Q279,":",R279,S279,".",T279,U279)))))))</f>
        <v/>
      </c>
      <c r="X279" t="str">
        <f>IF(ADMIN2026!$G$8="Photo-finish timing",W279,V279)</f>
        <v/>
      </c>
      <c r="Y279" s="66" t="str">
        <f>IF(E279="","",IF(ADMIN2026!$G$8=ADMIN2026!$D$8,"",IF(P279&gt;0.5,"error 1/100th entry noted","")))</f>
        <v/>
      </c>
      <c r="Z279" t="str">
        <f t="shared" si="322"/>
        <v/>
      </c>
      <c r="AC279">
        <f t="shared" ref="AC279:AC285" si="335">IF($D279=AC$1,$K279+$L279,0)</f>
        <v>0</v>
      </c>
      <c r="AD279">
        <f t="shared" si="310"/>
        <v>0</v>
      </c>
      <c r="AE279">
        <f t="shared" si="310"/>
        <v>0</v>
      </c>
      <c r="AF279">
        <f t="shared" si="310"/>
        <v>0</v>
      </c>
      <c r="AG279">
        <f t="shared" si="310"/>
        <v>0</v>
      </c>
      <c r="AH279">
        <f t="shared" si="310"/>
        <v>0</v>
      </c>
      <c r="AI279">
        <f t="shared" si="310"/>
        <v>0</v>
      </c>
      <c r="AJ279">
        <f t="shared" si="310"/>
        <v>0</v>
      </c>
    </row>
    <row r="280" spans="1:36">
      <c r="B280" s="94">
        <v>11</v>
      </c>
      <c r="C280" s="38" t="str">
        <f>IF(D280="","",HLOOKUP(D280,ADMIN2026!$O$146:$Y$214,H280,FALSE))</f>
        <v/>
      </c>
      <c r="D280" s="38" t="str">
        <f>IF(E280="","",VLOOKUP(E280,ADMIN2026!$B$112:$D$141,2,FALSE))</f>
        <v/>
      </c>
      <c r="E280" s="137" t="str">
        <f>IF(VLOOKUP(I280,D250:H265,5,FALSE)&gt;10000*10000,"",VLOOKUP(I280,D250:H265,2,FALSE))</f>
        <v/>
      </c>
      <c r="F280" s="137" t="str">
        <f>IF(VLOOKUP(I280,D250:H265,5,FALSE)&gt;10000*10000,"",VLOOKUP(I280,D250:H265,3,FALSE))</f>
        <v/>
      </c>
      <c r="G280" s="137" t="str">
        <f>IF(VLOOKUP(I280,D250:H265,5,FALSE)&gt;10000*10000,"",VLOOKUP(I280,D250:H265,4,FALSE))</f>
        <v/>
      </c>
      <c r="H280" s="38">
        <f>IF(E280&gt;101,H268+2*I268,IF(E280&gt;10,H268+I268,IF(E280&gt;0,H268,"")))</f>
        <v>60</v>
      </c>
      <c r="I280" s="38">
        <v>11</v>
      </c>
      <c r="J280" s="38">
        <f>VLOOKUP(B280,ADMIN2026!$B$64:$F$79,3,FALSE)*IF(G280="DQ",0,1)*IF(G280="DNF",0,1)*IF(G280="DNS",0,1)*IF(G280="",0,1)</f>
        <v>0</v>
      </c>
      <c r="K280" s="94">
        <f t="shared" si="324"/>
        <v>0</v>
      </c>
      <c r="L280" s="38">
        <f>IF(D280="",0,IF(G280="NT",0,IF(G280="DQ",0,IF(G280="DNF",0,IF(G280="DNS",0,IF(F280+G280&lt;0.1,0,IF(60*F280+G280&gt;VLOOKUP(A268,ADMIN2026!$G$91:$I$109,3,FALSE),0,ADMIN2026!$D$89)))))))</f>
        <v>0</v>
      </c>
      <c r="M280" t="e">
        <f t="shared" si="325"/>
        <v>#VALUE!</v>
      </c>
      <c r="N280" s="8" t="e">
        <f t="shared" si="326"/>
        <v>#VALUE!</v>
      </c>
      <c r="O280" s="8" t="e">
        <f t="shared" si="309"/>
        <v>#VALUE!</v>
      </c>
      <c r="P280" s="8" t="e">
        <f t="shared" si="327"/>
        <v>#VALUE!</v>
      </c>
      <c r="Q280" s="7" t="str">
        <f t="shared" si="328"/>
        <v/>
      </c>
      <c r="R280" s="7" t="e">
        <f t="shared" si="329"/>
        <v>#VALUE!</v>
      </c>
      <c r="S280" s="7" t="e">
        <f t="shared" si="330"/>
        <v>#VALUE!</v>
      </c>
      <c r="T280" s="7" t="e">
        <f t="shared" si="331"/>
        <v>#VALUE!</v>
      </c>
      <c r="U280" s="7" t="e">
        <f t="shared" si="332"/>
        <v>#VALUE!</v>
      </c>
      <c r="V280" t="str">
        <f t="shared" si="333"/>
        <v/>
      </c>
      <c r="W280" t="str">
        <f t="shared" si="334"/>
        <v/>
      </c>
      <c r="X280" t="str">
        <f>IF(ADMIN2026!$G$8="Photo-finish timing",W280,V280)</f>
        <v/>
      </c>
      <c r="Y280" s="66" t="str">
        <f>IF(E280="","",IF(ADMIN2026!$G$8=ADMIN2026!$D$8,"",IF(P280&gt;0.5,"error 1/100th entry noted","")))</f>
        <v/>
      </c>
      <c r="Z280" t="str">
        <f t="shared" si="322"/>
        <v/>
      </c>
      <c r="AC280">
        <f t="shared" si="335"/>
        <v>0</v>
      </c>
      <c r="AD280">
        <f t="shared" si="310"/>
        <v>0</v>
      </c>
      <c r="AE280">
        <f t="shared" si="310"/>
        <v>0</v>
      </c>
      <c r="AF280">
        <f t="shared" si="310"/>
        <v>0</v>
      </c>
      <c r="AG280">
        <f t="shared" si="310"/>
        <v>0</v>
      </c>
      <c r="AH280">
        <f t="shared" si="310"/>
        <v>0</v>
      </c>
      <c r="AI280">
        <f t="shared" si="310"/>
        <v>0</v>
      </c>
      <c r="AJ280">
        <f t="shared" si="310"/>
        <v>0</v>
      </c>
    </row>
    <row r="281" spans="1:36">
      <c r="B281" s="94">
        <v>12</v>
      </c>
      <c r="C281" s="38" t="str">
        <f>IF(D281="","",HLOOKUP(D281,ADMIN2026!$O$146:$Y$214,H281,FALSE))</f>
        <v/>
      </c>
      <c r="D281" s="38" t="str">
        <f>IF(E281="","",VLOOKUP(E281,ADMIN2026!$B$112:$D$141,2,FALSE))</f>
        <v/>
      </c>
      <c r="E281" s="137" t="str">
        <f>IF(VLOOKUP(I281,D250:H265,5,FALSE)&gt;10000*10000,"",VLOOKUP(I281,D250:H265,2,FALSE))</f>
        <v/>
      </c>
      <c r="F281" s="137" t="str">
        <f>IF(VLOOKUP(I281,D250:H265,5,FALSE)&gt;10000*10000,"",VLOOKUP(I281,D250:H265,3,FALSE))</f>
        <v/>
      </c>
      <c r="G281" s="137" t="str">
        <f>IF(VLOOKUP(I281,D250:H265,5,FALSE)&gt;10000*10000,"",VLOOKUP(I281,D250:H265,4,FALSE))</f>
        <v/>
      </c>
      <c r="H281" s="38">
        <f>IF(E281&gt;101,H268+2*I268,IF(E281&gt;10,H268+I268,IF(E281&gt;0,H268,"")))</f>
        <v>60</v>
      </c>
      <c r="I281" s="38">
        <v>12</v>
      </c>
      <c r="J281" s="38">
        <f>VLOOKUP(B281,ADMIN2026!$B$64:$F$79,3,FALSE)*IF(G281="DQ",0,1)*IF(G281="DNF",0,1)*IF(G281="DNS",0,1)*IF(G281="",0,1)</f>
        <v>0</v>
      </c>
      <c r="K281" s="94">
        <f t="shared" si="324"/>
        <v>0</v>
      </c>
      <c r="L281" s="38">
        <f>IF(D281="",0,IF(G281="NT",0,IF(G281="DQ",0,IF(G281="DNF",0,IF(G281="DNS",0,IF(F281+G281&lt;0.1,0,IF(60*F281+G281&gt;VLOOKUP(A268,ADMIN2026!$G$91:$I$109,3,FALSE),0,ADMIN2026!$D$89)))))))</f>
        <v>0</v>
      </c>
      <c r="M281" t="e">
        <f t="shared" si="325"/>
        <v>#VALUE!</v>
      </c>
      <c r="N281" s="8" t="e">
        <f t="shared" si="326"/>
        <v>#VALUE!</v>
      </c>
      <c r="O281" s="8" t="e">
        <f t="shared" si="309"/>
        <v>#VALUE!</v>
      </c>
      <c r="P281" s="8" t="e">
        <f t="shared" si="327"/>
        <v>#VALUE!</v>
      </c>
      <c r="Q281" s="7" t="str">
        <f t="shared" si="328"/>
        <v/>
      </c>
      <c r="R281" s="7" t="e">
        <f t="shared" si="329"/>
        <v>#VALUE!</v>
      </c>
      <c r="S281" s="7" t="e">
        <f t="shared" si="330"/>
        <v>#VALUE!</v>
      </c>
      <c r="T281" s="7" t="e">
        <f t="shared" si="331"/>
        <v>#VALUE!</v>
      </c>
      <c r="U281" s="7" t="e">
        <f t="shared" si="332"/>
        <v>#VALUE!</v>
      </c>
      <c r="V281" t="str">
        <f t="shared" si="333"/>
        <v/>
      </c>
      <c r="W281" t="str">
        <f t="shared" si="334"/>
        <v/>
      </c>
      <c r="X281" t="str">
        <f>IF(ADMIN2026!$G$8="Photo-finish timing",W281,V281)</f>
        <v/>
      </c>
      <c r="Y281" s="66" t="str">
        <f>IF(E281="","",IF(ADMIN2026!$G$8=ADMIN2026!$D$8,"",IF(P281&gt;0.5,"error 1/100th entry noted","")))</f>
        <v/>
      </c>
      <c r="Z281" t="str">
        <f t="shared" si="322"/>
        <v/>
      </c>
      <c r="AC281">
        <f t="shared" si="335"/>
        <v>0</v>
      </c>
      <c r="AD281">
        <f t="shared" si="310"/>
        <v>0</v>
      </c>
      <c r="AE281">
        <f t="shared" si="310"/>
        <v>0</v>
      </c>
      <c r="AF281">
        <f t="shared" si="310"/>
        <v>0</v>
      </c>
      <c r="AG281">
        <f t="shared" si="310"/>
        <v>0</v>
      </c>
      <c r="AH281">
        <f t="shared" si="310"/>
        <v>0</v>
      </c>
      <c r="AI281">
        <f t="shared" si="310"/>
        <v>0</v>
      </c>
      <c r="AJ281">
        <f t="shared" si="310"/>
        <v>0</v>
      </c>
    </row>
    <row r="282" spans="1:36">
      <c r="B282" s="94">
        <v>13</v>
      </c>
      <c r="C282" s="38" t="str">
        <f>IF(D282="","",HLOOKUP(D282,ADMIN2026!$O$146:$Y$214,H282,FALSE))</f>
        <v/>
      </c>
      <c r="D282" s="38" t="str">
        <f>IF(E282="","",VLOOKUP(E282,ADMIN2026!$B$112:$D$141,2,FALSE))</f>
        <v/>
      </c>
      <c r="E282" s="137" t="str">
        <f>IF(VLOOKUP(I282,D250:H265,5,FALSE)&gt;10000*10000,"",VLOOKUP(I282,D250:H265,2,FALSE))</f>
        <v/>
      </c>
      <c r="F282" s="137" t="str">
        <f>IF(VLOOKUP(I282,D250:H265,5,FALSE)&gt;10000*10000,"",VLOOKUP(I282,D250:H265,3,FALSE))</f>
        <v/>
      </c>
      <c r="G282" s="137" t="str">
        <f>IF(VLOOKUP(I282,D250:H265,5,FALSE)&gt;10000*10000,"",VLOOKUP(I282,D250:H265,4,FALSE))</f>
        <v/>
      </c>
      <c r="H282" s="38">
        <f>IF(E282&gt;101,H268+2*I268,IF(E282&gt;10,H268+I268,IF(E282&gt;0,H268,"")))</f>
        <v>60</v>
      </c>
      <c r="I282" s="38">
        <v>13</v>
      </c>
      <c r="J282" s="38">
        <f>VLOOKUP(B282,ADMIN2026!$B$64:$F$79,3,FALSE)*IF(G282="DQ",0,1)*IF(G282="DNF",0,1)*IF(G282="DNS",0,1)*IF(G282="",0,1)</f>
        <v>0</v>
      </c>
      <c r="K282" s="94">
        <f t="shared" si="324"/>
        <v>0</v>
      </c>
      <c r="L282" s="38">
        <f>IF(D282="",0,IF(G282="NT",0,IF(G282="DQ",0,IF(G282="DNF",0,IF(G282="DNS",0,IF(F282+G282&lt;0.1,0,IF(60*F282+G282&gt;VLOOKUP(A268,ADMIN2026!$G$91:$I$109,3,FALSE),0,ADMIN2026!$D$89)))))))</f>
        <v>0</v>
      </c>
      <c r="M282" t="e">
        <f t="shared" si="325"/>
        <v>#VALUE!</v>
      </c>
      <c r="N282" s="8" t="e">
        <f t="shared" si="326"/>
        <v>#VALUE!</v>
      </c>
      <c r="O282" s="8" t="e">
        <f t="shared" si="309"/>
        <v>#VALUE!</v>
      </c>
      <c r="P282" s="8" t="e">
        <f t="shared" si="327"/>
        <v>#VALUE!</v>
      </c>
      <c r="Q282" s="7" t="str">
        <f t="shared" si="328"/>
        <v/>
      </c>
      <c r="R282" s="7" t="e">
        <f t="shared" si="329"/>
        <v>#VALUE!</v>
      </c>
      <c r="S282" s="7" t="e">
        <f t="shared" si="330"/>
        <v>#VALUE!</v>
      </c>
      <c r="T282" s="7" t="e">
        <f t="shared" si="331"/>
        <v>#VALUE!</v>
      </c>
      <c r="U282" s="7" t="e">
        <f t="shared" si="332"/>
        <v>#VALUE!</v>
      </c>
      <c r="V282" t="str">
        <f t="shared" si="333"/>
        <v/>
      </c>
      <c r="W282" t="str">
        <f t="shared" si="334"/>
        <v/>
      </c>
      <c r="X282" t="str">
        <f>IF(ADMIN2026!$G$8="Photo-finish timing",W282,V282)</f>
        <v/>
      </c>
      <c r="Y282" s="66" t="str">
        <f>IF(E282="","",IF(ADMIN2026!$G$8=ADMIN2026!$D$8,"",IF(P282&gt;0.5,"error 1/100th entry noted","")))</f>
        <v/>
      </c>
      <c r="Z282" t="str">
        <f t="shared" si="322"/>
        <v/>
      </c>
      <c r="AC282">
        <f t="shared" si="335"/>
        <v>0</v>
      </c>
      <c r="AD282">
        <f t="shared" si="310"/>
        <v>0</v>
      </c>
      <c r="AE282">
        <f t="shared" si="310"/>
        <v>0</v>
      </c>
      <c r="AF282">
        <f t="shared" si="310"/>
        <v>0</v>
      </c>
      <c r="AG282">
        <f t="shared" si="310"/>
        <v>0</v>
      </c>
      <c r="AH282">
        <f t="shared" si="310"/>
        <v>0</v>
      </c>
      <c r="AI282">
        <f t="shared" si="310"/>
        <v>0</v>
      </c>
      <c r="AJ282">
        <f t="shared" si="310"/>
        <v>0</v>
      </c>
    </row>
    <row r="283" spans="1:36">
      <c r="B283" s="94">
        <v>14</v>
      </c>
      <c r="C283" s="38" t="str">
        <f>IF(D283="","",HLOOKUP(D283,ADMIN2026!$O$146:$Y$214,H283,FALSE))</f>
        <v/>
      </c>
      <c r="D283" s="38" t="str">
        <f>IF(E283="","",VLOOKUP(E283,ADMIN2026!$B$112:$D$141,2,FALSE))</f>
        <v/>
      </c>
      <c r="E283" s="137" t="str">
        <f>IF(VLOOKUP(I283,D250:H265,5,FALSE)&gt;10000*10000,"",VLOOKUP(I283,D250:H265,2,FALSE))</f>
        <v/>
      </c>
      <c r="F283" s="137" t="str">
        <f>IF(VLOOKUP(I283,D250:H265,5,FALSE)&gt;10000*10000,"",VLOOKUP(I283,D250:H265,3,FALSE))</f>
        <v/>
      </c>
      <c r="G283" s="137" t="str">
        <f>IF(VLOOKUP(I283,D250:H265,5,FALSE)&gt;10000*10000,"",VLOOKUP(I283,D250:H265,4,FALSE))</f>
        <v/>
      </c>
      <c r="H283" s="38">
        <f>IF(E283&gt;101,H268+2*I268,IF(E283&gt;10,H268+I268,IF(E283&gt;0,H268,"")))</f>
        <v>60</v>
      </c>
      <c r="I283" s="38">
        <v>14</v>
      </c>
      <c r="J283" s="38">
        <f>VLOOKUP(B283,ADMIN2026!$B$64:$F$79,3,FALSE)*IF(G283="DQ",0,1)*IF(G283="DNF",0,1)*IF(G283="DNS",0,1)*IF(G283="",0,1)</f>
        <v>0</v>
      </c>
      <c r="K283" s="94">
        <f t="shared" si="324"/>
        <v>0</v>
      </c>
      <c r="L283" s="38">
        <f>IF(D283="",0,IF(G283="NT",0,IF(G283="DQ",0,IF(G283="DNF",0,IF(G283="DNS",0,IF(F283+G283&lt;0.1,0,IF(60*F283+G283&gt;VLOOKUP(A268,ADMIN2026!$G$91:$I$109,3,FALSE),0,ADMIN2026!$D$89)))))))</f>
        <v>0</v>
      </c>
      <c r="M283" t="e">
        <f t="shared" si="325"/>
        <v>#VALUE!</v>
      </c>
      <c r="N283" s="8" t="e">
        <f t="shared" si="326"/>
        <v>#VALUE!</v>
      </c>
      <c r="O283" s="8" t="e">
        <f t="shared" si="309"/>
        <v>#VALUE!</v>
      </c>
      <c r="P283" s="8" t="e">
        <f t="shared" si="327"/>
        <v>#VALUE!</v>
      </c>
      <c r="Q283" s="7" t="str">
        <f t="shared" si="328"/>
        <v/>
      </c>
      <c r="R283" s="7" t="e">
        <f t="shared" si="329"/>
        <v>#VALUE!</v>
      </c>
      <c r="S283" s="7" t="e">
        <f t="shared" si="330"/>
        <v>#VALUE!</v>
      </c>
      <c r="T283" s="7" t="e">
        <f t="shared" si="331"/>
        <v>#VALUE!</v>
      </c>
      <c r="U283" s="7" t="e">
        <f t="shared" si="332"/>
        <v>#VALUE!</v>
      </c>
      <c r="V283" t="str">
        <f t="shared" si="333"/>
        <v/>
      </c>
      <c r="W283" t="str">
        <f t="shared" si="334"/>
        <v/>
      </c>
      <c r="X283" t="str">
        <f>IF(ADMIN2026!$G$8="Photo-finish timing",W283,V283)</f>
        <v/>
      </c>
      <c r="Y283" s="66" t="str">
        <f>IF(E283="","",IF(ADMIN2026!$G$8=ADMIN2026!$D$8,"",IF(P283&gt;0.5,"error 1/100th entry noted","")))</f>
        <v/>
      </c>
      <c r="Z283" t="str">
        <f t="shared" si="322"/>
        <v/>
      </c>
      <c r="AC283">
        <f t="shared" si="335"/>
        <v>0</v>
      </c>
      <c r="AD283">
        <f t="shared" si="310"/>
        <v>0</v>
      </c>
      <c r="AE283">
        <f t="shared" si="310"/>
        <v>0</v>
      </c>
      <c r="AF283">
        <f t="shared" si="310"/>
        <v>0</v>
      </c>
      <c r="AG283">
        <f t="shared" si="310"/>
        <v>0</v>
      </c>
      <c r="AH283">
        <f t="shared" si="310"/>
        <v>0</v>
      </c>
      <c r="AI283">
        <f t="shared" si="310"/>
        <v>0</v>
      </c>
      <c r="AJ283">
        <f t="shared" si="310"/>
        <v>0</v>
      </c>
    </row>
    <row r="284" spans="1:36">
      <c r="B284" s="94">
        <v>15</v>
      </c>
      <c r="C284" s="38" t="str">
        <f>IF(D284="","",HLOOKUP(D284,ADMIN2026!$O$146:$Y$214,H284,FALSE))</f>
        <v/>
      </c>
      <c r="D284" s="38" t="str">
        <f>IF(E284="","",VLOOKUP(E284,ADMIN2026!$B$112:$D$141,2,FALSE))</f>
        <v/>
      </c>
      <c r="E284" s="137" t="str">
        <f>IF(VLOOKUP(I284,D250:H265,5,FALSE)&gt;10000*10000,"",VLOOKUP(I284,D250:H265,2,FALSE))</f>
        <v/>
      </c>
      <c r="F284" s="137" t="str">
        <f>IF(VLOOKUP(I284,D250:H265,5,FALSE)&gt;10000*10000,"",VLOOKUP(I284,D250:H265,3,FALSE))</f>
        <v/>
      </c>
      <c r="G284" s="137" t="str">
        <f>IF(VLOOKUP(I284,D250:H265,5,FALSE)&gt;10000*10000,"",VLOOKUP(I284,D250:H265,4,FALSE))</f>
        <v/>
      </c>
      <c r="H284" s="38">
        <f>IF(E284&gt;101,H268+2*I268,IF(E284&gt;10,H268+I268,IF(E284&gt;0,H268,"")))</f>
        <v>60</v>
      </c>
      <c r="I284" s="38">
        <v>15</v>
      </c>
      <c r="J284" s="38">
        <f>VLOOKUP(B284,ADMIN2026!$B$64:$F$79,3,FALSE)*IF(G284="DQ",0,1)*IF(G284="DNF",0,1)*IF(G284="DNS",0,1)*IF(G284="",0,1)</f>
        <v>0</v>
      </c>
      <c r="K284" s="94">
        <f t="shared" si="324"/>
        <v>0</v>
      </c>
      <c r="L284" s="38">
        <f>IF(D284="",0,IF(G284="NT",0,IF(G284="DQ",0,IF(G284="DNF",0,IF(G284="DNS",0,IF(F284+G284&lt;0.1,0,IF(60*F284+G284&gt;VLOOKUP(A268,ADMIN2026!$G$91:$I$109,3,FALSE),0,ADMIN2026!$D$89)))))))</f>
        <v>0</v>
      </c>
      <c r="M284" t="e">
        <f t="shared" si="325"/>
        <v>#VALUE!</v>
      </c>
      <c r="N284" s="8" t="e">
        <f t="shared" si="326"/>
        <v>#VALUE!</v>
      </c>
      <c r="O284" s="8" t="e">
        <f t="shared" si="309"/>
        <v>#VALUE!</v>
      </c>
      <c r="P284" s="8" t="e">
        <f t="shared" si="327"/>
        <v>#VALUE!</v>
      </c>
      <c r="Q284" s="7" t="str">
        <f t="shared" si="328"/>
        <v/>
      </c>
      <c r="R284" s="7" t="e">
        <f t="shared" si="329"/>
        <v>#VALUE!</v>
      </c>
      <c r="S284" s="7" t="e">
        <f t="shared" si="330"/>
        <v>#VALUE!</v>
      </c>
      <c r="T284" s="7" t="e">
        <f t="shared" si="331"/>
        <v>#VALUE!</v>
      </c>
      <c r="U284" s="7" t="e">
        <f t="shared" si="332"/>
        <v>#VALUE!</v>
      </c>
      <c r="V284" t="str">
        <f t="shared" si="333"/>
        <v/>
      </c>
      <c r="W284" t="str">
        <f t="shared" si="334"/>
        <v/>
      </c>
      <c r="X284" t="str">
        <f>IF(ADMIN2026!$G$8="Photo-finish timing",W284,V284)</f>
        <v/>
      </c>
      <c r="Y284" s="66" t="str">
        <f>IF(E284="","",IF(ADMIN2026!$G$8=ADMIN2026!$D$8,"",IF(P284&gt;0.5,"error 1/100th entry noted","")))</f>
        <v/>
      </c>
      <c r="Z284" t="str">
        <f t="shared" si="322"/>
        <v/>
      </c>
      <c r="AC284">
        <f t="shared" si="335"/>
        <v>0</v>
      </c>
      <c r="AD284">
        <f t="shared" si="310"/>
        <v>0</v>
      </c>
      <c r="AE284">
        <f t="shared" si="310"/>
        <v>0</v>
      </c>
      <c r="AF284">
        <f t="shared" si="310"/>
        <v>0</v>
      </c>
      <c r="AG284">
        <f t="shared" si="310"/>
        <v>0</v>
      </c>
      <c r="AH284">
        <f t="shared" si="310"/>
        <v>0</v>
      </c>
      <c r="AI284">
        <f t="shared" si="310"/>
        <v>0</v>
      </c>
      <c r="AJ284">
        <f t="shared" si="310"/>
        <v>0</v>
      </c>
    </row>
    <row r="285" spans="1:36">
      <c r="B285" s="94">
        <v>16</v>
      </c>
      <c r="C285" s="38" t="str">
        <f>IF(D285="","",HLOOKUP(D285,ADMIN2026!$O$146:$Y$214,H285,FALSE))</f>
        <v/>
      </c>
      <c r="D285" s="38" t="str">
        <f>IF(E285="","",VLOOKUP(E285,ADMIN2026!$B$112:$D$141,2,FALSE))</f>
        <v/>
      </c>
      <c r="E285" s="137" t="str">
        <f>IF(VLOOKUP(I285,D250:H265,5,FALSE)&gt;10000*10000,"",VLOOKUP(I285,D250:H265,2,FALSE))</f>
        <v/>
      </c>
      <c r="F285" s="137" t="str">
        <f>IF(VLOOKUP(I285,D250:H265,5,FALSE)&gt;10000*10000,"",VLOOKUP(I285,D250:H265,3,FALSE))</f>
        <v/>
      </c>
      <c r="G285" s="137" t="str">
        <f>IF(VLOOKUP(I285,D250:H265,5,FALSE)&gt;10000*10000,"",VLOOKUP(I285,D250:H265,4,FALSE))</f>
        <v/>
      </c>
      <c r="H285" s="38">
        <f>IF(E285&gt;101,H268+2*I268,IF(E285&gt;10,H268+I268,IF(E285&gt;0,H268,"")))</f>
        <v>60</v>
      </c>
      <c r="I285" s="38">
        <v>16</v>
      </c>
      <c r="J285" s="38">
        <f>VLOOKUP(B285,ADMIN2026!$B$64:$F$79,3,FALSE)*IF(G285="DQ",0,1)*IF(G285="DNF",0,1)*IF(G285="DNS",0,1)*IF(G285="",0,1)</f>
        <v>0</v>
      </c>
      <c r="K285" s="94">
        <f t="shared" si="324"/>
        <v>0</v>
      </c>
      <c r="L285" s="38">
        <f>IF(D285="",0,IF(G285="NT",0,IF(G285="DQ",0,IF(G285="DNF",0,IF(G285="DNS",0,IF(F285+G285&lt;0.1,0,IF(60*F285+G285&gt;VLOOKUP(A268,ADMIN2026!$G$91:$I$109,3,FALSE),0,ADMIN2026!$D$89)))))))</f>
        <v>0</v>
      </c>
      <c r="M285" t="e">
        <f t="shared" si="325"/>
        <v>#VALUE!</v>
      </c>
      <c r="N285" s="8" t="e">
        <f t="shared" si="326"/>
        <v>#VALUE!</v>
      </c>
      <c r="O285" s="8" t="e">
        <f t="shared" si="309"/>
        <v>#VALUE!</v>
      </c>
      <c r="P285" s="8" t="e">
        <f t="shared" si="327"/>
        <v>#VALUE!</v>
      </c>
      <c r="Q285" s="7" t="str">
        <f t="shared" si="328"/>
        <v/>
      </c>
      <c r="R285" s="7" t="e">
        <f t="shared" si="329"/>
        <v>#VALUE!</v>
      </c>
      <c r="S285" s="7" t="e">
        <f t="shared" si="330"/>
        <v>#VALUE!</v>
      </c>
      <c r="T285" s="7" t="e">
        <f t="shared" si="331"/>
        <v>#VALUE!</v>
      </c>
      <c r="U285" s="7" t="e">
        <f t="shared" si="332"/>
        <v>#VALUE!</v>
      </c>
      <c r="V285" t="str">
        <f t="shared" si="333"/>
        <v/>
      </c>
      <c r="W285" t="str">
        <f t="shared" si="334"/>
        <v/>
      </c>
      <c r="X285" t="str">
        <f>IF(ADMIN2026!$G$8="Photo-finish timing",W285,V285)</f>
        <v/>
      </c>
      <c r="Y285" s="66" t="str">
        <f>IF(E285="","",IF(ADMIN2026!$G$8=ADMIN2026!$D$8,"",IF(P285&gt;0.5,"error 1/100th entry noted","")))</f>
        <v/>
      </c>
      <c r="Z285" t="str">
        <f t="shared" si="322"/>
        <v/>
      </c>
      <c r="AC285">
        <f t="shared" si="335"/>
        <v>0</v>
      </c>
      <c r="AD285">
        <f t="shared" si="310"/>
        <v>0</v>
      </c>
      <c r="AE285">
        <f t="shared" si="310"/>
        <v>0</v>
      </c>
      <c r="AF285">
        <f t="shared" si="310"/>
        <v>0</v>
      </c>
      <c r="AG285">
        <f t="shared" si="310"/>
        <v>0</v>
      </c>
      <c r="AH285">
        <f t="shared" si="310"/>
        <v>0</v>
      </c>
      <c r="AI285">
        <f t="shared" si="310"/>
        <v>0</v>
      </c>
      <c r="AJ285">
        <f t="shared" si="310"/>
        <v>0</v>
      </c>
    </row>
    <row r="288" spans="1:36">
      <c r="A288" s="62" t="s">
        <v>0</v>
      </c>
      <c r="B288" s="62" t="s">
        <v>0</v>
      </c>
      <c r="C288" s="62" t="s">
        <v>6</v>
      </c>
      <c r="D288" s="62" t="s">
        <v>58</v>
      </c>
      <c r="E288" s="3"/>
      <c r="F288" s="3"/>
      <c r="G288" s="67"/>
      <c r="H288" s="3" t="s">
        <v>66</v>
      </c>
      <c r="I288" s="3" t="s">
        <v>67</v>
      </c>
      <c r="J288" s="3"/>
      <c r="K288" s="3"/>
      <c r="L288" s="3"/>
      <c r="M288" s="3"/>
      <c r="N288" s="3"/>
      <c r="O288" s="3"/>
      <c r="P288" s="3"/>
      <c r="Q288" s="3"/>
      <c r="R288" s="3"/>
      <c r="S288" s="3"/>
      <c r="T288" s="3"/>
      <c r="U288" s="3"/>
      <c r="V288" s="3"/>
      <c r="W288" s="3"/>
      <c r="X288" s="3"/>
      <c r="Y288" s="3"/>
      <c r="Z288" s="3"/>
      <c r="AA288" s="3"/>
    </row>
    <row r="289" spans="1:36">
      <c r="A289" s="3" t="str">
        <f>C288</f>
        <v>400H</v>
      </c>
      <c r="B289" s="37" t="s">
        <v>51</v>
      </c>
      <c r="C289" s="37"/>
      <c r="D289" s="37"/>
      <c r="E289" s="37"/>
      <c r="F289" s="37" t="s">
        <v>76</v>
      </c>
      <c r="G289" s="63" t="s">
        <v>77</v>
      </c>
      <c r="H289" s="37">
        <f>VLOOKUP(A289,ADMIN2026!$O$146:$Z$166,12,FALSE)</f>
        <v>13</v>
      </c>
      <c r="I289" s="37">
        <f>$I$3</f>
        <v>24</v>
      </c>
      <c r="J289" s="37" t="s">
        <v>79</v>
      </c>
      <c r="K289" s="37" t="s">
        <v>59</v>
      </c>
      <c r="L289" s="37" t="s">
        <v>83</v>
      </c>
      <c r="M289" s="3" t="s">
        <v>132</v>
      </c>
      <c r="N289" s="3" t="s">
        <v>132</v>
      </c>
      <c r="O289" s="3" t="s">
        <v>133</v>
      </c>
      <c r="P289" s="3" t="s">
        <v>193</v>
      </c>
      <c r="Q289" s="3" t="s">
        <v>137</v>
      </c>
      <c r="R289" s="3" t="s">
        <v>192</v>
      </c>
      <c r="S289" s="3" t="s">
        <v>134</v>
      </c>
      <c r="T289" s="3" t="s">
        <v>135</v>
      </c>
      <c r="U289" s="3" t="s">
        <v>194</v>
      </c>
      <c r="V289" s="3" t="s">
        <v>195</v>
      </c>
      <c r="W289" s="3" t="s">
        <v>197</v>
      </c>
      <c r="X289" s="3" t="s">
        <v>136</v>
      </c>
      <c r="Y289" s="3" t="s">
        <v>236</v>
      </c>
      <c r="Z289" s="3"/>
      <c r="AA289" s="3"/>
    </row>
    <row r="290" spans="1:36">
      <c r="A290" s="64" t="str">
        <f>$A$4</f>
        <v>WOMEN</v>
      </c>
      <c r="B290" s="37" t="s">
        <v>59</v>
      </c>
      <c r="C290" s="37" t="s">
        <v>60</v>
      </c>
      <c r="D290" s="37" t="s">
        <v>61</v>
      </c>
      <c r="E290" s="37" t="s">
        <v>108</v>
      </c>
      <c r="F290" s="37" t="s">
        <v>78</v>
      </c>
      <c r="G290" s="63" t="s">
        <v>99</v>
      </c>
      <c r="H290" s="37" t="s">
        <v>65</v>
      </c>
      <c r="I290" s="37"/>
      <c r="J290" s="37" t="s">
        <v>80</v>
      </c>
      <c r="K290" s="37" t="s">
        <v>80</v>
      </c>
      <c r="L290" s="37" t="s">
        <v>80</v>
      </c>
      <c r="M290" s="3" t="s">
        <v>192</v>
      </c>
      <c r="N290" s="3" t="s">
        <v>130</v>
      </c>
      <c r="O290" s="3" t="s">
        <v>130</v>
      </c>
      <c r="P290" s="3" t="s">
        <v>130</v>
      </c>
      <c r="Q290" s="3" t="s">
        <v>131</v>
      </c>
      <c r="R290" s="3" t="s">
        <v>131</v>
      </c>
      <c r="S290" s="3" t="s">
        <v>131</v>
      </c>
      <c r="T290" s="3" t="s">
        <v>131</v>
      </c>
      <c r="U290" s="3" t="s">
        <v>131</v>
      </c>
      <c r="V290" s="3" t="s">
        <v>196</v>
      </c>
      <c r="W290" s="3" t="s">
        <v>196</v>
      </c>
      <c r="X290" s="3" t="s">
        <v>146</v>
      </c>
      <c r="Y290" s="3" t="s">
        <v>237</v>
      </c>
      <c r="Z290" s="3"/>
      <c r="AA290" s="3"/>
      <c r="AC290" t="str">
        <f>ADMIN2026!$D$12</f>
        <v>B&amp;R</v>
      </c>
      <c r="AD290" t="str">
        <f>ADMIN2026!$D$13</f>
        <v>Chelt</v>
      </c>
      <c r="AE290" t="str">
        <f>ADMIN2026!$D$14</f>
        <v>D&amp;S</v>
      </c>
      <c r="AF290" t="str">
        <f>ADMIN2026!$D$15</f>
        <v>HereF</v>
      </c>
      <c r="AG290" t="str">
        <f>ADMIN2026!$D$16</f>
        <v>K&amp;S</v>
      </c>
      <c r="AH290" t="str">
        <f>ADMIN2026!$D$17</f>
        <v>Tipton</v>
      </c>
      <c r="AI290" t="str">
        <f>ADMIN2026!$D$18</f>
        <v>Worc</v>
      </c>
      <c r="AJ290" t="str">
        <f>ADMIN2026!$D$19</f>
        <v>Yate</v>
      </c>
    </row>
    <row r="291" spans="1:36">
      <c r="B291" s="94">
        <v>1</v>
      </c>
      <c r="C291" s="38" t="str">
        <f>IF(D291="","",HLOOKUP(D291,ADMIN2026!$O$146:$Y$214,H291,FALSE))</f>
        <v/>
      </c>
      <c r="D291" s="38" t="str">
        <f>IF(E291="","",VLOOKUP(E291,ADMIN2026!$B$112:$D$141,2,FALSE))</f>
        <v/>
      </c>
      <c r="E291" s="4"/>
      <c r="F291" s="4"/>
      <c r="G291" s="6"/>
      <c r="H291" s="38" t="str">
        <f>IF(E291&gt;101,H289+2*I289,IF(E291&gt;10,H289+I289,IF(E291&gt;0,H289,"")))</f>
        <v/>
      </c>
      <c r="I291" s="38"/>
      <c r="J291" s="38">
        <f>VLOOKUP(B291,ADMIN2026!$B$64:$E$73,2,FALSE)*IF(G291="DQ",0,1)*IF(G291="DNF",0,1)*IF(G291="DNS",0,1)*IF(G291="",0,1)</f>
        <v>0</v>
      </c>
      <c r="K291" s="94">
        <f>J291</f>
        <v>0</v>
      </c>
      <c r="L291" s="38">
        <f>IF(D291="",0,IF(G291="NT",0,IF(G291="DQ",0,IF(G291="DNF",0,IF(G291="DNS",0,IF(F291+G291&lt;0.1,0,IF(60*F291+G291&gt;VLOOKUP(A289,ADMIN2026!$G$91:$I$109,3,FALSE),0,ADMIN2026!$D$89)))))))</f>
        <v>0</v>
      </c>
      <c r="M291">
        <f>INT(G291/10)</f>
        <v>0</v>
      </c>
      <c r="N291" s="8">
        <f>INT(G291)-10*M291</f>
        <v>0</v>
      </c>
      <c r="O291" s="8">
        <f t="shared" ref="O291:O298" si="336">INT((INT(10*(G291-N291-10*M291)+0.001))/1)</f>
        <v>0</v>
      </c>
      <c r="P291" s="8">
        <f>INT(100*(G291-N291-10*M291-O291/10)+0.5)</f>
        <v>0</v>
      </c>
      <c r="Q291" s="7">
        <f>F291</f>
        <v>0</v>
      </c>
      <c r="R291" s="7">
        <f>M291</f>
        <v>0</v>
      </c>
      <c r="S291" s="7">
        <f>N291</f>
        <v>0</v>
      </c>
      <c r="T291" s="7">
        <f>O291</f>
        <v>0</v>
      </c>
      <c r="U291" s="7">
        <f>P291</f>
        <v>0</v>
      </c>
      <c r="V291" t="str">
        <f>IF(G291="DQ","DQ",IF(G291="NT","NT",IF(G291="DNF","DNF",IF(G291="DNS","DNS",IF(D291="","",IF(F291="",IF(M291&gt;0,CONCATENATE(R291,S291,".",T291),CONCATENATE(S291,".",T291)),CONCATENATE(Q291,":",R291,S291,".",T291)))))))</f>
        <v/>
      </c>
      <c r="W291" t="str">
        <f>IF(G291="DQ","DQ",IF(G291="NT","NT",IF(G291="DNF","DNF",IF(G291="DNS","DNS",IF(D291="","",IF(F291="",IF(M291&gt;0,CONCATENATE(R291,S291,".",T291,U291),CONCATENATE(S291,".",T291,U291)),CONCATENATE(Q291,":",R291,S291,".",T291,U291)))))))</f>
        <v/>
      </c>
      <c r="X291" t="str">
        <f>IF(ADMIN2026!$G$8="Photo-finish timing",W291,V291)</f>
        <v/>
      </c>
      <c r="Y291" s="66" t="str">
        <f>IF(E291="","",IF(ADMIN2026!$G$8=ADMIN2026!$D$8,"",IF(P291&gt;0.5,"error 1/100th entry noted","")))</f>
        <v/>
      </c>
      <c r="AC291">
        <f>IF($D291=AC$1,$K291+$L291,0)</f>
        <v>0</v>
      </c>
      <c r="AD291">
        <f t="shared" ref="AD291:AJ298" si="337">IF($D291=AD$1,$K291+$L291,0)</f>
        <v>0</v>
      </c>
      <c r="AE291">
        <f t="shared" si="337"/>
        <v>0</v>
      </c>
      <c r="AF291">
        <f t="shared" si="337"/>
        <v>0</v>
      </c>
      <c r="AG291">
        <f t="shared" si="337"/>
        <v>0</v>
      </c>
      <c r="AH291">
        <f t="shared" si="337"/>
        <v>0</v>
      </c>
      <c r="AI291">
        <f t="shared" si="337"/>
        <v>0</v>
      </c>
      <c r="AJ291">
        <f t="shared" si="337"/>
        <v>0</v>
      </c>
    </row>
    <row r="292" spans="1:36">
      <c r="B292" s="94">
        <v>2</v>
      </c>
      <c r="C292" s="38" t="str">
        <f>IF(D292="","",HLOOKUP(D292,ADMIN2026!$O$146:$Y$214,H292,FALSE))</f>
        <v/>
      </c>
      <c r="D292" s="38" t="str">
        <f>IF(E292="","",VLOOKUP(E292,ADMIN2026!$B$112:$D$141,2,FALSE))</f>
        <v/>
      </c>
      <c r="E292" s="4"/>
      <c r="F292" s="4"/>
      <c r="G292" s="6"/>
      <c r="H292" s="38" t="str">
        <f>IF(E292&gt;101,H289+2*I289,IF(E292&gt;10,H289+I289,IF(E292&gt;0,H289,"")))</f>
        <v/>
      </c>
      <c r="I292" s="38"/>
      <c r="J292" s="38">
        <f>VLOOKUP(B292,ADMIN2026!$B$64:$E$73,2,FALSE)*IF(G292="DQ",0,1)*IF(G292="DNF",0,1)*IF(G292="DNS",0,1)*IF(G292="",0,1)</f>
        <v>0</v>
      </c>
      <c r="K292" s="94">
        <f t="shared" ref="K292:K298" si="338">J292</f>
        <v>0</v>
      </c>
      <c r="L292" s="38">
        <f>IF(D292="",0,IF(G292="NT",0,IF(G292="DQ",0,IF(G292="DNF",0,IF(G292="DNS",0,IF(F292+G292&lt;0.1,0,IF(60*F292+G292&gt;VLOOKUP(A289,ADMIN2026!$G$91:$I$109,3,FALSE),0,ADMIN2026!$D$89)))))))</f>
        <v>0</v>
      </c>
      <c r="M292">
        <f t="shared" ref="M292:M298" si="339">INT(G292/10)</f>
        <v>0</v>
      </c>
      <c r="N292" s="8">
        <f t="shared" ref="N292:N298" si="340">INT(G292)-10*M292</f>
        <v>0</v>
      </c>
      <c r="O292" s="8">
        <f t="shared" si="336"/>
        <v>0</v>
      </c>
      <c r="P292" s="8">
        <f t="shared" ref="P292:P298" si="341">INT(100*(G292-N292-10*M292-O292/10)+0.5)</f>
        <v>0</v>
      </c>
      <c r="Q292" s="7">
        <f t="shared" ref="Q292:Q298" si="342">F292</f>
        <v>0</v>
      </c>
      <c r="R292" s="7">
        <f t="shared" ref="R292:R298" si="343">M292</f>
        <v>0</v>
      </c>
      <c r="S292" s="7">
        <f t="shared" ref="S292:S298" si="344">N292</f>
        <v>0</v>
      </c>
      <c r="T292" s="7">
        <f t="shared" ref="T292:T298" si="345">O292</f>
        <v>0</v>
      </c>
      <c r="U292" s="7">
        <f t="shared" ref="U292:U298" si="346">P292</f>
        <v>0</v>
      </c>
      <c r="V292" t="str">
        <f t="shared" ref="V292:V298" si="347">IF(G292="DQ","DQ",IF(G292="NT","NT",IF(G292="DNF","DNF",IF(G292="DNS","DNS",IF(D292="","",IF(F292="",IF(M292&gt;0,CONCATENATE(R292,S292,".",T292),CONCATENATE(S292,".",T292)),CONCATENATE(Q292,":",R292,S292,".",T292)))))))</f>
        <v/>
      </c>
      <c r="W292" t="str">
        <f t="shared" ref="W292:W298" si="348">IF(G292="DQ","DQ",IF(G292="NT","NT",IF(G292="DNF","DNF",IF(G292="DNS","DNS",IF(D292="","",IF(F292="",IF(M292&gt;0,CONCATENATE(R292,S292,".",T292,U292),CONCATENATE(S292,".",T292,U292)),CONCATENATE(Q292,":",R292,S292,".",T292,U292)))))))</f>
        <v/>
      </c>
      <c r="X292" t="str">
        <f>IF(ADMIN2026!$G$8="Photo-finish timing",W292,V292)</f>
        <v/>
      </c>
      <c r="Y292" s="66" t="str">
        <f>IF(E292="","",IF(ADMIN2026!$G$8=ADMIN2026!$D$8,"",IF(P292&gt;0.5,"error 1/100th entry noted","")))</f>
        <v/>
      </c>
      <c r="AC292">
        <f t="shared" ref="AC292:AC298" si="349">IF($D292=AC$1,$K292+$L292,0)</f>
        <v>0</v>
      </c>
      <c r="AD292">
        <f t="shared" si="337"/>
        <v>0</v>
      </c>
      <c r="AE292">
        <f t="shared" si="337"/>
        <v>0</v>
      </c>
      <c r="AF292">
        <f t="shared" si="337"/>
        <v>0</v>
      </c>
      <c r="AG292">
        <f t="shared" si="337"/>
        <v>0</v>
      </c>
      <c r="AH292">
        <f t="shared" si="337"/>
        <v>0</v>
      </c>
      <c r="AI292">
        <f t="shared" si="337"/>
        <v>0</v>
      </c>
      <c r="AJ292">
        <f t="shared" si="337"/>
        <v>0</v>
      </c>
    </row>
    <row r="293" spans="1:36">
      <c r="B293" s="94">
        <v>3</v>
      </c>
      <c r="C293" s="38" t="str">
        <f>IF(D293="","",HLOOKUP(D293,ADMIN2026!$O$146:$Y$214,H293,FALSE))</f>
        <v/>
      </c>
      <c r="D293" s="38" t="str">
        <f>IF(E293="","",VLOOKUP(E293,ADMIN2026!$B$112:$D$141,2,FALSE))</f>
        <v/>
      </c>
      <c r="E293" s="4"/>
      <c r="F293" s="4"/>
      <c r="G293" s="6"/>
      <c r="H293" s="38" t="str">
        <f>IF(E293&gt;101,H289+2*I289,IF(E293&gt;10,H289+I289,IF(E293&gt;0,H289,"")))</f>
        <v/>
      </c>
      <c r="I293" s="38"/>
      <c r="J293" s="38">
        <f>VLOOKUP(B293,ADMIN2026!$B$64:$E$73,2,FALSE)*IF(G293="DQ",0,1)*IF(G293="DNF",0,1)*IF(G293="DNS",0,1)*IF(G293="",0,1)</f>
        <v>0</v>
      </c>
      <c r="K293" s="94">
        <f t="shared" si="338"/>
        <v>0</v>
      </c>
      <c r="L293" s="38">
        <f>IF(D293="",0,IF(G293="NT",0,IF(G293="DQ",0,IF(G293="DNF",0,IF(G293="DNS",0,IF(F293+G293&lt;0.1,0,IF(60*F293+G293&gt;VLOOKUP(A289,ADMIN2026!$G$91:$I$109,3,FALSE),0,ADMIN2026!$D$89)))))))</f>
        <v>0</v>
      </c>
      <c r="M293">
        <f t="shared" si="339"/>
        <v>0</v>
      </c>
      <c r="N293" s="8">
        <f t="shared" si="340"/>
        <v>0</v>
      </c>
      <c r="O293" s="8">
        <f t="shared" si="336"/>
        <v>0</v>
      </c>
      <c r="P293" s="8">
        <f t="shared" si="341"/>
        <v>0</v>
      </c>
      <c r="Q293" s="7">
        <f t="shared" si="342"/>
        <v>0</v>
      </c>
      <c r="R293" s="7">
        <f t="shared" si="343"/>
        <v>0</v>
      </c>
      <c r="S293" s="7">
        <f t="shared" si="344"/>
        <v>0</v>
      </c>
      <c r="T293" s="7">
        <f t="shared" si="345"/>
        <v>0</v>
      </c>
      <c r="U293" s="7">
        <f t="shared" si="346"/>
        <v>0</v>
      </c>
      <c r="V293" t="str">
        <f t="shared" si="347"/>
        <v/>
      </c>
      <c r="W293" t="str">
        <f t="shared" si="348"/>
        <v/>
      </c>
      <c r="X293" t="str">
        <f>IF(ADMIN2026!$G$8="Photo-finish timing",W293,V293)</f>
        <v/>
      </c>
      <c r="Y293" s="66" t="str">
        <f>IF(E293="","",IF(ADMIN2026!$G$8=ADMIN2026!$D$8,"",IF(P293&gt;0.5,"error 1/100th entry noted","")))</f>
        <v/>
      </c>
      <c r="AC293">
        <f t="shared" si="349"/>
        <v>0</v>
      </c>
      <c r="AD293">
        <f t="shared" si="337"/>
        <v>0</v>
      </c>
      <c r="AE293">
        <f t="shared" si="337"/>
        <v>0</v>
      </c>
      <c r="AF293">
        <f t="shared" si="337"/>
        <v>0</v>
      </c>
      <c r="AG293">
        <f t="shared" si="337"/>
        <v>0</v>
      </c>
      <c r="AH293">
        <f t="shared" si="337"/>
        <v>0</v>
      </c>
      <c r="AI293">
        <f t="shared" si="337"/>
        <v>0</v>
      </c>
      <c r="AJ293">
        <f t="shared" si="337"/>
        <v>0</v>
      </c>
    </row>
    <row r="294" spans="1:36">
      <c r="B294" s="94">
        <v>4</v>
      </c>
      <c r="C294" s="38" t="str">
        <f>IF(D294="","",HLOOKUP(D294,ADMIN2026!$O$146:$Y$214,H294,FALSE))</f>
        <v/>
      </c>
      <c r="D294" s="38" t="str">
        <f>IF(E294="","",VLOOKUP(E294,ADMIN2026!$B$112:$D$141,2,FALSE))</f>
        <v/>
      </c>
      <c r="E294" s="4"/>
      <c r="F294" s="4"/>
      <c r="G294" s="6"/>
      <c r="H294" s="38" t="str">
        <f>IF(E294&gt;101,H289+2*I289,IF(E294&gt;10,H289+I289,IF(E294&gt;0,H289,"")))</f>
        <v/>
      </c>
      <c r="I294" s="38"/>
      <c r="J294" s="38">
        <f>VLOOKUP(B294,ADMIN2026!$B$64:$E$73,2,FALSE)*IF(G294="DQ",0,1)*IF(G294="DNF",0,1)*IF(G294="DNS",0,1)*IF(G294="",0,1)</f>
        <v>0</v>
      </c>
      <c r="K294" s="94">
        <f t="shared" si="338"/>
        <v>0</v>
      </c>
      <c r="L294" s="38">
        <f>IF(D294="",0,IF(G294="NT",0,IF(G294="DQ",0,IF(G294="DNF",0,IF(G294="DNS",0,IF(F294+G294&lt;0.1,0,IF(60*F294+G294&gt;VLOOKUP(A289,ADMIN2026!$G$91:$I$109,3,FALSE),0,ADMIN2026!$D$89)))))))</f>
        <v>0</v>
      </c>
      <c r="M294">
        <f t="shared" si="339"/>
        <v>0</v>
      </c>
      <c r="N294" s="8">
        <f t="shared" si="340"/>
        <v>0</v>
      </c>
      <c r="O294" s="8">
        <f t="shared" si="336"/>
        <v>0</v>
      </c>
      <c r="P294" s="8">
        <f t="shared" si="341"/>
        <v>0</v>
      </c>
      <c r="Q294" s="7">
        <f t="shared" si="342"/>
        <v>0</v>
      </c>
      <c r="R294" s="7">
        <f t="shared" si="343"/>
        <v>0</v>
      </c>
      <c r="S294" s="7">
        <f t="shared" si="344"/>
        <v>0</v>
      </c>
      <c r="T294" s="7">
        <f t="shared" si="345"/>
        <v>0</v>
      </c>
      <c r="U294" s="7">
        <f t="shared" si="346"/>
        <v>0</v>
      </c>
      <c r="V294" t="str">
        <f t="shared" si="347"/>
        <v/>
      </c>
      <c r="W294" t="str">
        <f t="shared" si="348"/>
        <v/>
      </c>
      <c r="X294" t="str">
        <f>IF(ADMIN2026!$G$8="Photo-finish timing",W294,V294)</f>
        <v/>
      </c>
      <c r="Y294" s="66" t="str">
        <f>IF(E294="","",IF(ADMIN2026!$G$8=ADMIN2026!$D$8,"",IF(P294&gt;0.5,"error 1/100th entry noted","")))</f>
        <v/>
      </c>
      <c r="AC294">
        <f t="shared" si="349"/>
        <v>0</v>
      </c>
      <c r="AD294">
        <f t="shared" si="337"/>
        <v>0</v>
      </c>
      <c r="AE294">
        <f t="shared" si="337"/>
        <v>0</v>
      </c>
      <c r="AF294">
        <f t="shared" si="337"/>
        <v>0</v>
      </c>
      <c r="AG294">
        <f t="shared" si="337"/>
        <v>0</v>
      </c>
      <c r="AH294">
        <f t="shared" si="337"/>
        <v>0</v>
      </c>
      <c r="AI294">
        <f t="shared" si="337"/>
        <v>0</v>
      </c>
      <c r="AJ294">
        <f t="shared" si="337"/>
        <v>0</v>
      </c>
    </row>
    <row r="295" spans="1:36">
      <c r="B295" s="94">
        <v>5</v>
      </c>
      <c r="C295" s="38" t="str">
        <f>IF(D295="","",HLOOKUP(D295,ADMIN2026!$O$146:$Y$214,H295,FALSE))</f>
        <v/>
      </c>
      <c r="D295" s="38" t="str">
        <f>IF(E295="","",VLOOKUP(E295,ADMIN2026!$B$112:$D$141,2,FALSE))</f>
        <v/>
      </c>
      <c r="E295" s="4"/>
      <c r="F295" s="4"/>
      <c r="G295" s="6"/>
      <c r="H295" s="38" t="str">
        <f>IF(E295&gt;101,H289+2*I289,IF(E295&gt;10,H289+I289,IF(E295&gt;0,H289,"")))</f>
        <v/>
      </c>
      <c r="I295" s="38"/>
      <c r="J295" s="38">
        <f>VLOOKUP(B295,ADMIN2026!$B$64:$E$73,2,FALSE)*IF(G295="DQ",0,1)*IF(G295="DNF",0,1)*IF(G295="DNS",0,1)*IF(G295="",0,1)</f>
        <v>0</v>
      </c>
      <c r="K295" s="94">
        <f t="shared" si="338"/>
        <v>0</v>
      </c>
      <c r="L295" s="38">
        <f>IF(D295="",0,IF(G295="NT",0,IF(G295="DQ",0,IF(G295="DNF",0,IF(G295="DNS",0,IF(F295+G295&lt;0.1,0,IF(60*F295+G295&gt;VLOOKUP(A289,ADMIN2026!$G$91:$I$109,3,FALSE),0,ADMIN2026!$D$89)))))))</f>
        <v>0</v>
      </c>
      <c r="M295">
        <f t="shared" si="339"/>
        <v>0</v>
      </c>
      <c r="N295" s="8">
        <f t="shared" si="340"/>
        <v>0</v>
      </c>
      <c r="O295" s="8">
        <f t="shared" si="336"/>
        <v>0</v>
      </c>
      <c r="P295" s="8">
        <f t="shared" si="341"/>
        <v>0</v>
      </c>
      <c r="Q295" s="7">
        <f t="shared" si="342"/>
        <v>0</v>
      </c>
      <c r="R295" s="7">
        <f t="shared" si="343"/>
        <v>0</v>
      </c>
      <c r="S295" s="7">
        <f t="shared" si="344"/>
        <v>0</v>
      </c>
      <c r="T295" s="7">
        <f t="shared" si="345"/>
        <v>0</v>
      </c>
      <c r="U295" s="7">
        <f t="shared" si="346"/>
        <v>0</v>
      </c>
      <c r="V295" t="str">
        <f t="shared" si="347"/>
        <v/>
      </c>
      <c r="W295" t="str">
        <f t="shared" si="348"/>
        <v/>
      </c>
      <c r="X295" t="str">
        <f>IF(ADMIN2026!$G$8="Photo-finish timing",W295,V295)</f>
        <v/>
      </c>
      <c r="Y295" s="66" t="str">
        <f>IF(E295="","",IF(ADMIN2026!$G$8=ADMIN2026!$D$8,"",IF(P295&gt;0.5,"error 1/100th entry noted","")))</f>
        <v/>
      </c>
      <c r="AC295">
        <f t="shared" si="349"/>
        <v>0</v>
      </c>
      <c r="AD295">
        <f t="shared" si="337"/>
        <v>0</v>
      </c>
      <c r="AE295">
        <f t="shared" si="337"/>
        <v>0</v>
      </c>
      <c r="AF295">
        <f t="shared" si="337"/>
        <v>0</v>
      </c>
      <c r="AG295">
        <f t="shared" si="337"/>
        <v>0</v>
      </c>
      <c r="AH295">
        <f t="shared" si="337"/>
        <v>0</v>
      </c>
      <c r="AI295">
        <f t="shared" si="337"/>
        <v>0</v>
      </c>
      <c r="AJ295">
        <f t="shared" si="337"/>
        <v>0</v>
      </c>
    </row>
    <row r="296" spans="1:36">
      <c r="B296" s="94">
        <v>6</v>
      </c>
      <c r="C296" s="38" t="str">
        <f>IF(D296="","",HLOOKUP(D296,ADMIN2026!$O$146:$Y$214,H296,FALSE))</f>
        <v/>
      </c>
      <c r="D296" s="38" t="str">
        <f>IF(E296="","",VLOOKUP(E296,ADMIN2026!$B$112:$D$141,2,FALSE))</f>
        <v/>
      </c>
      <c r="E296" s="4"/>
      <c r="F296" s="4"/>
      <c r="G296" s="6"/>
      <c r="H296" s="38" t="str">
        <f>IF(E296&gt;101,H289+2*I289,IF(E296&gt;10,H289+I289,IF(E296&gt;0,H289,"")))</f>
        <v/>
      </c>
      <c r="I296" s="38"/>
      <c r="J296" s="38">
        <f>VLOOKUP(B296,ADMIN2026!$B$64:$E$73,2,FALSE)*IF(G296="DQ",0,1)*IF(G296="DNF",0,1)*IF(G296="DNS",0,1)*IF(G296="",0,1)</f>
        <v>0</v>
      </c>
      <c r="K296" s="94">
        <f t="shared" si="338"/>
        <v>0</v>
      </c>
      <c r="L296" s="38">
        <f>IF(D296="",0,IF(G296="NT",0,IF(G296="DQ",0,IF(G296="DNF",0,IF(G296="DNS",0,IF(F296+G296&lt;0.1,0,IF(60*F296+G296&gt;VLOOKUP(A289,ADMIN2026!$G$91:$I$109,3,FALSE),0,ADMIN2026!$D$89)))))))</f>
        <v>0</v>
      </c>
      <c r="M296">
        <f t="shared" si="339"/>
        <v>0</v>
      </c>
      <c r="N296" s="8">
        <f t="shared" si="340"/>
        <v>0</v>
      </c>
      <c r="O296" s="8">
        <f t="shared" si="336"/>
        <v>0</v>
      </c>
      <c r="P296" s="8">
        <f t="shared" si="341"/>
        <v>0</v>
      </c>
      <c r="Q296" s="7">
        <f t="shared" si="342"/>
        <v>0</v>
      </c>
      <c r="R296" s="7">
        <f t="shared" si="343"/>
        <v>0</v>
      </c>
      <c r="S296" s="7">
        <f t="shared" si="344"/>
        <v>0</v>
      </c>
      <c r="T296" s="7">
        <f t="shared" si="345"/>
        <v>0</v>
      </c>
      <c r="U296" s="7">
        <f t="shared" si="346"/>
        <v>0</v>
      </c>
      <c r="V296" t="str">
        <f t="shared" si="347"/>
        <v/>
      </c>
      <c r="W296" t="str">
        <f t="shared" si="348"/>
        <v/>
      </c>
      <c r="X296" t="str">
        <f>IF(ADMIN2026!$G$8="Photo-finish timing",W296,V296)</f>
        <v/>
      </c>
      <c r="Y296" s="66" t="str">
        <f>IF(E296="","",IF(ADMIN2026!$G$8=ADMIN2026!$D$8,"",IF(P296&gt;0.5,"error 1/100th entry noted","")))</f>
        <v/>
      </c>
      <c r="AC296">
        <f t="shared" si="349"/>
        <v>0</v>
      </c>
      <c r="AD296">
        <f t="shared" si="337"/>
        <v>0</v>
      </c>
      <c r="AE296">
        <f t="shared" si="337"/>
        <v>0</v>
      </c>
      <c r="AF296">
        <f t="shared" si="337"/>
        <v>0</v>
      </c>
      <c r="AG296">
        <f t="shared" si="337"/>
        <v>0</v>
      </c>
      <c r="AH296">
        <f t="shared" si="337"/>
        <v>0</v>
      </c>
      <c r="AI296">
        <f t="shared" si="337"/>
        <v>0</v>
      </c>
      <c r="AJ296">
        <f t="shared" si="337"/>
        <v>0</v>
      </c>
    </row>
    <row r="297" spans="1:36">
      <c r="B297" s="94">
        <v>7</v>
      </c>
      <c r="C297" s="38" t="str">
        <f>IF(D297="","",HLOOKUP(D297,ADMIN2026!$O$146:$Y$214,H297,FALSE))</f>
        <v/>
      </c>
      <c r="D297" s="38" t="str">
        <f>IF(E297="","",VLOOKUP(E297,ADMIN2026!$B$112:$D$141,2,FALSE))</f>
        <v/>
      </c>
      <c r="E297" s="4"/>
      <c r="F297" s="4"/>
      <c r="G297" s="6"/>
      <c r="H297" s="38" t="str">
        <f>IF(E297&gt;101,H289+2*I289,IF(E297&gt;10,H289+I289,IF(E297&gt;0,H289,"")))</f>
        <v/>
      </c>
      <c r="I297" s="38"/>
      <c r="J297" s="38">
        <f>VLOOKUP(B297,ADMIN2026!$B$64:$E$73,2,FALSE)*IF(G297="DQ",0,1)*IF(G297="DNF",0,1)*IF(G297="DNS",0,1)*IF(G297="",0,1)</f>
        <v>0</v>
      </c>
      <c r="K297" s="94">
        <f t="shared" si="338"/>
        <v>0</v>
      </c>
      <c r="L297" s="38">
        <f>IF(D297="",0,IF(G297="NT",0,IF(G297="DQ",0,IF(G297="DNF",0,IF(G297="DNS",0,IF(F297+G297&lt;0.1,0,IF(60*F297+G297&gt;VLOOKUP(A289,ADMIN2026!$G$91:$I$109,3,FALSE),0,ADMIN2026!$D$89)))))))</f>
        <v>0</v>
      </c>
      <c r="M297">
        <f t="shared" si="339"/>
        <v>0</v>
      </c>
      <c r="N297" s="8">
        <f t="shared" si="340"/>
        <v>0</v>
      </c>
      <c r="O297" s="8">
        <f t="shared" si="336"/>
        <v>0</v>
      </c>
      <c r="P297" s="8">
        <f t="shared" si="341"/>
        <v>0</v>
      </c>
      <c r="Q297" s="7">
        <f t="shared" si="342"/>
        <v>0</v>
      </c>
      <c r="R297" s="7">
        <f t="shared" si="343"/>
        <v>0</v>
      </c>
      <c r="S297" s="7">
        <f t="shared" si="344"/>
        <v>0</v>
      </c>
      <c r="T297" s="7">
        <f t="shared" si="345"/>
        <v>0</v>
      </c>
      <c r="U297" s="7">
        <f t="shared" si="346"/>
        <v>0</v>
      </c>
      <c r="V297" t="str">
        <f t="shared" si="347"/>
        <v/>
      </c>
      <c r="W297" t="str">
        <f t="shared" si="348"/>
        <v/>
      </c>
      <c r="X297" t="str">
        <f>IF(ADMIN2026!$G$8="Photo-finish timing",W297,V297)</f>
        <v/>
      </c>
      <c r="Y297" s="66" t="str">
        <f>IF(E297="","",IF(ADMIN2026!$G$8=ADMIN2026!$D$8,"",IF(P297&gt;0.5,"error 1/100th entry noted","")))</f>
        <v/>
      </c>
      <c r="AC297">
        <f t="shared" si="349"/>
        <v>0</v>
      </c>
      <c r="AD297">
        <f t="shared" si="337"/>
        <v>0</v>
      </c>
      <c r="AE297">
        <f t="shared" si="337"/>
        <v>0</v>
      </c>
      <c r="AF297">
        <f t="shared" si="337"/>
        <v>0</v>
      </c>
      <c r="AG297">
        <f t="shared" si="337"/>
        <v>0</v>
      </c>
      <c r="AH297">
        <f t="shared" si="337"/>
        <v>0</v>
      </c>
      <c r="AI297">
        <f t="shared" si="337"/>
        <v>0</v>
      </c>
      <c r="AJ297">
        <f t="shared" si="337"/>
        <v>0</v>
      </c>
    </row>
    <row r="298" spans="1:36">
      <c r="B298" s="94">
        <v>8</v>
      </c>
      <c r="C298" s="38" t="str">
        <f>IF(D298="","",HLOOKUP(D298,ADMIN2026!$O$146:$Y$214,H298,FALSE))</f>
        <v/>
      </c>
      <c r="D298" s="38" t="str">
        <f>IF(E298="","",VLOOKUP(E298,ADMIN2026!$B$112:$D$141,2,FALSE))</f>
        <v/>
      </c>
      <c r="E298" s="4"/>
      <c r="F298" s="4"/>
      <c r="G298" s="6"/>
      <c r="H298" s="38" t="str">
        <f>IF(E298&gt;101,H289+2*I289,IF(E298&gt;10,H289+I289,IF(E298&gt;0,H289,"")))</f>
        <v/>
      </c>
      <c r="I298" s="38"/>
      <c r="J298" s="38">
        <f>VLOOKUP(B298,ADMIN2026!$B$64:$E$73,2,FALSE)*IF(G298="DQ",0,1)*IF(G298="DNF",0,1)*IF(G298="DNS",0,1)*IF(G298="",0,1)</f>
        <v>0</v>
      </c>
      <c r="K298" s="94">
        <f t="shared" si="338"/>
        <v>0</v>
      </c>
      <c r="L298" s="38">
        <f>IF(D298="",0,IF(G298="NT",0,IF(G298="DQ",0,IF(G298="DNF",0,IF(G298="DNS",0,IF(F298+G298&lt;0.1,0,IF(60*F298+G298&gt;VLOOKUP(A289,ADMIN2026!$G$91:$I$109,3,FALSE),0,ADMIN2026!$D$89)))))))</f>
        <v>0</v>
      </c>
      <c r="M298">
        <f t="shared" si="339"/>
        <v>0</v>
      </c>
      <c r="N298" s="8">
        <f t="shared" si="340"/>
        <v>0</v>
      </c>
      <c r="O298" s="8">
        <f t="shared" si="336"/>
        <v>0</v>
      </c>
      <c r="P298" s="8">
        <f t="shared" si="341"/>
        <v>0</v>
      </c>
      <c r="Q298" s="7">
        <f t="shared" si="342"/>
        <v>0</v>
      </c>
      <c r="R298" s="7">
        <f t="shared" si="343"/>
        <v>0</v>
      </c>
      <c r="S298" s="7">
        <f t="shared" si="344"/>
        <v>0</v>
      </c>
      <c r="T298" s="7">
        <f t="shared" si="345"/>
        <v>0</v>
      </c>
      <c r="U298" s="7">
        <f t="shared" si="346"/>
        <v>0</v>
      </c>
      <c r="V298" t="str">
        <f t="shared" si="347"/>
        <v/>
      </c>
      <c r="W298" t="str">
        <f t="shared" si="348"/>
        <v/>
      </c>
      <c r="X298" t="str">
        <f>IF(ADMIN2026!$G$8="Photo-finish timing",W298,V298)</f>
        <v/>
      </c>
      <c r="Y298" s="66" t="str">
        <f>IF(E298="","",IF(ADMIN2026!$G$8=ADMIN2026!$D$8,"",IF(P298&gt;0.5,"error 1/100th entry noted","")))</f>
        <v/>
      </c>
      <c r="AC298">
        <f t="shared" si="349"/>
        <v>0</v>
      </c>
      <c r="AD298">
        <f t="shared" si="337"/>
        <v>0</v>
      </c>
      <c r="AE298">
        <f t="shared" si="337"/>
        <v>0</v>
      </c>
      <c r="AF298">
        <f t="shared" si="337"/>
        <v>0</v>
      </c>
      <c r="AG298">
        <f t="shared" si="337"/>
        <v>0</v>
      </c>
      <c r="AH298">
        <f t="shared" si="337"/>
        <v>0</v>
      </c>
      <c r="AI298">
        <f t="shared" si="337"/>
        <v>0</v>
      </c>
      <c r="AJ298">
        <f t="shared" si="337"/>
        <v>0</v>
      </c>
    </row>
    <row r="299" spans="1:36">
      <c r="A299" s="3" t="s">
        <v>0</v>
      </c>
      <c r="B299" s="3"/>
      <c r="C299" s="3"/>
      <c r="D299" s="3"/>
      <c r="E299" s="3"/>
      <c r="F299" s="3"/>
      <c r="G299" s="67"/>
      <c r="H299" s="3" t="str">
        <f>H288</f>
        <v>line base</v>
      </c>
      <c r="I299" s="3" t="str">
        <f>I288</f>
        <v>step</v>
      </c>
      <c r="J299" s="3"/>
      <c r="K299" s="3"/>
      <c r="L299" s="3"/>
      <c r="M299" s="3"/>
      <c r="N299" s="3"/>
      <c r="O299" s="3"/>
      <c r="P299" s="3"/>
      <c r="Q299" s="3"/>
      <c r="R299" s="3"/>
      <c r="S299" s="3"/>
      <c r="T299" s="3"/>
      <c r="U299" s="3"/>
      <c r="V299" s="3"/>
      <c r="W299" s="3"/>
      <c r="X299" s="3"/>
      <c r="Y299" s="3"/>
      <c r="Z299" s="3"/>
      <c r="AA299" s="3"/>
    </row>
    <row r="300" spans="1:36">
      <c r="A300" s="3" t="str">
        <f>C288</f>
        <v>400H</v>
      </c>
      <c r="B300" s="37" t="s">
        <v>286</v>
      </c>
      <c r="C300" s="37"/>
      <c r="D300" s="37"/>
      <c r="E300" s="37"/>
      <c r="F300" s="37" t="str">
        <f t="shared" ref="F300:G300" si="350">F289</f>
        <v>Perf. Minutes</v>
      </c>
      <c r="G300" s="63" t="str">
        <f t="shared" si="350"/>
        <v>Perf. Seconds</v>
      </c>
      <c r="H300" s="37">
        <f>VLOOKUP(A300,ADMIN2026!$O$146:$Z$166,12,FALSE)</f>
        <v>13</v>
      </c>
      <c r="I300" s="37">
        <f>$I$3</f>
        <v>24</v>
      </c>
      <c r="J300" s="37" t="s">
        <v>79</v>
      </c>
      <c r="K300" s="37" t="s">
        <v>59</v>
      </c>
      <c r="L300" s="37" t="s">
        <v>83</v>
      </c>
      <c r="M300" s="3" t="s">
        <v>132</v>
      </c>
      <c r="N300" s="3" t="s">
        <v>132</v>
      </c>
      <c r="O300" s="3" t="s">
        <v>133</v>
      </c>
      <c r="P300" s="3" t="s">
        <v>193</v>
      </c>
      <c r="Q300" s="3" t="s">
        <v>137</v>
      </c>
      <c r="R300" s="3" t="s">
        <v>192</v>
      </c>
      <c r="S300" s="3" t="s">
        <v>134</v>
      </c>
      <c r="T300" s="3" t="s">
        <v>135</v>
      </c>
      <c r="U300" s="3" t="s">
        <v>194</v>
      </c>
      <c r="V300" s="3" t="s">
        <v>195</v>
      </c>
      <c r="W300" s="3" t="s">
        <v>197</v>
      </c>
      <c r="X300" s="3" t="s">
        <v>136</v>
      </c>
      <c r="Y300" s="3" t="s">
        <v>236</v>
      </c>
      <c r="Z300" s="3"/>
      <c r="AA300" s="3"/>
    </row>
    <row r="301" spans="1:36">
      <c r="A301" s="64" t="str">
        <f>$A$4</f>
        <v>WOMEN</v>
      </c>
      <c r="B301" s="37" t="s">
        <v>59</v>
      </c>
      <c r="C301" s="37" t="s">
        <v>60</v>
      </c>
      <c r="D301" s="37" t="s">
        <v>61</v>
      </c>
      <c r="E301" s="37" t="s">
        <v>108</v>
      </c>
      <c r="F301" s="37" t="str">
        <f t="shared" ref="F301:G301" si="351">F290</f>
        <v>Whole mins.</v>
      </c>
      <c r="G301" s="63" t="str">
        <f t="shared" si="351"/>
        <v>xx.yy or xx.y</v>
      </c>
      <c r="H301" s="37" t="str">
        <f>H290</f>
        <v>line to look up</v>
      </c>
      <c r="I301" s="37"/>
      <c r="J301" s="37" t="s">
        <v>80</v>
      </c>
      <c r="K301" s="37" t="s">
        <v>80</v>
      </c>
      <c r="L301" s="37" t="s">
        <v>80</v>
      </c>
      <c r="M301" s="3" t="s">
        <v>192</v>
      </c>
      <c r="N301" s="3" t="s">
        <v>130</v>
      </c>
      <c r="O301" s="3" t="s">
        <v>130</v>
      </c>
      <c r="P301" s="3" t="s">
        <v>130</v>
      </c>
      <c r="Q301" s="3" t="s">
        <v>131</v>
      </c>
      <c r="R301" s="3" t="s">
        <v>131</v>
      </c>
      <c r="S301" s="3" t="s">
        <v>131</v>
      </c>
      <c r="T301" s="3" t="s">
        <v>131</v>
      </c>
      <c r="U301" s="3" t="s">
        <v>131</v>
      </c>
      <c r="V301" s="3" t="s">
        <v>196</v>
      </c>
      <c r="W301" s="3" t="s">
        <v>196</v>
      </c>
      <c r="X301" s="3" t="s">
        <v>146</v>
      </c>
      <c r="Y301" s="3" t="s">
        <v>237</v>
      </c>
      <c r="Z301" s="3"/>
      <c r="AA301" s="3"/>
      <c r="AC301" t="str">
        <f>ADMIN2026!$D$12</f>
        <v>B&amp;R</v>
      </c>
      <c r="AD301" t="str">
        <f>ADMIN2026!$D$13</f>
        <v>Chelt</v>
      </c>
      <c r="AE301" t="str">
        <f>ADMIN2026!$D$14</f>
        <v>D&amp;S</v>
      </c>
      <c r="AF301" t="str">
        <f>ADMIN2026!$D$15</f>
        <v>HereF</v>
      </c>
      <c r="AG301" t="str">
        <f>ADMIN2026!$D$16</f>
        <v>K&amp;S</v>
      </c>
      <c r="AH301" t="str">
        <f>ADMIN2026!$D$17</f>
        <v>Tipton</v>
      </c>
      <c r="AI301" t="str">
        <f>ADMIN2026!$D$18</f>
        <v>Worc</v>
      </c>
      <c r="AJ301" t="str">
        <f>ADMIN2026!$D$19</f>
        <v>Yate</v>
      </c>
    </row>
    <row r="302" spans="1:36">
      <c r="B302" s="94">
        <v>1</v>
      </c>
      <c r="C302" s="38" t="str">
        <f>IF(D302="","",HLOOKUP(D302,ADMIN2026!$O$146:$Y$214,H302,FALSE))</f>
        <v/>
      </c>
      <c r="D302" s="38" t="str">
        <f>IF(E302="","",VLOOKUP(E302,ADMIN2026!$B$112:$D$141,2,FALSE))</f>
        <v/>
      </c>
      <c r="E302" s="4"/>
      <c r="F302" s="4"/>
      <c r="G302" s="6"/>
      <c r="H302" s="38" t="str">
        <f>IF(E302&gt;101,H300+2*I300,IF(E302&gt;10,H300+I300,IF(E302&gt;0,H300,"")))</f>
        <v/>
      </c>
      <c r="I302" s="38"/>
      <c r="J302" s="38">
        <f>VLOOKUP(B302,ADMIN2026!$B$64:$F$79,3,FALSE)*IF(G302="DQ",0,1)*IF(G302="DNF",0,1)*IF(G302="DNS",0,1)*IF(G302="",0,1)</f>
        <v>0</v>
      </c>
      <c r="K302" s="94">
        <f>J302</f>
        <v>0</v>
      </c>
      <c r="L302" s="38">
        <f>IF(D302="",0,IF(G302="NT",0,IF(G302="DQ",0,IF(G302="DNF",0,IF(G302="DNS",0,IF(F302+G302&lt;0.1,0,IF(60*F302+G302&gt;VLOOKUP(A300,ADMIN2026!$G$91:$I$109,3,FALSE),0,ADMIN2026!$D$89)))))))</f>
        <v>0</v>
      </c>
      <c r="M302">
        <f>INT(G302/10)</f>
        <v>0</v>
      </c>
      <c r="N302" s="8">
        <f>INT(G302)-10*M302</f>
        <v>0</v>
      </c>
      <c r="O302" s="8">
        <f t="shared" ref="O302:O309" si="352">INT((INT(10*(G302-N302-10*M302)+0.001))/1)</f>
        <v>0</v>
      </c>
      <c r="P302" s="8">
        <f>INT(100*(G302-N302-10*M302-O302/10)+0.5)</f>
        <v>0</v>
      </c>
      <c r="Q302" s="7">
        <f>F302</f>
        <v>0</v>
      </c>
      <c r="R302" s="7">
        <f>M302</f>
        <v>0</v>
      </c>
      <c r="S302" s="7">
        <f>N302</f>
        <v>0</v>
      </c>
      <c r="T302" s="7">
        <f>O302</f>
        <v>0</v>
      </c>
      <c r="U302" s="7">
        <f>P302</f>
        <v>0</v>
      </c>
      <c r="V302" t="str">
        <f>IF(G302="DQ","DQ",IF(G302="NT","NT",IF(G302="DNF","DNF",IF(G302="DNS","DNS",IF(D302="","",IF(F302="",IF(M302&gt;0,CONCATENATE(R302,S302,".",T302),CONCATENATE(S302,".",T302)),CONCATENATE(Q302,":",R302,S302,".",T302)))))))</f>
        <v/>
      </c>
      <c r="W302" t="str">
        <f>IF(G302="DQ","DQ",IF(G302="NT","NT",IF(G302="DNF","DNF",IF(G302="DNS","DNS",IF(D302="","",IF(F302="",IF(M302&gt;0,CONCATENATE(R302,S302,".",T302,U302),CONCATENATE(S302,".",T302,U302)),CONCATENATE(Q302,":",R302,S302,".",T302,U302)))))))</f>
        <v/>
      </c>
      <c r="X302" t="str">
        <f>IF(ADMIN2026!$G$8="Photo-finish timing",W302,V302)</f>
        <v/>
      </c>
      <c r="Y302" s="66" t="str">
        <f>IF(E302="","",IF(ADMIN2026!$G$8=ADMIN2026!$D$8,"",IF(P302&gt;0.5,"error 1/100th entry noted","")))</f>
        <v/>
      </c>
      <c r="AC302">
        <f>IF($D302=AC$1,$K302+$L302,0)</f>
        <v>0</v>
      </c>
      <c r="AD302">
        <f t="shared" ref="AD302:AJ309" si="353">IF($D302=AD$1,$K302+$L302,0)</f>
        <v>0</v>
      </c>
      <c r="AE302">
        <f t="shared" si="353"/>
        <v>0</v>
      </c>
      <c r="AF302">
        <f t="shared" si="353"/>
        <v>0</v>
      </c>
      <c r="AG302">
        <f t="shared" si="353"/>
        <v>0</v>
      </c>
      <c r="AH302">
        <f t="shared" si="353"/>
        <v>0</v>
      </c>
      <c r="AI302">
        <f t="shared" si="353"/>
        <v>0</v>
      </c>
      <c r="AJ302">
        <f t="shared" si="353"/>
        <v>0</v>
      </c>
    </row>
    <row r="303" spans="1:36">
      <c r="B303" s="94">
        <v>2</v>
      </c>
      <c r="C303" s="38" t="str">
        <f>IF(D303="","",HLOOKUP(D303,ADMIN2026!$O$146:$Y$214,H303,FALSE))</f>
        <v/>
      </c>
      <c r="D303" s="38" t="str">
        <f>IF(E303="","",VLOOKUP(E303,ADMIN2026!$B$112:$D$141,2,FALSE))</f>
        <v/>
      </c>
      <c r="E303" s="4"/>
      <c r="F303" s="4"/>
      <c r="G303" s="6"/>
      <c r="H303" s="38" t="str">
        <f>IF(E303&gt;101,H300+2*I300,IF(E303&gt;10,H300+I300,IF(E303&gt;0,H300,"")))</f>
        <v/>
      </c>
      <c r="I303" s="38"/>
      <c r="J303" s="38">
        <f>VLOOKUP(B303,ADMIN2026!$B$64:$F$79,3,FALSE)*IF(G303="DQ",0,1)*IF(G303="DNF",0,1)*IF(G303="DNS",0,1)*IF(G303="",0,1)</f>
        <v>0</v>
      </c>
      <c r="K303" s="94">
        <f t="shared" ref="K303:K309" si="354">J303</f>
        <v>0</v>
      </c>
      <c r="L303" s="38">
        <f>IF(D303="",0,IF(G303="NT",0,IF(G303="DQ",0,IF(G303="DNF",0,IF(G303="DNS",0,IF(F303+G303&lt;0.1,0,IF(60*F303+G303&gt;VLOOKUP(A300,ADMIN2026!$G$91:$I$109,3,FALSE),0,ADMIN2026!$D$89)))))))</f>
        <v>0</v>
      </c>
      <c r="M303">
        <f t="shared" ref="M303:M309" si="355">INT(G303/10)</f>
        <v>0</v>
      </c>
      <c r="N303" s="8">
        <f t="shared" ref="N303:N309" si="356">INT(G303)-10*M303</f>
        <v>0</v>
      </c>
      <c r="O303" s="8">
        <f t="shared" si="352"/>
        <v>0</v>
      </c>
      <c r="P303" s="8">
        <f t="shared" ref="P303:P309" si="357">INT(100*(G303-N303-10*M303-O303/10)+0.5)</f>
        <v>0</v>
      </c>
      <c r="Q303" s="7">
        <f t="shared" ref="Q303:Q309" si="358">F303</f>
        <v>0</v>
      </c>
      <c r="R303" s="7">
        <f t="shared" ref="R303:R309" si="359">M303</f>
        <v>0</v>
      </c>
      <c r="S303" s="7">
        <f t="shared" ref="S303:S309" si="360">N303</f>
        <v>0</v>
      </c>
      <c r="T303" s="7">
        <f t="shared" ref="T303:T309" si="361">O303</f>
        <v>0</v>
      </c>
      <c r="U303" s="7">
        <f t="shared" ref="U303:U309" si="362">P303</f>
        <v>0</v>
      </c>
      <c r="V303" t="str">
        <f t="shared" ref="V303:V309" si="363">IF(G303="DQ","DQ",IF(G303="NT","NT",IF(G303="DNF","DNF",IF(G303="DNS","DNS",IF(D303="","",IF(F303="",IF(M303&gt;0,CONCATENATE(R303,S303,".",T303),CONCATENATE(S303,".",T303)),CONCATENATE(Q303,":",R303,S303,".",T303)))))))</f>
        <v/>
      </c>
      <c r="W303" t="str">
        <f t="shared" ref="W303:W309" si="364">IF(G303="DQ","DQ",IF(G303="NT","NT",IF(G303="DNF","DNF",IF(G303="DNS","DNS",IF(D303="","",IF(F303="",IF(M303&gt;0,CONCATENATE(R303,S303,".",T303,U303),CONCATENATE(S303,".",T303,U303)),CONCATENATE(Q303,":",R303,S303,".",T303,U303)))))))</f>
        <v/>
      </c>
      <c r="X303" t="str">
        <f>IF(ADMIN2026!$G$8="Photo-finish timing",W303,V303)</f>
        <v/>
      </c>
      <c r="Y303" s="66" t="str">
        <f>IF(E303="","",IF(ADMIN2026!$G$8=ADMIN2026!$D$8,"",IF(P303&gt;0.5,"error 1/100th entry noted","")))</f>
        <v/>
      </c>
      <c r="AC303">
        <f t="shared" ref="AC303:AC309" si="365">IF($D303=AC$1,$K303+$L303,0)</f>
        <v>0</v>
      </c>
      <c r="AD303">
        <f t="shared" si="353"/>
        <v>0</v>
      </c>
      <c r="AE303">
        <f t="shared" si="353"/>
        <v>0</v>
      </c>
      <c r="AF303">
        <f t="shared" si="353"/>
        <v>0</v>
      </c>
      <c r="AG303">
        <f t="shared" si="353"/>
        <v>0</v>
      </c>
      <c r="AH303">
        <f t="shared" si="353"/>
        <v>0</v>
      </c>
      <c r="AI303">
        <f t="shared" si="353"/>
        <v>0</v>
      </c>
      <c r="AJ303">
        <f t="shared" si="353"/>
        <v>0</v>
      </c>
    </row>
    <row r="304" spans="1:36">
      <c r="B304" s="94">
        <v>3</v>
      </c>
      <c r="C304" s="38" t="str">
        <f>IF(D304="","",HLOOKUP(D304,ADMIN2026!$O$146:$Y$214,H304,FALSE))</f>
        <v/>
      </c>
      <c r="D304" s="38" t="str">
        <f>IF(E304="","",VLOOKUP(E304,ADMIN2026!$B$112:$D$141,2,FALSE))</f>
        <v/>
      </c>
      <c r="E304" s="4"/>
      <c r="F304" s="4"/>
      <c r="G304" s="6"/>
      <c r="H304" s="38" t="str">
        <f>IF(E304&gt;101,H300+2*I300,IF(E304&gt;10,H300+I300,IF(E304&gt;0,H300,"")))</f>
        <v/>
      </c>
      <c r="I304" s="38"/>
      <c r="J304" s="38">
        <f>VLOOKUP(B304,ADMIN2026!$B$64:$F$79,3,FALSE)*IF(G304="DQ",0,1)*IF(G304="DNF",0,1)*IF(G304="DNS",0,1)*IF(G304="",0,1)</f>
        <v>0</v>
      </c>
      <c r="K304" s="94">
        <f t="shared" si="354"/>
        <v>0</v>
      </c>
      <c r="L304" s="38">
        <f>IF(D304="",0,IF(G304="NT",0,IF(G304="DQ",0,IF(G304="DNF",0,IF(G304="DNS",0,IF(F304+G304&lt;0.1,0,IF(60*F304+G304&gt;VLOOKUP(A300,ADMIN2026!$G$91:$I$109,3,FALSE),0,ADMIN2026!$D$89)))))))</f>
        <v>0</v>
      </c>
      <c r="M304">
        <f t="shared" si="355"/>
        <v>0</v>
      </c>
      <c r="N304" s="8">
        <f t="shared" si="356"/>
        <v>0</v>
      </c>
      <c r="O304" s="8">
        <f t="shared" si="352"/>
        <v>0</v>
      </c>
      <c r="P304" s="8">
        <f t="shared" si="357"/>
        <v>0</v>
      </c>
      <c r="Q304" s="7">
        <f t="shared" si="358"/>
        <v>0</v>
      </c>
      <c r="R304" s="7">
        <f t="shared" si="359"/>
        <v>0</v>
      </c>
      <c r="S304" s="7">
        <f t="shared" si="360"/>
        <v>0</v>
      </c>
      <c r="T304" s="7">
        <f t="shared" si="361"/>
        <v>0</v>
      </c>
      <c r="U304" s="7">
        <f t="shared" si="362"/>
        <v>0</v>
      </c>
      <c r="V304" t="str">
        <f t="shared" si="363"/>
        <v/>
      </c>
      <c r="W304" t="str">
        <f t="shared" si="364"/>
        <v/>
      </c>
      <c r="X304" t="str">
        <f>IF(ADMIN2026!$G$8="Photo-finish timing",W304,V304)</f>
        <v/>
      </c>
      <c r="Y304" s="66" t="str">
        <f>IF(E304="","",IF(ADMIN2026!$G$8=ADMIN2026!$D$8,"",IF(P304&gt;0.5,"error 1/100th entry noted","")))</f>
        <v/>
      </c>
      <c r="AC304">
        <f t="shared" si="365"/>
        <v>0</v>
      </c>
      <c r="AD304">
        <f t="shared" si="353"/>
        <v>0</v>
      </c>
      <c r="AE304">
        <f t="shared" si="353"/>
        <v>0</v>
      </c>
      <c r="AF304">
        <f t="shared" si="353"/>
        <v>0</v>
      </c>
      <c r="AG304">
        <f t="shared" si="353"/>
        <v>0</v>
      </c>
      <c r="AH304">
        <f t="shared" si="353"/>
        <v>0</v>
      </c>
      <c r="AI304">
        <f t="shared" si="353"/>
        <v>0</v>
      </c>
      <c r="AJ304">
        <f t="shared" si="353"/>
        <v>0</v>
      </c>
    </row>
    <row r="305" spans="2:36">
      <c r="B305" s="94">
        <v>4</v>
      </c>
      <c r="C305" s="38" t="str">
        <f>IF(D305="","",HLOOKUP(D305,ADMIN2026!$O$146:$Y$214,H305,FALSE))</f>
        <v/>
      </c>
      <c r="D305" s="38" t="str">
        <f>IF(E305="","",VLOOKUP(E305,ADMIN2026!$B$112:$D$141,2,FALSE))</f>
        <v/>
      </c>
      <c r="E305" s="4"/>
      <c r="F305" s="4"/>
      <c r="G305" s="6"/>
      <c r="H305" s="38" t="str">
        <f>IF(E305&gt;101,H300+2*I300,IF(E305&gt;10,H300+I300,IF(E305&gt;0,H300,"")))</f>
        <v/>
      </c>
      <c r="I305" s="38"/>
      <c r="J305" s="38">
        <f>VLOOKUP(B305,ADMIN2026!$B$64:$F$79,3,FALSE)*IF(G305="DQ",0,1)*IF(G305="DNF",0,1)*IF(G305="DNS",0,1)*IF(G305="",0,1)</f>
        <v>0</v>
      </c>
      <c r="K305" s="94">
        <f t="shared" si="354"/>
        <v>0</v>
      </c>
      <c r="L305" s="38">
        <f>IF(D305="",0,IF(G305="NT",0,IF(G305="DQ",0,IF(G305="DNF",0,IF(G305="DNS",0,IF(F305+G305&lt;0.1,0,IF(60*F305+G305&gt;VLOOKUP(A300,ADMIN2026!$G$91:$I$109,3,FALSE),0,ADMIN2026!$D$89)))))))</f>
        <v>0</v>
      </c>
      <c r="M305">
        <f t="shared" si="355"/>
        <v>0</v>
      </c>
      <c r="N305" s="8">
        <f t="shared" si="356"/>
        <v>0</v>
      </c>
      <c r="O305" s="8">
        <f t="shared" si="352"/>
        <v>0</v>
      </c>
      <c r="P305" s="8">
        <f t="shared" si="357"/>
        <v>0</v>
      </c>
      <c r="Q305" s="7">
        <f t="shared" si="358"/>
        <v>0</v>
      </c>
      <c r="R305" s="7">
        <f t="shared" si="359"/>
        <v>0</v>
      </c>
      <c r="S305" s="7">
        <f t="shared" si="360"/>
        <v>0</v>
      </c>
      <c r="T305" s="7">
        <f t="shared" si="361"/>
        <v>0</v>
      </c>
      <c r="U305" s="7">
        <f t="shared" si="362"/>
        <v>0</v>
      </c>
      <c r="V305" t="str">
        <f t="shared" si="363"/>
        <v/>
      </c>
      <c r="W305" t="str">
        <f t="shared" si="364"/>
        <v/>
      </c>
      <c r="X305" t="str">
        <f>IF(ADMIN2026!$G$8="Photo-finish timing",W305,V305)</f>
        <v/>
      </c>
      <c r="Y305" s="66" t="str">
        <f>IF(E305="","",IF(ADMIN2026!$G$8=ADMIN2026!$D$8,"",IF(P305&gt;0.5,"error 1/100th entry noted","")))</f>
        <v/>
      </c>
      <c r="AC305">
        <f t="shared" si="365"/>
        <v>0</v>
      </c>
      <c r="AD305">
        <f t="shared" si="353"/>
        <v>0</v>
      </c>
      <c r="AE305">
        <f t="shared" si="353"/>
        <v>0</v>
      </c>
      <c r="AF305">
        <f t="shared" si="353"/>
        <v>0</v>
      </c>
      <c r="AG305">
        <f t="shared" si="353"/>
        <v>0</v>
      </c>
      <c r="AH305">
        <f t="shared" si="353"/>
        <v>0</v>
      </c>
      <c r="AI305">
        <f t="shared" si="353"/>
        <v>0</v>
      </c>
      <c r="AJ305">
        <f t="shared" si="353"/>
        <v>0</v>
      </c>
    </row>
    <row r="306" spans="2:36">
      <c r="B306" s="94">
        <v>5</v>
      </c>
      <c r="C306" s="38" t="str">
        <f>IF(D306="","",HLOOKUP(D306,ADMIN2026!$O$146:$Y$214,H306,FALSE))</f>
        <v/>
      </c>
      <c r="D306" s="38" t="str">
        <f>IF(E306="","",VLOOKUP(E306,ADMIN2026!$B$112:$D$141,2,FALSE))</f>
        <v/>
      </c>
      <c r="E306" s="4"/>
      <c r="F306" s="4"/>
      <c r="G306" s="6"/>
      <c r="H306" s="38" t="str">
        <f>IF(E306&gt;101,H300+2*I300,IF(E306&gt;10,H300+I300,IF(E306&gt;0,H300,"")))</f>
        <v/>
      </c>
      <c r="I306" s="38"/>
      <c r="J306" s="38">
        <f>VLOOKUP(B306,ADMIN2026!$B$64:$F$79,3,FALSE)*IF(G306="DQ",0,1)*IF(G306="DNF",0,1)*IF(G306="DNS",0,1)*IF(G306="",0,1)</f>
        <v>0</v>
      </c>
      <c r="K306" s="94">
        <f t="shared" si="354"/>
        <v>0</v>
      </c>
      <c r="L306" s="38">
        <f>IF(D306="",0,IF(G306="NT",0,IF(G306="DQ",0,IF(G306="DNF",0,IF(G306="DNS",0,IF(F306+G306&lt;0.1,0,IF(60*F306+G306&gt;VLOOKUP(A300,ADMIN2026!$G$91:$I$109,3,FALSE),0,ADMIN2026!$D$89)))))))</f>
        <v>0</v>
      </c>
      <c r="M306">
        <f t="shared" si="355"/>
        <v>0</v>
      </c>
      <c r="N306" s="8">
        <f t="shared" si="356"/>
        <v>0</v>
      </c>
      <c r="O306" s="8">
        <f t="shared" si="352"/>
        <v>0</v>
      </c>
      <c r="P306" s="8">
        <f t="shared" si="357"/>
        <v>0</v>
      </c>
      <c r="Q306" s="7">
        <f t="shared" si="358"/>
        <v>0</v>
      </c>
      <c r="R306" s="7">
        <f t="shared" si="359"/>
        <v>0</v>
      </c>
      <c r="S306" s="7">
        <f t="shared" si="360"/>
        <v>0</v>
      </c>
      <c r="T306" s="7">
        <f t="shared" si="361"/>
        <v>0</v>
      </c>
      <c r="U306" s="7">
        <f t="shared" si="362"/>
        <v>0</v>
      </c>
      <c r="V306" t="str">
        <f t="shared" si="363"/>
        <v/>
      </c>
      <c r="W306" t="str">
        <f t="shared" si="364"/>
        <v/>
      </c>
      <c r="X306" t="str">
        <f>IF(ADMIN2026!$G$8="Photo-finish timing",W306,V306)</f>
        <v/>
      </c>
      <c r="Y306" s="66" t="str">
        <f>IF(E306="","",IF(ADMIN2026!$G$8=ADMIN2026!$D$8,"",IF(P306&gt;0.5,"error 1/100th entry noted","")))</f>
        <v/>
      </c>
      <c r="AC306">
        <f t="shared" si="365"/>
        <v>0</v>
      </c>
      <c r="AD306">
        <f t="shared" si="353"/>
        <v>0</v>
      </c>
      <c r="AE306">
        <f t="shared" si="353"/>
        <v>0</v>
      </c>
      <c r="AF306">
        <f t="shared" si="353"/>
        <v>0</v>
      </c>
      <c r="AG306">
        <f t="shared" si="353"/>
        <v>0</v>
      </c>
      <c r="AH306">
        <f t="shared" si="353"/>
        <v>0</v>
      </c>
      <c r="AI306">
        <f t="shared" si="353"/>
        <v>0</v>
      </c>
      <c r="AJ306">
        <f t="shared" si="353"/>
        <v>0</v>
      </c>
    </row>
    <row r="307" spans="2:36">
      <c r="B307" s="94">
        <v>6</v>
      </c>
      <c r="C307" s="38" t="str">
        <f>IF(D307="","",HLOOKUP(D307,ADMIN2026!$O$146:$Y$214,H307,FALSE))</f>
        <v/>
      </c>
      <c r="D307" s="38" t="str">
        <f>IF(E307="","",VLOOKUP(E307,ADMIN2026!$B$112:$D$141,2,FALSE))</f>
        <v/>
      </c>
      <c r="E307" s="4"/>
      <c r="F307" s="4"/>
      <c r="G307" s="6"/>
      <c r="H307" s="38" t="str">
        <f>IF(E307&gt;101,H300+2*I300,IF(E307&gt;10,H300+I300,IF(E307&gt;0,H300,"")))</f>
        <v/>
      </c>
      <c r="I307" s="38"/>
      <c r="J307" s="38">
        <f>VLOOKUP(B307,ADMIN2026!$B$64:$F$79,3,FALSE)*IF(G307="DQ",0,1)*IF(G307="DNF",0,1)*IF(G307="DNS",0,1)*IF(G307="",0,1)</f>
        <v>0</v>
      </c>
      <c r="K307" s="94">
        <f t="shared" si="354"/>
        <v>0</v>
      </c>
      <c r="L307" s="38">
        <f>IF(D307="",0,IF(G307="NT",0,IF(G307="DQ",0,IF(G307="DNF",0,IF(G307="DNS",0,IF(F307+G307&lt;0.1,0,IF(60*F307+G307&gt;VLOOKUP(A300,ADMIN2026!$G$91:$I$109,3,FALSE),0,ADMIN2026!$D$89)))))))</f>
        <v>0</v>
      </c>
      <c r="M307">
        <f t="shared" si="355"/>
        <v>0</v>
      </c>
      <c r="N307" s="8">
        <f t="shared" si="356"/>
        <v>0</v>
      </c>
      <c r="O307" s="8">
        <f t="shared" si="352"/>
        <v>0</v>
      </c>
      <c r="P307" s="8">
        <f t="shared" si="357"/>
        <v>0</v>
      </c>
      <c r="Q307" s="7">
        <f t="shared" si="358"/>
        <v>0</v>
      </c>
      <c r="R307" s="7">
        <f t="shared" si="359"/>
        <v>0</v>
      </c>
      <c r="S307" s="7">
        <f t="shared" si="360"/>
        <v>0</v>
      </c>
      <c r="T307" s="7">
        <f t="shared" si="361"/>
        <v>0</v>
      </c>
      <c r="U307" s="7">
        <f t="shared" si="362"/>
        <v>0</v>
      </c>
      <c r="V307" t="str">
        <f t="shared" si="363"/>
        <v/>
      </c>
      <c r="W307" t="str">
        <f t="shared" si="364"/>
        <v/>
      </c>
      <c r="X307" t="str">
        <f>IF(ADMIN2026!$G$8="Photo-finish timing",W307,V307)</f>
        <v/>
      </c>
      <c r="Y307" s="66" t="str">
        <f>IF(E307="","",IF(ADMIN2026!$G$8=ADMIN2026!$D$8,"",IF(P307&gt;0.5,"error 1/100th entry noted","")))</f>
        <v/>
      </c>
      <c r="AC307">
        <f t="shared" si="365"/>
        <v>0</v>
      </c>
      <c r="AD307">
        <f t="shared" si="353"/>
        <v>0</v>
      </c>
      <c r="AE307">
        <f t="shared" si="353"/>
        <v>0</v>
      </c>
      <c r="AF307">
        <f t="shared" si="353"/>
        <v>0</v>
      </c>
      <c r="AG307">
        <f t="shared" si="353"/>
        <v>0</v>
      </c>
      <c r="AH307">
        <f t="shared" si="353"/>
        <v>0</v>
      </c>
      <c r="AI307">
        <f t="shared" si="353"/>
        <v>0</v>
      </c>
      <c r="AJ307">
        <f t="shared" si="353"/>
        <v>0</v>
      </c>
    </row>
    <row r="308" spans="2:36">
      <c r="B308" s="94">
        <v>7</v>
      </c>
      <c r="C308" s="38" t="str">
        <f>IF(D308="","",HLOOKUP(D308,ADMIN2026!$O$146:$Y$214,H308,FALSE))</f>
        <v/>
      </c>
      <c r="D308" s="38" t="str">
        <f>IF(E308="","",VLOOKUP(E308,ADMIN2026!$B$112:$D$141,2,FALSE))</f>
        <v/>
      </c>
      <c r="E308" s="4"/>
      <c r="F308" s="4"/>
      <c r="G308" s="6"/>
      <c r="H308" s="38" t="str">
        <f>IF(E308&gt;101,H300+2*I300,IF(E308&gt;10,H300+I300,IF(E308&gt;0,H300,"")))</f>
        <v/>
      </c>
      <c r="I308" s="38"/>
      <c r="J308" s="38">
        <f>VLOOKUP(B308,ADMIN2026!$B$64:$F$79,3,FALSE)*IF(G308="DQ",0,1)*IF(G308="DNF",0,1)*IF(G308="DNS",0,1)*IF(G308="",0,1)</f>
        <v>0</v>
      </c>
      <c r="K308" s="94">
        <f t="shared" si="354"/>
        <v>0</v>
      </c>
      <c r="L308" s="38">
        <f>IF(D308="",0,IF(G308="NT",0,IF(G308="DQ",0,IF(G308="DNF",0,IF(G308="DNS",0,IF(F308+G308&lt;0.1,0,IF(60*F308+G308&gt;VLOOKUP(A300,ADMIN2026!$G$91:$I$109,3,FALSE),0,ADMIN2026!$D$89)))))))</f>
        <v>0</v>
      </c>
      <c r="M308">
        <f t="shared" si="355"/>
        <v>0</v>
      </c>
      <c r="N308" s="8">
        <f t="shared" si="356"/>
        <v>0</v>
      </c>
      <c r="O308" s="8">
        <f t="shared" si="352"/>
        <v>0</v>
      </c>
      <c r="P308" s="8">
        <f t="shared" si="357"/>
        <v>0</v>
      </c>
      <c r="Q308" s="7">
        <f t="shared" si="358"/>
        <v>0</v>
      </c>
      <c r="R308" s="7">
        <f t="shared" si="359"/>
        <v>0</v>
      </c>
      <c r="S308" s="7">
        <f t="shared" si="360"/>
        <v>0</v>
      </c>
      <c r="T308" s="7">
        <f t="shared" si="361"/>
        <v>0</v>
      </c>
      <c r="U308" s="7">
        <f t="shared" si="362"/>
        <v>0</v>
      </c>
      <c r="V308" t="str">
        <f t="shared" si="363"/>
        <v/>
      </c>
      <c r="W308" t="str">
        <f t="shared" si="364"/>
        <v/>
      </c>
      <c r="X308" t="str">
        <f>IF(ADMIN2026!$G$8="Photo-finish timing",W308,V308)</f>
        <v/>
      </c>
      <c r="Y308" s="66" t="str">
        <f>IF(E308="","",IF(ADMIN2026!$G$8=ADMIN2026!$D$8,"",IF(P308&gt;0.5,"error 1/100th entry noted","")))</f>
        <v/>
      </c>
      <c r="AC308">
        <f t="shared" si="365"/>
        <v>0</v>
      </c>
      <c r="AD308">
        <f t="shared" si="353"/>
        <v>0</v>
      </c>
      <c r="AE308">
        <f t="shared" si="353"/>
        <v>0</v>
      </c>
      <c r="AF308">
        <f t="shared" si="353"/>
        <v>0</v>
      </c>
      <c r="AG308">
        <f t="shared" si="353"/>
        <v>0</v>
      </c>
      <c r="AH308">
        <f t="shared" si="353"/>
        <v>0</v>
      </c>
      <c r="AI308">
        <f t="shared" si="353"/>
        <v>0</v>
      </c>
      <c r="AJ308">
        <f t="shared" si="353"/>
        <v>0</v>
      </c>
    </row>
    <row r="309" spans="2:36">
      <c r="B309" s="94">
        <v>8</v>
      </c>
      <c r="C309" s="38" t="str">
        <f>IF(D309="","",HLOOKUP(D309,ADMIN2026!$O$146:$Y$214,H309,FALSE))</f>
        <v/>
      </c>
      <c r="D309" s="38" t="str">
        <f>IF(E309="","",VLOOKUP(E309,ADMIN2026!$B$112:$D$141,2,FALSE))</f>
        <v/>
      </c>
      <c r="E309" s="4"/>
      <c r="F309" s="4"/>
      <c r="G309" s="6"/>
      <c r="H309" s="38" t="str">
        <f>IF(E309&gt;101,H300+2*I300,IF(E309&gt;10,H300+I300,IF(E309&gt;0,H300,"")))</f>
        <v/>
      </c>
      <c r="I309" s="38"/>
      <c r="J309" s="38">
        <f>VLOOKUP(B309,ADMIN2026!$B$64:$F$79,3,FALSE)*IF(G309="DQ",0,1)*IF(G309="DNF",0,1)*IF(G309="DNS",0,1)*IF(G309="",0,1)</f>
        <v>0</v>
      </c>
      <c r="K309" s="94">
        <f t="shared" si="354"/>
        <v>0</v>
      </c>
      <c r="L309" s="38">
        <f>IF(D309="",0,IF(G309="NT",0,IF(G309="DQ",0,IF(G309="DNF",0,IF(G309="DNS",0,IF(F309+G309&lt;0.1,0,IF(60*F309+G309&gt;VLOOKUP(A300,ADMIN2026!$G$91:$I$109,3,FALSE),0,ADMIN2026!$D$89)))))))</f>
        <v>0</v>
      </c>
      <c r="M309">
        <f t="shared" si="355"/>
        <v>0</v>
      </c>
      <c r="N309" s="8">
        <f t="shared" si="356"/>
        <v>0</v>
      </c>
      <c r="O309" s="8">
        <f t="shared" si="352"/>
        <v>0</v>
      </c>
      <c r="P309" s="8">
        <f t="shared" si="357"/>
        <v>0</v>
      </c>
      <c r="Q309" s="7">
        <f t="shared" si="358"/>
        <v>0</v>
      </c>
      <c r="R309" s="7">
        <f t="shared" si="359"/>
        <v>0</v>
      </c>
      <c r="S309" s="7">
        <f t="shared" si="360"/>
        <v>0</v>
      </c>
      <c r="T309" s="7">
        <f t="shared" si="361"/>
        <v>0</v>
      </c>
      <c r="U309" s="7">
        <f t="shared" si="362"/>
        <v>0</v>
      </c>
      <c r="V309" t="str">
        <f t="shared" si="363"/>
        <v/>
      </c>
      <c r="W309" t="str">
        <f t="shared" si="364"/>
        <v/>
      </c>
      <c r="X309" t="str">
        <f>IF(ADMIN2026!$G$8="Photo-finish timing",W309,V309)</f>
        <v/>
      </c>
      <c r="Y309" s="66" t="str">
        <f>IF(E309="","",IF(ADMIN2026!$G$8=ADMIN2026!$D$8,"",IF(P309&gt;0.5,"error 1/100th entry noted","")))</f>
        <v/>
      </c>
      <c r="AC309">
        <f t="shared" si="365"/>
        <v>0</v>
      </c>
      <c r="AD309">
        <f t="shared" si="353"/>
        <v>0</v>
      </c>
      <c r="AE309">
        <f t="shared" si="353"/>
        <v>0</v>
      </c>
      <c r="AF309">
        <f t="shared" si="353"/>
        <v>0</v>
      </c>
      <c r="AG309">
        <f t="shared" si="353"/>
        <v>0</v>
      </c>
      <c r="AH309">
        <f t="shared" si="353"/>
        <v>0</v>
      </c>
      <c r="AI309">
        <f t="shared" si="353"/>
        <v>0</v>
      </c>
      <c r="AJ309">
        <f t="shared" si="353"/>
        <v>0</v>
      </c>
    </row>
    <row r="310" spans="2:36">
      <c r="B310" s="94">
        <v>9</v>
      </c>
      <c r="C310" s="38" t="str">
        <f>IF(D310="","",HLOOKUP(D310,ADMIN2026!$O$146:$Y$214,H310,FALSE))</f>
        <v/>
      </c>
      <c r="D310" s="38" t="str">
        <f>IF(E310="","",VLOOKUP(E310,ADMIN2026!$B$112:$D$141,2,FALSE))</f>
        <v/>
      </c>
      <c r="E310" s="4"/>
      <c r="F310" s="4"/>
      <c r="G310" s="6"/>
      <c r="H310" s="38" t="str">
        <f>IF(E310&gt;101,H300+2*I300,IF(E310&gt;10,H300+I300,IF(E310&gt;0,H300,"")))</f>
        <v/>
      </c>
      <c r="I310" s="38"/>
      <c r="J310" s="38">
        <f>VLOOKUP(B310,ADMIN2026!$B$64:$F$79,3,FALSE)*IF(G310="DQ",0,1)*IF(G310="DNF",0,1)*IF(G310="DNS",0,1)*IF(G310="",0,1)</f>
        <v>0</v>
      </c>
      <c r="K310" s="94">
        <f>J310</f>
        <v>0</v>
      </c>
      <c r="L310" s="38">
        <f>IF(D310="",0,IF(G310="NT",0,IF(G310="DQ",0,IF(G310="DNF",0,IF(G310="DNS",0,IF(F310+G310&lt;0.1,0,IF(60*F310+G310&gt;VLOOKUP(A300,ADMIN2026!$G$91:$I$109,3,FALSE),0,ADMIN2026!$D$89)))))))</f>
        <v>0</v>
      </c>
      <c r="M310">
        <f>INT(G310/10)</f>
        <v>0</v>
      </c>
      <c r="N310" s="8">
        <f>INT(G310)-10*M310</f>
        <v>0</v>
      </c>
      <c r="O310" s="8">
        <f t="shared" ref="O310:O317" si="366">INT((INT(10*(G310-N310-10*M310)+0.001))/1)</f>
        <v>0</v>
      </c>
      <c r="P310" s="8">
        <f>INT(100*(G310-N310-10*M310-O310/10)+0.5)</f>
        <v>0</v>
      </c>
      <c r="Q310" s="7">
        <f>F310</f>
        <v>0</v>
      </c>
      <c r="R310" s="7">
        <f>M310</f>
        <v>0</v>
      </c>
      <c r="S310" s="7">
        <f>N310</f>
        <v>0</v>
      </c>
      <c r="T310" s="7">
        <f>O310</f>
        <v>0</v>
      </c>
      <c r="U310" s="7">
        <f>P310</f>
        <v>0</v>
      </c>
      <c r="V310" t="str">
        <f>IF(G310="DQ","DQ",IF(G310="NT","NT",IF(G310="DNF","DNF",IF(G310="DNS","DNS",IF(D310="","",IF(F310="",IF(M310&gt;0,CONCATENATE(R310,S310,".",T310),CONCATENATE(S310,".",T310)),CONCATENATE(Q310,":",R310,S310,".",T310)))))))</f>
        <v/>
      </c>
      <c r="W310" t="str">
        <f>IF(G310="DQ","DQ",IF(G310="NT","NT",IF(G310="DNF","DNF",IF(G310="DNS","DNS",IF(D310="","",IF(F310="",IF(M310&gt;0,CONCATENATE(R310,S310,".",T310,U310),CONCATENATE(S310,".",T310,U310)),CONCATENATE(Q310,":",R310,S310,".",T310,U310)))))))</f>
        <v/>
      </c>
      <c r="X310" t="str">
        <f>IF(ADMIN2026!$G$8="Photo-finish timing",W310,V310)</f>
        <v/>
      </c>
      <c r="Y310" s="66" t="str">
        <f>IF(E310="","",IF(ADMIN2026!$G$8=ADMIN2026!$D$8,"",IF(P310&gt;0.5,"error 1/100th entry noted","")))</f>
        <v/>
      </c>
      <c r="AC310">
        <f>IF($D310=AC$1,$K310+$L310,0)</f>
        <v>0</v>
      </c>
      <c r="AD310">
        <f t="shared" ref="AD310:AJ317" si="367">IF($D310=AD$1,$K310+$L310,0)</f>
        <v>0</v>
      </c>
      <c r="AE310">
        <f t="shared" si="367"/>
        <v>0</v>
      </c>
      <c r="AF310">
        <f t="shared" si="367"/>
        <v>0</v>
      </c>
      <c r="AG310">
        <f t="shared" si="367"/>
        <v>0</v>
      </c>
      <c r="AH310">
        <f t="shared" si="367"/>
        <v>0</v>
      </c>
      <c r="AI310">
        <f t="shared" si="367"/>
        <v>0</v>
      </c>
      <c r="AJ310">
        <f t="shared" si="367"/>
        <v>0</v>
      </c>
    </row>
    <row r="311" spans="2:36">
      <c r="B311" s="94">
        <v>10</v>
      </c>
      <c r="C311" s="38" t="str">
        <f>IF(D311="","",HLOOKUP(D311,ADMIN2026!$O$146:$Y$214,H311,FALSE))</f>
        <v/>
      </c>
      <c r="D311" s="38" t="str">
        <f>IF(E311="","",VLOOKUP(E311,ADMIN2026!$B$112:$D$141,2,FALSE))</f>
        <v/>
      </c>
      <c r="E311" s="4"/>
      <c r="F311" s="4"/>
      <c r="G311" s="6"/>
      <c r="H311" s="38" t="str">
        <f>IF(E311&gt;101,H300+2*I300,IF(E311&gt;10,H300+I300,IF(E311&gt;0,H300,"")))</f>
        <v/>
      </c>
      <c r="I311" s="38"/>
      <c r="J311" s="38">
        <f>VLOOKUP(B311,ADMIN2026!$B$64:$F$79,3,FALSE)*IF(G311="DQ",0,1)*IF(G311="DNF",0,1)*IF(G311="DNS",0,1)*IF(G311="",0,1)</f>
        <v>0</v>
      </c>
      <c r="K311" s="94">
        <f t="shared" ref="K311:K317" si="368">J311</f>
        <v>0</v>
      </c>
      <c r="L311" s="38">
        <f>IF(D311="",0,IF(G311="NT",0,IF(G311="DQ",0,IF(G311="DNF",0,IF(G311="DNS",0,IF(F311+G311&lt;0.1,0,IF(60*F311+G311&gt;VLOOKUP(A300,ADMIN2026!$G$91:$I$109,3,FALSE),0,ADMIN2026!$D$89)))))))</f>
        <v>0</v>
      </c>
      <c r="M311">
        <f t="shared" ref="M311:M317" si="369">INT(G311/10)</f>
        <v>0</v>
      </c>
      <c r="N311" s="8">
        <f t="shared" ref="N311:N317" si="370">INT(G311)-10*M311</f>
        <v>0</v>
      </c>
      <c r="O311" s="8">
        <f t="shared" si="366"/>
        <v>0</v>
      </c>
      <c r="P311" s="8">
        <f t="shared" ref="P311:P317" si="371">INT(100*(G311-N311-10*M311-O311/10)+0.5)</f>
        <v>0</v>
      </c>
      <c r="Q311" s="7">
        <f t="shared" ref="Q311:Q317" si="372">F311</f>
        <v>0</v>
      </c>
      <c r="R311" s="7">
        <f t="shared" ref="R311:R317" si="373">M311</f>
        <v>0</v>
      </c>
      <c r="S311" s="7">
        <f t="shared" ref="S311:S317" si="374">N311</f>
        <v>0</v>
      </c>
      <c r="T311" s="7">
        <f t="shared" ref="T311:T317" si="375">O311</f>
        <v>0</v>
      </c>
      <c r="U311" s="7">
        <f t="shared" ref="U311:U317" si="376">P311</f>
        <v>0</v>
      </c>
      <c r="V311" t="str">
        <f t="shared" ref="V311:V317" si="377">IF(G311="DQ","DQ",IF(G311="NT","NT",IF(G311="DNF","DNF",IF(G311="DNS","DNS",IF(D311="","",IF(F311="",IF(M311&gt;0,CONCATENATE(R311,S311,".",T311),CONCATENATE(S311,".",T311)),CONCATENATE(Q311,":",R311,S311,".",T311)))))))</f>
        <v/>
      </c>
      <c r="W311" t="str">
        <f t="shared" ref="W311:W317" si="378">IF(G311="DQ","DQ",IF(G311="NT","NT",IF(G311="DNF","DNF",IF(G311="DNS","DNS",IF(D311="","",IF(F311="",IF(M311&gt;0,CONCATENATE(R311,S311,".",T311,U311),CONCATENATE(S311,".",T311,U311)),CONCATENATE(Q311,":",R311,S311,".",T311,U311)))))))</f>
        <v/>
      </c>
      <c r="X311" t="str">
        <f>IF(ADMIN2026!$G$8="Photo-finish timing",W311,V311)</f>
        <v/>
      </c>
      <c r="Y311" s="66" t="str">
        <f>IF(E311="","",IF(ADMIN2026!$G$8=ADMIN2026!$D$8,"",IF(P311&gt;0.5,"error 1/100th entry noted","")))</f>
        <v/>
      </c>
      <c r="AC311">
        <f t="shared" ref="AC311:AC317" si="379">IF($D311=AC$1,$K311+$L311,0)</f>
        <v>0</v>
      </c>
      <c r="AD311">
        <f t="shared" si="367"/>
        <v>0</v>
      </c>
      <c r="AE311">
        <f t="shared" si="367"/>
        <v>0</v>
      </c>
      <c r="AF311">
        <f t="shared" si="367"/>
        <v>0</v>
      </c>
      <c r="AG311">
        <f t="shared" si="367"/>
        <v>0</v>
      </c>
      <c r="AH311">
        <f t="shared" si="367"/>
        <v>0</v>
      </c>
      <c r="AI311">
        <f t="shared" si="367"/>
        <v>0</v>
      </c>
      <c r="AJ311">
        <f t="shared" si="367"/>
        <v>0</v>
      </c>
    </row>
    <row r="312" spans="2:36">
      <c r="B312" s="94">
        <v>11</v>
      </c>
      <c r="C312" s="38" t="str">
        <f>IF(D312="","",HLOOKUP(D312,ADMIN2026!$O$146:$Y$214,H312,FALSE))</f>
        <v/>
      </c>
      <c r="D312" s="38" t="str">
        <f>IF(E312="","",VLOOKUP(E312,ADMIN2026!$B$112:$D$141,2,FALSE))</f>
        <v/>
      </c>
      <c r="E312" s="4"/>
      <c r="F312" s="4"/>
      <c r="G312" s="6"/>
      <c r="H312" s="38" t="str">
        <f>IF(E312&gt;101,H300+2*I300,IF(E312&gt;10,H300+I300,IF(E312&gt;0,H300,"")))</f>
        <v/>
      </c>
      <c r="I312" s="38"/>
      <c r="J312" s="38">
        <f>VLOOKUP(B312,ADMIN2026!$B$64:$F$79,3,FALSE)*IF(G312="DQ",0,1)*IF(G312="DNF",0,1)*IF(G312="DNS",0,1)*IF(G312="",0,1)</f>
        <v>0</v>
      </c>
      <c r="K312" s="94">
        <f t="shared" si="368"/>
        <v>0</v>
      </c>
      <c r="L312" s="38">
        <f>IF(D312="",0,IF(G312="NT",0,IF(G312="DQ",0,IF(G312="DNF",0,IF(G312="DNS",0,IF(F312+G312&lt;0.1,0,IF(60*F312+G312&gt;VLOOKUP(A300,ADMIN2026!$G$91:$I$109,3,FALSE),0,ADMIN2026!$D$89)))))))</f>
        <v>0</v>
      </c>
      <c r="M312">
        <f t="shared" si="369"/>
        <v>0</v>
      </c>
      <c r="N312" s="8">
        <f t="shared" si="370"/>
        <v>0</v>
      </c>
      <c r="O312" s="8">
        <f t="shared" si="366"/>
        <v>0</v>
      </c>
      <c r="P312" s="8">
        <f t="shared" si="371"/>
        <v>0</v>
      </c>
      <c r="Q312" s="7">
        <f t="shared" si="372"/>
        <v>0</v>
      </c>
      <c r="R312" s="7">
        <f t="shared" si="373"/>
        <v>0</v>
      </c>
      <c r="S312" s="7">
        <f t="shared" si="374"/>
        <v>0</v>
      </c>
      <c r="T312" s="7">
        <f t="shared" si="375"/>
        <v>0</v>
      </c>
      <c r="U312" s="7">
        <f t="shared" si="376"/>
        <v>0</v>
      </c>
      <c r="V312" t="str">
        <f>IF(G312="DQ","DQ",IF(G312="NT","NT",IF(G312="DNF","DNF",IF(G312="DNS","DNS",IF(D312="","",IF(F312="",IF(M312&gt;0,CONCATENATE(R312,S312,".",T312),CONCATENATE(S312,".",T312)),CONCATENATE(Q312,":",R312,S312,".",T312)))))))</f>
        <v/>
      </c>
      <c r="W312" t="str">
        <f t="shared" si="378"/>
        <v/>
      </c>
      <c r="X312" t="str">
        <f>IF(ADMIN2026!$G$8="Photo-finish timing",W312,V312)</f>
        <v/>
      </c>
      <c r="Y312" s="66" t="str">
        <f>IF(E312="","",IF(ADMIN2026!$G$8=ADMIN2026!$D$8,"",IF(P312&gt;0.5,"error 1/100th entry noted","")))</f>
        <v/>
      </c>
      <c r="AC312">
        <f t="shared" si="379"/>
        <v>0</v>
      </c>
      <c r="AD312">
        <f t="shared" si="367"/>
        <v>0</v>
      </c>
      <c r="AE312">
        <f t="shared" si="367"/>
        <v>0</v>
      </c>
      <c r="AF312">
        <f t="shared" si="367"/>
        <v>0</v>
      </c>
      <c r="AG312">
        <f t="shared" si="367"/>
        <v>0</v>
      </c>
      <c r="AH312">
        <f t="shared" si="367"/>
        <v>0</v>
      </c>
      <c r="AI312">
        <f t="shared" si="367"/>
        <v>0</v>
      </c>
      <c r="AJ312">
        <f t="shared" si="367"/>
        <v>0</v>
      </c>
    </row>
    <row r="313" spans="2:36">
      <c r="B313" s="94">
        <v>12</v>
      </c>
      <c r="C313" s="38" t="str">
        <f>IF(D313="","",HLOOKUP(D313,ADMIN2026!$O$146:$Y$214,H313,FALSE))</f>
        <v/>
      </c>
      <c r="D313" s="38" t="str">
        <f>IF(E313="","",VLOOKUP(E313,ADMIN2026!$B$112:$D$141,2,FALSE))</f>
        <v/>
      </c>
      <c r="E313" s="4"/>
      <c r="F313" s="4"/>
      <c r="G313" s="6"/>
      <c r="H313" s="38" t="str">
        <f>IF(E313&gt;101,H300+2*I300,IF(E313&gt;10,H300+I300,IF(E313&gt;0,H300,"")))</f>
        <v/>
      </c>
      <c r="I313" s="38"/>
      <c r="J313" s="38">
        <f>VLOOKUP(B313,ADMIN2026!$B$64:$F$79,3,FALSE)*IF(G313="DQ",0,1)*IF(G313="DNF",0,1)*IF(G313="DNS",0,1)*IF(G313="",0,1)</f>
        <v>0</v>
      </c>
      <c r="K313" s="94">
        <f t="shared" si="368"/>
        <v>0</v>
      </c>
      <c r="L313" s="38">
        <f>IF(D313="",0,IF(G313="NT",0,IF(G313="DQ",0,IF(G313="DNF",0,IF(G313="DNS",0,IF(F313+G313&lt;0.1,0,IF(60*F313+G313&gt;VLOOKUP(A300,ADMIN2026!$G$91:$I$109,3,FALSE),0,ADMIN2026!$D$89)))))))</f>
        <v>0</v>
      </c>
      <c r="M313">
        <f t="shared" si="369"/>
        <v>0</v>
      </c>
      <c r="N313" s="8">
        <f t="shared" si="370"/>
        <v>0</v>
      </c>
      <c r="O313" s="8">
        <f t="shared" si="366"/>
        <v>0</v>
      </c>
      <c r="P313" s="8">
        <f t="shared" si="371"/>
        <v>0</v>
      </c>
      <c r="Q313" s="7">
        <f t="shared" si="372"/>
        <v>0</v>
      </c>
      <c r="R313" s="7">
        <f t="shared" si="373"/>
        <v>0</v>
      </c>
      <c r="S313" s="7">
        <f t="shared" si="374"/>
        <v>0</v>
      </c>
      <c r="T313" s="7">
        <f t="shared" si="375"/>
        <v>0</v>
      </c>
      <c r="U313" s="7">
        <f t="shared" si="376"/>
        <v>0</v>
      </c>
      <c r="V313" t="str">
        <f t="shared" si="377"/>
        <v/>
      </c>
      <c r="W313" t="str">
        <f>IF(G313="DQ","DQ",IF(G313="NT","NT",IF(G313="DNF","DNF",IF(G313="DNS","DNS",IF(D313="","",IF(F313="",IF(M313&gt;0,CONCATENATE(R313,S313,".",T313,U313),CONCATENATE(S313,".",T313,U313)),CONCATENATE(Q313,":",R313,S313,".",T313,U313)))))))</f>
        <v/>
      </c>
      <c r="X313" t="str">
        <f>IF(ADMIN2026!$G$8="Photo-finish timing",W313,V313)</f>
        <v/>
      </c>
      <c r="Y313" s="66" t="str">
        <f>IF(E313="","",IF(ADMIN2026!$G$8=ADMIN2026!$D$8,"",IF(P313&gt;0.5,"error 1/100th entry noted","")))</f>
        <v/>
      </c>
      <c r="AC313">
        <f t="shared" si="379"/>
        <v>0</v>
      </c>
      <c r="AD313">
        <f t="shared" si="367"/>
        <v>0</v>
      </c>
      <c r="AE313">
        <f t="shared" si="367"/>
        <v>0</v>
      </c>
      <c r="AF313">
        <f t="shared" si="367"/>
        <v>0</v>
      </c>
      <c r="AG313">
        <f t="shared" si="367"/>
        <v>0</v>
      </c>
      <c r="AH313">
        <f t="shared" si="367"/>
        <v>0</v>
      </c>
      <c r="AI313">
        <f t="shared" si="367"/>
        <v>0</v>
      </c>
      <c r="AJ313">
        <f t="shared" si="367"/>
        <v>0</v>
      </c>
    </row>
    <row r="314" spans="2:36">
      <c r="B314" s="94">
        <v>13</v>
      </c>
      <c r="C314" s="38" t="str">
        <f>IF(D314="","",HLOOKUP(D314,ADMIN2026!$O$146:$Y$214,H314,FALSE))</f>
        <v/>
      </c>
      <c r="D314" s="38" t="str">
        <f>IF(E314="","",VLOOKUP(E314,ADMIN2026!$B$112:$D$141,2,FALSE))</f>
        <v/>
      </c>
      <c r="E314" s="4"/>
      <c r="F314" s="4"/>
      <c r="G314" s="6"/>
      <c r="H314" s="38" t="str">
        <f>IF(E314&gt;101,H300+2*I300,IF(E314&gt;10,H300+I300,IF(E314&gt;0,H300,"")))</f>
        <v/>
      </c>
      <c r="I314" s="38"/>
      <c r="J314" s="38">
        <f>VLOOKUP(B314,ADMIN2026!$B$64:$F$79,3,FALSE)*IF(G314="DQ",0,1)*IF(G314="DNF",0,1)*IF(G314="DNS",0,1)*IF(G314="",0,1)</f>
        <v>0</v>
      </c>
      <c r="K314" s="94">
        <f t="shared" si="368"/>
        <v>0</v>
      </c>
      <c r="L314" s="38">
        <f>IF(D314="",0,IF(G314="NT",0,IF(G314="DQ",0,IF(G314="DNF",0,IF(G314="DNS",0,IF(F314+G314&lt;0.1,0,IF(60*F314+G314&gt;VLOOKUP(A300,ADMIN2026!$G$91:$I$109,3,FALSE),0,ADMIN2026!$D$89)))))))</f>
        <v>0</v>
      </c>
      <c r="M314">
        <f t="shared" si="369"/>
        <v>0</v>
      </c>
      <c r="N314" s="8">
        <f t="shared" si="370"/>
        <v>0</v>
      </c>
      <c r="O314" s="8">
        <f t="shared" si="366"/>
        <v>0</v>
      </c>
      <c r="P314" s="8">
        <f t="shared" si="371"/>
        <v>0</v>
      </c>
      <c r="Q314" s="7">
        <f t="shared" si="372"/>
        <v>0</v>
      </c>
      <c r="R314" s="7">
        <f t="shared" si="373"/>
        <v>0</v>
      </c>
      <c r="S314" s="7">
        <f t="shared" si="374"/>
        <v>0</v>
      </c>
      <c r="T314" s="7">
        <f t="shared" si="375"/>
        <v>0</v>
      </c>
      <c r="U314" s="7">
        <f t="shared" si="376"/>
        <v>0</v>
      </c>
      <c r="V314" t="str">
        <f t="shared" si="377"/>
        <v/>
      </c>
      <c r="W314" t="str">
        <f t="shared" si="378"/>
        <v/>
      </c>
      <c r="X314" t="str">
        <f>IF(ADMIN2026!$G$8="Photo-finish timing",W314,V314)</f>
        <v/>
      </c>
      <c r="Y314" s="66" t="str">
        <f>IF(E314="","",IF(ADMIN2026!$G$8=ADMIN2026!$D$8,"",IF(P314&gt;0.5,"error 1/100th entry noted","")))</f>
        <v/>
      </c>
      <c r="AC314">
        <f t="shared" si="379"/>
        <v>0</v>
      </c>
      <c r="AD314">
        <f t="shared" si="367"/>
        <v>0</v>
      </c>
      <c r="AE314">
        <f t="shared" si="367"/>
        <v>0</v>
      </c>
      <c r="AF314">
        <f t="shared" si="367"/>
        <v>0</v>
      </c>
      <c r="AG314">
        <f t="shared" si="367"/>
        <v>0</v>
      </c>
      <c r="AH314">
        <f t="shared" si="367"/>
        <v>0</v>
      </c>
      <c r="AI314">
        <f t="shared" si="367"/>
        <v>0</v>
      </c>
      <c r="AJ314">
        <f t="shared" si="367"/>
        <v>0</v>
      </c>
    </row>
    <row r="315" spans="2:36">
      <c r="B315" s="94">
        <v>14</v>
      </c>
      <c r="C315" s="38" t="str">
        <f>IF(D315="","",HLOOKUP(D315,ADMIN2026!$O$146:$Y$214,H315,FALSE))</f>
        <v/>
      </c>
      <c r="D315" s="38" t="str">
        <f>IF(E315="","",VLOOKUP(E315,ADMIN2026!$B$112:$D$141,2,FALSE))</f>
        <v/>
      </c>
      <c r="E315" s="4"/>
      <c r="F315" s="4"/>
      <c r="G315" s="6"/>
      <c r="H315" s="38" t="str">
        <f>IF(E315&gt;101,H300+2*I300,IF(E315&gt;10,H300+I300,IF(E315&gt;0,H300,"")))</f>
        <v/>
      </c>
      <c r="I315" s="38"/>
      <c r="J315" s="38">
        <f>VLOOKUP(B315,ADMIN2026!$B$64:$F$79,3,FALSE)*IF(G315="DQ",0,1)*IF(G315="DNF",0,1)*IF(G315="DNS",0,1)*IF(G315="",0,1)</f>
        <v>0</v>
      </c>
      <c r="K315" s="94">
        <f t="shared" si="368"/>
        <v>0</v>
      </c>
      <c r="L315" s="38">
        <f>IF(D315="",0,IF(G315="NT",0,IF(G315="DQ",0,IF(G315="DNF",0,IF(G315="DNS",0,IF(F315+G315&lt;0.1,0,IF(60*F315+G315&gt;VLOOKUP(A300,ADMIN2026!$G$91:$I$109,3,FALSE),0,ADMIN2026!$D$89)))))))</f>
        <v>0</v>
      </c>
      <c r="M315">
        <f t="shared" si="369"/>
        <v>0</v>
      </c>
      <c r="N315" s="8">
        <f t="shared" si="370"/>
        <v>0</v>
      </c>
      <c r="O315" s="8">
        <f t="shared" si="366"/>
        <v>0</v>
      </c>
      <c r="P315" s="8">
        <f t="shared" si="371"/>
        <v>0</v>
      </c>
      <c r="Q315" s="7">
        <f t="shared" si="372"/>
        <v>0</v>
      </c>
      <c r="R315" s="7">
        <f t="shared" si="373"/>
        <v>0</v>
      </c>
      <c r="S315" s="7">
        <f t="shared" si="374"/>
        <v>0</v>
      </c>
      <c r="T315" s="7">
        <f t="shared" si="375"/>
        <v>0</v>
      </c>
      <c r="U315" s="7">
        <f t="shared" si="376"/>
        <v>0</v>
      </c>
      <c r="V315" t="str">
        <f t="shared" si="377"/>
        <v/>
      </c>
      <c r="W315" t="str">
        <f t="shared" si="378"/>
        <v/>
      </c>
      <c r="X315" t="str">
        <f>IF(ADMIN2026!$G$8="Photo-finish timing",W315,V315)</f>
        <v/>
      </c>
      <c r="Y315" s="66" t="str">
        <f>IF(E315="","",IF(ADMIN2026!$G$8=ADMIN2026!$D$8,"",IF(P315&gt;0.5,"error 1/100th entry noted","")))</f>
        <v/>
      </c>
      <c r="AC315">
        <f t="shared" si="379"/>
        <v>0</v>
      </c>
      <c r="AD315">
        <f t="shared" si="367"/>
        <v>0</v>
      </c>
      <c r="AE315">
        <f t="shared" si="367"/>
        <v>0</v>
      </c>
      <c r="AF315">
        <f t="shared" si="367"/>
        <v>0</v>
      </c>
      <c r="AG315">
        <f t="shared" si="367"/>
        <v>0</v>
      </c>
      <c r="AH315">
        <f t="shared" si="367"/>
        <v>0</v>
      </c>
      <c r="AI315">
        <f t="shared" si="367"/>
        <v>0</v>
      </c>
      <c r="AJ315">
        <f t="shared" si="367"/>
        <v>0</v>
      </c>
    </row>
    <row r="316" spans="2:36">
      <c r="B316" s="94">
        <v>15</v>
      </c>
      <c r="C316" s="38" t="str">
        <f>IF(D316="","",HLOOKUP(D316,ADMIN2026!$O$146:$Y$214,H316,FALSE))</f>
        <v/>
      </c>
      <c r="D316" s="38" t="str">
        <f>IF(E316="","",VLOOKUP(E316,ADMIN2026!$B$112:$D$141,2,FALSE))</f>
        <v/>
      </c>
      <c r="E316" s="4"/>
      <c r="F316" s="4"/>
      <c r="G316" s="6"/>
      <c r="H316" s="38" t="str">
        <f>IF(E316&gt;101,H300+2*I300,IF(E316&gt;10,H300+I300,IF(E316&gt;0,H300,"")))</f>
        <v/>
      </c>
      <c r="I316" s="38"/>
      <c r="J316" s="38">
        <f>VLOOKUP(B316,ADMIN2026!$B$64:$F$79,3,FALSE)*IF(G316="DQ",0,1)*IF(G316="DNF",0,1)*IF(G316="DNS",0,1)*IF(G316="",0,1)</f>
        <v>0</v>
      </c>
      <c r="K316" s="94">
        <f t="shared" si="368"/>
        <v>0</v>
      </c>
      <c r="L316" s="38">
        <f>IF(D316="",0,IF(G316="NT",0,IF(G316="DQ",0,IF(G316="DNF",0,IF(G316="DNS",0,IF(F316+G316&lt;0.1,0,IF(60*F316+G316&gt;VLOOKUP(A300,ADMIN2026!$G$91:$I$109,3,FALSE),0,ADMIN2026!$D$89)))))))</f>
        <v>0</v>
      </c>
      <c r="M316">
        <f t="shared" si="369"/>
        <v>0</v>
      </c>
      <c r="N316" s="8">
        <f t="shared" si="370"/>
        <v>0</v>
      </c>
      <c r="O316" s="8">
        <f t="shared" si="366"/>
        <v>0</v>
      </c>
      <c r="P316" s="8">
        <f t="shared" si="371"/>
        <v>0</v>
      </c>
      <c r="Q316" s="7">
        <f t="shared" si="372"/>
        <v>0</v>
      </c>
      <c r="R316" s="7">
        <f t="shared" si="373"/>
        <v>0</v>
      </c>
      <c r="S316" s="7">
        <f t="shared" si="374"/>
        <v>0</v>
      </c>
      <c r="T316" s="7">
        <f t="shared" si="375"/>
        <v>0</v>
      </c>
      <c r="U316" s="7">
        <f t="shared" si="376"/>
        <v>0</v>
      </c>
      <c r="V316" t="str">
        <f t="shared" si="377"/>
        <v/>
      </c>
      <c r="W316" t="str">
        <f t="shared" si="378"/>
        <v/>
      </c>
      <c r="X316" t="str">
        <f>IF(ADMIN2026!$G$8="Photo-finish timing",W316,V316)</f>
        <v/>
      </c>
      <c r="Y316" s="66" t="str">
        <f>IF(E316="","",IF(ADMIN2026!$G$8=ADMIN2026!$D$8,"",IF(P316&gt;0.5,"error 1/100th entry noted","")))</f>
        <v/>
      </c>
      <c r="AC316">
        <f t="shared" si="379"/>
        <v>0</v>
      </c>
      <c r="AD316">
        <f t="shared" si="367"/>
        <v>0</v>
      </c>
      <c r="AE316">
        <f t="shared" si="367"/>
        <v>0</v>
      </c>
      <c r="AF316">
        <f t="shared" si="367"/>
        <v>0</v>
      </c>
      <c r="AG316">
        <f t="shared" si="367"/>
        <v>0</v>
      </c>
      <c r="AH316">
        <f t="shared" si="367"/>
        <v>0</v>
      </c>
      <c r="AI316">
        <f t="shared" si="367"/>
        <v>0</v>
      </c>
      <c r="AJ316">
        <f t="shared" si="367"/>
        <v>0</v>
      </c>
    </row>
    <row r="317" spans="2:36">
      <c r="B317" s="94">
        <v>16</v>
      </c>
      <c r="C317" s="38" t="str">
        <f>IF(D317="","",HLOOKUP(D317,ADMIN2026!$O$146:$Y$214,H317,FALSE))</f>
        <v/>
      </c>
      <c r="D317" s="38" t="str">
        <f>IF(E317="","",VLOOKUP(E317,ADMIN2026!$B$112:$D$141,2,FALSE))</f>
        <v/>
      </c>
      <c r="E317" s="4"/>
      <c r="F317" s="4"/>
      <c r="G317" s="6"/>
      <c r="H317" s="38" t="str">
        <f>IF(E317&gt;101,H300+2*I300,IF(E317&gt;10,H300+I300,IF(E317&gt;0,H300,"")))</f>
        <v/>
      </c>
      <c r="I317" s="38"/>
      <c r="J317" s="38">
        <f>VLOOKUP(B317,ADMIN2026!$B$64:$F$79,3,FALSE)*IF(G317="DQ",0,1)*IF(G317="DNF",0,1)*IF(G317="DNS",0,1)*IF(G317="",0,1)</f>
        <v>0</v>
      </c>
      <c r="K317" s="94">
        <f t="shared" si="368"/>
        <v>0</v>
      </c>
      <c r="L317" s="38">
        <f>IF(D317="",0,IF(G317="NT",0,IF(G317="DQ",0,IF(G317="DNF",0,IF(G317="DNS",0,IF(F317+G317&lt;0.1,0,IF(60*F317+G317&gt;VLOOKUP(A300,ADMIN2026!$G$91:$I$109,3,FALSE),0,ADMIN2026!$D$89)))))))</f>
        <v>0</v>
      </c>
      <c r="M317">
        <f t="shared" si="369"/>
        <v>0</v>
      </c>
      <c r="N317" s="8">
        <f t="shared" si="370"/>
        <v>0</v>
      </c>
      <c r="O317" s="8">
        <f t="shared" si="366"/>
        <v>0</v>
      </c>
      <c r="P317" s="8">
        <f t="shared" si="371"/>
        <v>0</v>
      </c>
      <c r="Q317" s="7">
        <f t="shared" si="372"/>
        <v>0</v>
      </c>
      <c r="R317" s="7">
        <f t="shared" si="373"/>
        <v>0</v>
      </c>
      <c r="S317" s="7">
        <f t="shared" si="374"/>
        <v>0</v>
      </c>
      <c r="T317" s="7">
        <f t="shared" si="375"/>
        <v>0</v>
      </c>
      <c r="U317" s="7">
        <f t="shared" si="376"/>
        <v>0</v>
      </c>
      <c r="V317" t="str">
        <f t="shared" si="377"/>
        <v/>
      </c>
      <c r="W317" t="str">
        <f t="shared" si="378"/>
        <v/>
      </c>
      <c r="X317" t="str">
        <f>IF(ADMIN2026!$G$8="Photo-finish timing",W317,V317)</f>
        <v/>
      </c>
      <c r="Y317" s="66" t="str">
        <f>IF(E317="","",IF(ADMIN2026!$G$8=ADMIN2026!$D$8,"",IF(P317&gt;0.5,"error 1/100th entry noted","")))</f>
        <v/>
      </c>
      <c r="AC317">
        <f t="shared" si="379"/>
        <v>0</v>
      </c>
      <c r="AD317">
        <f t="shared" si="367"/>
        <v>0</v>
      </c>
      <c r="AE317">
        <f t="shared" si="367"/>
        <v>0</v>
      </c>
      <c r="AF317">
        <f t="shared" si="367"/>
        <v>0</v>
      </c>
      <c r="AG317">
        <f t="shared" si="367"/>
        <v>0</v>
      </c>
      <c r="AH317">
        <f t="shared" si="367"/>
        <v>0</v>
      </c>
      <c r="AI317">
        <f t="shared" si="367"/>
        <v>0</v>
      </c>
      <c r="AJ317">
        <f t="shared" si="367"/>
        <v>0</v>
      </c>
    </row>
  </sheetData>
  <sheetProtection algorithmName="SHA-512" hashValue="LO+H6xoU/oIcszA395b0WSo5ujyOmmmCaESsmcn8tYBCdxa7OmPaVUUy99IQo0eV5UVsrdzJNQCv3AJb2PQgRw==" saltValue="6IJxkEmREjWe+WojWrkX5Q=="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00"/>
  <sheetViews>
    <sheetView zoomScale="80" zoomScaleNormal="80" workbookViewId="0">
      <selection activeCell="C16" sqref="C16"/>
    </sheetView>
  </sheetViews>
  <sheetFormatPr defaultRowHeight="14.4"/>
  <cols>
    <col min="1" max="1" width="10.44140625" customWidth="1"/>
    <col min="2" max="2" width="10.5546875" customWidth="1"/>
    <col min="3" max="3" width="20.88671875" customWidth="1"/>
    <col min="4" max="4" width="10.33203125" customWidth="1"/>
    <col min="5" max="5" width="11.44140625" customWidth="1"/>
    <col min="6" max="6" width="12.88671875" customWidth="1"/>
    <col min="7" max="7" width="12.5546875" style="14" customWidth="1"/>
    <col min="8" max="9" width="9.109375" hidden="1" customWidth="1"/>
    <col min="10" max="10" width="8.88671875" customWidth="1"/>
    <col min="13" max="19" width="9.109375" hidden="1" customWidth="1"/>
    <col min="20" max="23" width="12.44140625" hidden="1" customWidth="1"/>
    <col min="24" max="24" width="12.44140625" customWidth="1"/>
    <col min="26" max="26" width="5.6640625" customWidth="1"/>
  </cols>
  <sheetData>
    <row r="1" spans="1:36">
      <c r="A1" t="s">
        <v>102</v>
      </c>
      <c r="AA1" s="60" t="s">
        <v>81</v>
      </c>
      <c r="AB1" s="60"/>
      <c r="AC1" s="61" t="str">
        <f>ADMIN2026!$D$12</f>
        <v>B&amp;R</v>
      </c>
      <c r="AD1" s="61" t="str">
        <f>ADMIN2026!$D$13</f>
        <v>Chelt</v>
      </c>
      <c r="AE1" s="61" t="str">
        <f>ADMIN2026!$D$14</f>
        <v>D&amp;S</v>
      </c>
      <c r="AF1" s="61" t="str">
        <f>ADMIN2026!$D$15</f>
        <v>HereF</v>
      </c>
      <c r="AG1" s="61" t="str">
        <f>ADMIN2026!$D$16</f>
        <v>K&amp;S</v>
      </c>
      <c r="AH1" s="61" t="str">
        <f>ADMIN2026!$D$17</f>
        <v>Tipton</v>
      </c>
      <c r="AI1" s="61" t="str">
        <f>ADMIN2026!$D$18</f>
        <v>Worc</v>
      </c>
      <c r="AJ1" s="61" t="str">
        <f>ADMIN2026!$D$19</f>
        <v>Yate</v>
      </c>
    </row>
    <row r="2" spans="1:36">
      <c r="A2" s="62" t="s">
        <v>0</v>
      </c>
      <c r="B2" s="62" t="s">
        <v>0</v>
      </c>
      <c r="C2" s="62">
        <v>1500</v>
      </c>
      <c r="D2" s="62" t="s">
        <v>58</v>
      </c>
      <c r="H2" t="s">
        <v>66</v>
      </c>
      <c r="I2" t="s">
        <v>67</v>
      </c>
      <c r="AA2" s="60" t="s">
        <v>82</v>
      </c>
      <c r="AB2" s="60"/>
      <c r="AC2" s="61">
        <f t="shared" ref="AC2:AJ2" si="0">SUM(AC4:AC121)</f>
        <v>0</v>
      </c>
      <c r="AD2" s="61">
        <f t="shared" si="0"/>
        <v>0</v>
      </c>
      <c r="AE2" s="61">
        <f t="shared" si="0"/>
        <v>0</v>
      </c>
      <c r="AF2" s="61">
        <f t="shared" si="0"/>
        <v>0</v>
      </c>
      <c r="AG2" s="61">
        <f t="shared" si="0"/>
        <v>0</v>
      </c>
      <c r="AH2" s="61">
        <f t="shared" si="0"/>
        <v>0</v>
      </c>
      <c r="AI2" s="61">
        <f t="shared" si="0"/>
        <v>0</v>
      </c>
      <c r="AJ2" s="61">
        <f t="shared" si="0"/>
        <v>0</v>
      </c>
    </row>
    <row r="3" spans="1:36">
      <c r="A3" s="3">
        <f>C2</f>
        <v>1500</v>
      </c>
      <c r="B3" s="37" t="s">
        <v>51</v>
      </c>
      <c r="C3" s="37"/>
      <c r="D3" s="37"/>
      <c r="E3" s="37"/>
      <c r="F3" s="37" t="s">
        <v>76</v>
      </c>
      <c r="G3" s="63" t="s">
        <v>77</v>
      </c>
      <c r="H3" s="37">
        <f>VLOOKUP(A3,ADMIN2026!$B$146:$M$166,12,FALSE)</f>
        <v>7</v>
      </c>
      <c r="I3" s="37">
        <f>ADMIN2026!$E$144</f>
        <v>24</v>
      </c>
      <c r="J3" s="37" t="s">
        <v>79</v>
      </c>
      <c r="K3" s="37" t="s">
        <v>59</v>
      </c>
      <c r="L3" s="37" t="s">
        <v>83</v>
      </c>
      <c r="M3" s="3" t="s">
        <v>132</v>
      </c>
      <c r="N3" s="3" t="s">
        <v>132</v>
      </c>
      <c r="O3" s="3" t="s">
        <v>133</v>
      </c>
      <c r="P3" s="3" t="s">
        <v>193</v>
      </c>
      <c r="Q3" s="3" t="s">
        <v>137</v>
      </c>
      <c r="R3" s="3" t="s">
        <v>192</v>
      </c>
      <c r="S3" s="3" t="s">
        <v>134</v>
      </c>
      <c r="T3" s="3" t="s">
        <v>135</v>
      </c>
      <c r="U3" s="3" t="s">
        <v>194</v>
      </c>
      <c r="V3" s="3" t="s">
        <v>195</v>
      </c>
      <c r="W3" s="3" t="s">
        <v>197</v>
      </c>
      <c r="X3" s="3" t="s">
        <v>136</v>
      </c>
      <c r="Y3" s="3" t="s">
        <v>236</v>
      </c>
      <c r="Z3" s="3"/>
      <c r="AA3" s="3"/>
    </row>
    <row r="4" spans="1:36">
      <c r="A4" s="64" t="s">
        <v>1</v>
      </c>
      <c r="B4" s="37" t="s">
        <v>59</v>
      </c>
      <c r="C4" s="37" t="s">
        <v>60</v>
      </c>
      <c r="D4" s="37" t="s">
        <v>61</v>
      </c>
      <c r="E4" s="37" t="s">
        <v>108</v>
      </c>
      <c r="F4" s="37" t="s">
        <v>78</v>
      </c>
      <c r="G4" s="63" t="s">
        <v>99</v>
      </c>
      <c r="H4" s="37" t="s">
        <v>65</v>
      </c>
      <c r="I4" s="37"/>
      <c r="J4" s="37" t="s">
        <v>80</v>
      </c>
      <c r="K4" s="37" t="s">
        <v>80</v>
      </c>
      <c r="L4" s="37" t="s">
        <v>80</v>
      </c>
      <c r="M4" s="3" t="s">
        <v>192</v>
      </c>
      <c r="N4" s="3" t="s">
        <v>130</v>
      </c>
      <c r="O4" s="3" t="s">
        <v>130</v>
      </c>
      <c r="P4" s="3" t="s">
        <v>130</v>
      </c>
      <c r="Q4" s="3" t="s">
        <v>131</v>
      </c>
      <c r="R4" s="3" t="s">
        <v>131</v>
      </c>
      <c r="S4" s="3" t="s">
        <v>131</v>
      </c>
      <c r="T4" s="3" t="s">
        <v>131</v>
      </c>
      <c r="U4" s="3" t="s">
        <v>131</v>
      </c>
      <c r="V4" s="3" t="s">
        <v>196</v>
      </c>
      <c r="W4" s="3" t="s">
        <v>196</v>
      </c>
      <c r="X4" s="3" t="s">
        <v>146</v>
      </c>
      <c r="Y4" s="3" t="s">
        <v>237</v>
      </c>
      <c r="Z4" s="3"/>
      <c r="AA4" s="3"/>
      <c r="AC4" t="str">
        <f>ADMIN2026!$D$12</f>
        <v>B&amp;R</v>
      </c>
      <c r="AD4" t="str">
        <f>ADMIN2026!$D$13</f>
        <v>Chelt</v>
      </c>
      <c r="AE4" t="str">
        <f>ADMIN2026!$D$14</f>
        <v>D&amp;S</v>
      </c>
      <c r="AF4" t="str">
        <f>ADMIN2026!$D$15</f>
        <v>HereF</v>
      </c>
      <c r="AG4" t="str">
        <f>ADMIN2026!$D$16</f>
        <v>K&amp;S</v>
      </c>
      <c r="AH4" t="str">
        <f>ADMIN2026!$D$17</f>
        <v>Tipton</v>
      </c>
      <c r="AI4" t="str">
        <f>ADMIN2026!$D$18</f>
        <v>Worc</v>
      </c>
      <c r="AJ4" t="str">
        <f>ADMIN2026!$D$19</f>
        <v>Yate</v>
      </c>
    </row>
    <row r="5" spans="1:36">
      <c r="B5" s="94">
        <v>1</v>
      </c>
      <c r="C5" s="38" t="str">
        <f>IF(D5="","",HLOOKUP(D5,ADMIN2026!$B$146:$L$214,H5,FALSE))</f>
        <v/>
      </c>
      <c r="D5" s="38" t="str">
        <f>IF(E5="","",VLOOKUP(E5,ADMIN2026!$B$112:$D$141,2,FALSE))</f>
        <v/>
      </c>
      <c r="E5" s="4"/>
      <c r="F5" s="4"/>
      <c r="G5" s="6"/>
      <c r="H5" s="38" t="str">
        <f>IF(E5&gt;101,H3+2*I3,IF(E5&gt;10,H3+I3,IF(E5&gt;0,H3,"")))</f>
        <v/>
      </c>
      <c r="I5" s="38"/>
      <c r="J5" s="38">
        <f>VLOOKUP(B5,ADMIN2026!$B$64:$E$73,2,FALSE)*IF(G5="DQ",0,1)*IF(G5="DNF",0,1)*IF(G5="DNS",0,1)*IF(G5="",0,1)</f>
        <v>0</v>
      </c>
      <c r="K5" s="94">
        <f>J5</f>
        <v>0</v>
      </c>
      <c r="L5" s="38">
        <f>IF(D5="",0,IF(G5="NT",0,IF(G5="DQ",0,IF(G5="DNF",0,IF(G5="DNS",0,IF(F5+G5&lt;0.1,0,IF(60*F5+G5&gt;VLOOKUP(A3,ADMIN2026!$B$91:$D$109,3,FALSE),0,ADMIN2026!$D$89)))))))</f>
        <v>0</v>
      </c>
      <c r="M5">
        <f>INT(G5/10)</f>
        <v>0</v>
      </c>
      <c r="N5" s="8">
        <f>INT(G5)-10*M5</f>
        <v>0</v>
      </c>
      <c r="O5" s="8">
        <f t="shared" ref="O5:O12" si="1">INT((INT(10*(G5-N5-10*M5)+0.001))/1)</f>
        <v>0</v>
      </c>
      <c r="P5" s="8">
        <f>INT(100*(G5-N5-10*M5-O5/10)+0.5)</f>
        <v>0</v>
      </c>
      <c r="Q5" s="7">
        <f>F5</f>
        <v>0</v>
      </c>
      <c r="R5" s="7">
        <f>M5</f>
        <v>0</v>
      </c>
      <c r="S5" s="7">
        <f>N5</f>
        <v>0</v>
      </c>
      <c r="T5" s="7">
        <f>O5</f>
        <v>0</v>
      </c>
      <c r="U5" s="7">
        <f>P5</f>
        <v>0</v>
      </c>
      <c r="V5" t="str">
        <f>IF(G5="DQ","DQ",IF(G5="NT","NT",IF(G5="DNF","DNF",IF(G5="DNS","DNS",IF(D5="","",IF(F5="",IF(M5&gt;0,CONCATENATE(R5,S5,".",T5),CONCATENATE(S5,".",T5)),CONCATENATE(Q5,":",R5,S5,".",T5)))))))</f>
        <v/>
      </c>
      <c r="W5" t="str">
        <f>IF(G5="DQ","DQ",IF(G5="NT","NT",IF(G5="DNF","DNF",IF(G5="DNS","DNS",IF(D5="","",IF(F5="",IF(M5&gt;0,CONCATENATE(R5,S5,".",T5,U5),CONCATENATE(S5,".",T5,U5)),CONCATENATE(Q5,":",R5,S5,".",T5,U5)))))))</f>
        <v/>
      </c>
      <c r="X5" t="str">
        <f>IF(ADMIN2026!$G$8="Photo-finish timing",W5,V5)</f>
        <v/>
      </c>
      <c r="Y5" s="66" t="str">
        <f>IF(E5="","",IF(ADMIN2026!$G$8=ADMIN2026!$D$8,"",IF(P5&gt;0.5,"error 1/100th entry noted","")))</f>
        <v/>
      </c>
      <c r="AC5">
        <f>IF($D5=AC$1,$K5+$L5,0)</f>
        <v>0</v>
      </c>
      <c r="AD5">
        <f t="shared" ref="AD5:AJ12" si="2">IF($D5=AD$1,$K5+$L5,0)</f>
        <v>0</v>
      </c>
      <c r="AE5">
        <f t="shared" si="2"/>
        <v>0</v>
      </c>
      <c r="AF5">
        <f t="shared" si="2"/>
        <v>0</v>
      </c>
      <c r="AG5">
        <f t="shared" si="2"/>
        <v>0</v>
      </c>
      <c r="AH5">
        <f t="shared" si="2"/>
        <v>0</v>
      </c>
      <c r="AI5">
        <f t="shared" si="2"/>
        <v>0</v>
      </c>
      <c r="AJ5">
        <f t="shared" si="2"/>
        <v>0</v>
      </c>
    </row>
    <row r="6" spans="1:36">
      <c r="B6" s="94">
        <v>2</v>
      </c>
      <c r="C6" s="38" t="str">
        <f>IF(D6="","",HLOOKUP(D6,ADMIN2026!$B$146:$L$214,H6,FALSE))</f>
        <v/>
      </c>
      <c r="D6" s="38" t="str">
        <f>IF(E6="","",VLOOKUP(E6,ADMIN2026!$B$112:$D$141,2,FALSE))</f>
        <v/>
      </c>
      <c r="E6" s="4"/>
      <c r="F6" s="4"/>
      <c r="G6" s="6"/>
      <c r="H6" s="38" t="str">
        <f>IF(E6&gt;101,H3+2*I3,IF(E6&gt;10,H3+I3,IF(E6&gt;0,H3,"")))</f>
        <v/>
      </c>
      <c r="I6" s="38"/>
      <c r="J6" s="38">
        <f>VLOOKUP(B6,ADMIN2026!$B$64:$E$73,2,FALSE)*IF(G6="DQ",0,1)*IF(G6="DNF",0,1)*IF(G6="DNS",0,1)*IF(G6="",0,1)</f>
        <v>0</v>
      </c>
      <c r="K6" s="94">
        <f t="shared" ref="K6:K12" si="3">J6</f>
        <v>0</v>
      </c>
      <c r="L6" s="38">
        <f>IF(D6="",0,IF(G6="NT",0,IF(G6="DQ",0,IF(G6="DNF",0,IF(G6="DNS",0,IF(F6+G6&lt;0.1,0,IF(60*F6+G6&gt;VLOOKUP(A3,ADMIN2026!$B$91:$D$109,3,FALSE),0,ADMIN2026!$D$89)))))))</f>
        <v>0</v>
      </c>
      <c r="M6">
        <f t="shared" ref="M6:M12" si="4">INT(G6/10)</f>
        <v>0</v>
      </c>
      <c r="N6" s="8">
        <f t="shared" ref="N6:N12" si="5">INT(G6)-10*M6</f>
        <v>0</v>
      </c>
      <c r="O6" s="8">
        <f t="shared" si="1"/>
        <v>0</v>
      </c>
      <c r="P6" s="8">
        <f t="shared" ref="P6:P12" si="6">INT(100*(G6-N6-10*M6-O6/10)+0.5)</f>
        <v>0</v>
      </c>
      <c r="Q6" s="7">
        <f t="shared" ref="Q6:Q12" si="7">F6</f>
        <v>0</v>
      </c>
      <c r="R6" s="7">
        <f t="shared" ref="R6:U12" si="8">M6</f>
        <v>0</v>
      </c>
      <c r="S6" s="7">
        <f t="shared" si="8"/>
        <v>0</v>
      </c>
      <c r="T6" s="7">
        <f t="shared" si="8"/>
        <v>0</v>
      </c>
      <c r="U6" s="7">
        <f t="shared" si="8"/>
        <v>0</v>
      </c>
      <c r="V6" t="str">
        <f t="shared" ref="V6:V12" si="9">IF(G6="DQ","DQ",IF(G6="NT","NT",IF(G6="DNF","DNF",IF(G6="DNS","DNS",IF(D6="","",IF(F6="",IF(M6&gt;0,CONCATENATE(R6,S6,".",T6),CONCATENATE(S6,".",T6)),CONCATENATE(Q6,":",R6,S6,".",T6)))))))</f>
        <v/>
      </c>
      <c r="W6" t="str">
        <f t="shared" ref="W6:W12" si="10">IF(G6="DQ","DQ",IF(G6="NT","NT",IF(G6="DNF","DNF",IF(G6="DNS","DNS",IF(D6="","",IF(F6="",IF(M6&gt;0,CONCATENATE(R6,S6,".",T6,U6),CONCATENATE(S6,".",T6,U6)),CONCATENATE(Q6,":",R6,S6,".",T6,U6)))))))</f>
        <v/>
      </c>
      <c r="X6" t="str">
        <f>IF(ADMIN2026!$G$8="Photo-finish timing",W6,V6)</f>
        <v/>
      </c>
      <c r="Y6" s="66" t="str">
        <f>IF(E6="","",IF(ADMIN2026!$G$8=ADMIN2026!$D$8,"",IF(P6&gt;0.5,"error 1/100th entry noted","")))</f>
        <v/>
      </c>
      <c r="AC6">
        <f t="shared" ref="AC6:AC12" si="11">IF($D6=AC$1,$K6+$L6,0)</f>
        <v>0</v>
      </c>
      <c r="AD6">
        <f t="shared" si="2"/>
        <v>0</v>
      </c>
      <c r="AE6">
        <f t="shared" si="2"/>
        <v>0</v>
      </c>
      <c r="AF6">
        <f t="shared" si="2"/>
        <v>0</v>
      </c>
      <c r="AG6">
        <f t="shared" si="2"/>
        <v>0</v>
      </c>
      <c r="AH6">
        <f t="shared" si="2"/>
        <v>0</v>
      </c>
      <c r="AI6">
        <f t="shared" si="2"/>
        <v>0</v>
      </c>
      <c r="AJ6">
        <f t="shared" si="2"/>
        <v>0</v>
      </c>
    </row>
    <row r="7" spans="1:36">
      <c r="B7" s="94">
        <v>3</v>
      </c>
      <c r="C7" s="38" t="str">
        <f>IF(D7="","",HLOOKUP(D7,ADMIN2026!$B$146:$L$214,H7,FALSE))</f>
        <v/>
      </c>
      <c r="D7" s="38" t="str">
        <f>IF(E7="","",VLOOKUP(E7,ADMIN2026!$B$112:$D$141,2,FALSE))</f>
        <v/>
      </c>
      <c r="E7" s="4"/>
      <c r="F7" s="4"/>
      <c r="G7" s="6"/>
      <c r="H7" s="38" t="str">
        <f>IF(E7&gt;101,H3+2*I3,IF(E7&gt;10,H3+I3,IF(E7&gt;0,H3,"")))</f>
        <v/>
      </c>
      <c r="I7" s="38"/>
      <c r="J7" s="38">
        <f>VLOOKUP(B7,ADMIN2026!$B$64:$E$73,2,FALSE)*IF(G7="DQ",0,1)*IF(G7="DNF",0,1)*IF(G7="DNS",0,1)*IF(G7="",0,1)</f>
        <v>0</v>
      </c>
      <c r="K7" s="94">
        <f t="shared" si="3"/>
        <v>0</v>
      </c>
      <c r="L7" s="38">
        <f>IF(D7="",0,IF(G7="NT",0,IF(G7="DQ",0,IF(G7="DNF",0,IF(G7="DNS",0,IF(F7+G7&lt;0.1,0,IF(60*F7+G7&gt;VLOOKUP(A3,ADMIN2026!$B$91:$D$109,3,FALSE),0,ADMIN2026!$D$89)))))))</f>
        <v>0</v>
      </c>
      <c r="M7">
        <f t="shared" si="4"/>
        <v>0</v>
      </c>
      <c r="N7" s="8">
        <f t="shared" si="5"/>
        <v>0</v>
      </c>
      <c r="O7" s="8">
        <f t="shared" si="1"/>
        <v>0</v>
      </c>
      <c r="P7" s="8">
        <f t="shared" si="6"/>
        <v>0</v>
      </c>
      <c r="Q7" s="7">
        <f t="shared" si="7"/>
        <v>0</v>
      </c>
      <c r="R7" s="7">
        <f t="shared" si="8"/>
        <v>0</v>
      </c>
      <c r="S7" s="7">
        <f t="shared" si="8"/>
        <v>0</v>
      </c>
      <c r="T7" s="7">
        <f t="shared" si="8"/>
        <v>0</v>
      </c>
      <c r="U7" s="7">
        <f t="shared" si="8"/>
        <v>0</v>
      </c>
      <c r="V7" t="str">
        <f t="shared" si="9"/>
        <v/>
      </c>
      <c r="W7" t="str">
        <f t="shared" si="10"/>
        <v/>
      </c>
      <c r="X7" t="str">
        <f>IF(ADMIN2026!$G$8="Photo-finish timing",W7,V7)</f>
        <v/>
      </c>
      <c r="Y7" s="66" t="str">
        <f>IF(E7="","",IF(ADMIN2026!$G$8=ADMIN2026!$D$8,"",IF(P7&gt;0.5,"error 1/100th entry noted","")))</f>
        <v/>
      </c>
      <c r="AC7">
        <f t="shared" si="11"/>
        <v>0</v>
      </c>
      <c r="AD7">
        <f t="shared" si="2"/>
        <v>0</v>
      </c>
      <c r="AE7">
        <f t="shared" si="2"/>
        <v>0</v>
      </c>
      <c r="AF7">
        <f t="shared" si="2"/>
        <v>0</v>
      </c>
      <c r="AG7">
        <f t="shared" si="2"/>
        <v>0</v>
      </c>
      <c r="AH7">
        <f t="shared" si="2"/>
        <v>0</v>
      </c>
      <c r="AI7">
        <f t="shared" si="2"/>
        <v>0</v>
      </c>
      <c r="AJ7">
        <f t="shared" si="2"/>
        <v>0</v>
      </c>
    </row>
    <row r="8" spans="1:36">
      <c r="B8" s="94">
        <v>4</v>
      </c>
      <c r="C8" s="38" t="str">
        <f>IF(D8="","",HLOOKUP(D8,ADMIN2026!$B$146:$L$214,H8,FALSE))</f>
        <v/>
      </c>
      <c r="D8" s="38" t="str">
        <f>IF(E8="","",VLOOKUP(E8,ADMIN2026!$B$112:$D$141,2,FALSE))</f>
        <v/>
      </c>
      <c r="E8" s="4"/>
      <c r="F8" s="4"/>
      <c r="G8" s="6"/>
      <c r="H8" s="38" t="str">
        <f>IF(E8&gt;101,H3+2*I3,IF(E8&gt;10,H3+I3,IF(E8&gt;0,H3,"")))</f>
        <v/>
      </c>
      <c r="I8" s="38"/>
      <c r="J8" s="38">
        <f>VLOOKUP(B8,ADMIN2026!$B$64:$E$73,2,FALSE)*IF(G8="DQ",0,1)*IF(G8="DNF",0,1)*IF(G8="DNS",0,1)*IF(G8="",0,1)</f>
        <v>0</v>
      </c>
      <c r="K8" s="94">
        <f t="shared" si="3"/>
        <v>0</v>
      </c>
      <c r="L8" s="38">
        <f>IF(D8="",0,IF(G8="NT",0,IF(G8="DQ",0,IF(G8="DNF",0,IF(G8="DNS",0,IF(F8+G8&lt;0.1,0,IF(60*F8+G8&gt;VLOOKUP(A3,ADMIN2026!$B$91:$D$109,3,FALSE),0,ADMIN2026!$D$89)))))))</f>
        <v>0</v>
      </c>
      <c r="M8">
        <f t="shared" si="4"/>
        <v>0</v>
      </c>
      <c r="N8" s="8">
        <f t="shared" si="5"/>
        <v>0</v>
      </c>
      <c r="O8" s="8">
        <f t="shared" si="1"/>
        <v>0</v>
      </c>
      <c r="P8" s="8">
        <f t="shared" si="6"/>
        <v>0</v>
      </c>
      <c r="Q8" s="7">
        <f t="shared" si="7"/>
        <v>0</v>
      </c>
      <c r="R8" s="7">
        <f t="shared" si="8"/>
        <v>0</v>
      </c>
      <c r="S8" s="7">
        <f t="shared" si="8"/>
        <v>0</v>
      </c>
      <c r="T8" s="7">
        <f t="shared" si="8"/>
        <v>0</v>
      </c>
      <c r="U8" s="7">
        <f t="shared" si="8"/>
        <v>0</v>
      </c>
      <c r="V8" t="str">
        <f t="shared" si="9"/>
        <v/>
      </c>
      <c r="W8" t="str">
        <f t="shared" si="10"/>
        <v/>
      </c>
      <c r="X8" t="str">
        <f>IF(ADMIN2026!$G$8="Photo-finish timing",W8,V8)</f>
        <v/>
      </c>
      <c r="Y8" s="66" t="str">
        <f>IF(E8="","",IF(ADMIN2026!$G$8=ADMIN2026!$D$8,"",IF(P8&gt;0.5,"error 1/100th entry noted","")))</f>
        <v/>
      </c>
      <c r="AC8">
        <f t="shared" si="11"/>
        <v>0</v>
      </c>
      <c r="AD8">
        <f t="shared" si="2"/>
        <v>0</v>
      </c>
      <c r="AE8">
        <f t="shared" si="2"/>
        <v>0</v>
      </c>
      <c r="AF8">
        <f t="shared" si="2"/>
        <v>0</v>
      </c>
      <c r="AG8">
        <f t="shared" si="2"/>
        <v>0</v>
      </c>
      <c r="AH8">
        <f t="shared" si="2"/>
        <v>0</v>
      </c>
      <c r="AI8">
        <f t="shared" si="2"/>
        <v>0</v>
      </c>
      <c r="AJ8">
        <f t="shared" si="2"/>
        <v>0</v>
      </c>
    </row>
    <row r="9" spans="1:36">
      <c r="B9" s="94">
        <v>5</v>
      </c>
      <c r="C9" s="38" t="str">
        <f>IF(D9="","",HLOOKUP(D9,ADMIN2026!$B$146:$L$214,H9,FALSE))</f>
        <v/>
      </c>
      <c r="D9" s="38" t="str">
        <f>IF(E9="","",VLOOKUP(E9,ADMIN2026!$B$112:$D$141,2,FALSE))</f>
        <v/>
      </c>
      <c r="E9" s="4"/>
      <c r="F9" s="4"/>
      <c r="G9" s="6"/>
      <c r="H9" s="38" t="str">
        <f>IF(E9&gt;101,H3+2*I3,IF(E9&gt;10,H3+I3,IF(E9&gt;0,H3,"")))</f>
        <v/>
      </c>
      <c r="I9" s="38"/>
      <c r="J9" s="38">
        <f>VLOOKUP(B9,ADMIN2026!$B$64:$E$73,2,FALSE)*IF(G9="DQ",0,1)*IF(G9="DNF",0,1)*IF(G9="DNS",0,1)*IF(G9="",0,1)</f>
        <v>0</v>
      </c>
      <c r="K9" s="94">
        <f t="shared" si="3"/>
        <v>0</v>
      </c>
      <c r="L9" s="38">
        <f>IF(D9="",0,IF(G9="NT",0,IF(G9="DQ",0,IF(G9="DNF",0,IF(G9="DNS",0,IF(F9+G9&lt;0.1,0,IF(60*F9+G9&gt;VLOOKUP(A3,ADMIN2026!$B$91:$D$109,3,FALSE),0,ADMIN2026!$D$89)))))))</f>
        <v>0</v>
      </c>
      <c r="M9">
        <f t="shared" si="4"/>
        <v>0</v>
      </c>
      <c r="N9" s="8">
        <f t="shared" si="5"/>
        <v>0</v>
      </c>
      <c r="O9" s="8">
        <f t="shared" si="1"/>
        <v>0</v>
      </c>
      <c r="P9" s="8">
        <f t="shared" si="6"/>
        <v>0</v>
      </c>
      <c r="Q9" s="7">
        <f t="shared" si="7"/>
        <v>0</v>
      </c>
      <c r="R9" s="7">
        <f t="shared" si="8"/>
        <v>0</v>
      </c>
      <c r="S9" s="7">
        <f t="shared" si="8"/>
        <v>0</v>
      </c>
      <c r="T9" s="7">
        <f t="shared" si="8"/>
        <v>0</v>
      </c>
      <c r="U9" s="7">
        <f t="shared" si="8"/>
        <v>0</v>
      </c>
      <c r="V9" t="str">
        <f>IF(G9="DQ","DQ",IF(G9="NT","NT",IF(G9="DNF","DNF",IF(G9="DNS","DNS",IF(D9="","",IF(F9="",IF(M9&gt;0,CONCATENATE(R9,S9,".",T9),CONCATENATE(S9,".",T9)),CONCATENATE(Q9,":",R9,S9,".",T9)))))))</f>
        <v/>
      </c>
      <c r="W9" t="str">
        <f>IF(G9="DQ","DQ",IF(G9="NT","NT",IF(G9="DNF","DNF",IF(G9="DNS","DNS",IF(D9="","",IF(F9="",IF(M9&gt;0,CONCATENATE(R9,S9,".",T9,U9),CONCATENATE(S9,".",T9,U9)),CONCATENATE(Q9,":",R9,S9,".",T9,U9)))))))</f>
        <v/>
      </c>
      <c r="X9" t="str">
        <f>IF(ADMIN2026!$G$8="Photo-finish timing",W9,V9)</f>
        <v/>
      </c>
      <c r="Y9" s="66" t="str">
        <f>IF(E9="","",IF(ADMIN2026!$G$8=ADMIN2026!$D$8,"",IF(P9&gt;0.5,"error 1/100th entry noted","")))</f>
        <v/>
      </c>
      <c r="AC9">
        <f t="shared" si="11"/>
        <v>0</v>
      </c>
      <c r="AD9">
        <f t="shared" si="2"/>
        <v>0</v>
      </c>
      <c r="AE9">
        <f t="shared" si="2"/>
        <v>0</v>
      </c>
      <c r="AF9">
        <f t="shared" si="2"/>
        <v>0</v>
      </c>
      <c r="AG9">
        <f t="shared" si="2"/>
        <v>0</v>
      </c>
      <c r="AH9">
        <f t="shared" si="2"/>
        <v>0</v>
      </c>
      <c r="AI9">
        <f t="shared" si="2"/>
        <v>0</v>
      </c>
      <c r="AJ9">
        <f t="shared" si="2"/>
        <v>0</v>
      </c>
    </row>
    <row r="10" spans="1:36">
      <c r="B10" s="94">
        <v>6</v>
      </c>
      <c r="C10" s="38" t="str">
        <f>IF(D10="","",HLOOKUP(D10,ADMIN2026!$B$146:$L$214,H10,FALSE))</f>
        <v/>
      </c>
      <c r="D10" s="38" t="str">
        <f>IF(E10="","",VLOOKUP(E10,ADMIN2026!$B$112:$D$141,2,FALSE))</f>
        <v/>
      </c>
      <c r="E10" s="4"/>
      <c r="F10" s="4"/>
      <c r="G10" s="6"/>
      <c r="H10" s="38" t="str">
        <f>IF(E10&gt;101,H3+2*I3,IF(E10&gt;10,H3+I3,IF(E10&gt;0,H3,"")))</f>
        <v/>
      </c>
      <c r="I10" s="38"/>
      <c r="J10" s="38">
        <f>VLOOKUP(B10,ADMIN2026!$B$64:$E$73,2,FALSE)*IF(G10="DQ",0,1)*IF(G10="DNF",0,1)*IF(G10="DNS",0,1)*IF(G10="",0,1)</f>
        <v>0</v>
      </c>
      <c r="K10" s="94">
        <f t="shared" si="3"/>
        <v>0</v>
      </c>
      <c r="L10" s="38">
        <f>IF(D10="",0,IF(G10="NT",0,IF(G10="DQ",0,IF(G10="DNF",0,IF(G10="DNS",0,IF(F10+G10&lt;0.1,0,IF(60*F10+G10&gt;VLOOKUP(A3,ADMIN2026!$B$91:$D$109,3,FALSE),0,ADMIN2026!$D$89)))))))</f>
        <v>0</v>
      </c>
      <c r="M10">
        <f t="shared" si="4"/>
        <v>0</v>
      </c>
      <c r="N10" s="8">
        <f t="shared" si="5"/>
        <v>0</v>
      </c>
      <c r="O10" s="8">
        <f t="shared" si="1"/>
        <v>0</v>
      </c>
      <c r="P10" s="8">
        <f t="shared" si="6"/>
        <v>0</v>
      </c>
      <c r="Q10" s="7">
        <f t="shared" si="7"/>
        <v>0</v>
      </c>
      <c r="R10" s="7">
        <f t="shared" si="8"/>
        <v>0</v>
      </c>
      <c r="S10" s="7">
        <f t="shared" si="8"/>
        <v>0</v>
      </c>
      <c r="T10" s="7">
        <f t="shared" si="8"/>
        <v>0</v>
      </c>
      <c r="U10" s="7">
        <f t="shared" si="8"/>
        <v>0</v>
      </c>
      <c r="V10" t="str">
        <f t="shared" si="9"/>
        <v/>
      </c>
      <c r="W10" t="str">
        <f t="shared" si="10"/>
        <v/>
      </c>
      <c r="X10" t="str">
        <f>IF(ADMIN2026!$G$8="Photo-finish timing",W10,V10)</f>
        <v/>
      </c>
      <c r="Y10" s="66" t="str">
        <f>IF(E10="","",IF(ADMIN2026!$G$8=ADMIN2026!$D$8,"",IF(P10&gt;0.5,"error 1/100th entry noted","")))</f>
        <v/>
      </c>
      <c r="AC10">
        <f t="shared" si="11"/>
        <v>0</v>
      </c>
      <c r="AD10">
        <f t="shared" si="2"/>
        <v>0</v>
      </c>
      <c r="AE10">
        <f t="shared" si="2"/>
        <v>0</v>
      </c>
      <c r="AF10">
        <f t="shared" si="2"/>
        <v>0</v>
      </c>
      <c r="AG10">
        <f t="shared" si="2"/>
        <v>0</v>
      </c>
      <c r="AH10">
        <f t="shared" si="2"/>
        <v>0</v>
      </c>
      <c r="AI10">
        <f t="shared" si="2"/>
        <v>0</v>
      </c>
      <c r="AJ10">
        <f t="shared" si="2"/>
        <v>0</v>
      </c>
    </row>
    <row r="11" spans="1:36">
      <c r="B11" s="94">
        <v>7</v>
      </c>
      <c r="C11" s="38" t="str">
        <f>IF(D11="","",HLOOKUP(D11,ADMIN2026!$B$146:$L$214,H11,FALSE))</f>
        <v/>
      </c>
      <c r="D11" s="38" t="str">
        <f>IF(E11="","",VLOOKUP(E11,ADMIN2026!$B$112:$D$141,2,FALSE))</f>
        <v/>
      </c>
      <c r="E11" s="4"/>
      <c r="F11" s="4"/>
      <c r="G11" s="6"/>
      <c r="H11" s="38" t="str">
        <f>IF(E11&gt;101,H3+2*I3,IF(E11&gt;10,H3+I3,IF(E11&gt;0,H3,"")))</f>
        <v/>
      </c>
      <c r="I11" s="38"/>
      <c r="J11" s="38">
        <f>VLOOKUP(B11,ADMIN2026!$B$64:$E$73,2,FALSE)*IF(G11="DQ",0,1)*IF(G11="DNF",0,1)*IF(G11="DNS",0,1)*IF(G11="",0,1)</f>
        <v>0</v>
      </c>
      <c r="K11" s="94">
        <f t="shared" si="3"/>
        <v>0</v>
      </c>
      <c r="L11" s="38">
        <f>IF(D11="",0,IF(G11="NT",0,IF(G11="DQ",0,IF(G11="DNF",0,IF(G11="DNS",0,IF(F11+G11&lt;0.1,0,IF(60*F11+G11&gt;VLOOKUP(A3,ADMIN2026!$B$91:$D$109,3,FALSE),0,ADMIN2026!$D$89)))))))</f>
        <v>0</v>
      </c>
      <c r="M11">
        <f t="shared" si="4"/>
        <v>0</v>
      </c>
      <c r="N11" s="8">
        <f t="shared" si="5"/>
        <v>0</v>
      </c>
      <c r="O11" s="8">
        <f t="shared" si="1"/>
        <v>0</v>
      </c>
      <c r="P11" s="8">
        <f t="shared" si="6"/>
        <v>0</v>
      </c>
      <c r="Q11" s="7">
        <f t="shared" si="7"/>
        <v>0</v>
      </c>
      <c r="R11" s="7">
        <f t="shared" si="8"/>
        <v>0</v>
      </c>
      <c r="S11" s="7">
        <f t="shared" si="8"/>
        <v>0</v>
      </c>
      <c r="T11" s="7">
        <f t="shared" si="8"/>
        <v>0</v>
      </c>
      <c r="U11" s="7">
        <f t="shared" si="8"/>
        <v>0</v>
      </c>
      <c r="V11" t="str">
        <f t="shared" si="9"/>
        <v/>
      </c>
      <c r="W11" t="str">
        <f t="shared" si="10"/>
        <v/>
      </c>
      <c r="X11" t="str">
        <f>IF(ADMIN2026!$G$8="Photo-finish timing",W11,V11)</f>
        <v/>
      </c>
      <c r="Y11" s="66" t="str">
        <f>IF(E11="","",IF(ADMIN2026!$G$8=ADMIN2026!$D$8,"",IF(P11&gt;0.5,"error 1/100th entry noted","")))</f>
        <v/>
      </c>
      <c r="AC11">
        <f t="shared" si="11"/>
        <v>0</v>
      </c>
      <c r="AD11">
        <f t="shared" si="2"/>
        <v>0</v>
      </c>
      <c r="AE11">
        <f t="shared" si="2"/>
        <v>0</v>
      </c>
      <c r="AF11">
        <f t="shared" si="2"/>
        <v>0</v>
      </c>
      <c r="AG11">
        <f t="shared" si="2"/>
        <v>0</v>
      </c>
      <c r="AH11">
        <f t="shared" si="2"/>
        <v>0</v>
      </c>
      <c r="AI11">
        <f t="shared" si="2"/>
        <v>0</v>
      </c>
      <c r="AJ11">
        <f t="shared" si="2"/>
        <v>0</v>
      </c>
    </row>
    <row r="12" spans="1:36">
      <c r="B12" s="94">
        <v>8</v>
      </c>
      <c r="C12" s="38" t="str">
        <f>IF(D12="","",HLOOKUP(D12,ADMIN2026!$B$146:$L$214,H12,FALSE))</f>
        <v/>
      </c>
      <c r="D12" s="38" t="str">
        <f>IF(E12="","",VLOOKUP(E12,ADMIN2026!$B$112:$D$141,2,FALSE))</f>
        <v/>
      </c>
      <c r="E12" s="4"/>
      <c r="F12" s="4"/>
      <c r="G12" s="6"/>
      <c r="H12" s="38" t="str">
        <f>IF(E12&gt;101,H3+2*I3,IF(E12&gt;10,H3+I3,IF(E12&gt;0,H3,"")))</f>
        <v/>
      </c>
      <c r="I12" s="38"/>
      <c r="J12" s="38">
        <f>VLOOKUP(B12,ADMIN2026!$B$64:$E$73,2,FALSE)*IF(G12="DQ",0,1)*IF(G12="DNF",0,1)*IF(G12="DNS",0,1)*IF(G12="",0,1)</f>
        <v>0</v>
      </c>
      <c r="K12" s="94">
        <f t="shared" si="3"/>
        <v>0</v>
      </c>
      <c r="L12" s="38">
        <f>IF(D12="",0,IF(G12="NT",0,IF(G12="DQ",0,IF(G12="DNF",0,IF(G12="DNS",0,IF(F12+G12&lt;0.1,0,IF(60*F12+G12&gt;VLOOKUP(A3,ADMIN2026!$B$91:$D$109,3,FALSE),0,ADMIN2026!$D$89)))))))</f>
        <v>0</v>
      </c>
      <c r="M12">
        <f t="shared" si="4"/>
        <v>0</v>
      </c>
      <c r="N12" s="8">
        <f t="shared" si="5"/>
        <v>0</v>
      </c>
      <c r="O12" s="8">
        <f t="shared" si="1"/>
        <v>0</v>
      </c>
      <c r="P12" s="8">
        <f t="shared" si="6"/>
        <v>0</v>
      </c>
      <c r="Q12" s="7">
        <f t="shared" si="7"/>
        <v>0</v>
      </c>
      <c r="R12" s="7">
        <f t="shared" si="8"/>
        <v>0</v>
      </c>
      <c r="S12" s="7">
        <f t="shared" si="8"/>
        <v>0</v>
      </c>
      <c r="T12" s="7">
        <f t="shared" si="8"/>
        <v>0</v>
      </c>
      <c r="U12" s="7">
        <f t="shared" si="8"/>
        <v>0</v>
      </c>
      <c r="V12" t="str">
        <f t="shared" si="9"/>
        <v/>
      </c>
      <c r="W12" t="str">
        <f t="shared" si="10"/>
        <v/>
      </c>
      <c r="X12" t="str">
        <f>IF(ADMIN2026!$G$8="Photo-finish timing",W12,V12)</f>
        <v/>
      </c>
      <c r="Y12" s="66" t="str">
        <f>IF(E12="","",IF(ADMIN2026!$G$8=ADMIN2026!$D$8,"",IF(P12&gt;0.5,"error 1/100th entry noted","")))</f>
        <v/>
      </c>
      <c r="AC12">
        <f t="shared" si="11"/>
        <v>0</v>
      </c>
      <c r="AD12">
        <f t="shared" si="2"/>
        <v>0</v>
      </c>
      <c r="AE12">
        <f t="shared" si="2"/>
        <v>0</v>
      </c>
      <c r="AF12">
        <f t="shared" si="2"/>
        <v>0</v>
      </c>
      <c r="AG12">
        <f t="shared" si="2"/>
        <v>0</v>
      </c>
      <c r="AH12">
        <f t="shared" si="2"/>
        <v>0</v>
      </c>
      <c r="AI12">
        <f t="shared" si="2"/>
        <v>0</v>
      </c>
      <c r="AJ12">
        <f t="shared" si="2"/>
        <v>0</v>
      </c>
    </row>
    <row r="13" spans="1:36">
      <c r="A13" s="3" t="s">
        <v>0</v>
      </c>
      <c r="B13" s="3"/>
      <c r="C13" s="3"/>
      <c r="D13" s="3"/>
      <c r="E13" s="3"/>
      <c r="F13" s="3"/>
      <c r="G13" s="67"/>
      <c r="H13" s="3" t="str">
        <f>H2</f>
        <v>line base</v>
      </c>
      <c r="I13" s="3" t="str">
        <f>I2</f>
        <v>step</v>
      </c>
      <c r="J13" s="3"/>
      <c r="K13" s="3"/>
      <c r="L13" s="3"/>
      <c r="M13" s="3"/>
      <c r="N13" s="3"/>
      <c r="O13" s="3"/>
      <c r="P13" s="3"/>
      <c r="Q13" s="3"/>
      <c r="R13" s="3"/>
      <c r="S13" s="3"/>
      <c r="T13" s="3"/>
      <c r="U13" s="3"/>
      <c r="V13" s="3"/>
      <c r="W13" s="3"/>
      <c r="X13" s="3"/>
      <c r="Y13" s="3"/>
      <c r="Z13" s="3"/>
      <c r="AA13" s="3"/>
    </row>
    <row r="14" spans="1:36">
      <c r="A14" s="3">
        <f>C2</f>
        <v>1500</v>
      </c>
      <c r="B14" s="37" t="s">
        <v>286</v>
      </c>
      <c r="C14" s="37"/>
      <c r="D14" s="37"/>
      <c r="E14" s="37"/>
      <c r="F14" s="37" t="str">
        <f t="shared" ref="F14:G15" si="12">F3</f>
        <v>Perf. Minutes</v>
      </c>
      <c r="G14" s="63" t="str">
        <f t="shared" si="12"/>
        <v>Perf. Seconds</v>
      </c>
      <c r="H14" s="37">
        <f>VLOOKUP(A14,ADMIN2026!$B$146:$M$166,12,FALSE)</f>
        <v>7</v>
      </c>
      <c r="I14" s="37">
        <f>$I$3</f>
        <v>24</v>
      </c>
      <c r="J14" s="37" t="s">
        <v>79</v>
      </c>
      <c r="K14" s="37" t="s">
        <v>59</v>
      </c>
      <c r="L14" s="37" t="s">
        <v>83</v>
      </c>
      <c r="M14" s="3" t="s">
        <v>132</v>
      </c>
      <c r="N14" s="3" t="s">
        <v>132</v>
      </c>
      <c r="O14" s="3" t="s">
        <v>133</v>
      </c>
      <c r="P14" s="3" t="s">
        <v>193</v>
      </c>
      <c r="Q14" s="3" t="s">
        <v>137</v>
      </c>
      <c r="R14" s="3" t="s">
        <v>192</v>
      </c>
      <c r="S14" s="3" t="s">
        <v>134</v>
      </c>
      <c r="T14" s="3" t="s">
        <v>135</v>
      </c>
      <c r="U14" s="3" t="s">
        <v>194</v>
      </c>
      <c r="V14" s="3" t="s">
        <v>195</v>
      </c>
      <c r="W14" s="3" t="s">
        <v>197</v>
      </c>
      <c r="X14" s="3" t="s">
        <v>136</v>
      </c>
      <c r="Y14" s="3" t="s">
        <v>236</v>
      </c>
      <c r="Z14" s="3"/>
      <c r="AA14" s="3"/>
    </row>
    <row r="15" spans="1:36">
      <c r="A15" s="64" t="str">
        <f>$A$4</f>
        <v>MEN</v>
      </c>
      <c r="B15" s="37" t="s">
        <v>59</v>
      </c>
      <c r="C15" s="37" t="s">
        <v>60</v>
      </c>
      <c r="D15" s="37" t="s">
        <v>61</v>
      </c>
      <c r="E15" s="37" t="s">
        <v>108</v>
      </c>
      <c r="F15" s="37" t="str">
        <f t="shared" si="12"/>
        <v>Whole mins.</v>
      </c>
      <c r="G15" s="63" t="str">
        <f t="shared" si="12"/>
        <v>xx.yy or xx.y</v>
      </c>
      <c r="H15" s="37" t="str">
        <f>H4</f>
        <v>line to look up</v>
      </c>
      <c r="I15" s="37"/>
      <c r="J15" s="37" t="s">
        <v>80</v>
      </c>
      <c r="K15" s="37" t="s">
        <v>80</v>
      </c>
      <c r="L15" s="37" t="s">
        <v>80</v>
      </c>
      <c r="M15" s="3" t="s">
        <v>192</v>
      </c>
      <c r="N15" s="3" t="s">
        <v>130</v>
      </c>
      <c r="O15" s="3" t="s">
        <v>130</v>
      </c>
      <c r="P15" s="3" t="s">
        <v>130</v>
      </c>
      <c r="Q15" s="3" t="s">
        <v>131</v>
      </c>
      <c r="R15" s="3" t="s">
        <v>131</v>
      </c>
      <c r="S15" s="3" t="s">
        <v>131</v>
      </c>
      <c r="T15" s="3" t="s">
        <v>131</v>
      </c>
      <c r="U15" s="3" t="s">
        <v>131</v>
      </c>
      <c r="V15" s="3" t="s">
        <v>196</v>
      </c>
      <c r="W15" s="3" t="s">
        <v>196</v>
      </c>
      <c r="X15" s="3" t="s">
        <v>146</v>
      </c>
      <c r="Y15" s="3" t="s">
        <v>237</v>
      </c>
      <c r="Z15" s="3"/>
      <c r="AA15" s="3"/>
      <c r="AC15" t="str">
        <f>ADMIN2026!$D$12</f>
        <v>B&amp;R</v>
      </c>
      <c r="AD15" t="str">
        <f>ADMIN2026!$D$13</f>
        <v>Chelt</v>
      </c>
      <c r="AE15" t="str">
        <f>ADMIN2026!$D$14</f>
        <v>D&amp;S</v>
      </c>
      <c r="AF15" t="str">
        <f>ADMIN2026!$D$15</f>
        <v>HereF</v>
      </c>
      <c r="AG15" t="str">
        <f>ADMIN2026!$D$16</f>
        <v>K&amp;S</v>
      </c>
      <c r="AH15" t="str">
        <f>ADMIN2026!$D$17</f>
        <v>Tipton</v>
      </c>
      <c r="AI15" t="str">
        <f>ADMIN2026!$D$18</f>
        <v>Worc</v>
      </c>
      <c r="AJ15" t="str">
        <f>ADMIN2026!$D$19</f>
        <v>Yate</v>
      </c>
    </row>
    <row r="16" spans="1:36">
      <c r="B16" s="94">
        <v>1</v>
      </c>
      <c r="C16" s="38" t="str">
        <f>IF(D16="","",HLOOKUP(D16,ADMIN2026!$B$146:$L$214,H16,FALSE))</f>
        <v/>
      </c>
      <c r="D16" s="38" t="str">
        <f>IF(E16="","",VLOOKUP(E16,ADMIN2026!$B$112:$D$141,2,FALSE))</f>
        <v/>
      </c>
      <c r="E16" s="4"/>
      <c r="F16" s="4"/>
      <c r="G16" s="6"/>
      <c r="H16" s="38" t="str">
        <f>IF(E16&gt;101,H14+2*I14,IF(E16&gt;10,H14+I14,IF(E16&gt;0,H14,"")))</f>
        <v/>
      </c>
      <c r="I16" s="38"/>
      <c r="J16" s="38">
        <f>VLOOKUP(B16,ADMIN2026!$B$64:$F$79,3,FALSE)*IF(G16="DQ",0,1)*IF(G16="DNF",0,1)*IF(G16="DNS",0,1)*IF(G16="",0,1)</f>
        <v>0</v>
      </c>
      <c r="K16" s="94">
        <f>J16</f>
        <v>0</v>
      </c>
      <c r="L16" s="38">
        <f>IF(D16="",0,IF(G16="NT",0,IF(G16="DQ",0,IF(G16="DNF",0,IF(G16="DNS",0,IF(F16+G16&lt;0.1,0,IF(60*F16+G16&gt;VLOOKUP(A14,ADMIN2026!$B$91:$D$109,3,FALSE),0,ADMIN2026!$D$89)))))))</f>
        <v>0</v>
      </c>
      <c r="M16">
        <f>INT(G16/10)</f>
        <v>0</v>
      </c>
      <c r="N16" s="8">
        <f>INT(G16)-10*M16</f>
        <v>0</v>
      </c>
      <c r="O16" s="8">
        <f t="shared" ref="O16:O23" si="13">INT((INT(10*(G16-N16-10*M16)+0.001))/1)</f>
        <v>0</v>
      </c>
      <c r="P16" s="8">
        <f>INT(100*(G16-N16-10*M16-O16/10)+0.5)</f>
        <v>0</v>
      </c>
      <c r="Q16" s="7">
        <f>F16</f>
        <v>0</v>
      </c>
      <c r="R16" s="7">
        <f>M16</f>
        <v>0</v>
      </c>
      <c r="S16" s="7">
        <f>N16</f>
        <v>0</v>
      </c>
      <c r="T16" s="7">
        <f>O16</f>
        <v>0</v>
      </c>
      <c r="U16" s="7">
        <f>P16</f>
        <v>0</v>
      </c>
      <c r="V16" t="str">
        <f>IF(G16="DQ","DQ",IF(G16="NT","NT",IF(G16="DNF","DNF",IF(G16="DNS","DNS",IF(D16="","",IF(F16="",IF(M16&gt;0,CONCATENATE(R16,S16,".",T16),CONCATENATE(S16,".",T16)),CONCATENATE(Q16,":",R16,S16,".",T16)))))))</f>
        <v/>
      </c>
      <c r="W16" t="str">
        <f>IF(G16="DQ","DQ",IF(G16="NT","NT",IF(G16="DNF","DNF",IF(G16="DNS","DNS",IF(D16="","",IF(F16="",IF(M16&gt;0,CONCATENATE(R16,S16,".",T16,U16),CONCATENATE(S16,".",T16,U16)),CONCATENATE(Q16,":",R16,S16,".",T16,U16)))))))</f>
        <v/>
      </c>
      <c r="X16" t="str">
        <f>IF(ADMIN2026!$G$8="Photo-finish timing",W16,V16)</f>
        <v/>
      </c>
      <c r="Y16" s="66" t="str">
        <f>IF(E16="","",IF(ADMIN2026!$G$8=ADMIN2026!$D$8,"",IF(P16&gt;0.5,"error 1/100th entry noted","")))</f>
        <v/>
      </c>
      <c r="AC16">
        <f>IF($D16=AC$1,$K16+$L16,0)</f>
        <v>0</v>
      </c>
      <c r="AD16">
        <f t="shared" ref="AD16:AJ23" si="14">IF($D16=AD$1,$K16+$L16,0)</f>
        <v>0</v>
      </c>
      <c r="AE16">
        <f t="shared" si="14"/>
        <v>0</v>
      </c>
      <c r="AF16">
        <f t="shared" si="14"/>
        <v>0</v>
      </c>
      <c r="AG16">
        <f t="shared" si="14"/>
        <v>0</v>
      </c>
      <c r="AH16">
        <f t="shared" si="14"/>
        <v>0</v>
      </c>
      <c r="AI16">
        <f t="shared" si="14"/>
        <v>0</v>
      </c>
      <c r="AJ16">
        <f t="shared" si="14"/>
        <v>0</v>
      </c>
    </row>
    <row r="17" spans="2:36">
      <c r="B17" s="94">
        <v>2</v>
      </c>
      <c r="C17" s="38" t="str">
        <f>IF(D17="","",HLOOKUP(D17,ADMIN2026!$B$146:$L$214,H17,FALSE))</f>
        <v/>
      </c>
      <c r="D17" s="38" t="str">
        <f>IF(E17="","",VLOOKUP(E17,ADMIN2026!$B$112:$D$141,2,FALSE))</f>
        <v/>
      </c>
      <c r="E17" s="4"/>
      <c r="F17" s="4"/>
      <c r="G17" s="6"/>
      <c r="H17" s="38" t="str">
        <f>IF(E17&gt;101,H14+2*I14,IF(E17&gt;10,H14+I14,IF(E17&gt;0,H14,"")))</f>
        <v/>
      </c>
      <c r="I17" s="38"/>
      <c r="J17" s="38">
        <f>VLOOKUP(B17,ADMIN2026!$B$64:$F$79,3,FALSE)*IF(G17="DQ",0,1)*IF(G17="DNF",0,1)*IF(G17="DNS",0,1)*IF(G17="",0,1)</f>
        <v>0</v>
      </c>
      <c r="K17" s="94">
        <f t="shared" ref="K17:K23" si="15">J17</f>
        <v>0</v>
      </c>
      <c r="L17" s="38">
        <f>IF(D17="",0,IF(G17="NT",0,IF(G17="DQ",0,IF(G17="DNF",0,IF(G17="DNS",0,IF(F17+G17&lt;0.1,0,IF(60*F17+G17&gt;VLOOKUP(A14,ADMIN2026!$B$91:$D$109,3,FALSE),0,ADMIN2026!$D$89)))))))</f>
        <v>0</v>
      </c>
      <c r="M17">
        <f t="shared" ref="M17:M23" si="16">INT(G17/10)</f>
        <v>0</v>
      </c>
      <c r="N17" s="8">
        <f t="shared" ref="N17:N23" si="17">INT(G17)-10*M17</f>
        <v>0</v>
      </c>
      <c r="O17" s="8">
        <f t="shared" si="13"/>
        <v>0</v>
      </c>
      <c r="P17" s="8">
        <f t="shared" ref="P17:P23" si="18">INT(100*(G17-N17-10*M17-O17/10)+0.5)</f>
        <v>0</v>
      </c>
      <c r="Q17" s="7">
        <f t="shared" ref="Q17:Q23" si="19">F17</f>
        <v>0</v>
      </c>
      <c r="R17" s="7">
        <f t="shared" ref="R17:U23" si="20">M17</f>
        <v>0</v>
      </c>
      <c r="S17" s="7">
        <f t="shared" si="20"/>
        <v>0</v>
      </c>
      <c r="T17" s="7">
        <f t="shared" si="20"/>
        <v>0</v>
      </c>
      <c r="U17" s="7">
        <f t="shared" si="20"/>
        <v>0</v>
      </c>
      <c r="V17" t="str">
        <f t="shared" ref="V17:V23" si="21">IF(G17="DQ","DQ",IF(G17="NT","NT",IF(G17="DNF","DNF",IF(G17="DNS","DNS",IF(D17="","",IF(F17="",IF(M17&gt;0,CONCATENATE(R17,S17,".",T17),CONCATENATE(S17,".",T17)),CONCATENATE(Q17,":",R17,S17,".",T17)))))))</f>
        <v/>
      </c>
      <c r="W17" t="str">
        <f t="shared" ref="W17:W23" si="22">IF(G17="DQ","DQ",IF(G17="NT","NT",IF(G17="DNF","DNF",IF(G17="DNS","DNS",IF(D17="","",IF(F17="",IF(M17&gt;0,CONCATENATE(R17,S17,".",T17,U17),CONCATENATE(S17,".",T17,U17)),CONCATENATE(Q17,":",R17,S17,".",T17,U17)))))))</f>
        <v/>
      </c>
      <c r="X17" t="str">
        <f>IF(ADMIN2026!$G$8="Photo-finish timing",W17,V17)</f>
        <v/>
      </c>
      <c r="Y17" s="66" t="str">
        <f>IF(E17="","",IF(ADMIN2026!$G$8=ADMIN2026!$D$8,"",IF(P17&gt;0.5,"error 1/100th entry noted","")))</f>
        <v/>
      </c>
      <c r="AC17">
        <f t="shared" ref="AC17:AC23" si="23">IF($D17=AC$1,$K17+$L17,0)</f>
        <v>0</v>
      </c>
      <c r="AD17">
        <f t="shared" si="14"/>
        <v>0</v>
      </c>
      <c r="AE17">
        <f t="shared" si="14"/>
        <v>0</v>
      </c>
      <c r="AF17">
        <f t="shared" si="14"/>
        <v>0</v>
      </c>
      <c r="AG17">
        <f t="shared" si="14"/>
        <v>0</v>
      </c>
      <c r="AH17">
        <f t="shared" si="14"/>
        <v>0</v>
      </c>
      <c r="AI17">
        <f t="shared" si="14"/>
        <v>0</v>
      </c>
      <c r="AJ17">
        <f t="shared" si="14"/>
        <v>0</v>
      </c>
    </row>
    <row r="18" spans="2:36">
      <c r="B18" s="94">
        <v>3</v>
      </c>
      <c r="C18" s="38" t="str">
        <f>IF(D18="","",HLOOKUP(D18,ADMIN2026!$B$146:$L$214,H18,FALSE))</f>
        <v/>
      </c>
      <c r="D18" s="38" t="str">
        <f>IF(E18="","",VLOOKUP(E18,ADMIN2026!$B$112:$D$141,2,FALSE))</f>
        <v/>
      </c>
      <c r="E18" s="4"/>
      <c r="F18" s="4"/>
      <c r="G18" s="6"/>
      <c r="H18" s="38" t="str">
        <f>IF(E18&gt;101,H14+2*I14,IF(E18&gt;10,H14+I14,IF(E18&gt;0,H14,"")))</f>
        <v/>
      </c>
      <c r="I18" s="38"/>
      <c r="J18" s="38">
        <f>VLOOKUP(B18,ADMIN2026!$B$64:$F$79,3,FALSE)*IF(G18="DQ",0,1)*IF(G18="DNF",0,1)*IF(G18="DNS",0,1)*IF(G18="",0,1)</f>
        <v>0</v>
      </c>
      <c r="K18" s="94">
        <f t="shared" si="15"/>
        <v>0</v>
      </c>
      <c r="L18" s="38">
        <f>IF(D18="",0,IF(G18="NT",0,IF(G18="DQ",0,IF(G18="DNF",0,IF(G18="DNS",0,IF(F18+G18&lt;0.1,0,IF(60*F18+G18&gt;VLOOKUP(A14,ADMIN2026!$B$91:$D$109,3,FALSE),0,ADMIN2026!$D$89)))))))</f>
        <v>0</v>
      </c>
      <c r="M18">
        <f t="shared" si="16"/>
        <v>0</v>
      </c>
      <c r="N18" s="8">
        <f t="shared" si="17"/>
        <v>0</v>
      </c>
      <c r="O18" s="8">
        <f t="shared" si="13"/>
        <v>0</v>
      </c>
      <c r="P18" s="8">
        <f t="shared" si="18"/>
        <v>0</v>
      </c>
      <c r="Q18" s="7">
        <f t="shared" si="19"/>
        <v>0</v>
      </c>
      <c r="R18" s="7">
        <f t="shared" si="20"/>
        <v>0</v>
      </c>
      <c r="S18" s="7">
        <f t="shared" si="20"/>
        <v>0</v>
      </c>
      <c r="T18" s="7">
        <f t="shared" si="20"/>
        <v>0</v>
      </c>
      <c r="U18" s="7">
        <f t="shared" si="20"/>
        <v>0</v>
      </c>
      <c r="V18" t="str">
        <f t="shared" si="21"/>
        <v/>
      </c>
      <c r="W18" t="str">
        <f t="shared" si="22"/>
        <v/>
      </c>
      <c r="X18" t="str">
        <f>IF(ADMIN2026!$G$8="Photo-finish timing",W18,V18)</f>
        <v/>
      </c>
      <c r="Y18" s="66" t="str">
        <f>IF(E18="","",IF(ADMIN2026!$G$8=ADMIN2026!$D$8,"",IF(P18&gt;0.5,"error 1/100th entry noted","")))</f>
        <v/>
      </c>
      <c r="AC18">
        <f t="shared" si="23"/>
        <v>0</v>
      </c>
      <c r="AD18">
        <f t="shared" si="14"/>
        <v>0</v>
      </c>
      <c r="AE18">
        <f t="shared" si="14"/>
        <v>0</v>
      </c>
      <c r="AF18">
        <f t="shared" si="14"/>
        <v>0</v>
      </c>
      <c r="AG18">
        <f t="shared" si="14"/>
        <v>0</v>
      </c>
      <c r="AH18">
        <f t="shared" si="14"/>
        <v>0</v>
      </c>
      <c r="AI18">
        <f t="shared" si="14"/>
        <v>0</v>
      </c>
      <c r="AJ18">
        <f t="shared" si="14"/>
        <v>0</v>
      </c>
    </row>
    <row r="19" spans="2:36">
      <c r="B19" s="94">
        <v>4</v>
      </c>
      <c r="C19" s="38" t="str">
        <f>IF(D19="","",HLOOKUP(D19,ADMIN2026!$B$146:$L$214,H19,FALSE))</f>
        <v/>
      </c>
      <c r="D19" s="38" t="str">
        <f>IF(E19="","",VLOOKUP(E19,ADMIN2026!$B$112:$D$141,2,FALSE))</f>
        <v/>
      </c>
      <c r="E19" s="4"/>
      <c r="F19" s="4"/>
      <c r="G19" s="6"/>
      <c r="H19" s="38" t="str">
        <f>IF(E19&gt;101,H14+2*I14,IF(E19&gt;10,H14+I14,IF(E19&gt;0,H14,"")))</f>
        <v/>
      </c>
      <c r="I19" s="38"/>
      <c r="J19" s="38">
        <f>VLOOKUP(B19,ADMIN2026!$B$64:$F$79,3,FALSE)*IF(G19="DQ",0,1)*IF(G19="DNF",0,1)*IF(G19="DNS",0,1)*IF(G19="",0,1)</f>
        <v>0</v>
      </c>
      <c r="K19" s="94">
        <f t="shared" si="15"/>
        <v>0</v>
      </c>
      <c r="L19" s="38">
        <f>IF(D19="",0,IF(G19="NT",0,IF(G19="DQ",0,IF(G19="DNF",0,IF(G19="DNS",0,IF(F19+G19&lt;0.1,0,IF(60*F19+G19&gt;VLOOKUP(A14,ADMIN2026!$B$91:$D$109,3,FALSE),0,ADMIN2026!$D$89)))))))</f>
        <v>0</v>
      </c>
      <c r="M19">
        <f t="shared" si="16"/>
        <v>0</v>
      </c>
      <c r="N19" s="8">
        <f t="shared" si="17"/>
        <v>0</v>
      </c>
      <c r="O19" s="8">
        <f t="shared" si="13"/>
        <v>0</v>
      </c>
      <c r="P19" s="8">
        <f t="shared" si="18"/>
        <v>0</v>
      </c>
      <c r="Q19" s="7">
        <f t="shared" si="19"/>
        <v>0</v>
      </c>
      <c r="R19" s="7">
        <f t="shared" si="20"/>
        <v>0</v>
      </c>
      <c r="S19" s="7">
        <f t="shared" si="20"/>
        <v>0</v>
      </c>
      <c r="T19" s="7">
        <f t="shared" si="20"/>
        <v>0</v>
      </c>
      <c r="U19" s="7">
        <f t="shared" si="20"/>
        <v>0</v>
      </c>
      <c r="V19" t="str">
        <f t="shared" si="21"/>
        <v/>
      </c>
      <c r="W19" t="str">
        <f t="shared" si="22"/>
        <v/>
      </c>
      <c r="X19" t="str">
        <f>IF(ADMIN2026!$G$8="Photo-finish timing",W19,V19)</f>
        <v/>
      </c>
      <c r="Y19" s="66" t="str">
        <f>IF(E19="","",IF(ADMIN2026!$G$8=ADMIN2026!$D$8,"",IF(P19&gt;0.5,"error 1/100th entry noted","")))</f>
        <v/>
      </c>
      <c r="AC19">
        <f t="shared" si="23"/>
        <v>0</v>
      </c>
      <c r="AD19">
        <f t="shared" si="14"/>
        <v>0</v>
      </c>
      <c r="AE19">
        <f t="shared" si="14"/>
        <v>0</v>
      </c>
      <c r="AF19">
        <f t="shared" si="14"/>
        <v>0</v>
      </c>
      <c r="AG19">
        <f t="shared" si="14"/>
        <v>0</v>
      </c>
      <c r="AH19">
        <f t="shared" si="14"/>
        <v>0</v>
      </c>
      <c r="AI19">
        <f t="shared" si="14"/>
        <v>0</v>
      </c>
      <c r="AJ19">
        <f t="shared" si="14"/>
        <v>0</v>
      </c>
    </row>
    <row r="20" spans="2:36">
      <c r="B20" s="94">
        <v>5</v>
      </c>
      <c r="C20" s="38" t="str">
        <f>IF(D20="","",HLOOKUP(D20,ADMIN2026!$B$146:$L$214,H20,FALSE))</f>
        <v/>
      </c>
      <c r="D20" s="38" t="str">
        <f>IF(E20="","",VLOOKUP(E20,ADMIN2026!$B$112:$D$141,2,FALSE))</f>
        <v/>
      </c>
      <c r="E20" s="4"/>
      <c r="F20" s="4"/>
      <c r="G20" s="6"/>
      <c r="H20" s="38" t="str">
        <f>IF(E20&gt;101,H14+2*I14,IF(E20&gt;10,H14+I14,IF(E20&gt;0,H14,"")))</f>
        <v/>
      </c>
      <c r="I20" s="38"/>
      <c r="J20" s="38">
        <f>VLOOKUP(B20,ADMIN2026!$B$64:$F$79,3,FALSE)*IF(G20="DQ",0,1)*IF(G20="DNF",0,1)*IF(G20="DNS",0,1)*IF(G20="",0,1)</f>
        <v>0</v>
      </c>
      <c r="K20" s="94">
        <f t="shared" si="15"/>
        <v>0</v>
      </c>
      <c r="L20" s="38">
        <f>IF(D20="",0,IF(G20="NT",0,IF(G20="DQ",0,IF(G20="DNF",0,IF(G20="DNS",0,IF(F20+G20&lt;0.1,0,IF(60*F20+G20&gt;VLOOKUP(A14,ADMIN2026!$B$91:$D$109,3,FALSE),0,ADMIN2026!$D$89)))))))</f>
        <v>0</v>
      </c>
      <c r="M20">
        <f t="shared" si="16"/>
        <v>0</v>
      </c>
      <c r="N20" s="8">
        <f t="shared" si="17"/>
        <v>0</v>
      </c>
      <c r="O20" s="8">
        <f t="shared" si="13"/>
        <v>0</v>
      </c>
      <c r="P20" s="8">
        <f t="shared" si="18"/>
        <v>0</v>
      </c>
      <c r="Q20" s="7">
        <f t="shared" si="19"/>
        <v>0</v>
      </c>
      <c r="R20" s="7">
        <f t="shared" si="20"/>
        <v>0</v>
      </c>
      <c r="S20" s="7">
        <f t="shared" si="20"/>
        <v>0</v>
      </c>
      <c r="T20" s="7">
        <f t="shared" si="20"/>
        <v>0</v>
      </c>
      <c r="U20" s="7">
        <f t="shared" si="20"/>
        <v>0</v>
      </c>
      <c r="V20" t="str">
        <f t="shared" si="21"/>
        <v/>
      </c>
      <c r="W20" t="str">
        <f t="shared" si="22"/>
        <v/>
      </c>
      <c r="X20" t="str">
        <f>IF(ADMIN2026!$G$8="Photo-finish timing",W20,V20)</f>
        <v/>
      </c>
      <c r="Y20" s="66" t="str">
        <f>IF(E20="","",IF(ADMIN2026!$G$8=ADMIN2026!$D$8,"",IF(P20&gt;0.5,"error 1/100th entry noted","")))</f>
        <v/>
      </c>
      <c r="AC20">
        <f t="shared" si="23"/>
        <v>0</v>
      </c>
      <c r="AD20">
        <f t="shared" si="14"/>
        <v>0</v>
      </c>
      <c r="AE20">
        <f t="shared" si="14"/>
        <v>0</v>
      </c>
      <c r="AF20">
        <f t="shared" si="14"/>
        <v>0</v>
      </c>
      <c r="AG20">
        <f t="shared" si="14"/>
        <v>0</v>
      </c>
      <c r="AH20">
        <f t="shared" si="14"/>
        <v>0</v>
      </c>
      <c r="AI20">
        <f t="shared" si="14"/>
        <v>0</v>
      </c>
      <c r="AJ20">
        <f t="shared" si="14"/>
        <v>0</v>
      </c>
    </row>
    <row r="21" spans="2:36">
      <c r="B21" s="94">
        <v>6</v>
      </c>
      <c r="C21" s="38" t="str">
        <f>IF(D21="","",HLOOKUP(D21,ADMIN2026!$B$146:$L$214,H21,FALSE))</f>
        <v/>
      </c>
      <c r="D21" s="38" t="str">
        <f>IF(E21="","",VLOOKUP(E21,ADMIN2026!$B$112:$D$141,2,FALSE))</f>
        <v/>
      </c>
      <c r="E21" s="4"/>
      <c r="F21" s="4"/>
      <c r="G21" s="6"/>
      <c r="H21" s="38" t="str">
        <f>IF(E21&gt;101,H14+2*I14,IF(E21&gt;10,H14+I14,IF(E21&gt;0,H14,"")))</f>
        <v/>
      </c>
      <c r="I21" s="38"/>
      <c r="J21" s="38">
        <f>VLOOKUP(B21,ADMIN2026!$B$64:$F$79,3,FALSE)*IF(G21="DQ",0,1)*IF(G21="DNF",0,1)*IF(G21="DNS",0,1)*IF(G21="",0,1)</f>
        <v>0</v>
      </c>
      <c r="K21" s="94">
        <f t="shared" si="15"/>
        <v>0</v>
      </c>
      <c r="L21" s="38">
        <f>IF(D21="",0,IF(G21="NT",0,IF(G21="DQ",0,IF(G21="DNF",0,IF(G21="DNS",0,IF(F21+G21&lt;0.1,0,IF(60*F21+G21&gt;VLOOKUP(A14,ADMIN2026!$B$91:$D$109,3,FALSE),0,ADMIN2026!$D$89)))))))</f>
        <v>0</v>
      </c>
      <c r="M21">
        <f t="shared" si="16"/>
        <v>0</v>
      </c>
      <c r="N21" s="8">
        <f t="shared" si="17"/>
        <v>0</v>
      </c>
      <c r="O21" s="8">
        <f t="shared" si="13"/>
        <v>0</v>
      </c>
      <c r="P21" s="8">
        <f t="shared" si="18"/>
        <v>0</v>
      </c>
      <c r="Q21" s="7">
        <f t="shared" si="19"/>
        <v>0</v>
      </c>
      <c r="R21" s="7">
        <f t="shared" si="20"/>
        <v>0</v>
      </c>
      <c r="S21" s="7">
        <f t="shared" si="20"/>
        <v>0</v>
      </c>
      <c r="T21" s="7">
        <f t="shared" si="20"/>
        <v>0</v>
      </c>
      <c r="U21" s="7">
        <f t="shared" si="20"/>
        <v>0</v>
      </c>
      <c r="V21" t="str">
        <f t="shared" si="21"/>
        <v/>
      </c>
      <c r="W21" t="str">
        <f t="shared" si="22"/>
        <v/>
      </c>
      <c r="X21" t="str">
        <f>IF(ADMIN2026!$G$8="Photo-finish timing",W21,V21)</f>
        <v/>
      </c>
      <c r="Y21" s="66" t="str">
        <f>IF(E21="","",IF(ADMIN2026!$G$8=ADMIN2026!$D$8,"",IF(P21&gt;0.5,"error 1/100th entry noted","")))</f>
        <v/>
      </c>
      <c r="AC21">
        <f t="shared" si="23"/>
        <v>0</v>
      </c>
      <c r="AD21">
        <f t="shared" si="14"/>
        <v>0</v>
      </c>
      <c r="AE21">
        <f t="shared" si="14"/>
        <v>0</v>
      </c>
      <c r="AF21">
        <f t="shared" si="14"/>
        <v>0</v>
      </c>
      <c r="AG21">
        <f t="shared" si="14"/>
        <v>0</v>
      </c>
      <c r="AH21">
        <f t="shared" si="14"/>
        <v>0</v>
      </c>
      <c r="AI21">
        <f t="shared" si="14"/>
        <v>0</v>
      </c>
      <c r="AJ21">
        <f t="shared" si="14"/>
        <v>0</v>
      </c>
    </row>
    <row r="22" spans="2:36">
      <c r="B22" s="94">
        <v>7</v>
      </c>
      <c r="C22" s="38" t="str">
        <f>IF(D22="","",HLOOKUP(D22,ADMIN2026!$B$146:$L$214,H22,FALSE))</f>
        <v/>
      </c>
      <c r="D22" s="38" t="str">
        <f>IF(E22="","",VLOOKUP(E22,ADMIN2026!$B$112:$D$141,2,FALSE))</f>
        <v/>
      </c>
      <c r="E22" s="4"/>
      <c r="F22" s="4"/>
      <c r="G22" s="6"/>
      <c r="H22" s="38" t="str">
        <f>IF(E22&gt;101,H14+2*I14,IF(E22&gt;10,H14+I14,IF(E22&gt;0,H14,"")))</f>
        <v/>
      </c>
      <c r="I22" s="38"/>
      <c r="J22" s="38">
        <f>VLOOKUP(B22,ADMIN2026!$B$64:$F$79,3,FALSE)*IF(G22="DQ",0,1)*IF(G22="DNF",0,1)*IF(G22="DNS",0,1)*IF(G22="",0,1)</f>
        <v>0</v>
      </c>
      <c r="K22" s="94">
        <f t="shared" si="15"/>
        <v>0</v>
      </c>
      <c r="L22" s="38">
        <f>IF(D22="",0,IF(G22="NT",0,IF(G22="DQ",0,IF(G22="DNF",0,IF(G22="DNS",0,IF(F22+G22&lt;0.1,0,IF(60*F22+G22&gt;VLOOKUP(A14,ADMIN2026!$B$91:$D$109,3,FALSE),0,ADMIN2026!$D$89)))))))</f>
        <v>0</v>
      </c>
      <c r="M22">
        <f t="shared" si="16"/>
        <v>0</v>
      </c>
      <c r="N22" s="8">
        <f t="shared" si="17"/>
        <v>0</v>
      </c>
      <c r="O22" s="8">
        <f t="shared" si="13"/>
        <v>0</v>
      </c>
      <c r="P22" s="8">
        <f t="shared" si="18"/>
        <v>0</v>
      </c>
      <c r="Q22" s="7">
        <f t="shared" si="19"/>
        <v>0</v>
      </c>
      <c r="R22" s="7">
        <f t="shared" si="20"/>
        <v>0</v>
      </c>
      <c r="S22" s="7">
        <f t="shared" si="20"/>
        <v>0</v>
      </c>
      <c r="T22" s="7">
        <f t="shared" si="20"/>
        <v>0</v>
      </c>
      <c r="U22" s="7">
        <f t="shared" si="20"/>
        <v>0</v>
      </c>
      <c r="V22" t="str">
        <f t="shared" si="21"/>
        <v/>
      </c>
      <c r="W22" t="str">
        <f t="shared" si="22"/>
        <v/>
      </c>
      <c r="X22" t="str">
        <f>IF(ADMIN2026!$G$8="Photo-finish timing",W22,V22)</f>
        <v/>
      </c>
      <c r="Y22" s="66" t="str">
        <f>IF(E22="","",IF(ADMIN2026!$G$8=ADMIN2026!$D$8,"",IF(P22&gt;0.5,"error 1/100th entry noted","")))</f>
        <v/>
      </c>
      <c r="AC22">
        <f t="shared" si="23"/>
        <v>0</v>
      </c>
      <c r="AD22">
        <f t="shared" si="14"/>
        <v>0</v>
      </c>
      <c r="AE22">
        <f t="shared" si="14"/>
        <v>0</v>
      </c>
      <c r="AF22">
        <f t="shared" si="14"/>
        <v>0</v>
      </c>
      <c r="AG22">
        <f t="shared" si="14"/>
        <v>0</v>
      </c>
      <c r="AH22">
        <f t="shared" si="14"/>
        <v>0</v>
      </c>
      <c r="AI22">
        <f t="shared" si="14"/>
        <v>0</v>
      </c>
      <c r="AJ22">
        <f t="shared" si="14"/>
        <v>0</v>
      </c>
    </row>
    <row r="23" spans="2:36">
      <c r="B23" s="94">
        <v>8</v>
      </c>
      <c r="C23" s="38" t="str">
        <f>IF(D23="","",HLOOKUP(D23,ADMIN2026!$B$146:$L$214,H23,FALSE))</f>
        <v/>
      </c>
      <c r="D23" s="38" t="str">
        <f>IF(E23="","",VLOOKUP(E23,ADMIN2026!$B$112:$D$141,2,FALSE))</f>
        <v/>
      </c>
      <c r="E23" s="4"/>
      <c r="F23" s="4"/>
      <c r="G23" s="6"/>
      <c r="H23" s="38" t="str">
        <f>IF(E23&gt;101,H14+2*I14,IF(E23&gt;10,H14+I14,IF(E23&gt;0,H14,"")))</f>
        <v/>
      </c>
      <c r="I23" s="38"/>
      <c r="J23" s="38">
        <f>VLOOKUP(B23,ADMIN2026!$B$64:$F$79,3,FALSE)*IF(G23="DQ",0,1)*IF(G23="DNF",0,1)*IF(G23="DNS",0,1)*IF(G23="",0,1)</f>
        <v>0</v>
      </c>
      <c r="K23" s="94">
        <f t="shared" si="15"/>
        <v>0</v>
      </c>
      <c r="L23" s="38">
        <f>IF(D23="",0,IF(G23="NT",0,IF(G23="DQ",0,IF(G23="DNF",0,IF(G23="DNS",0,IF(F23+G23&lt;0.1,0,IF(60*F23+G23&gt;VLOOKUP(A14,ADMIN2026!$B$91:$D$109,3,FALSE),0,ADMIN2026!$D$89)))))))</f>
        <v>0</v>
      </c>
      <c r="M23">
        <f t="shared" si="16"/>
        <v>0</v>
      </c>
      <c r="N23" s="8">
        <f t="shared" si="17"/>
        <v>0</v>
      </c>
      <c r="O23" s="8">
        <f t="shared" si="13"/>
        <v>0</v>
      </c>
      <c r="P23" s="8">
        <f t="shared" si="18"/>
        <v>0</v>
      </c>
      <c r="Q23" s="7">
        <f t="shared" si="19"/>
        <v>0</v>
      </c>
      <c r="R23" s="7">
        <f t="shared" si="20"/>
        <v>0</v>
      </c>
      <c r="S23" s="7">
        <f t="shared" si="20"/>
        <v>0</v>
      </c>
      <c r="T23" s="7">
        <f t="shared" si="20"/>
        <v>0</v>
      </c>
      <c r="U23" s="7">
        <f t="shared" si="20"/>
        <v>0</v>
      </c>
      <c r="V23" t="str">
        <f t="shared" si="21"/>
        <v/>
      </c>
      <c r="W23" t="str">
        <f t="shared" si="22"/>
        <v/>
      </c>
      <c r="X23" t="str">
        <f>IF(ADMIN2026!$G$8="Photo-finish timing",W23,V23)</f>
        <v/>
      </c>
      <c r="Y23" s="66" t="str">
        <f>IF(E23="","",IF(ADMIN2026!$G$8=ADMIN2026!$D$8,"",IF(P23&gt;0.5,"error 1/100th entry noted","")))</f>
        <v/>
      </c>
      <c r="AC23">
        <f t="shared" si="23"/>
        <v>0</v>
      </c>
      <c r="AD23">
        <f t="shared" si="14"/>
        <v>0</v>
      </c>
      <c r="AE23">
        <f t="shared" si="14"/>
        <v>0</v>
      </c>
      <c r="AF23">
        <f t="shared" si="14"/>
        <v>0</v>
      </c>
      <c r="AG23">
        <f t="shared" si="14"/>
        <v>0</v>
      </c>
      <c r="AH23">
        <f t="shared" si="14"/>
        <v>0</v>
      </c>
      <c r="AI23">
        <f t="shared" si="14"/>
        <v>0</v>
      </c>
      <c r="AJ23">
        <f t="shared" si="14"/>
        <v>0</v>
      </c>
    </row>
    <row r="24" spans="2:36">
      <c r="B24" s="94">
        <v>9</v>
      </c>
      <c r="C24" s="38" t="str">
        <f>IF(D24="","",HLOOKUP(D24,ADMIN2026!$B$146:$L$214,H24,FALSE))</f>
        <v/>
      </c>
      <c r="D24" s="38" t="str">
        <f>IF(E24="","",VLOOKUP(E24,ADMIN2026!$B$112:$D$141,2,FALSE))</f>
        <v/>
      </c>
      <c r="E24" s="4"/>
      <c r="F24" s="4"/>
      <c r="G24" s="6"/>
      <c r="H24" s="38" t="str">
        <f>IF(E24&gt;101,H14+2*I14,IF(E24&gt;10,H14+I14,IF(E24&gt;0,H14,"")))</f>
        <v/>
      </c>
      <c r="I24" s="38"/>
      <c r="J24" s="38">
        <f>VLOOKUP(B24,ADMIN2026!$B$64:$F$79,3,FALSE)*IF(G24="DQ",0,1)*IF(G24="DNF",0,1)*IF(G24="DNS",0,1)*IF(G24="",0,1)</f>
        <v>0</v>
      </c>
      <c r="K24" s="94">
        <f t="shared" ref="K24:K31" si="24">J24</f>
        <v>0</v>
      </c>
      <c r="L24" s="38">
        <f>IF(D24="",0,IF(G24="NT",0,IF(G24="DQ",0,IF(G24="DNF",0,IF(G24="DNS",0,IF(F24+G24&lt;0.1,0,IF(60*F24+G24&gt;VLOOKUP(A14,ADMIN2026!$B$91:$D$109,3,FALSE),0,ADMIN2026!$D$89)))))))</f>
        <v>0</v>
      </c>
      <c r="M24">
        <f t="shared" ref="M24:M31" si="25">INT(G24/10)</f>
        <v>0</v>
      </c>
      <c r="N24" s="8">
        <f t="shared" ref="N24:N31" si="26">INT(G24)-10*M24</f>
        <v>0</v>
      </c>
      <c r="O24" s="8">
        <f t="shared" ref="O24:O31" si="27">INT((INT(10*(G24-N24-10*M24)+0.001))/1)</f>
        <v>0</v>
      </c>
      <c r="P24" s="8">
        <f t="shared" ref="P24:P31" si="28">INT(100*(G24-N24-10*M24-O24/10)+0.5)</f>
        <v>0</v>
      </c>
      <c r="Q24" s="7">
        <f t="shared" ref="Q24:Q31" si="29">F24</f>
        <v>0</v>
      </c>
      <c r="R24" s="7">
        <f t="shared" ref="R24:U31" si="30">M24</f>
        <v>0</v>
      </c>
      <c r="S24" s="7">
        <f t="shared" si="30"/>
        <v>0</v>
      </c>
      <c r="T24" s="7">
        <f t="shared" si="30"/>
        <v>0</v>
      </c>
      <c r="U24" s="7">
        <f t="shared" si="30"/>
        <v>0</v>
      </c>
      <c r="V24" t="str">
        <f>IF(G24="DQ","DQ",IF(G24="NT","NT",IF(G24="DNF","DNF",IF(G24="DNS","DNS",IF(D24="","",IF(F24="",IF(M24&gt;0,CONCATENATE(R24,S24,".",T24),CONCATENATE(S24,".",T24)),CONCATENATE(Q24,":",R24,S24,".",T24)))))))</f>
        <v/>
      </c>
      <c r="W24" t="str">
        <f>IF(G24="DQ","DQ",IF(G24="NT","NT",IF(G24="DNF","DNF",IF(G24="DNS","DNS",IF(D24="","",IF(F24="",IF(M24&gt;0,CONCATENATE(R24,S24,".",T24,U24),CONCATENATE(S24,".",T24,U24)),CONCATENATE(Q24,":",R24,S24,".",T24,U24)))))))</f>
        <v/>
      </c>
      <c r="X24" t="str">
        <f>IF(ADMIN2026!$G$8="Photo-finish timing",W24,V24)</f>
        <v/>
      </c>
      <c r="Y24" s="66" t="str">
        <f>IF(E24="","",IF(ADMIN2026!$G$8=ADMIN2026!$D$8,"",IF(P24&gt;0.5,"error 1/100th entry noted","")))</f>
        <v/>
      </c>
      <c r="AC24">
        <f>IF($D24=AC$1,$K24+$L24,0)</f>
        <v>0</v>
      </c>
      <c r="AD24">
        <f t="shared" ref="AD24:AJ31" si="31">IF($D24=AD$1,$K24+$L24,0)</f>
        <v>0</v>
      </c>
      <c r="AE24">
        <f t="shared" si="31"/>
        <v>0</v>
      </c>
      <c r="AF24">
        <f t="shared" si="31"/>
        <v>0</v>
      </c>
      <c r="AG24">
        <f t="shared" si="31"/>
        <v>0</v>
      </c>
      <c r="AH24">
        <f t="shared" si="31"/>
        <v>0</v>
      </c>
      <c r="AI24">
        <f t="shared" si="31"/>
        <v>0</v>
      </c>
      <c r="AJ24">
        <f t="shared" si="31"/>
        <v>0</v>
      </c>
    </row>
    <row r="25" spans="2:36">
      <c r="B25" s="94">
        <v>10</v>
      </c>
      <c r="C25" s="38" t="str">
        <f>IF(D25="","",HLOOKUP(D25,ADMIN2026!$B$146:$L$214,H25,FALSE))</f>
        <v/>
      </c>
      <c r="D25" s="38" t="str">
        <f>IF(E25="","",VLOOKUP(E25,ADMIN2026!$B$112:$D$141,2,FALSE))</f>
        <v/>
      </c>
      <c r="E25" s="4"/>
      <c r="F25" s="4"/>
      <c r="G25" s="6"/>
      <c r="H25" s="38" t="str">
        <f>IF(E25&gt;101,H14+2*I14,IF(E25&gt;10,H14+I14,IF(E25&gt;0,H14,"")))</f>
        <v/>
      </c>
      <c r="I25" s="38"/>
      <c r="J25" s="38">
        <f>VLOOKUP(B25,ADMIN2026!$B$64:$F$79,3,FALSE)*IF(G25="DQ",0,1)*IF(G25="DNF",0,1)*IF(G25="DNS",0,1)*IF(G25="",0,1)</f>
        <v>0</v>
      </c>
      <c r="K25" s="94">
        <f t="shared" si="24"/>
        <v>0</v>
      </c>
      <c r="L25" s="38">
        <f>IF(D25="",0,IF(G25="NT",0,IF(G25="DQ",0,IF(G25="DNF",0,IF(G25="DNS",0,IF(F25+G25&lt;0.1,0,IF(60*F25+G25&gt;VLOOKUP(A14,ADMIN2026!$B$91:$D$109,3,FALSE),0,ADMIN2026!$D$89)))))))</f>
        <v>0</v>
      </c>
      <c r="M25">
        <f t="shared" si="25"/>
        <v>0</v>
      </c>
      <c r="N25" s="8">
        <f t="shared" si="26"/>
        <v>0</v>
      </c>
      <c r="O25" s="8">
        <f t="shared" si="27"/>
        <v>0</v>
      </c>
      <c r="P25" s="8">
        <f t="shared" si="28"/>
        <v>0</v>
      </c>
      <c r="Q25" s="7">
        <f t="shared" si="29"/>
        <v>0</v>
      </c>
      <c r="R25" s="7">
        <f t="shared" si="30"/>
        <v>0</v>
      </c>
      <c r="S25" s="7">
        <f t="shared" si="30"/>
        <v>0</v>
      </c>
      <c r="T25" s="7">
        <f t="shared" si="30"/>
        <v>0</v>
      </c>
      <c r="U25" s="7">
        <f t="shared" si="30"/>
        <v>0</v>
      </c>
      <c r="V25" t="str">
        <f t="shared" ref="V25:V31" si="32">IF(G25="DQ","DQ",IF(G25="NT","NT",IF(G25="DNF","DNF",IF(G25="DNS","DNS",IF(D25="","",IF(F25="",IF(M25&gt;0,CONCATENATE(R25,S25,".",T25),CONCATENATE(S25,".",T25)),CONCATENATE(Q25,":",R25,S25,".",T25)))))))</f>
        <v/>
      </c>
      <c r="W25" t="str">
        <f t="shared" ref="W25:W31" si="33">IF(G25="DQ","DQ",IF(G25="NT","NT",IF(G25="DNF","DNF",IF(G25="DNS","DNS",IF(D25="","",IF(F25="",IF(M25&gt;0,CONCATENATE(R25,S25,".",T25,U25),CONCATENATE(S25,".",T25,U25)),CONCATENATE(Q25,":",R25,S25,".",T25,U25)))))))</f>
        <v/>
      </c>
      <c r="X25" t="str">
        <f>IF(ADMIN2026!$G$8="Photo-finish timing",W25,V25)</f>
        <v/>
      </c>
      <c r="Y25" s="66" t="str">
        <f>IF(E25="","",IF(ADMIN2026!$G$8=ADMIN2026!$D$8,"",IF(P25&gt;0.5,"error 1/100th entry noted","")))</f>
        <v/>
      </c>
      <c r="AC25">
        <f t="shared" ref="AC25:AC31" si="34">IF($D25=AC$1,$K25+$L25,0)</f>
        <v>0</v>
      </c>
      <c r="AD25">
        <f t="shared" si="31"/>
        <v>0</v>
      </c>
      <c r="AE25">
        <f t="shared" si="31"/>
        <v>0</v>
      </c>
      <c r="AF25">
        <f t="shared" si="31"/>
        <v>0</v>
      </c>
      <c r="AG25">
        <f t="shared" si="31"/>
        <v>0</v>
      </c>
      <c r="AH25">
        <f t="shared" si="31"/>
        <v>0</v>
      </c>
      <c r="AI25">
        <f t="shared" si="31"/>
        <v>0</v>
      </c>
      <c r="AJ25">
        <f t="shared" si="31"/>
        <v>0</v>
      </c>
    </row>
    <row r="26" spans="2:36">
      <c r="B26" s="94">
        <v>11</v>
      </c>
      <c r="C26" s="38" t="str">
        <f>IF(D26="","",HLOOKUP(D26,ADMIN2026!$B$146:$L$214,H26,FALSE))</f>
        <v/>
      </c>
      <c r="D26" s="38" t="str">
        <f>IF(E26="","",VLOOKUP(E26,ADMIN2026!$B$112:$D$141,2,FALSE))</f>
        <v/>
      </c>
      <c r="E26" s="4"/>
      <c r="F26" s="4"/>
      <c r="G26" s="6"/>
      <c r="H26" s="38" t="str">
        <f>IF(E26&gt;101,H14+2*I14,IF(E26&gt;10,H14+I14,IF(E26&gt;0,H14,"")))</f>
        <v/>
      </c>
      <c r="I26" s="38"/>
      <c r="J26" s="38">
        <f>VLOOKUP(B26,ADMIN2026!$B$64:$F$79,3,FALSE)*IF(G26="DQ",0,1)*IF(G26="DNF",0,1)*IF(G26="DNS",0,1)*IF(G26="",0,1)</f>
        <v>0</v>
      </c>
      <c r="K26" s="94">
        <f t="shared" si="24"/>
        <v>0</v>
      </c>
      <c r="L26" s="38">
        <f>IF(D26="",0,IF(G26="NT",0,IF(G26="DQ",0,IF(G26="DNF",0,IF(G26="DNS",0,IF(F26+G26&lt;0.1,0,IF(60*F26+G26&gt;VLOOKUP(A14,ADMIN2026!$B$91:$D$109,3,FALSE),0,ADMIN2026!$D$89)))))))</f>
        <v>0</v>
      </c>
      <c r="M26">
        <f t="shared" si="25"/>
        <v>0</v>
      </c>
      <c r="N26" s="8">
        <f t="shared" si="26"/>
        <v>0</v>
      </c>
      <c r="O26" s="8">
        <f t="shared" si="27"/>
        <v>0</v>
      </c>
      <c r="P26" s="8">
        <f t="shared" si="28"/>
        <v>0</v>
      </c>
      <c r="Q26" s="7">
        <f t="shared" si="29"/>
        <v>0</v>
      </c>
      <c r="R26" s="7">
        <f t="shared" si="30"/>
        <v>0</v>
      </c>
      <c r="S26" s="7">
        <f t="shared" si="30"/>
        <v>0</v>
      </c>
      <c r="T26" s="7">
        <f t="shared" si="30"/>
        <v>0</v>
      </c>
      <c r="U26" s="7">
        <f t="shared" si="30"/>
        <v>0</v>
      </c>
      <c r="V26" t="str">
        <f t="shared" si="32"/>
        <v/>
      </c>
      <c r="W26" t="str">
        <f t="shared" si="33"/>
        <v/>
      </c>
      <c r="X26" t="str">
        <f>IF(ADMIN2026!$G$8="Photo-finish timing",W26,V26)</f>
        <v/>
      </c>
      <c r="Y26" s="66" t="str">
        <f>IF(E26="","",IF(ADMIN2026!$G$8=ADMIN2026!$D$8,"",IF(P26&gt;0.5,"error 1/100th entry noted","")))</f>
        <v/>
      </c>
      <c r="AC26">
        <f t="shared" si="34"/>
        <v>0</v>
      </c>
      <c r="AD26">
        <f t="shared" si="31"/>
        <v>0</v>
      </c>
      <c r="AE26">
        <f t="shared" si="31"/>
        <v>0</v>
      </c>
      <c r="AF26">
        <f t="shared" si="31"/>
        <v>0</v>
      </c>
      <c r="AG26">
        <f t="shared" si="31"/>
        <v>0</v>
      </c>
      <c r="AH26">
        <f t="shared" si="31"/>
        <v>0</v>
      </c>
      <c r="AI26">
        <f t="shared" si="31"/>
        <v>0</v>
      </c>
      <c r="AJ26">
        <f t="shared" si="31"/>
        <v>0</v>
      </c>
    </row>
    <row r="27" spans="2:36">
      <c r="B27" s="94">
        <v>12</v>
      </c>
      <c r="C27" s="38" t="str">
        <f>IF(D27="","",HLOOKUP(D27,ADMIN2026!$B$146:$L$214,H27,FALSE))</f>
        <v/>
      </c>
      <c r="D27" s="38" t="str">
        <f>IF(E27="","",VLOOKUP(E27,ADMIN2026!$B$112:$D$141,2,FALSE))</f>
        <v/>
      </c>
      <c r="E27" s="4"/>
      <c r="F27" s="4"/>
      <c r="G27" s="6"/>
      <c r="H27" s="38" t="str">
        <f>IF(E27&gt;101,H14+2*I14,IF(E27&gt;10,H14+I14,IF(E27&gt;0,H14,"")))</f>
        <v/>
      </c>
      <c r="I27" s="38"/>
      <c r="J27" s="38">
        <f>VLOOKUP(B27,ADMIN2026!$B$64:$F$79,3,FALSE)*IF(G27="DQ",0,1)*IF(G27="DNF",0,1)*IF(G27="DNS",0,1)*IF(G27="",0,1)</f>
        <v>0</v>
      </c>
      <c r="K27" s="94">
        <f t="shared" si="24"/>
        <v>0</v>
      </c>
      <c r="L27" s="38">
        <f>IF(D27="",0,IF(G27="NT",0,IF(G27="DQ",0,IF(G27="DNF",0,IF(G27="DNS",0,IF(F27+G27&lt;0.1,0,IF(60*F27+G27&gt;VLOOKUP(A14,ADMIN2026!$B$91:$D$109,3,FALSE),0,ADMIN2026!$D$89)))))))</f>
        <v>0</v>
      </c>
      <c r="M27">
        <f t="shared" si="25"/>
        <v>0</v>
      </c>
      <c r="N27" s="8">
        <f t="shared" si="26"/>
        <v>0</v>
      </c>
      <c r="O27" s="8">
        <f t="shared" si="27"/>
        <v>0</v>
      </c>
      <c r="P27" s="8">
        <f t="shared" si="28"/>
        <v>0</v>
      </c>
      <c r="Q27" s="7">
        <f t="shared" si="29"/>
        <v>0</v>
      </c>
      <c r="R27" s="7">
        <f t="shared" si="30"/>
        <v>0</v>
      </c>
      <c r="S27" s="7">
        <f t="shared" si="30"/>
        <v>0</v>
      </c>
      <c r="T27" s="7">
        <f t="shared" si="30"/>
        <v>0</v>
      </c>
      <c r="U27" s="7">
        <f t="shared" si="30"/>
        <v>0</v>
      </c>
      <c r="V27" t="str">
        <f t="shared" si="32"/>
        <v/>
      </c>
      <c r="W27" t="str">
        <f t="shared" si="33"/>
        <v/>
      </c>
      <c r="X27" t="str">
        <f>IF(ADMIN2026!$G$8="Photo-finish timing",W27,V27)</f>
        <v/>
      </c>
      <c r="Y27" s="66" t="str">
        <f>IF(E27="","",IF(ADMIN2026!$G$8=ADMIN2026!$D$8,"",IF(P27&gt;0.5,"error 1/100th entry noted","")))</f>
        <v/>
      </c>
      <c r="AC27">
        <f t="shared" si="34"/>
        <v>0</v>
      </c>
      <c r="AD27">
        <f t="shared" si="31"/>
        <v>0</v>
      </c>
      <c r="AE27">
        <f t="shared" si="31"/>
        <v>0</v>
      </c>
      <c r="AF27">
        <f t="shared" si="31"/>
        <v>0</v>
      </c>
      <c r="AG27">
        <f t="shared" si="31"/>
        <v>0</v>
      </c>
      <c r="AH27">
        <f t="shared" si="31"/>
        <v>0</v>
      </c>
      <c r="AI27">
        <f t="shared" si="31"/>
        <v>0</v>
      </c>
      <c r="AJ27">
        <f t="shared" si="31"/>
        <v>0</v>
      </c>
    </row>
    <row r="28" spans="2:36">
      <c r="B28" s="94">
        <v>13</v>
      </c>
      <c r="C28" s="38" t="str">
        <f>IF(D28="","",HLOOKUP(D28,ADMIN2026!$B$146:$L$214,H28,FALSE))</f>
        <v/>
      </c>
      <c r="D28" s="38" t="str">
        <f>IF(E28="","",VLOOKUP(E28,ADMIN2026!$B$112:$D$141,2,FALSE))</f>
        <v/>
      </c>
      <c r="E28" s="4"/>
      <c r="F28" s="4"/>
      <c r="G28" s="6"/>
      <c r="H28" s="38" t="str">
        <f>IF(E28&gt;101,H14+2*I14,IF(E28&gt;10,H14+I14,IF(E28&gt;0,H14,"")))</f>
        <v/>
      </c>
      <c r="I28" s="38"/>
      <c r="J28" s="38">
        <f>VLOOKUP(B28,ADMIN2026!$B$64:$F$79,3,FALSE)*IF(G28="DQ",0,1)*IF(G28="DNF",0,1)*IF(G28="DNS",0,1)*IF(G28="",0,1)</f>
        <v>0</v>
      </c>
      <c r="K28" s="94">
        <f t="shared" si="24"/>
        <v>0</v>
      </c>
      <c r="L28" s="38">
        <f>IF(D28="",0,IF(G28="NT",0,IF(G28="DQ",0,IF(G28="DNF",0,IF(G28="DNS",0,IF(F28+G28&lt;0.1,0,IF(60*F28+G28&gt;VLOOKUP(A14,ADMIN2026!$B$91:$D$109,3,FALSE),0,ADMIN2026!$D$89)))))))</f>
        <v>0</v>
      </c>
      <c r="M28">
        <f t="shared" si="25"/>
        <v>0</v>
      </c>
      <c r="N28" s="8">
        <f t="shared" si="26"/>
        <v>0</v>
      </c>
      <c r="O28" s="8">
        <f t="shared" si="27"/>
        <v>0</v>
      </c>
      <c r="P28" s="8">
        <f t="shared" si="28"/>
        <v>0</v>
      </c>
      <c r="Q28" s="7">
        <f t="shared" si="29"/>
        <v>0</v>
      </c>
      <c r="R28" s="7">
        <f t="shared" si="30"/>
        <v>0</v>
      </c>
      <c r="S28" s="7">
        <f t="shared" si="30"/>
        <v>0</v>
      </c>
      <c r="T28" s="7">
        <f t="shared" si="30"/>
        <v>0</v>
      </c>
      <c r="U28" s="7">
        <f t="shared" si="30"/>
        <v>0</v>
      </c>
      <c r="V28" t="str">
        <f>IF(G28="DQ","DQ",IF(G28="NT","NT",IF(G28="DNF","DNF",IF(G28="DNS","DNS",IF(D28="","",IF(F28="",IF(M28&gt;0,CONCATENATE(R28,S28,".",T28),CONCATENATE(S28,".",T28)),CONCATENATE(Q28,":",R28,S28,".",T28)))))))</f>
        <v/>
      </c>
      <c r="W28" t="str">
        <f>IF(G28="DQ","DQ",IF(G28="NT","NT",IF(G28="DNF","DNF",IF(G28="DNS","DNS",IF(D28="","",IF(F28="",IF(M28&gt;0,CONCATENATE(R28,S28,".",T28,U28),CONCATENATE(S28,".",T28,U28)),CONCATENATE(Q28,":",R28,S28,".",T28,U28)))))))</f>
        <v/>
      </c>
      <c r="X28" t="str">
        <f>IF(ADMIN2026!$G$8="Photo-finish timing",W28,V28)</f>
        <v/>
      </c>
      <c r="Y28" s="66" t="str">
        <f>IF(E28="","",IF(ADMIN2026!$G$8=ADMIN2026!$D$8,"",IF(P28&gt;0.5,"error 1/100th entry noted","")))</f>
        <v/>
      </c>
      <c r="AC28">
        <f t="shared" si="34"/>
        <v>0</v>
      </c>
      <c r="AD28">
        <f t="shared" si="31"/>
        <v>0</v>
      </c>
      <c r="AE28">
        <f t="shared" si="31"/>
        <v>0</v>
      </c>
      <c r="AF28">
        <f t="shared" si="31"/>
        <v>0</v>
      </c>
      <c r="AG28">
        <f t="shared" si="31"/>
        <v>0</v>
      </c>
      <c r="AH28">
        <f t="shared" si="31"/>
        <v>0</v>
      </c>
      <c r="AI28">
        <f t="shared" si="31"/>
        <v>0</v>
      </c>
      <c r="AJ28">
        <f t="shared" si="31"/>
        <v>0</v>
      </c>
    </row>
    <row r="29" spans="2:36">
      <c r="B29" s="94">
        <v>14</v>
      </c>
      <c r="C29" s="38" t="str">
        <f>IF(D29="","",HLOOKUP(D29,ADMIN2026!$B$146:$L$214,H29,FALSE))</f>
        <v/>
      </c>
      <c r="D29" s="38" t="str">
        <f>IF(E29="","",VLOOKUP(E29,ADMIN2026!$B$112:$D$141,2,FALSE))</f>
        <v/>
      </c>
      <c r="E29" s="4"/>
      <c r="F29" s="4"/>
      <c r="G29" s="6"/>
      <c r="H29" s="38" t="str">
        <f>IF(E29&gt;101,H14+2*I14,IF(E29&gt;10,H14+I14,IF(E29&gt;0,H14,"")))</f>
        <v/>
      </c>
      <c r="I29" s="38"/>
      <c r="J29" s="38">
        <f>VLOOKUP(B29,ADMIN2026!$B$64:$F$79,3,FALSE)*IF(G29="DQ",0,1)*IF(G29="DNF",0,1)*IF(G29="DNS",0,1)*IF(G29="",0,1)</f>
        <v>0</v>
      </c>
      <c r="K29" s="94">
        <f t="shared" si="24"/>
        <v>0</v>
      </c>
      <c r="L29" s="38">
        <f>IF(D29="",0,IF(G29="NT",0,IF(G29="DQ",0,IF(G29="DNF",0,IF(G29="DNS",0,IF(F29+G29&lt;0.1,0,IF(60*F29+G29&gt;VLOOKUP(A14,ADMIN2026!$B$91:$D$109,3,FALSE),0,ADMIN2026!$D$89)))))))</f>
        <v>0</v>
      </c>
      <c r="M29">
        <f t="shared" si="25"/>
        <v>0</v>
      </c>
      <c r="N29" s="8">
        <f t="shared" si="26"/>
        <v>0</v>
      </c>
      <c r="O29" s="8">
        <f t="shared" si="27"/>
        <v>0</v>
      </c>
      <c r="P29" s="8">
        <f t="shared" si="28"/>
        <v>0</v>
      </c>
      <c r="Q29" s="7">
        <f t="shared" si="29"/>
        <v>0</v>
      </c>
      <c r="R29" s="7">
        <f t="shared" si="30"/>
        <v>0</v>
      </c>
      <c r="S29" s="7">
        <f t="shared" si="30"/>
        <v>0</v>
      </c>
      <c r="T29" s="7">
        <f t="shared" si="30"/>
        <v>0</v>
      </c>
      <c r="U29" s="7">
        <f t="shared" si="30"/>
        <v>0</v>
      </c>
      <c r="V29" t="str">
        <f t="shared" si="32"/>
        <v/>
      </c>
      <c r="W29" t="str">
        <f t="shared" si="33"/>
        <v/>
      </c>
      <c r="X29" t="str">
        <f>IF(ADMIN2026!$G$8="Photo-finish timing",W29,V29)</f>
        <v/>
      </c>
      <c r="Y29" s="66" t="str">
        <f>IF(E29="","",IF(ADMIN2026!$G$8=ADMIN2026!$D$8,"",IF(P29&gt;0.5,"error 1/100th entry noted","")))</f>
        <v/>
      </c>
      <c r="AC29">
        <f t="shared" si="34"/>
        <v>0</v>
      </c>
      <c r="AD29">
        <f t="shared" si="31"/>
        <v>0</v>
      </c>
      <c r="AE29">
        <f t="shared" si="31"/>
        <v>0</v>
      </c>
      <c r="AF29">
        <f t="shared" si="31"/>
        <v>0</v>
      </c>
      <c r="AG29">
        <f t="shared" si="31"/>
        <v>0</v>
      </c>
      <c r="AH29">
        <f t="shared" si="31"/>
        <v>0</v>
      </c>
      <c r="AI29">
        <f t="shared" si="31"/>
        <v>0</v>
      </c>
      <c r="AJ29">
        <f t="shared" si="31"/>
        <v>0</v>
      </c>
    </row>
    <row r="30" spans="2:36">
      <c r="B30" s="94">
        <v>15</v>
      </c>
      <c r="C30" s="38" t="str">
        <f>IF(D30="","",HLOOKUP(D30,ADMIN2026!$B$146:$L$214,H30,FALSE))</f>
        <v/>
      </c>
      <c r="D30" s="38" t="str">
        <f>IF(E30="","",VLOOKUP(E30,ADMIN2026!$B$112:$D$141,2,FALSE))</f>
        <v/>
      </c>
      <c r="E30" s="4"/>
      <c r="F30" s="4"/>
      <c r="G30" s="6"/>
      <c r="H30" s="38" t="str">
        <f>IF(E30&gt;101,H14+2*I14,IF(E30&gt;10,H14+I14,IF(E30&gt;0,H14,"")))</f>
        <v/>
      </c>
      <c r="I30" s="38"/>
      <c r="J30" s="38">
        <f>VLOOKUP(B30,ADMIN2026!$B$64:$F$79,3,FALSE)*IF(G30="DQ",0,1)*IF(G30="DNF",0,1)*IF(G30="DNS",0,1)*IF(G30="",0,1)</f>
        <v>0</v>
      </c>
      <c r="K30" s="94">
        <f t="shared" si="24"/>
        <v>0</v>
      </c>
      <c r="L30" s="38">
        <f>IF(D30="",0,IF(G30="NT",0,IF(G30="DQ",0,IF(G30="DNF",0,IF(G30="DNS",0,IF(F30+G30&lt;0.1,0,IF(60*F30+G30&gt;VLOOKUP(A14,ADMIN2026!$B$91:$D$109,3,FALSE),0,ADMIN2026!$D$89)))))))</f>
        <v>0</v>
      </c>
      <c r="M30">
        <f t="shared" si="25"/>
        <v>0</v>
      </c>
      <c r="N30" s="8">
        <f t="shared" si="26"/>
        <v>0</v>
      </c>
      <c r="O30" s="8">
        <f t="shared" si="27"/>
        <v>0</v>
      </c>
      <c r="P30" s="8">
        <f t="shared" si="28"/>
        <v>0</v>
      </c>
      <c r="Q30" s="7">
        <f t="shared" si="29"/>
        <v>0</v>
      </c>
      <c r="R30" s="7">
        <f t="shared" si="30"/>
        <v>0</v>
      </c>
      <c r="S30" s="7">
        <f t="shared" si="30"/>
        <v>0</v>
      </c>
      <c r="T30" s="7">
        <f t="shared" si="30"/>
        <v>0</v>
      </c>
      <c r="U30" s="7">
        <f t="shared" si="30"/>
        <v>0</v>
      </c>
      <c r="V30" t="str">
        <f t="shared" si="32"/>
        <v/>
      </c>
      <c r="W30" t="str">
        <f t="shared" si="33"/>
        <v/>
      </c>
      <c r="X30" t="str">
        <f>IF(ADMIN2026!$G$8="Photo-finish timing",W30,V30)</f>
        <v/>
      </c>
      <c r="Y30" s="66" t="str">
        <f>IF(E30="","",IF(ADMIN2026!$G$8=ADMIN2026!$D$8,"",IF(P30&gt;0.5,"error 1/100th entry noted","")))</f>
        <v/>
      </c>
      <c r="AC30">
        <f t="shared" si="34"/>
        <v>0</v>
      </c>
      <c r="AD30">
        <f t="shared" si="31"/>
        <v>0</v>
      </c>
      <c r="AE30">
        <f t="shared" si="31"/>
        <v>0</v>
      </c>
      <c r="AF30">
        <f t="shared" si="31"/>
        <v>0</v>
      </c>
      <c r="AG30">
        <f t="shared" si="31"/>
        <v>0</v>
      </c>
      <c r="AH30">
        <f t="shared" si="31"/>
        <v>0</v>
      </c>
      <c r="AI30">
        <f t="shared" si="31"/>
        <v>0</v>
      </c>
      <c r="AJ30">
        <f t="shared" si="31"/>
        <v>0</v>
      </c>
    </row>
    <row r="31" spans="2:36">
      <c r="B31" s="94">
        <v>16</v>
      </c>
      <c r="C31" s="38" t="str">
        <f>IF(D31="","",HLOOKUP(D31,ADMIN2026!$B$146:$L$214,H31,FALSE))</f>
        <v/>
      </c>
      <c r="D31" s="38" t="str">
        <f>IF(E31="","",VLOOKUP(E31,ADMIN2026!$B$112:$D$141,2,FALSE))</f>
        <v/>
      </c>
      <c r="E31" s="4"/>
      <c r="F31" s="4"/>
      <c r="G31" s="6"/>
      <c r="H31" s="38" t="str">
        <f>IF(E31&gt;101,H14+2*I14,IF(E31&gt;10,H14+I14,IF(E31&gt;0,H14,"")))</f>
        <v/>
      </c>
      <c r="I31" s="38"/>
      <c r="J31" s="38">
        <f>VLOOKUP(B31,ADMIN2026!$B$64:$F$79,3,FALSE)*IF(G31="DQ",0,1)*IF(G31="DNF",0,1)*IF(G31="DNS",0,1)*IF(G31="",0,1)</f>
        <v>0</v>
      </c>
      <c r="K31" s="94">
        <f t="shared" si="24"/>
        <v>0</v>
      </c>
      <c r="L31" s="38">
        <f>IF(D31="",0,IF(G31="NT",0,IF(G31="DQ",0,IF(G31="DNF",0,IF(G31="DNS",0,IF(F31+G31&lt;0.1,0,IF(60*F31+G31&gt;VLOOKUP(A14,ADMIN2026!$B$91:$D$109,3,FALSE),0,ADMIN2026!$D$89)))))))</f>
        <v>0</v>
      </c>
      <c r="M31">
        <f t="shared" si="25"/>
        <v>0</v>
      </c>
      <c r="N31" s="8">
        <f t="shared" si="26"/>
        <v>0</v>
      </c>
      <c r="O31" s="8">
        <f t="shared" si="27"/>
        <v>0</v>
      </c>
      <c r="P31" s="8">
        <f t="shared" si="28"/>
        <v>0</v>
      </c>
      <c r="Q31" s="7">
        <f t="shared" si="29"/>
        <v>0</v>
      </c>
      <c r="R31" s="7">
        <f t="shared" si="30"/>
        <v>0</v>
      </c>
      <c r="S31" s="7">
        <f t="shared" si="30"/>
        <v>0</v>
      </c>
      <c r="T31" s="7">
        <f t="shared" si="30"/>
        <v>0</v>
      </c>
      <c r="U31" s="7">
        <f t="shared" si="30"/>
        <v>0</v>
      </c>
      <c r="V31" t="str">
        <f t="shared" si="32"/>
        <v/>
      </c>
      <c r="W31" t="str">
        <f t="shared" si="33"/>
        <v/>
      </c>
      <c r="X31" t="str">
        <f>IF(ADMIN2026!$G$8="Photo-finish timing",W31,V31)</f>
        <v/>
      </c>
      <c r="Y31" s="66" t="str">
        <f>IF(E31="","",IF(ADMIN2026!$G$8=ADMIN2026!$D$8,"",IF(P31&gt;0.5,"error 1/100th entry noted","")))</f>
        <v/>
      </c>
      <c r="AC31">
        <f t="shared" si="34"/>
        <v>0</v>
      </c>
      <c r="AD31">
        <f t="shared" si="31"/>
        <v>0</v>
      </c>
      <c r="AE31">
        <f t="shared" si="31"/>
        <v>0</v>
      </c>
      <c r="AF31">
        <f t="shared" si="31"/>
        <v>0</v>
      </c>
      <c r="AG31">
        <f t="shared" si="31"/>
        <v>0</v>
      </c>
      <c r="AH31">
        <f t="shared" si="31"/>
        <v>0</v>
      </c>
      <c r="AI31">
        <f t="shared" si="31"/>
        <v>0</v>
      </c>
      <c r="AJ31">
        <f t="shared" si="31"/>
        <v>0</v>
      </c>
    </row>
    <row r="34" spans="1:36">
      <c r="A34" s="62" t="s">
        <v>0</v>
      </c>
      <c r="B34" s="62" t="s">
        <v>0</v>
      </c>
      <c r="C34" s="62">
        <f>VLOOKUP(PRINTOUT!$B$3,ADMIN2026!$B$83:$D$87,2,FALSE)</f>
        <v>5000</v>
      </c>
      <c r="D34" s="62" t="s">
        <v>58</v>
      </c>
      <c r="E34" s="3"/>
      <c r="F34" s="3"/>
      <c r="G34" s="67"/>
      <c r="H34" s="3" t="s">
        <v>66</v>
      </c>
      <c r="I34" s="3" t="s">
        <v>67</v>
      </c>
      <c r="J34" s="3"/>
      <c r="K34" s="3"/>
      <c r="L34" s="3"/>
      <c r="M34" s="3"/>
      <c r="N34" s="3"/>
      <c r="O34" s="3"/>
      <c r="P34" s="3"/>
      <c r="Q34" s="3"/>
      <c r="R34" s="3"/>
      <c r="S34" s="3"/>
      <c r="T34" s="3"/>
      <c r="U34" s="3"/>
      <c r="V34" s="3"/>
      <c r="W34" s="3"/>
      <c r="X34" s="3"/>
      <c r="Y34" s="3"/>
      <c r="Z34" s="3"/>
      <c r="AA34" s="3"/>
    </row>
    <row r="35" spans="1:36">
      <c r="A35" s="3">
        <f>C34</f>
        <v>5000</v>
      </c>
      <c r="B35" s="37" t="s">
        <v>51</v>
      </c>
      <c r="C35" s="37"/>
      <c r="D35" s="37"/>
      <c r="E35" s="37"/>
      <c r="F35" s="37" t="s">
        <v>76</v>
      </c>
      <c r="G35" s="63" t="s">
        <v>77</v>
      </c>
      <c r="H35" s="37">
        <f>VLOOKUP(A35,ADMIN2026!$B$146:$M$166,12,FALSE)</f>
        <v>9</v>
      </c>
      <c r="I35" s="37">
        <f>$I$3</f>
        <v>24</v>
      </c>
      <c r="J35" s="37" t="s">
        <v>79</v>
      </c>
      <c r="K35" s="37" t="s">
        <v>59</v>
      </c>
      <c r="L35" s="37" t="s">
        <v>83</v>
      </c>
      <c r="M35" s="3" t="s">
        <v>132</v>
      </c>
      <c r="N35" s="3" t="s">
        <v>132</v>
      </c>
      <c r="O35" s="3" t="s">
        <v>133</v>
      </c>
      <c r="P35" s="3" t="s">
        <v>193</v>
      </c>
      <c r="Q35" s="3" t="s">
        <v>137</v>
      </c>
      <c r="R35" s="3" t="s">
        <v>192</v>
      </c>
      <c r="S35" s="3" t="s">
        <v>134</v>
      </c>
      <c r="T35" s="3" t="s">
        <v>135</v>
      </c>
      <c r="U35" s="3" t="s">
        <v>194</v>
      </c>
      <c r="V35" s="3" t="s">
        <v>195</v>
      </c>
      <c r="W35" s="3" t="s">
        <v>197</v>
      </c>
      <c r="X35" s="3" t="s">
        <v>136</v>
      </c>
      <c r="Y35" s="3" t="s">
        <v>236</v>
      </c>
      <c r="Z35" s="3"/>
      <c r="AA35" s="3"/>
    </row>
    <row r="36" spans="1:36">
      <c r="A36" s="64" t="str">
        <f>$A$4</f>
        <v>MEN</v>
      </c>
      <c r="B36" s="37" t="s">
        <v>59</v>
      </c>
      <c r="C36" s="37" t="s">
        <v>60</v>
      </c>
      <c r="D36" s="37" t="s">
        <v>61</v>
      </c>
      <c r="E36" s="37" t="s">
        <v>108</v>
      </c>
      <c r="F36" s="37" t="s">
        <v>78</v>
      </c>
      <c r="G36" s="63" t="s">
        <v>99</v>
      </c>
      <c r="H36" s="37" t="s">
        <v>65</v>
      </c>
      <c r="I36" s="37"/>
      <c r="J36" s="37" t="s">
        <v>80</v>
      </c>
      <c r="K36" s="37" t="s">
        <v>80</v>
      </c>
      <c r="L36" s="37" t="s">
        <v>80</v>
      </c>
      <c r="M36" s="3" t="s">
        <v>192</v>
      </c>
      <c r="N36" s="3" t="s">
        <v>130</v>
      </c>
      <c r="O36" s="3" t="s">
        <v>130</v>
      </c>
      <c r="P36" s="3" t="s">
        <v>130</v>
      </c>
      <c r="Q36" s="3" t="s">
        <v>131</v>
      </c>
      <c r="R36" s="3" t="s">
        <v>131</v>
      </c>
      <c r="S36" s="3" t="s">
        <v>131</v>
      </c>
      <c r="T36" s="3" t="s">
        <v>131</v>
      </c>
      <c r="U36" s="3" t="s">
        <v>131</v>
      </c>
      <c r="V36" s="3" t="s">
        <v>196</v>
      </c>
      <c r="W36" s="3" t="s">
        <v>196</v>
      </c>
      <c r="X36" s="3" t="s">
        <v>146</v>
      </c>
      <c r="Y36" s="3" t="s">
        <v>237</v>
      </c>
      <c r="Z36" s="3"/>
      <c r="AA36" s="3"/>
      <c r="AC36" t="str">
        <f>ADMIN2026!$D$12</f>
        <v>B&amp;R</v>
      </c>
      <c r="AD36" t="str">
        <f>ADMIN2026!$D$13</f>
        <v>Chelt</v>
      </c>
      <c r="AE36" t="str">
        <f>ADMIN2026!$D$14</f>
        <v>D&amp;S</v>
      </c>
      <c r="AF36" t="str">
        <f>ADMIN2026!$D$15</f>
        <v>HereF</v>
      </c>
      <c r="AG36" t="str">
        <f>ADMIN2026!$D$16</f>
        <v>K&amp;S</v>
      </c>
      <c r="AH36" t="str">
        <f>ADMIN2026!$D$17</f>
        <v>Tipton</v>
      </c>
      <c r="AI36" t="str">
        <f>ADMIN2026!$D$18</f>
        <v>Worc</v>
      </c>
      <c r="AJ36" t="str">
        <f>ADMIN2026!$D$19</f>
        <v>Yate</v>
      </c>
    </row>
    <row r="37" spans="1:36">
      <c r="B37" s="94">
        <v>1</v>
      </c>
      <c r="C37" s="38" t="str">
        <f>IF(D37="","",HLOOKUP(D37,ADMIN2026!$B$146:$L$214,H37,FALSE))</f>
        <v/>
      </c>
      <c r="D37" s="38" t="str">
        <f>IF(E37="","",VLOOKUP(E37,ADMIN2026!$B$112:$D$141,2,FALSE))</f>
        <v/>
      </c>
      <c r="E37" s="4"/>
      <c r="F37" s="4"/>
      <c r="G37" s="6"/>
      <c r="H37" s="38" t="str">
        <f>IF(E37&gt;101,H35+2*I35,IF(E37&gt;10,H35+I35,IF(E37&gt;0,H35,"")))</f>
        <v/>
      </c>
      <c r="I37" s="38"/>
      <c r="J37" s="38">
        <f>VLOOKUP(B37,ADMIN2026!$B$64:$E$73,2,FALSE)*IF(G37="DQ",0,1)*IF(G37="DNF",0,1)*IF(G37="DNS",0,1)*IF(G37="",0,1)</f>
        <v>0</v>
      </c>
      <c r="K37" s="94">
        <f>J37</f>
        <v>0</v>
      </c>
      <c r="L37" s="38">
        <f>IF(D37="",0,IF(G37="NT",0,IF(G37="DQ",0,IF(G37="DNF",0,IF(G37="DNS",0,IF(F37+G37&lt;0.1,0,IF(60*F37+G37&gt;VLOOKUP(A35,ADMIN2026!$B$91:$D$109,3,FALSE),0,ADMIN2026!$D$89)))))))</f>
        <v>0</v>
      </c>
      <c r="M37">
        <f>INT(G37/10)</f>
        <v>0</v>
      </c>
      <c r="N37" s="8">
        <f>INT(G37)-10*M37</f>
        <v>0</v>
      </c>
      <c r="O37" s="8">
        <f t="shared" ref="O37:O44" si="35">INT((INT(10*(G37-N37-10*M37)+0.001))/1)</f>
        <v>0</v>
      </c>
      <c r="P37" s="8">
        <f>INT(100*(G37-N37-10*M37-O37/10)+0.5)</f>
        <v>0</v>
      </c>
      <c r="Q37" s="7">
        <f>F37</f>
        <v>0</v>
      </c>
      <c r="R37" s="7">
        <f>M37</f>
        <v>0</v>
      </c>
      <c r="S37" s="7">
        <f>N37</f>
        <v>0</v>
      </c>
      <c r="T37" s="7">
        <f>O37</f>
        <v>0</v>
      </c>
      <c r="U37" s="7">
        <f>P37</f>
        <v>0</v>
      </c>
      <c r="V37" t="str">
        <f>IF(G37="DQ","DQ",IF(G37="NT","NT",IF(G37="DNF","DNF",IF(G37="DNS","DNS",IF(D37="","",IF(F37="",IF(M37&gt;0,CONCATENATE(R37,S37,".",T37),CONCATENATE(S37,".",T37)),CONCATENATE(Q37,":",R37,S37,".",T37)))))))</f>
        <v/>
      </c>
      <c r="W37" t="str">
        <f>IF(G37="DQ","DQ",IF(G37="NT","NT",IF(G37="DNF","DNF",IF(G37="DNS","DNS",IF(D37="","",IF(F37="",IF(M37&gt;0,CONCATENATE(R37,S37,".",T37,U37),CONCATENATE(S37,".",T37,U37)),CONCATENATE(Q37,":",R37,S37,".",T37,U37)))))))</f>
        <v/>
      </c>
      <c r="X37" t="str">
        <f>IF(ADMIN2026!$G$8="Photo-finish timing",W37,V37)</f>
        <v/>
      </c>
      <c r="Y37" s="66" t="str">
        <f>IF(E37="","",IF(ADMIN2026!$G$8=ADMIN2026!$D$8,"",IF(P37&gt;0.5,"error 1/100th entry noted","")))</f>
        <v/>
      </c>
      <c r="AC37">
        <f>IF($D37=AC$1,$K37+$L37,0)</f>
        <v>0</v>
      </c>
      <c r="AD37">
        <f t="shared" ref="AD37:AJ44" si="36">IF($D37=AD$1,$K37+$L37,0)</f>
        <v>0</v>
      </c>
      <c r="AE37">
        <f t="shared" si="36"/>
        <v>0</v>
      </c>
      <c r="AF37">
        <f t="shared" si="36"/>
        <v>0</v>
      </c>
      <c r="AG37">
        <f t="shared" si="36"/>
        <v>0</v>
      </c>
      <c r="AH37">
        <f t="shared" si="36"/>
        <v>0</v>
      </c>
      <c r="AI37">
        <f t="shared" si="36"/>
        <v>0</v>
      </c>
      <c r="AJ37">
        <f t="shared" si="36"/>
        <v>0</v>
      </c>
    </row>
    <row r="38" spans="1:36">
      <c r="B38" s="94">
        <v>2</v>
      </c>
      <c r="C38" s="38" t="str">
        <f>IF(D38="","",HLOOKUP(D38,ADMIN2026!$B$146:$L$214,H38,FALSE))</f>
        <v/>
      </c>
      <c r="D38" s="38" t="str">
        <f>IF(E38="","",VLOOKUP(E38,ADMIN2026!$B$112:$D$141,2,FALSE))</f>
        <v/>
      </c>
      <c r="E38" s="4"/>
      <c r="F38" s="4"/>
      <c r="G38" s="6"/>
      <c r="H38" s="38" t="str">
        <f>IF(E38&gt;101,H35+2*I35,IF(E38&gt;10,H35+I35,IF(E38&gt;0,H35,"")))</f>
        <v/>
      </c>
      <c r="I38" s="38"/>
      <c r="J38" s="38">
        <f>VLOOKUP(B38,ADMIN2026!$B$64:$E$73,2,FALSE)*IF(G38="DQ",0,1)*IF(G38="DNF",0,1)*IF(G38="DNS",0,1)*IF(G38="",0,1)</f>
        <v>0</v>
      </c>
      <c r="K38" s="94">
        <f t="shared" ref="K38:K44" si="37">J38</f>
        <v>0</v>
      </c>
      <c r="L38" s="38">
        <f>IF(D38="",0,IF(G38="NT",0,IF(G38="DQ",0,IF(G38="DNF",0,IF(G38="DNS",0,IF(F38+G38&lt;0.1,0,IF(60*F38+G38&gt;VLOOKUP(A35,ADMIN2026!$B$91:$D$109,3,FALSE),0,ADMIN2026!$D$89)))))))</f>
        <v>0</v>
      </c>
      <c r="M38">
        <f t="shared" ref="M38:M44" si="38">INT(G38/10)</f>
        <v>0</v>
      </c>
      <c r="N38" s="8">
        <f t="shared" ref="N38:N44" si="39">INT(G38)-10*M38</f>
        <v>0</v>
      </c>
      <c r="O38" s="8">
        <f t="shared" si="35"/>
        <v>0</v>
      </c>
      <c r="P38" s="8">
        <f t="shared" ref="P38:P44" si="40">INT(100*(G38-N38-10*M38-O38/10)+0.5)</f>
        <v>0</v>
      </c>
      <c r="Q38" s="7">
        <f t="shared" ref="Q38:Q44" si="41">F38</f>
        <v>0</v>
      </c>
      <c r="R38" s="7">
        <f t="shared" ref="R38:R44" si="42">M38</f>
        <v>0</v>
      </c>
      <c r="S38" s="7">
        <f t="shared" ref="S38:S44" si="43">N38</f>
        <v>0</v>
      </c>
      <c r="T38" s="7">
        <f t="shared" ref="T38:T44" si="44">O38</f>
        <v>0</v>
      </c>
      <c r="U38" s="7">
        <f t="shared" ref="U38:U44" si="45">P38</f>
        <v>0</v>
      </c>
      <c r="V38" t="str">
        <f t="shared" ref="V38:V44" si="46">IF(G38="DQ","DQ",IF(G38="NT","NT",IF(G38="DNF","DNF",IF(G38="DNS","DNS",IF(D38="","",IF(F38="",IF(M38&gt;0,CONCATENATE(R38,S38,".",T38),CONCATENATE(S38,".",T38)),CONCATENATE(Q38,":",R38,S38,".",T38)))))))</f>
        <v/>
      </c>
      <c r="W38" t="str">
        <f t="shared" ref="W38:W44" si="47">IF(G38="DQ","DQ",IF(G38="NT","NT",IF(G38="DNF","DNF",IF(G38="DNS","DNS",IF(D38="","",IF(F38="",IF(M38&gt;0,CONCATENATE(R38,S38,".",T38,U38),CONCATENATE(S38,".",T38,U38)),CONCATENATE(Q38,":",R38,S38,".",T38,U38)))))))</f>
        <v/>
      </c>
      <c r="X38" t="str">
        <f>IF(ADMIN2026!$G$8="Photo-finish timing",W38,V38)</f>
        <v/>
      </c>
      <c r="Y38" s="66" t="str">
        <f>IF(E38="","",IF(ADMIN2026!$G$8=ADMIN2026!$D$8,"",IF(P38&gt;0.5,"error 1/100th entry noted","")))</f>
        <v/>
      </c>
      <c r="AC38">
        <f t="shared" ref="AC38:AC44" si="48">IF($D38=AC$1,$K38+$L38,0)</f>
        <v>0</v>
      </c>
      <c r="AD38">
        <f t="shared" si="36"/>
        <v>0</v>
      </c>
      <c r="AE38">
        <f t="shared" si="36"/>
        <v>0</v>
      </c>
      <c r="AF38">
        <f t="shared" si="36"/>
        <v>0</v>
      </c>
      <c r="AG38">
        <f t="shared" si="36"/>
        <v>0</v>
      </c>
      <c r="AH38">
        <f t="shared" si="36"/>
        <v>0</v>
      </c>
      <c r="AI38">
        <f t="shared" si="36"/>
        <v>0</v>
      </c>
      <c r="AJ38">
        <f t="shared" si="36"/>
        <v>0</v>
      </c>
    </row>
    <row r="39" spans="1:36">
      <c r="B39" s="94">
        <v>3</v>
      </c>
      <c r="C39" s="38" t="str">
        <f>IF(D39="","",HLOOKUP(D39,ADMIN2026!$B$146:$L$214,H39,FALSE))</f>
        <v/>
      </c>
      <c r="D39" s="38" t="str">
        <f>IF(E39="","",VLOOKUP(E39,ADMIN2026!$B$112:$D$141,2,FALSE))</f>
        <v/>
      </c>
      <c r="E39" s="4"/>
      <c r="F39" s="4"/>
      <c r="G39" s="6"/>
      <c r="H39" s="38" t="str">
        <f>IF(E39&gt;101,H35+2*I35,IF(E39&gt;10,H35+I35,IF(E39&gt;0,H35,"")))</f>
        <v/>
      </c>
      <c r="I39" s="38"/>
      <c r="J39" s="38">
        <f>VLOOKUP(B39,ADMIN2026!$B$64:$E$73,2,FALSE)*IF(G39="DQ",0,1)*IF(G39="DNF",0,1)*IF(G39="DNS",0,1)*IF(G39="",0,1)</f>
        <v>0</v>
      </c>
      <c r="K39" s="94">
        <f t="shared" si="37"/>
        <v>0</v>
      </c>
      <c r="L39" s="38">
        <f>IF(D39="",0,IF(G39="NT",0,IF(G39="DQ",0,IF(G39="DNF",0,IF(G39="DNS",0,IF(F39+G39&lt;0.1,0,IF(60*F39+G39&gt;VLOOKUP(A35,ADMIN2026!$B$91:$D$109,3,FALSE),0,ADMIN2026!$D$89)))))))</f>
        <v>0</v>
      </c>
      <c r="M39">
        <f t="shared" si="38"/>
        <v>0</v>
      </c>
      <c r="N39" s="8">
        <f t="shared" si="39"/>
        <v>0</v>
      </c>
      <c r="O39" s="8">
        <f t="shared" si="35"/>
        <v>0</v>
      </c>
      <c r="P39" s="8">
        <f t="shared" si="40"/>
        <v>0</v>
      </c>
      <c r="Q39" s="7">
        <f t="shared" si="41"/>
        <v>0</v>
      </c>
      <c r="R39" s="7">
        <f t="shared" si="42"/>
        <v>0</v>
      </c>
      <c r="S39" s="7">
        <f t="shared" si="43"/>
        <v>0</v>
      </c>
      <c r="T39" s="7">
        <f t="shared" si="44"/>
        <v>0</v>
      </c>
      <c r="U39" s="7">
        <f t="shared" si="45"/>
        <v>0</v>
      </c>
      <c r="V39" t="str">
        <f t="shared" si="46"/>
        <v/>
      </c>
      <c r="W39" t="str">
        <f t="shared" si="47"/>
        <v/>
      </c>
      <c r="X39" t="str">
        <f>IF(ADMIN2026!$G$8="Photo-finish timing",W39,V39)</f>
        <v/>
      </c>
      <c r="Y39" s="66" t="str">
        <f>IF(E39="","",IF(ADMIN2026!$G$8=ADMIN2026!$D$8,"",IF(P39&gt;0.5,"error 1/100th entry noted","")))</f>
        <v/>
      </c>
      <c r="AC39">
        <f t="shared" si="48"/>
        <v>0</v>
      </c>
      <c r="AD39">
        <f t="shared" si="36"/>
        <v>0</v>
      </c>
      <c r="AE39">
        <f t="shared" si="36"/>
        <v>0</v>
      </c>
      <c r="AF39">
        <f t="shared" si="36"/>
        <v>0</v>
      </c>
      <c r="AG39">
        <f t="shared" si="36"/>
        <v>0</v>
      </c>
      <c r="AH39">
        <f t="shared" si="36"/>
        <v>0</v>
      </c>
      <c r="AI39">
        <f t="shared" si="36"/>
        <v>0</v>
      </c>
      <c r="AJ39">
        <f t="shared" si="36"/>
        <v>0</v>
      </c>
    </row>
    <row r="40" spans="1:36">
      <c r="B40" s="94">
        <v>4</v>
      </c>
      <c r="C40" s="38" t="str">
        <f>IF(D40="","",HLOOKUP(D40,ADMIN2026!$B$146:$L$214,H40,FALSE))</f>
        <v/>
      </c>
      <c r="D40" s="38" t="str">
        <f>IF(E40="","",VLOOKUP(E40,ADMIN2026!$B$112:$D$141,2,FALSE))</f>
        <v/>
      </c>
      <c r="E40" s="4"/>
      <c r="F40" s="4"/>
      <c r="G40" s="6"/>
      <c r="H40" s="38" t="str">
        <f>IF(E40&gt;101,H35+2*I35,IF(E40&gt;10,H35+I35,IF(E40&gt;0,H35,"")))</f>
        <v/>
      </c>
      <c r="I40" s="38"/>
      <c r="J40" s="38">
        <f>VLOOKUP(B40,ADMIN2026!$B$64:$E$73,2,FALSE)*IF(G40="DQ",0,1)*IF(G40="DNF",0,1)*IF(G40="DNS",0,1)*IF(G40="",0,1)</f>
        <v>0</v>
      </c>
      <c r="K40" s="94">
        <f t="shared" si="37"/>
        <v>0</v>
      </c>
      <c r="L40" s="38">
        <f>IF(D40="",0,IF(G40="NT",0,IF(G40="DQ",0,IF(G40="DNF",0,IF(G40="DNS",0,IF(F40+G40&lt;0.1,0,IF(60*F40+G40&gt;VLOOKUP(A35,ADMIN2026!$B$91:$D$109,3,FALSE),0,ADMIN2026!$D$89)))))))</f>
        <v>0</v>
      </c>
      <c r="M40">
        <f t="shared" si="38"/>
        <v>0</v>
      </c>
      <c r="N40" s="8">
        <f t="shared" si="39"/>
        <v>0</v>
      </c>
      <c r="O40" s="8">
        <f t="shared" si="35"/>
        <v>0</v>
      </c>
      <c r="P40" s="8">
        <f t="shared" si="40"/>
        <v>0</v>
      </c>
      <c r="Q40" s="7">
        <f t="shared" si="41"/>
        <v>0</v>
      </c>
      <c r="R40" s="7">
        <f t="shared" si="42"/>
        <v>0</v>
      </c>
      <c r="S40" s="7">
        <f t="shared" si="43"/>
        <v>0</v>
      </c>
      <c r="T40" s="7">
        <f t="shared" si="44"/>
        <v>0</v>
      </c>
      <c r="U40" s="7">
        <f t="shared" si="45"/>
        <v>0</v>
      </c>
      <c r="V40" t="str">
        <f t="shared" si="46"/>
        <v/>
      </c>
      <c r="W40" t="str">
        <f t="shared" si="47"/>
        <v/>
      </c>
      <c r="X40" t="str">
        <f>IF(ADMIN2026!$G$8="Photo-finish timing",W40,V40)</f>
        <v/>
      </c>
      <c r="Y40" s="66" t="str">
        <f>IF(E40="","",IF(ADMIN2026!$G$8=ADMIN2026!$D$8,"",IF(P40&gt;0.5,"error 1/100th entry noted","")))</f>
        <v/>
      </c>
      <c r="AC40">
        <f t="shared" si="48"/>
        <v>0</v>
      </c>
      <c r="AD40">
        <f t="shared" si="36"/>
        <v>0</v>
      </c>
      <c r="AE40">
        <f t="shared" si="36"/>
        <v>0</v>
      </c>
      <c r="AF40">
        <f t="shared" si="36"/>
        <v>0</v>
      </c>
      <c r="AG40">
        <f t="shared" si="36"/>
        <v>0</v>
      </c>
      <c r="AH40">
        <f t="shared" si="36"/>
        <v>0</v>
      </c>
      <c r="AI40">
        <f t="shared" si="36"/>
        <v>0</v>
      </c>
      <c r="AJ40">
        <f t="shared" si="36"/>
        <v>0</v>
      </c>
    </row>
    <row r="41" spans="1:36">
      <c r="B41" s="94">
        <v>5</v>
      </c>
      <c r="C41" s="38" t="str">
        <f>IF(D41="","",HLOOKUP(D41,ADMIN2026!$B$146:$L$214,H41,FALSE))</f>
        <v/>
      </c>
      <c r="D41" s="38" t="str">
        <f>IF(E41="","",VLOOKUP(E41,ADMIN2026!$B$112:$D$141,2,FALSE))</f>
        <v/>
      </c>
      <c r="E41" s="4"/>
      <c r="F41" s="4"/>
      <c r="G41" s="6"/>
      <c r="H41" s="38" t="str">
        <f>IF(E41&gt;101,H35+2*I35,IF(E41&gt;10,H35+I35,IF(E41&gt;0,H35,"")))</f>
        <v/>
      </c>
      <c r="I41" s="38"/>
      <c r="J41" s="38">
        <f>VLOOKUP(B41,ADMIN2026!$B$64:$E$73,2,FALSE)*IF(G41="DQ",0,1)*IF(G41="DNF",0,1)*IF(G41="DNS",0,1)*IF(G41="",0,1)</f>
        <v>0</v>
      </c>
      <c r="K41" s="94">
        <f t="shared" si="37"/>
        <v>0</v>
      </c>
      <c r="L41" s="38">
        <f>IF(D41="",0,IF(G41="NT",0,IF(G41="DQ",0,IF(G41="DNF",0,IF(G41="DNS",0,IF(F41+G41&lt;0.1,0,IF(60*F41+G41&gt;VLOOKUP(A35,ADMIN2026!$B$91:$D$109,3,FALSE),0,ADMIN2026!$D$89)))))))</f>
        <v>0</v>
      </c>
      <c r="M41">
        <f t="shared" si="38"/>
        <v>0</v>
      </c>
      <c r="N41" s="8">
        <f t="shared" si="39"/>
        <v>0</v>
      </c>
      <c r="O41" s="8">
        <f t="shared" si="35"/>
        <v>0</v>
      </c>
      <c r="P41" s="8">
        <f t="shared" si="40"/>
        <v>0</v>
      </c>
      <c r="Q41" s="7">
        <f t="shared" si="41"/>
        <v>0</v>
      </c>
      <c r="R41" s="7">
        <f t="shared" si="42"/>
        <v>0</v>
      </c>
      <c r="S41" s="7">
        <f t="shared" si="43"/>
        <v>0</v>
      </c>
      <c r="T41" s="7">
        <f t="shared" si="44"/>
        <v>0</v>
      </c>
      <c r="U41" s="7">
        <f t="shared" si="45"/>
        <v>0</v>
      </c>
      <c r="V41" t="str">
        <f t="shared" si="46"/>
        <v/>
      </c>
      <c r="W41" t="str">
        <f t="shared" si="47"/>
        <v/>
      </c>
      <c r="X41" t="str">
        <f>IF(ADMIN2026!$G$8="Photo-finish timing",W41,V41)</f>
        <v/>
      </c>
      <c r="Y41" s="66" t="str">
        <f>IF(E41="","",IF(ADMIN2026!$G$8=ADMIN2026!$D$8,"",IF(P41&gt;0.5,"error 1/100th entry noted","")))</f>
        <v/>
      </c>
      <c r="AC41">
        <f t="shared" si="48"/>
        <v>0</v>
      </c>
      <c r="AD41">
        <f t="shared" si="36"/>
        <v>0</v>
      </c>
      <c r="AE41">
        <f t="shared" si="36"/>
        <v>0</v>
      </c>
      <c r="AF41">
        <f t="shared" si="36"/>
        <v>0</v>
      </c>
      <c r="AG41">
        <f t="shared" si="36"/>
        <v>0</v>
      </c>
      <c r="AH41">
        <f t="shared" si="36"/>
        <v>0</v>
      </c>
      <c r="AI41">
        <f t="shared" si="36"/>
        <v>0</v>
      </c>
      <c r="AJ41">
        <f t="shared" si="36"/>
        <v>0</v>
      </c>
    </row>
    <row r="42" spans="1:36">
      <c r="B42" s="94">
        <v>6</v>
      </c>
      <c r="C42" s="38" t="str">
        <f>IF(D42="","",HLOOKUP(D42,ADMIN2026!$B$146:$L$214,H42,FALSE))</f>
        <v/>
      </c>
      <c r="D42" s="38" t="str">
        <f>IF(E42="","",VLOOKUP(E42,ADMIN2026!$B$112:$D$141,2,FALSE))</f>
        <v/>
      </c>
      <c r="E42" s="4"/>
      <c r="F42" s="4"/>
      <c r="G42" s="6"/>
      <c r="H42" s="38" t="str">
        <f>IF(E42&gt;101,H35+2*I35,IF(E42&gt;10,H35+I35,IF(E42&gt;0,H35,"")))</f>
        <v/>
      </c>
      <c r="I42" s="38"/>
      <c r="J42" s="38">
        <f>VLOOKUP(B42,ADMIN2026!$B$64:$E$73,2,FALSE)*IF(G42="DQ",0,1)*IF(G42="DNF",0,1)*IF(G42="DNS",0,1)*IF(G42="",0,1)</f>
        <v>0</v>
      </c>
      <c r="K42" s="94">
        <f t="shared" si="37"/>
        <v>0</v>
      </c>
      <c r="L42" s="38">
        <f>IF(D42="",0,IF(G42="NT",0,IF(G42="DQ",0,IF(G42="DNF",0,IF(G42="DNS",0,IF(F42+G42&lt;0.1,0,IF(60*F42+G42&gt;VLOOKUP(A35,ADMIN2026!$B$91:$D$109,3,FALSE),0,ADMIN2026!$D$89)))))))</f>
        <v>0</v>
      </c>
      <c r="M42">
        <f t="shared" si="38"/>
        <v>0</v>
      </c>
      <c r="N42" s="8">
        <f t="shared" si="39"/>
        <v>0</v>
      </c>
      <c r="O42" s="8">
        <f t="shared" si="35"/>
        <v>0</v>
      </c>
      <c r="P42" s="8">
        <f t="shared" si="40"/>
        <v>0</v>
      </c>
      <c r="Q42" s="7">
        <f t="shared" si="41"/>
        <v>0</v>
      </c>
      <c r="R42" s="7">
        <f t="shared" si="42"/>
        <v>0</v>
      </c>
      <c r="S42" s="7">
        <f t="shared" si="43"/>
        <v>0</v>
      </c>
      <c r="T42" s="7">
        <f t="shared" si="44"/>
        <v>0</v>
      </c>
      <c r="U42" s="7">
        <f t="shared" si="45"/>
        <v>0</v>
      </c>
      <c r="V42" t="str">
        <f t="shared" si="46"/>
        <v/>
      </c>
      <c r="W42" t="str">
        <f t="shared" si="47"/>
        <v/>
      </c>
      <c r="X42" t="str">
        <f>IF(ADMIN2026!$G$8="Photo-finish timing",W42,V42)</f>
        <v/>
      </c>
      <c r="Y42" s="66" t="str">
        <f>IF(E42="","",IF(ADMIN2026!$G$8=ADMIN2026!$D$8,"",IF(P42&gt;0.5,"error 1/100th entry noted","")))</f>
        <v/>
      </c>
      <c r="AC42">
        <f t="shared" si="48"/>
        <v>0</v>
      </c>
      <c r="AD42">
        <f t="shared" si="36"/>
        <v>0</v>
      </c>
      <c r="AE42">
        <f t="shared" si="36"/>
        <v>0</v>
      </c>
      <c r="AF42">
        <f t="shared" si="36"/>
        <v>0</v>
      </c>
      <c r="AG42">
        <f t="shared" si="36"/>
        <v>0</v>
      </c>
      <c r="AH42">
        <f t="shared" si="36"/>
        <v>0</v>
      </c>
      <c r="AI42">
        <f t="shared" si="36"/>
        <v>0</v>
      </c>
      <c r="AJ42">
        <f t="shared" si="36"/>
        <v>0</v>
      </c>
    </row>
    <row r="43" spans="1:36">
      <c r="B43" s="94">
        <v>7</v>
      </c>
      <c r="C43" s="38" t="str">
        <f>IF(D43="","",HLOOKUP(D43,ADMIN2026!$B$146:$L$214,H43,FALSE))</f>
        <v/>
      </c>
      <c r="D43" s="38" t="str">
        <f>IF(E43="","",VLOOKUP(E43,ADMIN2026!$B$112:$D$141,2,FALSE))</f>
        <v/>
      </c>
      <c r="E43" s="4"/>
      <c r="F43" s="4"/>
      <c r="G43" s="6"/>
      <c r="H43" s="38" t="str">
        <f>IF(E43&gt;101,H35+2*I35,IF(E43&gt;10,H35+I35,IF(E43&gt;0,H35,"")))</f>
        <v/>
      </c>
      <c r="I43" s="38"/>
      <c r="J43" s="38">
        <f>VLOOKUP(B43,ADMIN2026!$B$64:$E$73,2,FALSE)*IF(G43="DQ",0,1)*IF(G43="DNF",0,1)*IF(G43="DNS",0,1)*IF(G43="",0,1)</f>
        <v>0</v>
      </c>
      <c r="K43" s="94">
        <f t="shared" si="37"/>
        <v>0</v>
      </c>
      <c r="L43" s="38">
        <f>IF(D43="",0,IF(G43="NT",0,IF(G43="DQ",0,IF(G43="DNF",0,IF(G43="DNS",0,IF(F43+G43&lt;0.1,0,IF(60*F43+G43&gt;VLOOKUP(A35,ADMIN2026!$B$91:$D$109,3,FALSE),0,ADMIN2026!$D$89)))))))</f>
        <v>0</v>
      </c>
      <c r="M43">
        <f t="shared" si="38"/>
        <v>0</v>
      </c>
      <c r="N43" s="8">
        <f t="shared" si="39"/>
        <v>0</v>
      </c>
      <c r="O43" s="8">
        <f t="shared" si="35"/>
        <v>0</v>
      </c>
      <c r="P43" s="8">
        <f t="shared" si="40"/>
        <v>0</v>
      </c>
      <c r="Q43" s="7">
        <f t="shared" si="41"/>
        <v>0</v>
      </c>
      <c r="R43" s="7">
        <f t="shared" si="42"/>
        <v>0</v>
      </c>
      <c r="S43" s="7">
        <f t="shared" si="43"/>
        <v>0</v>
      </c>
      <c r="T43" s="7">
        <f t="shared" si="44"/>
        <v>0</v>
      </c>
      <c r="U43" s="7">
        <f t="shared" si="45"/>
        <v>0</v>
      </c>
      <c r="V43" t="str">
        <f t="shared" si="46"/>
        <v/>
      </c>
      <c r="W43" t="str">
        <f t="shared" si="47"/>
        <v/>
      </c>
      <c r="X43" t="str">
        <f>IF(ADMIN2026!$G$8="Photo-finish timing",W43,V43)</f>
        <v/>
      </c>
      <c r="Y43" s="66" t="str">
        <f>IF(E43="","",IF(ADMIN2026!$G$8=ADMIN2026!$D$8,"",IF(P43&gt;0.5,"error 1/100th entry noted","")))</f>
        <v/>
      </c>
      <c r="AC43">
        <f t="shared" si="48"/>
        <v>0</v>
      </c>
      <c r="AD43">
        <f t="shared" si="36"/>
        <v>0</v>
      </c>
      <c r="AE43">
        <f t="shared" si="36"/>
        <v>0</v>
      </c>
      <c r="AF43">
        <f t="shared" si="36"/>
        <v>0</v>
      </c>
      <c r="AG43">
        <f t="shared" si="36"/>
        <v>0</v>
      </c>
      <c r="AH43">
        <f t="shared" si="36"/>
        <v>0</v>
      </c>
      <c r="AI43">
        <f t="shared" si="36"/>
        <v>0</v>
      </c>
      <c r="AJ43">
        <f t="shared" si="36"/>
        <v>0</v>
      </c>
    </row>
    <row r="44" spans="1:36">
      <c r="B44" s="94">
        <v>8</v>
      </c>
      <c r="C44" s="38" t="str">
        <f>IF(D44="","",HLOOKUP(D44,ADMIN2026!$B$146:$L$214,H44,FALSE))</f>
        <v/>
      </c>
      <c r="D44" s="38" t="str">
        <f>IF(E44="","",VLOOKUP(E44,ADMIN2026!$B$112:$D$141,2,FALSE))</f>
        <v/>
      </c>
      <c r="E44" s="4"/>
      <c r="F44" s="4"/>
      <c r="G44" s="6"/>
      <c r="H44" s="38" t="str">
        <f>IF(E44&gt;101,H35+2*I35,IF(E44&gt;10,H35+I35,IF(E44&gt;0,H35,"")))</f>
        <v/>
      </c>
      <c r="I44" s="38"/>
      <c r="J44" s="38">
        <f>VLOOKUP(B44,ADMIN2026!$B$64:$E$73,2,FALSE)*IF(G44="DQ",0,1)*IF(G44="DNF",0,1)*IF(G44="DNS",0,1)*IF(G44="",0,1)</f>
        <v>0</v>
      </c>
      <c r="K44" s="94">
        <f t="shared" si="37"/>
        <v>0</v>
      </c>
      <c r="L44" s="38">
        <f>IF(D44="",0,IF(G44="NT",0,IF(G44="DQ",0,IF(G44="DNF",0,IF(G44="DNS",0,IF(F44+G44&lt;0.1,0,IF(60*F44+G44&gt;VLOOKUP(A35,ADMIN2026!$B$91:$D$109,3,FALSE),0,ADMIN2026!$D$89)))))))</f>
        <v>0</v>
      </c>
      <c r="M44">
        <f t="shared" si="38"/>
        <v>0</v>
      </c>
      <c r="N44" s="8">
        <f t="shared" si="39"/>
        <v>0</v>
      </c>
      <c r="O44" s="8">
        <f t="shared" si="35"/>
        <v>0</v>
      </c>
      <c r="P44" s="8">
        <f t="shared" si="40"/>
        <v>0</v>
      </c>
      <c r="Q44" s="7">
        <f t="shared" si="41"/>
        <v>0</v>
      </c>
      <c r="R44" s="7">
        <f t="shared" si="42"/>
        <v>0</v>
      </c>
      <c r="S44" s="7">
        <f t="shared" si="43"/>
        <v>0</v>
      </c>
      <c r="T44" s="7">
        <f t="shared" si="44"/>
        <v>0</v>
      </c>
      <c r="U44" s="7">
        <f t="shared" si="45"/>
        <v>0</v>
      </c>
      <c r="V44" t="str">
        <f t="shared" si="46"/>
        <v/>
      </c>
      <c r="W44" t="str">
        <f t="shared" si="47"/>
        <v/>
      </c>
      <c r="X44" t="str">
        <f>IF(ADMIN2026!$G$8="Photo-finish timing",W44,V44)</f>
        <v/>
      </c>
      <c r="Y44" s="66" t="str">
        <f>IF(E44="","",IF(ADMIN2026!$G$8=ADMIN2026!$D$8,"",IF(P44&gt;0.5,"error 1/100th entry noted","")))</f>
        <v/>
      </c>
      <c r="AC44">
        <f t="shared" si="48"/>
        <v>0</v>
      </c>
      <c r="AD44">
        <f t="shared" si="36"/>
        <v>0</v>
      </c>
      <c r="AE44">
        <f t="shared" si="36"/>
        <v>0</v>
      </c>
      <c r="AF44">
        <f t="shared" si="36"/>
        <v>0</v>
      </c>
      <c r="AG44">
        <f t="shared" si="36"/>
        <v>0</v>
      </c>
      <c r="AH44">
        <f t="shared" si="36"/>
        <v>0</v>
      </c>
      <c r="AI44">
        <f t="shared" si="36"/>
        <v>0</v>
      </c>
      <c r="AJ44">
        <f t="shared" si="36"/>
        <v>0</v>
      </c>
    </row>
    <row r="45" spans="1:36">
      <c r="A45" s="3" t="s">
        <v>0</v>
      </c>
      <c r="B45" s="3"/>
      <c r="C45" s="3"/>
      <c r="D45" s="3"/>
      <c r="E45" s="3"/>
      <c r="F45" s="3"/>
      <c r="G45" s="67"/>
      <c r="H45" s="3" t="str">
        <f>H34</f>
        <v>line base</v>
      </c>
      <c r="I45" s="3" t="str">
        <f>I34</f>
        <v>step</v>
      </c>
      <c r="J45" s="3"/>
      <c r="K45" s="3"/>
      <c r="L45" s="3"/>
      <c r="M45" s="3"/>
      <c r="N45" s="3"/>
      <c r="O45" s="3"/>
      <c r="P45" s="3"/>
      <c r="Q45" s="3"/>
      <c r="R45" s="3"/>
      <c r="S45" s="3"/>
      <c r="T45" s="3"/>
      <c r="U45" s="3"/>
      <c r="V45" s="3"/>
      <c r="W45" s="3"/>
      <c r="X45" s="3"/>
      <c r="Y45" s="3"/>
      <c r="Z45" s="3"/>
      <c r="AA45" s="3"/>
    </row>
    <row r="46" spans="1:36">
      <c r="A46" s="3">
        <f>C34</f>
        <v>5000</v>
      </c>
      <c r="B46" s="37" t="s">
        <v>286</v>
      </c>
      <c r="C46" s="37"/>
      <c r="D46" s="37"/>
      <c r="E46" s="37"/>
      <c r="F46" s="37" t="str">
        <f t="shared" ref="F46:G46" si="49">F35</f>
        <v>Perf. Minutes</v>
      </c>
      <c r="G46" s="63" t="str">
        <f t="shared" si="49"/>
        <v>Perf. Seconds</v>
      </c>
      <c r="H46" s="37">
        <f>VLOOKUP(A46,ADMIN2026!$B$146:$M$166,12,FALSE)</f>
        <v>9</v>
      </c>
      <c r="I46" s="37">
        <f>$I$3</f>
        <v>24</v>
      </c>
      <c r="J46" s="37" t="s">
        <v>79</v>
      </c>
      <c r="K46" s="37" t="s">
        <v>59</v>
      </c>
      <c r="L46" s="37" t="s">
        <v>83</v>
      </c>
      <c r="M46" s="3" t="s">
        <v>132</v>
      </c>
      <c r="N46" s="3" t="s">
        <v>132</v>
      </c>
      <c r="O46" s="3" t="s">
        <v>133</v>
      </c>
      <c r="P46" s="3" t="s">
        <v>193</v>
      </c>
      <c r="Q46" s="3" t="s">
        <v>137</v>
      </c>
      <c r="R46" s="3" t="s">
        <v>192</v>
      </c>
      <c r="S46" s="3" t="s">
        <v>134</v>
      </c>
      <c r="T46" s="3" t="s">
        <v>135</v>
      </c>
      <c r="U46" s="3" t="s">
        <v>194</v>
      </c>
      <c r="V46" s="3" t="s">
        <v>195</v>
      </c>
      <c r="W46" s="3" t="s">
        <v>197</v>
      </c>
      <c r="X46" s="3" t="s">
        <v>136</v>
      </c>
      <c r="Y46" s="3" t="s">
        <v>236</v>
      </c>
      <c r="Z46" s="3"/>
      <c r="AA46" s="3"/>
    </row>
    <row r="47" spans="1:36">
      <c r="A47" s="64" t="str">
        <f>$A$4</f>
        <v>MEN</v>
      </c>
      <c r="B47" s="37" t="s">
        <v>59</v>
      </c>
      <c r="C47" s="37" t="s">
        <v>60</v>
      </c>
      <c r="D47" s="37" t="s">
        <v>61</v>
      </c>
      <c r="E47" s="37" t="s">
        <v>108</v>
      </c>
      <c r="F47" s="37" t="str">
        <f t="shared" ref="F47:G47" si="50">F36</f>
        <v>Whole mins.</v>
      </c>
      <c r="G47" s="63" t="str">
        <f t="shared" si="50"/>
        <v>xx.yy or xx.y</v>
      </c>
      <c r="H47" s="37" t="str">
        <f>H36</f>
        <v>line to look up</v>
      </c>
      <c r="I47" s="37"/>
      <c r="J47" s="37" t="s">
        <v>80</v>
      </c>
      <c r="K47" s="37" t="s">
        <v>80</v>
      </c>
      <c r="L47" s="37" t="s">
        <v>80</v>
      </c>
      <c r="M47" s="3" t="s">
        <v>192</v>
      </c>
      <c r="N47" s="3" t="s">
        <v>130</v>
      </c>
      <c r="O47" s="3" t="s">
        <v>130</v>
      </c>
      <c r="P47" s="3" t="s">
        <v>130</v>
      </c>
      <c r="Q47" s="3" t="s">
        <v>131</v>
      </c>
      <c r="R47" s="3" t="s">
        <v>131</v>
      </c>
      <c r="S47" s="3" t="s">
        <v>131</v>
      </c>
      <c r="T47" s="3" t="s">
        <v>131</v>
      </c>
      <c r="U47" s="3" t="s">
        <v>131</v>
      </c>
      <c r="V47" s="3" t="s">
        <v>196</v>
      </c>
      <c r="W47" s="3" t="s">
        <v>196</v>
      </c>
      <c r="X47" s="3" t="s">
        <v>146</v>
      </c>
      <c r="Y47" s="3" t="s">
        <v>237</v>
      </c>
      <c r="Z47" s="3"/>
      <c r="AA47" s="3"/>
      <c r="AC47" t="str">
        <f>ADMIN2026!$D$12</f>
        <v>B&amp;R</v>
      </c>
      <c r="AD47" t="str">
        <f>ADMIN2026!$D$13</f>
        <v>Chelt</v>
      </c>
      <c r="AE47" t="str">
        <f>ADMIN2026!$D$14</f>
        <v>D&amp;S</v>
      </c>
      <c r="AF47" t="str">
        <f>ADMIN2026!$D$15</f>
        <v>HereF</v>
      </c>
      <c r="AG47" t="str">
        <f>ADMIN2026!$D$16</f>
        <v>K&amp;S</v>
      </c>
      <c r="AH47" t="str">
        <f>ADMIN2026!$D$17</f>
        <v>Tipton</v>
      </c>
      <c r="AI47" t="str">
        <f>ADMIN2026!$D$18</f>
        <v>Worc</v>
      </c>
      <c r="AJ47" t="str">
        <f>ADMIN2026!$D$19</f>
        <v>Yate</v>
      </c>
    </row>
    <row r="48" spans="1:36">
      <c r="B48" s="94">
        <v>1</v>
      </c>
      <c r="C48" s="38" t="str">
        <f>IF(D48="","",HLOOKUP(D48,ADMIN2026!$B$146:$L$214,H48,FALSE))</f>
        <v/>
      </c>
      <c r="D48" s="38" t="str">
        <f>IF(E48="","",VLOOKUP(E48,ADMIN2026!$B$112:$D$141,2,FALSE))</f>
        <v/>
      </c>
      <c r="E48" s="4"/>
      <c r="F48" s="4"/>
      <c r="G48" s="6"/>
      <c r="H48" s="38" t="str">
        <f>IF(E48&gt;101,H46+2*I46,IF(E48&gt;10,H46+I46,IF(E48&gt;0,H46,"")))</f>
        <v/>
      </c>
      <c r="I48" s="38"/>
      <c r="J48" s="38">
        <f>VLOOKUP(B48,ADMIN2026!$B$64:$F$79,3,FALSE)*IF(G48="DQ",0,1)*IF(G48="DNF",0,1)*IF(G48="DNS",0,1)*IF(G48="",0,1)</f>
        <v>0</v>
      </c>
      <c r="K48" s="94">
        <f>J48</f>
        <v>0</v>
      </c>
      <c r="L48" s="38">
        <f>IF(D48="",0,IF(G48="NT",0,IF(G48="DQ",0,IF(G48="DNF",0,IF(G48="DNS",0,IF(F48+G48&lt;0.1,0,IF(60*F48+G48&gt;VLOOKUP(A46,ADMIN2026!$B$91:$D$109,3,FALSE),0,ADMIN2026!$D$89)))))))</f>
        <v>0</v>
      </c>
      <c r="M48">
        <f>INT(G48/10)</f>
        <v>0</v>
      </c>
      <c r="N48" s="8">
        <f>INT(G48)-10*M48</f>
        <v>0</v>
      </c>
      <c r="O48" s="8">
        <f t="shared" ref="O48:O55" si="51">INT((INT(10*(G48-N48-10*M48)+0.001))/1)</f>
        <v>0</v>
      </c>
      <c r="P48" s="8">
        <f>INT(100*(G48-N48-10*M48-O48/10)+0.5)</f>
        <v>0</v>
      </c>
      <c r="Q48" s="7">
        <f>F48</f>
        <v>0</v>
      </c>
      <c r="R48" s="7">
        <f>M48</f>
        <v>0</v>
      </c>
      <c r="S48" s="7">
        <f>N48</f>
        <v>0</v>
      </c>
      <c r="T48" s="7">
        <f>O48</f>
        <v>0</v>
      </c>
      <c r="U48" s="7">
        <f>P48</f>
        <v>0</v>
      </c>
      <c r="V48" t="str">
        <f>IF(G48="DQ","DQ",IF(G48="NT","NT",IF(G48="DNF","DNF",IF(G48="DNS","DNS",IF(D48="","",IF(F48="",IF(M48&gt;0,CONCATENATE(R48,S48,".",T48),CONCATENATE(S48,".",T48)),CONCATENATE(Q48,":",R48,S48,".",T48)))))))</f>
        <v/>
      </c>
      <c r="W48" t="str">
        <f>IF(G48="DQ","DQ",IF(G48="NT","NT",IF(G48="DNF","DNF",IF(G48="DNS","DNS",IF(D48="","",IF(F48="",IF(M48&gt;0,CONCATENATE(R48,S48,".",T48,U48),CONCATENATE(S48,".",T48,U48)),CONCATENATE(Q48,":",R48,S48,".",T48,U48)))))))</f>
        <v/>
      </c>
      <c r="X48" t="str">
        <f>IF(ADMIN2026!$G$8="Photo-finish timing",W48,V48)</f>
        <v/>
      </c>
      <c r="Y48" s="66" t="str">
        <f>IF(E48="","",IF(ADMIN2026!$G$8=ADMIN2026!$D$8,"",IF(P48&gt;0.5,"error 1/100th entry noted","")))</f>
        <v/>
      </c>
      <c r="AC48">
        <f>IF($D48=AC$1,$K48+$L48,0)</f>
        <v>0</v>
      </c>
      <c r="AD48">
        <f t="shared" ref="AD48:AJ55" si="52">IF($D48=AD$1,$K48+$L48,0)</f>
        <v>0</v>
      </c>
      <c r="AE48">
        <f t="shared" si="52"/>
        <v>0</v>
      </c>
      <c r="AF48">
        <f t="shared" si="52"/>
        <v>0</v>
      </c>
      <c r="AG48">
        <f t="shared" si="52"/>
        <v>0</v>
      </c>
      <c r="AH48">
        <f t="shared" si="52"/>
        <v>0</v>
      </c>
      <c r="AI48">
        <f t="shared" si="52"/>
        <v>0</v>
      </c>
      <c r="AJ48">
        <f t="shared" si="52"/>
        <v>0</v>
      </c>
    </row>
    <row r="49" spans="2:36">
      <c r="B49" s="94">
        <v>2</v>
      </c>
      <c r="C49" s="38" t="str">
        <f>IF(D49="","",HLOOKUP(D49,ADMIN2026!$B$146:$L$214,H49,FALSE))</f>
        <v/>
      </c>
      <c r="D49" s="38" t="str">
        <f>IF(E49="","",VLOOKUP(E49,ADMIN2026!$B$112:$D$141,2,FALSE))</f>
        <v/>
      </c>
      <c r="E49" s="4"/>
      <c r="F49" s="4"/>
      <c r="G49" s="6"/>
      <c r="H49" s="38" t="str">
        <f>IF(E49&gt;101,H46+2*I46,IF(E49&gt;10,H46+I46,IF(E49&gt;0,H46,"")))</f>
        <v/>
      </c>
      <c r="I49" s="38"/>
      <c r="J49" s="38">
        <f>VLOOKUP(B49,ADMIN2026!$B$64:$F$79,3,FALSE)*IF(G49="DQ",0,1)*IF(G49="DNF",0,1)*IF(G49="DNS",0,1)*IF(G49="",0,1)</f>
        <v>0</v>
      </c>
      <c r="K49" s="94">
        <f t="shared" ref="K49:K55" si="53">J49</f>
        <v>0</v>
      </c>
      <c r="L49" s="38">
        <f>IF(D49="",0,IF(G49="NT",0,IF(G49="DQ",0,IF(G49="DNF",0,IF(G49="DNS",0,IF(F49+G49&lt;0.1,0,IF(60*F49+G49&gt;VLOOKUP(A46,ADMIN2026!$B$91:$D$109,3,FALSE),0,ADMIN2026!$D$89)))))))</f>
        <v>0</v>
      </c>
      <c r="M49">
        <f t="shared" ref="M49:M55" si="54">INT(G49/10)</f>
        <v>0</v>
      </c>
      <c r="N49" s="8">
        <f t="shared" ref="N49:N55" si="55">INT(G49)-10*M49</f>
        <v>0</v>
      </c>
      <c r="O49" s="8">
        <f t="shared" si="51"/>
        <v>0</v>
      </c>
      <c r="P49" s="8">
        <f t="shared" ref="P49:P55" si="56">INT(100*(G49-N49-10*M49-O49/10)+0.5)</f>
        <v>0</v>
      </c>
      <c r="Q49" s="7">
        <f t="shared" ref="Q49:Q55" si="57">F49</f>
        <v>0</v>
      </c>
      <c r="R49" s="7">
        <f t="shared" ref="R49:R55" si="58">M49</f>
        <v>0</v>
      </c>
      <c r="S49" s="7">
        <f t="shared" ref="S49:S55" si="59">N49</f>
        <v>0</v>
      </c>
      <c r="T49" s="7">
        <f t="shared" ref="T49:T55" si="60">O49</f>
        <v>0</v>
      </c>
      <c r="U49" s="7">
        <f t="shared" ref="U49:U55" si="61">P49</f>
        <v>0</v>
      </c>
      <c r="V49" t="str">
        <f t="shared" ref="V49:V55" si="62">IF(G49="DQ","DQ",IF(G49="NT","NT",IF(G49="DNF","DNF",IF(G49="DNS","DNS",IF(D49="","",IF(F49="",IF(M49&gt;0,CONCATENATE(R49,S49,".",T49),CONCATENATE(S49,".",T49)),CONCATENATE(Q49,":",R49,S49,".",T49)))))))</f>
        <v/>
      </c>
      <c r="W49" t="str">
        <f t="shared" ref="W49:W55" si="63">IF(G49="DQ","DQ",IF(G49="NT","NT",IF(G49="DNF","DNF",IF(G49="DNS","DNS",IF(D49="","",IF(F49="",IF(M49&gt;0,CONCATENATE(R49,S49,".",T49,U49),CONCATENATE(S49,".",T49,U49)),CONCATENATE(Q49,":",R49,S49,".",T49,U49)))))))</f>
        <v/>
      </c>
      <c r="X49" t="str">
        <f>IF(ADMIN2026!$G$8="Photo-finish timing",W49,V49)</f>
        <v/>
      </c>
      <c r="Y49" s="66" t="str">
        <f>IF(E49="","",IF(ADMIN2026!$G$8=ADMIN2026!$D$8,"",IF(P49&gt;0.5,"error 1/100th entry noted","")))</f>
        <v/>
      </c>
      <c r="AC49">
        <f t="shared" ref="AC49:AC55" si="64">IF($D49=AC$1,$K49+$L49,0)</f>
        <v>0</v>
      </c>
      <c r="AD49">
        <f t="shared" si="52"/>
        <v>0</v>
      </c>
      <c r="AE49">
        <f t="shared" si="52"/>
        <v>0</v>
      </c>
      <c r="AF49">
        <f t="shared" si="52"/>
        <v>0</v>
      </c>
      <c r="AG49">
        <f t="shared" si="52"/>
        <v>0</v>
      </c>
      <c r="AH49">
        <f t="shared" si="52"/>
        <v>0</v>
      </c>
      <c r="AI49">
        <f t="shared" si="52"/>
        <v>0</v>
      </c>
      <c r="AJ49">
        <f t="shared" si="52"/>
        <v>0</v>
      </c>
    </row>
    <row r="50" spans="2:36">
      <c r="B50" s="94">
        <v>3</v>
      </c>
      <c r="C50" s="38" t="str">
        <f>IF(D50="","",HLOOKUP(D50,ADMIN2026!$B$146:$L$214,H50,FALSE))</f>
        <v/>
      </c>
      <c r="D50" s="38" t="str">
        <f>IF(E50="","",VLOOKUP(E50,ADMIN2026!$B$112:$D$141,2,FALSE))</f>
        <v/>
      </c>
      <c r="E50" s="4"/>
      <c r="F50" s="4"/>
      <c r="G50" s="6"/>
      <c r="H50" s="38" t="str">
        <f>IF(E50&gt;101,H46+2*I46,IF(E50&gt;10,H46+I46,IF(E50&gt;0,H46,"")))</f>
        <v/>
      </c>
      <c r="I50" s="38"/>
      <c r="J50" s="38">
        <f>VLOOKUP(B50,ADMIN2026!$B$64:$F$79,3,FALSE)*IF(G50="DQ",0,1)*IF(G50="DNF",0,1)*IF(G50="DNS",0,1)*IF(G50="",0,1)</f>
        <v>0</v>
      </c>
      <c r="K50" s="94">
        <f t="shared" si="53"/>
        <v>0</v>
      </c>
      <c r="L50" s="38">
        <f>IF(D50="",0,IF(G50="NT",0,IF(G50="DQ",0,IF(G50="DNF",0,IF(G50="DNS",0,IF(F50+G50&lt;0.1,0,IF(60*F50+G50&gt;VLOOKUP(A46,ADMIN2026!$B$91:$D$109,3,FALSE),0,ADMIN2026!$D$89)))))))</f>
        <v>0</v>
      </c>
      <c r="M50">
        <f t="shared" si="54"/>
        <v>0</v>
      </c>
      <c r="N50" s="8">
        <f t="shared" si="55"/>
        <v>0</v>
      </c>
      <c r="O50" s="8">
        <f t="shared" si="51"/>
        <v>0</v>
      </c>
      <c r="P50" s="8">
        <f t="shared" si="56"/>
        <v>0</v>
      </c>
      <c r="Q50" s="7">
        <f t="shared" si="57"/>
        <v>0</v>
      </c>
      <c r="R50" s="7">
        <f t="shared" si="58"/>
        <v>0</v>
      </c>
      <c r="S50" s="7">
        <f t="shared" si="59"/>
        <v>0</v>
      </c>
      <c r="T50" s="7">
        <f t="shared" si="60"/>
        <v>0</v>
      </c>
      <c r="U50" s="7">
        <f t="shared" si="61"/>
        <v>0</v>
      </c>
      <c r="V50" t="str">
        <f t="shared" si="62"/>
        <v/>
      </c>
      <c r="W50" t="str">
        <f t="shared" si="63"/>
        <v/>
      </c>
      <c r="X50" t="str">
        <f>IF(ADMIN2026!$G$8="Photo-finish timing",W50,V50)</f>
        <v/>
      </c>
      <c r="Y50" s="66" t="str">
        <f>IF(E50="","",IF(ADMIN2026!$G$8=ADMIN2026!$D$8,"",IF(P50&gt;0.5,"error 1/100th entry noted","")))</f>
        <v/>
      </c>
      <c r="AC50">
        <f t="shared" si="64"/>
        <v>0</v>
      </c>
      <c r="AD50">
        <f t="shared" si="52"/>
        <v>0</v>
      </c>
      <c r="AE50">
        <f t="shared" si="52"/>
        <v>0</v>
      </c>
      <c r="AF50">
        <f t="shared" si="52"/>
        <v>0</v>
      </c>
      <c r="AG50">
        <f t="shared" si="52"/>
        <v>0</v>
      </c>
      <c r="AH50">
        <f t="shared" si="52"/>
        <v>0</v>
      </c>
      <c r="AI50">
        <f t="shared" si="52"/>
        <v>0</v>
      </c>
      <c r="AJ50">
        <f t="shared" si="52"/>
        <v>0</v>
      </c>
    </row>
    <row r="51" spans="2:36">
      <c r="B51" s="94">
        <v>4</v>
      </c>
      <c r="C51" s="38" t="str">
        <f>IF(D51="","",HLOOKUP(D51,ADMIN2026!$B$146:$L$214,H51,FALSE))</f>
        <v/>
      </c>
      <c r="D51" s="38" t="str">
        <f>IF(E51="","",VLOOKUP(E51,ADMIN2026!$B$112:$D$141,2,FALSE))</f>
        <v/>
      </c>
      <c r="E51" s="4"/>
      <c r="F51" s="4"/>
      <c r="G51" s="6"/>
      <c r="H51" s="38" t="str">
        <f>IF(E51&gt;101,H46+2*I46,IF(E51&gt;10,H46+I46,IF(E51&gt;0,H46,"")))</f>
        <v/>
      </c>
      <c r="I51" s="38"/>
      <c r="J51" s="38">
        <f>VLOOKUP(B51,ADMIN2026!$B$64:$F$79,3,FALSE)*IF(G51="DQ",0,1)*IF(G51="DNF",0,1)*IF(G51="DNS",0,1)*IF(G51="",0,1)</f>
        <v>0</v>
      </c>
      <c r="K51" s="94">
        <f t="shared" si="53"/>
        <v>0</v>
      </c>
      <c r="L51" s="38">
        <f>IF(D51="",0,IF(G51="NT",0,IF(G51="DQ",0,IF(G51="DNF",0,IF(G51="DNS",0,IF(F51+G51&lt;0.1,0,IF(60*F51+G51&gt;VLOOKUP(A46,ADMIN2026!$B$91:$D$109,3,FALSE),0,ADMIN2026!$D$89)))))))</f>
        <v>0</v>
      </c>
      <c r="M51">
        <f t="shared" si="54"/>
        <v>0</v>
      </c>
      <c r="N51" s="8">
        <f t="shared" si="55"/>
        <v>0</v>
      </c>
      <c r="O51" s="8">
        <f t="shared" si="51"/>
        <v>0</v>
      </c>
      <c r="P51" s="8">
        <f t="shared" si="56"/>
        <v>0</v>
      </c>
      <c r="Q51" s="7">
        <f t="shared" si="57"/>
        <v>0</v>
      </c>
      <c r="R51" s="7">
        <f t="shared" si="58"/>
        <v>0</v>
      </c>
      <c r="S51" s="7">
        <f t="shared" si="59"/>
        <v>0</v>
      </c>
      <c r="T51" s="7">
        <f t="shared" si="60"/>
        <v>0</v>
      </c>
      <c r="U51" s="7">
        <f t="shared" si="61"/>
        <v>0</v>
      </c>
      <c r="V51" t="str">
        <f t="shared" si="62"/>
        <v/>
      </c>
      <c r="W51" t="str">
        <f t="shared" si="63"/>
        <v/>
      </c>
      <c r="X51" t="str">
        <f>IF(ADMIN2026!$G$8="Photo-finish timing",W51,V51)</f>
        <v/>
      </c>
      <c r="Y51" s="66" t="str">
        <f>IF(E51="","",IF(ADMIN2026!$G$8=ADMIN2026!$D$8,"",IF(P51&gt;0.5,"error 1/100th entry noted","")))</f>
        <v/>
      </c>
      <c r="AC51">
        <f t="shared" si="64"/>
        <v>0</v>
      </c>
      <c r="AD51">
        <f t="shared" si="52"/>
        <v>0</v>
      </c>
      <c r="AE51">
        <f t="shared" si="52"/>
        <v>0</v>
      </c>
      <c r="AF51">
        <f t="shared" si="52"/>
        <v>0</v>
      </c>
      <c r="AG51">
        <f t="shared" si="52"/>
        <v>0</v>
      </c>
      <c r="AH51">
        <f t="shared" si="52"/>
        <v>0</v>
      </c>
      <c r="AI51">
        <f t="shared" si="52"/>
        <v>0</v>
      </c>
      <c r="AJ51">
        <f t="shared" si="52"/>
        <v>0</v>
      </c>
    </row>
    <row r="52" spans="2:36">
      <c r="B52" s="94">
        <v>5</v>
      </c>
      <c r="C52" s="38" t="str">
        <f>IF(D52="","",HLOOKUP(D52,ADMIN2026!$B$146:$L$214,H52,FALSE))</f>
        <v/>
      </c>
      <c r="D52" s="38" t="str">
        <f>IF(E52="","",VLOOKUP(E52,ADMIN2026!$B$112:$D$141,2,FALSE))</f>
        <v/>
      </c>
      <c r="E52" s="4"/>
      <c r="F52" s="4"/>
      <c r="G52" s="6"/>
      <c r="H52" s="38" t="str">
        <f>IF(E52&gt;101,H46+2*I46,IF(E52&gt;10,H46+I46,IF(E52&gt;0,H46,"")))</f>
        <v/>
      </c>
      <c r="I52" s="38"/>
      <c r="J52" s="38">
        <f>VLOOKUP(B52,ADMIN2026!$B$64:$F$79,3,FALSE)*IF(G52="DQ",0,1)*IF(G52="DNF",0,1)*IF(G52="DNS",0,1)*IF(G52="",0,1)</f>
        <v>0</v>
      </c>
      <c r="K52" s="94">
        <f t="shared" si="53"/>
        <v>0</v>
      </c>
      <c r="L52" s="38">
        <f>IF(D52="",0,IF(G52="NT",0,IF(G52="DQ",0,IF(G52="DNF",0,IF(G52="DNS",0,IF(F52+G52&lt;0.1,0,IF(60*F52+G52&gt;VLOOKUP(A46,ADMIN2026!$B$91:$D$109,3,FALSE),0,ADMIN2026!$D$89)))))))</f>
        <v>0</v>
      </c>
      <c r="M52">
        <f t="shared" si="54"/>
        <v>0</v>
      </c>
      <c r="N52" s="8">
        <f t="shared" si="55"/>
        <v>0</v>
      </c>
      <c r="O52" s="8">
        <f t="shared" si="51"/>
        <v>0</v>
      </c>
      <c r="P52" s="8">
        <f t="shared" si="56"/>
        <v>0</v>
      </c>
      <c r="Q52" s="7">
        <f t="shared" si="57"/>
        <v>0</v>
      </c>
      <c r="R52" s="7">
        <f t="shared" si="58"/>
        <v>0</v>
      </c>
      <c r="S52" s="7">
        <f t="shared" si="59"/>
        <v>0</v>
      </c>
      <c r="T52" s="7">
        <f t="shared" si="60"/>
        <v>0</v>
      </c>
      <c r="U52" s="7">
        <f t="shared" si="61"/>
        <v>0</v>
      </c>
      <c r="V52" t="str">
        <f t="shared" si="62"/>
        <v/>
      </c>
      <c r="W52" t="str">
        <f t="shared" si="63"/>
        <v/>
      </c>
      <c r="X52" t="str">
        <f>IF(ADMIN2026!$G$8="Photo-finish timing",W52,V52)</f>
        <v/>
      </c>
      <c r="Y52" s="66" t="str">
        <f>IF(E52="","",IF(ADMIN2026!$G$8=ADMIN2026!$D$8,"",IF(P52&gt;0.5,"error 1/100th entry noted","")))</f>
        <v/>
      </c>
      <c r="AC52">
        <f t="shared" si="64"/>
        <v>0</v>
      </c>
      <c r="AD52">
        <f t="shared" si="52"/>
        <v>0</v>
      </c>
      <c r="AE52">
        <f t="shared" si="52"/>
        <v>0</v>
      </c>
      <c r="AF52">
        <f t="shared" si="52"/>
        <v>0</v>
      </c>
      <c r="AG52">
        <f t="shared" si="52"/>
        <v>0</v>
      </c>
      <c r="AH52">
        <f t="shared" si="52"/>
        <v>0</v>
      </c>
      <c r="AI52">
        <f t="shared" si="52"/>
        <v>0</v>
      </c>
      <c r="AJ52">
        <f t="shared" si="52"/>
        <v>0</v>
      </c>
    </row>
    <row r="53" spans="2:36">
      <c r="B53" s="94">
        <v>6</v>
      </c>
      <c r="C53" s="38" t="str">
        <f>IF(D53="","",HLOOKUP(D53,ADMIN2026!$B$146:$L$214,H53,FALSE))</f>
        <v/>
      </c>
      <c r="D53" s="38" t="str">
        <f>IF(E53="","",VLOOKUP(E53,ADMIN2026!$B$112:$D$141,2,FALSE))</f>
        <v/>
      </c>
      <c r="E53" s="4"/>
      <c r="F53" s="4"/>
      <c r="G53" s="6"/>
      <c r="H53" s="38" t="str">
        <f>IF(E53&gt;101,H46+2*I46,IF(E53&gt;10,H46+I46,IF(E53&gt;0,H46,"")))</f>
        <v/>
      </c>
      <c r="I53" s="38"/>
      <c r="J53" s="38">
        <f>VLOOKUP(B53,ADMIN2026!$B$64:$F$79,3,FALSE)*IF(G53="DQ",0,1)*IF(G53="DNF",0,1)*IF(G53="DNS",0,1)*IF(G53="",0,1)</f>
        <v>0</v>
      </c>
      <c r="K53" s="94">
        <f t="shared" si="53"/>
        <v>0</v>
      </c>
      <c r="L53" s="38">
        <f>IF(D53="",0,IF(G53="NT",0,IF(G53="DQ",0,IF(G53="DNF",0,IF(G53="DNS",0,IF(F53+G53&lt;0.1,0,IF(60*F53+G53&gt;VLOOKUP(A46,ADMIN2026!$B$91:$D$109,3,FALSE),0,ADMIN2026!$D$89)))))))</f>
        <v>0</v>
      </c>
      <c r="M53">
        <f t="shared" si="54"/>
        <v>0</v>
      </c>
      <c r="N53" s="8">
        <f t="shared" si="55"/>
        <v>0</v>
      </c>
      <c r="O53" s="8">
        <f t="shared" si="51"/>
        <v>0</v>
      </c>
      <c r="P53" s="8">
        <f t="shared" si="56"/>
        <v>0</v>
      </c>
      <c r="Q53" s="7">
        <f t="shared" si="57"/>
        <v>0</v>
      </c>
      <c r="R53" s="7">
        <f t="shared" si="58"/>
        <v>0</v>
      </c>
      <c r="S53" s="7">
        <f t="shared" si="59"/>
        <v>0</v>
      </c>
      <c r="T53" s="7">
        <f t="shared" si="60"/>
        <v>0</v>
      </c>
      <c r="U53" s="7">
        <f t="shared" si="61"/>
        <v>0</v>
      </c>
      <c r="V53" t="str">
        <f t="shared" si="62"/>
        <v/>
      </c>
      <c r="W53" t="str">
        <f t="shared" si="63"/>
        <v/>
      </c>
      <c r="X53" t="str">
        <f>IF(ADMIN2026!$G$8="Photo-finish timing",W53,V53)</f>
        <v/>
      </c>
      <c r="Y53" s="66" t="str">
        <f>IF(E53="","",IF(ADMIN2026!$G$8=ADMIN2026!$D$8,"",IF(P53&gt;0.5,"error 1/100th entry noted","")))</f>
        <v/>
      </c>
      <c r="AC53">
        <f t="shared" si="64"/>
        <v>0</v>
      </c>
      <c r="AD53">
        <f t="shared" si="52"/>
        <v>0</v>
      </c>
      <c r="AE53">
        <f t="shared" si="52"/>
        <v>0</v>
      </c>
      <c r="AF53">
        <f t="shared" si="52"/>
        <v>0</v>
      </c>
      <c r="AG53">
        <f t="shared" si="52"/>
        <v>0</v>
      </c>
      <c r="AH53">
        <f t="shared" si="52"/>
        <v>0</v>
      </c>
      <c r="AI53">
        <f t="shared" si="52"/>
        <v>0</v>
      </c>
      <c r="AJ53">
        <f t="shared" si="52"/>
        <v>0</v>
      </c>
    </row>
    <row r="54" spans="2:36">
      <c r="B54" s="94">
        <v>7</v>
      </c>
      <c r="C54" s="38" t="str">
        <f>IF(D54="","",HLOOKUP(D54,ADMIN2026!$B$146:$L$214,H54,FALSE))</f>
        <v/>
      </c>
      <c r="D54" s="38" t="str">
        <f>IF(E54="","",VLOOKUP(E54,ADMIN2026!$B$112:$D$141,2,FALSE))</f>
        <v/>
      </c>
      <c r="E54" s="4"/>
      <c r="F54" s="4"/>
      <c r="G54" s="6"/>
      <c r="H54" s="38" t="str">
        <f>IF(E54&gt;101,H46+2*I46,IF(E54&gt;10,H46+I46,IF(E54&gt;0,H46,"")))</f>
        <v/>
      </c>
      <c r="I54" s="38"/>
      <c r="J54" s="38">
        <f>VLOOKUP(B54,ADMIN2026!$B$64:$F$79,3,FALSE)*IF(G54="DQ",0,1)*IF(G54="DNF",0,1)*IF(G54="DNS",0,1)*IF(G54="",0,1)</f>
        <v>0</v>
      </c>
      <c r="K54" s="94">
        <f t="shared" si="53"/>
        <v>0</v>
      </c>
      <c r="L54" s="38">
        <f>IF(D54="",0,IF(G54="NT",0,IF(G54="DQ",0,IF(G54="DNF",0,IF(G54="DNS",0,IF(F54+G54&lt;0.1,0,IF(60*F54+G54&gt;VLOOKUP(A46,ADMIN2026!$B$91:$D$109,3,FALSE),0,ADMIN2026!$D$89)))))))</f>
        <v>0</v>
      </c>
      <c r="M54">
        <f t="shared" si="54"/>
        <v>0</v>
      </c>
      <c r="N54" s="8">
        <f t="shared" si="55"/>
        <v>0</v>
      </c>
      <c r="O54" s="8">
        <f t="shared" si="51"/>
        <v>0</v>
      </c>
      <c r="P54" s="8">
        <f t="shared" si="56"/>
        <v>0</v>
      </c>
      <c r="Q54" s="7">
        <f t="shared" si="57"/>
        <v>0</v>
      </c>
      <c r="R54" s="7">
        <f t="shared" si="58"/>
        <v>0</v>
      </c>
      <c r="S54" s="7">
        <f t="shared" si="59"/>
        <v>0</v>
      </c>
      <c r="T54" s="7">
        <f t="shared" si="60"/>
        <v>0</v>
      </c>
      <c r="U54" s="7">
        <f t="shared" si="61"/>
        <v>0</v>
      </c>
      <c r="V54" t="str">
        <f t="shared" si="62"/>
        <v/>
      </c>
      <c r="W54" t="str">
        <f t="shared" si="63"/>
        <v/>
      </c>
      <c r="X54" t="str">
        <f>IF(ADMIN2026!$G$8="Photo-finish timing",W54,V54)</f>
        <v/>
      </c>
      <c r="Y54" s="66" t="str">
        <f>IF(E54="","",IF(ADMIN2026!$G$8=ADMIN2026!$D$8,"",IF(P54&gt;0.5,"error 1/100th entry noted","")))</f>
        <v/>
      </c>
      <c r="AC54">
        <f t="shared" si="64"/>
        <v>0</v>
      </c>
      <c r="AD54">
        <f t="shared" si="52"/>
        <v>0</v>
      </c>
      <c r="AE54">
        <f t="shared" si="52"/>
        <v>0</v>
      </c>
      <c r="AF54">
        <f t="shared" si="52"/>
        <v>0</v>
      </c>
      <c r="AG54">
        <f t="shared" si="52"/>
        <v>0</v>
      </c>
      <c r="AH54">
        <f t="shared" si="52"/>
        <v>0</v>
      </c>
      <c r="AI54">
        <f t="shared" si="52"/>
        <v>0</v>
      </c>
      <c r="AJ54">
        <f t="shared" si="52"/>
        <v>0</v>
      </c>
    </row>
    <row r="55" spans="2:36">
      <c r="B55" s="94">
        <v>8</v>
      </c>
      <c r="C55" s="38" t="str">
        <f>IF(D55="","",HLOOKUP(D55,ADMIN2026!$B$146:$L$214,H55,FALSE))</f>
        <v/>
      </c>
      <c r="D55" s="38" t="str">
        <f>IF(E55="","",VLOOKUP(E55,ADMIN2026!$B$112:$D$141,2,FALSE))</f>
        <v/>
      </c>
      <c r="E55" s="4"/>
      <c r="F55" s="4"/>
      <c r="G55" s="6"/>
      <c r="H55" s="38" t="str">
        <f>IF(E55&gt;101,H46+2*I46,IF(E55&gt;10,H46+I46,IF(E55&gt;0,H46,"")))</f>
        <v/>
      </c>
      <c r="I55" s="38"/>
      <c r="J55" s="38">
        <f>VLOOKUP(B55,ADMIN2026!$B$64:$F$79,3,FALSE)*IF(G55="DQ",0,1)*IF(G55="DNF",0,1)*IF(G55="DNS",0,1)*IF(G55="",0,1)</f>
        <v>0</v>
      </c>
      <c r="K55" s="94">
        <f t="shared" si="53"/>
        <v>0</v>
      </c>
      <c r="L55" s="38">
        <f>IF(D55="",0,IF(G55="NT",0,IF(G55="DQ",0,IF(G55="DNF",0,IF(G55="DNS",0,IF(F55+G55&lt;0.1,0,IF(60*F55+G55&gt;VLOOKUP(A46,ADMIN2026!$B$91:$D$109,3,FALSE),0,ADMIN2026!$D$89)))))))</f>
        <v>0</v>
      </c>
      <c r="M55">
        <f t="shared" si="54"/>
        <v>0</v>
      </c>
      <c r="N55" s="8">
        <f t="shared" si="55"/>
        <v>0</v>
      </c>
      <c r="O55" s="8">
        <f t="shared" si="51"/>
        <v>0</v>
      </c>
      <c r="P55" s="8">
        <f t="shared" si="56"/>
        <v>0</v>
      </c>
      <c r="Q55" s="7">
        <f t="shared" si="57"/>
        <v>0</v>
      </c>
      <c r="R55" s="7">
        <f t="shared" si="58"/>
        <v>0</v>
      </c>
      <c r="S55" s="7">
        <f t="shared" si="59"/>
        <v>0</v>
      </c>
      <c r="T55" s="7">
        <f t="shared" si="60"/>
        <v>0</v>
      </c>
      <c r="U55" s="7">
        <f t="shared" si="61"/>
        <v>0</v>
      </c>
      <c r="V55" t="str">
        <f t="shared" si="62"/>
        <v/>
      </c>
      <c r="W55" t="str">
        <f t="shared" si="63"/>
        <v/>
      </c>
      <c r="X55" t="str">
        <f>IF(ADMIN2026!$G$8="Photo-finish timing",W55,V55)</f>
        <v/>
      </c>
      <c r="Y55" s="66" t="str">
        <f>IF(E55="","",IF(ADMIN2026!$G$8=ADMIN2026!$D$8,"",IF(P55&gt;0.5,"error 1/100th entry noted","")))</f>
        <v/>
      </c>
      <c r="AC55">
        <f t="shared" si="64"/>
        <v>0</v>
      </c>
      <c r="AD55">
        <f t="shared" si="52"/>
        <v>0</v>
      </c>
      <c r="AE55">
        <f t="shared" si="52"/>
        <v>0</v>
      </c>
      <c r="AF55">
        <f t="shared" si="52"/>
        <v>0</v>
      </c>
      <c r="AG55">
        <f t="shared" si="52"/>
        <v>0</v>
      </c>
      <c r="AH55">
        <f t="shared" si="52"/>
        <v>0</v>
      </c>
      <c r="AI55">
        <f t="shared" si="52"/>
        <v>0</v>
      </c>
      <c r="AJ55">
        <f t="shared" si="52"/>
        <v>0</v>
      </c>
    </row>
    <row r="56" spans="2:36">
      <c r="B56" s="94">
        <v>9</v>
      </c>
      <c r="C56" s="38" t="str">
        <f>IF(D56="","",HLOOKUP(D56,ADMIN2026!$B$146:$L$214,H56,FALSE))</f>
        <v/>
      </c>
      <c r="D56" s="38" t="str">
        <f>IF(E56="","",VLOOKUP(E56,ADMIN2026!$B$112:$D$141,2,FALSE))</f>
        <v/>
      </c>
      <c r="E56" s="4"/>
      <c r="F56" s="4"/>
      <c r="G56" s="6"/>
      <c r="H56" s="38" t="str">
        <f>IF(E56&gt;101,H46+2*I46,IF(E56&gt;10,H46+I46,IF(E56&gt;0,H46,"")))</f>
        <v/>
      </c>
      <c r="I56" s="38"/>
      <c r="J56" s="38">
        <f>VLOOKUP(B56,ADMIN2026!$B$64:$F$79,3,FALSE)*IF(G56="DQ",0,1)*IF(G56="DNF",0,1)*IF(G56="DNS",0,1)*IF(G56="",0,1)</f>
        <v>0</v>
      </c>
      <c r="K56" s="94">
        <f t="shared" ref="K56:K63" si="65">J56</f>
        <v>0</v>
      </c>
      <c r="L56" s="38">
        <f>IF(D56="",0,IF(G56="NT",0,IF(G56="DQ",0,IF(G56="DNF",0,IF(G56="DNS",0,IF(F56+G56&lt;0.1,0,IF(60*F56+G56&gt;VLOOKUP(A46,ADMIN2026!$B$91:$D$109,3,FALSE),0,ADMIN2026!$D$89)))))))</f>
        <v>0</v>
      </c>
      <c r="M56">
        <f t="shared" ref="M56:M63" si="66">INT(G56/10)</f>
        <v>0</v>
      </c>
      <c r="N56" s="8">
        <f t="shared" ref="N56:N63" si="67">INT(G56)-10*M56</f>
        <v>0</v>
      </c>
      <c r="O56" s="8">
        <f t="shared" ref="O56:O63" si="68">INT((INT(10*(G56-N56-10*M56)+0.001))/1)</f>
        <v>0</v>
      </c>
      <c r="P56" s="8">
        <f t="shared" ref="P56:P63" si="69">INT(100*(G56-N56-10*M56-O56/10)+0.5)</f>
        <v>0</v>
      </c>
      <c r="Q56" s="7">
        <f t="shared" ref="Q56:Q63" si="70">F56</f>
        <v>0</v>
      </c>
      <c r="R56" s="7">
        <f t="shared" ref="R56:R63" si="71">M56</f>
        <v>0</v>
      </c>
      <c r="S56" s="7">
        <f t="shared" ref="S56:S63" si="72">N56</f>
        <v>0</v>
      </c>
      <c r="T56" s="7">
        <f t="shared" ref="T56:T63" si="73">O56</f>
        <v>0</v>
      </c>
      <c r="U56" s="7">
        <f t="shared" ref="U56:U63" si="74">P56</f>
        <v>0</v>
      </c>
      <c r="V56" t="str">
        <f>IF(G56="DQ","DQ",IF(G56="NT","NT",IF(G56="DNF","DNF",IF(G56="DNS","DNS",IF(D56="","",IF(F56="",IF(M56&gt;0,CONCATENATE(R56,S56,".",T56),CONCATENATE(S56,".",T56)),CONCATENATE(Q56,":",R56,S56,".",T56)))))))</f>
        <v/>
      </c>
      <c r="W56" t="str">
        <f>IF(G56="DQ","DQ",IF(G56="NT","NT",IF(G56="DNF","DNF",IF(G56="DNS","DNS",IF(D56="","",IF(F56="",IF(M56&gt;0,CONCATENATE(R56,S56,".",T56,U56),CONCATENATE(S56,".",T56,U56)),CONCATENATE(Q56,":",R56,S56,".",T56,U56)))))))</f>
        <v/>
      </c>
      <c r="X56" t="str">
        <f>IF(ADMIN2026!$G$8="Photo-finish timing",W56,V56)</f>
        <v/>
      </c>
      <c r="Y56" s="66" t="str">
        <f>IF(E56="","",IF(ADMIN2026!$G$8=ADMIN2026!$D$8,"",IF(P56&gt;0.5,"error 1/100th entry noted","")))</f>
        <v/>
      </c>
      <c r="AC56">
        <f>IF($D56=AC$1,$K56+$L56,0)</f>
        <v>0</v>
      </c>
      <c r="AD56">
        <f t="shared" ref="AD56:AJ63" si="75">IF($D56=AD$1,$K56+$L56,0)</f>
        <v>0</v>
      </c>
      <c r="AE56">
        <f t="shared" si="75"/>
        <v>0</v>
      </c>
      <c r="AF56">
        <f t="shared" si="75"/>
        <v>0</v>
      </c>
      <c r="AG56">
        <f t="shared" si="75"/>
        <v>0</v>
      </c>
      <c r="AH56">
        <f t="shared" si="75"/>
        <v>0</v>
      </c>
      <c r="AI56">
        <f t="shared" si="75"/>
        <v>0</v>
      </c>
      <c r="AJ56">
        <f t="shared" si="75"/>
        <v>0</v>
      </c>
    </row>
    <row r="57" spans="2:36">
      <c r="B57" s="94">
        <v>10</v>
      </c>
      <c r="C57" s="38" t="str">
        <f>IF(D57="","",HLOOKUP(D57,ADMIN2026!$B$146:$L$214,H57,FALSE))</f>
        <v/>
      </c>
      <c r="D57" s="38" t="str">
        <f>IF(E57="","",VLOOKUP(E57,ADMIN2026!$B$112:$D$141,2,FALSE))</f>
        <v/>
      </c>
      <c r="E57" s="4"/>
      <c r="F57" s="4"/>
      <c r="G57" s="6"/>
      <c r="H57" s="38" t="str">
        <f>IF(E57&gt;101,H46+2*I46,IF(E57&gt;10,H46+I46,IF(E57&gt;0,H46,"")))</f>
        <v/>
      </c>
      <c r="I57" s="38"/>
      <c r="J57" s="38">
        <f>VLOOKUP(B57,ADMIN2026!$B$64:$F$79,3,FALSE)*IF(G57="DQ",0,1)*IF(G57="DNF",0,1)*IF(G57="DNS",0,1)*IF(G57="",0,1)</f>
        <v>0</v>
      </c>
      <c r="K57" s="94">
        <f t="shared" si="65"/>
        <v>0</v>
      </c>
      <c r="L57" s="38">
        <f>IF(D57="",0,IF(G57="NT",0,IF(G57="DQ",0,IF(G57="DNF",0,IF(G57="DNS",0,IF(F57+G57&lt;0.1,0,IF(60*F57+G57&gt;VLOOKUP(A46,ADMIN2026!$B$91:$D$109,3,FALSE),0,ADMIN2026!$D$89)))))))</f>
        <v>0</v>
      </c>
      <c r="M57">
        <f t="shared" si="66"/>
        <v>0</v>
      </c>
      <c r="N57" s="8">
        <f t="shared" si="67"/>
        <v>0</v>
      </c>
      <c r="O57" s="8">
        <f t="shared" si="68"/>
        <v>0</v>
      </c>
      <c r="P57" s="8">
        <f t="shared" si="69"/>
        <v>0</v>
      </c>
      <c r="Q57" s="7">
        <f t="shared" si="70"/>
        <v>0</v>
      </c>
      <c r="R57" s="7">
        <f t="shared" si="71"/>
        <v>0</v>
      </c>
      <c r="S57" s="7">
        <f t="shared" si="72"/>
        <v>0</v>
      </c>
      <c r="T57" s="7">
        <f t="shared" si="73"/>
        <v>0</v>
      </c>
      <c r="U57" s="7">
        <f t="shared" si="74"/>
        <v>0</v>
      </c>
      <c r="V57" t="str">
        <f t="shared" ref="V57:V63" si="76">IF(G57="DQ","DQ",IF(G57="NT","NT",IF(G57="DNF","DNF",IF(G57="DNS","DNS",IF(D57="","",IF(F57="",IF(M57&gt;0,CONCATENATE(R57,S57,".",T57),CONCATENATE(S57,".",T57)),CONCATENATE(Q57,":",R57,S57,".",T57)))))))</f>
        <v/>
      </c>
      <c r="W57" t="str">
        <f t="shared" ref="W57:W63" si="77">IF(G57="DQ","DQ",IF(G57="NT","NT",IF(G57="DNF","DNF",IF(G57="DNS","DNS",IF(D57="","",IF(F57="",IF(M57&gt;0,CONCATENATE(R57,S57,".",T57,U57),CONCATENATE(S57,".",T57,U57)),CONCATENATE(Q57,":",R57,S57,".",T57,U57)))))))</f>
        <v/>
      </c>
      <c r="X57" t="str">
        <f>IF(ADMIN2026!$G$8="Photo-finish timing",W57,V57)</f>
        <v/>
      </c>
      <c r="Y57" s="66" t="str">
        <f>IF(E57="","",IF(ADMIN2026!$G$8=ADMIN2026!$D$8,"",IF(P57&gt;0.5,"error 1/100th entry noted","")))</f>
        <v/>
      </c>
      <c r="AC57">
        <f t="shared" ref="AC57:AC63" si="78">IF($D57=AC$1,$K57+$L57,0)</f>
        <v>0</v>
      </c>
      <c r="AD57">
        <f t="shared" si="75"/>
        <v>0</v>
      </c>
      <c r="AE57">
        <f t="shared" si="75"/>
        <v>0</v>
      </c>
      <c r="AF57">
        <f t="shared" si="75"/>
        <v>0</v>
      </c>
      <c r="AG57">
        <f t="shared" si="75"/>
        <v>0</v>
      </c>
      <c r="AH57">
        <f t="shared" si="75"/>
        <v>0</v>
      </c>
      <c r="AI57">
        <f t="shared" si="75"/>
        <v>0</v>
      </c>
      <c r="AJ57">
        <f t="shared" si="75"/>
        <v>0</v>
      </c>
    </row>
    <row r="58" spans="2:36">
      <c r="B58" s="94">
        <v>11</v>
      </c>
      <c r="C58" s="38" t="str">
        <f>IF(D58="","",HLOOKUP(D58,ADMIN2026!$B$146:$L$214,H58,FALSE))</f>
        <v/>
      </c>
      <c r="D58" s="38" t="str">
        <f>IF(E58="","",VLOOKUP(E58,ADMIN2026!$B$112:$D$141,2,FALSE))</f>
        <v/>
      </c>
      <c r="E58" s="4"/>
      <c r="F58" s="4"/>
      <c r="G58" s="6"/>
      <c r="H58" s="38" t="str">
        <f>IF(E58&gt;101,H46+2*I46,IF(E58&gt;10,H46+I46,IF(E58&gt;0,H46,"")))</f>
        <v/>
      </c>
      <c r="I58" s="38"/>
      <c r="J58" s="38">
        <f>VLOOKUP(B58,ADMIN2026!$B$64:$F$79,3,FALSE)*IF(G58="DQ",0,1)*IF(G58="DNF",0,1)*IF(G58="DNS",0,1)*IF(G58="",0,1)</f>
        <v>0</v>
      </c>
      <c r="K58" s="94">
        <f t="shared" si="65"/>
        <v>0</v>
      </c>
      <c r="L58" s="38">
        <f>IF(D58="",0,IF(G58="NT",0,IF(G58="DQ",0,IF(G58="DNF",0,IF(G58="DNS",0,IF(F58+G58&lt;0.1,0,IF(60*F58+G58&gt;VLOOKUP(A46,ADMIN2026!$B$91:$D$109,3,FALSE),0,ADMIN2026!$D$89)))))))</f>
        <v>0</v>
      </c>
      <c r="M58">
        <f t="shared" si="66"/>
        <v>0</v>
      </c>
      <c r="N58" s="8">
        <f t="shared" si="67"/>
        <v>0</v>
      </c>
      <c r="O58" s="8">
        <f t="shared" si="68"/>
        <v>0</v>
      </c>
      <c r="P58" s="8">
        <f t="shared" si="69"/>
        <v>0</v>
      </c>
      <c r="Q58" s="7">
        <f t="shared" si="70"/>
        <v>0</v>
      </c>
      <c r="R58" s="7">
        <f t="shared" si="71"/>
        <v>0</v>
      </c>
      <c r="S58" s="7">
        <f t="shared" si="72"/>
        <v>0</v>
      </c>
      <c r="T58" s="7">
        <f t="shared" si="73"/>
        <v>0</v>
      </c>
      <c r="U58" s="7">
        <f t="shared" si="74"/>
        <v>0</v>
      </c>
      <c r="V58" t="str">
        <f t="shared" si="76"/>
        <v/>
      </c>
      <c r="W58" t="str">
        <f t="shared" si="77"/>
        <v/>
      </c>
      <c r="X58" t="str">
        <f>IF(ADMIN2026!$G$8="Photo-finish timing",W58,V58)</f>
        <v/>
      </c>
      <c r="Y58" s="66" t="str">
        <f>IF(E58="","",IF(ADMIN2026!$G$8=ADMIN2026!$D$8,"",IF(P58&gt;0.5,"error 1/100th entry noted","")))</f>
        <v/>
      </c>
      <c r="AC58">
        <f t="shared" si="78"/>
        <v>0</v>
      </c>
      <c r="AD58">
        <f t="shared" si="75"/>
        <v>0</v>
      </c>
      <c r="AE58">
        <f t="shared" si="75"/>
        <v>0</v>
      </c>
      <c r="AF58">
        <f t="shared" si="75"/>
        <v>0</v>
      </c>
      <c r="AG58">
        <f t="shared" si="75"/>
        <v>0</v>
      </c>
      <c r="AH58">
        <f t="shared" si="75"/>
        <v>0</v>
      </c>
      <c r="AI58">
        <f t="shared" si="75"/>
        <v>0</v>
      </c>
      <c r="AJ58">
        <f t="shared" si="75"/>
        <v>0</v>
      </c>
    </row>
    <row r="59" spans="2:36">
      <c r="B59" s="94">
        <v>12</v>
      </c>
      <c r="C59" s="38" t="str">
        <f>IF(D59="","",HLOOKUP(D59,ADMIN2026!$B$146:$L$214,H59,FALSE))</f>
        <v/>
      </c>
      <c r="D59" s="38" t="str">
        <f>IF(E59="","",VLOOKUP(E59,ADMIN2026!$B$112:$D$141,2,FALSE))</f>
        <v/>
      </c>
      <c r="E59" s="4"/>
      <c r="F59" s="4"/>
      <c r="G59" s="6"/>
      <c r="H59" s="38" t="str">
        <f>IF(E59&gt;101,H46+2*I46,IF(E59&gt;10,H46+I46,IF(E59&gt;0,H46,"")))</f>
        <v/>
      </c>
      <c r="I59" s="38"/>
      <c r="J59" s="38">
        <f>VLOOKUP(B59,ADMIN2026!$B$64:$F$79,3,FALSE)*IF(G59="DQ",0,1)*IF(G59="DNF",0,1)*IF(G59="DNS",0,1)*IF(G59="",0,1)</f>
        <v>0</v>
      </c>
      <c r="K59" s="94">
        <f t="shared" si="65"/>
        <v>0</v>
      </c>
      <c r="L59" s="38">
        <f>IF(D59="",0,IF(G59="NT",0,IF(G59="DQ",0,IF(G59="DNF",0,IF(G59="DNS",0,IF(F59+G59&lt;0.1,0,IF(60*F59+G59&gt;VLOOKUP(A46,ADMIN2026!$B$91:$D$109,3,FALSE),0,ADMIN2026!$D$89)))))))</f>
        <v>0</v>
      </c>
      <c r="M59">
        <f t="shared" si="66"/>
        <v>0</v>
      </c>
      <c r="N59" s="8">
        <f t="shared" si="67"/>
        <v>0</v>
      </c>
      <c r="O59" s="8">
        <f t="shared" si="68"/>
        <v>0</v>
      </c>
      <c r="P59" s="8">
        <f t="shared" si="69"/>
        <v>0</v>
      </c>
      <c r="Q59" s="7">
        <f t="shared" si="70"/>
        <v>0</v>
      </c>
      <c r="R59" s="7">
        <f t="shared" si="71"/>
        <v>0</v>
      </c>
      <c r="S59" s="7">
        <f t="shared" si="72"/>
        <v>0</v>
      </c>
      <c r="T59" s="7">
        <f t="shared" si="73"/>
        <v>0</v>
      </c>
      <c r="U59" s="7">
        <f t="shared" si="74"/>
        <v>0</v>
      </c>
      <c r="V59" t="str">
        <f t="shared" si="76"/>
        <v/>
      </c>
      <c r="W59" t="str">
        <f t="shared" si="77"/>
        <v/>
      </c>
      <c r="X59" t="str">
        <f>IF(ADMIN2026!$G$8="Photo-finish timing",W59,V59)</f>
        <v/>
      </c>
      <c r="Y59" s="66" t="str">
        <f>IF(E59="","",IF(ADMIN2026!$G$8=ADMIN2026!$D$8,"",IF(P59&gt;0.5,"error 1/100th entry noted","")))</f>
        <v/>
      </c>
      <c r="AC59">
        <f t="shared" si="78"/>
        <v>0</v>
      </c>
      <c r="AD59">
        <f t="shared" si="75"/>
        <v>0</v>
      </c>
      <c r="AE59">
        <f t="shared" si="75"/>
        <v>0</v>
      </c>
      <c r="AF59">
        <f t="shared" si="75"/>
        <v>0</v>
      </c>
      <c r="AG59">
        <f t="shared" si="75"/>
        <v>0</v>
      </c>
      <c r="AH59">
        <f t="shared" si="75"/>
        <v>0</v>
      </c>
      <c r="AI59">
        <f t="shared" si="75"/>
        <v>0</v>
      </c>
      <c r="AJ59">
        <f t="shared" si="75"/>
        <v>0</v>
      </c>
    </row>
    <row r="60" spans="2:36">
      <c r="B60" s="94">
        <v>13</v>
      </c>
      <c r="C60" s="38" t="str">
        <f>IF(D60="","",HLOOKUP(D60,ADMIN2026!$B$146:$L$214,H60,FALSE))</f>
        <v/>
      </c>
      <c r="D60" s="38" t="str">
        <f>IF(E60="","",VLOOKUP(E60,ADMIN2026!$B$112:$D$141,2,FALSE))</f>
        <v/>
      </c>
      <c r="E60" s="4"/>
      <c r="F60" s="4"/>
      <c r="G60" s="6"/>
      <c r="H60" s="38" t="str">
        <f>IF(E60&gt;101,H46+2*I46,IF(E60&gt;10,H46+I46,IF(E60&gt;0,H46,"")))</f>
        <v/>
      </c>
      <c r="I60" s="38"/>
      <c r="J60" s="38">
        <f>VLOOKUP(B60,ADMIN2026!$B$64:$F$79,3,FALSE)*IF(G60="DQ",0,1)*IF(G60="DNF",0,1)*IF(G60="DNS",0,1)*IF(G60="",0,1)</f>
        <v>0</v>
      </c>
      <c r="K60" s="94">
        <f t="shared" si="65"/>
        <v>0</v>
      </c>
      <c r="L60" s="38">
        <f>IF(D60="",0,IF(G60="NT",0,IF(G60="DQ",0,IF(G60="DNF",0,IF(G60="DNS",0,IF(F60+G60&lt;0.1,0,IF(60*F60+G60&gt;VLOOKUP(A46,ADMIN2026!$B$91:$D$109,3,FALSE),0,ADMIN2026!$D$89)))))))</f>
        <v>0</v>
      </c>
      <c r="M60">
        <f t="shared" si="66"/>
        <v>0</v>
      </c>
      <c r="N60" s="8">
        <f t="shared" si="67"/>
        <v>0</v>
      </c>
      <c r="O60" s="8">
        <f t="shared" si="68"/>
        <v>0</v>
      </c>
      <c r="P60" s="8">
        <f t="shared" si="69"/>
        <v>0</v>
      </c>
      <c r="Q60" s="7">
        <f t="shared" si="70"/>
        <v>0</v>
      </c>
      <c r="R60" s="7">
        <f t="shared" si="71"/>
        <v>0</v>
      </c>
      <c r="S60" s="7">
        <f t="shared" si="72"/>
        <v>0</v>
      </c>
      <c r="T60" s="7">
        <f t="shared" si="73"/>
        <v>0</v>
      </c>
      <c r="U60" s="7">
        <f t="shared" si="74"/>
        <v>0</v>
      </c>
      <c r="V60" t="str">
        <f>IF(G60="DQ","DQ",IF(G60="NT","NT",IF(G60="DNF","DNF",IF(G60="DNS","DNS",IF(D60="","",IF(F60="",IF(M60&gt;0,CONCATENATE(R60,S60,".",T60),CONCATENATE(S60,".",T60)),CONCATENATE(Q60,":",R60,S60,".",T60)))))))</f>
        <v/>
      </c>
      <c r="W60" t="str">
        <f t="shared" si="77"/>
        <v/>
      </c>
      <c r="X60" t="str">
        <f>IF(ADMIN2026!$G$8="Photo-finish timing",W60,V60)</f>
        <v/>
      </c>
      <c r="Y60" s="66" t="str">
        <f>IF(E60="","",IF(ADMIN2026!$G$8=ADMIN2026!$D$8,"",IF(P60&gt;0.5,"error 1/100th entry noted","")))</f>
        <v/>
      </c>
      <c r="AC60">
        <f t="shared" si="78"/>
        <v>0</v>
      </c>
      <c r="AD60">
        <f t="shared" si="75"/>
        <v>0</v>
      </c>
      <c r="AE60">
        <f t="shared" si="75"/>
        <v>0</v>
      </c>
      <c r="AF60">
        <f t="shared" si="75"/>
        <v>0</v>
      </c>
      <c r="AG60">
        <f t="shared" si="75"/>
        <v>0</v>
      </c>
      <c r="AH60">
        <f t="shared" si="75"/>
        <v>0</v>
      </c>
      <c r="AI60">
        <f t="shared" si="75"/>
        <v>0</v>
      </c>
      <c r="AJ60">
        <f t="shared" si="75"/>
        <v>0</v>
      </c>
    </row>
    <row r="61" spans="2:36">
      <c r="B61" s="94">
        <v>14</v>
      </c>
      <c r="C61" s="38" t="str">
        <f>IF(D61="","",HLOOKUP(D61,ADMIN2026!$B$146:$L$214,H61,FALSE))</f>
        <v/>
      </c>
      <c r="D61" s="38" t="str">
        <f>IF(E61="","",VLOOKUP(E61,ADMIN2026!$B$112:$D$141,2,FALSE))</f>
        <v/>
      </c>
      <c r="E61" s="4"/>
      <c r="F61" s="4"/>
      <c r="G61" s="6"/>
      <c r="H61" s="38" t="str">
        <f>IF(E61&gt;101,H46+2*I46,IF(E61&gt;10,H46+I46,IF(E61&gt;0,H46,"")))</f>
        <v/>
      </c>
      <c r="I61" s="38"/>
      <c r="J61" s="38">
        <f>VLOOKUP(B61,ADMIN2026!$B$64:$F$79,3,FALSE)*IF(G61="DQ",0,1)*IF(G61="DNF",0,1)*IF(G61="DNS",0,1)*IF(G61="",0,1)</f>
        <v>0</v>
      </c>
      <c r="K61" s="94">
        <f t="shared" si="65"/>
        <v>0</v>
      </c>
      <c r="L61" s="38">
        <f>IF(D61="",0,IF(G61="NT",0,IF(G61="DQ",0,IF(G61="DNF",0,IF(G61="DNS",0,IF(F61+G61&lt;0.1,0,IF(60*F61+G61&gt;VLOOKUP(A46,ADMIN2026!$B$91:$D$109,3,FALSE),0,ADMIN2026!$D$89)))))))</f>
        <v>0</v>
      </c>
      <c r="M61">
        <f t="shared" si="66"/>
        <v>0</v>
      </c>
      <c r="N61" s="8">
        <f t="shared" si="67"/>
        <v>0</v>
      </c>
      <c r="O61" s="8">
        <f t="shared" si="68"/>
        <v>0</v>
      </c>
      <c r="P61" s="8">
        <f t="shared" si="69"/>
        <v>0</v>
      </c>
      <c r="Q61" s="7">
        <f t="shared" si="70"/>
        <v>0</v>
      </c>
      <c r="R61" s="7">
        <f t="shared" si="71"/>
        <v>0</v>
      </c>
      <c r="S61" s="7">
        <f t="shared" si="72"/>
        <v>0</v>
      </c>
      <c r="T61" s="7">
        <f t="shared" si="73"/>
        <v>0</v>
      </c>
      <c r="U61" s="7">
        <f t="shared" si="74"/>
        <v>0</v>
      </c>
      <c r="V61" t="str">
        <f t="shared" si="76"/>
        <v/>
      </c>
      <c r="W61" t="str">
        <f t="shared" si="77"/>
        <v/>
      </c>
      <c r="X61" t="str">
        <f>IF(ADMIN2026!$G$8="Photo-finish timing",W61,V61)</f>
        <v/>
      </c>
      <c r="Y61" s="66" t="str">
        <f>IF(E61="","",IF(ADMIN2026!$G$8=ADMIN2026!$D$8,"",IF(P61&gt;0.5,"error 1/100th entry noted","")))</f>
        <v/>
      </c>
      <c r="AC61">
        <f t="shared" si="78"/>
        <v>0</v>
      </c>
      <c r="AD61">
        <f t="shared" si="75"/>
        <v>0</v>
      </c>
      <c r="AE61">
        <f t="shared" si="75"/>
        <v>0</v>
      </c>
      <c r="AF61">
        <f t="shared" si="75"/>
        <v>0</v>
      </c>
      <c r="AG61">
        <f t="shared" si="75"/>
        <v>0</v>
      </c>
      <c r="AH61">
        <f t="shared" si="75"/>
        <v>0</v>
      </c>
      <c r="AI61">
        <f t="shared" si="75"/>
        <v>0</v>
      </c>
      <c r="AJ61">
        <f t="shared" si="75"/>
        <v>0</v>
      </c>
    </row>
    <row r="62" spans="2:36">
      <c r="B62" s="94">
        <v>15</v>
      </c>
      <c r="C62" s="38" t="str">
        <f>IF(D62="","",HLOOKUP(D62,ADMIN2026!$B$146:$L$214,H62,FALSE))</f>
        <v/>
      </c>
      <c r="D62" s="38" t="str">
        <f>IF(E62="","",VLOOKUP(E62,ADMIN2026!$B$112:$D$141,2,FALSE))</f>
        <v/>
      </c>
      <c r="E62" s="4"/>
      <c r="F62" s="4"/>
      <c r="G62" s="6"/>
      <c r="H62" s="38" t="str">
        <f>IF(E62&gt;101,H46+2*I46,IF(E62&gt;10,H46+I46,IF(E62&gt;0,H46,"")))</f>
        <v/>
      </c>
      <c r="I62" s="38"/>
      <c r="J62" s="38">
        <f>VLOOKUP(B62,ADMIN2026!$B$64:$F$79,3,FALSE)*IF(G62="DQ",0,1)*IF(G62="DNF",0,1)*IF(G62="DNS",0,1)*IF(G62="",0,1)</f>
        <v>0</v>
      </c>
      <c r="K62" s="94">
        <f t="shared" si="65"/>
        <v>0</v>
      </c>
      <c r="L62" s="38">
        <f>IF(D62="",0,IF(G62="NT",0,IF(G62="DQ",0,IF(G62="DNF",0,IF(G62="DNS",0,IF(F62+G62&lt;0.1,0,IF(60*F62+G62&gt;VLOOKUP(A46,ADMIN2026!$B$91:$D$109,3,FALSE),0,ADMIN2026!$D$89)))))))</f>
        <v>0</v>
      </c>
      <c r="M62">
        <f t="shared" si="66"/>
        <v>0</v>
      </c>
      <c r="N62" s="8">
        <f t="shared" si="67"/>
        <v>0</v>
      </c>
      <c r="O62" s="8">
        <f t="shared" si="68"/>
        <v>0</v>
      </c>
      <c r="P62" s="8">
        <f t="shared" si="69"/>
        <v>0</v>
      </c>
      <c r="Q62" s="7">
        <f t="shared" si="70"/>
        <v>0</v>
      </c>
      <c r="R62" s="7">
        <f t="shared" si="71"/>
        <v>0</v>
      </c>
      <c r="S62" s="7">
        <f t="shared" si="72"/>
        <v>0</v>
      </c>
      <c r="T62" s="7">
        <f t="shared" si="73"/>
        <v>0</v>
      </c>
      <c r="U62" s="7">
        <f t="shared" si="74"/>
        <v>0</v>
      </c>
      <c r="V62" t="str">
        <f t="shared" si="76"/>
        <v/>
      </c>
      <c r="W62" t="str">
        <f t="shared" si="77"/>
        <v/>
      </c>
      <c r="X62" t="str">
        <f>IF(ADMIN2026!$G$8="Photo-finish timing",W62,V62)</f>
        <v/>
      </c>
      <c r="Y62" s="66" t="str">
        <f>IF(E62="","",IF(ADMIN2026!$G$8=ADMIN2026!$D$8,"",IF(P62&gt;0.5,"error 1/100th entry noted","")))</f>
        <v/>
      </c>
      <c r="AC62">
        <f t="shared" si="78"/>
        <v>0</v>
      </c>
      <c r="AD62">
        <f t="shared" si="75"/>
        <v>0</v>
      </c>
      <c r="AE62">
        <f t="shared" si="75"/>
        <v>0</v>
      </c>
      <c r="AF62">
        <f t="shared" si="75"/>
        <v>0</v>
      </c>
      <c r="AG62">
        <f t="shared" si="75"/>
        <v>0</v>
      </c>
      <c r="AH62">
        <f t="shared" si="75"/>
        <v>0</v>
      </c>
      <c r="AI62">
        <f t="shared" si="75"/>
        <v>0</v>
      </c>
      <c r="AJ62">
        <f t="shared" si="75"/>
        <v>0</v>
      </c>
    </row>
    <row r="63" spans="2:36">
      <c r="B63" s="94">
        <v>16</v>
      </c>
      <c r="C63" s="38" t="str">
        <f>IF(D63="","",HLOOKUP(D63,ADMIN2026!$B$146:$L$214,H63,FALSE))</f>
        <v/>
      </c>
      <c r="D63" s="38" t="str">
        <f>IF(E63="","",VLOOKUP(E63,ADMIN2026!$B$112:$D$141,2,FALSE))</f>
        <v/>
      </c>
      <c r="E63" s="4"/>
      <c r="F63" s="4"/>
      <c r="G63" s="6"/>
      <c r="H63" s="38" t="str">
        <f>IF(E63&gt;101,H46+2*I46,IF(E63&gt;10,H46+I46,IF(E63&gt;0,H46,"")))</f>
        <v/>
      </c>
      <c r="I63" s="38"/>
      <c r="J63" s="38">
        <f>VLOOKUP(B63,ADMIN2026!$B$64:$F$79,3,FALSE)*IF(G63="DQ",0,1)*IF(G63="DNF",0,1)*IF(G63="DNS",0,1)*IF(G63="",0,1)</f>
        <v>0</v>
      </c>
      <c r="K63" s="94">
        <f t="shared" si="65"/>
        <v>0</v>
      </c>
      <c r="L63" s="38">
        <f>IF(D63="",0,IF(G63="NT",0,IF(G63="DQ",0,IF(G63="DNF",0,IF(G63="DNS",0,IF(F63+G63&lt;0.1,0,IF(60*F63+G63&gt;VLOOKUP(A46,ADMIN2026!$B$91:$D$109,3,FALSE),0,ADMIN2026!$D$89)))))))</f>
        <v>0</v>
      </c>
      <c r="M63">
        <f t="shared" si="66"/>
        <v>0</v>
      </c>
      <c r="N63" s="8">
        <f t="shared" si="67"/>
        <v>0</v>
      </c>
      <c r="O63" s="8">
        <f t="shared" si="68"/>
        <v>0</v>
      </c>
      <c r="P63" s="8">
        <f t="shared" si="69"/>
        <v>0</v>
      </c>
      <c r="Q63" s="7">
        <f t="shared" si="70"/>
        <v>0</v>
      </c>
      <c r="R63" s="7">
        <f t="shared" si="71"/>
        <v>0</v>
      </c>
      <c r="S63" s="7">
        <f t="shared" si="72"/>
        <v>0</v>
      </c>
      <c r="T63" s="7">
        <f t="shared" si="73"/>
        <v>0</v>
      </c>
      <c r="U63" s="7">
        <f t="shared" si="74"/>
        <v>0</v>
      </c>
      <c r="V63" t="str">
        <f t="shared" si="76"/>
        <v/>
      </c>
      <c r="W63" t="str">
        <f t="shared" si="77"/>
        <v/>
      </c>
      <c r="X63" t="str">
        <f>IF(ADMIN2026!$G$8="Photo-finish timing",W63,V63)</f>
        <v/>
      </c>
      <c r="Y63" s="66" t="str">
        <f>IF(E63="","",IF(ADMIN2026!$G$8=ADMIN2026!$D$8,"",IF(P63&gt;0.5,"error 1/100th entry noted","")))</f>
        <v/>
      </c>
      <c r="AC63">
        <f t="shared" si="78"/>
        <v>0</v>
      </c>
      <c r="AD63">
        <f t="shared" si="75"/>
        <v>0</v>
      </c>
      <c r="AE63">
        <f t="shared" si="75"/>
        <v>0</v>
      </c>
      <c r="AF63">
        <f t="shared" si="75"/>
        <v>0</v>
      </c>
      <c r="AG63">
        <f t="shared" si="75"/>
        <v>0</v>
      </c>
      <c r="AH63">
        <f t="shared" si="75"/>
        <v>0</v>
      </c>
      <c r="AI63">
        <f t="shared" si="75"/>
        <v>0</v>
      </c>
      <c r="AJ63">
        <f t="shared" si="75"/>
        <v>0</v>
      </c>
    </row>
    <row r="66" spans="1:36">
      <c r="A66" s="62" t="s">
        <v>0</v>
      </c>
      <c r="B66" s="62" t="s">
        <v>0</v>
      </c>
      <c r="C66" s="68" t="str">
        <f>VLOOKUP(PRINTOUT!$B$3,ADMIN2026!$B$83:$D$87,3,FALSE)</f>
        <v>2000SC</v>
      </c>
      <c r="D66" s="62" t="s">
        <v>58</v>
      </c>
      <c r="E66" s="3"/>
      <c r="F66" s="3"/>
      <c r="G66" s="67"/>
      <c r="H66" s="3" t="s">
        <v>66</v>
      </c>
      <c r="I66" s="3" t="s">
        <v>67</v>
      </c>
      <c r="J66" s="3"/>
      <c r="K66" s="3"/>
      <c r="L66" s="3"/>
      <c r="M66" s="3"/>
      <c r="N66" s="3"/>
      <c r="O66" s="3"/>
      <c r="P66" s="3"/>
      <c r="Q66" s="3"/>
      <c r="R66" s="3"/>
      <c r="S66" s="3"/>
      <c r="T66" s="3"/>
      <c r="U66" s="3"/>
      <c r="V66" s="3"/>
      <c r="W66" s="3"/>
      <c r="X66" s="3"/>
      <c r="Y66" s="3"/>
      <c r="Z66" s="3"/>
      <c r="AA66" s="3"/>
    </row>
    <row r="67" spans="1:36">
      <c r="A67" s="3" t="str">
        <f>C66</f>
        <v>2000SC</v>
      </c>
      <c r="B67" s="37" t="s">
        <v>51</v>
      </c>
      <c r="C67" s="37"/>
      <c r="D67" s="37"/>
      <c r="E67" s="37"/>
      <c r="F67" s="37" t="s">
        <v>76</v>
      </c>
      <c r="G67" s="63" t="s">
        <v>77</v>
      </c>
      <c r="H67" s="37">
        <f>VLOOKUP(A67,ADMIN2026!$B$146:$M$166,12,FALSE)</f>
        <v>10</v>
      </c>
      <c r="I67" s="37">
        <f>$I$3</f>
        <v>24</v>
      </c>
      <c r="J67" s="37" t="s">
        <v>79</v>
      </c>
      <c r="K67" s="37" t="s">
        <v>59</v>
      </c>
      <c r="L67" s="37" t="s">
        <v>83</v>
      </c>
      <c r="M67" s="3" t="s">
        <v>132</v>
      </c>
      <c r="N67" s="3" t="s">
        <v>132</v>
      </c>
      <c r="O67" s="3" t="s">
        <v>133</v>
      </c>
      <c r="P67" s="3" t="s">
        <v>193</v>
      </c>
      <c r="Q67" s="3" t="s">
        <v>137</v>
      </c>
      <c r="R67" s="3" t="s">
        <v>192</v>
      </c>
      <c r="S67" s="3" t="s">
        <v>134</v>
      </c>
      <c r="T67" s="3" t="s">
        <v>135</v>
      </c>
      <c r="U67" s="3" t="s">
        <v>194</v>
      </c>
      <c r="V67" s="3" t="s">
        <v>195</v>
      </c>
      <c r="W67" s="3" t="s">
        <v>197</v>
      </c>
      <c r="X67" s="3" t="s">
        <v>136</v>
      </c>
      <c r="Y67" s="3" t="s">
        <v>236</v>
      </c>
      <c r="Z67" s="3"/>
      <c r="AA67" s="3"/>
    </row>
    <row r="68" spans="1:36">
      <c r="A68" s="64" t="str">
        <f>$A$4</f>
        <v>MEN</v>
      </c>
      <c r="B68" s="37" t="s">
        <v>59</v>
      </c>
      <c r="C68" s="37" t="s">
        <v>60</v>
      </c>
      <c r="D68" s="37" t="s">
        <v>61</v>
      </c>
      <c r="E68" s="37" t="s">
        <v>108</v>
      </c>
      <c r="F68" s="37" t="s">
        <v>78</v>
      </c>
      <c r="G68" s="63" t="s">
        <v>99</v>
      </c>
      <c r="H68" s="37" t="s">
        <v>65</v>
      </c>
      <c r="I68" s="37"/>
      <c r="J68" s="37" t="s">
        <v>80</v>
      </c>
      <c r="K68" s="37" t="s">
        <v>80</v>
      </c>
      <c r="L68" s="37" t="s">
        <v>80</v>
      </c>
      <c r="M68" s="3" t="s">
        <v>192</v>
      </c>
      <c r="N68" s="3" t="s">
        <v>130</v>
      </c>
      <c r="O68" s="3" t="s">
        <v>130</v>
      </c>
      <c r="P68" s="3" t="s">
        <v>130</v>
      </c>
      <c r="Q68" s="3" t="s">
        <v>131</v>
      </c>
      <c r="R68" s="3" t="s">
        <v>131</v>
      </c>
      <c r="S68" s="3" t="s">
        <v>131</v>
      </c>
      <c r="T68" s="3" t="s">
        <v>131</v>
      </c>
      <c r="U68" s="3" t="s">
        <v>131</v>
      </c>
      <c r="V68" s="3" t="s">
        <v>196</v>
      </c>
      <c r="W68" s="3" t="s">
        <v>196</v>
      </c>
      <c r="X68" s="3" t="s">
        <v>146</v>
      </c>
      <c r="Y68" s="3" t="s">
        <v>237</v>
      </c>
      <c r="Z68" s="3"/>
      <c r="AA68" s="3"/>
      <c r="AC68" t="str">
        <f>ADMIN2026!$D$12</f>
        <v>B&amp;R</v>
      </c>
      <c r="AD68" t="str">
        <f>ADMIN2026!$D$13</f>
        <v>Chelt</v>
      </c>
      <c r="AE68" t="str">
        <f>ADMIN2026!$D$14</f>
        <v>D&amp;S</v>
      </c>
      <c r="AF68" t="str">
        <f>ADMIN2026!$D$15</f>
        <v>HereF</v>
      </c>
      <c r="AG68" t="str">
        <f>ADMIN2026!$D$16</f>
        <v>K&amp;S</v>
      </c>
      <c r="AH68" t="str">
        <f>ADMIN2026!$D$17</f>
        <v>Tipton</v>
      </c>
      <c r="AI68" t="str">
        <f>ADMIN2026!$D$18</f>
        <v>Worc</v>
      </c>
      <c r="AJ68" t="str">
        <f>ADMIN2026!$D$19</f>
        <v>Yate</v>
      </c>
    </row>
    <row r="69" spans="1:36">
      <c r="B69" s="94">
        <v>1</v>
      </c>
      <c r="C69" s="38" t="str">
        <f>IF(D69="","",HLOOKUP(D69,ADMIN2026!$B$146:$L$214,H69,FALSE))</f>
        <v/>
      </c>
      <c r="D69" s="38" t="str">
        <f>IF(E69="","",VLOOKUP(E69,ADMIN2026!$B$112:$D$141,2,FALSE))</f>
        <v/>
      </c>
      <c r="E69" s="4"/>
      <c r="F69" s="4"/>
      <c r="G69" s="6"/>
      <c r="H69" s="38" t="str">
        <f>IF(E69&gt;101,H67+2*I67,IF(E69&gt;10,H67+I67,IF(E69&gt;0,H67,"")))</f>
        <v/>
      </c>
      <c r="I69" s="38"/>
      <c r="J69" s="38">
        <f>VLOOKUP(B69,ADMIN2026!$B$64:$E$73,2,FALSE)*IF(G69="DQ",0,1)*IF(G69="DNF",0,1)*IF(G69="DNS",0,1)*IF(G69="",0,1)</f>
        <v>0</v>
      </c>
      <c r="K69" s="94">
        <f>J69</f>
        <v>0</v>
      </c>
      <c r="L69" s="38">
        <f>IF(D69="",0,IF(G69="NT",0,IF(G69="DQ",0,IF(G69="DNF",0,IF(G69="DNS",0,IF(F69+G69&lt;0.1,0,IF(60*F69+G69&gt;VLOOKUP(A67,ADMIN2026!$B$91:$D$109,3,FALSE),0,ADMIN2026!$D$89)))))))</f>
        <v>0</v>
      </c>
      <c r="M69">
        <f>INT(G69/10)</f>
        <v>0</v>
      </c>
      <c r="N69" s="8">
        <f>INT(G69)-10*M69</f>
        <v>0</v>
      </c>
      <c r="O69" s="8">
        <f t="shared" ref="O69:O76" si="79">INT((INT(10*(G69-N69-10*M69)+0.001))/1)</f>
        <v>0</v>
      </c>
      <c r="P69" s="8">
        <f>INT(100*(G69-N69-10*M69-O69/10)+0.5)</f>
        <v>0</v>
      </c>
      <c r="Q69" s="7">
        <f>F69</f>
        <v>0</v>
      </c>
      <c r="R69" s="7">
        <f>M69</f>
        <v>0</v>
      </c>
      <c r="S69" s="7">
        <f>N69</f>
        <v>0</v>
      </c>
      <c r="T69" s="7">
        <f>O69</f>
        <v>0</v>
      </c>
      <c r="U69" s="7">
        <f>P69</f>
        <v>0</v>
      </c>
      <c r="V69" t="str">
        <f>IF(G69="DQ","DQ",IF(G69="NT","NT",IF(G69="DNF","DNF",IF(G69="DNS","DNS",IF(D69="","",IF(F69="",IF(M69&gt;0,CONCATENATE(R69,S69,".",T69),CONCATENATE(S69,".",T69)),CONCATENATE(Q69,":",R69,S69,".",T69)))))))</f>
        <v/>
      </c>
      <c r="W69" t="str">
        <f>IF(G69="DQ","DQ",IF(G69="NT","NT",IF(G69="DNF","DNF",IF(G69="DNS","DNS",IF(D69="","",IF(F69="",IF(M69&gt;0,CONCATENATE(R69,S69,".",T69,U69),CONCATENATE(S69,".",T69,U69)),CONCATENATE(Q69,":",R69,S69,".",T69,U69)))))))</f>
        <v/>
      </c>
      <c r="X69" t="str">
        <f>IF(ADMIN2026!$G$8="Photo-finish timing",W69,V69)</f>
        <v/>
      </c>
      <c r="Y69" s="66" t="str">
        <f>IF(E69="","",IF(ADMIN2026!$G$8=ADMIN2026!$D$8,"",IF(P69&gt;0.5,"error 1/100th entry noted","")))</f>
        <v/>
      </c>
      <c r="AC69">
        <f>IF($D69=AC$1,$K69+$L69,0)</f>
        <v>0</v>
      </c>
      <c r="AD69">
        <f t="shared" ref="AD69:AJ76" si="80">IF($D69=AD$1,$K69+$L69,0)</f>
        <v>0</v>
      </c>
      <c r="AE69">
        <f t="shared" si="80"/>
        <v>0</v>
      </c>
      <c r="AF69">
        <f t="shared" si="80"/>
        <v>0</v>
      </c>
      <c r="AG69">
        <f t="shared" si="80"/>
        <v>0</v>
      </c>
      <c r="AH69">
        <f t="shared" si="80"/>
        <v>0</v>
      </c>
      <c r="AI69">
        <f t="shared" si="80"/>
        <v>0</v>
      </c>
      <c r="AJ69">
        <f t="shared" si="80"/>
        <v>0</v>
      </c>
    </row>
    <row r="70" spans="1:36">
      <c r="B70" s="94">
        <v>2</v>
      </c>
      <c r="C70" s="38" t="str">
        <f>IF(D70="","",HLOOKUP(D70,ADMIN2026!$B$146:$L$214,H70,FALSE))</f>
        <v/>
      </c>
      <c r="D70" s="38" t="str">
        <f>IF(E70="","",VLOOKUP(E70,ADMIN2026!$B$112:$D$141,2,FALSE))</f>
        <v/>
      </c>
      <c r="E70" s="4"/>
      <c r="F70" s="4"/>
      <c r="G70" s="6"/>
      <c r="H70" s="38" t="str">
        <f>IF(E70&gt;101,H67+2*I67,IF(E70&gt;10,H67+I67,IF(E70&gt;0,H67,"")))</f>
        <v/>
      </c>
      <c r="I70" s="38"/>
      <c r="J70" s="38">
        <f>VLOOKUP(B70,ADMIN2026!$B$64:$E$73,2,FALSE)*IF(G70="DQ",0,1)*IF(G70="DNF",0,1)*IF(G70="DNS",0,1)*IF(G70="",0,1)</f>
        <v>0</v>
      </c>
      <c r="K70" s="94">
        <f t="shared" ref="K70:K76" si="81">J70</f>
        <v>0</v>
      </c>
      <c r="L70" s="38">
        <f>IF(D70="",0,IF(G70="NT",0,IF(G70="DQ",0,IF(G70="DNF",0,IF(G70="DNS",0,IF(F70+G70&lt;0.1,0,IF(60*F70+G70&gt;VLOOKUP(A67,ADMIN2026!$B$91:$D$109,3,FALSE),0,ADMIN2026!$D$89)))))))</f>
        <v>0</v>
      </c>
      <c r="M70">
        <f t="shared" ref="M70:M76" si="82">INT(G70/10)</f>
        <v>0</v>
      </c>
      <c r="N70" s="8">
        <f t="shared" ref="N70:N76" si="83">INT(G70)-10*M70</f>
        <v>0</v>
      </c>
      <c r="O70" s="8">
        <f t="shared" si="79"/>
        <v>0</v>
      </c>
      <c r="P70" s="8">
        <f t="shared" ref="P70:P76" si="84">INT(100*(G70-N70-10*M70-O70/10)+0.5)</f>
        <v>0</v>
      </c>
      <c r="Q70" s="7">
        <f t="shared" ref="Q70:Q76" si="85">F70</f>
        <v>0</v>
      </c>
      <c r="R70" s="7">
        <f t="shared" ref="R70:R76" si="86">M70</f>
        <v>0</v>
      </c>
      <c r="S70" s="7">
        <f t="shared" ref="S70:S76" si="87">N70</f>
        <v>0</v>
      </c>
      <c r="T70" s="7">
        <f t="shared" ref="T70:T76" si="88">O70</f>
        <v>0</v>
      </c>
      <c r="U70" s="7">
        <f t="shared" ref="U70:U76" si="89">P70</f>
        <v>0</v>
      </c>
      <c r="V70" t="str">
        <f t="shared" ref="V70:V76" si="90">IF(G70="DQ","DQ",IF(G70="NT","NT",IF(G70="DNF","DNF",IF(G70="DNS","DNS",IF(D70="","",IF(F70="",IF(M70&gt;0,CONCATENATE(R70,S70,".",T70),CONCATENATE(S70,".",T70)),CONCATENATE(Q70,":",R70,S70,".",T70)))))))</f>
        <v/>
      </c>
      <c r="W70" t="str">
        <f t="shared" ref="W70:W76" si="91">IF(G70="DQ","DQ",IF(G70="NT","NT",IF(G70="DNF","DNF",IF(G70="DNS","DNS",IF(D70="","",IF(F70="",IF(M70&gt;0,CONCATENATE(R70,S70,".",T70,U70),CONCATENATE(S70,".",T70,U70)),CONCATENATE(Q70,":",R70,S70,".",T70,U70)))))))</f>
        <v/>
      </c>
      <c r="X70" t="str">
        <f>IF(ADMIN2026!$G$8="Photo-finish timing",W70,V70)</f>
        <v/>
      </c>
      <c r="Y70" s="66" t="str">
        <f>IF(E70="","",IF(ADMIN2026!$G$8=ADMIN2026!$D$8,"",IF(P70&gt;0.5,"error 1/100th entry noted","")))</f>
        <v/>
      </c>
      <c r="AC70">
        <f t="shared" ref="AC70:AC76" si="92">IF($D70=AC$1,$K70+$L70,0)</f>
        <v>0</v>
      </c>
      <c r="AD70">
        <f t="shared" si="80"/>
        <v>0</v>
      </c>
      <c r="AE70">
        <f t="shared" si="80"/>
        <v>0</v>
      </c>
      <c r="AF70">
        <f t="shared" si="80"/>
        <v>0</v>
      </c>
      <c r="AG70">
        <f t="shared" si="80"/>
        <v>0</v>
      </c>
      <c r="AH70">
        <f t="shared" si="80"/>
        <v>0</v>
      </c>
      <c r="AI70">
        <f t="shared" si="80"/>
        <v>0</v>
      </c>
      <c r="AJ70">
        <f t="shared" si="80"/>
        <v>0</v>
      </c>
    </row>
    <row r="71" spans="1:36">
      <c r="B71" s="94">
        <v>3</v>
      </c>
      <c r="C71" s="38" t="str">
        <f>IF(D71="","",HLOOKUP(D71,ADMIN2026!$B$146:$L$214,H71,FALSE))</f>
        <v/>
      </c>
      <c r="D71" s="38" t="str">
        <f>IF(E71="","",VLOOKUP(E71,ADMIN2026!$B$112:$D$141,2,FALSE))</f>
        <v/>
      </c>
      <c r="E71" s="4"/>
      <c r="F71" s="4"/>
      <c r="G71" s="6"/>
      <c r="H71" s="38" t="str">
        <f>IF(E71&gt;101,H67+2*I67,IF(E71&gt;10,H67+I67,IF(E71&gt;0,H67,"")))</f>
        <v/>
      </c>
      <c r="I71" s="38"/>
      <c r="J71" s="38">
        <f>VLOOKUP(B71,ADMIN2026!$B$64:$E$73,2,FALSE)*IF(G71="DQ",0,1)*IF(G71="DNF",0,1)*IF(G71="DNS",0,1)*IF(G71="",0,1)</f>
        <v>0</v>
      </c>
      <c r="K71" s="94">
        <f t="shared" si="81"/>
        <v>0</v>
      </c>
      <c r="L71" s="38">
        <f>IF(D71="",0,IF(G71="NT",0,IF(G71="DQ",0,IF(G71="DNF",0,IF(G71="DNS",0,IF(F71+G71&lt;0.1,0,IF(60*F71+G71&gt;VLOOKUP(A67,ADMIN2026!$B$91:$D$109,3,FALSE),0,ADMIN2026!$D$89)))))))</f>
        <v>0</v>
      </c>
      <c r="M71">
        <f t="shared" si="82"/>
        <v>0</v>
      </c>
      <c r="N71" s="8">
        <f t="shared" si="83"/>
        <v>0</v>
      </c>
      <c r="O71" s="8">
        <f t="shared" si="79"/>
        <v>0</v>
      </c>
      <c r="P71" s="8">
        <f t="shared" si="84"/>
        <v>0</v>
      </c>
      <c r="Q71" s="7">
        <f t="shared" si="85"/>
        <v>0</v>
      </c>
      <c r="R71" s="7">
        <f t="shared" si="86"/>
        <v>0</v>
      </c>
      <c r="S71" s="7">
        <f t="shared" si="87"/>
        <v>0</v>
      </c>
      <c r="T71" s="7">
        <f t="shared" si="88"/>
        <v>0</v>
      </c>
      <c r="U71" s="7">
        <f t="shared" si="89"/>
        <v>0</v>
      </c>
      <c r="V71" t="str">
        <f t="shared" si="90"/>
        <v/>
      </c>
      <c r="W71" t="str">
        <f t="shared" si="91"/>
        <v/>
      </c>
      <c r="X71" t="str">
        <f>IF(ADMIN2026!$G$8="Photo-finish timing",W71,V71)</f>
        <v/>
      </c>
      <c r="Y71" s="66" t="str">
        <f>IF(E71="","",IF(ADMIN2026!$G$8=ADMIN2026!$D$8,"",IF(P71&gt;0.5,"error 1/100th entry noted","")))</f>
        <v/>
      </c>
      <c r="AC71">
        <f t="shared" si="92"/>
        <v>0</v>
      </c>
      <c r="AD71">
        <f t="shared" si="80"/>
        <v>0</v>
      </c>
      <c r="AE71">
        <f t="shared" si="80"/>
        <v>0</v>
      </c>
      <c r="AF71">
        <f t="shared" si="80"/>
        <v>0</v>
      </c>
      <c r="AG71">
        <f t="shared" si="80"/>
        <v>0</v>
      </c>
      <c r="AH71">
        <f t="shared" si="80"/>
        <v>0</v>
      </c>
      <c r="AI71">
        <f t="shared" si="80"/>
        <v>0</v>
      </c>
      <c r="AJ71">
        <f t="shared" si="80"/>
        <v>0</v>
      </c>
    </row>
    <row r="72" spans="1:36">
      <c r="B72" s="94">
        <v>4</v>
      </c>
      <c r="C72" s="38" t="str">
        <f>IF(D72="","",HLOOKUP(D72,ADMIN2026!$B$146:$L$214,H72,FALSE))</f>
        <v/>
      </c>
      <c r="D72" s="38" t="str">
        <f>IF(E72="","",VLOOKUP(E72,ADMIN2026!$B$112:$D$141,2,FALSE))</f>
        <v/>
      </c>
      <c r="E72" s="4"/>
      <c r="F72" s="4"/>
      <c r="G72" s="6"/>
      <c r="H72" s="38" t="str">
        <f>IF(E72&gt;101,H67+2*I67,IF(E72&gt;10,H67+I67,IF(E72&gt;0,H67,"")))</f>
        <v/>
      </c>
      <c r="I72" s="38"/>
      <c r="J72" s="38">
        <f>VLOOKUP(B72,ADMIN2026!$B$64:$E$73,2,FALSE)*IF(G72="DQ",0,1)*IF(G72="DNF",0,1)*IF(G72="DNS",0,1)*IF(G72="",0,1)</f>
        <v>0</v>
      </c>
      <c r="K72" s="94">
        <f t="shared" si="81"/>
        <v>0</v>
      </c>
      <c r="L72" s="38">
        <f>IF(D72="",0,IF(G72="NT",0,IF(G72="DQ",0,IF(G72="DNF",0,IF(G72="DNS",0,IF(F72+G72&lt;0.1,0,IF(60*F72+G72&gt;VLOOKUP(A67,ADMIN2026!$B$91:$D$109,3,FALSE),0,ADMIN2026!$D$89)))))))</f>
        <v>0</v>
      </c>
      <c r="M72">
        <f t="shared" si="82"/>
        <v>0</v>
      </c>
      <c r="N72" s="8">
        <f t="shared" si="83"/>
        <v>0</v>
      </c>
      <c r="O72" s="8">
        <f t="shared" si="79"/>
        <v>0</v>
      </c>
      <c r="P72" s="8">
        <f t="shared" si="84"/>
        <v>0</v>
      </c>
      <c r="Q72" s="7">
        <f t="shared" si="85"/>
        <v>0</v>
      </c>
      <c r="R72" s="7">
        <f t="shared" si="86"/>
        <v>0</v>
      </c>
      <c r="S72" s="7">
        <f t="shared" si="87"/>
        <v>0</v>
      </c>
      <c r="T72" s="7">
        <f t="shared" si="88"/>
        <v>0</v>
      </c>
      <c r="U72" s="7">
        <f t="shared" si="89"/>
        <v>0</v>
      </c>
      <c r="V72" t="str">
        <f t="shared" si="90"/>
        <v/>
      </c>
      <c r="W72" t="str">
        <f t="shared" si="91"/>
        <v/>
      </c>
      <c r="X72" t="str">
        <f>IF(ADMIN2026!$G$8="Photo-finish timing",W72,V72)</f>
        <v/>
      </c>
      <c r="Y72" s="66" t="str">
        <f>IF(E72="","",IF(ADMIN2026!$G$8=ADMIN2026!$D$8,"",IF(P72&gt;0.5,"error 1/100th entry noted","")))</f>
        <v/>
      </c>
      <c r="AC72">
        <f t="shared" si="92"/>
        <v>0</v>
      </c>
      <c r="AD72">
        <f t="shared" si="80"/>
        <v>0</v>
      </c>
      <c r="AE72">
        <f t="shared" si="80"/>
        <v>0</v>
      </c>
      <c r="AF72">
        <f t="shared" si="80"/>
        <v>0</v>
      </c>
      <c r="AG72">
        <f t="shared" si="80"/>
        <v>0</v>
      </c>
      <c r="AH72">
        <f t="shared" si="80"/>
        <v>0</v>
      </c>
      <c r="AI72">
        <f t="shared" si="80"/>
        <v>0</v>
      </c>
      <c r="AJ72">
        <f t="shared" si="80"/>
        <v>0</v>
      </c>
    </row>
    <row r="73" spans="1:36">
      <c r="B73" s="94">
        <v>5</v>
      </c>
      <c r="C73" s="38" t="str">
        <f>IF(D73="","",HLOOKUP(D73,ADMIN2026!$B$146:$L$214,H73,FALSE))</f>
        <v/>
      </c>
      <c r="D73" s="38" t="str">
        <f>IF(E73="","",VLOOKUP(E73,ADMIN2026!$B$112:$D$141,2,FALSE))</f>
        <v/>
      </c>
      <c r="E73" s="4"/>
      <c r="F73" s="4"/>
      <c r="G73" s="6"/>
      <c r="H73" s="38" t="str">
        <f>IF(E73&gt;101,H67+2*I67,IF(E73&gt;10,H67+I67,IF(E73&gt;0,H67,"")))</f>
        <v/>
      </c>
      <c r="I73" s="38"/>
      <c r="J73" s="38">
        <f>VLOOKUP(B73,ADMIN2026!$B$64:$E$73,2,FALSE)*IF(G73="DQ",0,1)*IF(G73="DNF",0,1)*IF(G73="DNS",0,1)*IF(G73="",0,1)</f>
        <v>0</v>
      </c>
      <c r="K73" s="94">
        <f t="shared" si="81"/>
        <v>0</v>
      </c>
      <c r="L73" s="38">
        <f>IF(D73="",0,IF(G73="NT",0,IF(G73="DQ",0,IF(G73="DNF",0,IF(G73="DNS",0,IF(F73+G73&lt;0.1,0,IF(60*F73+G73&gt;VLOOKUP(A67,ADMIN2026!$B$91:$D$109,3,FALSE),0,ADMIN2026!$D$89)))))))</f>
        <v>0</v>
      </c>
      <c r="M73">
        <f t="shared" si="82"/>
        <v>0</v>
      </c>
      <c r="N73" s="8">
        <f t="shared" si="83"/>
        <v>0</v>
      </c>
      <c r="O73" s="8">
        <f t="shared" si="79"/>
        <v>0</v>
      </c>
      <c r="P73" s="8">
        <f t="shared" si="84"/>
        <v>0</v>
      </c>
      <c r="Q73" s="7">
        <f t="shared" si="85"/>
        <v>0</v>
      </c>
      <c r="R73" s="7">
        <f t="shared" si="86"/>
        <v>0</v>
      </c>
      <c r="S73" s="7">
        <f t="shared" si="87"/>
        <v>0</v>
      </c>
      <c r="T73" s="7">
        <f t="shared" si="88"/>
        <v>0</v>
      </c>
      <c r="U73" s="7">
        <f t="shared" si="89"/>
        <v>0</v>
      </c>
      <c r="V73" t="str">
        <f t="shared" si="90"/>
        <v/>
      </c>
      <c r="W73" t="str">
        <f t="shared" si="91"/>
        <v/>
      </c>
      <c r="X73" t="str">
        <f>IF(ADMIN2026!$G$8="Photo-finish timing",W73,V73)</f>
        <v/>
      </c>
      <c r="Y73" s="66" t="str">
        <f>IF(E73="","",IF(ADMIN2026!$G$8=ADMIN2026!$D$8,"",IF(P73&gt;0.5,"error 1/100th entry noted","")))</f>
        <v/>
      </c>
      <c r="AC73">
        <f t="shared" si="92"/>
        <v>0</v>
      </c>
      <c r="AD73">
        <f t="shared" si="80"/>
        <v>0</v>
      </c>
      <c r="AE73">
        <f t="shared" si="80"/>
        <v>0</v>
      </c>
      <c r="AF73">
        <f t="shared" si="80"/>
        <v>0</v>
      </c>
      <c r="AG73">
        <f t="shared" si="80"/>
        <v>0</v>
      </c>
      <c r="AH73">
        <f t="shared" si="80"/>
        <v>0</v>
      </c>
      <c r="AI73">
        <f t="shared" si="80"/>
        <v>0</v>
      </c>
      <c r="AJ73">
        <f t="shared" si="80"/>
        <v>0</v>
      </c>
    </row>
    <row r="74" spans="1:36">
      <c r="B74" s="94">
        <v>6</v>
      </c>
      <c r="C74" s="38" t="str">
        <f>IF(D74="","",HLOOKUP(D74,ADMIN2026!$B$146:$L$214,H74,FALSE))</f>
        <v/>
      </c>
      <c r="D74" s="38" t="str">
        <f>IF(E74="","",VLOOKUP(E74,ADMIN2026!$B$112:$D$141,2,FALSE))</f>
        <v/>
      </c>
      <c r="E74" s="4"/>
      <c r="F74" s="4"/>
      <c r="G74" s="6"/>
      <c r="H74" s="38" t="str">
        <f>IF(E74&gt;101,H67+2*I67,IF(E74&gt;10,H67+I67,IF(E74&gt;0,H67,"")))</f>
        <v/>
      </c>
      <c r="I74" s="38"/>
      <c r="J74" s="38">
        <f>VLOOKUP(B74,ADMIN2026!$B$64:$E$73,2,FALSE)*IF(G74="DQ",0,1)*IF(G74="DNF",0,1)*IF(G74="DNS",0,1)*IF(G74="",0,1)</f>
        <v>0</v>
      </c>
      <c r="K74" s="94">
        <f t="shared" si="81"/>
        <v>0</v>
      </c>
      <c r="L74" s="38">
        <f>IF(D74="",0,IF(G74="NT",0,IF(G74="DQ",0,IF(G74="DNF",0,IF(G74="DNS",0,IF(F74+G74&lt;0.1,0,IF(60*F74+G74&gt;VLOOKUP(A67,ADMIN2026!$B$91:$D$109,3,FALSE),0,ADMIN2026!$D$89)))))))</f>
        <v>0</v>
      </c>
      <c r="M74">
        <f t="shared" si="82"/>
        <v>0</v>
      </c>
      <c r="N74" s="8">
        <f t="shared" si="83"/>
        <v>0</v>
      </c>
      <c r="O74" s="8">
        <f t="shared" si="79"/>
        <v>0</v>
      </c>
      <c r="P74" s="8">
        <f t="shared" si="84"/>
        <v>0</v>
      </c>
      <c r="Q74" s="7">
        <f t="shared" si="85"/>
        <v>0</v>
      </c>
      <c r="R74" s="7">
        <f t="shared" si="86"/>
        <v>0</v>
      </c>
      <c r="S74" s="7">
        <f t="shared" si="87"/>
        <v>0</v>
      </c>
      <c r="T74" s="7">
        <f t="shared" si="88"/>
        <v>0</v>
      </c>
      <c r="U74" s="7">
        <f t="shared" si="89"/>
        <v>0</v>
      </c>
      <c r="V74" t="str">
        <f t="shared" si="90"/>
        <v/>
      </c>
      <c r="W74" t="str">
        <f t="shared" si="91"/>
        <v/>
      </c>
      <c r="X74" t="str">
        <f>IF(ADMIN2026!$G$8="Photo-finish timing",W74,V74)</f>
        <v/>
      </c>
      <c r="Y74" s="66" t="str">
        <f>IF(E74="","",IF(ADMIN2026!$G$8=ADMIN2026!$D$8,"",IF(P74&gt;0.5,"error 1/100th entry noted","")))</f>
        <v/>
      </c>
      <c r="AC74">
        <f t="shared" si="92"/>
        <v>0</v>
      </c>
      <c r="AD74">
        <f t="shared" si="80"/>
        <v>0</v>
      </c>
      <c r="AE74">
        <f t="shared" si="80"/>
        <v>0</v>
      </c>
      <c r="AF74">
        <f t="shared" si="80"/>
        <v>0</v>
      </c>
      <c r="AG74">
        <f t="shared" si="80"/>
        <v>0</v>
      </c>
      <c r="AH74">
        <f t="shared" si="80"/>
        <v>0</v>
      </c>
      <c r="AI74">
        <f t="shared" si="80"/>
        <v>0</v>
      </c>
      <c r="AJ74">
        <f t="shared" si="80"/>
        <v>0</v>
      </c>
    </row>
    <row r="75" spans="1:36">
      <c r="B75" s="94">
        <v>7</v>
      </c>
      <c r="C75" s="38" t="str">
        <f>IF(D75="","",HLOOKUP(D75,ADMIN2026!$B$146:$L$214,H75,FALSE))</f>
        <v/>
      </c>
      <c r="D75" s="38" t="str">
        <f>IF(E75="","",VLOOKUP(E75,ADMIN2026!$B$112:$D$141,2,FALSE))</f>
        <v/>
      </c>
      <c r="E75" s="4"/>
      <c r="F75" s="4"/>
      <c r="G75" s="6"/>
      <c r="H75" s="38" t="str">
        <f>IF(E75&gt;101,H67+2*I67,IF(E75&gt;10,H67+I67,IF(E75&gt;0,H67,"")))</f>
        <v/>
      </c>
      <c r="I75" s="38"/>
      <c r="J75" s="38">
        <f>VLOOKUP(B75,ADMIN2026!$B$64:$E$73,2,FALSE)*IF(G75="DQ",0,1)*IF(G75="DNF",0,1)*IF(G75="DNS",0,1)*IF(G75="",0,1)</f>
        <v>0</v>
      </c>
      <c r="K75" s="94">
        <f t="shared" si="81"/>
        <v>0</v>
      </c>
      <c r="L75" s="38">
        <f>IF(D75="",0,IF(G75="NT",0,IF(G75="DQ",0,IF(G75="DNF",0,IF(G75="DNS",0,IF(F75+G75&lt;0.1,0,IF(60*F75+G75&gt;VLOOKUP(A67,ADMIN2026!$B$91:$D$109,3,FALSE),0,ADMIN2026!$D$89)))))))</f>
        <v>0</v>
      </c>
      <c r="M75">
        <f t="shared" si="82"/>
        <v>0</v>
      </c>
      <c r="N75" s="8">
        <f t="shared" si="83"/>
        <v>0</v>
      </c>
      <c r="O75" s="8">
        <f t="shared" si="79"/>
        <v>0</v>
      </c>
      <c r="P75" s="8">
        <f t="shared" si="84"/>
        <v>0</v>
      </c>
      <c r="Q75" s="7">
        <f t="shared" si="85"/>
        <v>0</v>
      </c>
      <c r="R75" s="7">
        <f t="shared" si="86"/>
        <v>0</v>
      </c>
      <c r="S75" s="7">
        <f t="shared" si="87"/>
        <v>0</v>
      </c>
      <c r="T75" s="7">
        <f t="shared" si="88"/>
        <v>0</v>
      </c>
      <c r="U75" s="7">
        <f t="shared" si="89"/>
        <v>0</v>
      </c>
      <c r="V75" t="str">
        <f t="shared" si="90"/>
        <v/>
      </c>
      <c r="W75" t="str">
        <f t="shared" si="91"/>
        <v/>
      </c>
      <c r="X75" t="str">
        <f>IF(ADMIN2026!$G$8="Photo-finish timing",W75,V75)</f>
        <v/>
      </c>
      <c r="Y75" s="66" t="str">
        <f>IF(E75="","",IF(ADMIN2026!$G$8=ADMIN2026!$D$8,"",IF(P75&gt;0.5,"error 1/100th entry noted","")))</f>
        <v/>
      </c>
      <c r="AC75">
        <f t="shared" si="92"/>
        <v>0</v>
      </c>
      <c r="AD75">
        <f t="shared" si="80"/>
        <v>0</v>
      </c>
      <c r="AE75">
        <f t="shared" si="80"/>
        <v>0</v>
      </c>
      <c r="AF75">
        <f t="shared" si="80"/>
        <v>0</v>
      </c>
      <c r="AG75">
        <f t="shared" si="80"/>
        <v>0</v>
      </c>
      <c r="AH75">
        <f t="shared" si="80"/>
        <v>0</v>
      </c>
      <c r="AI75">
        <f t="shared" si="80"/>
        <v>0</v>
      </c>
      <c r="AJ75">
        <f t="shared" si="80"/>
        <v>0</v>
      </c>
    </row>
    <row r="76" spans="1:36">
      <c r="B76" s="94">
        <v>8</v>
      </c>
      <c r="C76" s="38" t="str">
        <f>IF(D76="","",HLOOKUP(D76,ADMIN2026!$B$146:$L$214,H76,FALSE))</f>
        <v/>
      </c>
      <c r="D76" s="38" t="str">
        <f>IF(E76="","",VLOOKUP(E76,ADMIN2026!$B$112:$D$141,2,FALSE))</f>
        <v/>
      </c>
      <c r="E76" s="4"/>
      <c r="F76" s="4"/>
      <c r="G76" s="6"/>
      <c r="H76" s="38" t="str">
        <f>IF(E76&gt;101,H67+2*I67,IF(E76&gt;10,H67+I67,IF(E76&gt;0,H67,"")))</f>
        <v/>
      </c>
      <c r="I76" s="38"/>
      <c r="J76" s="38">
        <f>VLOOKUP(B76,ADMIN2026!$B$64:$E$73,2,FALSE)*IF(G76="DQ",0,1)*IF(G76="DNF",0,1)*IF(G76="DNS",0,1)*IF(G76="",0,1)</f>
        <v>0</v>
      </c>
      <c r="K76" s="94">
        <f t="shared" si="81"/>
        <v>0</v>
      </c>
      <c r="L76" s="38">
        <f>IF(D76="",0,IF(G76="NT",0,IF(G76="DQ",0,IF(G76="DNF",0,IF(G76="DNS",0,IF(F76+G76&lt;0.1,0,IF(60*F76+G76&gt;VLOOKUP(A67,ADMIN2026!$B$91:$D$109,3,FALSE),0,ADMIN2026!$D$89)))))))</f>
        <v>0</v>
      </c>
      <c r="M76">
        <f t="shared" si="82"/>
        <v>0</v>
      </c>
      <c r="N76" s="8">
        <f t="shared" si="83"/>
        <v>0</v>
      </c>
      <c r="O76" s="8">
        <f t="shared" si="79"/>
        <v>0</v>
      </c>
      <c r="P76" s="8">
        <f t="shared" si="84"/>
        <v>0</v>
      </c>
      <c r="Q76" s="7">
        <f t="shared" si="85"/>
        <v>0</v>
      </c>
      <c r="R76" s="7">
        <f t="shared" si="86"/>
        <v>0</v>
      </c>
      <c r="S76" s="7">
        <f t="shared" si="87"/>
        <v>0</v>
      </c>
      <c r="T76" s="7">
        <f t="shared" si="88"/>
        <v>0</v>
      </c>
      <c r="U76" s="7">
        <f t="shared" si="89"/>
        <v>0</v>
      </c>
      <c r="V76" t="str">
        <f t="shared" si="90"/>
        <v/>
      </c>
      <c r="W76" t="str">
        <f t="shared" si="91"/>
        <v/>
      </c>
      <c r="X76" t="str">
        <f>IF(ADMIN2026!$G$8="Photo-finish timing",W76,V76)</f>
        <v/>
      </c>
      <c r="Y76" s="66" t="str">
        <f>IF(E76="","",IF(ADMIN2026!$G$8=ADMIN2026!$D$8,"",IF(P76&gt;0.5,"error 1/100th entry noted","")))</f>
        <v/>
      </c>
      <c r="AC76">
        <f t="shared" si="92"/>
        <v>0</v>
      </c>
      <c r="AD76">
        <f t="shared" si="80"/>
        <v>0</v>
      </c>
      <c r="AE76">
        <f t="shared" si="80"/>
        <v>0</v>
      </c>
      <c r="AF76">
        <f t="shared" si="80"/>
        <v>0</v>
      </c>
      <c r="AG76">
        <f t="shared" si="80"/>
        <v>0</v>
      </c>
      <c r="AH76">
        <f t="shared" si="80"/>
        <v>0</v>
      </c>
      <c r="AI76">
        <f t="shared" si="80"/>
        <v>0</v>
      </c>
      <c r="AJ76">
        <f t="shared" si="80"/>
        <v>0</v>
      </c>
    </row>
    <row r="77" spans="1:36">
      <c r="A77" s="3" t="s">
        <v>0</v>
      </c>
      <c r="B77" s="3"/>
      <c r="C77" s="3"/>
      <c r="D77" s="3"/>
      <c r="E77" s="3"/>
      <c r="F77" s="3"/>
      <c r="G77" s="67"/>
      <c r="H77" s="3" t="str">
        <f>H66</f>
        <v>line base</v>
      </c>
      <c r="I77" s="3" t="str">
        <f>I66</f>
        <v>step</v>
      </c>
      <c r="J77" s="3"/>
      <c r="K77" s="3"/>
      <c r="L77" s="3"/>
      <c r="M77" s="3"/>
      <c r="N77" s="3"/>
      <c r="O77" s="3"/>
      <c r="P77" s="3"/>
      <c r="Q77" s="3"/>
      <c r="R77" s="3"/>
      <c r="S77" s="3"/>
      <c r="T77" s="3"/>
      <c r="U77" s="3"/>
      <c r="V77" s="3"/>
      <c r="W77" s="3"/>
      <c r="X77" s="3"/>
      <c r="Y77" s="3"/>
      <c r="Z77" s="3"/>
      <c r="AA77" s="3"/>
    </row>
    <row r="78" spans="1:36">
      <c r="A78" s="3" t="str">
        <f>C66</f>
        <v>2000SC</v>
      </c>
      <c r="B78" s="37" t="s">
        <v>286</v>
      </c>
      <c r="C78" s="37"/>
      <c r="D78" s="37"/>
      <c r="E78" s="37"/>
      <c r="F78" s="37" t="str">
        <f t="shared" ref="F78:G78" si="93">F67</f>
        <v>Perf. Minutes</v>
      </c>
      <c r="G78" s="63" t="str">
        <f t="shared" si="93"/>
        <v>Perf. Seconds</v>
      </c>
      <c r="H78" s="37">
        <f>VLOOKUP(A78,ADMIN2026!$B$146:$M$166,12,FALSE)</f>
        <v>10</v>
      </c>
      <c r="I78" s="37">
        <f>$I$3</f>
        <v>24</v>
      </c>
      <c r="J78" s="37" t="s">
        <v>79</v>
      </c>
      <c r="K78" s="37" t="s">
        <v>59</v>
      </c>
      <c r="L78" s="37" t="s">
        <v>83</v>
      </c>
      <c r="M78" s="3" t="s">
        <v>132</v>
      </c>
      <c r="N78" s="3" t="s">
        <v>132</v>
      </c>
      <c r="O78" s="3" t="s">
        <v>133</v>
      </c>
      <c r="P78" s="3" t="s">
        <v>193</v>
      </c>
      <c r="Q78" s="3" t="s">
        <v>137</v>
      </c>
      <c r="R78" s="3" t="s">
        <v>192</v>
      </c>
      <c r="S78" s="3" t="s">
        <v>134</v>
      </c>
      <c r="T78" s="3" t="s">
        <v>135</v>
      </c>
      <c r="U78" s="3" t="s">
        <v>194</v>
      </c>
      <c r="V78" s="3" t="s">
        <v>195</v>
      </c>
      <c r="W78" s="3" t="s">
        <v>197</v>
      </c>
      <c r="X78" s="3" t="s">
        <v>136</v>
      </c>
      <c r="Y78" s="3" t="s">
        <v>236</v>
      </c>
      <c r="Z78" s="3"/>
      <c r="AA78" s="3"/>
    </row>
    <row r="79" spans="1:36">
      <c r="A79" s="64" t="str">
        <f>$A$4</f>
        <v>MEN</v>
      </c>
      <c r="B79" s="37" t="s">
        <v>59</v>
      </c>
      <c r="C79" s="37" t="s">
        <v>60</v>
      </c>
      <c r="D79" s="37" t="s">
        <v>61</v>
      </c>
      <c r="E79" s="37" t="s">
        <v>108</v>
      </c>
      <c r="F79" s="37" t="str">
        <f t="shared" ref="F79:G79" si="94">F68</f>
        <v>Whole mins.</v>
      </c>
      <c r="G79" s="63" t="str">
        <f t="shared" si="94"/>
        <v>xx.yy or xx.y</v>
      </c>
      <c r="H79" s="37" t="str">
        <f>H68</f>
        <v>line to look up</v>
      </c>
      <c r="I79" s="37"/>
      <c r="J79" s="37" t="s">
        <v>80</v>
      </c>
      <c r="K79" s="37" t="s">
        <v>80</v>
      </c>
      <c r="L79" s="37" t="s">
        <v>80</v>
      </c>
      <c r="M79" s="3" t="s">
        <v>192</v>
      </c>
      <c r="N79" s="3" t="s">
        <v>130</v>
      </c>
      <c r="O79" s="3" t="s">
        <v>130</v>
      </c>
      <c r="P79" s="3" t="s">
        <v>130</v>
      </c>
      <c r="Q79" s="3" t="s">
        <v>131</v>
      </c>
      <c r="R79" s="3" t="s">
        <v>131</v>
      </c>
      <c r="S79" s="3" t="s">
        <v>131</v>
      </c>
      <c r="T79" s="3" t="s">
        <v>131</v>
      </c>
      <c r="U79" s="3" t="s">
        <v>131</v>
      </c>
      <c r="V79" s="3" t="s">
        <v>196</v>
      </c>
      <c r="W79" s="3" t="s">
        <v>196</v>
      </c>
      <c r="X79" s="3" t="s">
        <v>146</v>
      </c>
      <c r="Y79" s="3" t="s">
        <v>237</v>
      </c>
      <c r="Z79" s="3"/>
      <c r="AA79" s="3"/>
      <c r="AC79" t="str">
        <f>ADMIN2026!$D$12</f>
        <v>B&amp;R</v>
      </c>
      <c r="AD79" t="str">
        <f>ADMIN2026!$D$13</f>
        <v>Chelt</v>
      </c>
      <c r="AE79" t="str">
        <f>ADMIN2026!$D$14</f>
        <v>D&amp;S</v>
      </c>
      <c r="AF79" t="str">
        <f>ADMIN2026!$D$15</f>
        <v>HereF</v>
      </c>
      <c r="AG79" t="str">
        <f>ADMIN2026!$D$16</f>
        <v>K&amp;S</v>
      </c>
      <c r="AH79" t="str">
        <f>ADMIN2026!$D$17</f>
        <v>Tipton</v>
      </c>
      <c r="AI79" t="str">
        <f>ADMIN2026!$D$18</f>
        <v>Worc</v>
      </c>
      <c r="AJ79" t="str">
        <f>ADMIN2026!$D$19</f>
        <v>Yate</v>
      </c>
    </row>
    <row r="80" spans="1:36">
      <c r="B80" s="94">
        <v>1</v>
      </c>
      <c r="C80" s="38" t="str">
        <f>IF(D80="","",HLOOKUP(D80,ADMIN2026!$B$146:$L$214,H80,FALSE))</f>
        <v/>
      </c>
      <c r="D80" s="38" t="str">
        <f>IF(E80="","",VLOOKUP(E80,ADMIN2026!$B$112:$D$141,2,FALSE))</f>
        <v/>
      </c>
      <c r="E80" s="4"/>
      <c r="F80" s="4"/>
      <c r="G80" s="6"/>
      <c r="H80" s="38" t="str">
        <f>IF(E80&gt;101,H78+2*I78,IF(E80&gt;10,H78+I78,IF(E80&gt;0,H78,"")))</f>
        <v/>
      </c>
      <c r="I80" s="38"/>
      <c r="J80" s="38">
        <f>VLOOKUP(B80,ADMIN2026!$B$64:$F$79,3,FALSE)*IF(G80="DQ",0,1)*IF(G80="DNF",0,1)*IF(G80="DNS",0,1)*IF(G80="",0,1)</f>
        <v>0</v>
      </c>
      <c r="K80" s="94">
        <f>J80</f>
        <v>0</v>
      </c>
      <c r="L80" s="38">
        <f>IF(D80="",0,IF(G80="NT",0,IF(G80="DQ",0,IF(G80="DNF",0,IF(G80="DNS",0,IF(F80+G80&lt;0.1,0,IF(60*F80+G80&gt;VLOOKUP(A78,ADMIN2026!$B$91:$D$109,3,FALSE),0,ADMIN2026!$D$89)))))))</f>
        <v>0</v>
      </c>
      <c r="M80">
        <f>INT(G80/10)</f>
        <v>0</v>
      </c>
      <c r="N80" s="8">
        <f>INT(G80)-10*M80</f>
        <v>0</v>
      </c>
      <c r="O80" s="8">
        <f t="shared" ref="O80:O87" si="95">INT((INT(10*(G80-N80-10*M80)+0.001))/1)</f>
        <v>0</v>
      </c>
      <c r="P80" s="8">
        <f>INT(100*(G80-N80-10*M80-O80/10)+0.5)</f>
        <v>0</v>
      </c>
      <c r="Q80" s="7">
        <f>F80</f>
        <v>0</v>
      </c>
      <c r="R80" s="7">
        <f>M80</f>
        <v>0</v>
      </c>
      <c r="S80" s="7">
        <f>N80</f>
        <v>0</v>
      </c>
      <c r="T80" s="7">
        <f>O80</f>
        <v>0</v>
      </c>
      <c r="U80" s="7">
        <f>P80</f>
        <v>0</v>
      </c>
      <c r="V80" t="str">
        <f>IF(G80="DQ","DQ",IF(G80="NT","NT",IF(G80="DNF","DNF",IF(G80="DNS","DNS",IF(D80="","",IF(F80="",IF(M80&gt;0,CONCATENATE(R80,S80,".",T80),CONCATENATE(S80,".",T80)),CONCATENATE(Q80,":",R80,S80,".",T80)))))))</f>
        <v/>
      </c>
      <c r="W80" t="str">
        <f>IF(G80="DQ","DQ",IF(G80="NT","NT",IF(G80="DNF","DNF",IF(G80="DNS","DNS",IF(D80="","",IF(F80="",IF(M80&gt;0,CONCATENATE(R80,S80,".",T80,U80),CONCATENATE(S80,".",T80,U80)),CONCATENATE(Q80,":",R80,S80,".",T80,U80)))))))</f>
        <v/>
      </c>
      <c r="X80" t="str">
        <f>IF(ADMIN2026!$G$8="Photo-finish timing",W80,V80)</f>
        <v/>
      </c>
      <c r="Y80" s="66" t="str">
        <f>IF(E80="","",IF(ADMIN2026!$G$8=ADMIN2026!$D$8,"",IF(P80&gt;0.5,"error 1/100th entry noted","")))</f>
        <v/>
      </c>
      <c r="AC80">
        <f>IF($D80=AC$1,$K80+$L80,0)</f>
        <v>0</v>
      </c>
      <c r="AD80">
        <f t="shared" ref="AD80:AJ87" si="96">IF($D80=AD$1,$K80+$L80,0)</f>
        <v>0</v>
      </c>
      <c r="AE80">
        <f t="shared" si="96"/>
        <v>0</v>
      </c>
      <c r="AF80">
        <f t="shared" si="96"/>
        <v>0</v>
      </c>
      <c r="AG80">
        <f t="shared" si="96"/>
        <v>0</v>
      </c>
      <c r="AH80">
        <f t="shared" si="96"/>
        <v>0</v>
      </c>
      <c r="AI80">
        <f t="shared" si="96"/>
        <v>0</v>
      </c>
      <c r="AJ80">
        <f t="shared" si="96"/>
        <v>0</v>
      </c>
    </row>
    <row r="81" spans="2:36">
      <c r="B81" s="94">
        <v>2</v>
      </c>
      <c r="C81" s="38" t="str">
        <f>IF(D81="","",HLOOKUP(D81,ADMIN2026!$B$146:$L$214,H81,FALSE))</f>
        <v/>
      </c>
      <c r="D81" s="38" t="str">
        <f>IF(E81="","",VLOOKUP(E81,ADMIN2026!$B$112:$D$141,2,FALSE))</f>
        <v/>
      </c>
      <c r="E81" s="4"/>
      <c r="F81" s="4"/>
      <c r="G81" s="6"/>
      <c r="H81" s="38" t="str">
        <f>IF(E81&gt;101,H78+2*I78,IF(E81&gt;10,H78+I78,IF(E81&gt;0,H78,"")))</f>
        <v/>
      </c>
      <c r="I81" s="38"/>
      <c r="J81" s="38">
        <f>VLOOKUP(B81,ADMIN2026!$B$64:$F$79,3,FALSE)*IF(G81="DQ",0,1)*IF(G81="DNF",0,1)*IF(G81="DNS",0,1)*IF(G81="",0,1)</f>
        <v>0</v>
      </c>
      <c r="K81" s="94">
        <f t="shared" ref="K81:K87" si="97">J81</f>
        <v>0</v>
      </c>
      <c r="L81" s="38">
        <f>IF(D81="",0,IF(G81="NT",0,IF(G81="DQ",0,IF(G81="DNF",0,IF(G81="DNS",0,IF(F81+G81&lt;0.1,0,IF(60*F81+G81&gt;VLOOKUP(A78,ADMIN2026!$B$91:$D$109,3,FALSE),0,ADMIN2026!$D$89)))))))</f>
        <v>0</v>
      </c>
      <c r="M81">
        <f t="shared" ref="M81:M87" si="98">INT(G81/10)</f>
        <v>0</v>
      </c>
      <c r="N81" s="8">
        <f t="shared" ref="N81:N87" si="99">INT(G81)-10*M81</f>
        <v>0</v>
      </c>
      <c r="O81" s="8">
        <f t="shared" si="95"/>
        <v>0</v>
      </c>
      <c r="P81" s="8">
        <f t="shared" ref="P81:P87" si="100">INT(100*(G81-N81-10*M81-O81/10)+0.5)</f>
        <v>0</v>
      </c>
      <c r="Q81" s="7">
        <f t="shared" ref="Q81:Q87" si="101">F81</f>
        <v>0</v>
      </c>
      <c r="R81" s="7">
        <f t="shared" ref="R81:R87" si="102">M81</f>
        <v>0</v>
      </c>
      <c r="S81" s="7">
        <f t="shared" ref="S81:S87" si="103">N81</f>
        <v>0</v>
      </c>
      <c r="T81" s="7">
        <f t="shared" ref="T81:T87" si="104">O81</f>
        <v>0</v>
      </c>
      <c r="U81" s="7">
        <f t="shared" ref="U81:U87" si="105">P81</f>
        <v>0</v>
      </c>
      <c r="V81" t="str">
        <f t="shared" ref="V81:V87" si="106">IF(G81="DQ","DQ",IF(G81="NT","NT",IF(G81="DNF","DNF",IF(G81="DNS","DNS",IF(D81="","",IF(F81="",IF(M81&gt;0,CONCATENATE(R81,S81,".",T81),CONCATENATE(S81,".",T81)),CONCATENATE(Q81,":",R81,S81,".",T81)))))))</f>
        <v/>
      </c>
      <c r="W81" t="str">
        <f t="shared" ref="W81:W87" si="107">IF(G81="DQ","DQ",IF(G81="NT","NT",IF(G81="DNF","DNF",IF(G81="DNS","DNS",IF(D81="","",IF(F81="",IF(M81&gt;0,CONCATENATE(R81,S81,".",T81,U81),CONCATENATE(S81,".",T81,U81)),CONCATENATE(Q81,":",R81,S81,".",T81,U81)))))))</f>
        <v/>
      </c>
      <c r="X81" t="str">
        <f>IF(ADMIN2026!$G$8="Photo-finish timing",W81,V81)</f>
        <v/>
      </c>
      <c r="Y81" s="66" t="str">
        <f>IF(E81="","",IF(ADMIN2026!$G$8=ADMIN2026!$D$8,"",IF(P81&gt;0.5,"error 1/100th entry noted","")))</f>
        <v/>
      </c>
      <c r="AC81">
        <f t="shared" ref="AC81:AC87" si="108">IF($D81=AC$1,$K81+$L81,0)</f>
        <v>0</v>
      </c>
      <c r="AD81">
        <f t="shared" si="96"/>
        <v>0</v>
      </c>
      <c r="AE81">
        <f t="shared" si="96"/>
        <v>0</v>
      </c>
      <c r="AF81">
        <f t="shared" si="96"/>
        <v>0</v>
      </c>
      <c r="AG81">
        <f t="shared" si="96"/>
        <v>0</v>
      </c>
      <c r="AH81">
        <f t="shared" si="96"/>
        <v>0</v>
      </c>
      <c r="AI81">
        <f t="shared" si="96"/>
        <v>0</v>
      </c>
      <c r="AJ81">
        <f t="shared" si="96"/>
        <v>0</v>
      </c>
    </row>
    <row r="82" spans="2:36">
      <c r="B82" s="94">
        <v>3</v>
      </c>
      <c r="C82" s="38" t="str">
        <f>IF(D82="","",HLOOKUP(D82,ADMIN2026!$B$146:$L$214,H82,FALSE))</f>
        <v/>
      </c>
      <c r="D82" s="38" t="str">
        <f>IF(E82="","",VLOOKUP(E82,ADMIN2026!$B$112:$D$141,2,FALSE))</f>
        <v/>
      </c>
      <c r="E82" s="4"/>
      <c r="F82" s="4"/>
      <c r="G82" s="6"/>
      <c r="H82" s="38" t="str">
        <f>IF(E82&gt;101,H78+2*I78,IF(E82&gt;10,H78+I78,IF(E82&gt;0,H78,"")))</f>
        <v/>
      </c>
      <c r="I82" s="38"/>
      <c r="J82" s="38">
        <f>VLOOKUP(B82,ADMIN2026!$B$64:$F$79,3,FALSE)*IF(G82="DQ",0,1)*IF(G82="DNF",0,1)*IF(G82="DNS",0,1)*IF(G82="",0,1)</f>
        <v>0</v>
      </c>
      <c r="K82" s="94">
        <f t="shared" si="97"/>
        <v>0</v>
      </c>
      <c r="L82" s="38">
        <f>IF(D82="",0,IF(G82="NT",0,IF(G82="DQ",0,IF(G82="DNF",0,IF(G82="DNS",0,IF(F82+G82&lt;0.1,0,IF(60*F82+G82&gt;VLOOKUP(A78,ADMIN2026!$B$91:$D$109,3,FALSE),0,ADMIN2026!$D$89)))))))</f>
        <v>0</v>
      </c>
      <c r="M82">
        <f t="shared" si="98"/>
        <v>0</v>
      </c>
      <c r="N82" s="8">
        <f t="shared" si="99"/>
        <v>0</v>
      </c>
      <c r="O82" s="8">
        <f t="shared" si="95"/>
        <v>0</v>
      </c>
      <c r="P82" s="8">
        <f t="shared" si="100"/>
        <v>0</v>
      </c>
      <c r="Q82" s="7">
        <f t="shared" si="101"/>
        <v>0</v>
      </c>
      <c r="R82" s="7">
        <f t="shared" si="102"/>
        <v>0</v>
      </c>
      <c r="S82" s="7">
        <f t="shared" si="103"/>
        <v>0</v>
      </c>
      <c r="T82" s="7">
        <f t="shared" si="104"/>
        <v>0</v>
      </c>
      <c r="U82" s="7">
        <f t="shared" si="105"/>
        <v>0</v>
      </c>
      <c r="V82" t="str">
        <f t="shared" si="106"/>
        <v/>
      </c>
      <c r="W82" t="str">
        <f t="shared" si="107"/>
        <v/>
      </c>
      <c r="X82" t="str">
        <f>IF(ADMIN2026!$G$8="Photo-finish timing",W82,V82)</f>
        <v/>
      </c>
      <c r="Y82" s="66" t="str">
        <f>IF(E82="","",IF(ADMIN2026!$G$8=ADMIN2026!$D$8,"",IF(P82&gt;0.5,"error 1/100th entry noted","")))</f>
        <v/>
      </c>
      <c r="AC82">
        <f t="shared" si="108"/>
        <v>0</v>
      </c>
      <c r="AD82">
        <f t="shared" si="96"/>
        <v>0</v>
      </c>
      <c r="AE82">
        <f t="shared" si="96"/>
        <v>0</v>
      </c>
      <c r="AF82">
        <f t="shared" si="96"/>
        <v>0</v>
      </c>
      <c r="AG82">
        <f t="shared" si="96"/>
        <v>0</v>
      </c>
      <c r="AH82">
        <f t="shared" si="96"/>
        <v>0</v>
      </c>
      <c r="AI82">
        <f t="shared" si="96"/>
        <v>0</v>
      </c>
      <c r="AJ82">
        <f t="shared" si="96"/>
        <v>0</v>
      </c>
    </row>
    <row r="83" spans="2:36">
      <c r="B83" s="94">
        <v>4</v>
      </c>
      <c r="C83" s="38" t="str">
        <f>IF(D83="","",HLOOKUP(D83,ADMIN2026!$B$146:$L$214,H83,FALSE))</f>
        <v/>
      </c>
      <c r="D83" s="38" t="str">
        <f>IF(E83="","",VLOOKUP(E83,ADMIN2026!$B$112:$D$141,2,FALSE))</f>
        <v/>
      </c>
      <c r="E83" s="4"/>
      <c r="F83" s="4"/>
      <c r="G83" s="6"/>
      <c r="H83" s="38" t="str">
        <f>IF(E83&gt;101,H78+2*I78,IF(E83&gt;10,H78+I78,IF(E83&gt;0,H78,"")))</f>
        <v/>
      </c>
      <c r="I83" s="38"/>
      <c r="J83" s="38">
        <f>VLOOKUP(B83,ADMIN2026!$B$64:$F$79,3,FALSE)*IF(G83="DQ",0,1)*IF(G83="DNF",0,1)*IF(G83="DNS",0,1)*IF(G83="",0,1)</f>
        <v>0</v>
      </c>
      <c r="K83" s="94">
        <f t="shared" si="97"/>
        <v>0</v>
      </c>
      <c r="L83" s="38">
        <f>IF(D83="",0,IF(G83="NT",0,IF(G83="DQ",0,IF(G83="DNF",0,IF(G83="DNS",0,IF(F83+G83&lt;0.1,0,IF(60*F83+G83&gt;VLOOKUP(A78,ADMIN2026!$B$91:$D$109,3,FALSE),0,ADMIN2026!$D$89)))))))</f>
        <v>0</v>
      </c>
      <c r="M83">
        <f t="shared" si="98"/>
        <v>0</v>
      </c>
      <c r="N83" s="8">
        <f t="shared" si="99"/>
        <v>0</v>
      </c>
      <c r="O83" s="8">
        <f t="shared" si="95"/>
        <v>0</v>
      </c>
      <c r="P83" s="8">
        <f t="shared" si="100"/>
        <v>0</v>
      </c>
      <c r="Q83" s="7">
        <f t="shared" si="101"/>
        <v>0</v>
      </c>
      <c r="R83" s="7">
        <f t="shared" si="102"/>
        <v>0</v>
      </c>
      <c r="S83" s="7">
        <f t="shared" si="103"/>
        <v>0</v>
      </c>
      <c r="T83" s="7">
        <f t="shared" si="104"/>
        <v>0</v>
      </c>
      <c r="U83" s="7">
        <f t="shared" si="105"/>
        <v>0</v>
      </c>
      <c r="V83" t="str">
        <f t="shared" si="106"/>
        <v/>
      </c>
      <c r="W83" t="str">
        <f t="shared" si="107"/>
        <v/>
      </c>
      <c r="X83" t="str">
        <f>IF(ADMIN2026!$G$8="Photo-finish timing",W83,V83)</f>
        <v/>
      </c>
      <c r="Y83" s="66" t="str">
        <f>IF(E83="","",IF(ADMIN2026!$G$8=ADMIN2026!$D$8,"",IF(P83&gt;0.5,"error 1/100th entry noted","")))</f>
        <v/>
      </c>
      <c r="AC83">
        <f t="shared" si="108"/>
        <v>0</v>
      </c>
      <c r="AD83">
        <f t="shared" si="96"/>
        <v>0</v>
      </c>
      <c r="AE83">
        <f t="shared" si="96"/>
        <v>0</v>
      </c>
      <c r="AF83">
        <f t="shared" si="96"/>
        <v>0</v>
      </c>
      <c r="AG83">
        <f t="shared" si="96"/>
        <v>0</v>
      </c>
      <c r="AH83">
        <f t="shared" si="96"/>
        <v>0</v>
      </c>
      <c r="AI83">
        <f t="shared" si="96"/>
        <v>0</v>
      </c>
      <c r="AJ83">
        <f t="shared" si="96"/>
        <v>0</v>
      </c>
    </row>
    <row r="84" spans="2:36">
      <c r="B84" s="94">
        <v>5</v>
      </c>
      <c r="C84" s="38" t="str">
        <f>IF(D84="","",HLOOKUP(D84,ADMIN2026!$B$146:$L$214,H84,FALSE))</f>
        <v/>
      </c>
      <c r="D84" s="38" t="str">
        <f>IF(E84="","",VLOOKUP(E84,ADMIN2026!$B$112:$D$141,2,FALSE))</f>
        <v/>
      </c>
      <c r="E84" s="4"/>
      <c r="F84" s="4"/>
      <c r="G84" s="6"/>
      <c r="H84" s="38" t="str">
        <f>IF(E84&gt;101,H78+2*I78,IF(E84&gt;10,H78+I78,IF(E84&gt;0,H78,"")))</f>
        <v/>
      </c>
      <c r="I84" s="38"/>
      <c r="J84" s="38">
        <f>VLOOKUP(B84,ADMIN2026!$B$64:$F$79,3,FALSE)*IF(G84="DQ",0,1)*IF(G84="DNF",0,1)*IF(G84="DNS",0,1)*IF(G84="",0,1)</f>
        <v>0</v>
      </c>
      <c r="K84" s="94">
        <f t="shared" si="97"/>
        <v>0</v>
      </c>
      <c r="L84" s="38">
        <f>IF(D84="",0,IF(G84="NT",0,IF(G84="DQ",0,IF(G84="DNF",0,IF(G84="DNS",0,IF(F84+G84&lt;0.1,0,IF(60*F84+G84&gt;VLOOKUP(A78,ADMIN2026!$B$91:$D$109,3,FALSE),0,ADMIN2026!$D$89)))))))</f>
        <v>0</v>
      </c>
      <c r="M84">
        <f t="shared" si="98"/>
        <v>0</v>
      </c>
      <c r="N84" s="8">
        <f t="shared" si="99"/>
        <v>0</v>
      </c>
      <c r="O84" s="8">
        <f t="shared" si="95"/>
        <v>0</v>
      </c>
      <c r="P84" s="8">
        <f t="shared" si="100"/>
        <v>0</v>
      </c>
      <c r="Q84" s="7">
        <f t="shared" si="101"/>
        <v>0</v>
      </c>
      <c r="R84" s="7">
        <f t="shared" si="102"/>
        <v>0</v>
      </c>
      <c r="S84" s="7">
        <f t="shared" si="103"/>
        <v>0</v>
      </c>
      <c r="T84" s="7">
        <f t="shared" si="104"/>
        <v>0</v>
      </c>
      <c r="U84" s="7">
        <f t="shared" si="105"/>
        <v>0</v>
      </c>
      <c r="V84" t="str">
        <f t="shared" si="106"/>
        <v/>
      </c>
      <c r="W84" t="str">
        <f t="shared" si="107"/>
        <v/>
      </c>
      <c r="X84" t="str">
        <f>IF(ADMIN2026!$G$8="Photo-finish timing",W84,V84)</f>
        <v/>
      </c>
      <c r="Y84" s="66" t="str">
        <f>IF(E84="","",IF(ADMIN2026!$G$8=ADMIN2026!$D$8,"",IF(P84&gt;0.5,"error 1/100th entry noted","")))</f>
        <v/>
      </c>
      <c r="AC84">
        <f t="shared" si="108"/>
        <v>0</v>
      </c>
      <c r="AD84">
        <f t="shared" si="96"/>
        <v>0</v>
      </c>
      <c r="AE84">
        <f t="shared" si="96"/>
        <v>0</v>
      </c>
      <c r="AF84">
        <f t="shared" si="96"/>
        <v>0</v>
      </c>
      <c r="AG84">
        <f t="shared" si="96"/>
        <v>0</v>
      </c>
      <c r="AH84">
        <f t="shared" si="96"/>
        <v>0</v>
      </c>
      <c r="AI84">
        <f t="shared" si="96"/>
        <v>0</v>
      </c>
      <c r="AJ84">
        <f t="shared" si="96"/>
        <v>0</v>
      </c>
    </row>
    <row r="85" spans="2:36">
      <c r="B85" s="94">
        <v>6</v>
      </c>
      <c r="C85" s="38" t="str">
        <f>IF(D85="","",HLOOKUP(D85,ADMIN2026!$B$146:$L$214,H85,FALSE))</f>
        <v/>
      </c>
      <c r="D85" s="38" t="str">
        <f>IF(E85="","",VLOOKUP(E85,ADMIN2026!$B$112:$D$141,2,FALSE))</f>
        <v/>
      </c>
      <c r="E85" s="4"/>
      <c r="F85" s="4"/>
      <c r="G85" s="6"/>
      <c r="H85" s="38" t="str">
        <f>IF(E85&gt;101,H78+2*I78,IF(E85&gt;10,H78+I78,IF(E85&gt;0,H78,"")))</f>
        <v/>
      </c>
      <c r="I85" s="38"/>
      <c r="J85" s="38">
        <f>VLOOKUP(B85,ADMIN2026!$B$64:$F$79,3,FALSE)*IF(G85="DQ",0,1)*IF(G85="DNF",0,1)*IF(G85="DNS",0,1)*IF(G85="",0,1)</f>
        <v>0</v>
      </c>
      <c r="K85" s="94">
        <f t="shared" si="97"/>
        <v>0</v>
      </c>
      <c r="L85" s="38">
        <f>IF(D85="",0,IF(G85="NT",0,IF(G85="DQ",0,IF(G85="DNF",0,IF(G85="DNS",0,IF(F85+G85&lt;0.1,0,IF(60*F85+G85&gt;VLOOKUP(A78,ADMIN2026!$B$91:$D$109,3,FALSE),0,ADMIN2026!$D$89)))))))</f>
        <v>0</v>
      </c>
      <c r="M85">
        <f t="shared" si="98"/>
        <v>0</v>
      </c>
      <c r="N85" s="8">
        <f t="shared" si="99"/>
        <v>0</v>
      </c>
      <c r="O85" s="8">
        <f t="shared" si="95"/>
        <v>0</v>
      </c>
      <c r="P85" s="8">
        <f t="shared" si="100"/>
        <v>0</v>
      </c>
      <c r="Q85" s="7">
        <f t="shared" si="101"/>
        <v>0</v>
      </c>
      <c r="R85" s="7">
        <f t="shared" si="102"/>
        <v>0</v>
      </c>
      <c r="S85" s="7">
        <f t="shared" si="103"/>
        <v>0</v>
      </c>
      <c r="T85" s="7">
        <f t="shared" si="104"/>
        <v>0</v>
      </c>
      <c r="U85" s="7">
        <f t="shared" si="105"/>
        <v>0</v>
      </c>
      <c r="V85" t="str">
        <f t="shared" si="106"/>
        <v/>
      </c>
      <c r="W85" t="str">
        <f t="shared" si="107"/>
        <v/>
      </c>
      <c r="X85" t="str">
        <f>IF(ADMIN2026!$G$8="Photo-finish timing",W85,V85)</f>
        <v/>
      </c>
      <c r="Y85" s="66" t="str">
        <f>IF(E85="","",IF(ADMIN2026!$G$8=ADMIN2026!$D$8,"",IF(P85&gt;0.5,"error 1/100th entry noted","")))</f>
        <v/>
      </c>
      <c r="AC85">
        <f t="shared" si="108"/>
        <v>0</v>
      </c>
      <c r="AD85">
        <f t="shared" si="96"/>
        <v>0</v>
      </c>
      <c r="AE85">
        <f t="shared" si="96"/>
        <v>0</v>
      </c>
      <c r="AF85">
        <f t="shared" si="96"/>
        <v>0</v>
      </c>
      <c r="AG85">
        <f t="shared" si="96"/>
        <v>0</v>
      </c>
      <c r="AH85">
        <f t="shared" si="96"/>
        <v>0</v>
      </c>
      <c r="AI85">
        <f t="shared" si="96"/>
        <v>0</v>
      </c>
      <c r="AJ85">
        <f t="shared" si="96"/>
        <v>0</v>
      </c>
    </row>
    <row r="86" spans="2:36">
      <c r="B86" s="94">
        <v>7</v>
      </c>
      <c r="C86" s="38" t="str">
        <f>IF(D86="","",HLOOKUP(D86,ADMIN2026!$B$146:$L$214,H86,FALSE))</f>
        <v/>
      </c>
      <c r="D86" s="38" t="str">
        <f>IF(E86="","",VLOOKUP(E86,ADMIN2026!$B$112:$D$141,2,FALSE))</f>
        <v/>
      </c>
      <c r="E86" s="4"/>
      <c r="F86" s="4"/>
      <c r="G86" s="6"/>
      <c r="H86" s="38" t="str">
        <f>IF(E86&gt;101,H78+2*I78,IF(E86&gt;10,H78+I78,IF(E86&gt;0,H78,"")))</f>
        <v/>
      </c>
      <c r="I86" s="38"/>
      <c r="J86" s="38">
        <f>VLOOKUP(B86,ADMIN2026!$B$64:$F$79,3,FALSE)*IF(G86="DQ",0,1)*IF(G86="DNF",0,1)*IF(G86="DNS",0,1)*IF(G86="",0,1)</f>
        <v>0</v>
      </c>
      <c r="K86" s="94">
        <f t="shared" si="97"/>
        <v>0</v>
      </c>
      <c r="L86" s="38">
        <f>IF(D86="",0,IF(G86="NT",0,IF(G86="DQ",0,IF(G86="DNF",0,IF(G86="DNS",0,IF(F86+G86&lt;0.1,0,IF(60*F86+G86&gt;VLOOKUP(A78,ADMIN2026!$B$91:$D$109,3,FALSE),0,ADMIN2026!$D$89)))))))</f>
        <v>0</v>
      </c>
      <c r="M86">
        <f t="shared" si="98"/>
        <v>0</v>
      </c>
      <c r="N86" s="8">
        <f t="shared" si="99"/>
        <v>0</v>
      </c>
      <c r="O86" s="8">
        <f t="shared" si="95"/>
        <v>0</v>
      </c>
      <c r="P86" s="8">
        <f t="shared" si="100"/>
        <v>0</v>
      </c>
      <c r="Q86" s="7">
        <f t="shared" si="101"/>
        <v>0</v>
      </c>
      <c r="R86" s="7">
        <f t="shared" si="102"/>
        <v>0</v>
      </c>
      <c r="S86" s="7">
        <f t="shared" si="103"/>
        <v>0</v>
      </c>
      <c r="T86" s="7">
        <f t="shared" si="104"/>
        <v>0</v>
      </c>
      <c r="U86" s="7">
        <f t="shared" si="105"/>
        <v>0</v>
      </c>
      <c r="V86" t="str">
        <f t="shared" si="106"/>
        <v/>
      </c>
      <c r="W86" t="str">
        <f t="shared" si="107"/>
        <v/>
      </c>
      <c r="X86" t="str">
        <f>IF(ADMIN2026!$G$8="Photo-finish timing",W86,V86)</f>
        <v/>
      </c>
      <c r="Y86" s="66" t="str">
        <f>IF(E86="","",IF(ADMIN2026!$G$8=ADMIN2026!$D$8,"",IF(P86&gt;0.5,"error 1/100th entry noted","")))</f>
        <v/>
      </c>
      <c r="AC86">
        <f t="shared" si="108"/>
        <v>0</v>
      </c>
      <c r="AD86">
        <f t="shared" si="96"/>
        <v>0</v>
      </c>
      <c r="AE86">
        <f t="shared" si="96"/>
        <v>0</v>
      </c>
      <c r="AF86">
        <f t="shared" si="96"/>
        <v>0</v>
      </c>
      <c r="AG86">
        <f t="shared" si="96"/>
        <v>0</v>
      </c>
      <c r="AH86">
        <f t="shared" si="96"/>
        <v>0</v>
      </c>
      <c r="AI86">
        <f t="shared" si="96"/>
        <v>0</v>
      </c>
      <c r="AJ86">
        <f t="shared" si="96"/>
        <v>0</v>
      </c>
    </row>
    <row r="87" spans="2:36">
      <c r="B87" s="94">
        <v>8</v>
      </c>
      <c r="C87" s="38" t="str">
        <f>IF(D87="","",HLOOKUP(D87,ADMIN2026!$B$146:$L$214,H87,FALSE))</f>
        <v/>
      </c>
      <c r="D87" s="38" t="str">
        <f>IF(E87="","",VLOOKUP(E87,ADMIN2026!$B$112:$D$141,2,FALSE))</f>
        <v/>
      </c>
      <c r="E87" s="4"/>
      <c r="F87" s="4"/>
      <c r="G87" s="6"/>
      <c r="H87" s="38" t="str">
        <f>IF(E87&gt;101,H78+2*I78,IF(E87&gt;10,H78+I78,IF(E87&gt;0,H78,"")))</f>
        <v/>
      </c>
      <c r="I87" s="38"/>
      <c r="J87" s="38">
        <f>VLOOKUP(B87,ADMIN2026!$B$64:$F$79,3,FALSE)*IF(G87="DQ",0,1)*IF(G87="DNF",0,1)*IF(G87="DNS",0,1)*IF(G87="",0,1)</f>
        <v>0</v>
      </c>
      <c r="K87" s="94">
        <f t="shared" si="97"/>
        <v>0</v>
      </c>
      <c r="L87" s="38">
        <f>IF(D87="",0,IF(G87="NT",0,IF(G87="DQ",0,IF(G87="DNF",0,IF(G87="DNS",0,IF(F87+G87&lt;0.1,0,IF(60*F87+G87&gt;VLOOKUP(A78,ADMIN2026!$B$91:$D$109,3,FALSE),0,ADMIN2026!$D$89)))))))</f>
        <v>0</v>
      </c>
      <c r="M87">
        <f t="shared" si="98"/>
        <v>0</v>
      </c>
      <c r="N87" s="8">
        <f t="shared" si="99"/>
        <v>0</v>
      </c>
      <c r="O87" s="8">
        <f t="shared" si="95"/>
        <v>0</v>
      </c>
      <c r="P87" s="8">
        <f t="shared" si="100"/>
        <v>0</v>
      </c>
      <c r="Q87" s="7">
        <f t="shared" si="101"/>
        <v>0</v>
      </c>
      <c r="R87" s="7">
        <f t="shared" si="102"/>
        <v>0</v>
      </c>
      <c r="S87" s="7">
        <f t="shared" si="103"/>
        <v>0</v>
      </c>
      <c r="T87" s="7">
        <f t="shared" si="104"/>
        <v>0</v>
      </c>
      <c r="U87" s="7">
        <f t="shared" si="105"/>
        <v>0</v>
      </c>
      <c r="V87" t="str">
        <f t="shared" si="106"/>
        <v/>
      </c>
      <c r="W87" t="str">
        <f t="shared" si="107"/>
        <v/>
      </c>
      <c r="X87" t="str">
        <f>IF(ADMIN2026!$G$8="Photo-finish timing",W87,V87)</f>
        <v/>
      </c>
      <c r="Y87" s="66" t="str">
        <f>IF(E87="","",IF(ADMIN2026!$G$8=ADMIN2026!$D$8,"",IF(P87&gt;0.5,"error 1/100th entry noted","")))</f>
        <v/>
      </c>
      <c r="AC87">
        <f t="shared" si="108"/>
        <v>0</v>
      </c>
      <c r="AD87">
        <f t="shared" si="96"/>
        <v>0</v>
      </c>
      <c r="AE87">
        <f t="shared" si="96"/>
        <v>0</v>
      </c>
      <c r="AF87">
        <f t="shared" si="96"/>
        <v>0</v>
      </c>
      <c r="AG87">
        <f t="shared" si="96"/>
        <v>0</v>
      </c>
      <c r="AH87">
        <f t="shared" si="96"/>
        <v>0</v>
      </c>
      <c r="AI87">
        <f t="shared" si="96"/>
        <v>0</v>
      </c>
      <c r="AJ87">
        <f t="shared" si="96"/>
        <v>0</v>
      </c>
    </row>
    <row r="88" spans="2:36">
      <c r="B88" s="94">
        <v>9</v>
      </c>
      <c r="C88" s="38" t="str">
        <f>IF(D88="","",HLOOKUP(D88,ADMIN2026!$B$146:$L$214,H88,FALSE))</f>
        <v/>
      </c>
      <c r="D88" s="38" t="str">
        <f>IF(E88="","",VLOOKUP(E88,ADMIN2026!$B$112:$D$141,2,FALSE))</f>
        <v/>
      </c>
      <c r="E88" s="4"/>
      <c r="F88" s="4"/>
      <c r="G88" s="6"/>
      <c r="H88" s="38" t="str">
        <f>IF(E88&gt;101,H78+2*I78,IF(E88&gt;10,H78+I78,IF(E88&gt;0,H78,"")))</f>
        <v/>
      </c>
      <c r="I88" s="38"/>
      <c r="J88" s="38">
        <f>VLOOKUP(B88,ADMIN2026!$B$64:$F$79,3,FALSE)*IF(G88="DQ",0,1)*IF(G88="DNF",0,1)*IF(G88="DNS",0,1)*IF(G88="",0,1)</f>
        <v>0</v>
      </c>
      <c r="K88" s="94">
        <f t="shared" ref="K88:K95" si="109">J88</f>
        <v>0</v>
      </c>
      <c r="L88" s="38">
        <f>IF(D88="",0,IF(G88="NT",0,IF(G88="DQ",0,IF(G88="DNF",0,IF(G88="DNS",0,IF(F88+G88&lt;0.1,0,IF(60*F88+G88&gt;VLOOKUP(A78,ADMIN2026!$B$91:$D$109,3,FALSE),0,ADMIN2026!$D$89)))))))</f>
        <v>0</v>
      </c>
      <c r="M88">
        <f t="shared" ref="M88:M95" si="110">INT(G88/10)</f>
        <v>0</v>
      </c>
      <c r="N88" s="8">
        <f t="shared" ref="N88:N95" si="111">INT(G88)-10*M88</f>
        <v>0</v>
      </c>
      <c r="O88" s="8">
        <f t="shared" ref="O88:O95" si="112">INT((INT(10*(G88-N88-10*M88)+0.001))/1)</f>
        <v>0</v>
      </c>
      <c r="P88" s="8">
        <f t="shared" ref="P88:P95" si="113">INT(100*(G88-N88-10*M88-O88/10)+0.5)</f>
        <v>0</v>
      </c>
      <c r="Q88" s="7">
        <f t="shared" ref="Q88:Q95" si="114">F88</f>
        <v>0</v>
      </c>
      <c r="R88" s="7">
        <f t="shared" ref="R88:R95" si="115">M88</f>
        <v>0</v>
      </c>
      <c r="S88" s="7">
        <f t="shared" ref="S88:S95" si="116">N88</f>
        <v>0</v>
      </c>
      <c r="T88" s="7">
        <f t="shared" ref="T88:T95" si="117">O88</f>
        <v>0</v>
      </c>
      <c r="U88" s="7">
        <f t="shared" ref="U88:U95" si="118">P88</f>
        <v>0</v>
      </c>
      <c r="V88" t="str">
        <f>IF(G88="DQ","DQ",IF(G88="NT","NT",IF(G88="DNF","DNF",IF(G88="DNS","DNS",IF(D88="","",IF(F88="",IF(M88&gt;0,CONCATENATE(R88,S88,".",T88),CONCATENATE(S88,".",T88)),CONCATENATE(Q88,":",R88,S88,".",T88)))))))</f>
        <v/>
      </c>
      <c r="W88" t="str">
        <f>IF(G88="DQ","DQ",IF(G88="NT","NT",IF(G88="DNF","DNF",IF(G88="DNS","DNS",IF(D88="","",IF(F88="",IF(M88&gt;0,CONCATENATE(R88,S88,".",T88,U88),CONCATENATE(S88,".",T88,U88)),CONCATENATE(Q88,":",R88,S88,".",T88,U88)))))))</f>
        <v/>
      </c>
      <c r="X88" t="str">
        <f>IF(ADMIN2026!$G$8="Photo-finish timing",W88,V88)</f>
        <v/>
      </c>
      <c r="Y88" s="66" t="str">
        <f>IF(E88="","",IF(ADMIN2026!$G$8=ADMIN2026!$D$8,"",IF(P88&gt;0.5,"error 1/100th entry noted","")))</f>
        <v/>
      </c>
      <c r="AC88">
        <f>IF($D88=AC$1,$K88+$L88,0)</f>
        <v>0</v>
      </c>
      <c r="AD88">
        <f t="shared" ref="AD88:AJ95" si="119">IF($D88=AD$1,$K88+$L88,0)</f>
        <v>0</v>
      </c>
      <c r="AE88">
        <f t="shared" si="119"/>
        <v>0</v>
      </c>
      <c r="AF88">
        <f t="shared" si="119"/>
        <v>0</v>
      </c>
      <c r="AG88">
        <f t="shared" si="119"/>
        <v>0</v>
      </c>
      <c r="AH88">
        <f t="shared" si="119"/>
        <v>0</v>
      </c>
      <c r="AI88">
        <f t="shared" si="119"/>
        <v>0</v>
      </c>
      <c r="AJ88">
        <f t="shared" si="119"/>
        <v>0</v>
      </c>
    </row>
    <row r="89" spans="2:36">
      <c r="B89" s="94">
        <v>10</v>
      </c>
      <c r="C89" s="38" t="str">
        <f>IF(D89="","",HLOOKUP(D89,ADMIN2026!$B$146:$L$214,H89,FALSE))</f>
        <v/>
      </c>
      <c r="D89" s="38" t="str">
        <f>IF(E89="","",VLOOKUP(E89,ADMIN2026!$B$112:$D$141,2,FALSE))</f>
        <v/>
      </c>
      <c r="E89" s="4"/>
      <c r="F89" s="4"/>
      <c r="G89" s="6"/>
      <c r="H89" s="38" t="str">
        <f>IF(E89&gt;101,H78+2*I78,IF(E89&gt;10,H78+I78,IF(E89&gt;0,H78,"")))</f>
        <v/>
      </c>
      <c r="I89" s="38"/>
      <c r="J89" s="38">
        <f>VLOOKUP(B89,ADMIN2026!$B$64:$F$79,3,FALSE)*IF(G89="DQ",0,1)*IF(G89="DNF",0,1)*IF(G89="DNS",0,1)*IF(G89="",0,1)</f>
        <v>0</v>
      </c>
      <c r="K89" s="94">
        <f t="shared" si="109"/>
        <v>0</v>
      </c>
      <c r="L89" s="38">
        <f>IF(D89="",0,IF(G89="NT",0,IF(G89="DQ",0,IF(G89="DNF",0,IF(G89="DNS",0,IF(F89+G89&lt;0.1,0,IF(60*F89+G89&gt;VLOOKUP(A78,ADMIN2026!$B$91:$D$109,3,FALSE),0,ADMIN2026!$D$89)))))))</f>
        <v>0</v>
      </c>
      <c r="M89">
        <f t="shared" si="110"/>
        <v>0</v>
      </c>
      <c r="N89" s="8">
        <f t="shared" si="111"/>
        <v>0</v>
      </c>
      <c r="O89" s="8">
        <f t="shared" si="112"/>
        <v>0</v>
      </c>
      <c r="P89" s="8">
        <f t="shared" si="113"/>
        <v>0</v>
      </c>
      <c r="Q89" s="7">
        <f t="shared" si="114"/>
        <v>0</v>
      </c>
      <c r="R89" s="7">
        <f t="shared" si="115"/>
        <v>0</v>
      </c>
      <c r="S89" s="7">
        <f t="shared" si="116"/>
        <v>0</v>
      </c>
      <c r="T89" s="7">
        <f t="shared" si="117"/>
        <v>0</v>
      </c>
      <c r="U89" s="7">
        <f t="shared" si="118"/>
        <v>0</v>
      </c>
      <c r="V89" t="str">
        <f t="shared" ref="V89:V95" si="120">IF(G89="DQ","DQ",IF(G89="NT","NT",IF(G89="DNF","DNF",IF(G89="DNS","DNS",IF(D89="","",IF(F89="",IF(M89&gt;0,CONCATENATE(R89,S89,".",T89),CONCATENATE(S89,".",T89)),CONCATENATE(Q89,":",R89,S89,".",T89)))))))</f>
        <v/>
      </c>
      <c r="W89" t="str">
        <f t="shared" ref="W89:W95" si="121">IF(G89="DQ","DQ",IF(G89="NT","NT",IF(G89="DNF","DNF",IF(G89="DNS","DNS",IF(D89="","",IF(F89="",IF(M89&gt;0,CONCATENATE(R89,S89,".",T89,U89),CONCATENATE(S89,".",T89,U89)),CONCATENATE(Q89,":",R89,S89,".",T89,U89)))))))</f>
        <v/>
      </c>
      <c r="X89" t="str">
        <f>IF(ADMIN2026!$G$8="Photo-finish timing",W89,V89)</f>
        <v/>
      </c>
      <c r="Y89" s="66" t="str">
        <f>IF(E89="","",IF(ADMIN2026!$G$8=ADMIN2026!$D$8,"",IF(P89&gt;0.5,"error 1/100th entry noted","")))</f>
        <v/>
      </c>
      <c r="AC89">
        <f t="shared" ref="AC89:AC95" si="122">IF($D89=AC$1,$K89+$L89,0)</f>
        <v>0</v>
      </c>
      <c r="AD89">
        <f t="shared" si="119"/>
        <v>0</v>
      </c>
      <c r="AE89">
        <f t="shared" si="119"/>
        <v>0</v>
      </c>
      <c r="AF89">
        <f t="shared" si="119"/>
        <v>0</v>
      </c>
      <c r="AG89">
        <f t="shared" si="119"/>
        <v>0</v>
      </c>
      <c r="AH89">
        <f t="shared" si="119"/>
        <v>0</v>
      </c>
      <c r="AI89">
        <f t="shared" si="119"/>
        <v>0</v>
      </c>
      <c r="AJ89">
        <f t="shared" si="119"/>
        <v>0</v>
      </c>
    </row>
    <row r="90" spans="2:36">
      <c r="B90" s="94">
        <v>11</v>
      </c>
      <c r="C90" s="38" t="str">
        <f>IF(D90="","",HLOOKUP(D90,ADMIN2026!$B$146:$L$214,H90,FALSE))</f>
        <v/>
      </c>
      <c r="D90" s="38" t="str">
        <f>IF(E90="","",VLOOKUP(E90,ADMIN2026!$B$112:$D$141,2,FALSE))</f>
        <v/>
      </c>
      <c r="E90" s="4"/>
      <c r="F90" s="4"/>
      <c r="G90" s="6"/>
      <c r="H90" s="38" t="str">
        <f>IF(E90&gt;101,H78+2*I78,IF(E90&gt;10,H78+I78,IF(E90&gt;0,H78,"")))</f>
        <v/>
      </c>
      <c r="I90" s="38"/>
      <c r="J90" s="38">
        <f>VLOOKUP(B90,ADMIN2026!$B$64:$F$79,3,FALSE)*IF(G90="DQ",0,1)*IF(G90="DNF",0,1)*IF(G90="DNS",0,1)*IF(G90="",0,1)</f>
        <v>0</v>
      </c>
      <c r="K90" s="94">
        <f t="shared" si="109"/>
        <v>0</v>
      </c>
      <c r="L90" s="38">
        <f>IF(D90="",0,IF(G90="NT",0,IF(G90="DQ",0,IF(G90="DNF",0,IF(G90="DNS",0,IF(F90+G90&lt;0.1,0,IF(60*F90+G90&gt;VLOOKUP(A78,ADMIN2026!$B$91:$D$109,3,FALSE),0,ADMIN2026!$D$89)))))))</f>
        <v>0</v>
      </c>
      <c r="M90">
        <f t="shared" si="110"/>
        <v>0</v>
      </c>
      <c r="N90" s="8">
        <f t="shared" si="111"/>
        <v>0</v>
      </c>
      <c r="O90" s="8">
        <f t="shared" si="112"/>
        <v>0</v>
      </c>
      <c r="P90" s="8">
        <f t="shared" si="113"/>
        <v>0</v>
      </c>
      <c r="Q90" s="7">
        <f t="shared" si="114"/>
        <v>0</v>
      </c>
      <c r="R90" s="7">
        <f t="shared" si="115"/>
        <v>0</v>
      </c>
      <c r="S90" s="7">
        <f t="shared" si="116"/>
        <v>0</v>
      </c>
      <c r="T90" s="7">
        <f t="shared" si="117"/>
        <v>0</v>
      </c>
      <c r="U90" s="7">
        <f t="shared" si="118"/>
        <v>0</v>
      </c>
      <c r="V90" t="str">
        <f t="shared" si="120"/>
        <v/>
      </c>
      <c r="W90" t="str">
        <f t="shared" si="121"/>
        <v/>
      </c>
      <c r="X90" t="str">
        <f>IF(ADMIN2026!$G$8="Photo-finish timing",W90,V90)</f>
        <v/>
      </c>
      <c r="Y90" s="66" t="str">
        <f>IF(E90="","",IF(ADMIN2026!$G$8=ADMIN2026!$D$8,"",IF(P90&gt;0.5,"error 1/100th entry noted","")))</f>
        <v/>
      </c>
      <c r="AC90">
        <f t="shared" si="122"/>
        <v>0</v>
      </c>
      <c r="AD90">
        <f t="shared" si="119"/>
        <v>0</v>
      </c>
      <c r="AE90">
        <f t="shared" si="119"/>
        <v>0</v>
      </c>
      <c r="AF90">
        <f t="shared" si="119"/>
        <v>0</v>
      </c>
      <c r="AG90">
        <f t="shared" si="119"/>
        <v>0</v>
      </c>
      <c r="AH90">
        <f t="shared" si="119"/>
        <v>0</v>
      </c>
      <c r="AI90">
        <f t="shared" si="119"/>
        <v>0</v>
      </c>
      <c r="AJ90">
        <f t="shared" si="119"/>
        <v>0</v>
      </c>
    </row>
    <row r="91" spans="2:36">
      <c r="B91" s="94">
        <v>12</v>
      </c>
      <c r="C91" s="38" t="str">
        <f>IF(D91="","",HLOOKUP(D91,ADMIN2026!$B$146:$L$214,H91,FALSE))</f>
        <v/>
      </c>
      <c r="D91" s="38" t="str">
        <f>IF(E91="","",VLOOKUP(E91,ADMIN2026!$B$112:$D$141,2,FALSE))</f>
        <v/>
      </c>
      <c r="E91" s="4"/>
      <c r="F91" s="4"/>
      <c r="G91" s="6"/>
      <c r="H91" s="38" t="str">
        <f>IF(E91&gt;101,H78+2*I78,IF(E91&gt;10,H78+I78,IF(E91&gt;0,H78,"")))</f>
        <v/>
      </c>
      <c r="I91" s="38"/>
      <c r="J91" s="38">
        <f>VLOOKUP(B91,ADMIN2026!$B$64:$F$79,3,FALSE)*IF(G91="DQ",0,1)*IF(G91="DNF",0,1)*IF(G91="DNS",0,1)*IF(G91="",0,1)</f>
        <v>0</v>
      </c>
      <c r="K91" s="94">
        <f t="shared" si="109"/>
        <v>0</v>
      </c>
      <c r="L91" s="38">
        <f>IF(D91="",0,IF(G91="NT",0,IF(G91="DQ",0,IF(G91="DNF",0,IF(G91="DNS",0,IF(F91+G91&lt;0.1,0,IF(60*F91+G91&gt;VLOOKUP(A78,ADMIN2026!$B$91:$D$109,3,FALSE),0,ADMIN2026!$D$89)))))))</f>
        <v>0</v>
      </c>
      <c r="M91">
        <f t="shared" si="110"/>
        <v>0</v>
      </c>
      <c r="N91" s="8">
        <f t="shared" si="111"/>
        <v>0</v>
      </c>
      <c r="O91" s="8">
        <f t="shared" si="112"/>
        <v>0</v>
      </c>
      <c r="P91" s="8">
        <f t="shared" si="113"/>
        <v>0</v>
      </c>
      <c r="Q91" s="7">
        <f t="shared" si="114"/>
        <v>0</v>
      </c>
      <c r="R91" s="7">
        <f t="shared" si="115"/>
        <v>0</v>
      </c>
      <c r="S91" s="7">
        <f t="shared" si="116"/>
        <v>0</v>
      </c>
      <c r="T91" s="7">
        <f t="shared" si="117"/>
        <v>0</v>
      </c>
      <c r="U91" s="7">
        <f t="shared" si="118"/>
        <v>0</v>
      </c>
      <c r="V91" t="str">
        <f>IF(G91="DQ","DQ",IF(G91="NT","NT",IF(G91="DNF","DNF",IF(G91="DNS","DNS",IF(D91="","",IF(F91="",IF(M91&gt;0,CONCATENATE(R91,S91,".",T91),CONCATENATE(S91,".",T91)),CONCATENATE(Q91,":",R91,S91,".",T91)))))))</f>
        <v/>
      </c>
      <c r="W91" t="str">
        <f>IF(G91="DQ","DQ",IF(G91="NT","NT",IF(G91="DNF","DNF",IF(G91="DNS","DNS",IF(D91="","",IF(F91="",IF(M91&gt;0,CONCATENATE(R91,S91,".",T91,U91),CONCATENATE(S91,".",T91,U91)),CONCATENATE(Q91,":",R91,S91,".",T91,U91)))))))</f>
        <v/>
      </c>
      <c r="X91" t="str">
        <f>IF(ADMIN2026!$G$8="Photo-finish timing",W91,V91)</f>
        <v/>
      </c>
      <c r="Y91" s="66" t="str">
        <f>IF(E91="","",IF(ADMIN2026!$G$8=ADMIN2026!$D$8,"",IF(P91&gt;0.5,"error 1/100th entry noted","")))</f>
        <v/>
      </c>
      <c r="AC91">
        <f t="shared" si="122"/>
        <v>0</v>
      </c>
      <c r="AD91">
        <f t="shared" si="119"/>
        <v>0</v>
      </c>
      <c r="AE91">
        <f t="shared" si="119"/>
        <v>0</v>
      </c>
      <c r="AF91">
        <f t="shared" si="119"/>
        <v>0</v>
      </c>
      <c r="AG91">
        <f t="shared" si="119"/>
        <v>0</v>
      </c>
      <c r="AH91">
        <f t="shared" si="119"/>
        <v>0</v>
      </c>
      <c r="AI91">
        <f t="shared" si="119"/>
        <v>0</v>
      </c>
      <c r="AJ91">
        <f t="shared" si="119"/>
        <v>0</v>
      </c>
    </row>
    <row r="92" spans="2:36">
      <c r="B92" s="94">
        <v>13</v>
      </c>
      <c r="C92" s="38" t="str">
        <f>IF(D92="","",HLOOKUP(D92,ADMIN2026!$B$146:$L$214,H92,FALSE))</f>
        <v/>
      </c>
      <c r="D92" s="38" t="str">
        <f>IF(E92="","",VLOOKUP(E92,ADMIN2026!$B$112:$D$141,2,FALSE))</f>
        <v/>
      </c>
      <c r="E92" s="4"/>
      <c r="F92" s="4"/>
      <c r="G92" s="6"/>
      <c r="H92" s="38" t="str">
        <f>IF(E92&gt;101,H78+2*I78,IF(E92&gt;10,H78+I78,IF(E92&gt;0,H78,"")))</f>
        <v/>
      </c>
      <c r="I92" s="38"/>
      <c r="J92" s="38">
        <f>VLOOKUP(B92,ADMIN2026!$B$64:$F$79,3,FALSE)*IF(G92="DQ",0,1)*IF(G92="DNF",0,1)*IF(G92="DNS",0,1)*IF(G92="",0,1)</f>
        <v>0</v>
      </c>
      <c r="K92" s="94">
        <f t="shared" si="109"/>
        <v>0</v>
      </c>
      <c r="L92" s="38">
        <f>IF(D92="",0,IF(G92="NT",0,IF(G92="DQ",0,IF(G92="DNF",0,IF(G92="DNS",0,IF(F92+G92&lt;0.1,0,IF(60*F92+G92&gt;VLOOKUP(A78,ADMIN2026!$B$91:$D$109,3,FALSE),0,ADMIN2026!$D$89)))))))</f>
        <v>0</v>
      </c>
      <c r="M92">
        <f t="shared" si="110"/>
        <v>0</v>
      </c>
      <c r="N92" s="8">
        <f t="shared" si="111"/>
        <v>0</v>
      </c>
      <c r="O92" s="8">
        <f t="shared" si="112"/>
        <v>0</v>
      </c>
      <c r="P92" s="8">
        <f t="shared" si="113"/>
        <v>0</v>
      </c>
      <c r="Q92" s="7">
        <f t="shared" si="114"/>
        <v>0</v>
      </c>
      <c r="R92" s="7">
        <f t="shared" si="115"/>
        <v>0</v>
      </c>
      <c r="S92" s="7">
        <f t="shared" si="116"/>
        <v>0</v>
      </c>
      <c r="T92" s="7">
        <f t="shared" si="117"/>
        <v>0</v>
      </c>
      <c r="U92" s="7">
        <f t="shared" si="118"/>
        <v>0</v>
      </c>
      <c r="V92" t="str">
        <f t="shared" si="120"/>
        <v/>
      </c>
      <c r="W92" t="str">
        <f t="shared" si="121"/>
        <v/>
      </c>
      <c r="X92" t="str">
        <f>IF(ADMIN2026!$G$8="Photo-finish timing",W92,V92)</f>
        <v/>
      </c>
      <c r="Y92" s="66" t="str">
        <f>IF(E92="","",IF(ADMIN2026!$G$8=ADMIN2026!$D$8,"",IF(P92&gt;0.5,"error 1/100th entry noted","")))</f>
        <v/>
      </c>
      <c r="AC92">
        <f t="shared" si="122"/>
        <v>0</v>
      </c>
      <c r="AD92">
        <f t="shared" si="119"/>
        <v>0</v>
      </c>
      <c r="AE92">
        <f t="shared" si="119"/>
        <v>0</v>
      </c>
      <c r="AF92">
        <f t="shared" si="119"/>
        <v>0</v>
      </c>
      <c r="AG92">
        <f t="shared" si="119"/>
        <v>0</v>
      </c>
      <c r="AH92">
        <f t="shared" si="119"/>
        <v>0</v>
      </c>
      <c r="AI92">
        <f t="shared" si="119"/>
        <v>0</v>
      </c>
      <c r="AJ92">
        <f t="shared" si="119"/>
        <v>0</v>
      </c>
    </row>
    <row r="93" spans="2:36">
      <c r="B93" s="94">
        <v>14</v>
      </c>
      <c r="C93" s="38" t="str">
        <f>IF(D93="","",HLOOKUP(D93,ADMIN2026!$B$146:$L$214,H93,FALSE))</f>
        <v/>
      </c>
      <c r="D93" s="38" t="str">
        <f>IF(E93="","",VLOOKUP(E93,ADMIN2026!$B$112:$D$141,2,FALSE))</f>
        <v/>
      </c>
      <c r="E93" s="4"/>
      <c r="F93" s="4"/>
      <c r="G93" s="6"/>
      <c r="H93" s="38" t="str">
        <f>IF(E93&gt;101,H78+2*I78,IF(E93&gt;10,H78+I78,IF(E93&gt;0,H78,"")))</f>
        <v/>
      </c>
      <c r="I93" s="38"/>
      <c r="J93" s="38">
        <f>VLOOKUP(B93,ADMIN2026!$B$64:$F$79,3,FALSE)*IF(G93="DQ",0,1)*IF(G93="DNF",0,1)*IF(G93="DNS",0,1)*IF(G93="",0,1)</f>
        <v>0</v>
      </c>
      <c r="K93" s="94">
        <f t="shared" si="109"/>
        <v>0</v>
      </c>
      <c r="L93" s="38">
        <f>IF(D93="",0,IF(G93="NT",0,IF(G93="DQ",0,IF(G93="DNF",0,IF(G93="DNS",0,IF(F93+G93&lt;0.1,0,IF(60*F93+G93&gt;VLOOKUP(A78,ADMIN2026!$B$91:$D$109,3,FALSE),0,ADMIN2026!$D$89)))))))</f>
        <v>0</v>
      </c>
      <c r="M93">
        <f t="shared" si="110"/>
        <v>0</v>
      </c>
      <c r="N93" s="8">
        <f t="shared" si="111"/>
        <v>0</v>
      </c>
      <c r="O93" s="8">
        <f t="shared" si="112"/>
        <v>0</v>
      </c>
      <c r="P93" s="8">
        <f t="shared" si="113"/>
        <v>0</v>
      </c>
      <c r="Q93" s="7">
        <f t="shared" si="114"/>
        <v>0</v>
      </c>
      <c r="R93" s="7">
        <f t="shared" si="115"/>
        <v>0</v>
      </c>
      <c r="S93" s="7">
        <f t="shared" si="116"/>
        <v>0</v>
      </c>
      <c r="T93" s="7">
        <f t="shared" si="117"/>
        <v>0</v>
      </c>
      <c r="U93" s="7">
        <f t="shared" si="118"/>
        <v>0</v>
      </c>
      <c r="V93" t="str">
        <f t="shared" si="120"/>
        <v/>
      </c>
      <c r="W93" t="str">
        <f t="shared" si="121"/>
        <v/>
      </c>
      <c r="X93" t="str">
        <f>IF(ADMIN2026!$G$8="Photo-finish timing",W93,V93)</f>
        <v/>
      </c>
      <c r="Y93" s="66" t="str">
        <f>IF(E93="","",IF(ADMIN2026!$G$8=ADMIN2026!$D$8,"",IF(P93&gt;0.5,"error 1/100th entry noted","")))</f>
        <v/>
      </c>
      <c r="AC93">
        <f t="shared" si="122"/>
        <v>0</v>
      </c>
      <c r="AD93">
        <f t="shared" si="119"/>
        <v>0</v>
      </c>
      <c r="AE93">
        <f t="shared" si="119"/>
        <v>0</v>
      </c>
      <c r="AF93">
        <f t="shared" si="119"/>
        <v>0</v>
      </c>
      <c r="AG93">
        <f t="shared" si="119"/>
        <v>0</v>
      </c>
      <c r="AH93">
        <f t="shared" si="119"/>
        <v>0</v>
      </c>
      <c r="AI93">
        <f t="shared" si="119"/>
        <v>0</v>
      </c>
      <c r="AJ93">
        <f t="shared" si="119"/>
        <v>0</v>
      </c>
    </row>
    <row r="94" spans="2:36">
      <c r="B94" s="94">
        <v>15</v>
      </c>
      <c r="C94" s="38" t="str">
        <f>IF(D94="","",HLOOKUP(D94,ADMIN2026!$B$146:$L$214,H94,FALSE))</f>
        <v/>
      </c>
      <c r="D94" s="38" t="str">
        <f>IF(E94="","",VLOOKUP(E94,ADMIN2026!$B$112:$D$141,2,FALSE))</f>
        <v/>
      </c>
      <c r="E94" s="4"/>
      <c r="F94" s="4"/>
      <c r="G94" s="6"/>
      <c r="H94" s="38" t="str">
        <f>IF(E94&gt;101,H78+2*I78,IF(E94&gt;10,H78+I78,IF(E94&gt;0,H78,"")))</f>
        <v/>
      </c>
      <c r="I94" s="38"/>
      <c r="J94" s="38">
        <f>VLOOKUP(B94,ADMIN2026!$B$64:$F$79,3,FALSE)*IF(G94="DQ",0,1)*IF(G94="DNF",0,1)*IF(G94="DNS",0,1)*IF(G94="",0,1)</f>
        <v>0</v>
      </c>
      <c r="K94" s="94">
        <f t="shared" si="109"/>
        <v>0</v>
      </c>
      <c r="L94" s="38">
        <f>IF(D94="",0,IF(G94="NT",0,IF(G94="DQ",0,IF(G94="DNF",0,IF(G94="DNS",0,IF(F94+G94&lt;0.1,0,IF(60*F94+G94&gt;VLOOKUP(A78,ADMIN2026!$B$91:$D$109,3,FALSE),0,ADMIN2026!$D$89)))))))</f>
        <v>0</v>
      </c>
      <c r="M94">
        <f t="shared" si="110"/>
        <v>0</v>
      </c>
      <c r="N94" s="8">
        <f t="shared" si="111"/>
        <v>0</v>
      </c>
      <c r="O94" s="8">
        <f t="shared" si="112"/>
        <v>0</v>
      </c>
      <c r="P94" s="8">
        <f t="shared" si="113"/>
        <v>0</v>
      </c>
      <c r="Q94" s="7">
        <f t="shared" si="114"/>
        <v>0</v>
      </c>
      <c r="R94" s="7">
        <f t="shared" si="115"/>
        <v>0</v>
      </c>
      <c r="S94" s="7">
        <f t="shared" si="116"/>
        <v>0</v>
      </c>
      <c r="T94" s="7">
        <f t="shared" si="117"/>
        <v>0</v>
      </c>
      <c r="U94" s="7">
        <f t="shared" si="118"/>
        <v>0</v>
      </c>
      <c r="V94" t="str">
        <f t="shared" si="120"/>
        <v/>
      </c>
      <c r="W94" t="str">
        <f t="shared" si="121"/>
        <v/>
      </c>
      <c r="X94" t="str">
        <f>IF(ADMIN2026!$G$8="Photo-finish timing",W94,V94)</f>
        <v/>
      </c>
      <c r="Y94" s="66" t="str">
        <f>IF(E94="","",IF(ADMIN2026!$G$8=ADMIN2026!$D$8,"",IF(P94&gt;0.5,"error 1/100th entry noted","")))</f>
        <v/>
      </c>
      <c r="AC94">
        <f t="shared" si="122"/>
        <v>0</v>
      </c>
      <c r="AD94">
        <f t="shared" si="119"/>
        <v>0</v>
      </c>
      <c r="AE94">
        <f t="shared" si="119"/>
        <v>0</v>
      </c>
      <c r="AF94">
        <f t="shared" si="119"/>
        <v>0</v>
      </c>
      <c r="AG94">
        <f t="shared" si="119"/>
        <v>0</v>
      </c>
      <c r="AH94">
        <f t="shared" si="119"/>
        <v>0</v>
      </c>
      <c r="AI94">
        <f t="shared" si="119"/>
        <v>0</v>
      </c>
      <c r="AJ94">
        <f t="shared" si="119"/>
        <v>0</v>
      </c>
    </row>
    <row r="95" spans="2:36">
      <c r="B95" s="94">
        <v>16</v>
      </c>
      <c r="C95" s="38" t="str">
        <f>IF(D95="","",HLOOKUP(D95,ADMIN2026!$B$146:$L$214,H95,FALSE))</f>
        <v/>
      </c>
      <c r="D95" s="38" t="str">
        <f>IF(E95="","",VLOOKUP(E95,ADMIN2026!$B$112:$D$141,2,FALSE))</f>
        <v/>
      </c>
      <c r="E95" s="4"/>
      <c r="F95" s="4"/>
      <c r="G95" s="6"/>
      <c r="H95" s="38" t="str">
        <f>IF(E95&gt;101,H78+2*I78,IF(E95&gt;10,H78+I78,IF(E95&gt;0,H78,"")))</f>
        <v/>
      </c>
      <c r="I95" s="38"/>
      <c r="J95" s="38">
        <f>VLOOKUP(B95,ADMIN2026!$B$64:$F$79,3,FALSE)*IF(G95="DQ",0,1)*IF(G95="DNF",0,1)*IF(G95="DNS",0,1)*IF(G95="",0,1)</f>
        <v>0</v>
      </c>
      <c r="K95" s="94">
        <f t="shared" si="109"/>
        <v>0</v>
      </c>
      <c r="L95" s="38">
        <f>IF(D95="",0,IF(G95="NT",0,IF(G95="DQ",0,IF(G95="DNF",0,IF(G95="DNS",0,IF(F95+G95&lt;0.1,0,IF(60*F95+G95&gt;VLOOKUP(A78,ADMIN2026!$B$91:$D$109,3,FALSE),0,ADMIN2026!$D$89)))))))</f>
        <v>0</v>
      </c>
      <c r="M95">
        <f t="shared" si="110"/>
        <v>0</v>
      </c>
      <c r="N95" s="8">
        <f t="shared" si="111"/>
        <v>0</v>
      </c>
      <c r="O95" s="8">
        <f t="shared" si="112"/>
        <v>0</v>
      </c>
      <c r="P95" s="8">
        <f t="shared" si="113"/>
        <v>0</v>
      </c>
      <c r="Q95" s="7">
        <f t="shared" si="114"/>
        <v>0</v>
      </c>
      <c r="R95" s="7">
        <f t="shared" si="115"/>
        <v>0</v>
      </c>
      <c r="S95" s="7">
        <f t="shared" si="116"/>
        <v>0</v>
      </c>
      <c r="T95" s="7">
        <f t="shared" si="117"/>
        <v>0</v>
      </c>
      <c r="U95" s="7">
        <f t="shared" si="118"/>
        <v>0</v>
      </c>
      <c r="V95" t="str">
        <f t="shared" si="120"/>
        <v/>
      </c>
      <c r="W95" t="str">
        <f t="shared" si="121"/>
        <v/>
      </c>
      <c r="X95" t="str">
        <f>IF(ADMIN2026!$G$8="Photo-finish timing",W95,V95)</f>
        <v/>
      </c>
      <c r="Y95" s="66" t="str">
        <f>IF(E95="","",IF(ADMIN2026!$G$8=ADMIN2026!$D$8,"",IF(P95&gt;0.5,"error 1/100th entry noted","")))</f>
        <v/>
      </c>
      <c r="AC95">
        <f t="shared" si="122"/>
        <v>0</v>
      </c>
      <c r="AD95">
        <f t="shared" si="119"/>
        <v>0</v>
      </c>
      <c r="AE95">
        <f t="shared" si="119"/>
        <v>0</v>
      </c>
      <c r="AF95">
        <f t="shared" si="119"/>
        <v>0</v>
      </c>
      <c r="AG95">
        <f t="shared" si="119"/>
        <v>0</v>
      </c>
      <c r="AH95">
        <f t="shared" si="119"/>
        <v>0</v>
      </c>
      <c r="AI95">
        <f t="shared" si="119"/>
        <v>0</v>
      </c>
      <c r="AJ95">
        <f t="shared" si="119"/>
        <v>0</v>
      </c>
    </row>
    <row r="98" spans="1:36">
      <c r="A98" s="62" t="s">
        <v>0</v>
      </c>
      <c r="B98" s="62" t="s">
        <v>0</v>
      </c>
      <c r="C98" s="62" t="s">
        <v>103</v>
      </c>
      <c r="D98" s="62" t="s">
        <v>58</v>
      </c>
      <c r="E98" s="3"/>
      <c r="F98" s="3"/>
      <c r="G98" s="67"/>
      <c r="H98" s="3" t="s">
        <v>66</v>
      </c>
      <c r="I98" s="3" t="s">
        <v>67</v>
      </c>
      <c r="J98" s="3"/>
      <c r="K98" s="3"/>
      <c r="L98" s="3"/>
      <c r="M98" s="3"/>
      <c r="N98" s="3"/>
      <c r="O98" s="3"/>
      <c r="P98" s="3"/>
      <c r="Q98" s="3"/>
      <c r="R98" s="3"/>
      <c r="S98" s="3"/>
      <c r="T98" s="3"/>
      <c r="U98" s="3"/>
      <c r="V98" s="3"/>
      <c r="W98" s="3"/>
      <c r="X98" s="3"/>
      <c r="Y98" s="3"/>
      <c r="Z98" s="3"/>
      <c r="AA98" s="3"/>
    </row>
    <row r="99" spans="1:36">
      <c r="A99" s="3" t="str">
        <f>C98</f>
        <v>4x100</v>
      </c>
      <c r="B99" s="37" t="s">
        <v>51</v>
      </c>
      <c r="C99" s="37"/>
      <c r="D99" s="37"/>
      <c r="E99" s="37"/>
      <c r="F99" s="37" t="s">
        <v>76</v>
      </c>
      <c r="G99" s="63" t="s">
        <v>77</v>
      </c>
      <c r="H99" s="37"/>
      <c r="I99" s="37">
        <f>$I$3</f>
        <v>24</v>
      </c>
      <c r="J99" s="37" t="s">
        <v>79</v>
      </c>
      <c r="K99" s="37" t="s">
        <v>59</v>
      </c>
      <c r="L99" s="37"/>
      <c r="M99" s="3" t="s">
        <v>132</v>
      </c>
      <c r="N99" s="3" t="s">
        <v>132</v>
      </c>
      <c r="O99" s="3" t="s">
        <v>133</v>
      </c>
      <c r="P99" s="3" t="s">
        <v>193</v>
      </c>
      <c r="Q99" s="3" t="s">
        <v>137</v>
      </c>
      <c r="R99" s="3" t="s">
        <v>192</v>
      </c>
      <c r="S99" s="3" t="s">
        <v>134</v>
      </c>
      <c r="T99" s="3" t="s">
        <v>135</v>
      </c>
      <c r="U99" s="3" t="s">
        <v>194</v>
      </c>
      <c r="V99" s="3" t="s">
        <v>195</v>
      </c>
      <c r="W99" s="3" t="s">
        <v>197</v>
      </c>
      <c r="X99" s="3" t="s">
        <v>136</v>
      </c>
      <c r="Y99" s="3" t="s">
        <v>236</v>
      </c>
      <c r="Z99" s="3"/>
      <c r="AA99" s="3"/>
    </row>
    <row r="100" spans="1:36">
      <c r="A100" s="64" t="str">
        <f>$A$4</f>
        <v>MEN</v>
      </c>
      <c r="B100" s="37" t="s">
        <v>59</v>
      </c>
      <c r="C100" s="37" t="s">
        <v>60</v>
      </c>
      <c r="D100" s="37" t="s">
        <v>61</v>
      </c>
      <c r="E100" s="37" t="s">
        <v>108</v>
      </c>
      <c r="F100" s="37" t="s">
        <v>78</v>
      </c>
      <c r="G100" s="63" t="s">
        <v>99</v>
      </c>
      <c r="H100" s="37" t="s">
        <v>65</v>
      </c>
      <c r="I100" s="37"/>
      <c r="J100" s="37" t="s">
        <v>80</v>
      </c>
      <c r="K100" s="37" t="s">
        <v>80</v>
      </c>
      <c r="L100" s="37"/>
      <c r="M100" s="3" t="s">
        <v>192</v>
      </c>
      <c r="N100" s="3" t="s">
        <v>130</v>
      </c>
      <c r="O100" s="3" t="s">
        <v>130</v>
      </c>
      <c r="P100" s="3" t="s">
        <v>130</v>
      </c>
      <c r="Q100" s="3" t="s">
        <v>131</v>
      </c>
      <c r="R100" s="3" t="s">
        <v>131</v>
      </c>
      <c r="S100" s="3" t="s">
        <v>131</v>
      </c>
      <c r="T100" s="3" t="s">
        <v>131</v>
      </c>
      <c r="U100" s="3" t="s">
        <v>131</v>
      </c>
      <c r="V100" s="3" t="s">
        <v>196</v>
      </c>
      <c r="W100" s="3" t="s">
        <v>196</v>
      </c>
      <c r="X100" s="3" t="s">
        <v>146</v>
      </c>
      <c r="Y100" s="3" t="s">
        <v>237</v>
      </c>
      <c r="Z100" s="3"/>
      <c r="AA100" s="3"/>
      <c r="AC100" t="str">
        <f>ADMIN2026!$D$12</f>
        <v>B&amp;R</v>
      </c>
      <c r="AD100" t="str">
        <f>ADMIN2026!$D$13</f>
        <v>Chelt</v>
      </c>
      <c r="AE100" t="str">
        <f>ADMIN2026!$D$14</f>
        <v>D&amp;S</v>
      </c>
      <c r="AF100" t="str">
        <f>ADMIN2026!$D$15</f>
        <v>HereF</v>
      </c>
      <c r="AG100" t="str">
        <f>ADMIN2026!$D$16</f>
        <v>K&amp;S</v>
      </c>
      <c r="AH100" t="str">
        <f>ADMIN2026!$D$17</f>
        <v>Tipton</v>
      </c>
      <c r="AI100" t="str">
        <f>ADMIN2026!$D$18</f>
        <v>Worc</v>
      </c>
      <c r="AJ100" t="str">
        <f>ADMIN2026!$D$19</f>
        <v>Yate</v>
      </c>
    </row>
    <row r="101" spans="1:36">
      <c r="B101" s="94">
        <v>1</v>
      </c>
      <c r="C101" s="38" t="str">
        <f>IF(D101="","",VLOOKUP(D101,ADMIN2026!$D$12:$E$22,2,FALSE))</f>
        <v/>
      </c>
      <c r="D101" s="38" t="str">
        <f>IF(E101="","",VLOOKUP(E101,ADMIN2026!$B$112:$D$141,2,FALSE))</f>
        <v/>
      </c>
      <c r="E101" s="4"/>
      <c r="F101" s="4"/>
      <c r="G101" s="6"/>
      <c r="H101" s="38"/>
      <c r="I101" s="38"/>
      <c r="J101" s="38">
        <f>VLOOKUP(B101,ADMIN2026!$B$64:$E$73,2,FALSE)*IF(G101="DQ",0,1)*IF(G101="DNF",0,1)*IF(G101="DNS",0,1)*IF(G101="",0,1)</f>
        <v>0</v>
      </c>
      <c r="K101" s="94">
        <f>J101</f>
        <v>0</v>
      </c>
      <c r="L101" s="38"/>
      <c r="M101">
        <f>INT(G101/10)</f>
        <v>0</v>
      </c>
      <c r="N101" s="8">
        <f>INT(G101)-10*M101</f>
        <v>0</v>
      </c>
      <c r="O101" s="8">
        <f t="shared" ref="O101:O108" si="123">INT((INT(10*(G101-N101-10*M101)+0.001))/1)</f>
        <v>0</v>
      </c>
      <c r="P101" s="8">
        <f>INT(100*(G101-N101-10*M101-O101/10)+0.5)</f>
        <v>0</v>
      </c>
      <c r="Q101" s="7">
        <f>F101</f>
        <v>0</v>
      </c>
      <c r="R101" s="7">
        <f>M101</f>
        <v>0</v>
      </c>
      <c r="S101" s="7">
        <f>N101</f>
        <v>0</v>
      </c>
      <c r="T101" s="7">
        <f>O101</f>
        <v>0</v>
      </c>
      <c r="U101" s="7">
        <f>P101</f>
        <v>0</v>
      </c>
      <c r="V101" t="str">
        <f>IF(G101="DQ","DQ",IF(G101="NT","NT",IF(G101="DNF","DNF",IF(G101="DNS","DNS",IF(D101="","",IF(F101="",IF(M101&gt;0,CONCATENATE(R101,S101,".",T101),CONCATENATE(S101,".",T101)),CONCATENATE(Q101,":",R101,S101,".",T101)))))))</f>
        <v/>
      </c>
      <c r="W101" t="str">
        <f>IF(G101="DQ","DQ",IF(G101="NT","NT",IF(G101="DNF","DNF",IF(G101="DNS","DNS",IF(D101="","",IF(F101="",IF(M101&gt;0,CONCATENATE(R101,S101,".",T101,U101),CONCATENATE(S101,".",T101,U101)),CONCATENATE(Q101,":",R101,S101,".",T101,U101)))))))</f>
        <v/>
      </c>
      <c r="X101" t="str">
        <f>IF(ADMIN2026!$G$8="Photo-finish timing",W101,V101)</f>
        <v/>
      </c>
      <c r="Y101" s="66" t="str">
        <f>IF(E101="","",IF(ADMIN2026!$G$8=ADMIN2026!$D$8,"",IF(P101&gt;0.5,"error 1/100th entry noted","")))</f>
        <v/>
      </c>
      <c r="AC101">
        <f>IF($D101=AC$1,$K101+$L101,0)</f>
        <v>0</v>
      </c>
      <c r="AD101">
        <f t="shared" ref="AD101:AJ108" si="124">IF($D101=AD$1,$K101+$L101,0)</f>
        <v>0</v>
      </c>
      <c r="AE101">
        <f t="shared" si="124"/>
        <v>0</v>
      </c>
      <c r="AF101">
        <f t="shared" si="124"/>
        <v>0</v>
      </c>
      <c r="AG101">
        <f t="shared" si="124"/>
        <v>0</v>
      </c>
      <c r="AH101">
        <f t="shared" si="124"/>
        <v>0</v>
      </c>
      <c r="AI101">
        <f t="shared" si="124"/>
        <v>0</v>
      </c>
      <c r="AJ101">
        <f t="shared" si="124"/>
        <v>0</v>
      </c>
    </row>
    <row r="102" spans="1:36">
      <c r="B102" s="94">
        <v>2</v>
      </c>
      <c r="C102" s="38" t="str">
        <f>IF(D102="","",VLOOKUP(D102,ADMIN2026!$D$12:$E$22,2,FALSE))</f>
        <v/>
      </c>
      <c r="D102" s="38" t="str">
        <f>IF(E102="","",VLOOKUP(E102,ADMIN2026!$B$112:$D$141,2,FALSE))</f>
        <v/>
      </c>
      <c r="E102" s="4"/>
      <c r="F102" s="4"/>
      <c r="G102" s="6"/>
      <c r="H102" s="38"/>
      <c r="I102" s="38"/>
      <c r="J102" s="38">
        <f>VLOOKUP(B102,ADMIN2026!$B$64:$E$73,2,FALSE)*IF(G102="DQ",0,1)*IF(G102="DNF",0,1)*IF(G102="DNS",0,1)*IF(G102="",0,1)</f>
        <v>0</v>
      </c>
      <c r="K102" s="94">
        <f t="shared" ref="K102:K108" si="125">J102</f>
        <v>0</v>
      </c>
      <c r="L102" s="38"/>
      <c r="M102">
        <f t="shared" ref="M102:M108" si="126">INT(G102/10)</f>
        <v>0</v>
      </c>
      <c r="N102" s="8">
        <f t="shared" ref="N102:N108" si="127">INT(G102)-10*M102</f>
        <v>0</v>
      </c>
      <c r="O102" s="8">
        <f t="shared" si="123"/>
        <v>0</v>
      </c>
      <c r="P102" s="8">
        <f t="shared" ref="P102:P108" si="128">INT(100*(G102-N102-10*M102-O102/10)+0.5)</f>
        <v>0</v>
      </c>
      <c r="Q102" s="7">
        <f t="shared" ref="Q102:Q108" si="129">F102</f>
        <v>0</v>
      </c>
      <c r="R102" s="7">
        <f t="shared" ref="R102:R108" si="130">M102</f>
        <v>0</v>
      </c>
      <c r="S102" s="7">
        <f t="shared" ref="S102:S108" si="131">N102</f>
        <v>0</v>
      </c>
      <c r="T102" s="7">
        <f t="shared" ref="T102:T108" si="132">O102</f>
        <v>0</v>
      </c>
      <c r="U102" s="7">
        <f t="shared" ref="U102:U108" si="133">P102</f>
        <v>0</v>
      </c>
      <c r="V102" t="str">
        <f t="shared" ref="V102:V108" si="134">IF(G102="DQ","DQ",IF(G102="NT","NT",IF(G102="DNF","DNF",IF(G102="DNS","DNS",IF(D102="","",IF(F102="",IF(M102&gt;0,CONCATENATE(R102,S102,".",T102),CONCATENATE(S102,".",T102)),CONCATENATE(Q102,":",R102,S102,".",T102)))))))</f>
        <v/>
      </c>
      <c r="W102" t="str">
        <f t="shared" ref="W102:W108" si="135">IF(G102="DQ","DQ",IF(G102="NT","NT",IF(G102="DNF","DNF",IF(G102="DNS","DNS",IF(D102="","",IF(F102="",IF(M102&gt;0,CONCATENATE(R102,S102,".",T102,U102),CONCATENATE(S102,".",T102,U102)),CONCATENATE(Q102,":",R102,S102,".",T102,U102)))))))</f>
        <v/>
      </c>
      <c r="X102" t="str">
        <f>IF(ADMIN2026!$G$8="Photo-finish timing",W102,V102)</f>
        <v/>
      </c>
      <c r="Y102" s="66" t="str">
        <f>IF(E102="","",IF(ADMIN2026!$G$8=ADMIN2026!$D$8,"",IF(P102&gt;0.5,"error 1/100th entry noted","")))</f>
        <v/>
      </c>
      <c r="AC102">
        <f t="shared" ref="AC102:AC108" si="136">IF($D102=AC$1,$K102+$L102,0)</f>
        <v>0</v>
      </c>
      <c r="AD102">
        <f t="shared" si="124"/>
        <v>0</v>
      </c>
      <c r="AE102">
        <f t="shared" si="124"/>
        <v>0</v>
      </c>
      <c r="AF102">
        <f t="shared" si="124"/>
        <v>0</v>
      </c>
      <c r="AG102">
        <f t="shared" si="124"/>
        <v>0</v>
      </c>
      <c r="AH102">
        <f t="shared" si="124"/>
        <v>0</v>
      </c>
      <c r="AI102">
        <f t="shared" si="124"/>
        <v>0</v>
      </c>
      <c r="AJ102">
        <f t="shared" si="124"/>
        <v>0</v>
      </c>
    </row>
    <row r="103" spans="1:36">
      <c r="B103" s="94">
        <v>3</v>
      </c>
      <c r="C103" s="38" t="str">
        <f>IF(D103="","",VLOOKUP(D103,ADMIN2026!$D$12:$E$22,2,FALSE))</f>
        <v/>
      </c>
      <c r="D103" s="38" t="str">
        <f>IF(E103="","",VLOOKUP(E103,ADMIN2026!$B$112:$D$141,2,FALSE))</f>
        <v/>
      </c>
      <c r="E103" s="4"/>
      <c r="F103" s="4"/>
      <c r="G103" s="6"/>
      <c r="H103" s="38"/>
      <c r="I103" s="38"/>
      <c r="J103" s="38">
        <f>VLOOKUP(B103,ADMIN2026!$B$64:$E$73,2,FALSE)*IF(G103="DQ",0,1)*IF(G103="DNF",0,1)*IF(G103="DNS",0,1)*IF(G103="",0,1)</f>
        <v>0</v>
      </c>
      <c r="K103" s="94">
        <f t="shared" si="125"/>
        <v>0</v>
      </c>
      <c r="L103" s="38"/>
      <c r="M103">
        <f t="shared" si="126"/>
        <v>0</v>
      </c>
      <c r="N103" s="8">
        <f t="shared" si="127"/>
        <v>0</v>
      </c>
      <c r="O103" s="8">
        <f t="shared" si="123"/>
        <v>0</v>
      </c>
      <c r="P103" s="8">
        <f t="shared" si="128"/>
        <v>0</v>
      </c>
      <c r="Q103" s="7">
        <f t="shared" si="129"/>
        <v>0</v>
      </c>
      <c r="R103" s="7">
        <f t="shared" si="130"/>
        <v>0</v>
      </c>
      <c r="S103" s="7">
        <f t="shared" si="131"/>
        <v>0</v>
      </c>
      <c r="T103" s="7">
        <f t="shared" si="132"/>
        <v>0</v>
      </c>
      <c r="U103" s="7">
        <f t="shared" si="133"/>
        <v>0</v>
      </c>
      <c r="V103" t="str">
        <f t="shared" si="134"/>
        <v/>
      </c>
      <c r="W103" t="str">
        <f t="shared" si="135"/>
        <v/>
      </c>
      <c r="X103" t="str">
        <f>IF(ADMIN2026!$G$8="Photo-finish timing",W103,V103)</f>
        <v/>
      </c>
      <c r="Y103" s="66" t="str">
        <f>IF(E103="","",IF(ADMIN2026!$G$8=ADMIN2026!$D$8,"",IF(P103&gt;0.5,"error 1/100th entry noted","")))</f>
        <v/>
      </c>
      <c r="AC103">
        <f t="shared" si="136"/>
        <v>0</v>
      </c>
      <c r="AD103">
        <f t="shared" si="124"/>
        <v>0</v>
      </c>
      <c r="AE103">
        <f t="shared" si="124"/>
        <v>0</v>
      </c>
      <c r="AF103">
        <f t="shared" si="124"/>
        <v>0</v>
      </c>
      <c r="AG103">
        <f t="shared" si="124"/>
        <v>0</v>
      </c>
      <c r="AH103">
        <f t="shared" si="124"/>
        <v>0</v>
      </c>
      <c r="AI103">
        <f t="shared" si="124"/>
        <v>0</v>
      </c>
      <c r="AJ103">
        <f t="shared" si="124"/>
        <v>0</v>
      </c>
    </row>
    <row r="104" spans="1:36">
      <c r="B104" s="94">
        <v>4</v>
      </c>
      <c r="C104" s="38" t="str">
        <f>IF(D104="","",VLOOKUP(D104,ADMIN2026!$D$12:$E$22,2,FALSE))</f>
        <v/>
      </c>
      <c r="D104" s="38" t="str">
        <f>IF(E104="","",VLOOKUP(E104,ADMIN2026!$B$112:$D$141,2,FALSE))</f>
        <v/>
      </c>
      <c r="E104" s="4"/>
      <c r="F104" s="4"/>
      <c r="G104" s="6"/>
      <c r="H104" s="38"/>
      <c r="I104" s="38"/>
      <c r="J104" s="38">
        <f>VLOOKUP(B104,ADMIN2026!$B$64:$E$73,2,FALSE)*IF(G104="DQ",0,1)*IF(G104="DNF",0,1)*IF(G104="DNS",0,1)*IF(G104="",0,1)</f>
        <v>0</v>
      </c>
      <c r="K104" s="94">
        <f t="shared" si="125"/>
        <v>0</v>
      </c>
      <c r="L104" s="38"/>
      <c r="M104">
        <f t="shared" si="126"/>
        <v>0</v>
      </c>
      <c r="N104" s="8">
        <f t="shared" si="127"/>
        <v>0</v>
      </c>
      <c r="O104" s="8">
        <f t="shared" si="123"/>
        <v>0</v>
      </c>
      <c r="P104" s="8">
        <f t="shared" si="128"/>
        <v>0</v>
      </c>
      <c r="Q104" s="7">
        <f t="shared" si="129"/>
        <v>0</v>
      </c>
      <c r="R104" s="7">
        <f t="shared" si="130"/>
        <v>0</v>
      </c>
      <c r="S104" s="7">
        <f t="shared" si="131"/>
        <v>0</v>
      </c>
      <c r="T104" s="7">
        <f t="shared" si="132"/>
        <v>0</v>
      </c>
      <c r="U104" s="7">
        <f t="shared" si="133"/>
        <v>0</v>
      </c>
      <c r="V104" t="str">
        <f t="shared" si="134"/>
        <v/>
      </c>
      <c r="W104" t="str">
        <f t="shared" si="135"/>
        <v/>
      </c>
      <c r="X104" t="str">
        <f>IF(ADMIN2026!$G$8="Photo-finish timing",W104,V104)</f>
        <v/>
      </c>
      <c r="Y104" s="66" t="str">
        <f>IF(E104="","",IF(ADMIN2026!$G$8=ADMIN2026!$D$8,"",IF(P104&gt;0.5,"error 1/100th entry noted","")))</f>
        <v/>
      </c>
      <c r="AC104">
        <f t="shared" si="136"/>
        <v>0</v>
      </c>
      <c r="AD104">
        <f t="shared" si="124"/>
        <v>0</v>
      </c>
      <c r="AE104">
        <f t="shared" si="124"/>
        <v>0</v>
      </c>
      <c r="AF104">
        <f t="shared" si="124"/>
        <v>0</v>
      </c>
      <c r="AG104">
        <f t="shared" si="124"/>
        <v>0</v>
      </c>
      <c r="AH104">
        <f t="shared" si="124"/>
        <v>0</v>
      </c>
      <c r="AI104">
        <f t="shared" si="124"/>
        <v>0</v>
      </c>
      <c r="AJ104">
        <f t="shared" si="124"/>
        <v>0</v>
      </c>
    </row>
    <row r="105" spans="1:36">
      <c r="B105" s="94">
        <v>5</v>
      </c>
      <c r="C105" s="38" t="str">
        <f>IF(D105="","",VLOOKUP(D105,ADMIN2026!$D$12:$E$22,2,FALSE))</f>
        <v/>
      </c>
      <c r="D105" s="38" t="str">
        <f>IF(E105="","",VLOOKUP(E105,ADMIN2026!$B$112:$D$141,2,FALSE))</f>
        <v/>
      </c>
      <c r="E105" s="4"/>
      <c r="F105" s="4"/>
      <c r="G105" s="6"/>
      <c r="H105" s="38"/>
      <c r="I105" s="38"/>
      <c r="J105" s="38">
        <f>VLOOKUP(B105,ADMIN2026!$B$64:$E$73,2,FALSE)*IF(G105="DQ",0,1)*IF(G105="DNF",0,1)*IF(G105="DNS",0,1)*IF(G105="",0,1)</f>
        <v>0</v>
      </c>
      <c r="K105" s="94">
        <f t="shared" si="125"/>
        <v>0</v>
      </c>
      <c r="L105" s="38"/>
      <c r="M105">
        <f t="shared" si="126"/>
        <v>0</v>
      </c>
      <c r="N105" s="8">
        <f t="shared" si="127"/>
        <v>0</v>
      </c>
      <c r="O105" s="8">
        <f t="shared" si="123"/>
        <v>0</v>
      </c>
      <c r="P105" s="8">
        <f t="shared" si="128"/>
        <v>0</v>
      </c>
      <c r="Q105" s="7">
        <f t="shared" si="129"/>
        <v>0</v>
      </c>
      <c r="R105" s="7">
        <f t="shared" si="130"/>
        <v>0</v>
      </c>
      <c r="S105" s="7">
        <f t="shared" si="131"/>
        <v>0</v>
      </c>
      <c r="T105" s="7">
        <f t="shared" si="132"/>
        <v>0</v>
      </c>
      <c r="U105" s="7">
        <f t="shared" si="133"/>
        <v>0</v>
      </c>
      <c r="V105" t="str">
        <f t="shared" si="134"/>
        <v/>
      </c>
      <c r="W105" t="str">
        <f t="shared" si="135"/>
        <v/>
      </c>
      <c r="X105" t="str">
        <f>IF(ADMIN2026!$G$8="Photo-finish timing",W105,V105)</f>
        <v/>
      </c>
      <c r="Y105" s="66" t="str">
        <f>IF(E105="","",IF(ADMIN2026!$G$8=ADMIN2026!$D$8,"",IF(P105&gt;0.5,"error 1/100th entry noted","")))</f>
        <v/>
      </c>
      <c r="AC105">
        <f t="shared" si="136"/>
        <v>0</v>
      </c>
      <c r="AD105">
        <f t="shared" si="124"/>
        <v>0</v>
      </c>
      <c r="AE105">
        <f t="shared" si="124"/>
        <v>0</v>
      </c>
      <c r="AF105">
        <f t="shared" si="124"/>
        <v>0</v>
      </c>
      <c r="AG105">
        <f t="shared" si="124"/>
        <v>0</v>
      </c>
      <c r="AH105">
        <f t="shared" si="124"/>
        <v>0</v>
      </c>
      <c r="AI105">
        <f t="shared" si="124"/>
        <v>0</v>
      </c>
      <c r="AJ105">
        <f t="shared" si="124"/>
        <v>0</v>
      </c>
    </row>
    <row r="106" spans="1:36">
      <c r="B106" s="94">
        <v>6</v>
      </c>
      <c r="C106" s="38" t="str">
        <f>IF(D106="","",VLOOKUP(D106,ADMIN2026!$D$12:$E$22,2,FALSE))</f>
        <v/>
      </c>
      <c r="D106" s="38" t="str">
        <f>IF(E106="","",VLOOKUP(E106,ADMIN2026!$B$112:$D$141,2,FALSE))</f>
        <v/>
      </c>
      <c r="E106" s="4"/>
      <c r="F106" s="4"/>
      <c r="G106" s="6"/>
      <c r="H106" s="38"/>
      <c r="I106" s="38"/>
      <c r="J106" s="38">
        <f>VLOOKUP(B106,ADMIN2026!$B$64:$E$73,2,FALSE)*IF(G106="DQ",0,1)*IF(G106="DNF",0,1)*IF(G106="DNS",0,1)*IF(G106="",0,1)</f>
        <v>0</v>
      </c>
      <c r="K106" s="94">
        <f t="shared" si="125"/>
        <v>0</v>
      </c>
      <c r="L106" s="38"/>
      <c r="M106">
        <f t="shared" si="126"/>
        <v>0</v>
      </c>
      <c r="N106" s="8">
        <f t="shared" si="127"/>
        <v>0</v>
      </c>
      <c r="O106" s="8">
        <f t="shared" si="123"/>
        <v>0</v>
      </c>
      <c r="P106" s="8">
        <f t="shared" si="128"/>
        <v>0</v>
      </c>
      <c r="Q106" s="7">
        <f t="shared" si="129"/>
        <v>0</v>
      </c>
      <c r="R106" s="7">
        <f t="shared" si="130"/>
        <v>0</v>
      </c>
      <c r="S106" s="7">
        <f t="shared" si="131"/>
        <v>0</v>
      </c>
      <c r="T106" s="7">
        <f t="shared" si="132"/>
        <v>0</v>
      </c>
      <c r="U106" s="7">
        <f t="shared" si="133"/>
        <v>0</v>
      </c>
      <c r="V106" t="str">
        <f t="shared" si="134"/>
        <v/>
      </c>
      <c r="W106" t="str">
        <f t="shared" si="135"/>
        <v/>
      </c>
      <c r="X106" t="str">
        <f>IF(ADMIN2026!$G$8="Photo-finish timing",W106,V106)</f>
        <v/>
      </c>
      <c r="Y106" s="66" t="str">
        <f>IF(E106="","",IF(ADMIN2026!$G$8=ADMIN2026!$D$8,"",IF(P106&gt;0.5,"error 1/100th entry noted","")))</f>
        <v/>
      </c>
      <c r="AC106">
        <f t="shared" si="136"/>
        <v>0</v>
      </c>
      <c r="AD106">
        <f t="shared" si="124"/>
        <v>0</v>
      </c>
      <c r="AE106">
        <f t="shared" si="124"/>
        <v>0</v>
      </c>
      <c r="AF106">
        <f t="shared" si="124"/>
        <v>0</v>
      </c>
      <c r="AG106">
        <f t="shared" si="124"/>
        <v>0</v>
      </c>
      <c r="AH106">
        <f t="shared" si="124"/>
        <v>0</v>
      </c>
      <c r="AI106">
        <f t="shared" si="124"/>
        <v>0</v>
      </c>
      <c r="AJ106">
        <f t="shared" si="124"/>
        <v>0</v>
      </c>
    </row>
    <row r="107" spans="1:36">
      <c r="B107" s="94">
        <v>7</v>
      </c>
      <c r="C107" s="38" t="str">
        <f>IF(D107="","",VLOOKUP(D107,ADMIN2026!$D$12:$E$22,2,FALSE))</f>
        <v/>
      </c>
      <c r="D107" s="38" t="str">
        <f>IF(E107="","",VLOOKUP(E107,ADMIN2026!$B$112:$D$141,2,FALSE))</f>
        <v/>
      </c>
      <c r="E107" s="4"/>
      <c r="F107" s="4"/>
      <c r="G107" s="6"/>
      <c r="H107" s="38"/>
      <c r="I107" s="38"/>
      <c r="J107" s="38">
        <f>VLOOKUP(B107,ADMIN2026!$B$64:$E$73,2,FALSE)*IF(G107="DQ",0,1)*IF(G107="DNF",0,1)*IF(G107="DNS",0,1)*IF(G107="",0,1)</f>
        <v>0</v>
      </c>
      <c r="K107" s="94">
        <f t="shared" si="125"/>
        <v>0</v>
      </c>
      <c r="L107" s="38"/>
      <c r="M107">
        <f t="shared" si="126"/>
        <v>0</v>
      </c>
      <c r="N107" s="8">
        <f t="shared" si="127"/>
        <v>0</v>
      </c>
      <c r="O107" s="8">
        <f t="shared" si="123"/>
        <v>0</v>
      </c>
      <c r="P107" s="8">
        <f t="shared" si="128"/>
        <v>0</v>
      </c>
      <c r="Q107" s="7">
        <f t="shared" si="129"/>
        <v>0</v>
      </c>
      <c r="R107" s="7">
        <f t="shared" si="130"/>
        <v>0</v>
      </c>
      <c r="S107" s="7">
        <f t="shared" si="131"/>
        <v>0</v>
      </c>
      <c r="T107" s="7">
        <f t="shared" si="132"/>
        <v>0</v>
      </c>
      <c r="U107" s="7">
        <f t="shared" si="133"/>
        <v>0</v>
      </c>
      <c r="V107" t="str">
        <f>IF(G107="DQ","DQ",IF(G107="NT","NT",IF(G107="DNF","DNF",IF(G107="DNS","DNS",IF(D107="","",IF(F107="",IF(M107&gt;0,CONCATENATE(R107,S107,".",T107),CONCATENATE(S107,".",T107)),CONCATENATE(Q107,":",R107,S107,".",T107)))))))</f>
        <v/>
      </c>
      <c r="W107" t="str">
        <f>IF(G107="DQ","DQ",IF(G107="NT","NT",IF(G107="DNF","DNF",IF(G107="DNS","DNS",IF(D107="","",IF(F107="",IF(M107&gt;0,CONCATENATE(R107,S107,".",T107,U107),CONCATENATE(S107,".",T107,U107)),CONCATENATE(Q107,":",R107,S107,".",T107,U107)))))))</f>
        <v/>
      </c>
      <c r="X107" t="str">
        <f>IF(ADMIN2026!$G$8="Photo-finish timing",W107,V107)</f>
        <v/>
      </c>
      <c r="Y107" s="66" t="str">
        <f>IF(E107="","",IF(ADMIN2026!$G$8=ADMIN2026!$D$8,"",IF(P107&gt;0.5,"error 1/100th entry noted","")))</f>
        <v/>
      </c>
      <c r="AC107">
        <f t="shared" si="136"/>
        <v>0</v>
      </c>
      <c r="AD107">
        <f t="shared" si="124"/>
        <v>0</v>
      </c>
      <c r="AE107">
        <f t="shared" si="124"/>
        <v>0</v>
      </c>
      <c r="AF107">
        <f t="shared" si="124"/>
        <v>0</v>
      </c>
      <c r="AG107">
        <f t="shared" si="124"/>
        <v>0</v>
      </c>
      <c r="AH107">
        <f t="shared" si="124"/>
        <v>0</v>
      </c>
      <c r="AI107">
        <f t="shared" si="124"/>
        <v>0</v>
      </c>
      <c r="AJ107">
        <f t="shared" si="124"/>
        <v>0</v>
      </c>
    </row>
    <row r="108" spans="1:36">
      <c r="B108" s="94">
        <v>8</v>
      </c>
      <c r="C108" s="38" t="str">
        <f>IF(D108="","",VLOOKUP(D108,ADMIN2026!$D$12:$E$22,2,FALSE))</f>
        <v/>
      </c>
      <c r="D108" s="38" t="str">
        <f>IF(E108="","",VLOOKUP(E108,ADMIN2026!$B$112:$D$141,2,FALSE))</f>
        <v/>
      </c>
      <c r="E108" s="4"/>
      <c r="F108" s="4"/>
      <c r="G108" s="6"/>
      <c r="H108" s="38"/>
      <c r="I108" s="38"/>
      <c r="J108" s="38">
        <f>VLOOKUP(B108,ADMIN2026!$B$64:$E$73,2,FALSE)*IF(G108="DQ",0,1)*IF(G108="DNF",0,1)*IF(G108="DNS",0,1)*IF(G108="",0,1)</f>
        <v>0</v>
      </c>
      <c r="K108" s="94">
        <f t="shared" si="125"/>
        <v>0</v>
      </c>
      <c r="L108" s="38"/>
      <c r="M108">
        <f t="shared" si="126"/>
        <v>0</v>
      </c>
      <c r="N108" s="8">
        <f t="shared" si="127"/>
        <v>0</v>
      </c>
      <c r="O108" s="8">
        <f t="shared" si="123"/>
        <v>0</v>
      </c>
      <c r="P108" s="8">
        <f t="shared" si="128"/>
        <v>0</v>
      </c>
      <c r="Q108" s="7">
        <f t="shared" si="129"/>
        <v>0</v>
      </c>
      <c r="R108" s="7">
        <f t="shared" si="130"/>
        <v>0</v>
      </c>
      <c r="S108" s="7">
        <f t="shared" si="131"/>
        <v>0</v>
      </c>
      <c r="T108" s="7">
        <f t="shared" si="132"/>
        <v>0</v>
      </c>
      <c r="U108" s="7">
        <f t="shared" si="133"/>
        <v>0</v>
      </c>
      <c r="V108" t="str">
        <f t="shared" si="134"/>
        <v/>
      </c>
      <c r="W108" t="str">
        <f t="shared" si="135"/>
        <v/>
      </c>
      <c r="X108" t="str">
        <f>IF(ADMIN2026!$G$8="Photo-finish timing",W108,V108)</f>
        <v/>
      </c>
      <c r="Y108" s="66" t="str">
        <f>IF(E108="","",IF(ADMIN2026!$G$8=ADMIN2026!$D$8,"",IF(P108&gt;0.5,"error 1/100th entry noted","")))</f>
        <v/>
      </c>
      <c r="AC108">
        <f t="shared" si="136"/>
        <v>0</v>
      </c>
      <c r="AD108">
        <f t="shared" si="124"/>
        <v>0</v>
      </c>
      <c r="AE108">
        <f t="shared" si="124"/>
        <v>0</v>
      </c>
      <c r="AF108">
        <f t="shared" si="124"/>
        <v>0</v>
      </c>
      <c r="AG108">
        <f t="shared" si="124"/>
        <v>0</v>
      </c>
      <c r="AH108">
        <f t="shared" si="124"/>
        <v>0</v>
      </c>
      <c r="AI108">
        <f t="shared" si="124"/>
        <v>0</v>
      </c>
      <c r="AJ108">
        <f t="shared" si="124"/>
        <v>0</v>
      </c>
    </row>
    <row r="109" spans="1:36">
      <c r="M109" s="3"/>
      <c r="N109" s="3"/>
      <c r="O109" s="3"/>
      <c r="P109" s="3"/>
      <c r="Q109" s="3"/>
      <c r="R109" s="3"/>
      <c r="S109" s="3"/>
      <c r="T109" s="3"/>
      <c r="U109" s="3"/>
      <c r="V109" s="3"/>
      <c r="W109" s="3"/>
      <c r="X109" s="3"/>
    </row>
    <row r="111" spans="1:36">
      <c r="A111" s="62" t="s">
        <v>0</v>
      </c>
      <c r="B111" s="62" t="s">
        <v>0</v>
      </c>
      <c r="C111" s="62" t="s">
        <v>104</v>
      </c>
      <c r="D111" s="62" t="s">
        <v>58</v>
      </c>
      <c r="E111" s="3"/>
      <c r="F111" s="3"/>
      <c r="G111" s="67"/>
      <c r="H111" s="3" t="s">
        <v>66</v>
      </c>
      <c r="I111" s="3" t="s">
        <v>67</v>
      </c>
      <c r="J111" s="3"/>
      <c r="K111" s="3"/>
      <c r="L111" s="3"/>
      <c r="Y111" s="3"/>
      <c r="Z111" s="3"/>
      <c r="AA111" s="3"/>
    </row>
    <row r="112" spans="1:36">
      <c r="A112" s="3" t="str">
        <f>C111</f>
        <v>4x400</v>
      </c>
      <c r="B112" s="37" t="s">
        <v>51</v>
      </c>
      <c r="C112" s="37"/>
      <c r="D112" s="37"/>
      <c r="E112" s="37"/>
      <c r="F112" s="37" t="s">
        <v>76</v>
      </c>
      <c r="G112" s="63" t="s">
        <v>77</v>
      </c>
      <c r="H112" s="37"/>
      <c r="I112" s="37">
        <f>$I$3</f>
        <v>24</v>
      </c>
      <c r="J112" s="37" t="s">
        <v>79</v>
      </c>
      <c r="K112" s="37" t="s">
        <v>59</v>
      </c>
      <c r="L112" s="37"/>
      <c r="M112" s="3" t="s">
        <v>132</v>
      </c>
      <c r="N112" s="3" t="s">
        <v>132</v>
      </c>
      <c r="O112" s="3" t="s">
        <v>133</v>
      </c>
      <c r="P112" s="3" t="s">
        <v>193</v>
      </c>
      <c r="Q112" s="3" t="s">
        <v>137</v>
      </c>
      <c r="R112" s="3" t="s">
        <v>192</v>
      </c>
      <c r="S112" s="3" t="s">
        <v>134</v>
      </c>
      <c r="T112" s="3" t="s">
        <v>135</v>
      </c>
      <c r="U112" s="3" t="s">
        <v>194</v>
      </c>
      <c r="V112" s="3" t="s">
        <v>195</v>
      </c>
      <c r="W112" s="3" t="s">
        <v>197</v>
      </c>
      <c r="X112" s="3" t="s">
        <v>136</v>
      </c>
      <c r="Y112" s="3" t="s">
        <v>236</v>
      </c>
      <c r="Z112" s="3"/>
      <c r="AA112" s="3"/>
    </row>
    <row r="113" spans="1:36">
      <c r="A113" s="64" t="str">
        <f>IF(PRINTOUT!B3=2,"Mx A String",IF(PRINTOUT!B3=4,"Mx A String","MEN"))</f>
        <v>MEN</v>
      </c>
      <c r="B113" s="37" t="s">
        <v>59</v>
      </c>
      <c r="C113" s="37" t="s">
        <v>60</v>
      </c>
      <c r="D113" s="37" t="s">
        <v>61</v>
      </c>
      <c r="E113" s="37" t="s">
        <v>108</v>
      </c>
      <c r="F113" s="37" t="s">
        <v>78</v>
      </c>
      <c r="G113" s="63" t="s">
        <v>99</v>
      </c>
      <c r="H113" s="37" t="s">
        <v>65</v>
      </c>
      <c r="I113" s="37"/>
      <c r="J113" s="37" t="s">
        <v>80</v>
      </c>
      <c r="K113" s="37" t="s">
        <v>80</v>
      </c>
      <c r="L113" s="37"/>
      <c r="M113" s="3" t="s">
        <v>192</v>
      </c>
      <c r="N113" s="3" t="s">
        <v>130</v>
      </c>
      <c r="O113" s="3" t="s">
        <v>130</v>
      </c>
      <c r="P113" s="3" t="s">
        <v>130</v>
      </c>
      <c r="Q113" s="3" t="s">
        <v>131</v>
      </c>
      <c r="R113" s="3" t="s">
        <v>131</v>
      </c>
      <c r="S113" s="3" t="s">
        <v>131</v>
      </c>
      <c r="T113" s="3" t="s">
        <v>131</v>
      </c>
      <c r="U113" s="3" t="s">
        <v>131</v>
      </c>
      <c r="V113" s="3" t="s">
        <v>196</v>
      </c>
      <c r="W113" s="3" t="s">
        <v>196</v>
      </c>
      <c r="X113" s="3" t="s">
        <v>146</v>
      </c>
      <c r="Y113" s="3" t="s">
        <v>237</v>
      </c>
      <c r="Z113" s="3"/>
      <c r="AA113" s="3"/>
      <c r="AC113" t="str">
        <f>ADMIN2026!$D$12</f>
        <v>B&amp;R</v>
      </c>
      <c r="AD113" t="str">
        <f>ADMIN2026!$D$13</f>
        <v>Chelt</v>
      </c>
      <c r="AE113" t="str">
        <f>ADMIN2026!$D$14</f>
        <v>D&amp;S</v>
      </c>
      <c r="AF113" t="str">
        <f>ADMIN2026!$D$15</f>
        <v>HereF</v>
      </c>
      <c r="AG113" t="str">
        <f>ADMIN2026!$D$16</f>
        <v>K&amp;S</v>
      </c>
      <c r="AH113" t="str">
        <f>ADMIN2026!$D$17</f>
        <v>Tipton</v>
      </c>
      <c r="AI113" t="str">
        <f>ADMIN2026!$D$18</f>
        <v>Worc</v>
      </c>
      <c r="AJ113" t="str">
        <f>ADMIN2026!$D$19</f>
        <v>Yate</v>
      </c>
    </row>
    <row r="114" spans="1:36">
      <c r="B114" s="94">
        <v>1</v>
      </c>
      <c r="C114" s="38" t="str">
        <f>IF(D114="","",VLOOKUP(D114,ADMIN2026!$D$12:$E$22,2,FALSE))</f>
        <v/>
      </c>
      <c r="D114" s="38" t="str">
        <f>IF(E114="","",VLOOKUP(E114,ADMIN2026!$B$112:$D$141,2,FALSE))</f>
        <v/>
      </c>
      <c r="E114" s="4"/>
      <c r="F114" s="4"/>
      <c r="G114" s="6"/>
      <c r="H114" s="38"/>
      <c r="I114" s="38"/>
      <c r="J114" s="38">
        <f>VLOOKUP(B114,ADMIN2026!$B$64:$E$73,2,FALSE)*IF(G114="DQ",0,1)*IF(G114="DNF",0,1)*IF(G114="DNS",0,1)*IF(G114="",0,1)</f>
        <v>0</v>
      </c>
      <c r="K114" s="94">
        <f>J114</f>
        <v>0</v>
      </c>
      <c r="L114" s="38"/>
      <c r="M114">
        <f>INT(G114/10)</f>
        <v>0</v>
      </c>
      <c r="N114" s="8">
        <f>INT(G114)-10*M114</f>
        <v>0</v>
      </c>
      <c r="O114" s="8">
        <f t="shared" ref="O114:O121" si="137">INT((INT(10*(G114-N114-10*M114)+0.001))/1)</f>
        <v>0</v>
      </c>
      <c r="P114" s="8">
        <f>INT(100*(G114-N114-10*M114-O114/10)+0.5)</f>
        <v>0</v>
      </c>
      <c r="Q114" s="7">
        <f>F114</f>
        <v>0</v>
      </c>
      <c r="R114" s="7">
        <f>M114</f>
        <v>0</v>
      </c>
      <c r="S114" s="7">
        <f>N114</f>
        <v>0</v>
      </c>
      <c r="T114" s="7">
        <f>O114</f>
        <v>0</v>
      </c>
      <c r="U114" s="7">
        <f>P114</f>
        <v>0</v>
      </c>
      <c r="V114" t="str">
        <f>IF(G114="DQ","DQ",IF(G114="NT","NT",IF(G114="DNF","DNF",IF(G114="DNS","DNS",IF(D114="","",IF(F114="",IF(M114&gt;0,CONCATENATE(R114,S114,".",T114),CONCATENATE(S114,".",T114)),CONCATENATE(Q114,":",R114,S114,".",T114)))))))</f>
        <v/>
      </c>
      <c r="W114" t="str">
        <f>IF(G114="DQ","DQ",IF(G114="NT","NT",IF(G114="DNF","DNF",IF(G114="DNS","DNS",IF(D114="","",IF(F114="",IF(M114&gt;0,CONCATENATE(R114,S114,".",T114,U114),CONCATENATE(S114,".",T114,U114)),CONCATENATE(Q114,":",R114,S114,".",T114,U114)))))))</f>
        <v/>
      </c>
      <c r="X114" t="str">
        <f>IF(ADMIN2026!$G$8="Photo-finish timing",W114,V114)</f>
        <v/>
      </c>
      <c r="Y114" s="66" t="str">
        <f>IF(E114="","",IF(ADMIN2026!$G$8=ADMIN2026!$D$8,"",IF(P114&gt;0.5,"error 1/100th entry noted","")))</f>
        <v/>
      </c>
      <c r="AC114">
        <f>IF($D114=AC$1,$K114+$L114,0)</f>
        <v>0</v>
      </c>
      <c r="AD114">
        <f t="shared" ref="AD114:AJ121" si="138">IF($D114=AD$1,$K114+$L114,0)</f>
        <v>0</v>
      </c>
      <c r="AE114">
        <f t="shared" si="138"/>
        <v>0</v>
      </c>
      <c r="AF114">
        <f t="shared" si="138"/>
        <v>0</v>
      </c>
      <c r="AG114">
        <f t="shared" si="138"/>
        <v>0</v>
      </c>
      <c r="AH114">
        <f t="shared" si="138"/>
        <v>0</v>
      </c>
      <c r="AI114">
        <f t="shared" si="138"/>
        <v>0</v>
      </c>
      <c r="AJ114">
        <f t="shared" si="138"/>
        <v>0</v>
      </c>
    </row>
    <row r="115" spans="1:36">
      <c r="B115" s="94">
        <v>2</v>
      </c>
      <c r="C115" s="38" t="str">
        <f>IF(D115="","",VLOOKUP(D115,ADMIN2026!$D$12:$E$22,2,FALSE))</f>
        <v/>
      </c>
      <c r="D115" s="38" t="str">
        <f>IF(E115="","",VLOOKUP(E115,ADMIN2026!$B$112:$D$141,2,FALSE))</f>
        <v/>
      </c>
      <c r="E115" s="4"/>
      <c r="F115" s="4"/>
      <c r="G115" s="6"/>
      <c r="H115" s="38"/>
      <c r="I115" s="38"/>
      <c r="J115" s="38">
        <f>VLOOKUP(B115,ADMIN2026!$B$64:$E$73,2,FALSE)*IF(G115="DQ",0,1)*IF(G115="DNF",0,1)*IF(G115="DNS",0,1)*IF(G115="",0,1)</f>
        <v>0</v>
      </c>
      <c r="K115" s="94">
        <f t="shared" ref="K115:K121" si="139">J115</f>
        <v>0</v>
      </c>
      <c r="L115" s="38"/>
      <c r="M115">
        <f t="shared" ref="M115:M121" si="140">INT(G115/10)</f>
        <v>0</v>
      </c>
      <c r="N115" s="8">
        <f t="shared" ref="N115:N121" si="141">INT(G115)-10*M115</f>
        <v>0</v>
      </c>
      <c r="O115" s="8">
        <f t="shared" si="137"/>
        <v>0</v>
      </c>
      <c r="P115" s="8">
        <f t="shared" ref="P115:P121" si="142">INT(100*(G115-N115-10*M115-O115/10)+0.5)</f>
        <v>0</v>
      </c>
      <c r="Q115" s="7">
        <f t="shared" ref="Q115:Q121" si="143">F115</f>
        <v>0</v>
      </c>
      <c r="R115" s="7">
        <f t="shared" ref="R115:R121" si="144">M115</f>
        <v>0</v>
      </c>
      <c r="S115" s="7">
        <f t="shared" ref="S115:S121" si="145">N115</f>
        <v>0</v>
      </c>
      <c r="T115" s="7">
        <f t="shared" ref="T115:T121" si="146">O115</f>
        <v>0</v>
      </c>
      <c r="U115" s="7">
        <f t="shared" ref="U115:U121" si="147">P115</f>
        <v>0</v>
      </c>
      <c r="V115" t="str">
        <f t="shared" ref="V115:V121" si="148">IF(G115="DQ","DQ",IF(G115="NT","NT",IF(G115="DNF","DNF",IF(G115="DNS","DNS",IF(D115="","",IF(F115="",IF(M115&gt;0,CONCATENATE(R115,S115,".",T115),CONCATENATE(S115,".",T115)),CONCATENATE(Q115,":",R115,S115,".",T115)))))))</f>
        <v/>
      </c>
      <c r="W115" t="str">
        <f t="shared" ref="W115:W121" si="149">IF(G115="DQ","DQ",IF(G115="NT","NT",IF(G115="DNF","DNF",IF(G115="DNS","DNS",IF(D115="","",IF(F115="",IF(M115&gt;0,CONCATENATE(R115,S115,".",T115,U115),CONCATENATE(S115,".",T115,U115)),CONCATENATE(Q115,":",R115,S115,".",T115,U115)))))))</f>
        <v/>
      </c>
      <c r="X115" t="str">
        <f>IF(ADMIN2026!$G$8="Photo-finish timing",W115,V115)</f>
        <v/>
      </c>
      <c r="Y115" s="66" t="str">
        <f>IF(E115="","",IF(ADMIN2026!$G$8=ADMIN2026!$D$8,"",IF(P115&gt;0.5,"error 1/100th entry noted","")))</f>
        <v/>
      </c>
      <c r="AC115">
        <f t="shared" ref="AC115:AC121" si="150">IF($D115=AC$1,$K115+$L115,0)</f>
        <v>0</v>
      </c>
      <c r="AD115">
        <f t="shared" si="138"/>
        <v>0</v>
      </c>
      <c r="AE115">
        <f t="shared" si="138"/>
        <v>0</v>
      </c>
      <c r="AF115">
        <f t="shared" si="138"/>
        <v>0</v>
      </c>
      <c r="AG115">
        <f t="shared" si="138"/>
        <v>0</v>
      </c>
      <c r="AH115">
        <f t="shared" si="138"/>
        <v>0</v>
      </c>
      <c r="AI115">
        <f t="shared" si="138"/>
        <v>0</v>
      </c>
      <c r="AJ115">
        <f t="shared" si="138"/>
        <v>0</v>
      </c>
    </row>
    <row r="116" spans="1:36">
      <c r="B116" s="94">
        <v>3</v>
      </c>
      <c r="C116" s="38" t="str">
        <f>IF(D116="","",VLOOKUP(D116,ADMIN2026!$D$12:$E$22,2,FALSE))</f>
        <v/>
      </c>
      <c r="D116" s="38" t="str">
        <f>IF(E116="","",VLOOKUP(E116,ADMIN2026!$B$112:$D$141,2,FALSE))</f>
        <v/>
      </c>
      <c r="E116" s="4"/>
      <c r="F116" s="4"/>
      <c r="G116" s="6"/>
      <c r="H116" s="38"/>
      <c r="I116" s="38"/>
      <c r="J116" s="38">
        <f>VLOOKUP(B116,ADMIN2026!$B$64:$E$73,2,FALSE)*IF(G116="DQ",0,1)*IF(G116="DNF",0,1)*IF(G116="DNS",0,1)*IF(G116="",0,1)</f>
        <v>0</v>
      </c>
      <c r="K116" s="94">
        <f t="shared" si="139"/>
        <v>0</v>
      </c>
      <c r="L116" s="38"/>
      <c r="M116">
        <f t="shared" si="140"/>
        <v>0</v>
      </c>
      <c r="N116" s="8">
        <f t="shared" si="141"/>
        <v>0</v>
      </c>
      <c r="O116" s="8">
        <f t="shared" si="137"/>
        <v>0</v>
      </c>
      <c r="P116" s="8">
        <f t="shared" si="142"/>
        <v>0</v>
      </c>
      <c r="Q116" s="7">
        <f t="shared" si="143"/>
        <v>0</v>
      </c>
      <c r="R116" s="7">
        <f t="shared" si="144"/>
        <v>0</v>
      </c>
      <c r="S116" s="7">
        <f t="shared" si="145"/>
        <v>0</v>
      </c>
      <c r="T116" s="7">
        <f t="shared" si="146"/>
        <v>0</v>
      </c>
      <c r="U116" s="7">
        <f t="shared" si="147"/>
        <v>0</v>
      </c>
      <c r="V116" t="str">
        <f t="shared" si="148"/>
        <v/>
      </c>
      <c r="W116" t="str">
        <f t="shared" si="149"/>
        <v/>
      </c>
      <c r="X116" t="str">
        <f>IF(ADMIN2026!$G$8="Photo-finish timing",W116,V116)</f>
        <v/>
      </c>
      <c r="Y116" s="66" t="str">
        <f>IF(E116="","",IF(ADMIN2026!$G$8=ADMIN2026!$D$8,"",IF(P116&gt;0.5,"error 1/100th entry noted","")))</f>
        <v/>
      </c>
      <c r="AC116">
        <f t="shared" si="150"/>
        <v>0</v>
      </c>
      <c r="AD116">
        <f t="shared" si="138"/>
        <v>0</v>
      </c>
      <c r="AE116">
        <f t="shared" si="138"/>
        <v>0</v>
      </c>
      <c r="AF116">
        <f t="shared" si="138"/>
        <v>0</v>
      </c>
      <c r="AG116">
        <f t="shared" si="138"/>
        <v>0</v>
      </c>
      <c r="AH116">
        <f t="shared" si="138"/>
        <v>0</v>
      </c>
      <c r="AI116">
        <f t="shared" si="138"/>
        <v>0</v>
      </c>
      <c r="AJ116">
        <f t="shared" si="138"/>
        <v>0</v>
      </c>
    </row>
    <row r="117" spans="1:36">
      <c r="B117" s="94">
        <v>4</v>
      </c>
      <c r="C117" s="38" t="str">
        <f>IF(D117="","",VLOOKUP(D117,ADMIN2026!$D$12:$E$22,2,FALSE))</f>
        <v/>
      </c>
      <c r="D117" s="38" t="str">
        <f>IF(E117="","",VLOOKUP(E117,ADMIN2026!$B$112:$D$141,2,FALSE))</f>
        <v/>
      </c>
      <c r="E117" s="4"/>
      <c r="F117" s="4"/>
      <c r="G117" s="6"/>
      <c r="H117" s="38"/>
      <c r="I117" s="38"/>
      <c r="J117" s="38">
        <f>VLOOKUP(B117,ADMIN2026!$B$64:$E$73,2,FALSE)*IF(G117="DQ",0,1)*IF(G117="DNF",0,1)*IF(G117="DNS",0,1)*IF(G117="",0,1)</f>
        <v>0</v>
      </c>
      <c r="K117" s="94">
        <f t="shared" si="139"/>
        <v>0</v>
      </c>
      <c r="L117" s="38"/>
      <c r="M117">
        <f t="shared" si="140"/>
        <v>0</v>
      </c>
      <c r="N117" s="8">
        <f t="shared" si="141"/>
        <v>0</v>
      </c>
      <c r="O117" s="8">
        <f t="shared" si="137"/>
        <v>0</v>
      </c>
      <c r="P117" s="8">
        <f t="shared" si="142"/>
        <v>0</v>
      </c>
      <c r="Q117" s="7">
        <f t="shared" si="143"/>
        <v>0</v>
      </c>
      <c r="R117" s="7">
        <f t="shared" si="144"/>
        <v>0</v>
      </c>
      <c r="S117" s="7">
        <f t="shared" si="145"/>
        <v>0</v>
      </c>
      <c r="T117" s="7">
        <f t="shared" si="146"/>
        <v>0</v>
      </c>
      <c r="U117" s="7">
        <f t="shared" si="147"/>
        <v>0</v>
      </c>
      <c r="V117" t="str">
        <f t="shared" si="148"/>
        <v/>
      </c>
      <c r="W117" t="str">
        <f t="shared" si="149"/>
        <v/>
      </c>
      <c r="X117" t="str">
        <f>IF(ADMIN2026!$G$8="Photo-finish timing",W117,V117)</f>
        <v/>
      </c>
      <c r="Y117" s="66" t="str">
        <f>IF(E117="","",IF(ADMIN2026!$G$8=ADMIN2026!$D$8,"",IF(P117&gt;0.5,"error 1/100th entry noted","")))</f>
        <v/>
      </c>
      <c r="AC117">
        <f t="shared" si="150"/>
        <v>0</v>
      </c>
      <c r="AD117">
        <f t="shared" si="138"/>
        <v>0</v>
      </c>
      <c r="AE117">
        <f t="shared" si="138"/>
        <v>0</v>
      </c>
      <c r="AF117">
        <f t="shared" si="138"/>
        <v>0</v>
      </c>
      <c r="AG117">
        <f t="shared" si="138"/>
        <v>0</v>
      </c>
      <c r="AH117">
        <f t="shared" si="138"/>
        <v>0</v>
      </c>
      <c r="AI117">
        <f t="shared" si="138"/>
        <v>0</v>
      </c>
      <c r="AJ117">
        <f t="shared" si="138"/>
        <v>0</v>
      </c>
    </row>
    <row r="118" spans="1:36">
      <c r="B118" s="94">
        <v>5</v>
      </c>
      <c r="C118" s="38" t="str">
        <f>IF(D118="","",VLOOKUP(D118,ADMIN2026!$D$12:$E$22,2,FALSE))</f>
        <v/>
      </c>
      <c r="D118" s="38" t="str">
        <f>IF(E118="","",VLOOKUP(E118,ADMIN2026!$B$112:$D$141,2,FALSE))</f>
        <v/>
      </c>
      <c r="E118" s="4"/>
      <c r="F118" s="4"/>
      <c r="G118" s="6"/>
      <c r="H118" s="38"/>
      <c r="I118" s="38"/>
      <c r="J118" s="38">
        <f>VLOOKUP(B118,ADMIN2026!$B$64:$E$73,2,FALSE)*IF(G118="DQ",0,1)*IF(G118="DNF",0,1)*IF(G118="DNS",0,1)*IF(G118="",0,1)</f>
        <v>0</v>
      </c>
      <c r="K118" s="94">
        <f t="shared" si="139"/>
        <v>0</v>
      </c>
      <c r="L118" s="38"/>
      <c r="M118">
        <f t="shared" si="140"/>
        <v>0</v>
      </c>
      <c r="N118" s="8">
        <f t="shared" si="141"/>
        <v>0</v>
      </c>
      <c r="O118" s="8">
        <f t="shared" si="137"/>
        <v>0</v>
      </c>
      <c r="P118" s="8">
        <f t="shared" si="142"/>
        <v>0</v>
      </c>
      <c r="Q118" s="7">
        <f t="shared" si="143"/>
        <v>0</v>
      </c>
      <c r="R118" s="7">
        <f t="shared" si="144"/>
        <v>0</v>
      </c>
      <c r="S118" s="7">
        <f t="shared" si="145"/>
        <v>0</v>
      </c>
      <c r="T118" s="7">
        <f t="shared" si="146"/>
        <v>0</v>
      </c>
      <c r="U118" s="7">
        <f t="shared" si="147"/>
        <v>0</v>
      </c>
      <c r="V118" t="str">
        <f t="shared" si="148"/>
        <v/>
      </c>
      <c r="W118" t="str">
        <f t="shared" si="149"/>
        <v/>
      </c>
      <c r="X118" t="str">
        <f>IF(ADMIN2026!$G$8="Photo-finish timing",W118,V118)</f>
        <v/>
      </c>
      <c r="Y118" s="66" t="str">
        <f>IF(E118="","",IF(ADMIN2026!$G$8=ADMIN2026!$D$8,"",IF(P118&gt;0.5,"error 1/100th entry noted","")))</f>
        <v/>
      </c>
      <c r="AC118">
        <f t="shared" si="150"/>
        <v>0</v>
      </c>
      <c r="AD118">
        <f t="shared" si="138"/>
        <v>0</v>
      </c>
      <c r="AE118">
        <f t="shared" si="138"/>
        <v>0</v>
      </c>
      <c r="AF118">
        <f t="shared" si="138"/>
        <v>0</v>
      </c>
      <c r="AG118">
        <f t="shared" si="138"/>
        <v>0</v>
      </c>
      <c r="AH118">
        <f t="shared" si="138"/>
        <v>0</v>
      </c>
      <c r="AI118">
        <f t="shared" si="138"/>
        <v>0</v>
      </c>
      <c r="AJ118">
        <f t="shared" si="138"/>
        <v>0</v>
      </c>
    </row>
    <row r="119" spans="1:36">
      <c r="B119" s="94">
        <v>6</v>
      </c>
      <c r="C119" s="38" t="str">
        <f>IF(D119="","",VLOOKUP(D119,ADMIN2026!$D$12:$E$22,2,FALSE))</f>
        <v/>
      </c>
      <c r="D119" s="38" t="str">
        <f>IF(E119="","",VLOOKUP(E119,ADMIN2026!$B$112:$D$141,2,FALSE))</f>
        <v/>
      </c>
      <c r="E119" s="4"/>
      <c r="F119" s="4"/>
      <c r="G119" s="6"/>
      <c r="H119" s="38"/>
      <c r="I119" s="38"/>
      <c r="J119" s="38">
        <f>VLOOKUP(B119,ADMIN2026!$B$64:$E$73,2,FALSE)*IF(G119="DQ",0,1)*IF(G119="DNF",0,1)*IF(G119="DNS",0,1)*IF(G119="",0,1)</f>
        <v>0</v>
      </c>
      <c r="K119" s="94">
        <f t="shared" si="139"/>
        <v>0</v>
      </c>
      <c r="L119" s="38"/>
      <c r="M119">
        <f t="shared" si="140"/>
        <v>0</v>
      </c>
      <c r="N119" s="8">
        <f t="shared" si="141"/>
        <v>0</v>
      </c>
      <c r="O119" s="8">
        <f t="shared" si="137"/>
        <v>0</v>
      </c>
      <c r="P119" s="8">
        <f t="shared" si="142"/>
        <v>0</v>
      </c>
      <c r="Q119" s="7">
        <f t="shared" si="143"/>
        <v>0</v>
      </c>
      <c r="R119" s="7">
        <f t="shared" si="144"/>
        <v>0</v>
      </c>
      <c r="S119" s="7">
        <f t="shared" si="145"/>
        <v>0</v>
      </c>
      <c r="T119" s="7">
        <f t="shared" si="146"/>
        <v>0</v>
      </c>
      <c r="U119" s="7">
        <f t="shared" si="147"/>
        <v>0</v>
      </c>
      <c r="V119" t="str">
        <f>IF(G119="DQ","DQ",IF(G119="NT","NT",IF(G119="DNF","DNF",IF(G119="DNS","DNS",IF(D119="","",IF(F119="",IF(M119&gt;0,CONCATENATE(R119,S119,".",T119),CONCATENATE(S119,".",T119)),CONCATENATE(Q119,":",R119,S119,".",T119)))))))</f>
        <v/>
      </c>
      <c r="W119" t="str">
        <f>IF(G119="DQ","DQ",IF(G119="NT","NT",IF(G119="DNF","DNF",IF(G119="DNS","DNS",IF(D119="","",IF(F119="",IF(M119&gt;0,CONCATENATE(R119,S119,".",T119,U119),CONCATENATE(S119,".",T119,U119)),CONCATENATE(Q119,":",R119,S119,".",T119,U119)))))))</f>
        <v/>
      </c>
      <c r="X119" t="str">
        <f>IF(ADMIN2026!$G$8="Photo-finish timing",W119,V119)</f>
        <v/>
      </c>
      <c r="Y119" s="66" t="str">
        <f>IF(E119="","",IF(ADMIN2026!$G$8=ADMIN2026!$D$8,"",IF(P119&gt;0.5,"error 1/100th entry noted","")))</f>
        <v/>
      </c>
      <c r="AC119">
        <f t="shared" si="150"/>
        <v>0</v>
      </c>
      <c r="AD119">
        <f t="shared" si="138"/>
        <v>0</v>
      </c>
      <c r="AE119">
        <f t="shared" si="138"/>
        <v>0</v>
      </c>
      <c r="AF119">
        <f t="shared" si="138"/>
        <v>0</v>
      </c>
      <c r="AG119">
        <f t="shared" si="138"/>
        <v>0</v>
      </c>
      <c r="AH119">
        <f t="shared" si="138"/>
        <v>0</v>
      </c>
      <c r="AI119">
        <f t="shared" si="138"/>
        <v>0</v>
      </c>
      <c r="AJ119">
        <f t="shared" si="138"/>
        <v>0</v>
      </c>
    </row>
    <row r="120" spans="1:36">
      <c r="B120" s="94">
        <v>7</v>
      </c>
      <c r="C120" s="38" t="str">
        <f>IF(D120="","",VLOOKUP(D120,ADMIN2026!$D$12:$E$22,2,FALSE))</f>
        <v/>
      </c>
      <c r="D120" s="38" t="str">
        <f>IF(E120="","",VLOOKUP(E120,ADMIN2026!$B$112:$D$141,2,FALSE))</f>
        <v/>
      </c>
      <c r="E120" s="4"/>
      <c r="F120" s="4"/>
      <c r="G120" s="6"/>
      <c r="H120" s="38"/>
      <c r="I120" s="38"/>
      <c r="J120" s="38">
        <f>VLOOKUP(B120,ADMIN2026!$B$64:$E$73,2,FALSE)*IF(G120="DQ",0,1)*IF(G120="DNF",0,1)*IF(G120="DNS",0,1)*IF(G120="",0,1)</f>
        <v>0</v>
      </c>
      <c r="K120" s="94">
        <f t="shared" si="139"/>
        <v>0</v>
      </c>
      <c r="L120" s="38"/>
      <c r="M120">
        <f t="shared" si="140"/>
        <v>0</v>
      </c>
      <c r="N120" s="8">
        <f t="shared" si="141"/>
        <v>0</v>
      </c>
      <c r="O120" s="8">
        <f t="shared" si="137"/>
        <v>0</v>
      </c>
      <c r="P120" s="8">
        <f t="shared" si="142"/>
        <v>0</v>
      </c>
      <c r="Q120" s="7">
        <f t="shared" si="143"/>
        <v>0</v>
      </c>
      <c r="R120" s="7">
        <f t="shared" si="144"/>
        <v>0</v>
      </c>
      <c r="S120" s="7">
        <f t="shared" si="145"/>
        <v>0</v>
      </c>
      <c r="T120" s="7">
        <f t="shared" si="146"/>
        <v>0</v>
      </c>
      <c r="U120" s="7">
        <f t="shared" si="147"/>
        <v>0</v>
      </c>
      <c r="V120" t="str">
        <f t="shared" si="148"/>
        <v/>
      </c>
      <c r="W120" t="str">
        <f t="shared" si="149"/>
        <v/>
      </c>
      <c r="X120" t="str">
        <f>IF(ADMIN2026!$G$8="Photo-finish timing",W120,V120)</f>
        <v/>
      </c>
      <c r="Y120" s="66" t="str">
        <f>IF(E120="","",IF(ADMIN2026!$G$8=ADMIN2026!$D$8,"",IF(P120&gt;0.5,"error 1/100th entry noted","")))</f>
        <v/>
      </c>
      <c r="AC120">
        <f t="shared" si="150"/>
        <v>0</v>
      </c>
      <c r="AD120">
        <f t="shared" si="138"/>
        <v>0</v>
      </c>
      <c r="AE120">
        <f t="shared" si="138"/>
        <v>0</v>
      </c>
      <c r="AF120">
        <f t="shared" si="138"/>
        <v>0</v>
      </c>
      <c r="AG120">
        <f t="shared" si="138"/>
        <v>0</v>
      </c>
      <c r="AH120">
        <f t="shared" si="138"/>
        <v>0</v>
      </c>
      <c r="AI120">
        <f t="shared" si="138"/>
        <v>0</v>
      </c>
      <c r="AJ120">
        <f t="shared" si="138"/>
        <v>0</v>
      </c>
    </row>
    <row r="121" spans="1:36">
      <c r="B121" s="94">
        <v>8</v>
      </c>
      <c r="C121" s="38" t="str">
        <f>IF(D121="","",VLOOKUP(D121,ADMIN2026!$D$12:$E$22,2,FALSE))</f>
        <v/>
      </c>
      <c r="D121" s="38" t="str">
        <f>IF(E121="","",VLOOKUP(E121,ADMIN2026!$B$112:$D$141,2,FALSE))</f>
        <v/>
      </c>
      <c r="E121" s="4"/>
      <c r="F121" s="4"/>
      <c r="G121" s="6"/>
      <c r="H121" s="38"/>
      <c r="I121" s="38"/>
      <c r="J121" s="38">
        <f>VLOOKUP(B121,ADMIN2026!$B$64:$E$73,2,FALSE)*IF(G121="DQ",0,1)*IF(G121="DNF",0,1)*IF(G121="DNS",0,1)*IF(G121="",0,1)</f>
        <v>0</v>
      </c>
      <c r="K121" s="94">
        <f t="shared" si="139"/>
        <v>0</v>
      </c>
      <c r="L121" s="38"/>
      <c r="M121">
        <f t="shared" si="140"/>
        <v>0</v>
      </c>
      <c r="N121" s="8">
        <f t="shared" si="141"/>
        <v>0</v>
      </c>
      <c r="O121" s="8">
        <f t="shared" si="137"/>
        <v>0</v>
      </c>
      <c r="P121" s="8">
        <f t="shared" si="142"/>
        <v>0</v>
      </c>
      <c r="Q121" s="7">
        <f t="shared" si="143"/>
        <v>0</v>
      </c>
      <c r="R121" s="7">
        <f t="shared" si="144"/>
        <v>0</v>
      </c>
      <c r="S121" s="7">
        <f t="shared" si="145"/>
        <v>0</v>
      </c>
      <c r="T121" s="7">
        <f t="shared" si="146"/>
        <v>0</v>
      </c>
      <c r="U121" s="7">
        <f t="shared" si="147"/>
        <v>0</v>
      </c>
      <c r="V121" t="str">
        <f t="shared" si="148"/>
        <v/>
      </c>
      <c r="W121" t="str">
        <f t="shared" si="149"/>
        <v/>
      </c>
      <c r="X121" t="str">
        <f>IF(ADMIN2026!$G$8="Photo-finish timing",W121,V121)</f>
        <v/>
      </c>
      <c r="Y121" s="66" t="str">
        <f>IF(E121="","",IF(ADMIN2026!$G$8=ADMIN2026!$D$8,"",IF(P121&gt;0.5,"error 1/100th entry noted","")))</f>
        <v/>
      </c>
      <c r="AC121">
        <f t="shared" si="150"/>
        <v>0</v>
      </c>
      <c r="AD121">
        <f t="shared" si="138"/>
        <v>0</v>
      </c>
      <c r="AE121">
        <f t="shared" si="138"/>
        <v>0</v>
      </c>
      <c r="AF121">
        <f t="shared" si="138"/>
        <v>0</v>
      </c>
      <c r="AG121">
        <f t="shared" si="138"/>
        <v>0</v>
      </c>
      <c r="AH121">
        <f t="shared" si="138"/>
        <v>0</v>
      </c>
      <c r="AI121">
        <f t="shared" si="138"/>
        <v>0</v>
      </c>
      <c r="AJ121">
        <f t="shared" si="138"/>
        <v>0</v>
      </c>
    </row>
    <row r="122" spans="1:36">
      <c r="M122" s="3"/>
      <c r="N122" s="3"/>
      <c r="O122" s="3"/>
      <c r="P122" s="3"/>
      <c r="Q122" s="3"/>
      <c r="R122" s="3"/>
      <c r="S122" s="3"/>
      <c r="T122" s="3"/>
      <c r="U122" s="3"/>
      <c r="V122" s="3"/>
      <c r="W122" s="3"/>
      <c r="X122" s="3"/>
    </row>
    <row r="123" spans="1:36">
      <c r="M123" s="8"/>
      <c r="N123" s="8"/>
      <c r="O123" s="8"/>
      <c r="P123" s="7"/>
      <c r="Q123" s="7"/>
      <c r="R123" s="7"/>
      <c r="S123" s="7"/>
    </row>
    <row r="124" spans="1:36">
      <c r="M124" s="8"/>
      <c r="N124" s="8"/>
      <c r="O124" s="8"/>
      <c r="P124" s="7"/>
      <c r="Q124" s="7"/>
      <c r="R124" s="7"/>
      <c r="S124" s="7"/>
    </row>
    <row r="125" spans="1:36">
      <c r="M125" s="8"/>
      <c r="N125" s="8"/>
      <c r="O125" s="8"/>
      <c r="P125" s="7"/>
      <c r="Q125" s="7"/>
      <c r="R125" s="7"/>
      <c r="S125" s="7"/>
    </row>
    <row r="126" spans="1:36">
      <c r="M126" s="8"/>
      <c r="N126" s="8"/>
      <c r="O126" s="8"/>
      <c r="P126" s="7"/>
      <c r="Q126" s="7"/>
      <c r="R126" s="7"/>
      <c r="S126" s="7"/>
    </row>
    <row r="127" spans="1:36">
      <c r="M127" s="8"/>
      <c r="N127" s="8"/>
      <c r="O127" s="8"/>
      <c r="P127" s="7"/>
      <c r="Q127" s="7"/>
      <c r="R127" s="7"/>
      <c r="S127" s="7"/>
    </row>
    <row r="128" spans="1:36">
      <c r="M128" s="8"/>
      <c r="N128" s="8"/>
      <c r="O128" s="8"/>
      <c r="P128" s="7"/>
      <c r="Q128" s="7"/>
      <c r="R128" s="7"/>
      <c r="S128" s="7"/>
    </row>
    <row r="129" spans="13:24">
      <c r="M129" s="8"/>
      <c r="N129" s="8"/>
      <c r="O129" s="8"/>
      <c r="P129" s="7"/>
      <c r="Q129" s="7"/>
      <c r="R129" s="7"/>
      <c r="S129" s="7"/>
    </row>
    <row r="130" spans="13:24">
      <c r="M130" s="8"/>
      <c r="N130" s="8"/>
      <c r="O130" s="8"/>
      <c r="P130" s="7"/>
      <c r="Q130" s="7"/>
      <c r="R130" s="7"/>
      <c r="S130" s="7"/>
    </row>
    <row r="133" spans="13:24">
      <c r="M133" s="3"/>
      <c r="N133" s="3"/>
      <c r="O133" s="3"/>
      <c r="P133" s="3"/>
      <c r="Q133" s="3"/>
      <c r="R133" s="3"/>
      <c r="S133" s="3"/>
      <c r="T133" s="3"/>
      <c r="U133" s="3"/>
      <c r="V133" s="3"/>
      <c r="W133" s="3"/>
      <c r="X133" s="3"/>
    </row>
    <row r="134" spans="13:24">
      <c r="M134" s="3"/>
      <c r="N134" s="3"/>
      <c r="O134" s="3"/>
      <c r="P134" s="3"/>
      <c r="Q134" s="3"/>
      <c r="R134" s="3"/>
      <c r="S134" s="3"/>
      <c r="T134" s="3"/>
      <c r="U134" s="3"/>
      <c r="V134" s="3"/>
      <c r="W134" s="3"/>
      <c r="X134" s="3"/>
    </row>
    <row r="135" spans="13:24">
      <c r="M135" s="3"/>
      <c r="N135" s="3"/>
      <c r="O135" s="3"/>
      <c r="P135" s="3"/>
      <c r="Q135" s="3"/>
      <c r="R135" s="3"/>
      <c r="S135" s="3"/>
      <c r="T135" s="3"/>
      <c r="U135" s="3"/>
      <c r="V135" s="3"/>
      <c r="W135" s="3"/>
      <c r="X135" s="3"/>
    </row>
    <row r="136" spans="13:24">
      <c r="M136" s="8"/>
      <c r="N136" s="8"/>
      <c r="O136" s="8"/>
      <c r="P136" s="7"/>
      <c r="Q136" s="7"/>
      <c r="R136" s="7"/>
      <c r="S136" s="7"/>
    </row>
    <row r="137" spans="13:24">
      <c r="M137" s="8"/>
      <c r="N137" s="8"/>
      <c r="O137" s="8"/>
      <c r="P137" s="7"/>
      <c r="Q137" s="7"/>
      <c r="R137" s="7"/>
      <c r="S137" s="7"/>
    </row>
    <row r="138" spans="13:24">
      <c r="M138" s="8"/>
      <c r="N138" s="8"/>
      <c r="O138" s="8"/>
      <c r="P138" s="7"/>
      <c r="Q138" s="7"/>
      <c r="R138" s="7"/>
      <c r="S138" s="7"/>
    </row>
    <row r="139" spans="13:24">
      <c r="M139" s="8"/>
      <c r="N139" s="8"/>
      <c r="O139" s="8"/>
      <c r="P139" s="7"/>
      <c r="Q139" s="7"/>
      <c r="R139" s="7"/>
      <c r="S139" s="7"/>
    </row>
    <row r="140" spans="13:24">
      <c r="M140" s="8"/>
      <c r="N140" s="8"/>
      <c r="O140" s="8"/>
      <c r="P140" s="7"/>
      <c r="Q140" s="7"/>
      <c r="R140" s="7"/>
      <c r="S140" s="7"/>
    </row>
    <row r="141" spans="13:24">
      <c r="M141" s="8"/>
      <c r="N141" s="8"/>
      <c r="O141" s="8"/>
      <c r="P141" s="7"/>
      <c r="Q141" s="7"/>
      <c r="R141" s="7"/>
      <c r="S141" s="7"/>
    </row>
    <row r="142" spans="13:24">
      <c r="M142" s="8"/>
      <c r="N142" s="8"/>
      <c r="O142" s="8"/>
      <c r="P142" s="7"/>
      <c r="Q142" s="7"/>
      <c r="R142" s="7"/>
      <c r="S142" s="7"/>
    </row>
    <row r="143" spans="13:24">
      <c r="M143" s="8"/>
      <c r="N143" s="8"/>
      <c r="O143" s="8"/>
      <c r="P143" s="7"/>
      <c r="Q143" s="7"/>
      <c r="R143" s="7"/>
      <c r="S143" s="7"/>
    </row>
    <row r="144" spans="13:24">
      <c r="M144" s="3"/>
      <c r="N144" s="3"/>
      <c r="O144" s="3"/>
      <c r="P144" s="3"/>
      <c r="Q144" s="3"/>
      <c r="R144" s="3"/>
      <c r="S144" s="3"/>
      <c r="T144" s="3"/>
      <c r="U144" s="3"/>
      <c r="V144" s="3"/>
      <c r="W144" s="3"/>
      <c r="X144" s="3"/>
    </row>
    <row r="145" spans="13:24">
      <c r="M145" s="3"/>
      <c r="N145" s="3"/>
      <c r="O145" s="3"/>
      <c r="P145" s="3"/>
      <c r="Q145" s="3"/>
      <c r="R145" s="3"/>
      <c r="S145" s="3"/>
      <c r="T145" s="3"/>
      <c r="U145" s="3"/>
      <c r="V145" s="3"/>
      <c r="W145" s="3"/>
      <c r="X145" s="3"/>
    </row>
    <row r="146" spans="13:24">
      <c r="M146" s="3"/>
      <c r="N146" s="3"/>
      <c r="O146" s="3"/>
      <c r="P146" s="3"/>
      <c r="Q146" s="3"/>
      <c r="R146" s="3"/>
      <c r="S146" s="3"/>
      <c r="T146" s="3"/>
      <c r="U146" s="3"/>
      <c r="V146" s="3"/>
      <c r="W146" s="3"/>
      <c r="X146" s="3"/>
    </row>
    <row r="147" spans="13:24">
      <c r="M147" s="8"/>
      <c r="N147" s="8"/>
      <c r="O147" s="8"/>
      <c r="P147" s="7"/>
      <c r="Q147" s="7"/>
      <c r="R147" s="7"/>
      <c r="S147" s="7"/>
    </row>
    <row r="148" spans="13:24">
      <c r="M148" s="8"/>
      <c r="N148" s="8"/>
      <c r="O148" s="8"/>
      <c r="P148" s="7"/>
      <c r="Q148" s="7"/>
      <c r="R148" s="7"/>
      <c r="S148" s="7"/>
    </row>
    <row r="149" spans="13:24">
      <c r="M149" s="8"/>
      <c r="N149" s="8"/>
      <c r="O149" s="8"/>
      <c r="P149" s="7"/>
      <c r="Q149" s="7"/>
      <c r="R149" s="7"/>
      <c r="S149" s="7"/>
    </row>
    <row r="150" spans="13:24">
      <c r="M150" s="8"/>
      <c r="N150" s="8"/>
      <c r="O150" s="8"/>
      <c r="P150" s="7"/>
      <c r="Q150" s="7"/>
      <c r="R150" s="7"/>
      <c r="S150" s="7"/>
    </row>
    <row r="151" spans="13:24">
      <c r="M151" s="8"/>
      <c r="N151" s="8"/>
      <c r="O151" s="8"/>
      <c r="P151" s="7"/>
      <c r="Q151" s="7"/>
      <c r="R151" s="7"/>
      <c r="S151" s="7"/>
    </row>
    <row r="152" spans="13:24">
      <c r="M152" s="8"/>
      <c r="N152" s="8"/>
      <c r="O152" s="8"/>
      <c r="P152" s="7"/>
      <c r="Q152" s="7"/>
      <c r="R152" s="7"/>
      <c r="S152" s="7"/>
    </row>
    <row r="153" spans="13:24">
      <c r="M153" s="8"/>
      <c r="N153" s="8"/>
      <c r="O153" s="8"/>
      <c r="P153" s="7"/>
      <c r="Q153" s="7"/>
      <c r="R153" s="7"/>
      <c r="S153" s="7"/>
    </row>
    <row r="154" spans="13:24">
      <c r="M154" s="8"/>
      <c r="N154" s="8"/>
      <c r="O154" s="8"/>
      <c r="P154" s="7"/>
      <c r="Q154" s="7"/>
      <c r="R154" s="7"/>
      <c r="S154" s="7"/>
    </row>
    <row r="155" spans="13:24">
      <c r="M155" s="3"/>
      <c r="N155" s="3"/>
      <c r="O155" s="3"/>
      <c r="P155" s="3"/>
      <c r="Q155" s="3"/>
      <c r="R155" s="3"/>
      <c r="S155" s="3"/>
      <c r="T155" s="3"/>
      <c r="U155" s="3"/>
      <c r="V155" s="3"/>
      <c r="W155" s="3"/>
      <c r="X155" s="3"/>
    </row>
    <row r="156" spans="13:24">
      <c r="M156" s="3"/>
      <c r="N156" s="3"/>
      <c r="O156" s="3"/>
      <c r="P156" s="3"/>
      <c r="Q156" s="3"/>
      <c r="R156" s="3"/>
      <c r="S156" s="3"/>
      <c r="T156" s="3"/>
      <c r="U156" s="3"/>
      <c r="V156" s="3"/>
      <c r="W156" s="3"/>
      <c r="X156" s="3"/>
    </row>
    <row r="157" spans="13:24">
      <c r="M157" s="3"/>
      <c r="N157" s="3"/>
      <c r="O157" s="3"/>
      <c r="P157" s="3"/>
      <c r="Q157" s="3"/>
      <c r="R157" s="3"/>
      <c r="S157" s="3"/>
      <c r="T157" s="3"/>
      <c r="U157" s="3"/>
      <c r="V157" s="3"/>
      <c r="W157" s="3"/>
      <c r="X157" s="3"/>
    </row>
    <row r="158" spans="13:24">
      <c r="M158" s="8"/>
      <c r="N158" s="8"/>
      <c r="O158" s="8"/>
      <c r="P158" s="7"/>
      <c r="Q158" s="7"/>
      <c r="R158" s="7"/>
      <c r="S158" s="7"/>
    </row>
    <row r="159" spans="13:24">
      <c r="M159" s="8"/>
      <c r="N159" s="8"/>
      <c r="O159" s="8"/>
      <c r="P159" s="7"/>
      <c r="Q159" s="7"/>
      <c r="R159" s="7"/>
      <c r="S159" s="7"/>
    </row>
    <row r="160" spans="13:24">
      <c r="M160" s="8"/>
      <c r="N160" s="8"/>
      <c r="O160" s="8"/>
      <c r="P160" s="7"/>
      <c r="Q160" s="7"/>
      <c r="R160" s="7"/>
      <c r="S160" s="7"/>
    </row>
    <row r="161" spans="13:24">
      <c r="M161" s="8"/>
      <c r="N161" s="8"/>
      <c r="O161" s="8"/>
      <c r="P161" s="7"/>
      <c r="Q161" s="7"/>
      <c r="R161" s="7"/>
      <c r="S161" s="7"/>
    </row>
    <row r="162" spans="13:24">
      <c r="M162" s="8"/>
      <c r="N162" s="8"/>
      <c r="O162" s="8"/>
      <c r="P162" s="7"/>
      <c r="Q162" s="7"/>
      <c r="R162" s="7"/>
      <c r="S162" s="7"/>
    </row>
    <row r="163" spans="13:24">
      <c r="M163" s="8"/>
      <c r="N163" s="8"/>
      <c r="O163" s="8"/>
      <c r="P163" s="7"/>
      <c r="Q163" s="7"/>
      <c r="R163" s="7"/>
      <c r="S163" s="7"/>
    </row>
    <row r="164" spans="13:24">
      <c r="M164" s="8"/>
      <c r="N164" s="8"/>
      <c r="O164" s="8"/>
      <c r="P164" s="7"/>
      <c r="Q164" s="7"/>
      <c r="R164" s="7"/>
      <c r="S164" s="7"/>
    </row>
    <row r="165" spans="13:24">
      <c r="M165" s="8"/>
      <c r="N165" s="8"/>
      <c r="O165" s="8"/>
      <c r="P165" s="7"/>
      <c r="Q165" s="7"/>
      <c r="R165" s="7"/>
      <c r="S165" s="7"/>
    </row>
    <row r="168" spans="13:24">
      <c r="M168" s="3"/>
      <c r="N168" s="3"/>
      <c r="O168" s="3"/>
      <c r="P168" s="3"/>
      <c r="Q168" s="3"/>
      <c r="R168" s="3"/>
      <c r="S168" s="3"/>
      <c r="T168" s="3"/>
      <c r="U168" s="3"/>
      <c r="V168" s="3"/>
      <c r="W168" s="3"/>
      <c r="X168" s="3"/>
    </row>
    <row r="169" spans="13:24">
      <c r="M169" s="3"/>
      <c r="N169" s="3"/>
      <c r="O169" s="3"/>
      <c r="P169" s="3"/>
      <c r="Q169" s="3"/>
      <c r="R169" s="3"/>
      <c r="S169" s="3"/>
      <c r="T169" s="3"/>
      <c r="U169" s="3"/>
      <c r="V169" s="3"/>
      <c r="W169" s="3"/>
      <c r="X169" s="3"/>
    </row>
    <row r="170" spans="13:24">
      <c r="M170" s="3"/>
      <c r="N170" s="3"/>
      <c r="O170" s="3"/>
      <c r="P170" s="3"/>
      <c r="Q170" s="3"/>
      <c r="R170" s="3"/>
      <c r="S170" s="3"/>
      <c r="T170" s="3"/>
      <c r="U170" s="3"/>
      <c r="V170" s="3"/>
      <c r="W170" s="3"/>
      <c r="X170" s="3"/>
    </row>
    <row r="171" spans="13:24">
      <c r="M171" s="8"/>
      <c r="N171" s="8"/>
      <c r="O171" s="8"/>
      <c r="P171" s="7"/>
      <c r="Q171" s="7"/>
      <c r="R171" s="7"/>
      <c r="S171" s="7"/>
    </row>
    <row r="172" spans="13:24">
      <c r="M172" s="8"/>
      <c r="N172" s="8"/>
      <c r="O172" s="8"/>
      <c r="P172" s="7"/>
      <c r="Q172" s="7"/>
      <c r="R172" s="7"/>
      <c r="S172" s="7"/>
    </row>
    <row r="173" spans="13:24">
      <c r="M173" s="8"/>
      <c r="N173" s="8"/>
      <c r="O173" s="8"/>
      <c r="P173" s="7"/>
      <c r="Q173" s="7"/>
      <c r="R173" s="7"/>
      <c r="S173" s="7"/>
    </row>
    <row r="174" spans="13:24">
      <c r="M174" s="8"/>
      <c r="N174" s="8"/>
      <c r="O174" s="8"/>
      <c r="P174" s="7"/>
      <c r="Q174" s="7"/>
      <c r="R174" s="7"/>
      <c r="S174" s="7"/>
    </row>
    <row r="175" spans="13:24">
      <c r="M175" s="8"/>
      <c r="N175" s="8"/>
      <c r="O175" s="8"/>
      <c r="P175" s="7"/>
      <c r="Q175" s="7"/>
      <c r="R175" s="7"/>
      <c r="S175" s="7"/>
    </row>
    <row r="176" spans="13:24">
      <c r="M176" s="8"/>
      <c r="N176" s="8"/>
      <c r="O176" s="8"/>
      <c r="P176" s="7"/>
      <c r="Q176" s="7"/>
      <c r="R176" s="7"/>
      <c r="S176" s="7"/>
    </row>
    <row r="177" spans="13:24">
      <c r="M177" s="8"/>
      <c r="N177" s="8"/>
      <c r="O177" s="8"/>
      <c r="P177" s="7"/>
      <c r="Q177" s="7"/>
      <c r="R177" s="7"/>
      <c r="S177" s="7"/>
    </row>
    <row r="178" spans="13:24">
      <c r="M178" s="8"/>
      <c r="N178" s="8"/>
      <c r="O178" s="8"/>
      <c r="P178" s="7"/>
      <c r="Q178" s="7"/>
      <c r="R178" s="7"/>
      <c r="S178" s="7"/>
    </row>
    <row r="179" spans="13:24">
      <c r="M179" s="3"/>
      <c r="N179" s="3"/>
      <c r="O179" s="3"/>
      <c r="P179" s="3"/>
      <c r="Q179" s="3"/>
      <c r="R179" s="3"/>
      <c r="S179" s="3"/>
      <c r="T179" s="3"/>
      <c r="U179" s="3"/>
      <c r="V179" s="3"/>
      <c r="W179" s="3"/>
      <c r="X179" s="3"/>
    </row>
    <row r="180" spans="13:24">
      <c r="M180" s="3"/>
      <c r="N180" s="3"/>
      <c r="O180" s="3"/>
      <c r="P180" s="3"/>
      <c r="Q180" s="3"/>
      <c r="R180" s="3"/>
      <c r="S180" s="3"/>
      <c r="T180" s="3"/>
      <c r="U180" s="3"/>
      <c r="V180" s="3"/>
      <c r="W180" s="3"/>
      <c r="X180" s="3"/>
    </row>
    <row r="181" spans="13:24">
      <c r="M181" s="3"/>
      <c r="N181" s="3"/>
      <c r="O181" s="3"/>
      <c r="P181" s="3"/>
      <c r="Q181" s="3"/>
      <c r="R181" s="3"/>
      <c r="S181" s="3"/>
      <c r="T181" s="3"/>
      <c r="U181" s="3"/>
      <c r="V181" s="3"/>
      <c r="W181" s="3"/>
      <c r="X181" s="3"/>
    </row>
    <row r="182" spans="13:24">
      <c r="M182" s="8"/>
      <c r="N182" s="8"/>
      <c r="O182" s="8"/>
      <c r="P182" s="7"/>
      <c r="Q182" s="7"/>
      <c r="R182" s="7"/>
      <c r="S182" s="7"/>
    </row>
    <row r="183" spans="13:24">
      <c r="M183" s="8"/>
      <c r="N183" s="8"/>
      <c r="O183" s="8"/>
      <c r="P183" s="7"/>
      <c r="Q183" s="7"/>
      <c r="R183" s="7"/>
      <c r="S183" s="7"/>
    </row>
    <row r="184" spans="13:24">
      <c r="M184" s="8"/>
      <c r="N184" s="8"/>
      <c r="O184" s="8"/>
      <c r="P184" s="7"/>
      <c r="Q184" s="7"/>
      <c r="R184" s="7"/>
      <c r="S184" s="7"/>
    </row>
    <row r="185" spans="13:24">
      <c r="M185" s="8"/>
      <c r="N185" s="8"/>
      <c r="O185" s="8"/>
      <c r="P185" s="7"/>
      <c r="Q185" s="7"/>
      <c r="R185" s="7"/>
      <c r="S185" s="7"/>
    </row>
    <row r="186" spans="13:24">
      <c r="M186" s="8"/>
      <c r="N186" s="8"/>
      <c r="O186" s="8"/>
      <c r="P186" s="7"/>
      <c r="Q186" s="7"/>
      <c r="R186" s="7"/>
      <c r="S186" s="7"/>
    </row>
    <row r="187" spans="13:24">
      <c r="M187" s="8"/>
      <c r="N187" s="8"/>
      <c r="O187" s="8"/>
      <c r="P187" s="7"/>
      <c r="Q187" s="7"/>
      <c r="R187" s="7"/>
      <c r="S187" s="7"/>
    </row>
    <row r="188" spans="13:24">
      <c r="M188" s="8"/>
      <c r="N188" s="8"/>
      <c r="O188" s="8"/>
      <c r="P188" s="7"/>
      <c r="Q188" s="7"/>
      <c r="R188" s="7"/>
      <c r="S188" s="7"/>
    </row>
    <row r="189" spans="13:24">
      <c r="M189" s="8"/>
      <c r="N189" s="8"/>
      <c r="O189" s="8"/>
      <c r="P189" s="7"/>
      <c r="Q189" s="7"/>
      <c r="R189" s="7"/>
      <c r="S189" s="7"/>
    </row>
    <row r="190" spans="13:24">
      <c r="M190" s="3"/>
      <c r="N190" s="3"/>
      <c r="O190" s="3"/>
      <c r="P190" s="3"/>
      <c r="Q190" s="3"/>
      <c r="R190" s="3"/>
      <c r="S190" s="3"/>
      <c r="T190" s="3"/>
      <c r="U190" s="3"/>
      <c r="V190" s="3"/>
      <c r="W190" s="3"/>
      <c r="X190" s="3"/>
    </row>
    <row r="191" spans="13:24">
      <c r="M191" s="3"/>
      <c r="N191" s="3"/>
      <c r="O191" s="3"/>
      <c r="P191" s="3"/>
      <c r="Q191" s="3"/>
      <c r="R191" s="3"/>
      <c r="S191" s="3"/>
      <c r="T191" s="3"/>
      <c r="U191" s="3"/>
      <c r="V191" s="3"/>
      <c r="W191" s="3"/>
      <c r="X191" s="3"/>
    </row>
    <row r="192" spans="13:24">
      <c r="M192" s="3"/>
      <c r="N192" s="3"/>
      <c r="O192" s="3"/>
      <c r="P192" s="3"/>
      <c r="Q192" s="3"/>
      <c r="R192" s="3"/>
      <c r="S192" s="3"/>
      <c r="T192" s="3"/>
      <c r="U192" s="3"/>
      <c r="V192" s="3"/>
      <c r="W192" s="3"/>
      <c r="X192" s="3"/>
    </row>
    <row r="193" spans="13:19">
      <c r="M193" s="8"/>
      <c r="N193" s="8"/>
      <c r="O193" s="8"/>
      <c r="P193" s="7"/>
      <c r="Q193" s="7"/>
      <c r="R193" s="7"/>
      <c r="S193" s="7"/>
    </row>
    <row r="194" spans="13:19">
      <c r="M194" s="8"/>
      <c r="N194" s="8"/>
      <c r="O194" s="8"/>
      <c r="P194" s="7"/>
      <c r="Q194" s="7"/>
      <c r="R194" s="7"/>
      <c r="S194" s="7"/>
    </row>
    <row r="195" spans="13:19">
      <c r="M195" s="8"/>
      <c r="N195" s="8"/>
      <c r="O195" s="8"/>
      <c r="P195" s="7"/>
      <c r="Q195" s="7"/>
      <c r="R195" s="7"/>
      <c r="S195" s="7"/>
    </row>
    <row r="196" spans="13:19">
      <c r="M196" s="8"/>
      <c r="N196" s="8"/>
      <c r="O196" s="8"/>
      <c r="P196" s="7"/>
      <c r="Q196" s="7"/>
      <c r="R196" s="7"/>
      <c r="S196" s="7"/>
    </row>
    <row r="197" spans="13:19">
      <c r="M197" s="8"/>
      <c r="N197" s="8"/>
      <c r="O197" s="8"/>
      <c r="P197" s="7"/>
      <c r="Q197" s="7"/>
      <c r="R197" s="7"/>
      <c r="S197" s="7"/>
    </row>
    <row r="198" spans="13:19">
      <c r="M198" s="8"/>
      <c r="N198" s="8"/>
      <c r="O198" s="8"/>
      <c r="P198" s="7"/>
      <c r="Q198" s="7"/>
      <c r="R198" s="7"/>
      <c r="S198" s="7"/>
    </row>
    <row r="199" spans="13:19">
      <c r="M199" s="8"/>
      <c r="N199" s="8"/>
      <c r="O199" s="8"/>
      <c r="P199" s="7"/>
      <c r="Q199" s="7"/>
      <c r="R199" s="7"/>
      <c r="S199" s="7"/>
    </row>
    <row r="200" spans="13:19">
      <c r="M200" s="8"/>
      <c r="N200" s="8"/>
      <c r="O200" s="8"/>
      <c r="P200" s="7"/>
      <c r="Q200" s="7"/>
      <c r="R200" s="7"/>
      <c r="S200" s="7"/>
    </row>
  </sheetData>
  <sheetProtection algorithmName="SHA-512" hashValue="obIEmebxfXftvvgH8yv21tfwyZ3CW5C+VkuO/40hTDvEwflnD2UpCuuzwG89Jw5j59XGtxrMQLixqN2Om0eELQ==" saltValue="HK4SdI7pM4H6b9w2omwMVw==" spinCount="100000" sheet="1" objects="1" scenarios="1"/>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200"/>
  <sheetViews>
    <sheetView zoomScale="80" zoomScaleNormal="80" workbookViewId="0">
      <selection activeCell="H1" sqref="H1:I1048576"/>
    </sheetView>
  </sheetViews>
  <sheetFormatPr defaultRowHeight="14.4"/>
  <cols>
    <col min="1" max="1" width="10.33203125" customWidth="1"/>
    <col min="3" max="3" width="20.88671875" customWidth="1"/>
    <col min="4" max="4" width="10.33203125" customWidth="1"/>
    <col min="5" max="5" width="11.44140625" customWidth="1"/>
    <col min="6" max="6" width="12.88671875" customWidth="1"/>
    <col min="7" max="7" width="12.5546875" style="14" customWidth="1"/>
    <col min="8" max="9" width="9.109375" hidden="1" customWidth="1"/>
    <col min="10" max="10" width="8.88671875" customWidth="1"/>
    <col min="13" max="19" width="9.109375" hidden="1" customWidth="1"/>
    <col min="20" max="23" width="12.44140625" hidden="1" customWidth="1"/>
    <col min="24" max="24" width="12.44140625" customWidth="1"/>
    <col min="26" max="26" width="5.88671875" customWidth="1"/>
  </cols>
  <sheetData>
    <row r="1" spans="1:36">
      <c r="A1" t="s">
        <v>149</v>
      </c>
      <c r="AA1" s="60" t="s">
        <v>81</v>
      </c>
      <c r="AB1" s="60"/>
      <c r="AC1" s="61" t="str">
        <f>ADMIN2026!$D$12</f>
        <v>B&amp;R</v>
      </c>
      <c r="AD1" s="61" t="str">
        <f>ADMIN2026!$D$13</f>
        <v>Chelt</v>
      </c>
      <c r="AE1" s="61" t="str">
        <f>ADMIN2026!$D$14</f>
        <v>D&amp;S</v>
      </c>
      <c r="AF1" s="61" t="str">
        <f>ADMIN2026!$D$15</f>
        <v>HereF</v>
      </c>
      <c r="AG1" s="61" t="str">
        <f>ADMIN2026!$D$16</f>
        <v>K&amp;S</v>
      </c>
      <c r="AH1" s="61" t="str">
        <f>ADMIN2026!$D$17</f>
        <v>Tipton</v>
      </c>
      <c r="AI1" s="61" t="str">
        <f>ADMIN2026!$D$18</f>
        <v>Worc</v>
      </c>
      <c r="AJ1" s="61" t="str">
        <f>ADMIN2026!$D$19</f>
        <v>Yate</v>
      </c>
    </row>
    <row r="2" spans="1:36">
      <c r="A2" s="62" t="s">
        <v>0</v>
      </c>
      <c r="B2" s="62" t="s">
        <v>0</v>
      </c>
      <c r="C2" s="62">
        <v>1500</v>
      </c>
      <c r="D2" s="62" t="s">
        <v>58</v>
      </c>
      <c r="H2" t="s">
        <v>66</v>
      </c>
      <c r="I2" t="s">
        <v>67</v>
      </c>
      <c r="AA2" s="60" t="s">
        <v>82</v>
      </c>
      <c r="AB2" s="60"/>
      <c r="AC2" s="61">
        <f t="shared" ref="AC2:AJ2" si="0">SUM(AC4:AC121)</f>
        <v>0</v>
      </c>
      <c r="AD2" s="61">
        <f t="shared" si="0"/>
        <v>0</v>
      </c>
      <c r="AE2" s="61">
        <f t="shared" si="0"/>
        <v>0</v>
      </c>
      <c r="AF2" s="61">
        <f t="shared" si="0"/>
        <v>0</v>
      </c>
      <c r="AG2" s="61">
        <f t="shared" si="0"/>
        <v>0</v>
      </c>
      <c r="AH2" s="61">
        <f t="shared" si="0"/>
        <v>0</v>
      </c>
      <c r="AI2" s="61">
        <f t="shared" si="0"/>
        <v>0</v>
      </c>
      <c r="AJ2" s="61">
        <f t="shared" si="0"/>
        <v>0</v>
      </c>
    </row>
    <row r="3" spans="1:36">
      <c r="A3" s="3">
        <f>C2</f>
        <v>1500</v>
      </c>
      <c r="B3" s="37" t="s">
        <v>51</v>
      </c>
      <c r="C3" s="37"/>
      <c r="D3" s="37"/>
      <c r="E3" s="37"/>
      <c r="F3" s="37" t="s">
        <v>76</v>
      </c>
      <c r="G3" s="63" t="s">
        <v>77</v>
      </c>
      <c r="H3" s="37">
        <f>VLOOKUP(A3,ADMIN2026!$B$146:$M$166,12,FALSE)</f>
        <v>7</v>
      </c>
      <c r="I3" s="37">
        <f>ADMIN2026!$E$144</f>
        <v>24</v>
      </c>
      <c r="J3" s="37" t="s">
        <v>79</v>
      </c>
      <c r="K3" s="37" t="s">
        <v>59</v>
      </c>
      <c r="L3" s="37" t="s">
        <v>83</v>
      </c>
      <c r="M3" s="3" t="s">
        <v>132</v>
      </c>
      <c r="N3" s="3" t="s">
        <v>132</v>
      </c>
      <c r="O3" s="3" t="s">
        <v>133</v>
      </c>
      <c r="P3" s="3" t="s">
        <v>193</v>
      </c>
      <c r="Q3" s="3" t="s">
        <v>137</v>
      </c>
      <c r="R3" s="3" t="s">
        <v>192</v>
      </c>
      <c r="S3" s="3" t="s">
        <v>134</v>
      </c>
      <c r="T3" s="3" t="s">
        <v>135</v>
      </c>
      <c r="U3" s="3" t="s">
        <v>194</v>
      </c>
      <c r="V3" s="3" t="s">
        <v>195</v>
      </c>
      <c r="W3" s="3" t="s">
        <v>197</v>
      </c>
      <c r="X3" s="3" t="s">
        <v>136</v>
      </c>
      <c r="Y3" s="3" t="s">
        <v>236</v>
      </c>
      <c r="Z3" s="3"/>
      <c r="AA3" s="3"/>
    </row>
    <row r="4" spans="1:36">
      <c r="A4" s="64" t="s">
        <v>27</v>
      </c>
      <c r="B4" s="37" t="s">
        <v>59</v>
      </c>
      <c r="C4" s="37" t="s">
        <v>60</v>
      </c>
      <c r="D4" s="37" t="s">
        <v>61</v>
      </c>
      <c r="E4" s="37" t="s">
        <v>108</v>
      </c>
      <c r="F4" s="37" t="s">
        <v>78</v>
      </c>
      <c r="G4" s="63" t="s">
        <v>99</v>
      </c>
      <c r="H4" s="37" t="s">
        <v>65</v>
      </c>
      <c r="I4" s="37"/>
      <c r="J4" s="37" t="s">
        <v>80</v>
      </c>
      <c r="K4" s="37" t="s">
        <v>80</v>
      </c>
      <c r="L4" s="37" t="s">
        <v>80</v>
      </c>
      <c r="M4" s="3" t="s">
        <v>192</v>
      </c>
      <c r="N4" s="3" t="s">
        <v>130</v>
      </c>
      <c r="O4" s="3" t="s">
        <v>130</v>
      </c>
      <c r="P4" s="3" t="s">
        <v>130</v>
      </c>
      <c r="Q4" s="3" t="s">
        <v>131</v>
      </c>
      <c r="R4" s="3" t="s">
        <v>131</v>
      </c>
      <c r="S4" s="3" t="s">
        <v>131</v>
      </c>
      <c r="T4" s="3" t="s">
        <v>131</v>
      </c>
      <c r="U4" s="3" t="s">
        <v>131</v>
      </c>
      <c r="V4" s="3" t="s">
        <v>196</v>
      </c>
      <c r="W4" s="3" t="s">
        <v>196</v>
      </c>
      <c r="X4" s="3" t="s">
        <v>146</v>
      </c>
      <c r="Y4" s="3" t="s">
        <v>237</v>
      </c>
      <c r="Z4" s="3"/>
      <c r="AA4" s="3"/>
      <c r="AC4" t="str">
        <f>ADMIN2026!$D$12</f>
        <v>B&amp;R</v>
      </c>
      <c r="AD4" t="str">
        <f>ADMIN2026!$D$13</f>
        <v>Chelt</v>
      </c>
      <c r="AE4" t="str">
        <f>ADMIN2026!$D$14</f>
        <v>D&amp;S</v>
      </c>
      <c r="AF4" t="str">
        <f>ADMIN2026!$D$15</f>
        <v>HereF</v>
      </c>
      <c r="AG4" t="str">
        <f>ADMIN2026!$D$16</f>
        <v>K&amp;S</v>
      </c>
      <c r="AH4" t="str">
        <f>ADMIN2026!$D$17</f>
        <v>Tipton</v>
      </c>
      <c r="AI4" t="str">
        <f>ADMIN2026!$D$18</f>
        <v>Worc</v>
      </c>
      <c r="AJ4" t="str">
        <f>ADMIN2026!$D$19</f>
        <v>Yate</v>
      </c>
    </row>
    <row r="5" spans="1:36">
      <c r="B5" s="94">
        <v>1</v>
      </c>
      <c r="C5" s="38" t="str">
        <f>IF(D5="","",HLOOKUP(D5,ADMIN2026!$O$146:$Y$214,H5,FALSE))</f>
        <v/>
      </c>
      <c r="D5" s="38" t="str">
        <f>IF(E5="","",VLOOKUP(E5,ADMIN2026!$B$112:$D$141,2,FALSE))</f>
        <v/>
      </c>
      <c r="E5" s="4"/>
      <c r="F5" s="4"/>
      <c r="G5" s="6"/>
      <c r="H5" s="38" t="str">
        <f>IF(E5&gt;101,H3+2*I3,IF(E5&gt;10,H3+I3,IF(E5&gt;0,H3,"")))</f>
        <v/>
      </c>
      <c r="I5" s="38"/>
      <c r="J5" s="38">
        <f>VLOOKUP(B5,ADMIN2026!$B$64:$E$73,2,FALSE)*IF(G5="DQ",0,1)*IF(G5="DNF",0,1)*IF(G5="DNS",0,1)*IF(G5="",0,1)</f>
        <v>0</v>
      </c>
      <c r="K5" s="94">
        <f>J5</f>
        <v>0</v>
      </c>
      <c r="L5" s="38">
        <f>IF(D5="",0,IF(G5="NT",0,IF(G5="DQ",0,IF(G5="DNF",0,IF(G5="DNS",0,IF(F5+G5&lt;0.1,0,IF(60*F5+G5&gt;VLOOKUP(A3,ADMIN2026!$G$91:$I$109,3,FALSE),0,ADMIN2026!$D$89)))))))</f>
        <v>0</v>
      </c>
      <c r="M5">
        <f>INT(G5/10)</f>
        <v>0</v>
      </c>
      <c r="N5" s="8">
        <f>INT(G5)-10*M5</f>
        <v>0</v>
      </c>
      <c r="O5" s="8">
        <f t="shared" ref="O5:O12" si="1">INT((INT(10*(G5-N5-10*M5)+0.001))/1)</f>
        <v>0</v>
      </c>
      <c r="P5" s="8">
        <f>INT(100*(G5-N5-10*M5-O5/10)+0.5)</f>
        <v>0</v>
      </c>
      <c r="Q5" s="7">
        <f>F5</f>
        <v>0</v>
      </c>
      <c r="R5" s="7">
        <f>M5</f>
        <v>0</v>
      </c>
      <c r="S5" s="7">
        <f>N5</f>
        <v>0</v>
      </c>
      <c r="T5" s="7">
        <f>O5</f>
        <v>0</v>
      </c>
      <c r="U5" s="7">
        <f>P5</f>
        <v>0</v>
      </c>
      <c r="V5" t="str">
        <f>IF(G5="DQ","DQ",IF(G5="NT","NT",IF(G5="DNF","DNF",IF(G5="DNS","DNS",IF(D5="","",IF(F5="",IF(M5&gt;0,CONCATENATE(R5,S5,".",T5),CONCATENATE(S5,".",T5)),CONCATENATE(Q5,":",R5,S5,".",T5)))))))</f>
        <v/>
      </c>
      <c r="W5" t="str">
        <f>IF(G5="DQ","DQ",IF(G5="NT","NT",IF(G5="DNF","DNF",IF(G5="DNS","DNS",IF(D5="","",IF(F5="",IF(M5&gt;0,CONCATENATE(R5,S5,".",T5,U5),CONCATENATE(S5,".",T5,U5)),CONCATENATE(Q5,":",R5,S5,".",T5,U5)))))))</f>
        <v/>
      </c>
      <c r="X5" t="str">
        <f>IF(ADMIN2026!$G$8="Photo-finish timing",W5,V5)</f>
        <v/>
      </c>
      <c r="Y5" s="66" t="str">
        <f>IF(E5="","",IF(ADMIN2026!$G$8=ADMIN2026!$D$8,"",IF(P5&gt;0.5,"error 1/100th entry noted","")))</f>
        <v/>
      </c>
      <c r="AC5">
        <f>IF($D5=AC$1,$K5+$L5,0)</f>
        <v>0</v>
      </c>
      <c r="AD5">
        <f t="shared" ref="AD5:AJ12" si="2">IF($D5=AD$1,$K5+$L5,0)</f>
        <v>0</v>
      </c>
      <c r="AE5">
        <f t="shared" si="2"/>
        <v>0</v>
      </c>
      <c r="AF5">
        <f t="shared" si="2"/>
        <v>0</v>
      </c>
      <c r="AG5">
        <f t="shared" si="2"/>
        <v>0</v>
      </c>
      <c r="AH5">
        <f t="shared" si="2"/>
        <v>0</v>
      </c>
      <c r="AI5">
        <f t="shared" si="2"/>
        <v>0</v>
      </c>
      <c r="AJ5">
        <f t="shared" si="2"/>
        <v>0</v>
      </c>
    </row>
    <row r="6" spans="1:36">
      <c r="B6" s="94">
        <v>2</v>
      </c>
      <c r="C6" s="38" t="str">
        <f>IF(D6="","",HLOOKUP(D6,ADMIN2026!$O$146:$Y$214,H6,FALSE))</f>
        <v/>
      </c>
      <c r="D6" s="38" t="str">
        <f>IF(E6="","",VLOOKUP(E6,ADMIN2026!$B$112:$D$141,2,FALSE))</f>
        <v/>
      </c>
      <c r="E6" s="4"/>
      <c r="F6" s="4"/>
      <c r="G6" s="6"/>
      <c r="H6" s="38" t="str">
        <f>IF(E6&gt;101,H3+2*I3,IF(E6&gt;10,H3+I3,IF(E6&gt;0,H3,"")))</f>
        <v/>
      </c>
      <c r="I6" s="38"/>
      <c r="J6" s="38">
        <f>VLOOKUP(B6,ADMIN2026!$B$64:$E$73,2,FALSE)*IF(G6="DQ",0,1)*IF(G6="DNF",0,1)*IF(G6="DNS",0,1)*IF(G6="",0,1)</f>
        <v>0</v>
      </c>
      <c r="K6" s="94">
        <f t="shared" ref="K6:K12" si="3">J6</f>
        <v>0</v>
      </c>
      <c r="L6" s="38">
        <f>IF(D6="",0,IF(G6="NT",0,IF(G6="DQ",0,IF(G6="DNF",0,IF(G6="DNS",0,IF(F6+G6&lt;0.1,0,IF(60*F6+G6&gt;VLOOKUP(A3,ADMIN2026!$G$91:$I$109,3,FALSE),0,ADMIN2026!$D$89)))))))</f>
        <v>0</v>
      </c>
      <c r="M6">
        <f t="shared" ref="M6:M12" si="4">INT(G6/10)</f>
        <v>0</v>
      </c>
      <c r="N6" s="8">
        <f t="shared" ref="N6:N12" si="5">INT(G6)-10*M6</f>
        <v>0</v>
      </c>
      <c r="O6" s="8">
        <f t="shared" si="1"/>
        <v>0</v>
      </c>
      <c r="P6" s="8">
        <f t="shared" ref="P6:P12" si="6">INT(100*(G6-N6-10*M6-O6/10)+0.5)</f>
        <v>0</v>
      </c>
      <c r="Q6" s="7">
        <f t="shared" ref="Q6:Q12" si="7">F6</f>
        <v>0</v>
      </c>
      <c r="R6" s="7">
        <f t="shared" ref="R6:U12" si="8">M6</f>
        <v>0</v>
      </c>
      <c r="S6" s="7">
        <f t="shared" si="8"/>
        <v>0</v>
      </c>
      <c r="T6" s="7">
        <f t="shared" si="8"/>
        <v>0</v>
      </c>
      <c r="U6" s="7">
        <f t="shared" si="8"/>
        <v>0</v>
      </c>
      <c r="V6" t="str">
        <f t="shared" ref="V6:V12" si="9">IF(G6="DQ","DQ",IF(G6="NT","NT",IF(G6="DNF","DNF",IF(G6="DNS","DNS",IF(D6="","",IF(F6="",IF(M6&gt;0,CONCATENATE(R6,S6,".",T6),CONCATENATE(S6,".",T6)),CONCATENATE(Q6,":",R6,S6,".",T6)))))))</f>
        <v/>
      </c>
      <c r="W6" t="str">
        <f t="shared" ref="W6:W12" si="10">IF(G6="DQ","DQ",IF(G6="NT","NT",IF(G6="DNF","DNF",IF(G6="DNS","DNS",IF(D6="","",IF(F6="",IF(M6&gt;0,CONCATENATE(R6,S6,".",T6,U6),CONCATENATE(S6,".",T6,U6)),CONCATENATE(Q6,":",R6,S6,".",T6,U6)))))))</f>
        <v/>
      </c>
      <c r="X6" t="str">
        <f>IF(ADMIN2026!$G$8="Photo-finish timing",W6,V6)</f>
        <v/>
      </c>
      <c r="Y6" s="66" t="str">
        <f>IF(E6="","",IF(ADMIN2026!$G$8=ADMIN2026!$D$8,"",IF(P6&gt;0.5,"error 1/100th entry noted","")))</f>
        <v/>
      </c>
      <c r="AC6">
        <f t="shared" ref="AC6:AC12" si="11">IF($D6=AC$1,$K6+$L6,0)</f>
        <v>0</v>
      </c>
      <c r="AD6">
        <f t="shared" si="2"/>
        <v>0</v>
      </c>
      <c r="AE6">
        <f t="shared" si="2"/>
        <v>0</v>
      </c>
      <c r="AF6">
        <f t="shared" si="2"/>
        <v>0</v>
      </c>
      <c r="AG6">
        <f t="shared" si="2"/>
        <v>0</v>
      </c>
      <c r="AH6">
        <f t="shared" si="2"/>
        <v>0</v>
      </c>
      <c r="AI6">
        <f t="shared" si="2"/>
        <v>0</v>
      </c>
      <c r="AJ6">
        <f t="shared" si="2"/>
        <v>0</v>
      </c>
    </row>
    <row r="7" spans="1:36">
      <c r="B7" s="94">
        <v>3</v>
      </c>
      <c r="C7" s="38" t="str">
        <f>IF(D7="","",HLOOKUP(D7,ADMIN2026!$O$146:$Y$214,H7,FALSE))</f>
        <v/>
      </c>
      <c r="D7" s="38" t="str">
        <f>IF(E7="","",VLOOKUP(E7,ADMIN2026!$B$112:$D$141,2,FALSE))</f>
        <v/>
      </c>
      <c r="E7" s="4"/>
      <c r="F7" s="4"/>
      <c r="G7" s="6"/>
      <c r="H7" s="38" t="str">
        <f>IF(E7&gt;101,H3+2*I3,IF(E7&gt;10,H3+I3,IF(E7&gt;0,H3,"")))</f>
        <v/>
      </c>
      <c r="I7" s="38"/>
      <c r="J7" s="38">
        <f>VLOOKUP(B7,ADMIN2026!$B$64:$E$73,2,FALSE)*IF(G7="DQ",0,1)*IF(G7="DNF",0,1)*IF(G7="DNS",0,1)*IF(G7="",0,1)</f>
        <v>0</v>
      </c>
      <c r="K7" s="94">
        <f t="shared" si="3"/>
        <v>0</v>
      </c>
      <c r="L7" s="38">
        <f>IF(D7="",0,IF(G7="NT",0,IF(G7="DQ",0,IF(G7="DNF",0,IF(G7="DNS",0,IF(F7+G7&lt;0.1,0,IF(60*F7+G7&gt;VLOOKUP(A3,ADMIN2026!$G$91:$I$109,3,FALSE),0,ADMIN2026!$D$89)))))))</f>
        <v>0</v>
      </c>
      <c r="M7">
        <f t="shared" si="4"/>
        <v>0</v>
      </c>
      <c r="N7" s="8">
        <f t="shared" si="5"/>
        <v>0</v>
      </c>
      <c r="O7" s="8">
        <f t="shared" si="1"/>
        <v>0</v>
      </c>
      <c r="P7" s="8">
        <f t="shared" si="6"/>
        <v>0</v>
      </c>
      <c r="Q7" s="7">
        <f t="shared" si="7"/>
        <v>0</v>
      </c>
      <c r="R7" s="7">
        <f t="shared" si="8"/>
        <v>0</v>
      </c>
      <c r="S7" s="7">
        <f t="shared" si="8"/>
        <v>0</v>
      </c>
      <c r="T7" s="7">
        <f t="shared" si="8"/>
        <v>0</v>
      </c>
      <c r="U7" s="7">
        <f t="shared" si="8"/>
        <v>0</v>
      </c>
      <c r="V7" t="str">
        <f t="shared" si="9"/>
        <v/>
      </c>
      <c r="W7" t="str">
        <f t="shared" si="10"/>
        <v/>
      </c>
      <c r="X7" t="str">
        <f>IF(ADMIN2026!$G$8="Photo-finish timing",W7,V7)</f>
        <v/>
      </c>
      <c r="Y7" s="66" t="str">
        <f>IF(E7="","",IF(ADMIN2026!$G$8=ADMIN2026!$D$8,"",IF(P7&gt;0.5,"error 1/100th entry noted","")))</f>
        <v/>
      </c>
      <c r="AC7">
        <f t="shared" si="11"/>
        <v>0</v>
      </c>
      <c r="AD7">
        <f t="shared" si="2"/>
        <v>0</v>
      </c>
      <c r="AE7">
        <f t="shared" si="2"/>
        <v>0</v>
      </c>
      <c r="AF7">
        <f t="shared" si="2"/>
        <v>0</v>
      </c>
      <c r="AG7">
        <f t="shared" si="2"/>
        <v>0</v>
      </c>
      <c r="AH7">
        <f t="shared" si="2"/>
        <v>0</v>
      </c>
      <c r="AI7">
        <f t="shared" si="2"/>
        <v>0</v>
      </c>
      <c r="AJ7">
        <f t="shared" si="2"/>
        <v>0</v>
      </c>
    </row>
    <row r="8" spans="1:36">
      <c r="B8" s="94">
        <v>4</v>
      </c>
      <c r="C8" s="38" t="str">
        <f>IF(D8="","",HLOOKUP(D8,ADMIN2026!$O$146:$Y$214,H8,FALSE))</f>
        <v/>
      </c>
      <c r="D8" s="38" t="str">
        <f>IF(E8="","",VLOOKUP(E8,ADMIN2026!$B$112:$D$141,2,FALSE))</f>
        <v/>
      </c>
      <c r="E8" s="4"/>
      <c r="F8" s="4"/>
      <c r="G8" s="6"/>
      <c r="H8" s="38" t="str">
        <f>IF(E8&gt;101,H3+2*I3,IF(E8&gt;10,H3+I3,IF(E8&gt;0,H3,"")))</f>
        <v/>
      </c>
      <c r="I8" s="38"/>
      <c r="J8" s="38">
        <f>VLOOKUP(B8,ADMIN2026!$B$64:$E$73,2,FALSE)*IF(G8="DQ",0,1)*IF(G8="DNF",0,1)*IF(G8="DNS",0,1)*IF(G8="",0,1)</f>
        <v>0</v>
      </c>
      <c r="K8" s="94">
        <f t="shared" si="3"/>
        <v>0</v>
      </c>
      <c r="L8" s="38">
        <f>IF(D8="",0,IF(G8="NT",0,IF(G8="DQ",0,IF(G8="DNF",0,IF(G8="DNS",0,IF(F8+G8&lt;0.1,0,IF(60*F8+G8&gt;VLOOKUP(A3,ADMIN2026!$G$91:$I$109,3,FALSE),0,ADMIN2026!$D$89)))))))</f>
        <v>0</v>
      </c>
      <c r="M8">
        <f t="shared" si="4"/>
        <v>0</v>
      </c>
      <c r="N8" s="8">
        <f t="shared" si="5"/>
        <v>0</v>
      </c>
      <c r="O8" s="8">
        <f t="shared" si="1"/>
        <v>0</v>
      </c>
      <c r="P8" s="8">
        <f t="shared" si="6"/>
        <v>0</v>
      </c>
      <c r="Q8" s="7">
        <f t="shared" si="7"/>
        <v>0</v>
      </c>
      <c r="R8" s="7">
        <f t="shared" si="8"/>
        <v>0</v>
      </c>
      <c r="S8" s="7">
        <f t="shared" si="8"/>
        <v>0</v>
      </c>
      <c r="T8" s="7">
        <f t="shared" si="8"/>
        <v>0</v>
      </c>
      <c r="U8" s="7">
        <f t="shared" si="8"/>
        <v>0</v>
      </c>
      <c r="V8" t="str">
        <f t="shared" si="9"/>
        <v/>
      </c>
      <c r="W8" t="str">
        <f t="shared" si="10"/>
        <v/>
      </c>
      <c r="X8" t="str">
        <f>IF(ADMIN2026!$G$8="Photo-finish timing",W8,V8)</f>
        <v/>
      </c>
      <c r="Y8" s="66" t="str">
        <f>IF(E8="","",IF(ADMIN2026!$G$8=ADMIN2026!$D$8,"",IF(P8&gt;0.5,"error 1/100th entry noted","")))</f>
        <v/>
      </c>
      <c r="AC8">
        <f t="shared" si="11"/>
        <v>0</v>
      </c>
      <c r="AD8">
        <f t="shared" si="2"/>
        <v>0</v>
      </c>
      <c r="AE8">
        <f t="shared" si="2"/>
        <v>0</v>
      </c>
      <c r="AF8">
        <f t="shared" si="2"/>
        <v>0</v>
      </c>
      <c r="AG8">
        <f t="shared" si="2"/>
        <v>0</v>
      </c>
      <c r="AH8">
        <f t="shared" si="2"/>
        <v>0</v>
      </c>
      <c r="AI8">
        <f t="shared" si="2"/>
        <v>0</v>
      </c>
      <c r="AJ8">
        <f t="shared" si="2"/>
        <v>0</v>
      </c>
    </row>
    <row r="9" spans="1:36">
      <c r="B9" s="94">
        <v>5</v>
      </c>
      <c r="C9" s="38" t="str">
        <f>IF(D9="","",HLOOKUP(D9,ADMIN2026!$O$146:$Y$214,H9,FALSE))</f>
        <v/>
      </c>
      <c r="D9" s="38" t="str">
        <f>IF(E9="","",VLOOKUP(E9,ADMIN2026!$B$112:$D$141,2,FALSE))</f>
        <v/>
      </c>
      <c r="E9" s="4"/>
      <c r="F9" s="4"/>
      <c r="G9" s="6"/>
      <c r="H9" s="38" t="str">
        <f>IF(E9&gt;101,H3+2*I3,IF(E9&gt;10,H3+I3,IF(E9&gt;0,H3,"")))</f>
        <v/>
      </c>
      <c r="I9" s="38"/>
      <c r="J9" s="38">
        <f>VLOOKUP(B9,ADMIN2026!$B$64:$E$73,2,FALSE)*IF(G9="DQ",0,1)*IF(G9="DNF",0,1)*IF(G9="DNS",0,1)*IF(G9="",0,1)</f>
        <v>0</v>
      </c>
      <c r="K9" s="94">
        <f t="shared" si="3"/>
        <v>0</v>
      </c>
      <c r="L9" s="38">
        <f>IF(D9="",0,IF(G9="NT",0,IF(G9="DQ",0,IF(G9="DNF",0,IF(G9="DNS",0,IF(F9+G9&lt;0.1,0,IF(60*F9+G9&gt;VLOOKUP(A3,ADMIN2026!$G$91:$I$109,3,FALSE),0,ADMIN2026!$D$89)))))))</f>
        <v>0</v>
      </c>
      <c r="M9">
        <f t="shared" si="4"/>
        <v>0</v>
      </c>
      <c r="N9" s="8">
        <f t="shared" si="5"/>
        <v>0</v>
      </c>
      <c r="O9" s="8">
        <f t="shared" si="1"/>
        <v>0</v>
      </c>
      <c r="P9" s="8">
        <f t="shared" si="6"/>
        <v>0</v>
      </c>
      <c r="Q9" s="7">
        <f t="shared" si="7"/>
        <v>0</v>
      </c>
      <c r="R9" s="7">
        <f t="shared" si="8"/>
        <v>0</v>
      </c>
      <c r="S9" s="7">
        <f t="shared" si="8"/>
        <v>0</v>
      </c>
      <c r="T9" s="7">
        <f t="shared" si="8"/>
        <v>0</v>
      </c>
      <c r="U9" s="7">
        <f t="shared" si="8"/>
        <v>0</v>
      </c>
      <c r="V9" t="str">
        <f>IF(G9="DQ","DQ",IF(G9="NT","NT",IF(G9="DNF","DNF",IF(G9="DNS","DNS",IF(D9="","",IF(F9="",IF(M9&gt;0,CONCATENATE(R9,S9,".",T9),CONCATENATE(S9,".",T9)),CONCATENATE(Q9,":",R9,S9,".",T9)))))))</f>
        <v/>
      </c>
      <c r="W9" t="str">
        <f>IF(G9="DQ","DQ",IF(G9="NT","NT",IF(G9="DNF","DNF",IF(G9="DNS","DNS",IF(D9="","",IF(F9="",IF(M9&gt;0,CONCATENATE(R9,S9,".",T9,U9),CONCATENATE(S9,".",T9,U9)),CONCATENATE(Q9,":",R9,S9,".",T9,U9)))))))</f>
        <v/>
      </c>
      <c r="X9" t="str">
        <f>IF(ADMIN2026!$G$8="Photo-finish timing",W9,V9)</f>
        <v/>
      </c>
      <c r="Y9" s="66" t="str">
        <f>IF(E9="","",IF(ADMIN2026!$G$8=ADMIN2026!$D$8,"",IF(P9&gt;0.5,"error 1/100th entry noted","")))</f>
        <v/>
      </c>
      <c r="AC9">
        <f t="shared" si="11"/>
        <v>0</v>
      </c>
      <c r="AD9">
        <f t="shared" si="2"/>
        <v>0</v>
      </c>
      <c r="AE9">
        <f t="shared" si="2"/>
        <v>0</v>
      </c>
      <c r="AF9">
        <f t="shared" si="2"/>
        <v>0</v>
      </c>
      <c r="AG9">
        <f t="shared" si="2"/>
        <v>0</v>
      </c>
      <c r="AH9">
        <f t="shared" si="2"/>
        <v>0</v>
      </c>
      <c r="AI9">
        <f t="shared" si="2"/>
        <v>0</v>
      </c>
      <c r="AJ9">
        <f t="shared" si="2"/>
        <v>0</v>
      </c>
    </row>
    <row r="10" spans="1:36">
      <c r="B10" s="94">
        <v>6</v>
      </c>
      <c r="C10" s="38" t="str">
        <f>IF(D10="","",HLOOKUP(D10,ADMIN2026!$O$146:$Y$214,H10,FALSE))</f>
        <v/>
      </c>
      <c r="D10" s="38" t="str">
        <f>IF(E10="","",VLOOKUP(E10,ADMIN2026!$B$112:$D$141,2,FALSE))</f>
        <v/>
      </c>
      <c r="E10" s="4"/>
      <c r="F10" s="4"/>
      <c r="G10" s="6"/>
      <c r="H10" s="38" t="str">
        <f>IF(E10&gt;101,H3+2*I3,IF(E10&gt;10,H3+I3,IF(E10&gt;0,H3,"")))</f>
        <v/>
      </c>
      <c r="I10" s="38"/>
      <c r="J10" s="38">
        <f>VLOOKUP(B10,ADMIN2026!$B$64:$E$73,2,FALSE)*IF(G10="DQ",0,1)*IF(G10="DNF",0,1)*IF(G10="DNS",0,1)*IF(G10="",0,1)</f>
        <v>0</v>
      </c>
      <c r="K10" s="94">
        <f t="shared" si="3"/>
        <v>0</v>
      </c>
      <c r="L10" s="38">
        <f>IF(D10="",0,IF(G10="NT",0,IF(G10="DQ",0,IF(G10="DNF",0,IF(G10="DNS",0,IF(F10+G10&lt;0.1,0,IF(60*F10+G10&gt;VLOOKUP(A3,ADMIN2026!$G$91:$I$109,3,FALSE),0,ADMIN2026!$D$89)))))))</f>
        <v>0</v>
      </c>
      <c r="M10">
        <f t="shared" si="4"/>
        <v>0</v>
      </c>
      <c r="N10" s="8">
        <f t="shared" si="5"/>
        <v>0</v>
      </c>
      <c r="O10" s="8">
        <f t="shared" si="1"/>
        <v>0</v>
      </c>
      <c r="P10" s="8">
        <f t="shared" si="6"/>
        <v>0</v>
      </c>
      <c r="Q10" s="7">
        <f t="shared" si="7"/>
        <v>0</v>
      </c>
      <c r="R10" s="7">
        <f t="shared" si="8"/>
        <v>0</v>
      </c>
      <c r="S10" s="7">
        <f t="shared" si="8"/>
        <v>0</v>
      </c>
      <c r="T10" s="7">
        <f t="shared" si="8"/>
        <v>0</v>
      </c>
      <c r="U10" s="7">
        <f t="shared" si="8"/>
        <v>0</v>
      </c>
      <c r="V10" t="str">
        <f t="shared" si="9"/>
        <v/>
      </c>
      <c r="W10" t="str">
        <f t="shared" si="10"/>
        <v/>
      </c>
      <c r="X10" t="str">
        <f>IF(ADMIN2026!$G$8="Photo-finish timing",W10,V10)</f>
        <v/>
      </c>
      <c r="Y10" s="66" t="str">
        <f>IF(E10="","",IF(ADMIN2026!$G$8=ADMIN2026!$D$8,"",IF(P10&gt;0.5,"error 1/100th entry noted","")))</f>
        <v/>
      </c>
      <c r="AC10">
        <f t="shared" si="11"/>
        <v>0</v>
      </c>
      <c r="AD10">
        <f t="shared" si="2"/>
        <v>0</v>
      </c>
      <c r="AE10">
        <f t="shared" si="2"/>
        <v>0</v>
      </c>
      <c r="AF10">
        <f t="shared" si="2"/>
        <v>0</v>
      </c>
      <c r="AG10">
        <f t="shared" si="2"/>
        <v>0</v>
      </c>
      <c r="AH10">
        <f t="shared" si="2"/>
        <v>0</v>
      </c>
      <c r="AI10">
        <f t="shared" si="2"/>
        <v>0</v>
      </c>
      <c r="AJ10">
        <f t="shared" si="2"/>
        <v>0</v>
      </c>
    </row>
    <row r="11" spans="1:36">
      <c r="B11" s="94">
        <v>7</v>
      </c>
      <c r="C11" s="38" t="str">
        <f>IF(D11="","",HLOOKUP(D11,ADMIN2026!$O$146:$Y$214,H11,FALSE))</f>
        <v/>
      </c>
      <c r="D11" s="38" t="str">
        <f>IF(E11="","",VLOOKUP(E11,ADMIN2026!$B$112:$D$141,2,FALSE))</f>
        <v/>
      </c>
      <c r="E11" s="4"/>
      <c r="F11" s="4"/>
      <c r="G11" s="6"/>
      <c r="H11" s="38" t="str">
        <f>IF(E11&gt;101,H3+2*I3,IF(E11&gt;10,H3+I3,IF(E11&gt;0,H3,"")))</f>
        <v/>
      </c>
      <c r="I11" s="38"/>
      <c r="J11" s="38">
        <f>VLOOKUP(B11,ADMIN2026!$B$64:$E$73,2,FALSE)*IF(G11="DQ",0,1)*IF(G11="DNF",0,1)*IF(G11="DNS",0,1)*IF(G11="",0,1)</f>
        <v>0</v>
      </c>
      <c r="K11" s="94">
        <f t="shared" si="3"/>
        <v>0</v>
      </c>
      <c r="L11" s="38">
        <f>IF(D11="",0,IF(G11="NT",0,IF(G11="DQ",0,IF(G11="DNF",0,IF(G11="DNS",0,IF(F11+G11&lt;0.1,0,IF(60*F11+G11&gt;VLOOKUP(A3,ADMIN2026!$G$91:$I$109,3,FALSE),0,ADMIN2026!$D$89)))))))</f>
        <v>0</v>
      </c>
      <c r="M11">
        <f t="shared" si="4"/>
        <v>0</v>
      </c>
      <c r="N11" s="8">
        <f t="shared" si="5"/>
        <v>0</v>
      </c>
      <c r="O11" s="8">
        <f t="shared" si="1"/>
        <v>0</v>
      </c>
      <c r="P11" s="8">
        <f t="shared" si="6"/>
        <v>0</v>
      </c>
      <c r="Q11" s="7">
        <f t="shared" si="7"/>
        <v>0</v>
      </c>
      <c r="R11" s="7">
        <f t="shared" si="8"/>
        <v>0</v>
      </c>
      <c r="S11" s="7">
        <f t="shared" si="8"/>
        <v>0</v>
      </c>
      <c r="T11" s="7">
        <f t="shared" si="8"/>
        <v>0</v>
      </c>
      <c r="U11" s="7">
        <f t="shared" si="8"/>
        <v>0</v>
      </c>
      <c r="V11" t="str">
        <f t="shared" si="9"/>
        <v/>
      </c>
      <c r="W11" t="str">
        <f t="shared" si="10"/>
        <v/>
      </c>
      <c r="X11" t="str">
        <f>IF(ADMIN2026!$G$8="Photo-finish timing",W11,V11)</f>
        <v/>
      </c>
      <c r="Y11" s="66" t="str">
        <f>IF(E11="","",IF(ADMIN2026!$G$8=ADMIN2026!$D$8,"",IF(P11&gt;0.5,"error 1/100th entry noted","")))</f>
        <v/>
      </c>
      <c r="AC11">
        <f t="shared" si="11"/>
        <v>0</v>
      </c>
      <c r="AD11">
        <f t="shared" si="2"/>
        <v>0</v>
      </c>
      <c r="AE11">
        <f t="shared" si="2"/>
        <v>0</v>
      </c>
      <c r="AF11">
        <f t="shared" si="2"/>
        <v>0</v>
      </c>
      <c r="AG11">
        <f t="shared" si="2"/>
        <v>0</v>
      </c>
      <c r="AH11">
        <f t="shared" si="2"/>
        <v>0</v>
      </c>
      <c r="AI11">
        <f t="shared" si="2"/>
        <v>0</v>
      </c>
      <c r="AJ11">
        <f t="shared" si="2"/>
        <v>0</v>
      </c>
    </row>
    <row r="12" spans="1:36">
      <c r="B12" s="94">
        <v>8</v>
      </c>
      <c r="C12" s="38" t="str">
        <f>IF(D12="","",HLOOKUP(D12,ADMIN2026!$O$146:$Y$214,H12,FALSE))</f>
        <v/>
      </c>
      <c r="D12" s="38" t="str">
        <f>IF(E12="","",VLOOKUP(E12,ADMIN2026!$B$112:$D$141,2,FALSE))</f>
        <v/>
      </c>
      <c r="E12" s="4"/>
      <c r="F12" s="4"/>
      <c r="G12" s="6"/>
      <c r="H12" s="38" t="str">
        <f>IF(E12&gt;101,H3+2*I3,IF(E12&gt;10,H3+I3,IF(E12&gt;0,H3,"")))</f>
        <v/>
      </c>
      <c r="I12" s="38"/>
      <c r="J12" s="38">
        <f>VLOOKUP(B12,ADMIN2026!$B$64:$E$73,2,FALSE)*IF(G12="DQ",0,1)*IF(G12="DNF",0,1)*IF(G12="DNS",0,1)*IF(G12="",0,1)</f>
        <v>0</v>
      </c>
      <c r="K12" s="94">
        <f t="shared" si="3"/>
        <v>0</v>
      </c>
      <c r="L12" s="38">
        <f>IF(D12="",0,IF(G12="NT",0,IF(G12="DQ",0,IF(G12="DNF",0,IF(G12="DNS",0,IF(F12+G12&lt;0.1,0,IF(60*F12+G12&gt;VLOOKUP(A3,ADMIN2026!$G$91:$I$109,3,FALSE),0,ADMIN2026!$D$89)))))))</f>
        <v>0</v>
      </c>
      <c r="M12">
        <f t="shared" si="4"/>
        <v>0</v>
      </c>
      <c r="N12" s="8">
        <f t="shared" si="5"/>
        <v>0</v>
      </c>
      <c r="O12" s="8">
        <f t="shared" si="1"/>
        <v>0</v>
      </c>
      <c r="P12" s="8">
        <f t="shared" si="6"/>
        <v>0</v>
      </c>
      <c r="Q12" s="7">
        <f t="shared" si="7"/>
        <v>0</v>
      </c>
      <c r="R12" s="7">
        <f t="shared" si="8"/>
        <v>0</v>
      </c>
      <c r="S12" s="7">
        <f t="shared" si="8"/>
        <v>0</v>
      </c>
      <c r="T12" s="7">
        <f t="shared" si="8"/>
        <v>0</v>
      </c>
      <c r="U12" s="7">
        <f t="shared" si="8"/>
        <v>0</v>
      </c>
      <c r="V12" t="str">
        <f t="shared" si="9"/>
        <v/>
      </c>
      <c r="W12" t="str">
        <f t="shared" si="10"/>
        <v/>
      </c>
      <c r="X12" t="str">
        <f>IF(ADMIN2026!$G$8="Photo-finish timing",W12,V12)</f>
        <v/>
      </c>
      <c r="Y12" s="66" t="str">
        <f>IF(E12="","",IF(ADMIN2026!$G$8=ADMIN2026!$D$8,"",IF(P12&gt;0.5,"error 1/100th entry noted","")))</f>
        <v/>
      </c>
      <c r="AC12">
        <f t="shared" si="11"/>
        <v>0</v>
      </c>
      <c r="AD12">
        <f t="shared" si="2"/>
        <v>0</v>
      </c>
      <c r="AE12">
        <f t="shared" si="2"/>
        <v>0</v>
      </c>
      <c r="AF12">
        <f t="shared" si="2"/>
        <v>0</v>
      </c>
      <c r="AG12">
        <f t="shared" si="2"/>
        <v>0</v>
      </c>
      <c r="AH12">
        <f t="shared" si="2"/>
        <v>0</v>
      </c>
      <c r="AI12">
        <f t="shared" si="2"/>
        <v>0</v>
      </c>
      <c r="AJ12">
        <f t="shared" si="2"/>
        <v>0</v>
      </c>
    </row>
    <row r="13" spans="1:36">
      <c r="A13" s="3" t="s">
        <v>0</v>
      </c>
      <c r="B13" s="3"/>
      <c r="C13" s="3"/>
      <c r="D13" s="3"/>
      <c r="E13" s="3"/>
      <c r="F13" s="3"/>
      <c r="G13" s="67"/>
      <c r="H13" s="3" t="str">
        <f>H2</f>
        <v>line base</v>
      </c>
      <c r="I13" s="3" t="str">
        <f>I2</f>
        <v>step</v>
      </c>
      <c r="J13" s="3"/>
      <c r="K13" s="3"/>
      <c r="L13" s="3"/>
      <c r="M13" s="3"/>
      <c r="N13" s="3"/>
      <c r="O13" s="3"/>
      <c r="P13" s="3"/>
      <c r="Q13" s="3"/>
      <c r="R13" s="3"/>
      <c r="S13" s="3"/>
      <c r="T13" s="3"/>
      <c r="U13" s="3"/>
      <c r="V13" s="3"/>
      <c r="W13" s="3"/>
      <c r="X13" s="3"/>
      <c r="Y13" s="3"/>
      <c r="Z13" s="3"/>
      <c r="AA13" s="3"/>
    </row>
    <row r="14" spans="1:36">
      <c r="A14" s="3">
        <f>C2</f>
        <v>1500</v>
      </c>
      <c r="B14" s="37" t="s">
        <v>286</v>
      </c>
      <c r="C14" s="37"/>
      <c r="D14" s="37"/>
      <c r="E14" s="37"/>
      <c r="F14" s="37" t="str">
        <f t="shared" ref="F14:G15" si="12">F3</f>
        <v>Perf. Minutes</v>
      </c>
      <c r="G14" s="63" t="str">
        <f t="shared" si="12"/>
        <v>Perf. Seconds</v>
      </c>
      <c r="H14" s="37">
        <f>VLOOKUP(A14,ADMIN2026!$B$146:$M$166,12,FALSE)</f>
        <v>7</v>
      </c>
      <c r="I14" s="37">
        <f>$I$3</f>
        <v>24</v>
      </c>
      <c r="J14" s="37" t="s">
        <v>79</v>
      </c>
      <c r="K14" s="37" t="s">
        <v>59</v>
      </c>
      <c r="L14" s="37" t="s">
        <v>83</v>
      </c>
      <c r="M14" s="3" t="s">
        <v>132</v>
      </c>
      <c r="N14" s="3" t="s">
        <v>132</v>
      </c>
      <c r="O14" s="3" t="s">
        <v>133</v>
      </c>
      <c r="P14" s="3" t="s">
        <v>193</v>
      </c>
      <c r="Q14" s="3" t="s">
        <v>137</v>
      </c>
      <c r="R14" s="3" t="s">
        <v>192</v>
      </c>
      <c r="S14" s="3" t="s">
        <v>134</v>
      </c>
      <c r="T14" s="3" t="s">
        <v>135</v>
      </c>
      <c r="U14" s="3" t="s">
        <v>194</v>
      </c>
      <c r="V14" s="3" t="s">
        <v>195</v>
      </c>
      <c r="W14" s="3" t="s">
        <v>197</v>
      </c>
      <c r="X14" s="3" t="s">
        <v>136</v>
      </c>
      <c r="Y14" s="3" t="s">
        <v>236</v>
      </c>
      <c r="Z14" s="3"/>
      <c r="AA14" s="3"/>
    </row>
    <row r="15" spans="1:36">
      <c r="A15" s="64" t="s">
        <v>27</v>
      </c>
      <c r="B15" s="37" t="s">
        <v>59</v>
      </c>
      <c r="C15" s="37" t="s">
        <v>60</v>
      </c>
      <c r="D15" s="37" t="s">
        <v>61</v>
      </c>
      <c r="E15" s="37" t="s">
        <v>108</v>
      </c>
      <c r="F15" s="37" t="str">
        <f t="shared" si="12"/>
        <v>Whole mins.</v>
      </c>
      <c r="G15" s="63" t="str">
        <f t="shared" si="12"/>
        <v>xx.yy or xx.y</v>
      </c>
      <c r="H15" s="37" t="str">
        <f>H4</f>
        <v>line to look up</v>
      </c>
      <c r="I15" s="37"/>
      <c r="J15" s="37" t="s">
        <v>80</v>
      </c>
      <c r="K15" s="37" t="s">
        <v>80</v>
      </c>
      <c r="L15" s="37" t="s">
        <v>80</v>
      </c>
      <c r="M15" s="3" t="s">
        <v>192</v>
      </c>
      <c r="N15" s="3" t="s">
        <v>130</v>
      </c>
      <c r="O15" s="3" t="s">
        <v>130</v>
      </c>
      <c r="P15" s="3" t="s">
        <v>130</v>
      </c>
      <c r="Q15" s="3" t="s">
        <v>131</v>
      </c>
      <c r="R15" s="3" t="s">
        <v>131</v>
      </c>
      <c r="S15" s="3" t="s">
        <v>131</v>
      </c>
      <c r="T15" s="3" t="s">
        <v>131</v>
      </c>
      <c r="U15" s="3" t="s">
        <v>131</v>
      </c>
      <c r="V15" s="3" t="s">
        <v>196</v>
      </c>
      <c r="W15" s="3" t="s">
        <v>196</v>
      </c>
      <c r="X15" s="3" t="s">
        <v>146</v>
      </c>
      <c r="Y15" s="3" t="s">
        <v>237</v>
      </c>
      <c r="Z15" s="3"/>
      <c r="AA15" s="3"/>
      <c r="AC15" t="str">
        <f>ADMIN2026!$D$12</f>
        <v>B&amp;R</v>
      </c>
      <c r="AD15" t="str">
        <f>ADMIN2026!$D$13</f>
        <v>Chelt</v>
      </c>
      <c r="AE15" t="str">
        <f>ADMIN2026!$D$14</f>
        <v>D&amp;S</v>
      </c>
      <c r="AF15" t="str">
        <f>ADMIN2026!$D$15</f>
        <v>HereF</v>
      </c>
      <c r="AG15" t="str">
        <f>ADMIN2026!$D$16</f>
        <v>K&amp;S</v>
      </c>
      <c r="AH15" t="str">
        <f>ADMIN2026!$D$17</f>
        <v>Tipton</v>
      </c>
      <c r="AI15" t="str">
        <f>ADMIN2026!$D$18</f>
        <v>Worc</v>
      </c>
      <c r="AJ15" t="str">
        <f>ADMIN2026!$D$19</f>
        <v>Yate</v>
      </c>
    </row>
    <row r="16" spans="1:36">
      <c r="B16" s="94">
        <v>1</v>
      </c>
      <c r="C16" s="38" t="str">
        <f>IF(D16="","",HLOOKUP(D16,ADMIN2026!$O$146:$Y$214,H16,FALSE))</f>
        <v/>
      </c>
      <c r="D16" s="38" t="str">
        <f>IF(E16="","",VLOOKUP(E16,ADMIN2026!$B$112:$D$141,2,FALSE))</f>
        <v/>
      </c>
      <c r="E16" s="4"/>
      <c r="F16" s="4"/>
      <c r="G16" s="6"/>
      <c r="H16" s="38" t="str">
        <f>IF(E16&gt;101,H14+2*I14,IF(E16&gt;10,H14+I14,IF(E16&gt;0,H14,"")))</f>
        <v/>
      </c>
      <c r="I16" s="38"/>
      <c r="J16" s="38">
        <f>VLOOKUP(B16,ADMIN2026!$B$64:$F$79,3,FALSE)*IF(G16="DQ",0,1)*IF(G16="DNF",0,1)*IF(G16="DNS",0,1)*IF(G16="",0,1)</f>
        <v>0</v>
      </c>
      <c r="K16" s="94">
        <f>J16</f>
        <v>0</v>
      </c>
      <c r="L16" s="38">
        <f>IF(D16="",0,IF(G16="NT",0,IF(G16="DQ",0,IF(G16="DNF",0,IF(G16="DNS",0,IF(F16+G16&lt;0.1,0,IF(60*F16+G16&gt;VLOOKUP(A14,ADMIN2026!$G$91:$I$109,3,FALSE),0,ADMIN2026!$D$89)))))))</f>
        <v>0</v>
      </c>
      <c r="M16">
        <f>INT(G16/10)</f>
        <v>0</v>
      </c>
      <c r="N16" s="8">
        <f>INT(G16)-10*M16</f>
        <v>0</v>
      </c>
      <c r="O16" s="8">
        <f t="shared" ref="O16:O23" si="13">INT((INT(10*(G16-N16-10*M16)+0.001))/1)</f>
        <v>0</v>
      </c>
      <c r="P16" s="8">
        <f>INT(100*(G16-N16-10*M16-O16/10)+0.5)</f>
        <v>0</v>
      </c>
      <c r="Q16" s="7">
        <f>F16</f>
        <v>0</v>
      </c>
      <c r="R16" s="7">
        <f>M16</f>
        <v>0</v>
      </c>
      <c r="S16" s="7">
        <f>N16</f>
        <v>0</v>
      </c>
      <c r="T16" s="7">
        <f>O16</f>
        <v>0</v>
      </c>
      <c r="U16" s="7">
        <f>P16</f>
        <v>0</v>
      </c>
      <c r="V16" t="str">
        <f>IF(G16="DQ","DQ",IF(G16="NT","NT",IF(G16="DNF","DNF",IF(G16="DNS","DNS",IF(D16="","",IF(F16="",IF(M16&gt;0,CONCATENATE(R16,S16,".",T16),CONCATENATE(S16,".",T16)),CONCATENATE(Q16,":",R16,S16,".",T16)))))))</f>
        <v/>
      </c>
      <c r="W16" t="str">
        <f>IF(G16="DQ","DQ",IF(G16="NT","NT",IF(G16="DNF","DNF",IF(G16="DNS","DNS",IF(D16="","",IF(F16="",IF(M16&gt;0,CONCATENATE(R16,S16,".",T16,U16),CONCATENATE(S16,".",T16,U16)),CONCATENATE(Q16,":",R16,S16,".",T16,U16)))))))</f>
        <v/>
      </c>
      <c r="X16" t="str">
        <f>IF(ADMIN2026!$G$8="Photo-finish timing",W16,V16)</f>
        <v/>
      </c>
      <c r="Y16" s="66" t="str">
        <f>IF(E16="","",IF(ADMIN2026!$G$8=ADMIN2026!$D$8,"",IF(P16&gt;0.5,"error 1/100th entry noted","")))</f>
        <v/>
      </c>
      <c r="AC16">
        <f>IF($D16=AC$1,$K16+$L16,0)</f>
        <v>0</v>
      </c>
      <c r="AD16">
        <f t="shared" ref="AD16:AJ23" si="14">IF($D16=AD$1,$K16+$L16,0)</f>
        <v>0</v>
      </c>
      <c r="AE16">
        <f t="shared" si="14"/>
        <v>0</v>
      </c>
      <c r="AF16">
        <f t="shared" si="14"/>
        <v>0</v>
      </c>
      <c r="AG16">
        <f t="shared" si="14"/>
        <v>0</v>
      </c>
      <c r="AH16">
        <f t="shared" si="14"/>
        <v>0</v>
      </c>
      <c r="AI16">
        <f t="shared" si="14"/>
        <v>0</v>
      </c>
      <c r="AJ16">
        <f t="shared" si="14"/>
        <v>0</v>
      </c>
    </row>
    <row r="17" spans="2:36">
      <c r="B17" s="94">
        <v>2</v>
      </c>
      <c r="C17" s="38" t="str">
        <f>IF(D17="","",HLOOKUP(D17,ADMIN2026!$O$146:$Y$214,H17,FALSE))</f>
        <v/>
      </c>
      <c r="D17" s="38" t="str">
        <f>IF(E17="","",VLOOKUP(E17,ADMIN2026!$B$112:$D$141,2,FALSE))</f>
        <v/>
      </c>
      <c r="E17" s="4"/>
      <c r="F17" s="4"/>
      <c r="G17" s="6"/>
      <c r="H17" s="38" t="str">
        <f>IF(E17&gt;101,H14+2*I14,IF(E17&gt;10,H14+I14,IF(E17&gt;0,H14,"")))</f>
        <v/>
      </c>
      <c r="I17" s="38"/>
      <c r="J17" s="38">
        <f>VLOOKUP(B17,ADMIN2026!$B$64:$F$79,3,FALSE)*IF(G17="DQ",0,1)*IF(G17="DNF",0,1)*IF(G17="DNS",0,1)*IF(G17="",0,1)</f>
        <v>0</v>
      </c>
      <c r="K17" s="94">
        <f t="shared" ref="K17:K23" si="15">J17</f>
        <v>0</v>
      </c>
      <c r="L17" s="38">
        <f>IF(D17="",0,IF(G17="NT",0,IF(G17="DQ",0,IF(G17="DNF",0,IF(G17="DNS",0,IF(F17+G17&lt;0.1,0,IF(60*F17+G17&gt;VLOOKUP(A14,ADMIN2026!$G$91:$I$109,3,FALSE),0,ADMIN2026!$D$89)))))))</f>
        <v>0</v>
      </c>
      <c r="M17">
        <f t="shared" ref="M17:M23" si="16">INT(G17/10)</f>
        <v>0</v>
      </c>
      <c r="N17" s="8">
        <f t="shared" ref="N17:N23" si="17">INT(G17)-10*M17</f>
        <v>0</v>
      </c>
      <c r="O17" s="8">
        <f t="shared" si="13"/>
        <v>0</v>
      </c>
      <c r="P17" s="8">
        <f t="shared" ref="P17:P23" si="18">INT(100*(G17-N17-10*M17-O17/10)+0.5)</f>
        <v>0</v>
      </c>
      <c r="Q17" s="7">
        <f t="shared" ref="Q17:Q23" si="19">F17</f>
        <v>0</v>
      </c>
      <c r="R17" s="7">
        <f t="shared" ref="R17:U23" si="20">M17</f>
        <v>0</v>
      </c>
      <c r="S17" s="7">
        <f t="shared" si="20"/>
        <v>0</v>
      </c>
      <c r="T17" s="7">
        <f t="shared" si="20"/>
        <v>0</v>
      </c>
      <c r="U17" s="7">
        <f t="shared" si="20"/>
        <v>0</v>
      </c>
      <c r="V17" t="str">
        <f t="shared" ref="V17:V23" si="21">IF(G17="DQ","DQ",IF(G17="NT","NT",IF(G17="DNF","DNF",IF(G17="DNS","DNS",IF(D17="","",IF(F17="",IF(M17&gt;0,CONCATENATE(R17,S17,".",T17),CONCATENATE(S17,".",T17)),CONCATENATE(Q17,":",R17,S17,".",T17)))))))</f>
        <v/>
      </c>
      <c r="W17" t="str">
        <f t="shared" ref="W17:W23" si="22">IF(G17="DQ","DQ",IF(G17="NT","NT",IF(G17="DNF","DNF",IF(G17="DNS","DNS",IF(D17="","",IF(F17="",IF(M17&gt;0,CONCATENATE(R17,S17,".",T17,U17),CONCATENATE(S17,".",T17,U17)),CONCATENATE(Q17,":",R17,S17,".",T17,U17)))))))</f>
        <v/>
      </c>
      <c r="X17" t="str">
        <f>IF(ADMIN2026!$G$8="Photo-finish timing",W17,V17)</f>
        <v/>
      </c>
      <c r="Y17" s="66" t="str">
        <f>IF(E17="","",IF(ADMIN2026!$G$8=ADMIN2026!$D$8,"",IF(P17&gt;0.5,"error 1/100th entry noted","")))</f>
        <v/>
      </c>
      <c r="AC17">
        <f t="shared" ref="AC17:AC23" si="23">IF($D17=AC$1,$K17+$L17,0)</f>
        <v>0</v>
      </c>
      <c r="AD17">
        <f t="shared" si="14"/>
        <v>0</v>
      </c>
      <c r="AE17">
        <f t="shared" si="14"/>
        <v>0</v>
      </c>
      <c r="AF17">
        <f t="shared" si="14"/>
        <v>0</v>
      </c>
      <c r="AG17">
        <f t="shared" si="14"/>
        <v>0</v>
      </c>
      <c r="AH17">
        <f t="shared" si="14"/>
        <v>0</v>
      </c>
      <c r="AI17">
        <f t="shared" si="14"/>
        <v>0</v>
      </c>
      <c r="AJ17">
        <f t="shared" si="14"/>
        <v>0</v>
      </c>
    </row>
    <row r="18" spans="2:36">
      <c r="B18" s="94">
        <v>3</v>
      </c>
      <c r="C18" s="38" t="str">
        <f>IF(D18="","",HLOOKUP(D18,ADMIN2026!$O$146:$Y$214,H18,FALSE))</f>
        <v/>
      </c>
      <c r="D18" s="38" t="str">
        <f>IF(E18="","",VLOOKUP(E18,ADMIN2026!$B$112:$D$141,2,FALSE))</f>
        <v/>
      </c>
      <c r="E18" s="4"/>
      <c r="F18" s="4"/>
      <c r="G18" s="6"/>
      <c r="H18" s="38" t="str">
        <f>IF(E18&gt;101,H14+2*I14,IF(E18&gt;10,H14+I14,IF(E18&gt;0,H14,"")))</f>
        <v/>
      </c>
      <c r="I18" s="38"/>
      <c r="J18" s="38">
        <f>VLOOKUP(B18,ADMIN2026!$B$64:$F$79,3,FALSE)*IF(G18="DQ",0,1)*IF(G18="DNF",0,1)*IF(G18="DNS",0,1)*IF(G18="",0,1)</f>
        <v>0</v>
      </c>
      <c r="K18" s="94">
        <f t="shared" si="15"/>
        <v>0</v>
      </c>
      <c r="L18" s="38">
        <f>IF(D18="",0,IF(G18="NT",0,IF(G18="DQ",0,IF(G18="DNF",0,IF(G18="DNS",0,IF(F18+G18&lt;0.1,0,IF(60*F18+G18&gt;VLOOKUP(A14,ADMIN2026!$G$91:$I$109,3,FALSE),0,ADMIN2026!$D$89)))))))</f>
        <v>0</v>
      </c>
      <c r="M18">
        <f t="shared" si="16"/>
        <v>0</v>
      </c>
      <c r="N18" s="8">
        <f t="shared" si="17"/>
        <v>0</v>
      </c>
      <c r="O18" s="8">
        <f t="shared" si="13"/>
        <v>0</v>
      </c>
      <c r="P18" s="8">
        <f t="shared" si="18"/>
        <v>0</v>
      </c>
      <c r="Q18" s="7">
        <f t="shared" si="19"/>
        <v>0</v>
      </c>
      <c r="R18" s="7">
        <f t="shared" si="20"/>
        <v>0</v>
      </c>
      <c r="S18" s="7">
        <f t="shared" si="20"/>
        <v>0</v>
      </c>
      <c r="T18" s="7">
        <f t="shared" si="20"/>
        <v>0</v>
      </c>
      <c r="U18" s="7">
        <f t="shared" si="20"/>
        <v>0</v>
      </c>
      <c r="V18" t="str">
        <f t="shared" si="21"/>
        <v/>
      </c>
      <c r="W18" t="str">
        <f t="shared" si="22"/>
        <v/>
      </c>
      <c r="X18" t="str">
        <f>IF(ADMIN2026!$G$8="Photo-finish timing",W18,V18)</f>
        <v/>
      </c>
      <c r="Y18" s="66" t="str">
        <f>IF(E18="","",IF(ADMIN2026!$G$8=ADMIN2026!$D$8,"",IF(P18&gt;0.5,"error 1/100th entry noted","")))</f>
        <v/>
      </c>
      <c r="AC18">
        <f t="shared" si="23"/>
        <v>0</v>
      </c>
      <c r="AD18">
        <f t="shared" si="14"/>
        <v>0</v>
      </c>
      <c r="AE18">
        <f t="shared" si="14"/>
        <v>0</v>
      </c>
      <c r="AF18">
        <f t="shared" si="14"/>
        <v>0</v>
      </c>
      <c r="AG18">
        <f t="shared" si="14"/>
        <v>0</v>
      </c>
      <c r="AH18">
        <f t="shared" si="14"/>
        <v>0</v>
      </c>
      <c r="AI18">
        <f t="shared" si="14"/>
        <v>0</v>
      </c>
      <c r="AJ18">
        <f t="shared" si="14"/>
        <v>0</v>
      </c>
    </row>
    <row r="19" spans="2:36">
      <c r="B19" s="94">
        <v>4</v>
      </c>
      <c r="C19" s="38" t="str">
        <f>IF(D19="","",HLOOKUP(D19,ADMIN2026!$O$146:$Y$214,H19,FALSE))</f>
        <v/>
      </c>
      <c r="D19" s="38" t="str">
        <f>IF(E19="","",VLOOKUP(E19,ADMIN2026!$B$112:$D$141,2,FALSE))</f>
        <v/>
      </c>
      <c r="E19" s="4"/>
      <c r="F19" s="4"/>
      <c r="G19" s="6"/>
      <c r="H19" s="38" t="str">
        <f>IF(E19&gt;101,H14+2*I14,IF(E19&gt;10,H14+I14,IF(E19&gt;0,H14,"")))</f>
        <v/>
      </c>
      <c r="I19" s="38"/>
      <c r="J19" s="38">
        <f>VLOOKUP(B19,ADMIN2026!$B$64:$F$79,3,FALSE)*IF(G19="DQ",0,1)*IF(G19="DNF",0,1)*IF(G19="DNS",0,1)*IF(G19="",0,1)</f>
        <v>0</v>
      </c>
      <c r="K19" s="94">
        <f t="shared" si="15"/>
        <v>0</v>
      </c>
      <c r="L19" s="38">
        <f>IF(D19="",0,IF(G19="NT",0,IF(G19="DQ",0,IF(G19="DNF",0,IF(G19="DNS",0,IF(F19+G19&lt;0.1,0,IF(60*F19+G19&gt;VLOOKUP(A14,ADMIN2026!$G$91:$I$109,3,FALSE),0,ADMIN2026!$D$89)))))))</f>
        <v>0</v>
      </c>
      <c r="M19">
        <f t="shared" si="16"/>
        <v>0</v>
      </c>
      <c r="N19" s="8">
        <f t="shared" si="17"/>
        <v>0</v>
      </c>
      <c r="O19" s="8">
        <f t="shared" si="13"/>
        <v>0</v>
      </c>
      <c r="P19" s="8">
        <f t="shared" si="18"/>
        <v>0</v>
      </c>
      <c r="Q19" s="7">
        <f t="shared" si="19"/>
        <v>0</v>
      </c>
      <c r="R19" s="7">
        <f t="shared" si="20"/>
        <v>0</v>
      </c>
      <c r="S19" s="7">
        <f t="shared" si="20"/>
        <v>0</v>
      </c>
      <c r="T19" s="7">
        <f t="shared" si="20"/>
        <v>0</v>
      </c>
      <c r="U19" s="7">
        <f t="shared" si="20"/>
        <v>0</v>
      </c>
      <c r="V19" t="str">
        <f t="shared" si="21"/>
        <v/>
      </c>
      <c r="W19" t="str">
        <f t="shared" si="22"/>
        <v/>
      </c>
      <c r="X19" t="str">
        <f>IF(ADMIN2026!$G$8="Photo-finish timing",W19,V19)</f>
        <v/>
      </c>
      <c r="Y19" s="66" t="str">
        <f>IF(E19="","",IF(ADMIN2026!$G$8=ADMIN2026!$D$8,"",IF(P19&gt;0.5,"error 1/100th entry noted","")))</f>
        <v/>
      </c>
      <c r="AC19">
        <f t="shared" si="23"/>
        <v>0</v>
      </c>
      <c r="AD19">
        <f t="shared" si="14"/>
        <v>0</v>
      </c>
      <c r="AE19">
        <f t="shared" si="14"/>
        <v>0</v>
      </c>
      <c r="AF19">
        <f t="shared" si="14"/>
        <v>0</v>
      </c>
      <c r="AG19">
        <f t="shared" si="14"/>
        <v>0</v>
      </c>
      <c r="AH19">
        <f t="shared" si="14"/>
        <v>0</v>
      </c>
      <c r="AI19">
        <f t="shared" si="14"/>
        <v>0</v>
      </c>
      <c r="AJ19">
        <f t="shared" si="14"/>
        <v>0</v>
      </c>
    </row>
    <row r="20" spans="2:36">
      <c r="B20" s="94">
        <v>5</v>
      </c>
      <c r="C20" s="38" t="str">
        <f>IF(D20="","",HLOOKUP(D20,ADMIN2026!$O$146:$Y$214,H20,FALSE))</f>
        <v/>
      </c>
      <c r="D20" s="38" t="str">
        <f>IF(E20="","",VLOOKUP(E20,ADMIN2026!$B$112:$D$141,2,FALSE))</f>
        <v/>
      </c>
      <c r="E20" s="4"/>
      <c r="F20" s="4"/>
      <c r="G20" s="6"/>
      <c r="H20" s="38" t="str">
        <f>IF(E20&gt;101,H14+2*I14,IF(E20&gt;10,H14+I14,IF(E20&gt;0,H14,"")))</f>
        <v/>
      </c>
      <c r="I20" s="38"/>
      <c r="J20" s="38">
        <f>VLOOKUP(B20,ADMIN2026!$B$64:$F$79,3,FALSE)*IF(G20="DQ",0,1)*IF(G20="DNF",0,1)*IF(G20="DNS",0,1)*IF(G20="",0,1)</f>
        <v>0</v>
      </c>
      <c r="K20" s="94">
        <f t="shared" si="15"/>
        <v>0</v>
      </c>
      <c r="L20" s="38">
        <f>IF(D20="",0,IF(G20="NT",0,IF(G20="DQ",0,IF(G20="DNF",0,IF(G20="DNS",0,IF(F20+G20&lt;0.1,0,IF(60*F20+G20&gt;VLOOKUP(A14,ADMIN2026!$G$91:$I$109,3,FALSE),0,ADMIN2026!$D$89)))))))</f>
        <v>0</v>
      </c>
      <c r="M20">
        <f t="shared" si="16"/>
        <v>0</v>
      </c>
      <c r="N20" s="8">
        <f t="shared" si="17"/>
        <v>0</v>
      </c>
      <c r="O20" s="8">
        <f t="shared" si="13"/>
        <v>0</v>
      </c>
      <c r="P20" s="8">
        <f t="shared" si="18"/>
        <v>0</v>
      </c>
      <c r="Q20" s="7">
        <f t="shared" si="19"/>
        <v>0</v>
      </c>
      <c r="R20" s="7">
        <f t="shared" si="20"/>
        <v>0</v>
      </c>
      <c r="S20" s="7">
        <f t="shared" si="20"/>
        <v>0</v>
      </c>
      <c r="T20" s="7">
        <f t="shared" si="20"/>
        <v>0</v>
      </c>
      <c r="U20" s="7">
        <f t="shared" si="20"/>
        <v>0</v>
      </c>
      <c r="V20" t="str">
        <f t="shared" si="21"/>
        <v/>
      </c>
      <c r="W20" t="str">
        <f t="shared" si="22"/>
        <v/>
      </c>
      <c r="X20" t="str">
        <f>IF(ADMIN2026!$G$8="Photo-finish timing",W20,V20)</f>
        <v/>
      </c>
      <c r="Y20" s="66" t="str">
        <f>IF(E20="","",IF(ADMIN2026!$G$8=ADMIN2026!$D$8,"",IF(P20&gt;0.5,"error 1/100th entry noted","")))</f>
        <v/>
      </c>
      <c r="AC20">
        <f t="shared" si="23"/>
        <v>0</v>
      </c>
      <c r="AD20">
        <f t="shared" si="14"/>
        <v>0</v>
      </c>
      <c r="AE20">
        <f t="shared" si="14"/>
        <v>0</v>
      </c>
      <c r="AF20">
        <f t="shared" si="14"/>
        <v>0</v>
      </c>
      <c r="AG20">
        <f t="shared" si="14"/>
        <v>0</v>
      </c>
      <c r="AH20">
        <f t="shared" si="14"/>
        <v>0</v>
      </c>
      <c r="AI20">
        <f t="shared" si="14"/>
        <v>0</v>
      </c>
      <c r="AJ20">
        <f t="shared" si="14"/>
        <v>0</v>
      </c>
    </row>
    <row r="21" spans="2:36">
      <c r="B21" s="94">
        <v>6</v>
      </c>
      <c r="C21" s="38" t="str">
        <f>IF(D21="","",HLOOKUP(D21,ADMIN2026!$O$146:$Y$214,H21,FALSE))</f>
        <v/>
      </c>
      <c r="D21" s="38" t="str">
        <f>IF(E21="","",VLOOKUP(E21,ADMIN2026!$B$112:$D$141,2,FALSE))</f>
        <v/>
      </c>
      <c r="E21" s="4"/>
      <c r="F21" s="4"/>
      <c r="G21" s="6"/>
      <c r="H21" s="38" t="str">
        <f>IF(E21&gt;101,H14+2*I14,IF(E21&gt;10,H14+I14,IF(E21&gt;0,H14,"")))</f>
        <v/>
      </c>
      <c r="I21" s="38"/>
      <c r="J21" s="38">
        <f>VLOOKUP(B21,ADMIN2026!$B$64:$F$79,3,FALSE)*IF(G21="DQ",0,1)*IF(G21="DNF",0,1)*IF(G21="DNS",0,1)*IF(G21="",0,1)</f>
        <v>0</v>
      </c>
      <c r="K21" s="94">
        <f t="shared" si="15"/>
        <v>0</v>
      </c>
      <c r="L21" s="38">
        <f>IF(D21="",0,IF(G21="NT",0,IF(G21="DQ",0,IF(G21="DNF",0,IF(G21="DNS",0,IF(F21+G21&lt;0.1,0,IF(60*F21+G21&gt;VLOOKUP(A14,ADMIN2026!$G$91:$I$109,3,FALSE),0,ADMIN2026!$D$89)))))))</f>
        <v>0</v>
      </c>
      <c r="M21">
        <f t="shared" si="16"/>
        <v>0</v>
      </c>
      <c r="N21" s="8">
        <f t="shared" si="17"/>
        <v>0</v>
      </c>
      <c r="O21" s="8">
        <f t="shared" si="13"/>
        <v>0</v>
      </c>
      <c r="P21" s="8">
        <f t="shared" si="18"/>
        <v>0</v>
      </c>
      <c r="Q21" s="7">
        <f t="shared" si="19"/>
        <v>0</v>
      </c>
      <c r="R21" s="7">
        <f t="shared" si="20"/>
        <v>0</v>
      </c>
      <c r="S21" s="7">
        <f t="shared" si="20"/>
        <v>0</v>
      </c>
      <c r="T21" s="7">
        <f t="shared" si="20"/>
        <v>0</v>
      </c>
      <c r="U21" s="7">
        <f t="shared" si="20"/>
        <v>0</v>
      </c>
      <c r="V21" t="str">
        <f t="shared" si="21"/>
        <v/>
      </c>
      <c r="W21" t="str">
        <f t="shared" si="22"/>
        <v/>
      </c>
      <c r="X21" t="str">
        <f>IF(ADMIN2026!$G$8="Photo-finish timing",W21,V21)</f>
        <v/>
      </c>
      <c r="Y21" s="66" t="str">
        <f>IF(E21="","",IF(ADMIN2026!$G$8=ADMIN2026!$D$8,"",IF(P21&gt;0.5,"error 1/100th entry noted","")))</f>
        <v/>
      </c>
      <c r="AC21">
        <f t="shared" si="23"/>
        <v>0</v>
      </c>
      <c r="AD21">
        <f t="shared" si="14"/>
        <v>0</v>
      </c>
      <c r="AE21">
        <f t="shared" si="14"/>
        <v>0</v>
      </c>
      <c r="AF21">
        <f t="shared" si="14"/>
        <v>0</v>
      </c>
      <c r="AG21">
        <f t="shared" si="14"/>
        <v>0</v>
      </c>
      <c r="AH21">
        <f t="shared" si="14"/>
        <v>0</v>
      </c>
      <c r="AI21">
        <f t="shared" si="14"/>
        <v>0</v>
      </c>
      <c r="AJ21">
        <f t="shared" si="14"/>
        <v>0</v>
      </c>
    </row>
    <row r="22" spans="2:36">
      <c r="B22" s="94">
        <v>7</v>
      </c>
      <c r="C22" s="38" t="str">
        <f>IF(D22="","",HLOOKUP(D22,ADMIN2026!$O$146:$Y$214,H22,FALSE))</f>
        <v/>
      </c>
      <c r="D22" s="38" t="str">
        <f>IF(E22="","",VLOOKUP(E22,ADMIN2026!$B$112:$D$141,2,FALSE))</f>
        <v/>
      </c>
      <c r="E22" s="4"/>
      <c r="F22" s="4"/>
      <c r="G22" s="6"/>
      <c r="H22" s="38" t="str">
        <f>IF(E22&gt;101,H14+2*I14,IF(E22&gt;10,H14+I14,IF(E22&gt;0,H14,"")))</f>
        <v/>
      </c>
      <c r="I22" s="38"/>
      <c r="J22" s="38">
        <f>VLOOKUP(B22,ADMIN2026!$B$64:$F$79,3,FALSE)*IF(G22="DQ",0,1)*IF(G22="DNF",0,1)*IF(G22="DNS",0,1)*IF(G22="",0,1)</f>
        <v>0</v>
      </c>
      <c r="K22" s="94">
        <f t="shared" si="15"/>
        <v>0</v>
      </c>
      <c r="L22" s="38">
        <f>IF(D22="",0,IF(G22="NT",0,IF(G22="DQ",0,IF(G22="DNF",0,IF(G22="DNS",0,IF(F22+G22&lt;0.1,0,IF(60*F22+G22&gt;VLOOKUP(A14,ADMIN2026!$G$91:$I$109,3,FALSE),0,ADMIN2026!$D$89)))))))</f>
        <v>0</v>
      </c>
      <c r="M22">
        <f t="shared" si="16"/>
        <v>0</v>
      </c>
      <c r="N22" s="8">
        <f t="shared" si="17"/>
        <v>0</v>
      </c>
      <c r="O22" s="8">
        <f t="shared" si="13"/>
        <v>0</v>
      </c>
      <c r="P22" s="8">
        <f t="shared" si="18"/>
        <v>0</v>
      </c>
      <c r="Q22" s="7">
        <f t="shared" si="19"/>
        <v>0</v>
      </c>
      <c r="R22" s="7">
        <f t="shared" si="20"/>
        <v>0</v>
      </c>
      <c r="S22" s="7">
        <f t="shared" si="20"/>
        <v>0</v>
      </c>
      <c r="T22" s="7">
        <f t="shared" si="20"/>
        <v>0</v>
      </c>
      <c r="U22" s="7">
        <f t="shared" si="20"/>
        <v>0</v>
      </c>
      <c r="V22" t="str">
        <f t="shared" si="21"/>
        <v/>
      </c>
      <c r="W22" t="str">
        <f t="shared" si="22"/>
        <v/>
      </c>
      <c r="X22" t="str">
        <f>IF(ADMIN2026!$G$8="Photo-finish timing",W22,V22)</f>
        <v/>
      </c>
      <c r="Y22" s="66" t="str">
        <f>IF(E22="","",IF(ADMIN2026!$G$8=ADMIN2026!$D$8,"",IF(P22&gt;0.5,"error 1/100th entry noted","")))</f>
        <v/>
      </c>
      <c r="AC22">
        <f t="shared" si="23"/>
        <v>0</v>
      </c>
      <c r="AD22">
        <f t="shared" si="14"/>
        <v>0</v>
      </c>
      <c r="AE22">
        <f t="shared" si="14"/>
        <v>0</v>
      </c>
      <c r="AF22">
        <f t="shared" si="14"/>
        <v>0</v>
      </c>
      <c r="AG22">
        <f t="shared" si="14"/>
        <v>0</v>
      </c>
      <c r="AH22">
        <f t="shared" si="14"/>
        <v>0</v>
      </c>
      <c r="AI22">
        <f t="shared" si="14"/>
        <v>0</v>
      </c>
      <c r="AJ22">
        <f t="shared" si="14"/>
        <v>0</v>
      </c>
    </row>
    <row r="23" spans="2:36">
      <c r="B23" s="94">
        <v>8</v>
      </c>
      <c r="C23" s="38" t="str">
        <f>IF(D23="","",HLOOKUP(D23,ADMIN2026!$O$146:$Y$214,H23,FALSE))</f>
        <v/>
      </c>
      <c r="D23" s="38" t="str">
        <f>IF(E23="","",VLOOKUP(E23,ADMIN2026!$B$112:$D$141,2,FALSE))</f>
        <v/>
      </c>
      <c r="E23" s="4"/>
      <c r="F23" s="4"/>
      <c r="G23" s="6"/>
      <c r="H23" s="38" t="str">
        <f>IF(E23&gt;101,H14+2*I14,IF(E23&gt;10,H14+I14,IF(E23&gt;0,H14,"")))</f>
        <v/>
      </c>
      <c r="I23" s="38"/>
      <c r="J23" s="38">
        <f>VLOOKUP(B23,ADMIN2026!$B$64:$F$79,3,FALSE)*IF(G23="DQ",0,1)*IF(G23="DNF",0,1)*IF(G23="DNS",0,1)*IF(G23="",0,1)</f>
        <v>0</v>
      </c>
      <c r="K23" s="94">
        <f t="shared" si="15"/>
        <v>0</v>
      </c>
      <c r="L23" s="38">
        <f>IF(D23="",0,IF(G23="NT",0,IF(G23="DQ",0,IF(G23="DNF",0,IF(G23="DNS",0,IF(F23+G23&lt;0.1,0,IF(60*F23+G23&gt;VLOOKUP(A14,ADMIN2026!$G$91:$I$109,3,FALSE),0,ADMIN2026!$D$89)))))))</f>
        <v>0</v>
      </c>
      <c r="M23">
        <f t="shared" si="16"/>
        <v>0</v>
      </c>
      <c r="N23" s="8">
        <f t="shared" si="17"/>
        <v>0</v>
      </c>
      <c r="O23" s="8">
        <f t="shared" si="13"/>
        <v>0</v>
      </c>
      <c r="P23" s="8">
        <f t="shared" si="18"/>
        <v>0</v>
      </c>
      <c r="Q23" s="7">
        <f t="shared" si="19"/>
        <v>0</v>
      </c>
      <c r="R23" s="7">
        <f t="shared" si="20"/>
        <v>0</v>
      </c>
      <c r="S23" s="7">
        <f t="shared" si="20"/>
        <v>0</v>
      </c>
      <c r="T23" s="7">
        <f t="shared" si="20"/>
        <v>0</v>
      </c>
      <c r="U23" s="7">
        <f t="shared" si="20"/>
        <v>0</v>
      </c>
      <c r="V23" t="str">
        <f t="shared" si="21"/>
        <v/>
      </c>
      <c r="W23" t="str">
        <f t="shared" si="22"/>
        <v/>
      </c>
      <c r="X23" t="str">
        <f>IF(ADMIN2026!$G$8="Photo-finish timing",W23,V23)</f>
        <v/>
      </c>
      <c r="Y23" s="66" t="str">
        <f>IF(E23="","",IF(ADMIN2026!$G$8=ADMIN2026!$D$8,"",IF(P23&gt;0.5,"error 1/100th entry noted","")))</f>
        <v/>
      </c>
      <c r="AC23">
        <f t="shared" si="23"/>
        <v>0</v>
      </c>
      <c r="AD23">
        <f t="shared" si="14"/>
        <v>0</v>
      </c>
      <c r="AE23">
        <f t="shared" si="14"/>
        <v>0</v>
      </c>
      <c r="AF23">
        <f t="shared" si="14"/>
        <v>0</v>
      </c>
      <c r="AG23">
        <f t="shared" si="14"/>
        <v>0</v>
      </c>
      <c r="AH23">
        <f t="shared" si="14"/>
        <v>0</v>
      </c>
      <c r="AI23">
        <f t="shared" si="14"/>
        <v>0</v>
      </c>
      <c r="AJ23">
        <f t="shared" si="14"/>
        <v>0</v>
      </c>
    </row>
    <row r="24" spans="2:36">
      <c r="B24" s="94">
        <v>9</v>
      </c>
      <c r="C24" s="38" t="str">
        <f>IF(D24="","",HLOOKUP(D24,ADMIN2026!$O$146:$Y$214,H24,FALSE))</f>
        <v/>
      </c>
      <c r="D24" s="38" t="str">
        <f>IF(E24="","",VLOOKUP(E24,ADMIN2026!$B$112:$D$141,2,FALSE))</f>
        <v/>
      </c>
      <c r="E24" s="4"/>
      <c r="F24" s="4"/>
      <c r="G24" s="6"/>
      <c r="H24" s="38" t="str">
        <f>IF(E24&gt;101,H14+2*I14,IF(E24&gt;10,H14+I14,IF(E24&gt;0,H14,"")))</f>
        <v/>
      </c>
      <c r="I24" s="38"/>
      <c r="J24" s="38">
        <f>VLOOKUP(B24,ADMIN2026!$B$64:$F$79,3,FALSE)*IF(G24="DQ",0,1)*IF(G24="DNF",0,1)*IF(G24="DNS",0,1)*IF(G24="",0,1)</f>
        <v>0</v>
      </c>
      <c r="K24" s="94">
        <f>J24</f>
        <v>0</v>
      </c>
      <c r="L24" s="38">
        <f>IF(D24="",0,IF(G24="NT",0,IF(G24="DQ",0,IF(G24="DNF",0,IF(G24="DNS",0,IF(F24+G24&lt;0.1,0,IF(60*F24+G24&gt;VLOOKUP(A14,ADMIN2026!$G$91:$I$109,3,FALSE),0,ADMIN2026!$D$89)))))))</f>
        <v>0</v>
      </c>
      <c r="M24">
        <f>INT(G24/10)</f>
        <v>0</v>
      </c>
      <c r="N24" s="8">
        <f>INT(G24)-10*M24</f>
        <v>0</v>
      </c>
      <c r="O24" s="8">
        <f t="shared" ref="O24:O31" si="24">INT((INT(10*(G24-N24-10*M24)+0.001))/1)</f>
        <v>0</v>
      </c>
      <c r="P24" s="8">
        <f>INT(100*(G24-N24-10*M24-O24/10)+0.5)</f>
        <v>0</v>
      </c>
      <c r="Q24" s="7">
        <f>F24</f>
        <v>0</v>
      </c>
      <c r="R24" s="7">
        <f>M24</f>
        <v>0</v>
      </c>
      <c r="S24" s="7">
        <f>N24</f>
        <v>0</v>
      </c>
      <c r="T24" s="7">
        <f>O24</f>
        <v>0</v>
      </c>
      <c r="U24" s="7">
        <f>P24</f>
        <v>0</v>
      </c>
      <c r="V24" t="str">
        <f>IF(G24="DQ","DQ",IF(G24="NT","NT",IF(G24="DNF","DNF",IF(G24="DNS","DNS",IF(D24="","",IF(F24="",IF(M24&gt;0,CONCATENATE(R24,S24,".",T24),CONCATENATE(S24,".",T24)),CONCATENATE(Q24,":",R24,S24,".",T24)))))))</f>
        <v/>
      </c>
      <c r="W24" t="str">
        <f>IF(G24="DQ","DQ",IF(G24="NT","NT",IF(G24="DNF","DNF",IF(G24="DNS","DNS",IF(D24="","",IF(F24="",IF(M24&gt;0,CONCATENATE(R24,S24,".",T24,U24),CONCATENATE(S24,".",T24,U24)),CONCATENATE(Q24,":",R24,S24,".",T24,U24)))))))</f>
        <v/>
      </c>
      <c r="X24" t="str">
        <f>IF(ADMIN2026!$G$8="Photo-finish timing",W24,V24)</f>
        <v/>
      </c>
      <c r="Y24" s="66" t="str">
        <f>IF(E24="","",IF(ADMIN2026!$G$8=ADMIN2026!$D$8,"",IF(P24&gt;0.5,"error 1/100th entry noted","")))</f>
        <v/>
      </c>
      <c r="AC24">
        <f>IF($D24=AC$1,$K24+$L24,0)</f>
        <v>0</v>
      </c>
      <c r="AD24">
        <f t="shared" ref="AD24:AJ31" si="25">IF($D24=AD$1,$K24+$L24,0)</f>
        <v>0</v>
      </c>
      <c r="AE24">
        <f t="shared" si="25"/>
        <v>0</v>
      </c>
      <c r="AF24">
        <f t="shared" si="25"/>
        <v>0</v>
      </c>
      <c r="AG24">
        <f t="shared" si="25"/>
        <v>0</v>
      </c>
      <c r="AH24">
        <f t="shared" si="25"/>
        <v>0</v>
      </c>
      <c r="AI24">
        <f t="shared" si="25"/>
        <v>0</v>
      </c>
      <c r="AJ24">
        <f t="shared" si="25"/>
        <v>0</v>
      </c>
    </row>
    <row r="25" spans="2:36">
      <c r="B25" s="94">
        <v>10</v>
      </c>
      <c r="C25" s="38" t="str">
        <f>IF(D25="","",HLOOKUP(D25,ADMIN2026!$O$146:$Y$214,H25,FALSE))</f>
        <v/>
      </c>
      <c r="D25" s="38" t="str">
        <f>IF(E25="","",VLOOKUP(E25,ADMIN2026!$B$112:$D$141,2,FALSE))</f>
        <v/>
      </c>
      <c r="E25" s="4"/>
      <c r="F25" s="4"/>
      <c r="G25" s="6"/>
      <c r="H25" s="38" t="str">
        <f>IF(E25&gt;101,H14+2*I14,IF(E25&gt;10,H14+I14,IF(E25&gt;0,H14,"")))</f>
        <v/>
      </c>
      <c r="I25" s="38"/>
      <c r="J25" s="38">
        <f>VLOOKUP(B25,ADMIN2026!$B$64:$F$79,3,FALSE)*IF(G25="DQ",0,1)*IF(G25="DNF",0,1)*IF(G25="DNS",0,1)*IF(G25="",0,1)</f>
        <v>0</v>
      </c>
      <c r="K25" s="94">
        <f t="shared" ref="K25:K31" si="26">J25</f>
        <v>0</v>
      </c>
      <c r="L25" s="38">
        <f>IF(D25="",0,IF(G25="NT",0,IF(G25="DQ",0,IF(G25="DNF",0,IF(G25="DNS",0,IF(F25+G25&lt;0.1,0,IF(60*F25+G25&gt;VLOOKUP(A14,ADMIN2026!$G$91:$I$109,3,FALSE),0,ADMIN2026!$D$89)))))))</f>
        <v>0</v>
      </c>
      <c r="M25">
        <f t="shared" ref="M25:M31" si="27">INT(G25/10)</f>
        <v>0</v>
      </c>
      <c r="N25" s="8">
        <f t="shared" ref="N25:N31" si="28">INT(G25)-10*M25</f>
        <v>0</v>
      </c>
      <c r="O25" s="8">
        <f t="shared" si="24"/>
        <v>0</v>
      </c>
      <c r="P25" s="8">
        <f t="shared" ref="P25:P31" si="29">INT(100*(G25-N25-10*M25-O25/10)+0.5)</f>
        <v>0</v>
      </c>
      <c r="Q25" s="7">
        <f t="shared" ref="Q25:Q31" si="30">F25</f>
        <v>0</v>
      </c>
      <c r="R25" s="7">
        <f t="shared" ref="R25:U31" si="31">M25</f>
        <v>0</v>
      </c>
      <c r="S25" s="7">
        <f t="shared" si="31"/>
        <v>0</v>
      </c>
      <c r="T25" s="7">
        <f t="shared" si="31"/>
        <v>0</v>
      </c>
      <c r="U25" s="7">
        <f t="shared" si="31"/>
        <v>0</v>
      </c>
      <c r="V25" t="str">
        <f t="shared" ref="V25:V31" si="32">IF(G25="DQ","DQ",IF(G25="NT","NT",IF(G25="DNF","DNF",IF(G25="DNS","DNS",IF(D25="","",IF(F25="",IF(M25&gt;0,CONCATENATE(R25,S25,".",T25),CONCATENATE(S25,".",T25)),CONCATENATE(Q25,":",R25,S25,".",T25)))))))</f>
        <v/>
      </c>
      <c r="W25" t="str">
        <f t="shared" ref="W25:W31" si="33">IF(G25="DQ","DQ",IF(G25="NT","NT",IF(G25="DNF","DNF",IF(G25="DNS","DNS",IF(D25="","",IF(F25="",IF(M25&gt;0,CONCATENATE(R25,S25,".",T25,U25),CONCATENATE(S25,".",T25,U25)),CONCATENATE(Q25,":",R25,S25,".",T25,U25)))))))</f>
        <v/>
      </c>
      <c r="X25" t="str">
        <f>IF(ADMIN2026!$G$8="Photo-finish timing",W25,V25)</f>
        <v/>
      </c>
      <c r="Y25" s="66" t="str">
        <f>IF(E25="","",IF(ADMIN2026!$G$8=ADMIN2026!$D$8,"",IF(P25&gt;0.5,"error 1/100th entry noted","")))</f>
        <v/>
      </c>
      <c r="AC25">
        <f t="shared" ref="AC25:AC31" si="34">IF($D25=AC$1,$K25+$L25,0)</f>
        <v>0</v>
      </c>
      <c r="AD25">
        <f t="shared" si="25"/>
        <v>0</v>
      </c>
      <c r="AE25">
        <f t="shared" si="25"/>
        <v>0</v>
      </c>
      <c r="AF25">
        <f t="shared" si="25"/>
        <v>0</v>
      </c>
      <c r="AG25">
        <f t="shared" si="25"/>
        <v>0</v>
      </c>
      <c r="AH25">
        <f t="shared" si="25"/>
        <v>0</v>
      </c>
      <c r="AI25">
        <f t="shared" si="25"/>
        <v>0</v>
      </c>
      <c r="AJ25">
        <f t="shared" si="25"/>
        <v>0</v>
      </c>
    </row>
    <row r="26" spans="2:36">
      <c r="B26" s="94">
        <v>11</v>
      </c>
      <c r="C26" s="38" t="str">
        <f>IF(D26="","",HLOOKUP(D26,ADMIN2026!$O$146:$Y$214,H26,FALSE))</f>
        <v/>
      </c>
      <c r="D26" s="38" t="str">
        <f>IF(E26="","",VLOOKUP(E26,ADMIN2026!$B$112:$D$141,2,FALSE))</f>
        <v/>
      </c>
      <c r="E26" s="4"/>
      <c r="F26" s="4"/>
      <c r="G26" s="6"/>
      <c r="H26" s="38" t="str">
        <f>IF(E26&gt;101,H14+2*I14,IF(E26&gt;10,H14+I14,IF(E26&gt;0,H14,"")))</f>
        <v/>
      </c>
      <c r="I26" s="38"/>
      <c r="J26" s="38">
        <f>VLOOKUP(B26,ADMIN2026!$B$64:$F$79,3,FALSE)*IF(G26="DQ",0,1)*IF(G26="DNF",0,1)*IF(G26="DNS",0,1)*IF(G26="",0,1)</f>
        <v>0</v>
      </c>
      <c r="K26" s="94">
        <f t="shared" si="26"/>
        <v>0</v>
      </c>
      <c r="L26" s="38">
        <f>IF(D26="",0,IF(G26="NT",0,IF(G26="DQ",0,IF(G26="DNF",0,IF(G26="DNS",0,IF(F26+G26&lt;0.1,0,IF(60*F26+G26&gt;VLOOKUP(A14,ADMIN2026!$G$91:$I$109,3,FALSE),0,ADMIN2026!$D$89)))))))</f>
        <v>0</v>
      </c>
      <c r="M26">
        <f t="shared" si="27"/>
        <v>0</v>
      </c>
      <c r="N26" s="8">
        <f t="shared" si="28"/>
        <v>0</v>
      </c>
      <c r="O26" s="8">
        <f t="shared" si="24"/>
        <v>0</v>
      </c>
      <c r="P26" s="8">
        <f t="shared" si="29"/>
        <v>0</v>
      </c>
      <c r="Q26" s="7">
        <f t="shared" si="30"/>
        <v>0</v>
      </c>
      <c r="R26" s="7">
        <f t="shared" si="31"/>
        <v>0</v>
      </c>
      <c r="S26" s="7">
        <f t="shared" si="31"/>
        <v>0</v>
      </c>
      <c r="T26" s="7">
        <f t="shared" si="31"/>
        <v>0</v>
      </c>
      <c r="U26" s="7">
        <f t="shared" si="31"/>
        <v>0</v>
      </c>
      <c r="V26" t="str">
        <f t="shared" si="32"/>
        <v/>
      </c>
      <c r="W26" t="str">
        <f t="shared" si="33"/>
        <v/>
      </c>
      <c r="X26" t="str">
        <f>IF(ADMIN2026!$G$8="Photo-finish timing",W26,V26)</f>
        <v/>
      </c>
      <c r="Y26" s="66" t="str">
        <f>IF(E26="","",IF(ADMIN2026!$G$8=ADMIN2026!$D$8,"",IF(P26&gt;0.5,"error 1/100th entry noted","")))</f>
        <v/>
      </c>
      <c r="AC26">
        <f t="shared" si="34"/>
        <v>0</v>
      </c>
      <c r="AD26">
        <f t="shared" si="25"/>
        <v>0</v>
      </c>
      <c r="AE26">
        <f t="shared" si="25"/>
        <v>0</v>
      </c>
      <c r="AF26">
        <f t="shared" si="25"/>
        <v>0</v>
      </c>
      <c r="AG26">
        <f t="shared" si="25"/>
        <v>0</v>
      </c>
      <c r="AH26">
        <f t="shared" si="25"/>
        <v>0</v>
      </c>
      <c r="AI26">
        <f t="shared" si="25"/>
        <v>0</v>
      </c>
      <c r="AJ26">
        <f t="shared" si="25"/>
        <v>0</v>
      </c>
    </row>
    <row r="27" spans="2:36">
      <c r="B27" s="94">
        <v>12</v>
      </c>
      <c r="C27" s="38" t="str">
        <f>IF(D27="","",HLOOKUP(D27,ADMIN2026!$O$146:$Y$214,H27,FALSE))</f>
        <v/>
      </c>
      <c r="D27" s="38" t="str">
        <f>IF(E27="","",VLOOKUP(E27,ADMIN2026!$B$112:$D$141,2,FALSE))</f>
        <v/>
      </c>
      <c r="E27" s="4"/>
      <c r="F27" s="4"/>
      <c r="G27" s="6"/>
      <c r="H27" s="38" t="str">
        <f>IF(E27&gt;101,H14+2*I14,IF(E27&gt;10,H14+I14,IF(E27&gt;0,H14,"")))</f>
        <v/>
      </c>
      <c r="I27" s="38"/>
      <c r="J27" s="38">
        <f>VLOOKUP(B27,ADMIN2026!$B$64:$F$79,3,FALSE)*IF(G27="DQ",0,1)*IF(G27="DNF",0,1)*IF(G27="DNS",0,1)*IF(G27="",0,1)</f>
        <v>0</v>
      </c>
      <c r="K27" s="94">
        <f t="shared" si="26"/>
        <v>0</v>
      </c>
      <c r="L27" s="38">
        <f>IF(D27="",0,IF(G27="NT",0,IF(G27="DQ",0,IF(G27="DNF",0,IF(G27="DNS",0,IF(F27+G27&lt;0.1,0,IF(60*F27+G27&gt;VLOOKUP(A14,ADMIN2026!$G$91:$I$109,3,FALSE),0,ADMIN2026!$D$89)))))))</f>
        <v>0</v>
      </c>
      <c r="M27">
        <f t="shared" si="27"/>
        <v>0</v>
      </c>
      <c r="N27" s="8">
        <f t="shared" si="28"/>
        <v>0</v>
      </c>
      <c r="O27" s="8">
        <f t="shared" si="24"/>
        <v>0</v>
      </c>
      <c r="P27" s="8">
        <f t="shared" si="29"/>
        <v>0</v>
      </c>
      <c r="Q27" s="7">
        <f t="shared" si="30"/>
        <v>0</v>
      </c>
      <c r="R27" s="7">
        <f t="shared" si="31"/>
        <v>0</v>
      </c>
      <c r="S27" s="7">
        <f t="shared" si="31"/>
        <v>0</v>
      </c>
      <c r="T27" s="7">
        <f t="shared" si="31"/>
        <v>0</v>
      </c>
      <c r="U27" s="7">
        <f t="shared" si="31"/>
        <v>0</v>
      </c>
      <c r="V27" t="str">
        <f t="shared" si="32"/>
        <v/>
      </c>
      <c r="W27" t="str">
        <f t="shared" si="33"/>
        <v/>
      </c>
      <c r="X27" t="str">
        <f>IF(ADMIN2026!$G$8="Photo-finish timing",W27,V27)</f>
        <v/>
      </c>
      <c r="Y27" s="66" t="str">
        <f>IF(E27="","",IF(ADMIN2026!$G$8=ADMIN2026!$D$8,"",IF(P27&gt;0.5,"error 1/100th entry noted","")))</f>
        <v/>
      </c>
      <c r="AC27">
        <f t="shared" si="34"/>
        <v>0</v>
      </c>
      <c r="AD27">
        <f t="shared" si="25"/>
        <v>0</v>
      </c>
      <c r="AE27">
        <f t="shared" si="25"/>
        <v>0</v>
      </c>
      <c r="AF27">
        <f t="shared" si="25"/>
        <v>0</v>
      </c>
      <c r="AG27">
        <f t="shared" si="25"/>
        <v>0</v>
      </c>
      <c r="AH27">
        <f t="shared" si="25"/>
        <v>0</v>
      </c>
      <c r="AI27">
        <f t="shared" si="25"/>
        <v>0</v>
      </c>
      <c r="AJ27">
        <f t="shared" si="25"/>
        <v>0</v>
      </c>
    </row>
    <row r="28" spans="2:36">
      <c r="B28" s="94">
        <v>13</v>
      </c>
      <c r="C28" s="38" t="str">
        <f>IF(D28="","",HLOOKUP(D28,ADMIN2026!$O$146:$Y$214,H28,FALSE))</f>
        <v/>
      </c>
      <c r="D28" s="38" t="str">
        <f>IF(E28="","",VLOOKUP(E28,ADMIN2026!$B$112:$D$141,2,FALSE))</f>
        <v/>
      </c>
      <c r="E28" s="4"/>
      <c r="F28" s="4"/>
      <c r="G28" s="6"/>
      <c r="H28" s="38" t="str">
        <f>IF(E28&gt;101,H14+2*I14,IF(E28&gt;10,H14+I14,IF(E28&gt;0,H14,"")))</f>
        <v/>
      </c>
      <c r="I28" s="38"/>
      <c r="J28" s="38">
        <f>VLOOKUP(B28,ADMIN2026!$B$64:$F$79,3,FALSE)*IF(G28="DQ",0,1)*IF(G28="DNF",0,1)*IF(G28="DNS",0,1)*IF(G28="",0,1)</f>
        <v>0</v>
      </c>
      <c r="K28" s="94">
        <f t="shared" si="26"/>
        <v>0</v>
      </c>
      <c r="L28" s="38">
        <f>IF(D28="",0,IF(G28="NT",0,IF(G28="DQ",0,IF(G28="DNF",0,IF(G28="DNS",0,IF(F28+G28&lt;0.1,0,IF(60*F28+G28&gt;VLOOKUP(A14,ADMIN2026!$G$91:$I$109,3,FALSE),0,ADMIN2026!$D$89)))))))</f>
        <v>0</v>
      </c>
      <c r="M28">
        <f t="shared" si="27"/>
        <v>0</v>
      </c>
      <c r="N28" s="8">
        <f t="shared" si="28"/>
        <v>0</v>
      </c>
      <c r="O28" s="8">
        <f t="shared" si="24"/>
        <v>0</v>
      </c>
      <c r="P28" s="8">
        <f t="shared" si="29"/>
        <v>0</v>
      </c>
      <c r="Q28" s="7">
        <f t="shared" si="30"/>
        <v>0</v>
      </c>
      <c r="R28" s="7">
        <f t="shared" si="31"/>
        <v>0</v>
      </c>
      <c r="S28" s="7">
        <f t="shared" si="31"/>
        <v>0</v>
      </c>
      <c r="T28" s="7">
        <f t="shared" si="31"/>
        <v>0</v>
      </c>
      <c r="U28" s="7">
        <f t="shared" si="31"/>
        <v>0</v>
      </c>
      <c r="V28" t="str">
        <f>IF(G28="DQ","DQ",IF(G28="NT","NT",IF(G28="DNF","DNF",IF(G28="DNS","DNS",IF(D28="","",IF(F28="",IF(M28&gt;0,CONCATENATE(R28,S28,".",T28),CONCATENATE(S28,".",T28)),CONCATENATE(Q28,":",R28,S28,".",T28)))))))</f>
        <v/>
      </c>
      <c r="W28" t="str">
        <f>IF(G28="DQ","DQ",IF(G28="NT","NT",IF(G28="DNF","DNF",IF(G28="DNS","DNS",IF(D28="","",IF(F28="",IF(M28&gt;0,CONCATENATE(R28,S28,".",T28,U28),CONCATENATE(S28,".",T28,U28)),CONCATENATE(Q28,":",R28,S28,".",T28,U28)))))))</f>
        <v/>
      </c>
      <c r="X28" t="str">
        <f>IF(ADMIN2026!$G$8="Photo-finish timing",W28,V28)</f>
        <v/>
      </c>
      <c r="Y28" s="66" t="str">
        <f>IF(E28="","",IF(ADMIN2026!$G$8=ADMIN2026!$D$8,"",IF(P28&gt;0.5,"error 1/100th entry noted","")))</f>
        <v/>
      </c>
      <c r="AC28">
        <f t="shared" si="34"/>
        <v>0</v>
      </c>
      <c r="AD28">
        <f t="shared" si="25"/>
        <v>0</v>
      </c>
      <c r="AE28">
        <f t="shared" si="25"/>
        <v>0</v>
      </c>
      <c r="AF28">
        <f t="shared" si="25"/>
        <v>0</v>
      </c>
      <c r="AG28">
        <f t="shared" si="25"/>
        <v>0</v>
      </c>
      <c r="AH28">
        <f t="shared" si="25"/>
        <v>0</v>
      </c>
      <c r="AI28">
        <f t="shared" si="25"/>
        <v>0</v>
      </c>
      <c r="AJ28">
        <f t="shared" si="25"/>
        <v>0</v>
      </c>
    </row>
    <row r="29" spans="2:36">
      <c r="B29" s="94">
        <v>14</v>
      </c>
      <c r="C29" s="38" t="str">
        <f>IF(D29="","",HLOOKUP(D29,ADMIN2026!$O$146:$Y$214,H29,FALSE))</f>
        <v/>
      </c>
      <c r="D29" s="38" t="str">
        <f>IF(E29="","",VLOOKUP(E29,ADMIN2026!$B$112:$D$141,2,FALSE))</f>
        <v/>
      </c>
      <c r="E29" s="4"/>
      <c r="F29" s="4"/>
      <c r="G29" s="6"/>
      <c r="H29" s="38" t="str">
        <f>IF(E29&gt;101,H14+2*I14,IF(E29&gt;10,H14+I14,IF(E29&gt;0,H14,"")))</f>
        <v/>
      </c>
      <c r="I29" s="38"/>
      <c r="J29" s="38">
        <f>VLOOKUP(B29,ADMIN2026!$B$64:$F$79,3,FALSE)*IF(G29="DQ",0,1)*IF(G29="DNF",0,1)*IF(G29="DNS",0,1)*IF(G29="",0,1)</f>
        <v>0</v>
      </c>
      <c r="K29" s="94">
        <f t="shared" si="26"/>
        <v>0</v>
      </c>
      <c r="L29" s="38">
        <f>IF(D29="",0,IF(G29="NT",0,IF(G29="DQ",0,IF(G29="DNF",0,IF(G29="DNS",0,IF(F29+G29&lt;0.1,0,IF(60*F29+G29&gt;VLOOKUP(A14,ADMIN2026!$G$91:$I$109,3,FALSE),0,ADMIN2026!$D$89)))))))</f>
        <v>0</v>
      </c>
      <c r="M29">
        <f t="shared" si="27"/>
        <v>0</v>
      </c>
      <c r="N29" s="8">
        <f t="shared" si="28"/>
        <v>0</v>
      </c>
      <c r="O29" s="8">
        <f t="shared" si="24"/>
        <v>0</v>
      </c>
      <c r="P29" s="8">
        <f t="shared" si="29"/>
        <v>0</v>
      </c>
      <c r="Q29" s="7">
        <f t="shared" si="30"/>
        <v>0</v>
      </c>
      <c r="R29" s="7">
        <f t="shared" si="31"/>
        <v>0</v>
      </c>
      <c r="S29" s="7">
        <f t="shared" si="31"/>
        <v>0</v>
      </c>
      <c r="T29" s="7">
        <f t="shared" si="31"/>
        <v>0</v>
      </c>
      <c r="U29" s="7">
        <f t="shared" si="31"/>
        <v>0</v>
      </c>
      <c r="V29" t="str">
        <f t="shared" si="32"/>
        <v/>
      </c>
      <c r="W29" t="str">
        <f t="shared" si="33"/>
        <v/>
      </c>
      <c r="X29" t="str">
        <f>IF(ADMIN2026!$G$8="Photo-finish timing",W29,V29)</f>
        <v/>
      </c>
      <c r="Y29" s="66" t="str">
        <f>IF(E29="","",IF(ADMIN2026!$G$8=ADMIN2026!$D$8,"",IF(P29&gt;0.5,"error 1/100th entry noted","")))</f>
        <v/>
      </c>
      <c r="AC29">
        <f t="shared" si="34"/>
        <v>0</v>
      </c>
      <c r="AD29">
        <f t="shared" si="25"/>
        <v>0</v>
      </c>
      <c r="AE29">
        <f t="shared" si="25"/>
        <v>0</v>
      </c>
      <c r="AF29">
        <f t="shared" si="25"/>
        <v>0</v>
      </c>
      <c r="AG29">
        <f t="shared" si="25"/>
        <v>0</v>
      </c>
      <c r="AH29">
        <f t="shared" si="25"/>
        <v>0</v>
      </c>
      <c r="AI29">
        <f t="shared" si="25"/>
        <v>0</v>
      </c>
      <c r="AJ29">
        <f t="shared" si="25"/>
        <v>0</v>
      </c>
    </row>
    <row r="30" spans="2:36">
      <c r="B30" s="94">
        <v>15</v>
      </c>
      <c r="C30" s="38" t="str">
        <f>IF(D30="","",HLOOKUP(D30,ADMIN2026!$O$146:$Y$214,H30,FALSE))</f>
        <v/>
      </c>
      <c r="D30" s="38" t="str">
        <f>IF(E30="","",VLOOKUP(E30,ADMIN2026!$B$112:$D$141,2,FALSE))</f>
        <v/>
      </c>
      <c r="E30" s="4"/>
      <c r="F30" s="4"/>
      <c r="G30" s="6"/>
      <c r="H30" s="38" t="str">
        <f>IF(E30&gt;101,H14+2*I14,IF(E30&gt;10,H14+I14,IF(E30&gt;0,H14,"")))</f>
        <v/>
      </c>
      <c r="I30" s="38"/>
      <c r="J30" s="38">
        <f>VLOOKUP(B30,ADMIN2026!$B$64:$F$79,3,FALSE)*IF(G30="DQ",0,1)*IF(G30="DNF",0,1)*IF(G30="DNS",0,1)*IF(G30="",0,1)</f>
        <v>0</v>
      </c>
      <c r="K30" s="94">
        <f t="shared" si="26"/>
        <v>0</v>
      </c>
      <c r="L30" s="38">
        <f>IF(D30="",0,IF(G30="NT",0,IF(G30="DQ",0,IF(G30="DNF",0,IF(G30="DNS",0,IF(F30+G30&lt;0.1,0,IF(60*F30+G30&gt;VLOOKUP(A14,ADMIN2026!$G$91:$I$109,3,FALSE),0,ADMIN2026!$D$89)))))))</f>
        <v>0</v>
      </c>
      <c r="M30">
        <f t="shared" si="27"/>
        <v>0</v>
      </c>
      <c r="N30" s="8">
        <f t="shared" si="28"/>
        <v>0</v>
      </c>
      <c r="O30" s="8">
        <f t="shared" si="24"/>
        <v>0</v>
      </c>
      <c r="P30" s="8">
        <f t="shared" si="29"/>
        <v>0</v>
      </c>
      <c r="Q30" s="7">
        <f t="shared" si="30"/>
        <v>0</v>
      </c>
      <c r="R30" s="7">
        <f t="shared" si="31"/>
        <v>0</v>
      </c>
      <c r="S30" s="7">
        <f t="shared" si="31"/>
        <v>0</v>
      </c>
      <c r="T30" s="7">
        <f t="shared" si="31"/>
        <v>0</v>
      </c>
      <c r="U30" s="7">
        <f t="shared" si="31"/>
        <v>0</v>
      </c>
      <c r="V30" t="str">
        <f t="shared" si="32"/>
        <v/>
      </c>
      <c r="W30" t="str">
        <f t="shared" si="33"/>
        <v/>
      </c>
      <c r="X30" t="str">
        <f>IF(ADMIN2026!$G$8="Photo-finish timing",W30,V30)</f>
        <v/>
      </c>
      <c r="Y30" s="66" t="str">
        <f>IF(E30="","",IF(ADMIN2026!$G$8=ADMIN2026!$D$8,"",IF(P30&gt;0.5,"error 1/100th entry noted","")))</f>
        <v/>
      </c>
      <c r="AC30">
        <f t="shared" si="34"/>
        <v>0</v>
      </c>
      <c r="AD30">
        <f t="shared" si="25"/>
        <v>0</v>
      </c>
      <c r="AE30">
        <f t="shared" si="25"/>
        <v>0</v>
      </c>
      <c r="AF30">
        <f t="shared" si="25"/>
        <v>0</v>
      </c>
      <c r="AG30">
        <f t="shared" si="25"/>
        <v>0</v>
      </c>
      <c r="AH30">
        <f t="shared" si="25"/>
        <v>0</v>
      </c>
      <c r="AI30">
        <f t="shared" si="25"/>
        <v>0</v>
      </c>
      <c r="AJ30">
        <f t="shared" si="25"/>
        <v>0</v>
      </c>
    </row>
    <row r="31" spans="2:36">
      <c r="B31" s="94">
        <v>16</v>
      </c>
      <c r="C31" s="38" t="str">
        <f>IF(D31="","",HLOOKUP(D31,ADMIN2026!$O$146:$Y$214,H31,FALSE))</f>
        <v/>
      </c>
      <c r="D31" s="38" t="str">
        <f>IF(E31="","",VLOOKUP(E31,ADMIN2026!$B$112:$D$141,2,FALSE))</f>
        <v/>
      </c>
      <c r="E31" s="4"/>
      <c r="F31" s="4"/>
      <c r="G31" s="6"/>
      <c r="H31" s="38" t="str">
        <f>IF(E31&gt;101,H14+2*I14,IF(E31&gt;10,H14+I14,IF(E31&gt;0,H14,"")))</f>
        <v/>
      </c>
      <c r="I31" s="38"/>
      <c r="J31" s="38">
        <f>VLOOKUP(B31,ADMIN2026!$B$64:$F$79,3,FALSE)*IF(G31="DQ",0,1)*IF(G31="DNF",0,1)*IF(G31="DNS",0,1)*IF(G31="",0,1)</f>
        <v>0</v>
      </c>
      <c r="K31" s="94">
        <f t="shared" si="26"/>
        <v>0</v>
      </c>
      <c r="L31" s="38">
        <f>IF(D31="",0,IF(G31="NT",0,IF(G31="DQ",0,IF(G31="DNF",0,IF(G31="DNS",0,IF(F31+G31&lt;0.1,0,IF(60*F31+G31&gt;VLOOKUP(A14,ADMIN2026!$G$91:$I$109,3,FALSE),0,ADMIN2026!$D$89)))))))</f>
        <v>0</v>
      </c>
      <c r="M31">
        <f t="shared" si="27"/>
        <v>0</v>
      </c>
      <c r="N31" s="8">
        <f t="shared" si="28"/>
        <v>0</v>
      </c>
      <c r="O31" s="8">
        <f t="shared" si="24"/>
        <v>0</v>
      </c>
      <c r="P31" s="8">
        <f t="shared" si="29"/>
        <v>0</v>
      </c>
      <c r="Q31" s="7">
        <f t="shared" si="30"/>
        <v>0</v>
      </c>
      <c r="R31" s="7">
        <f t="shared" si="31"/>
        <v>0</v>
      </c>
      <c r="S31" s="7">
        <f t="shared" si="31"/>
        <v>0</v>
      </c>
      <c r="T31" s="7">
        <f t="shared" si="31"/>
        <v>0</v>
      </c>
      <c r="U31" s="7">
        <f t="shared" si="31"/>
        <v>0</v>
      </c>
      <c r="V31" t="str">
        <f t="shared" si="32"/>
        <v/>
      </c>
      <c r="W31" t="str">
        <f t="shared" si="33"/>
        <v/>
      </c>
      <c r="X31" t="str">
        <f>IF(ADMIN2026!$G$8="Photo-finish timing",W31,V31)</f>
        <v/>
      </c>
      <c r="Y31" s="66" t="str">
        <f>IF(E31="","",IF(ADMIN2026!$G$8=ADMIN2026!$D$8,"",IF(P31&gt;0.5,"error 1/100th entry noted","")))</f>
        <v/>
      </c>
      <c r="AC31">
        <f t="shared" si="34"/>
        <v>0</v>
      </c>
      <c r="AD31">
        <f t="shared" si="25"/>
        <v>0</v>
      </c>
      <c r="AE31">
        <f t="shared" si="25"/>
        <v>0</v>
      </c>
      <c r="AF31">
        <f t="shared" si="25"/>
        <v>0</v>
      </c>
      <c r="AG31">
        <f t="shared" si="25"/>
        <v>0</v>
      </c>
      <c r="AH31">
        <f t="shared" si="25"/>
        <v>0</v>
      </c>
      <c r="AI31">
        <f t="shared" si="25"/>
        <v>0</v>
      </c>
      <c r="AJ31">
        <f t="shared" si="25"/>
        <v>0</v>
      </c>
    </row>
    <row r="34" spans="1:36">
      <c r="A34" s="62" t="s">
        <v>0</v>
      </c>
      <c r="B34" s="62" t="s">
        <v>0</v>
      </c>
      <c r="C34" s="62">
        <f>VLOOKUP(PRINTOUT!$B$3,ADMIN2026!$B$83:$D$87,2,FALSE)</f>
        <v>5000</v>
      </c>
      <c r="D34" s="62" t="s">
        <v>58</v>
      </c>
      <c r="E34" s="3"/>
      <c r="F34" s="3"/>
      <c r="G34" s="67"/>
      <c r="H34" s="3" t="s">
        <v>66</v>
      </c>
      <c r="I34" s="3" t="s">
        <v>67</v>
      </c>
      <c r="J34" s="3"/>
      <c r="K34" s="3"/>
      <c r="L34" s="3"/>
      <c r="M34" s="3"/>
      <c r="N34" s="3"/>
      <c r="O34" s="3"/>
      <c r="P34" s="3"/>
      <c r="Q34" s="3"/>
      <c r="R34" s="3"/>
      <c r="S34" s="3"/>
      <c r="T34" s="3"/>
      <c r="U34" s="3"/>
      <c r="V34" s="3"/>
      <c r="W34" s="3"/>
      <c r="X34" s="3"/>
      <c r="Y34" s="3"/>
      <c r="Z34" s="3"/>
      <c r="AA34" s="3"/>
    </row>
    <row r="35" spans="1:36">
      <c r="A35" s="3">
        <f>C34</f>
        <v>5000</v>
      </c>
      <c r="B35" s="37" t="s">
        <v>51</v>
      </c>
      <c r="C35" s="37"/>
      <c r="D35" s="37"/>
      <c r="E35" s="37"/>
      <c r="F35" s="37" t="s">
        <v>76</v>
      </c>
      <c r="G35" s="63" t="s">
        <v>77</v>
      </c>
      <c r="H35" s="37">
        <f>VLOOKUP(A35,ADMIN2026!$B$146:$M$166,12,FALSE)</f>
        <v>9</v>
      </c>
      <c r="I35" s="37">
        <f>$I$3</f>
        <v>24</v>
      </c>
      <c r="J35" s="37" t="s">
        <v>79</v>
      </c>
      <c r="K35" s="37" t="s">
        <v>59</v>
      </c>
      <c r="L35" s="37" t="s">
        <v>83</v>
      </c>
      <c r="M35" s="3" t="s">
        <v>132</v>
      </c>
      <c r="N35" s="3" t="s">
        <v>132</v>
      </c>
      <c r="O35" s="3" t="s">
        <v>133</v>
      </c>
      <c r="P35" s="3" t="s">
        <v>193</v>
      </c>
      <c r="Q35" s="3" t="s">
        <v>137</v>
      </c>
      <c r="R35" s="3" t="s">
        <v>192</v>
      </c>
      <c r="S35" s="3" t="s">
        <v>134</v>
      </c>
      <c r="T35" s="3" t="s">
        <v>135</v>
      </c>
      <c r="U35" s="3" t="s">
        <v>194</v>
      </c>
      <c r="V35" s="3" t="s">
        <v>195</v>
      </c>
      <c r="W35" s="3" t="s">
        <v>197</v>
      </c>
      <c r="X35" s="3" t="s">
        <v>136</v>
      </c>
      <c r="Y35" s="3" t="s">
        <v>236</v>
      </c>
      <c r="Z35" s="3"/>
      <c r="AA35" s="3"/>
    </row>
    <row r="36" spans="1:36">
      <c r="A36" s="64" t="s">
        <v>27</v>
      </c>
      <c r="B36" s="37" t="s">
        <v>59</v>
      </c>
      <c r="C36" s="37" t="s">
        <v>60</v>
      </c>
      <c r="D36" s="37" t="s">
        <v>61</v>
      </c>
      <c r="E36" s="37" t="s">
        <v>108</v>
      </c>
      <c r="F36" s="37" t="s">
        <v>78</v>
      </c>
      <c r="G36" s="63" t="s">
        <v>99</v>
      </c>
      <c r="H36" s="37" t="s">
        <v>65</v>
      </c>
      <c r="I36" s="37"/>
      <c r="J36" s="37" t="s">
        <v>80</v>
      </c>
      <c r="K36" s="37" t="s">
        <v>80</v>
      </c>
      <c r="L36" s="37" t="s">
        <v>80</v>
      </c>
      <c r="M36" s="3" t="s">
        <v>192</v>
      </c>
      <c r="N36" s="3" t="s">
        <v>130</v>
      </c>
      <c r="O36" s="3" t="s">
        <v>130</v>
      </c>
      <c r="P36" s="3" t="s">
        <v>130</v>
      </c>
      <c r="Q36" s="3" t="s">
        <v>131</v>
      </c>
      <c r="R36" s="3" t="s">
        <v>131</v>
      </c>
      <c r="S36" s="3" t="s">
        <v>131</v>
      </c>
      <c r="T36" s="3" t="s">
        <v>131</v>
      </c>
      <c r="U36" s="3" t="s">
        <v>131</v>
      </c>
      <c r="V36" s="3" t="s">
        <v>196</v>
      </c>
      <c r="W36" s="3" t="s">
        <v>196</v>
      </c>
      <c r="X36" s="3" t="s">
        <v>146</v>
      </c>
      <c r="Y36" s="3" t="s">
        <v>237</v>
      </c>
      <c r="Z36" s="3"/>
      <c r="AA36" s="3"/>
      <c r="AC36" t="str">
        <f>ADMIN2026!$D$12</f>
        <v>B&amp;R</v>
      </c>
      <c r="AD36" t="str">
        <f>ADMIN2026!$D$13</f>
        <v>Chelt</v>
      </c>
      <c r="AE36" t="str">
        <f>ADMIN2026!$D$14</f>
        <v>D&amp;S</v>
      </c>
      <c r="AF36" t="str">
        <f>ADMIN2026!$D$15</f>
        <v>HereF</v>
      </c>
      <c r="AG36" t="str">
        <f>ADMIN2026!$D$16</f>
        <v>K&amp;S</v>
      </c>
      <c r="AH36" t="str">
        <f>ADMIN2026!$D$17</f>
        <v>Tipton</v>
      </c>
      <c r="AI36" t="str">
        <f>ADMIN2026!$D$18</f>
        <v>Worc</v>
      </c>
      <c r="AJ36" t="str">
        <f>ADMIN2026!$D$19</f>
        <v>Yate</v>
      </c>
    </row>
    <row r="37" spans="1:36">
      <c r="B37" s="94">
        <v>1</v>
      </c>
      <c r="C37" s="38" t="str">
        <f>IF(D37="","",HLOOKUP(D37,ADMIN2026!$O$146:$Y$214,H37,FALSE))</f>
        <v/>
      </c>
      <c r="D37" s="38" t="str">
        <f>IF(E37="","",VLOOKUP(E37,ADMIN2026!$B$112:$D$141,2,FALSE))</f>
        <v/>
      </c>
      <c r="E37" s="4"/>
      <c r="F37" s="4"/>
      <c r="G37" s="6"/>
      <c r="H37" s="38" t="str">
        <f>IF(E37&gt;101,H35+2*I35,IF(E37&gt;10,H35+I35,IF(E37&gt;0,H35,"")))</f>
        <v/>
      </c>
      <c r="I37" s="38"/>
      <c r="J37" s="38">
        <f>VLOOKUP(B37,ADMIN2026!$B$64:$E$73,2,FALSE)*IF(G37="DQ",0,1)*IF(G37="DNF",0,1)*IF(G37="DNS",0,1)*IF(G37="",0,1)</f>
        <v>0</v>
      </c>
      <c r="K37" s="94">
        <f>J37</f>
        <v>0</v>
      </c>
      <c r="L37" s="38">
        <f>IF(D37="",0,IF(G37="NT",0,IF(G37="DQ",0,IF(G37="DNF",0,IF(G37="DNS",0,IF(F37+G37&lt;0.1,0,IF(60*F37+G37&gt;VLOOKUP(A35,ADMIN2026!$G$91:$I$109,3,FALSE),0,ADMIN2026!$D$89)))))))</f>
        <v>0</v>
      </c>
      <c r="M37">
        <f>INT(G37/10)</f>
        <v>0</v>
      </c>
      <c r="N37" s="8">
        <f>INT(G37)-10*M37</f>
        <v>0</v>
      </c>
      <c r="O37" s="8">
        <f t="shared" ref="O37:O44" si="35">INT((INT(10*(G37-N37-10*M37)+0.001))/1)</f>
        <v>0</v>
      </c>
      <c r="P37" s="8">
        <f>INT(100*(G37-N37-10*M37-O37/10)+0.5)</f>
        <v>0</v>
      </c>
      <c r="Q37" s="7">
        <f>F37</f>
        <v>0</v>
      </c>
      <c r="R37" s="7">
        <f>M37</f>
        <v>0</v>
      </c>
      <c r="S37" s="7">
        <f>N37</f>
        <v>0</v>
      </c>
      <c r="T37" s="7">
        <f>O37</f>
        <v>0</v>
      </c>
      <c r="U37" s="7">
        <f>P37</f>
        <v>0</v>
      </c>
      <c r="V37" t="str">
        <f>IF(G37="DQ","DQ",IF(G37="NT","NT",IF(G37="DNF","DNF",IF(G37="DNS","DNS",IF(D37="","",IF(F37="",IF(M37&gt;0,CONCATENATE(R37,S37,".",T37),CONCATENATE(S37,".",T37)),CONCATENATE(Q37,":",R37,S37,".",T37)))))))</f>
        <v/>
      </c>
      <c r="W37" t="str">
        <f>IF(G37="DQ","DQ",IF(G37="NT","NT",IF(G37="DNF","DNF",IF(G37="DNS","DNS",IF(D37="","",IF(F37="",IF(M37&gt;0,CONCATENATE(R37,S37,".",T37,U37),CONCATENATE(S37,".",T37,U37)),CONCATENATE(Q37,":",R37,S37,".",T37,U37)))))))</f>
        <v/>
      </c>
      <c r="X37" t="str">
        <f>IF(ADMIN2026!$G$8="Photo-finish timing",W37,V37)</f>
        <v/>
      </c>
      <c r="Y37" s="66" t="str">
        <f>IF(E37="","",IF(ADMIN2026!$G$8=ADMIN2026!$D$8,"",IF(P37&gt;0.5,"error 1/100th entry noted","")))</f>
        <v/>
      </c>
      <c r="AC37">
        <f>IF($D37=AC$1,$K37+$L37,0)</f>
        <v>0</v>
      </c>
      <c r="AD37">
        <f t="shared" ref="AD37:AJ44" si="36">IF($D37=AD$1,$K37+$L37,0)</f>
        <v>0</v>
      </c>
      <c r="AE37">
        <f t="shared" si="36"/>
        <v>0</v>
      </c>
      <c r="AF37">
        <f t="shared" si="36"/>
        <v>0</v>
      </c>
      <c r="AG37">
        <f t="shared" si="36"/>
        <v>0</v>
      </c>
      <c r="AH37">
        <f t="shared" si="36"/>
        <v>0</v>
      </c>
      <c r="AI37">
        <f t="shared" si="36"/>
        <v>0</v>
      </c>
      <c r="AJ37">
        <f t="shared" si="36"/>
        <v>0</v>
      </c>
    </row>
    <row r="38" spans="1:36">
      <c r="B38" s="94">
        <v>2</v>
      </c>
      <c r="C38" s="38" t="str">
        <f>IF(D38="","",HLOOKUP(D38,ADMIN2026!$O$146:$Y$214,H38,FALSE))</f>
        <v/>
      </c>
      <c r="D38" s="38" t="str">
        <f>IF(E38="","",VLOOKUP(E38,ADMIN2026!$B$112:$D$141,2,FALSE))</f>
        <v/>
      </c>
      <c r="E38" s="4"/>
      <c r="F38" s="4"/>
      <c r="G38" s="6"/>
      <c r="H38" s="38" t="str">
        <f>IF(E38&gt;101,H35+2*I35,IF(E38&gt;10,H35+I35,IF(E38&gt;0,H35,"")))</f>
        <v/>
      </c>
      <c r="I38" s="38"/>
      <c r="J38" s="38">
        <f>VLOOKUP(B38,ADMIN2026!$B$64:$E$73,2,FALSE)*IF(G38="DQ",0,1)*IF(G38="DNF",0,1)*IF(G38="DNS",0,1)*IF(G38="",0,1)</f>
        <v>0</v>
      </c>
      <c r="K38" s="94">
        <f t="shared" ref="K38:K44" si="37">J38</f>
        <v>0</v>
      </c>
      <c r="L38" s="38">
        <f>IF(D38="",0,IF(G38="NT",0,IF(G38="DQ",0,IF(G38="DNF",0,IF(G38="DNS",0,IF(F38+G38&lt;0.1,0,IF(60*F38+G38&gt;VLOOKUP(A35,ADMIN2026!$G$91:$I$109,3,FALSE),0,ADMIN2026!$D$89)))))))</f>
        <v>0</v>
      </c>
      <c r="M38">
        <f t="shared" ref="M38:M44" si="38">INT(G38/10)</f>
        <v>0</v>
      </c>
      <c r="N38" s="8">
        <f t="shared" ref="N38:N44" si="39">INT(G38)-10*M38</f>
        <v>0</v>
      </c>
      <c r="O38" s="8">
        <f t="shared" si="35"/>
        <v>0</v>
      </c>
      <c r="P38" s="8">
        <f t="shared" ref="P38:P44" si="40">INT(100*(G38-N38-10*M38-O38/10)+0.5)</f>
        <v>0</v>
      </c>
      <c r="Q38" s="7">
        <f t="shared" ref="Q38:Q44" si="41">F38</f>
        <v>0</v>
      </c>
      <c r="R38" s="7">
        <f t="shared" ref="R38:U44" si="42">M38</f>
        <v>0</v>
      </c>
      <c r="S38" s="7">
        <f t="shared" si="42"/>
        <v>0</v>
      </c>
      <c r="T38" s="7">
        <f t="shared" si="42"/>
        <v>0</v>
      </c>
      <c r="U38" s="7">
        <f t="shared" si="42"/>
        <v>0</v>
      </c>
      <c r="V38" t="str">
        <f t="shared" ref="V38:V44" si="43">IF(G38="DQ","DQ",IF(G38="NT","NT",IF(G38="DNF","DNF",IF(G38="DNS","DNS",IF(D38="","",IF(F38="",IF(M38&gt;0,CONCATENATE(R38,S38,".",T38),CONCATENATE(S38,".",T38)),CONCATENATE(Q38,":",R38,S38,".",T38)))))))</f>
        <v/>
      </c>
      <c r="W38" t="str">
        <f t="shared" ref="W38:W44" si="44">IF(G38="DQ","DQ",IF(G38="NT","NT",IF(G38="DNF","DNF",IF(G38="DNS","DNS",IF(D38="","",IF(F38="",IF(M38&gt;0,CONCATENATE(R38,S38,".",T38,U38),CONCATENATE(S38,".",T38,U38)),CONCATENATE(Q38,":",R38,S38,".",T38,U38)))))))</f>
        <v/>
      </c>
      <c r="X38" t="str">
        <f>IF(ADMIN2026!$G$8="Photo-finish timing",W38,V38)</f>
        <v/>
      </c>
      <c r="Y38" s="66" t="str">
        <f>IF(E38="","",IF(ADMIN2026!$G$8=ADMIN2026!$D$8,"",IF(P38&gt;0.5,"error 1/100th entry noted","")))</f>
        <v/>
      </c>
      <c r="AC38">
        <f t="shared" ref="AC38:AC44" si="45">IF($D38=AC$1,$K38+$L38,0)</f>
        <v>0</v>
      </c>
      <c r="AD38">
        <f t="shared" si="36"/>
        <v>0</v>
      </c>
      <c r="AE38">
        <f t="shared" si="36"/>
        <v>0</v>
      </c>
      <c r="AF38">
        <f t="shared" si="36"/>
        <v>0</v>
      </c>
      <c r="AG38">
        <f t="shared" si="36"/>
        <v>0</v>
      </c>
      <c r="AH38">
        <f t="shared" si="36"/>
        <v>0</v>
      </c>
      <c r="AI38">
        <f t="shared" si="36"/>
        <v>0</v>
      </c>
      <c r="AJ38">
        <f t="shared" si="36"/>
        <v>0</v>
      </c>
    </row>
    <row r="39" spans="1:36">
      <c r="B39" s="94">
        <v>3</v>
      </c>
      <c r="C39" s="38" t="str">
        <f>IF(D39="","",HLOOKUP(D39,ADMIN2026!$O$146:$Y$214,H39,FALSE))</f>
        <v/>
      </c>
      <c r="D39" s="38" t="str">
        <f>IF(E39="","",VLOOKUP(E39,ADMIN2026!$B$112:$D$141,2,FALSE))</f>
        <v/>
      </c>
      <c r="E39" s="4"/>
      <c r="F39" s="4"/>
      <c r="G39" s="6"/>
      <c r="H39" s="38" t="str">
        <f>IF(E39&gt;101,H35+2*I35,IF(E39&gt;10,H35+I35,IF(E39&gt;0,H35,"")))</f>
        <v/>
      </c>
      <c r="I39" s="38"/>
      <c r="J39" s="38">
        <f>VLOOKUP(B39,ADMIN2026!$B$64:$E$73,2,FALSE)*IF(G39="DQ",0,1)*IF(G39="DNF",0,1)*IF(G39="DNS",0,1)*IF(G39="",0,1)</f>
        <v>0</v>
      </c>
      <c r="K39" s="94">
        <f t="shared" si="37"/>
        <v>0</v>
      </c>
      <c r="L39" s="38">
        <f>IF(D39="",0,IF(G39="NT",0,IF(G39="DQ",0,IF(G39="DNF",0,IF(G39="DNS",0,IF(F39+G39&lt;0.1,0,IF(60*F39+G39&gt;VLOOKUP(A35,ADMIN2026!$G$91:$I$109,3,FALSE),0,ADMIN2026!$D$89)))))))</f>
        <v>0</v>
      </c>
      <c r="M39">
        <f t="shared" si="38"/>
        <v>0</v>
      </c>
      <c r="N39" s="8">
        <f t="shared" si="39"/>
        <v>0</v>
      </c>
      <c r="O39" s="8">
        <f t="shared" si="35"/>
        <v>0</v>
      </c>
      <c r="P39" s="8">
        <f t="shared" si="40"/>
        <v>0</v>
      </c>
      <c r="Q39" s="7">
        <f t="shared" si="41"/>
        <v>0</v>
      </c>
      <c r="R39" s="7">
        <f t="shared" si="42"/>
        <v>0</v>
      </c>
      <c r="S39" s="7">
        <f t="shared" si="42"/>
        <v>0</v>
      </c>
      <c r="T39" s="7">
        <f t="shared" si="42"/>
        <v>0</v>
      </c>
      <c r="U39" s="7">
        <f t="shared" si="42"/>
        <v>0</v>
      </c>
      <c r="V39" t="str">
        <f t="shared" si="43"/>
        <v/>
      </c>
      <c r="W39" t="str">
        <f t="shared" si="44"/>
        <v/>
      </c>
      <c r="X39" t="str">
        <f>IF(ADMIN2026!$G$8="Photo-finish timing",W39,V39)</f>
        <v/>
      </c>
      <c r="Y39" s="66" t="str">
        <f>IF(E39="","",IF(ADMIN2026!$G$8=ADMIN2026!$D$8,"",IF(P39&gt;0.5,"error 1/100th entry noted","")))</f>
        <v/>
      </c>
      <c r="AC39">
        <f t="shared" si="45"/>
        <v>0</v>
      </c>
      <c r="AD39">
        <f t="shared" si="36"/>
        <v>0</v>
      </c>
      <c r="AE39">
        <f t="shared" si="36"/>
        <v>0</v>
      </c>
      <c r="AF39">
        <f t="shared" si="36"/>
        <v>0</v>
      </c>
      <c r="AG39">
        <f t="shared" si="36"/>
        <v>0</v>
      </c>
      <c r="AH39">
        <f t="shared" si="36"/>
        <v>0</v>
      </c>
      <c r="AI39">
        <f t="shared" si="36"/>
        <v>0</v>
      </c>
      <c r="AJ39">
        <f t="shared" si="36"/>
        <v>0</v>
      </c>
    </row>
    <row r="40" spans="1:36">
      <c r="B40" s="94">
        <v>4</v>
      </c>
      <c r="C40" s="38" t="str">
        <f>IF(D40="","",HLOOKUP(D40,ADMIN2026!$O$146:$Y$214,H40,FALSE))</f>
        <v/>
      </c>
      <c r="D40" s="38" t="str">
        <f>IF(E40="","",VLOOKUP(E40,ADMIN2026!$B$112:$D$141,2,FALSE))</f>
        <v/>
      </c>
      <c r="E40" s="4"/>
      <c r="F40" s="4"/>
      <c r="G40" s="6"/>
      <c r="H40" s="38" t="str">
        <f>IF(E40&gt;101,H35+2*I35,IF(E40&gt;10,H35+I35,IF(E40&gt;0,H35,"")))</f>
        <v/>
      </c>
      <c r="I40" s="38"/>
      <c r="J40" s="38">
        <f>VLOOKUP(B40,ADMIN2026!$B$64:$E$73,2,FALSE)*IF(G40="DQ",0,1)*IF(G40="DNF",0,1)*IF(G40="DNS",0,1)*IF(G40="",0,1)</f>
        <v>0</v>
      </c>
      <c r="K40" s="94">
        <f t="shared" si="37"/>
        <v>0</v>
      </c>
      <c r="L40" s="38">
        <f>IF(D40="",0,IF(G40="NT",0,IF(G40="DQ",0,IF(G40="DNF",0,IF(G40="DNS",0,IF(F40+G40&lt;0.1,0,IF(60*F40+G40&gt;VLOOKUP(A35,ADMIN2026!$G$91:$I$109,3,FALSE),0,ADMIN2026!$D$89)))))))</f>
        <v>0</v>
      </c>
      <c r="M40">
        <f t="shared" si="38"/>
        <v>0</v>
      </c>
      <c r="N40" s="8">
        <f t="shared" si="39"/>
        <v>0</v>
      </c>
      <c r="O40" s="8">
        <f t="shared" si="35"/>
        <v>0</v>
      </c>
      <c r="P40" s="8">
        <f t="shared" si="40"/>
        <v>0</v>
      </c>
      <c r="Q40" s="7">
        <f t="shared" si="41"/>
        <v>0</v>
      </c>
      <c r="R40" s="7">
        <f t="shared" si="42"/>
        <v>0</v>
      </c>
      <c r="S40" s="7">
        <f t="shared" si="42"/>
        <v>0</v>
      </c>
      <c r="T40" s="7">
        <f t="shared" si="42"/>
        <v>0</v>
      </c>
      <c r="U40" s="7">
        <f t="shared" si="42"/>
        <v>0</v>
      </c>
      <c r="V40" t="str">
        <f t="shared" si="43"/>
        <v/>
      </c>
      <c r="W40" t="str">
        <f t="shared" si="44"/>
        <v/>
      </c>
      <c r="X40" t="str">
        <f>IF(ADMIN2026!$G$8="Photo-finish timing",W40,V40)</f>
        <v/>
      </c>
      <c r="Y40" s="66" t="str">
        <f>IF(E40="","",IF(ADMIN2026!$G$8=ADMIN2026!$D$8,"",IF(P40&gt;0.5,"error 1/100th entry noted","")))</f>
        <v/>
      </c>
      <c r="AC40">
        <f t="shared" si="45"/>
        <v>0</v>
      </c>
      <c r="AD40">
        <f t="shared" si="36"/>
        <v>0</v>
      </c>
      <c r="AE40">
        <f t="shared" si="36"/>
        <v>0</v>
      </c>
      <c r="AF40">
        <f t="shared" si="36"/>
        <v>0</v>
      </c>
      <c r="AG40">
        <f t="shared" si="36"/>
        <v>0</v>
      </c>
      <c r="AH40">
        <f t="shared" si="36"/>
        <v>0</v>
      </c>
      <c r="AI40">
        <f t="shared" si="36"/>
        <v>0</v>
      </c>
      <c r="AJ40">
        <f t="shared" si="36"/>
        <v>0</v>
      </c>
    </row>
    <row r="41" spans="1:36">
      <c r="B41" s="94">
        <v>5</v>
      </c>
      <c r="C41" s="38" t="str">
        <f>IF(D41="","",HLOOKUP(D41,ADMIN2026!$O$146:$Y$214,H41,FALSE))</f>
        <v/>
      </c>
      <c r="D41" s="38" t="str">
        <f>IF(E41="","",VLOOKUP(E41,ADMIN2026!$B$112:$D$141,2,FALSE))</f>
        <v/>
      </c>
      <c r="E41" s="4"/>
      <c r="F41" s="4"/>
      <c r="G41" s="6"/>
      <c r="H41" s="38" t="str">
        <f>IF(E41&gt;101,H35+2*I35,IF(E41&gt;10,H35+I35,IF(E41&gt;0,H35,"")))</f>
        <v/>
      </c>
      <c r="I41" s="38"/>
      <c r="J41" s="38">
        <f>VLOOKUP(B41,ADMIN2026!$B$64:$E$73,2,FALSE)*IF(G41="DQ",0,1)*IF(G41="DNF",0,1)*IF(G41="DNS",0,1)*IF(G41="",0,1)</f>
        <v>0</v>
      </c>
      <c r="K41" s="94">
        <f t="shared" si="37"/>
        <v>0</v>
      </c>
      <c r="L41" s="38">
        <f>IF(D41="",0,IF(G41="NT",0,IF(G41="DQ",0,IF(G41="DNF",0,IF(G41="DNS",0,IF(F41+G41&lt;0.1,0,IF(60*F41+G41&gt;VLOOKUP(A35,ADMIN2026!$G$91:$I$109,3,FALSE),0,ADMIN2026!$D$89)))))))</f>
        <v>0</v>
      </c>
      <c r="M41">
        <f t="shared" si="38"/>
        <v>0</v>
      </c>
      <c r="N41" s="8">
        <f t="shared" si="39"/>
        <v>0</v>
      </c>
      <c r="O41" s="8">
        <f t="shared" si="35"/>
        <v>0</v>
      </c>
      <c r="P41" s="8">
        <f t="shared" si="40"/>
        <v>0</v>
      </c>
      <c r="Q41" s="7">
        <f t="shared" si="41"/>
        <v>0</v>
      </c>
      <c r="R41" s="7">
        <f t="shared" si="42"/>
        <v>0</v>
      </c>
      <c r="S41" s="7">
        <f t="shared" si="42"/>
        <v>0</v>
      </c>
      <c r="T41" s="7">
        <f t="shared" si="42"/>
        <v>0</v>
      </c>
      <c r="U41" s="7">
        <f t="shared" si="42"/>
        <v>0</v>
      </c>
      <c r="V41" t="str">
        <f t="shared" si="43"/>
        <v/>
      </c>
      <c r="W41" t="str">
        <f t="shared" si="44"/>
        <v/>
      </c>
      <c r="X41" t="str">
        <f>IF(ADMIN2026!$G$8="Photo-finish timing",W41,V41)</f>
        <v/>
      </c>
      <c r="Y41" s="66" t="str">
        <f>IF(E41="","",IF(ADMIN2026!$G$8=ADMIN2026!$D$8,"",IF(P41&gt;0.5,"error 1/100th entry noted","")))</f>
        <v/>
      </c>
      <c r="AC41">
        <f t="shared" si="45"/>
        <v>0</v>
      </c>
      <c r="AD41">
        <f t="shared" si="36"/>
        <v>0</v>
      </c>
      <c r="AE41">
        <f t="shared" si="36"/>
        <v>0</v>
      </c>
      <c r="AF41">
        <f t="shared" si="36"/>
        <v>0</v>
      </c>
      <c r="AG41">
        <f t="shared" si="36"/>
        <v>0</v>
      </c>
      <c r="AH41">
        <f t="shared" si="36"/>
        <v>0</v>
      </c>
      <c r="AI41">
        <f t="shared" si="36"/>
        <v>0</v>
      </c>
      <c r="AJ41">
        <f t="shared" si="36"/>
        <v>0</v>
      </c>
    </row>
    <row r="42" spans="1:36">
      <c r="B42" s="94">
        <v>6</v>
      </c>
      <c r="C42" s="38" t="str">
        <f>IF(D42="","",HLOOKUP(D42,ADMIN2026!$O$146:$Y$214,H42,FALSE))</f>
        <v/>
      </c>
      <c r="D42" s="38" t="str">
        <f>IF(E42="","",VLOOKUP(E42,ADMIN2026!$B$112:$D$141,2,FALSE))</f>
        <v/>
      </c>
      <c r="E42" s="4"/>
      <c r="F42" s="4"/>
      <c r="G42" s="6"/>
      <c r="H42" s="38" t="str">
        <f>IF(E42&gt;101,H35+2*I35,IF(E42&gt;10,H35+I35,IF(E42&gt;0,H35,"")))</f>
        <v/>
      </c>
      <c r="I42" s="38"/>
      <c r="J42" s="38">
        <f>VLOOKUP(B42,ADMIN2026!$B$64:$E$73,2,FALSE)*IF(G42="DQ",0,1)*IF(G42="DNF",0,1)*IF(G42="DNS",0,1)*IF(G42="",0,1)</f>
        <v>0</v>
      </c>
      <c r="K42" s="94">
        <f t="shared" si="37"/>
        <v>0</v>
      </c>
      <c r="L42" s="38">
        <f>IF(D42="",0,IF(G42="NT",0,IF(G42="DQ",0,IF(G42="DNF",0,IF(G42="DNS",0,IF(F42+G42&lt;0.1,0,IF(60*F42+G42&gt;VLOOKUP(A35,ADMIN2026!$G$91:$I$109,3,FALSE),0,ADMIN2026!$D$89)))))))</f>
        <v>0</v>
      </c>
      <c r="M42">
        <f t="shared" si="38"/>
        <v>0</v>
      </c>
      <c r="N42" s="8">
        <f t="shared" si="39"/>
        <v>0</v>
      </c>
      <c r="O42" s="8">
        <f t="shared" si="35"/>
        <v>0</v>
      </c>
      <c r="P42" s="8">
        <f t="shared" si="40"/>
        <v>0</v>
      </c>
      <c r="Q42" s="7">
        <f t="shared" si="41"/>
        <v>0</v>
      </c>
      <c r="R42" s="7">
        <f t="shared" si="42"/>
        <v>0</v>
      </c>
      <c r="S42" s="7">
        <f t="shared" si="42"/>
        <v>0</v>
      </c>
      <c r="T42" s="7">
        <f t="shared" si="42"/>
        <v>0</v>
      </c>
      <c r="U42" s="7">
        <f t="shared" si="42"/>
        <v>0</v>
      </c>
      <c r="V42" t="str">
        <f t="shared" si="43"/>
        <v/>
      </c>
      <c r="W42" t="str">
        <f t="shared" si="44"/>
        <v/>
      </c>
      <c r="X42" t="str">
        <f>IF(ADMIN2026!$G$8="Photo-finish timing",W42,V42)</f>
        <v/>
      </c>
      <c r="Y42" s="66" t="str">
        <f>IF(E42="","",IF(ADMIN2026!$G$8=ADMIN2026!$D$8,"",IF(P42&gt;0.5,"error 1/100th entry noted","")))</f>
        <v/>
      </c>
      <c r="AC42">
        <f t="shared" si="45"/>
        <v>0</v>
      </c>
      <c r="AD42">
        <f t="shared" si="36"/>
        <v>0</v>
      </c>
      <c r="AE42">
        <f t="shared" si="36"/>
        <v>0</v>
      </c>
      <c r="AF42">
        <f t="shared" si="36"/>
        <v>0</v>
      </c>
      <c r="AG42">
        <f t="shared" si="36"/>
        <v>0</v>
      </c>
      <c r="AH42">
        <f t="shared" si="36"/>
        <v>0</v>
      </c>
      <c r="AI42">
        <f t="shared" si="36"/>
        <v>0</v>
      </c>
      <c r="AJ42">
        <f t="shared" si="36"/>
        <v>0</v>
      </c>
    </row>
    <row r="43" spans="1:36">
      <c r="B43" s="94">
        <v>7</v>
      </c>
      <c r="C43" s="38" t="str">
        <f>IF(D43="","",HLOOKUP(D43,ADMIN2026!$O$146:$Y$214,H43,FALSE))</f>
        <v/>
      </c>
      <c r="D43" s="38" t="str">
        <f>IF(E43="","",VLOOKUP(E43,ADMIN2026!$B$112:$D$141,2,FALSE))</f>
        <v/>
      </c>
      <c r="E43" s="4"/>
      <c r="F43" s="4"/>
      <c r="G43" s="6"/>
      <c r="H43" s="38" t="str">
        <f>IF(E43&gt;101,H35+2*I35,IF(E43&gt;10,H35+I35,IF(E43&gt;0,H35,"")))</f>
        <v/>
      </c>
      <c r="I43" s="38"/>
      <c r="J43" s="38">
        <f>VLOOKUP(B43,ADMIN2026!$B$64:$E$73,2,FALSE)*IF(G43="DQ",0,1)*IF(G43="DNF",0,1)*IF(G43="DNS",0,1)*IF(G43="",0,1)</f>
        <v>0</v>
      </c>
      <c r="K43" s="94">
        <f t="shared" si="37"/>
        <v>0</v>
      </c>
      <c r="L43" s="38">
        <f>IF(D43="",0,IF(G43="NT",0,IF(G43="DQ",0,IF(G43="DNF",0,IF(G43="DNS",0,IF(F43+G43&lt;0.1,0,IF(60*F43+G43&gt;VLOOKUP(A35,ADMIN2026!$G$91:$I$109,3,FALSE),0,ADMIN2026!$D$89)))))))</f>
        <v>0</v>
      </c>
      <c r="M43">
        <f t="shared" si="38"/>
        <v>0</v>
      </c>
      <c r="N43" s="8">
        <f t="shared" si="39"/>
        <v>0</v>
      </c>
      <c r="O43" s="8">
        <f t="shared" si="35"/>
        <v>0</v>
      </c>
      <c r="P43" s="8">
        <f t="shared" si="40"/>
        <v>0</v>
      </c>
      <c r="Q43" s="7">
        <f t="shared" si="41"/>
        <v>0</v>
      </c>
      <c r="R43" s="7">
        <f t="shared" si="42"/>
        <v>0</v>
      </c>
      <c r="S43" s="7">
        <f t="shared" si="42"/>
        <v>0</v>
      </c>
      <c r="T43" s="7">
        <f t="shared" si="42"/>
        <v>0</v>
      </c>
      <c r="U43" s="7">
        <f t="shared" si="42"/>
        <v>0</v>
      </c>
      <c r="V43" t="str">
        <f t="shared" si="43"/>
        <v/>
      </c>
      <c r="W43" t="str">
        <f t="shared" si="44"/>
        <v/>
      </c>
      <c r="X43" t="str">
        <f>IF(ADMIN2026!$G$8="Photo-finish timing",W43,V43)</f>
        <v/>
      </c>
      <c r="Y43" s="66" t="str">
        <f>IF(E43="","",IF(ADMIN2026!$G$8=ADMIN2026!$D$8,"",IF(P43&gt;0.5,"error 1/100th entry noted","")))</f>
        <v/>
      </c>
      <c r="AC43">
        <f t="shared" si="45"/>
        <v>0</v>
      </c>
      <c r="AD43">
        <f t="shared" si="36"/>
        <v>0</v>
      </c>
      <c r="AE43">
        <f t="shared" si="36"/>
        <v>0</v>
      </c>
      <c r="AF43">
        <f t="shared" si="36"/>
        <v>0</v>
      </c>
      <c r="AG43">
        <f t="shared" si="36"/>
        <v>0</v>
      </c>
      <c r="AH43">
        <f t="shared" si="36"/>
        <v>0</v>
      </c>
      <c r="AI43">
        <f t="shared" si="36"/>
        <v>0</v>
      </c>
      <c r="AJ43">
        <f t="shared" si="36"/>
        <v>0</v>
      </c>
    </row>
    <row r="44" spans="1:36">
      <c r="B44" s="94">
        <v>8</v>
      </c>
      <c r="C44" s="38" t="str">
        <f>IF(D44="","",HLOOKUP(D44,ADMIN2026!$O$146:$Y$214,H44,FALSE))</f>
        <v/>
      </c>
      <c r="D44" s="38" t="str">
        <f>IF(E44="","",VLOOKUP(E44,ADMIN2026!$B$112:$D$141,2,FALSE))</f>
        <v/>
      </c>
      <c r="E44" s="4"/>
      <c r="F44" s="4"/>
      <c r="G44" s="6"/>
      <c r="H44" s="38" t="str">
        <f>IF(E44&gt;101,H35+2*I35,IF(E44&gt;10,H35+I35,IF(E44&gt;0,H35,"")))</f>
        <v/>
      </c>
      <c r="I44" s="38"/>
      <c r="J44" s="38">
        <f>VLOOKUP(B44,ADMIN2026!$B$64:$E$73,2,FALSE)*IF(G44="DQ",0,1)*IF(G44="DNF",0,1)*IF(G44="DNS",0,1)*IF(G44="",0,1)</f>
        <v>0</v>
      </c>
      <c r="K44" s="94">
        <f t="shared" si="37"/>
        <v>0</v>
      </c>
      <c r="L44" s="38">
        <f>IF(D44="",0,IF(G44="NT",0,IF(G44="DQ",0,IF(G44="DNF",0,IF(G44="DNS",0,IF(F44+G44&lt;0.1,0,IF(60*F44+G44&gt;VLOOKUP(A35,ADMIN2026!$G$91:$I$109,3,FALSE),0,ADMIN2026!$D$89)))))))</f>
        <v>0</v>
      </c>
      <c r="M44">
        <f t="shared" si="38"/>
        <v>0</v>
      </c>
      <c r="N44" s="8">
        <f t="shared" si="39"/>
        <v>0</v>
      </c>
      <c r="O44" s="8">
        <f t="shared" si="35"/>
        <v>0</v>
      </c>
      <c r="P44" s="8">
        <f t="shared" si="40"/>
        <v>0</v>
      </c>
      <c r="Q44" s="7">
        <f t="shared" si="41"/>
        <v>0</v>
      </c>
      <c r="R44" s="7">
        <f t="shared" si="42"/>
        <v>0</v>
      </c>
      <c r="S44" s="7">
        <f t="shared" si="42"/>
        <v>0</v>
      </c>
      <c r="T44" s="7">
        <f t="shared" si="42"/>
        <v>0</v>
      </c>
      <c r="U44" s="7">
        <f t="shared" si="42"/>
        <v>0</v>
      </c>
      <c r="V44" t="str">
        <f t="shared" si="43"/>
        <v/>
      </c>
      <c r="W44" t="str">
        <f t="shared" si="44"/>
        <v/>
      </c>
      <c r="X44" t="str">
        <f>IF(ADMIN2026!$G$8="Photo-finish timing",W44,V44)</f>
        <v/>
      </c>
      <c r="Y44" s="66" t="str">
        <f>IF(E44="","",IF(ADMIN2026!$G$8=ADMIN2026!$D$8,"",IF(P44&gt;0.5,"error 1/100th entry noted","")))</f>
        <v/>
      </c>
      <c r="AC44">
        <f t="shared" si="45"/>
        <v>0</v>
      </c>
      <c r="AD44">
        <f t="shared" si="36"/>
        <v>0</v>
      </c>
      <c r="AE44">
        <f t="shared" si="36"/>
        <v>0</v>
      </c>
      <c r="AF44">
        <f t="shared" si="36"/>
        <v>0</v>
      </c>
      <c r="AG44">
        <f t="shared" si="36"/>
        <v>0</v>
      </c>
      <c r="AH44">
        <f t="shared" si="36"/>
        <v>0</v>
      </c>
      <c r="AI44">
        <f t="shared" si="36"/>
        <v>0</v>
      </c>
      <c r="AJ44">
        <f t="shared" si="36"/>
        <v>0</v>
      </c>
    </row>
    <row r="45" spans="1:36">
      <c r="A45" s="3" t="s">
        <v>0</v>
      </c>
      <c r="B45" s="3"/>
      <c r="C45" s="3"/>
      <c r="D45" s="3"/>
      <c r="E45" s="3"/>
      <c r="F45" s="3"/>
      <c r="G45" s="67"/>
      <c r="H45" s="3" t="str">
        <f>H34</f>
        <v>line base</v>
      </c>
      <c r="I45" s="3" t="str">
        <f>I34</f>
        <v>step</v>
      </c>
      <c r="J45" s="3"/>
      <c r="K45" s="3"/>
      <c r="L45" s="3"/>
      <c r="M45" s="3"/>
      <c r="N45" s="3"/>
      <c r="O45" s="3"/>
      <c r="P45" s="3"/>
      <c r="Q45" s="3"/>
      <c r="R45" s="3"/>
      <c r="S45" s="3"/>
      <c r="T45" s="3"/>
      <c r="U45" s="3"/>
      <c r="V45" s="3"/>
      <c r="W45" s="3"/>
      <c r="X45" s="3"/>
      <c r="Y45" s="3"/>
      <c r="Z45" s="3"/>
      <c r="AA45" s="3"/>
    </row>
    <row r="46" spans="1:36">
      <c r="A46" s="3">
        <f>C34</f>
        <v>5000</v>
      </c>
      <c r="B46" s="37" t="s">
        <v>286</v>
      </c>
      <c r="C46" s="37"/>
      <c r="D46" s="37"/>
      <c r="E46" s="37"/>
      <c r="F46" s="37" t="str">
        <f t="shared" ref="F46:G47" si="46">F35</f>
        <v>Perf. Minutes</v>
      </c>
      <c r="G46" s="63" t="str">
        <f t="shared" si="46"/>
        <v>Perf. Seconds</v>
      </c>
      <c r="H46" s="37">
        <f>VLOOKUP(A46,ADMIN2026!$B$146:$M$166,12,FALSE)</f>
        <v>9</v>
      </c>
      <c r="I46" s="37">
        <f>$I$3</f>
        <v>24</v>
      </c>
      <c r="J46" s="37" t="s">
        <v>79</v>
      </c>
      <c r="K46" s="37" t="s">
        <v>59</v>
      </c>
      <c r="L46" s="37" t="s">
        <v>83</v>
      </c>
      <c r="M46" s="3" t="s">
        <v>132</v>
      </c>
      <c r="N46" s="3" t="s">
        <v>132</v>
      </c>
      <c r="O46" s="3" t="s">
        <v>133</v>
      </c>
      <c r="P46" s="3" t="s">
        <v>193</v>
      </c>
      <c r="Q46" s="3" t="s">
        <v>137</v>
      </c>
      <c r="R46" s="3" t="s">
        <v>192</v>
      </c>
      <c r="S46" s="3" t="s">
        <v>134</v>
      </c>
      <c r="T46" s="3" t="s">
        <v>135</v>
      </c>
      <c r="U46" s="3" t="s">
        <v>194</v>
      </c>
      <c r="V46" s="3" t="s">
        <v>195</v>
      </c>
      <c r="W46" s="3" t="s">
        <v>197</v>
      </c>
      <c r="X46" s="3" t="s">
        <v>136</v>
      </c>
      <c r="Y46" s="3" t="s">
        <v>236</v>
      </c>
      <c r="Z46" s="3"/>
      <c r="AA46" s="3"/>
    </row>
    <row r="47" spans="1:36">
      <c r="A47" s="64" t="s">
        <v>27</v>
      </c>
      <c r="B47" s="37" t="s">
        <v>59</v>
      </c>
      <c r="C47" s="37" t="s">
        <v>60</v>
      </c>
      <c r="D47" s="37" t="s">
        <v>61</v>
      </c>
      <c r="E47" s="37" t="s">
        <v>108</v>
      </c>
      <c r="F47" s="37" t="str">
        <f t="shared" si="46"/>
        <v>Whole mins.</v>
      </c>
      <c r="G47" s="63" t="str">
        <f t="shared" si="46"/>
        <v>xx.yy or xx.y</v>
      </c>
      <c r="H47" s="37" t="str">
        <f>H36</f>
        <v>line to look up</v>
      </c>
      <c r="I47" s="37"/>
      <c r="J47" s="37" t="s">
        <v>80</v>
      </c>
      <c r="K47" s="37" t="s">
        <v>80</v>
      </c>
      <c r="L47" s="37" t="s">
        <v>80</v>
      </c>
      <c r="M47" s="3" t="s">
        <v>192</v>
      </c>
      <c r="N47" s="3" t="s">
        <v>130</v>
      </c>
      <c r="O47" s="3" t="s">
        <v>130</v>
      </c>
      <c r="P47" s="3" t="s">
        <v>130</v>
      </c>
      <c r="Q47" s="3" t="s">
        <v>131</v>
      </c>
      <c r="R47" s="3" t="s">
        <v>131</v>
      </c>
      <c r="S47" s="3" t="s">
        <v>131</v>
      </c>
      <c r="T47" s="3" t="s">
        <v>131</v>
      </c>
      <c r="U47" s="3" t="s">
        <v>131</v>
      </c>
      <c r="V47" s="3" t="s">
        <v>196</v>
      </c>
      <c r="W47" s="3" t="s">
        <v>196</v>
      </c>
      <c r="X47" s="3" t="s">
        <v>146</v>
      </c>
      <c r="Y47" s="3" t="s">
        <v>237</v>
      </c>
      <c r="Z47" s="3"/>
      <c r="AA47" s="3"/>
      <c r="AC47" t="str">
        <f>ADMIN2026!$D$12</f>
        <v>B&amp;R</v>
      </c>
      <c r="AD47" t="str">
        <f>ADMIN2026!$D$13</f>
        <v>Chelt</v>
      </c>
      <c r="AE47" t="str">
        <f>ADMIN2026!$D$14</f>
        <v>D&amp;S</v>
      </c>
      <c r="AF47" t="str">
        <f>ADMIN2026!$D$15</f>
        <v>HereF</v>
      </c>
      <c r="AG47" t="str">
        <f>ADMIN2026!$D$16</f>
        <v>K&amp;S</v>
      </c>
      <c r="AH47" t="str">
        <f>ADMIN2026!$D$17</f>
        <v>Tipton</v>
      </c>
      <c r="AI47" t="str">
        <f>ADMIN2026!$D$18</f>
        <v>Worc</v>
      </c>
      <c r="AJ47" t="str">
        <f>ADMIN2026!$D$19</f>
        <v>Yate</v>
      </c>
    </row>
    <row r="48" spans="1:36">
      <c r="B48" s="94">
        <v>1</v>
      </c>
      <c r="C48" s="38" t="str">
        <f>IF(D48="","",HLOOKUP(D48,ADMIN2026!$O$146:$Y$214,H48,FALSE))</f>
        <v/>
      </c>
      <c r="D48" s="38" t="str">
        <f>IF(E48="","",VLOOKUP(E48,ADMIN2026!$B$112:$D$141,2,FALSE))</f>
        <v/>
      </c>
      <c r="E48" s="4"/>
      <c r="F48" s="4"/>
      <c r="G48" s="6"/>
      <c r="H48" s="38" t="str">
        <f>IF(E48&gt;101,H46+2*I46,IF(E48&gt;10,H46+I46,IF(E48&gt;0,H46,"")))</f>
        <v/>
      </c>
      <c r="I48" s="38"/>
      <c r="J48" s="38">
        <f>VLOOKUP(B48,ADMIN2026!$B$64:$F$79,3,FALSE)*IF(G48="DQ",0,1)*IF(G48="DNF",0,1)*IF(G48="DNS",0,1)*IF(G48="",0,1)</f>
        <v>0</v>
      </c>
      <c r="K48" s="94">
        <f>J48</f>
        <v>0</v>
      </c>
      <c r="L48" s="38">
        <f>IF(D48="",0,IF(G48="NT",0,IF(G48="DQ",0,IF(G48="DNF",0,IF(G48="DNS",0,IF(F48+G48&lt;0.1,0,IF(60*F48+G48&gt;VLOOKUP(A46,ADMIN2026!$G$91:$I$109,3,FALSE),0,ADMIN2026!$D$89)))))))</f>
        <v>0</v>
      </c>
      <c r="M48">
        <f>INT(G48/10)</f>
        <v>0</v>
      </c>
      <c r="N48" s="8">
        <f>INT(G48)-10*M48</f>
        <v>0</v>
      </c>
      <c r="O48" s="8">
        <f t="shared" ref="O48:O55" si="47">INT((INT(10*(G48-N48-10*M48)+0.001))/1)</f>
        <v>0</v>
      </c>
      <c r="P48" s="8">
        <f>INT(100*(G48-N48-10*M48-O48/10)+0.5)</f>
        <v>0</v>
      </c>
      <c r="Q48" s="7">
        <f>F48</f>
        <v>0</v>
      </c>
      <c r="R48" s="7">
        <f>M48</f>
        <v>0</v>
      </c>
      <c r="S48" s="7">
        <f>N48</f>
        <v>0</v>
      </c>
      <c r="T48" s="7">
        <f>O48</f>
        <v>0</v>
      </c>
      <c r="U48" s="7">
        <f>P48</f>
        <v>0</v>
      </c>
      <c r="V48" t="str">
        <f>IF(G48="DQ","DQ",IF(G48="NT","NT",IF(G48="DNF","DNF",IF(G48="DNS","DNS",IF(D48="","",IF(F48="",IF(M48&gt;0,CONCATENATE(R48,S48,".",T48),CONCATENATE(S48,".",T48)),CONCATENATE(Q48,":",R48,S48,".",T48)))))))</f>
        <v/>
      </c>
      <c r="W48" t="str">
        <f>IF(G48="DQ","DQ",IF(G48="NT","NT",IF(G48="DNF","DNF",IF(G48="DNS","DNS",IF(D48="","",IF(F48="",IF(M48&gt;0,CONCATENATE(R48,S48,".",T48,U48),CONCATENATE(S48,".",T48,U48)),CONCATENATE(Q48,":",R48,S48,".",T48,U48)))))))</f>
        <v/>
      </c>
      <c r="X48" t="str">
        <f>IF(ADMIN2026!$G$8="Photo-finish timing",W48,V48)</f>
        <v/>
      </c>
      <c r="Y48" s="66" t="str">
        <f>IF(E48="","",IF(ADMIN2026!$G$8=ADMIN2026!$D$8,"",IF(P48&gt;0.5,"error 1/100th entry noted","")))</f>
        <v/>
      </c>
      <c r="AC48">
        <f>IF($D48=AC$1,$K48+$L48,0)</f>
        <v>0</v>
      </c>
      <c r="AD48">
        <f t="shared" ref="AD48:AJ55" si="48">IF($D48=AD$1,$K48+$L48,0)</f>
        <v>0</v>
      </c>
      <c r="AE48">
        <f t="shared" si="48"/>
        <v>0</v>
      </c>
      <c r="AF48">
        <f t="shared" si="48"/>
        <v>0</v>
      </c>
      <c r="AG48">
        <f t="shared" si="48"/>
        <v>0</v>
      </c>
      <c r="AH48">
        <f t="shared" si="48"/>
        <v>0</v>
      </c>
      <c r="AI48">
        <f t="shared" si="48"/>
        <v>0</v>
      </c>
      <c r="AJ48">
        <f t="shared" si="48"/>
        <v>0</v>
      </c>
    </row>
    <row r="49" spans="2:36">
      <c r="B49" s="94">
        <v>2</v>
      </c>
      <c r="C49" s="38" t="str">
        <f>IF(D49="","",HLOOKUP(D49,ADMIN2026!$O$146:$Y$214,H49,FALSE))</f>
        <v/>
      </c>
      <c r="D49" s="38" t="str">
        <f>IF(E49="","",VLOOKUP(E49,ADMIN2026!$B$112:$D$141,2,FALSE))</f>
        <v/>
      </c>
      <c r="E49" s="4"/>
      <c r="F49" s="4"/>
      <c r="G49" s="6"/>
      <c r="H49" s="38" t="str">
        <f>IF(E49&gt;101,H46+2*I46,IF(E49&gt;10,H46+I46,IF(E49&gt;0,H46,"")))</f>
        <v/>
      </c>
      <c r="I49" s="38"/>
      <c r="J49" s="38">
        <f>VLOOKUP(B49,ADMIN2026!$B$64:$F$79,3,FALSE)*IF(G49="DQ",0,1)*IF(G49="DNF",0,1)*IF(G49="DNS",0,1)*IF(G49="",0,1)</f>
        <v>0</v>
      </c>
      <c r="K49" s="94">
        <f t="shared" ref="K49:K55" si="49">J49</f>
        <v>0</v>
      </c>
      <c r="L49" s="38">
        <f>IF(D49="",0,IF(G49="NT",0,IF(G49="DQ",0,IF(G49="DNF",0,IF(G49="DNS",0,IF(F49+G49&lt;0.1,0,IF(60*F49+G49&gt;VLOOKUP(A46,ADMIN2026!$G$91:$I$109,3,FALSE),0,ADMIN2026!$D$89)))))))</f>
        <v>0</v>
      </c>
      <c r="M49">
        <f t="shared" ref="M49:M55" si="50">INT(G49/10)</f>
        <v>0</v>
      </c>
      <c r="N49" s="8">
        <f t="shared" ref="N49:N55" si="51">INT(G49)-10*M49</f>
        <v>0</v>
      </c>
      <c r="O49" s="8">
        <f t="shared" si="47"/>
        <v>0</v>
      </c>
      <c r="P49" s="8">
        <f t="shared" ref="P49:P55" si="52">INT(100*(G49-N49-10*M49-O49/10)+0.5)</f>
        <v>0</v>
      </c>
      <c r="Q49" s="7">
        <f t="shared" ref="Q49:Q55" si="53">F49</f>
        <v>0</v>
      </c>
      <c r="R49" s="7">
        <f t="shared" ref="R49:U55" si="54">M49</f>
        <v>0</v>
      </c>
      <c r="S49" s="7">
        <f t="shared" si="54"/>
        <v>0</v>
      </c>
      <c r="T49" s="7">
        <f t="shared" si="54"/>
        <v>0</v>
      </c>
      <c r="U49" s="7">
        <f t="shared" si="54"/>
        <v>0</v>
      </c>
      <c r="V49" t="str">
        <f t="shared" ref="V49:V55" si="55">IF(G49="DQ","DQ",IF(G49="NT","NT",IF(G49="DNF","DNF",IF(G49="DNS","DNS",IF(D49="","",IF(F49="",IF(M49&gt;0,CONCATENATE(R49,S49,".",T49),CONCATENATE(S49,".",T49)),CONCATENATE(Q49,":",R49,S49,".",T49)))))))</f>
        <v/>
      </c>
      <c r="W49" t="str">
        <f t="shared" ref="W49:W55" si="56">IF(G49="DQ","DQ",IF(G49="NT","NT",IF(G49="DNF","DNF",IF(G49="DNS","DNS",IF(D49="","",IF(F49="",IF(M49&gt;0,CONCATENATE(R49,S49,".",T49,U49),CONCATENATE(S49,".",T49,U49)),CONCATENATE(Q49,":",R49,S49,".",T49,U49)))))))</f>
        <v/>
      </c>
      <c r="X49" t="str">
        <f>IF(ADMIN2026!$G$8="Photo-finish timing",W49,V49)</f>
        <v/>
      </c>
      <c r="Y49" s="66" t="str">
        <f>IF(E49="","",IF(ADMIN2026!$G$8=ADMIN2026!$D$8,"",IF(P49&gt;0.5,"error 1/100th entry noted","")))</f>
        <v/>
      </c>
      <c r="AC49">
        <f t="shared" ref="AC49:AC55" si="57">IF($D49=AC$1,$K49+$L49,0)</f>
        <v>0</v>
      </c>
      <c r="AD49">
        <f t="shared" si="48"/>
        <v>0</v>
      </c>
      <c r="AE49">
        <f t="shared" si="48"/>
        <v>0</v>
      </c>
      <c r="AF49">
        <f t="shared" si="48"/>
        <v>0</v>
      </c>
      <c r="AG49">
        <f t="shared" si="48"/>
        <v>0</v>
      </c>
      <c r="AH49">
        <f t="shared" si="48"/>
        <v>0</v>
      </c>
      <c r="AI49">
        <f t="shared" si="48"/>
        <v>0</v>
      </c>
      <c r="AJ49">
        <f t="shared" si="48"/>
        <v>0</v>
      </c>
    </row>
    <row r="50" spans="2:36">
      <c r="B50" s="94">
        <v>3</v>
      </c>
      <c r="C50" s="38" t="str">
        <f>IF(D50="","",HLOOKUP(D50,ADMIN2026!$O$146:$Y$214,H50,FALSE))</f>
        <v/>
      </c>
      <c r="D50" s="38" t="str">
        <f>IF(E50="","",VLOOKUP(E50,ADMIN2026!$B$112:$D$141,2,FALSE))</f>
        <v/>
      </c>
      <c r="E50" s="4"/>
      <c r="F50" s="4"/>
      <c r="G50" s="6"/>
      <c r="H50" s="38" t="str">
        <f>IF(E50&gt;101,H46+2*I46,IF(E50&gt;10,H46+I46,IF(E50&gt;0,H46,"")))</f>
        <v/>
      </c>
      <c r="I50" s="38"/>
      <c r="J50" s="38">
        <f>VLOOKUP(B50,ADMIN2026!$B$64:$F$79,3,FALSE)*IF(G50="DQ",0,1)*IF(G50="DNF",0,1)*IF(G50="DNS",0,1)*IF(G50="",0,1)</f>
        <v>0</v>
      </c>
      <c r="K50" s="94">
        <f t="shared" si="49"/>
        <v>0</v>
      </c>
      <c r="L50" s="38">
        <f>IF(D50="",0,IF(G50="NT",0,IF(G50="DQ",0,IF(G50="DNF",0,IF(G50="DNS",0,IF(F50+G50&lt;0.1,0,IF(60*F50+G50&gt;VLOOKUP(A46,ADMIN2026!$G$91:$I$109,3,FALSE),0,ADMIN2026!$D$89)))))))</f>
        <v>0</v>
      </c>
      <c r="M50">
        <f t="shared" si="50"/>
        <v>0</v>
      </c>
      <c r="N50" s="8">
        <f t="shared" si="51"/>
        <v>0</v>
      </c>
      <c r="O50" s="8">
        <f t="shared" si="47"/>
        <v>0</v>
      </c>
      <c r="P50" s="8">
        <f t="shared" si="52"/>
        <v>0</v>
      </c>
      <c r="Q50" s="7">
        <f t="shared" si="53"/>
        <v>0</v>
      </c>
      <c r="R50" s="7">
        <f t="shared" si="54"/>
        <v>0</v>
      </c>
      <c r="S50" s="7">
        <f t="shared" si="54"/>
        <v>0</v>
      </c>
      <c r="T50" s="7">
        <f t="shared" si="54"/>
        <v>0</v>
      </c>
      <c r="U50" s="7">
        <f t="shared" si="54"/>
        <v>0</v>
      </c>
      <c r="V50" t="str">
        <f t="shared" si="55"/>
        <v/>
      </c>
      <c r="W50" t="str">
        <f t="shared" si="56"/>
        <v/>
      </c>
      <c r="X50" t="str">
        <f>IF(ADMIN2026!$G$8="Photo-finish timing",W50,V50)</f>
        <v/>
      </c>
      <c r="Y50" s="66" t="str">
        <f>IF(E50="","",IF(ADMIN2026!$G$8=ADMIN2026!$D$8,"",IF(P50&gt;0.5,"error 1/100th entry noted","")))</f>
        <v/>
      </c>
      <c r="AC50">
        <f t="shared" si="57"/>
        <v>0</v>
      </c>
      <c r="AD50">
        <f t="shared" si="48"/>
        <v>0</v>
      </c>
      <c r="AE50">
        <f t="shared" si="48"/>
        <v>0</v>
      </c>
      <c r="AF50">
        <f t="shared" si="48"/>
        <v>0</v>
      </c>
      <c r="AG50">
        <f t="shared" si="48"/>
        <v>0</v>
      </c>
      <c r="AH50">
        <f t="shared" si="48"/>
        <v>0</v>
      </c>
      <c r="AI50">
        <f t="shared" si="48"/>
        <v>0</v>
      </c>
      <c r="AJ50">
        <f t="shared" si="48"/>
        <v>0</v>
      </c>
    </row>
    <row r="51" spans="2:36">
      <c r="B51" s="94">
        <v>4</v>
      </c>
      <c r="C51" s="38" t="str">
        <f>IF(D51="","",HLOOKUP(D51,ADMIN2026!$O$146:$Y$214,H51,FALSE))</f>
        <v/>
      </c>
      <c r="D51" s="38" t="str">
        <f>IF(E51="","",VLOOKUP(E51,ADMIN2026!$B$112:$D$141,2,FALSE))</f>
        <v/>
      </c>
      <c r="E51" s="4"/>
      <c r="F51" s="4"/>
      <c r="G51" s="6"/>
      <c r="H51" s="38" t="str">
        <f>IF(E51&gt;101,H46+2*I46,IF(E51&gt;10,H46+I46,IF(E51&gt;0,H46,"")))</f>
        <v/>
      </c>
      <c r="I51" s="38"/>
      <c r="J51" s="38">
        <f>VLOOKUP(B51,ADMIN2026!$B$64:$F$79,3,FALSE)*IF(G51="DQ",0,1)*IF(G51="DNF",0,1)*IF(G51="DNS",0,1)*IF(G51="",0,1)</f>
        <v>0</v>
      </c>
      <c r="K51" s="94">
        <f t="shared" si="49"/>
        <v>0</v>
      </c>
      <c r="L51" s="38">
        <f>IF(D51="",0,IF(G51="NT",0,IF(G51="DQ",0,IF(G51="DNF",0,IF(G51="DNS",0,IF(F51+G51&lt;0.1,0,IF(60*F51+G51&gt;VLOOKUP(A46,ADMIN2026!$G$91:$I$109,3,FALSE),0,ADMIN2026!$D$89)))))))</f>
        <v>0</v>
      </c>
      <c r="M51">
        <f t="shared" si="50"/>
        <v>0</v>
      </c>
      <c r="N51" s="8">
        <f t="shared" si="51"/>
        <v>0</v>
      </c>
      <c r="O51" s="8">
        <f t="shared" si="47"/>
        <v>0</v>
      </c>
      <c r="P51" s="8">
        <f t="shared" si="52"/>
        <v>0</v>
      </c>
      <c r="Q51" s="7">
        <f t="shared" si="53"/>
        <v>0</v>
      </c>
      <c r="R51" s="7">
        <f t="shared" si="54"/>
        <v>0</v>
      </c>
      <c r="S51" s="7">
        <f t="shared" si="54"/>
        <v>0</v>
      </c>
      <c r="T51" s="7">
        <f t="shared" si="54"/>
        <v>0</v>
      </c>
      <c r="U51" s="7">
        <f t="shared" si="54"/>
        <v>0</v>
      </c>
      <c r="V51" t="str">
        <f t="shared" si="55"/>
        <v/>
      </c>
      <c r="W51" t="str">
        <f t="shared" si="56"/>
        <v/>
      </c>
      <c r="X51" t="str">
        <f>IF(ADMIN2026!$G$8="Photo-finish timing",W51,V51)</f>
        <v/>
      </c>
      <c r="Y51" s="66" t="str">
        <f>IF(E51="","",IF(ADMIN2026!$G$8=ADMIN2026!$D$8,"",IF(P51&gt;0.5,"error 1/100th entry noted","")))</f>
        <v/>
      </c>
      <c r="AC51">
        <f t="shared" si="57"/>
        <v>0</v>
      </c>
      <c r="AD51">
        <f t="shared" si="48"/>
        <v>0</v>
      </c>
      <c r="AE51">
        <f t="shared" si="48"/>
        <v>0</v>
      </c>
      <c r="AF51">
        <f t="shared" si="48"/>
        <v>0</v>
      </c>
      <c r="AG51">
        <f t="shared" si="48"/>
        <v>0</v>
      </c>
      <c r="AH51">
        <f t="shared" si="48"/>
        <v>0</v>
      </c>
      <c r="AI51">
        <f t="shared" si="48"/>
        <v>0</v>
      </c>
      <c r="AJ51">
        <f t="shared" si="48"/>
        <v>0</v>
      </c>
    </row>
    <row r="52" spans="2:36">
      <c r="B52" s="94">
        <v>5</v>
      </c>
      <c r="C52" s="38" t="str">
        <f>IF(D52="","",HLOOKUP(D52,ADMIN2026!$O$146:$Y$214,H52,FALSE))</f>
        <v/>
      </c>
      <c r="D52" s="38" t="str">
        <f>IF(E52="","",VLOOKUP(E52,ADMIN2026!$B$112:$D$141,2,FALSE))</f>
        <v/>
      </c>
      <c r="E52" s="4"/>
      <c r="F52" s="4"/>
      <c r="G52" s="6"/>
      <c r="H52" s="38" t="str">
        <f>IF(E52&gt;101,H46+2*I46,IF(E52&gt;10,H46+I46,IF(E52&gt;0,H46,"")))</f>
        <v/>
      </c>
      <c r="I52" s="38"/>
      <c r="J52" s="38">
        <f>VLOOKUP(B52,ADMIN2026!$B$64:$F$79,3,FALSE)*IF(G52="DQ",0,1)*IF(G52="DNF",0,1)*IF(G52="DNS",0,1)*IF(G52="",0,1)</f>
        <v>0</v>
      </c>
      <c r="K52" s="94">
        <f t="shared" si="49"/>
        <v>0</v>
      </c>
      <c r="L52" s="38">
        <f>IF(D52="",0,IF(G52="NT",0,IF(G52="DQ",0,IF(G52="DNF",0,IF(G52="DNS",0,IF(F52+G52&lt;0.1,0,IF(60*F52+G52&gt;VLOOKUP(A46,ADMIN2026!$G$91:$I$109,3,FALSE),0,ADMIN2026!$D$89)))))))</f>
        <v>0</v>
      </c>
      <c r="M52">
        <f t="shared" si="50"/>
        <v>0</v>
      </c>
      <c r="N52" s="8">
        <f t="shared" si="51"/>
        <v>0</v>
      </c>
      <c r="O52" s="8">
        <f t="shared" si="47"/>
        <v>0</v>
      </c>
      <c r="P52" s="8">
        <f t="shared" si="52"/>
        <v>0</v>
      </c>
      <c r="Q52" s="7">
        <f t="shared" si="53"/>
        <v>0</v>
      </c>
      <c r="R52" s="7">
        <f t="shared" si="54"/>
        <v>0</v>
      </c>
      <c r="S52" s="7">
        <f t="shared" si="54"/>
        <v>0</v>
      </c>
      <c r="T52" s="7">
        <f t="shared" si="54"/>
        <v>0</v>
      </c>
      <c r="U52" s="7">
        <f t="shared" si="54"/>
        <v>0</v>
      </c>
      <c r="V52" t="str">
        <f t="shared" si="55"/>
        <v/>
      </c>
      <c r="W52" t="str">
        <f t="shared" si="56"/>
        <v/>
      </c>
      <c r="X52" t="str">
        <f>IF(ADMIN2026!$G$8="Photo-finish timing",W52,V52)</f>
        <v/>
      </c>
      <c r="Y52" s="66" t="str">
        <f>IF(E52="","",IF(ADMIN2026!$G$8=ADMIN2026!$D$8,"",IF(P52&gt;0.5,"error 1/100th entry noted","")))</f>
        <v/>
      </c>
      <c r="AC52">
        <f t="shared" si="57"/>
        <v>0</v>
      </c>
      <c r="AD52">
        <f t="shared" si="48"/>
        <v>0</v>
      </c>
      <c r="AE52">
        <f t="shared" si="48"/>
        <v>0</v>
      </c>
      <c r="AF52">
        <f t="shared" si="48"/>
        <v>0</v>
      </c>
      <c r="AG52">
        <f t="shared" si="48"/>
        <v>0</v>
      </c>
      <c r="AH52">
        <f t="shared" si="48"/>
        <v>0</v>
      </c>
      <c r="AI52">
        <f t="shared" si="48"/>
        <v>0</v>
      </c>
      <c r="AJ52">
        <f t="shared" si="48"/>
        <v>0</v>
      </c>
    </row>
    <row r="53" spans="2:36">
      <c r="B53" s="94">
        <v>6</v>
      </c>
      <c r="C53" s="38" t="str">
        <f>IF(D53="","",HLOOKUP(D53,ADMIN2026!$O$146:$Y$214,H53,FALSE))</f>
        <v/>
      </c>
      <c r="D53" s="38" t="str">
        <f>IF(E53="","",VLOOKUP(E53,ADMIN2026!$B$112:$D$141,2,FALSE))</f>
        <v/>
      </c>
      <c r="E53" s="4"/>
      <c r="F53" s="4"/>
      <c r="G53" s="6"/>
      <c r="H53" s="38" t="str">
        <f>IF(E53&gt;101,H46+2*I46,IF(E53&gt;10,H46+I46,IF(E53&gt;0,H46,"")))</f>
        <v/>
      </c>
      <c r="I53" s="38"/>
      <c r="J53" s="38">
        <f>VLOOKUP(B53,ADMIN2026!$B$64:$F$79,3,FALSE)*IF(G53="DQ",0,1)*IF(G53="DNF",0,1)*IF(G53="DNS",0,1)*IF(G53="",0,1)</f>
        <v>0</v>
      </c>
      <c r="K53" s="94">
        <f t="shared" si="49"/>
        <v>0</v>
      </c>
      <c r="L53" s="38">
        <f>IF(D53="",0,IF(G53="NT",0,IF(G53="DQ",0,IF(G53="DNF",0,IF(G53="DNS",0,IF(F53+G53&lt;0.1,0,IF(60*F53+G53&gt;VLOOKUP(A46,ADMIN2026!$G$91:$I$109,3,FALSE),0,ADMIN2026!$D$89)))))))</f>
        <v>0</v>
      </c>
      <c r="M53">
        <f t="shared" si="50"/>
        <v>0</v>
      </c>
      <c r="N53" s="8">
        <f t="shared" si="51"/>
        <v>0</v>
      </c>
      <c r="O53" s="8">
        <f t="shared" si="47"/>
        <v>0</v>
      </c>
      <c r="P53" s="8">
        <f t="shared" si="52"/>
        <v>0</v>
      </c>
      <c r="Q53" s="7">
        <f t="shared" si="53"/>
        <v>0</v>
      </c>
      <c r="R53" s="7">
        <f t="shared" si="54"/>
        <v>0</v>
      </c>
      <c r="S53" s="7">
        <f t="shared" si="54"/>
        <v>0</v>
      </c>
      <c r="T53" s="7">
        <f t="shared" si="54"/>
        <v>0</v>
      </c>
      <c r="U53" s="7">
        <f t="shared" si="54"/>
        <v>0</v>
      </c>
      <c r="V53" t="str">
        <f t="shared" si="55"/>
        <v/>
      </c>
      <c r="W53" t="str">
        <f t="shared" si="56"/>
        <v/>
      </c>
      <c r="X53" t="str">
        <f>IF(ADMIN2026!$G$8="Photo-finish timing",W53,V53)</f>
        <v/>
      </c>
      <c r="Y53" s="66" t="str">
        <f>IF(E53="","",IF(ADMIN2026!$G$8=ADMIN2026!$D$8,"",IF(P53&gt;0.5,"error 1/100th entry noted","")))</f>
        <v/>
      </c>
      <c r="AC53">
        <f t="shared" si="57"/>
        <v>0</v>
      </c>
      <c r="AD53">
        <f t="shared" si="48"/>
        <v>0</v>
      </c>
      <c r="AE53">
        <f t="shared" si="48"/>
        <v>0</v>
      </c>
      <c r="AF53">
        <f t="shared" si="48"/>
        <v>0</v>
      </c>
      <c r="AG53">
        <f t="shared" si="48"/>
        <v>0</v>
      </c>
      <c r="AH53">
        <f t="shared" si="48"/>
        <v>0</v>
      </c>
      <c r="AI53">
        <f t="shared" si="48"/>
        <v>0</v>
      </c>
      <c r="AJ53">
        <f t="shared" si="48"/>
        <v>0</v>
      </c>
    </row>
    <row r="54" spans="2:36">
      <c r="B54" s="94">
        <v>7</v>
      </c>
      <c r="C54" s="38" t="str">
        <f>IF(D54="","",HLOOKUP(D54,ADMIN2026!$O$146:$Y$214,H54,FALSE))</f>
        <v/>
      </c>
      <c r="D54" s="38" t="str">
        <f>IF(E54="","",VLOOKUP(E54,ADMIN2026!$B$112:$D$141,2,FALSE))</f>
        <v/>
      </c>
      <c r="E54" s="4"/>
      <c r="F54" s="4"/>
      <c r="G54" s="6"/>
      <c r="H54" s="38" t="str">
        <f>IF(E54&gt;101,H46+2*I46,IF(E54&gt;10,H46+I46,IF(E54&gt;0,H46,"")))</f>
        <v/>
      </c>
      <c r="I54" s="38"/>
      <c r="J54" s="38">
        <f>VLOOKUP(B54,ADMIN2026!$B$64:$F$79,3,FALSE)*IF(G54="DQ",0,1)*IF(G54="DNF",0,1)*IF(G54="DNS",0,1)*IF(G54="",0,1)</f>
        <v>0</v>
      </c>
      <c r="K54" s="94">
        <f t="shared" si="49"/>
        <v>0</v>
      </c>
      <c r="L54" s="38">
        <f>IF(D54="",0,IF(G54="NT",0,IF(G54="DQ",0,IF(G54="DNF",0,IF(G54="DNS",0,IF(F54+G54&lt;0.1,0,IF(60*F54+G54&gt;VLOOKUP(A46,ADMIN2026!$G$91:$I$109,3,FALSE),0,ADMIN2026!$D$89)))))))</f>
        <v>0</v>
      </c>
      <c r="M54">
        <f t="shared" si="50"/>
        <v>0</v>
      </c>
      <c r="N54" s="8">
        <f t="shared" si="51"/>
        <v>0</v>
      </c>
      <c r="O54" s="8">
        <f t="shared" si="47"/>
        <v>0</v>
      </c>
      <c r="P54" s="8">
        <f t="shared" si="52"/>
        <v>0</v>
      </c>
      <c r="Q54" s="7">
        <f t="shared" si="53"/>
        <v>0</v>
      </c>
      <c r="R54" s="7">
        <f t="shared" si="54"/>
        <v>0</v>
      </c>
      <c r="S54" s="7">
        <f t="shared" si="54"/>
        <v>0</v>
      </c>
      <c r="T54" s="7">
        <f t="shared" si="54"/>
        <v>0</v>
      </c>
      <c r="U54" s="7">
        <f t="shared" si="54"/>
        <v>0</v>
      </c>
      <c r="V54" t="str">
        <f t="shared" si="55"/>
        <v/>
      </c>
      <c r="W54" t="str">
        <f t="shared" si="56"/>
        <v/>
      </c>
      <c r="X54" t="str">
        <f>IF(ADMIN2026!$G$8="Photo-finish timing",W54,V54)</f>
        <v/>
      </c>
      <c r="Y54" s="66" t="str">
        <f>IF(E54="","",IF(ADMIN2026!$G$8=ADMIN2026!$D$8,"",IF(P54&gt;0.5,"error 1/100th entry noted","")))</f>
        <v/>
      </c>
      <c r="AC54">
        <f t="shared" si="57"/>
        <v>0</v>
      </c>
      <c r="AD54">
        <f t="shared" si="48"/>
        <v>0</v>
      </c>
      <c r="AE54">
        <f t="shared" si="48"/>
        <v>0</v>
      </c>
      <c r="AF54">
        <f t="shared" si="48"/>
        <v>0</v>
      </c>
      <c r="AG54">
        <f t="shared" si="48"/>
        <v>0</v>
      </c>
      <c r="AH54">
        <f t="shared" si="48"/>
        <v>0</v>
      </c>
      <c r="AI54">
        <f t="shared" si="48"/>
        <v>0</v>
      </c>
      <c r="AJ54">
        <f t="shared" si="48"/>
        <v>0</v>
      </c>
    </row>
    <row r="55" spans="2:36">
      <c r="B55" s="94">
        <v>8</v>
      </c>
      <c r="C55" s="38" t="str">
        <f>IF(D55="","",HLOOKUP(D55,ADMIN2026!$O$146:$Y$214,H55,FALSE))</f>
        <v/>
      </c>
      <c r="D55" s="38" t="str">
        <f>IF(E55="","",VLOOKUP(E55,ADMIN2026!$B$112:$D$141,2,FALSE))</f>
        <v/>
      </c>
      <c r="E55" s="4"/>
      <c r="F55" s="4"/>
      <c r="G55" s="6"/>
      <c r="H55" s="38" t="str">
        <f>IF(E55&gt;101,H46+2*I46,IF(E55&gt;10,H46+I46,IF(E55&gt;0,H46,"")))</f>
        <v/>
      </c>
      <c r="I55" s="38"/>
      <c r="J55" s="38">
        <f>VLOOKUP(B55,ADMIN2026!$B$64:$F$79,3,FALSE)*IF(G55="DQ",0,1)*IF(G55="DNF",0,1)*IF(G55="DNS",0,1)*IF(G55="",0,1)</f>
        <v>0</v>
      </c>
      <c r="K55" s="94">
        <f t="shared" si="49"/>
        <v>0</v>
      </c>
      <c r="L55" s="38">
        <f>IF(D55="",0,IF(G55="NT",0,IF(G55="DQ",0,IF(G55="DNF",0,IF(G55="DNS",0,IF(F55+G55&lt;0.1,0,IF(60*F55+G55&gt;VLOOKUP(A46,ADMIN2026!$G$91:$I$109,3,FALSE),0,ADMIN2026!$D$89)))))))</f>
        <v>0</v>
      </c>
      <c r="M55">
        <f t="shared" si="50"/>
        <v>0</v>
      </c>
      <c r="N55" s="8">
        <f t="shared" si="51"/>
        <v>0</v>
      </c>
      <c r="O55" s="8">
        <f t="shared" si="47"/>
        <v>0</v>
      </c>
      <c r="P55" s="8">
        <f t="shared" si="52"/>
        <v>0</v>
      </c>
      <c r="Q55" s="7">
        <f t="shared" si="53"/>
        <v>0</v>
      </c>
      <c r="R55" s="7">
        <f t="shared" si="54"/>
        <v>0</v>
      </c>
      <c r="S55" s="7">
        <f t="shared" si="54"/>
        <v>0</v>
      </c>
      <c r="T55" s="7">
        <f t="shared" si="54"/>
        <v>0</v>
      </c>
      <c r="U55" s="7">
        <f t="shared" si="54"/>
        <v>0</v>
      </c>
      <c r="V55" t="str">
        <f t="shared" si="55"/>
        <v/>
      </c>
      <c r="W55" t="str">
        <f t="shared" si="56"/>
        <v/>
      </c>
      <c r="X55" t="str">
        <f>IF(ADMIN2026!$G$8="Photo-finish timing",W55,V55)</f>
        <v/>
      </c>
      <c r="Y55" s="66" t="str">
        <f>IF(E55="","",IF(ADMIN2026!$G$8=ADMIN2026!$D$8,"",IF(P55&gt;0.5,"error 1/100th entry noted","")))</f>
        <v/>
      </c>
      <c r="AC55">
        <f t="shared" si="57"/>
        <v>0</v>
      </c>
      <c r="AD55">
        <f t="shared" si="48"/>
        <v>0</v>
      </c>
      <c r="AE55">
        <f t="shared" si="48"/>
        <v>0</v>
      </c>
      <c r="AF55">
        <f t="shared" si="48"/>
        <v>0</v>
      </c>
      <c r="AG55">
        <f t="shared" si="48"/>
        <v>0</v>
      </c>
      <c r="AH55">
        <f t="shared" si="48"/>
        <v>0</v>
      </c>
      <c r="AI55">
        <f t="shared" si="48"/>
        <v>0</v>
      </c>
      <c r="AJ55">
        <f t="shared" si="48"/>
        <v>0</v>
      </c>
    </row>
    <row r="56" spans="2:36">
      <c r="B56" s="94">
        <v>9</v>
      </c>
      <c r="C56" s="38" t="str">
        <f>IF(D56="","",HLOOKUP(D56,ADMIN2026!$O$146:$Y$214,H56,FALSE))</f>
        <v/>
      </c>
      <c r="D56" s="38" t="str">
        <f>IF(E56="","",VLOOKUP(E56,ADMIN2026!$B$112:$D$141,2,FALSE))</f>
        <v/>
      </c>
      <c r="E56" s="4"/>
      <c r="F56" s="4"/>
      <c r="G56" s="6"/>
      <c r="H56" s="38" t="str">
        <f>IF(E56&gt;101,H46+2*I46,IF(E56&gt;10,H46+I46,IF(E56&gt;0,H46,"")))</f>
        <v/>
      </c>
      <c r="I56" s="38"/>
      <c r="J56" s="38">
        <f>VLOOKUP(B56,ADMIN2026!$B$64:$F$79,3,FALSE)*IF(G56="DQ",0,1)*IF(G56="DNF",0,1)*IF(G56="DNS",0,1)*IF(G56="",0,1)</f>
        <v>0</v>
      </c>
      <c r="K56" s="94">
        <f>J56</f>
        <v>0</v>
      </c>
      <c r="L56" s="38">
        <f>IF(D56="",0,IF(G56="NT",0,IF(G56="DQ",0,IF(G56="DNF",0,IF(G56="DNS",0,IF(F56+G56&lt;0.1,0,IF(60*F56+G56&gt;VLOOKUP(A46,ADMIN2026!$G$91:$I$109,3,FALSE),0,ADMIN2026!$D$89)))))))</f>
        <v>0</v>
      </c>
      <c r="M56">
        <f>INT(G56/10)</f>
        <v>0</v>
      </c>
      <c r="N56" s="8">
        <f>INT(G56)-10*M56</f>
        <v>0</v>
      </c>
      <c r="O56" s="8">
        <f t="shared" ref="O56:O63" si="58">INT((INT(10*(G56-N56-10*M56)+0.001))/1)</f>
        <v>0</v>
      </c>
      <c r="P56" s="8">
        <f>INT(100*(G56-N56-10*M56-O56/10)+0.5)</f>
        <v>0</v>
      </c>
      <c r="Q56" s="7">
        <f>F56</f>
        <v>0</v>
      </c>
      <c r="R56" s="7">
        <f>M56</f>
        <v>0</v>
      </c>
      <c r="S56" s="7">
        <f>N56</f>
        <v>0</v>
      </c>
      <c r="T56" s="7">
        <f>O56</f>
        <v>0</v>
      </c>
      <c r="U56" s="7">
        <f>P56</f>
        <v>0</v>
      </c>
      <c r="V56" t="str">
        <f>IF(G56="DQ","DQ",IF(G56="NT","NT",IF(G56="DNF","DNF",IF(G56="DNS","DNS",IF(D56="","",IF(F56="",IF(M56&gt;0,CONCATENATE(R56,S56,".",T56),CONCATENATE(S56,".",T56)),CONCATENATE(Q56,":",R56,S56,".",T56)))))))</f>
        <v/>
      </c>
      <c r="W56" t="str">
        <f>IF(G56="DQ","DQ",IF(G56="NT","NT",IF(G56="DNF","DNF",IF(G56="DNS","DNS",IF(D56="","",IF(F56="",IF(M56&gt;0,CONCATENATE(R56,S56,".",T56,U56),CONCATENATE(S56,".",T56,U56)),CONCATENATE(Q56,":",R56,S56,".",T56,U56)))))))</f>
        <v/>
      </c>
      <c r="X56" t="str">
        <f>IF(ADMIN2026!$G$8="Photo-finish timing",W56,V56)</f>
        <v/>
      </c>
      <c r="Y56" s="66" t="str">
        <f>IF(E56="","",IF(ADMIN2026!$G$8=ADMIN2026!$D$8,"",IF(P56&gt;0.5,"error 1/100th entry noted","")))</f>
        <v/>
      </c>
      <c r="AC56">
        <f>IF($D56=AC$1,$K56+$L56,0)</f>
        <v>0</v>
      </c>
      <c r="AD56">
        <f t="shared" ref="AD56:AJ63" si="59">IF($D56=AD$1,$K56+$L56,0)</f>
        <v>0</v>
      </c>
      <c r="AE56">
        <f t="shared" si="59"/>
        <v>0</v>
      </c>
      <c r="AF56">
        <f t="shared" si="59"/>
        <v>0</v>
      </c>
      <c r="AG56">
        <f t="shared" si="59"/>
        <v>0</v>
      </c>
      <c r="AH56">
        <f t="shared" si="59"/>
        <v>0</v>
      </c>
      <c r="AI56">
        <f t="shared" si="59"/>
        <v>0</v>
      </c>
      <c r="AJ56">
        <f t="shared" si="59"/>
        <v>0</v>
      </c>
    </row>
    <row r="57" spans="2:36">
      <c r="B57" s="94">
        <v>10</v>
      </c>
      <c r="C57" s="38" t="str">
        <f>IF(D57="","",HLOOKUP(D57,ADMIN2026!$O$146:$Y$214,H57,FALSE))</f>
        <v/>
      </c>
      <c r="D57" s="38" t="str">
        <f>IF(E57="","",VLOOKUP(E57,ADMIN2026!$B$112:$D$141,2,FALSE))</f>
        <v/>
      </c>
      <c r="E57" s="4"/>
      <c r="F57" s="4"/>
      <c r="G57" s="6"/>
      <c r="H57" s="38" t="str">
        <f>IF(E57&gt;101,H46+2*I46,IF(E57&gt;10,H46+I46,IF(E57&gt;0,H46,"")))</f>
        <v/>
      </c>
      <c r="I57" s="38"/>
      <c r="J57" s="38">
        <f>VLOOKUP(B57,ADMIN2026!$B$64:$F$79,3,FALSE)*IF(G57="DQ",0,1)*IF(G57="DNF",0,1)*IF(G57="DNS",0,1)*IF(G57="",0,1)</f>
        <v>0</v>
      </c>
      <c r="K57" s="94">
        <f t="shared" ref="K57:K63" si="60">J57</f>
        <v>0</v>
      </c>
      <c r="L57" s="38">
        <f>IF(D57="",0,IF(G57="NT",0,IF(G57="DQ",0,IF(G57="DNF",0,IF(G57="DNS",0,IF(F57+G57&lt;0.1,0,IF(60*F57+G57&gt;VLOOKUP(A46,ADMIN2026!$G$91:$I$109,3,FALSE),0,ADMIN2026!$D$89)))))))</f>
        <v>0</v>
      </c>
      <c r="M57">
        <f t="shared" ref="M57:M63" si="61">INT(G57/10)</f>
        <v>0</v>
      </c>
      <c r="N57" s="8">
        <f t="shared" ref="N57:N63" si="62">INT(G57)-10*M57</f>
        <v>0</v>
      </c>
      <c r="O57" s="8">
        <f t="shared" si="58"/>
        <v>0</v>
      </c>
      <c r="P57" s="8">
        <f t="shared" ref="P57:P63" si="63">INT(100*(G57-N57-10*M57-O57/10)+0.5)</f>
        <v>0</v>
      </c>
      <c r="Q57" s="7">
        <f t="shared" ref="Q57:Q63" si="64">F57</f>
        <v>0</v>
      </c>
      <c r="R57" s="7">
        <f t="shared" ref="R57:U63" si="65">M57</f>
        <v>0</v>
      </c>
      <c r="S57" s="7">
        <f t="shared" si="65"/>
        <v>0</v>
      </c>
      <c r="T57" s="7">
        <f t="shared" si="65"/>
        <v>0</v>
      </c>
      <c r="U57" s="7">
        <f t="shared" si="65"/>
        <v>0</v>
      </c>
      <c r="V57" t="str">
        <f t="shared" ref="V57:V63" si="66">IF(G57="DQ","DQ",IF(G57="NT","NT",IF(G57="DNF","DNF",IF(G57="DNS","DNS",IF(D57="","",IF(F57="",IF(M57&gt;0,CONCATENATE(R57,S57,".",T57),CONCATENATE(S57,".",T57)),CONCATENATE(Q57,":",R57,S57,".",T57)))))))</f>
        <v/>
      </c>
      <c r="W57" t="str">
        <f t="shared" ref="W57:W63" si="67">IF(G57="DQ","DQ",IF(G57="NT","NT",IF(G57="DNF","DNF",IF(G57="DNS","DNS",IF(D57="","",IF(F57="",IF(M57&gt;0,CONCATENATE(R57,S57,".",T57,U57),CONCATENATE(S57,".",T57,U57)),CONCATENATE(Q57,":",R57,S57,".",T57,U57)))))))</f>
        <v/>
      </c>
      <c r="X57" t="str">
        <f>IF(ADMIN2026!$G$8="Photo-finish timing",W57,V57)</f>
        <v/>
      </c>
      <c r="Y57" s="66" t="str">
        <f>IF(E57="","",IF(ADMIN2026!$G$8=ADMIN2026!$D$8,"",IF(P57&gt;0.5,"error 1/100th entry noted","")))</f>
        <v/>
      </c>
      <c r="AC57">
        <f t="shared" ref="AC57:AC63" si="68">IF($D57=AC$1,$K57+$L57,0)</f>
        <v>0</v>
      </c>
      <c r="AD57">
        <f t="shared" si="59"/>
        <v>0</v>
      </c>
      <c r="AE57">
        <f t="shared" si="59"/>
        <v>0</v>
      </c>
      <c r="AF57">
        <f t="shared" si="59"/>
        <v>0</v>
      </c>
      <c r="AG57">
        <f t="shared" si="59"/>
        <v>0</v>
      </c>
      <c r="AH57">
        <f t="shared" si="59"/>
        <v>0</v>
      </c>
      <c r="AI57">
        <f t="shared" si="59"/>
        <v>0</v>
      </c>
      <c r="AJ57">
        <f t="shared" si="59"/>
        <v>0</v>
      </c>
    </row>
    <row r="58" spans="2:36">
      <c r="B58" s="94">
        <v>11</v>
      </c>
      <c r="C58" s="38" t="str">
        <f>IF(D58="","",HLOOKUP(D58,ADMIN2026!$O$146:$Y$214,H58,FALSE))</f>
        <v/>
      </c>
      <c r="D58" s="38" t="str">
        <f>IF(E58="","",VLOOKUP(E58,ADMIN2026!$B$112:$D$141,2,FALSE))</f>
        <v/>
      </c>
      <c r="E58" s="4"/>
      <c r="F58" s="4"/>
      <c r="G58" s="6"/>
      <c r="H58" s="38" t="str">
        <f>IF(E58&gt;101,H46+2*I46,IF(E58&gt;10,H46+I46,IF(E58&gt;0,H46,"")))</f>
        <v/>
      </c>
      <c r="I58" s="38"/>
      <c r="J58" s="38">
        <f>VLOOKUP(B58,ADMIN2026!$B$64:$F$79,3,FALSE)*IF(G58="DQ",0,1)*IF(G58="DNF",0,1)*IF(G58="DNS",0,1)*IF(G58="",0,1)</f>
        <v>0</v>
      </c>
      <c r="K58" s="94">
        <f t="shared" si="60"/>
        <v>0</v>
      </c>
      <c r="L58" s="38">
        <f>IF(D58="",0,IF(G58="NT",0,IF(G58="DQ",0,IF(G58="DNF",0,IF(G58="DNS",0,IF(F58+G58&lt;0.1,0,IF(60*F58+G58&gt;VLOOKUP(A46,ADMIN2026!$G$91:$I$109,3,FALSE),0,ADMIN2026!$D$89)))))))</f>
        <v>0</v>
      </c>
      <c r="M58">
        <f t="shared" si="61"/>
        <v>0</v>
      </c>
      <c r="N58" s="8">
        <f t="shared" si="62"/>
        <v>0</v>
      </c>
      <c r="O58" s="8">
        <f t="shared" si="58"/>
        <v>0</v>
      </c>
      <c r="P58" s="8">
        <f t="shared" si="63"/>
        <v>0</v>
      </c>
      <c r="Q58" s="7">
        <f t="shared" si="64"/>
        <v>0</v>
      </c>
      <c r="R58" s="7">
        <f t="shared" si="65"/>
        <v>0</v>
      </c>
      <c r="S58" s="7">
        <f t="shared" si="65"/>
        <v>0</v>
      </c>
      <c r="T58" s="7">
        <f t="shared" si="65"/>
        <v>0</v>
      </c>
      <c r="U58" s="7">
        <f t="shared" si="65"/>
        <v>0</v>
      </c>
      <c r="V58" t="str">
        <f t="shared" si="66"/>
        <v/>
      </c>
      <c r="W58" t="str">
        <f t="shared" si="67"/>
        <v/>
      </c>
      <c r="X58" t="str">
        <f>IF(ADMIN2026!$G$8="Photo-finish timing",W58,V58)</f>
        <v/>
      </c>
      <c r="Y58" s="66" t="str">
        <f>IF(E58="","",IF(ADMIN2026!$G$8=ADMIN2026!$D$8,"",IF(P58&gt;0.5,"error 1/100th entry noted","")))</f>
        <v/>
      </c>
      <c r="AC58">
        <f t="shared" si="68"/>
        <v>0</v>
      </c>
      <c r="AD58">
        <f t="shared" si="59"/>
        <v>0</v>
      </c>
      <c r="AE58">
        <f t="shared" si="59"/>
        <v>0</v>
      </c>
      <c r="AF58">
        <f t="shared" si="59"/>
        <v>0</v>
      </c>
      <c r="AG58">
        <f t="shared" si="59"/>
        <v>0</v>
      </c>
      <c r="AH58">
        <f t="shared" si="59"/>
        <v>0</v>
      </c>
      <c r="AI58">
        <f t="shared" si="59"/>
        <v>0</v>
      </c>
      <c r="AJ58">
        <f t="shared" si="59"/>
        <v>0</v>
      </c>
    </row>
    <row r="59" spans="2:36">
      <c r="B59" s="94">
        <v>12</v>
      </c>
      <c r="C59" s="38" t="str">
        <f>IF(D59="","",HLOOKUP(D59,ADMIN2026!$O$146:$Y$214,H59,FALSE))</f>
        <v/>
      </c>
      <c r="D59" s="38" t="str">
        <f>IF(E59="","",VLOOKUP(E59,ADMIN2026!$B$112:$D$141,2,FALSE))</f>
        <v/>
      </c>
      <c r="E59" s="4"/>
      <c r="F59" s="4"/>
      <c r="G59" s="6"/>
      <c r="H59" s="38" t="str">
        <f>IF(E59&gt;101,H46+2*I46,IF(E59&gt;10,H46+I46,IF(E59&gt;0,H46,"")))</f>
        <v/>
      </c>
      <c r="I59" s="38"/>
      <c r="J59" s="38">
        <f>VLOOKUP(B59,ADMIN2026!$B$64:$F$79,3,FALSE)*IF(G59="DQ",0,1)*IF(G59="DNF",0,1)*IF(G59="DNS",0,1)*IF(G59="",0,1)</f>
        <v>0</v>
      </c>
      <c r="K59" s="94">
        <f t="shared" si="60"/>
        <v>0</v>
      </c>
      <c r="L59" s="38">
        <f>IF(D59="",0,IF(G59="NT",0,IF(G59="DQ",0,IF(G59="DNF",0,IF(G59="DNS",0,IF(F59+G59&lt;0.1,0,IF(60*F59+G59&gt;VLOOKUP(A46,ADMIN2026!$G$91:$I$109,3,FALSE),0,ADMIN2026!$D$89)))))))</f>
        <v>0</v>
      </c>
      <c r="M59">
        <f t="shared" si="61"/>
        <v>0</v>
      </c>
      <c r="N59" s="8">
        <f t="shared" si="62"/>
        <v>0</v>
      </c>
      <c r="O59" s="8">
        <f t="shared" si="58"/>
        <v>0</v>
      </c>
      <c r="P59" s="8">
        <f t="shared" si="63"/>
        <v>0</v>
      </c>
      <c r="Q59" s="7">
        <f t="shared" si="64"/>
        <v>0</v>
      </c>
      <c r="R59" s="7">
        <f t="shared" si="65"/>
        <v>0</v>
      </c>
      <c r="S59" s="7">
        <f t="shared" si="65"/>
        <v>0</v>
      </c>
      <c r="T59" s="7">
        <f t="shared" si="65"/>
        <v>0</v>
      </c>
      <c r="U59" s="7">
        <f t="shared" si="65"/>
        <v>0</v>
      </c>
      <c r="V59" t="str">
        <f t="shared" si="66"/>
        <v/>
      </c>
      <c r="W59" t="str">
        <f t="shared" si="67"/>
        <v/>
      </c>
      <c r="X59" t="str">
        <f>IF(ADMIN2026!$G$8="Photo-finish timing",W59,V59)</f>
        <v/>
      </c>
      <c r="Y59" s="66" t="str">
        <f>IF(E59="","",IF(ADMIN2026!$G$8=ADMIN2026!$D$8,"",IF(P59&gt;0.5,"error 1/100th entry noted","")))</f>
        <v/>
      </c>
      <c r="AC59">
        <f t="shared" si="68"/>
        <v>0</v>
      </c>
      <c r="AD59">
        <f t="shared" si="59"/>
        <v>0</v>
      </c>
      <c r="AE59">
        <f t="shared" si="59"/>
        <v>0</v>
      </c>
      <c r="AF59">
        <f t="shared" si="59"/>
        <v>0</v>
      </c>
      <c r="AG59">
        <f t="shared" si="59"/>
        <v>0</v>
      </c>
      <c r="AH59">
        <f t="shared" si="59"/>
        <v>0</v>
      </c>
      <c r="AI59">
        <f t="shared" si="59"/>
        <v>0</v>
      </c>
      <c r="AJ59">
        <f t="shared" si="59"/>
        <v>0</v>
      </c>
    </row>
    <row r="60" spans="2:36">
      <c r="B60" s="94">
        <v>13</v>
      </c>
      <c r="C60" s="38" t="str">
        <f>IF(D60="","",HLOOKUP(D60,ADMIN2026!$O$146:$Y$214,H60,FALSE))</f>
        <v/>
      </c>
      <c r="D60" s="38" t="str">
        <f>IF(E60="","",VLOOKUP(E60,ADMIN2026!$B$112:$D$141,2,FALSE))</f>
        <v/>
      </c>
      <c r="E60" s="4"/>
      <c r="F60" s="4"/>
      <c r="G60" s="6"/>
      <c r="H60" s="38" t="str">
        <f>IF(E60&gt;101,H46+2*I46,IF(E60&gt;10,H46+I46,IF(E60&gt;0,H46,"")))</f>
        <v/>
      </c>
      <c r="I60" s="38"/>
      <c r="J60" s="38">
        <f>VLOOKUP(B60,ADMIN2026!$B$64:$F$79,3,FALSE)*IF(G60="DQ",0,1)*IF(G60="DNF",0,1)*IF(G60="DNS",0,1)*IF(G60="",0,1)</f>
        <v>0</v>
      </c>
      <c r="K60" s="94">
        <f t="shared" si="60"/>
        <v>0</v>
      </c>
      <c r="L60" s="38">
        <f>IF(D60="",0,IF(G60="NT",0,IF(G60="DQ",0,IF(G60="DNF",0,IF(G60="DNS",0,IF(F60+G60&lt;0.1,0,IF(60*F60+G60&gt;VLOOKUP(A46,ADMIN2026!$G$91:$I$109,3,FALSE),0,ADMIN2026!$D$89)))))))</f>
        <v>0</v>
      </c>
      <c r="M60">
        <f t="shared" si="61"/>
        <v>0</v>
      </c>
      <c r="N60" s="8">
        <f t="shared" si="62"/>
        <v>0</v>
      </c>
      <c r="O60" s="8">
        <f t="shared" si="58"/>
        <v>0</v>
      </c>
      <c r="P60" s="8">
        <f t="shared" si="63"/>
        <v>0</v>
      </c>
      <c r="Q60" s="7">
        <f t="shared" si="64"/>
        <v>0</v>
      </c>
      <c r="R60" s="7">
        <f t="shared" si="65"/>
        <v>0</v>
      </c>
      <c r="S60" s="7">
        <f t="shared" si="65"/>
        <v>0</v>
      </c>
      <c r="T60" s="7">
        <f t="shared" si="65"/>
        <v>0</v>
      </c>
      <c r="U60" s="7">
        <f t="shared" si="65"/>
        <v>0</v>
      </c>
      <c r="V60" t="str">
        <f>IF(G60="DQ","DQ",IF(G60="NT","NT",IF(G60="DNF","DNF",IF(G60="DNS","DNS",IF(D60="","",IF(F60="",IF(M60&gt;0,CONCATENATE(R60,S60,".",T60),CONCATENATE(S60,".",T60)),CONCATENATE(Q60,":",R60,S60,".",T60)))))))</f>
        <v/>
      </c>
      <c r="W60" t="str">
        <f t="shared" si="67"/>
        <v/>
      </c>
      <c r="X60" t="str">
        <f>IF(ADMIN2026!$G$8="Photo-finish timing",W60,V60)</f>
        <v/>
      </c>
      <c r="Y60" s="66" t="str">
        <f>IF(E60="","",IF(ADMIN2026!$G$8=ADMIN2026!$D$8,"",IF(P60&gt;0.5,"error 1/100th entry noted","")))</f>
        <v/>
      </c>
      <c r="AC60">
        <f t="shared" si="68"/>
        <v>0</v>
      </c>
      <c r="AD60">
        <f t="shared" si="59"/>
        <v>0</v>
      </c>
      <c r="AE60">
        <f t="shared" si="59"/>
        <v>0</v>
      </c>
      <c r="AF60">
        <f t="shared" si="59"/>
        <v>0</v>
      </c>
      <c r="AG60">
        <f t="shared" si="59"/>
        <v>0</v>
      </c>
      <c r="AH60">
        <f t="shared" si="59"/>
        <v>0</v>
      </c>
      <c r="AI60">
        <f t="shared" si="59"/>
        <v>0</v>
      </c>
      <c r="AJ60">
        <f t="shared" si="59"/>
        <v>0</v>
      </c>
    </row>
    <row r="61" spans="2:36">
      <c r="B61" s="94">
        <v>14</v>
      </c>
      <c r="C61" s="38" t="str">
        <f>IF(D61="","",HLOOKUP(D61,ADMIN2026!$O$146:$Y$214,H61,FALSE))</f>
        <v/>
      </c>
      <c r="D61" s="38" t="str">
        <f>IF(E61="","",VLOOKUP(E61,ADMIN2026!$B$112:$D$141,2,FALSE))</f>
        <v/>
      </c>
      <c r="E61" s="4"/>
      <c r="F61" s="4"/>
      <c r="G61" s="6"/>
      <c r="H61" s="38" t="str">
        <f>IF(E61&gt;101,H46+2*I46,IF(E61&gt;10,H46+I46,IF(E61&gt;0,H46,"")))</f>
        <v/>
      </c>
      <c r="I61" s="38"/>
      <c r="J61" s="38">
        <f>VLOOKUP(B61,ADMIN2026!$B$64:$F$79,3,FALSE)*IF(G61="DQ",0,1)*IF(G61="DNF",0,1)*IF(G61="DNS",0,1)*IF(G61="",0,1)</f>
        <v>0</v>
      </c>
      <c r="K61" s="94">
        <f t="shared" si="60"/>
        <v>0</v>
      </c>
      <c r="L61" s="38">
        <f>IF(D61="",0,IF(G61="NT",0,IF(G61="DQ",0,IF(G61="DNF",0,IF(G61="DNS",0,IF(F61+G61&lt;0.1,0,IF(60*F61+G61&gt;VLOOKUP(A46,ADMIN2026!$G$91:$I$109,3,FALSE),0,ADMIN2026!$D$89)))))))</f>
        <v>0</v>
      </c>
      <c r="M61">
        <f t="shared" si="61"/>
        <v>0</v>
      </c>
      <c r="N61" s="8">
        <f t="shared" si="62"/>
        <v>0</v>
      </c>
      <c r="O61" s="8">
        <f t="shared" si="58"/>
        <v>0</v>
      </c>
      <c r="P61" s="8">
        <f t="shared" si="63"/>
        <v>0</v>
      </c>
      <c r="Q61" s="7">
        <f t="shared" si="64"/>
        <v>0</v>
      </c>
      <c r="R61" s="7">
        <f t="shared" si="65"/>
        <v>0</v>
      </c>
      <c r="S61" s="7">
        <f t="shared" si="65"/>
        <v>0</v>
      </c>
      <c r="T61" s="7">
        <f t="shared" si="65"/>
        <v>0</v>
      </c>
      <c r="U61" s="7">
        <f t="shared" si="65"/>
        <v>0</v>
      </c>
      <c r="V61" t="str">
        <f t="shared" si="66"/>
        <v/>
      </c>
      <c r="W61" t="str">
        <f t="shared" si="67"/>
        <v/>
      </c>
      <c r="X61" t="str">
        <f>IF(ADMIN2026!$G$8="Photo-finish timing",W61,V61)</f>
        <v/>
      </c>
      <c r="Y61" s="66" t="str">
        <f>IF(E61="","",IF(ADMIN2026!$G$8=ADMIN2026!$D$8,"",IF(P61&gt;0.5,"error 1/100th entry noted","")))</f>
        <v/>
      </c>
      <c r="AC61">
        <f t="shared" si="68"/>
        <v>0</v>
      </c>
      <c r="AD61">
        <f t="shared" si="59"/>
        <v>0</v>
      </c>
      <c r="AE61">
        <f t="shared" si="59"/>
        <v>0</v>
      </c>
      <c r="AF61">
        <f t="shared" si="59"/>
        <v>0</v>
      </c>
      <c r="AG61">
        <f t="shared" si="59"/>
        <v>0</v>
      </c>
      <c r="AH61">
        <f t="shared" si="59"/>
        <v>0</v>
      </c>
      <c r="AI61">
        <f t="shared" si="59"/>
        <v>0</v>
      </c>
      <c r="AJ61">
        <f t="shared" si="59"/>
        <v>0</v>
      </c>
    </row>
    <row r="62" spans="2:36">
      <c r="B62" s="94">
        <v>15</v>
      </c>
      <c r="C62" s="38" t="str">
        <f>IF(D62="","",HLOOKUP(D62,ADMIN2026!$O$146:$Y$214,H62,FALSE))</f>
        <v/>
      </c>
      <c r="D62" s="38" t="str">
        <f>IF(E62="","",VLOOKUP(E62,ADMIN2026!$B$112:$D$141,2,FALSE))</f>
        <v/>
      </c>
      <c r="E62" s="4"/>
      <c r="F62" s="4"/>
      <c r="G62" s="6"/>
      <c r="H62" s="38" t="str">
        <f>IF(E62&gt;101,H46+2*I46,IF(E62&gt;10,H46+I46,IF(E62&gt;0,H46,"")))</f>
        <v/>
      </c>
      <c r="I62" s="38"/>
      <c r="J62" s="38">
        <f>VLOOKUP(B62,ADMIN2026!$B$64:$F$79,3,FALSE)*IF(G62="DQ",0,1)*IF(G62="DNF",0,1)*IF(G62="DNS",0,1)*IF(G62="",0,1)</f>
        <v>0</v>
      </c>
      <c r="K62" s="94">
        <f t="shared" si="60"/>
        <v>0</v>
      </c>
      <c r="L62" s="38">
        <f>IF(D62="",0,IF(G62="NT",0,IF(G62="DQ",0,IF(G62="DNF",0,IF(G62="DNS",0,IF(F62+G62&lt;0.1,0,IF(60*F62+G62&gt;VLOOKUP(A46,ADMIN2026!$G$91:$I$109,3,FALSE),0,ADMIN2026!$D$89)))))))</f>
        <v>0</v>
      </c>
      <c r="M62">
        <f t="shared" si="61"/>
        <v>0</v>
      </c>
      <c r="N62" s="8">
        <f t="shared" si="62"/>
        <v>0</v>
      </c>
      <c r="O62" s="8">
        <f t="shared" si="58"/>
        <v>0</v>
      </c>
      <c r="P62" s="8">
        <f t="shared" si="63"/>
        <v>0</v>
      </c>
      <c r="Q62" s="7">
        <f t="shared" si="64"/>
        <v>0</v>
      </c>
      <c r="R62" s="7">
        <f t="shared" si="65"/>
        <v>0</v>
      </c>
      <c r="S62" s="7">
        <f t="shared" si="65"/>
        <v>0</v>
      </c>
      <c r="T62" s="7">
        <f t="shared" si="65"/>
        <v>0</v>
      </c>
      <c r="U62" s="7">
        <f t="shared" si="65"/>
        <v>0</v>
      </c>
      <c r="V62" t="str">
        <f t="shared" si="66"/>
        <v/>
      </c>
      <c r="W62" t="str">
        <f t="shared" si="67"/>
        <v/>
      </c>
      <c r="X62" t="str">
        <f>IF(ADMIN2026!$G$8="Photo-finish timing",W62,V62)</f>
        <v/>
      </c>
      <c r="Y62" s="66" t="str">
        <f>IF(E62="","",IF(ADMIN2026!$G$8=ADMIN2026!$D$8,"",IF(P62&gt;0.5,"error 1/100th entry noted","")))</f>
        <v/>
      </c>
      <c r="AC62">
        <f t="shared" si="68"/>
        <v>0</v>
      </c>
      <c r="AD62">
        <f t="shared" si="59"/>
        <v>0</v>
      </c>
      <c r="AE62">
        <f t="shared" si="59"/>
        <v>0</v>
      </c>
      <c r="AF62">
        <f t="shared" si="59"/>
        <v>0</v>
      </c>
      <c r="AG62">
        <f t="shared" si="59"/>
        <v>0</v>
      </c>
      <c r="AH62">
        <f t="shared" si="59"/>
        <v>0</v>
      </c>
      <c r="AI62">
        <f t="shared" si="59"/>
        <v>0</v>
      </c>
      <c r="AJ62">
        <f t="shared" si="59"/>
        <v>0</v>
      </c>
    </row>
    <row r="63" spans="2:36">
      <c r="B63" s="94">
        <v>16</v>
      </c>
      <c r="C63" s="38" t="str">
        <f>IF(D63="","",HLOOKUP(D63,ADMIN2026!$O$146:$Y$214,H63,FALSE))</f>
        <v/>
      </c>
      <c r="D63" s="38" t="str">
        <f>IF(E63="","",VLOOKUP(E63,ADMIN2026!$B$112:$D$141,2,FALSE))</f>
        <v/>
      </c>
      <c r="E63" s="4"/>
      <c r="F63" s="4"/>
      <c r="G63" s="6"/>
      <c r="H63" s="38" t="str">
        <f>IF(E63&gt;101,H46+2*I46,IF(E63&gt;10,H46+I46,IF(E63&gt;0,H46,"")))</f>
        <v/>
      </c>
      <c r="I63" s="38"/>
      <c r="J63" s="38">
        <f>VLOOKUP(B63,ADMIN2026!$B$64:$F$79,3,FALSE)*IF(G63="DQ",0,1)*IF(G63="DNF",0,1)*IF(G63="DNS",0,1)*IF(G63="",0,1)</f>
        <v>0</v>
      </c>
      <c r="K63" s="94">
        <f t="shared" si="60"/>
        <v>0</v>
      </c>
      <c r="L63" s="38">
        <f>IF(D63="",0,IF(G63="NT",0,IF(G63="DQ",0,IF(G63="DNF",0,IF(G63="DNS",0,IF(F63+G63&lt;0.1,0,IF(60*F63+G63&gt;VLOOKUP(A46,ADMIN2026!$G$91:$I$109,3,FALSE),0,ADMIN2026!$D$89)))))))</f>
        <v>0</v>
      </c>
      <c r="M63">
        <f t="shared" si="61"/>
        <v>0</v>
      </c>
      <c r="N63" s="8">
        <f t="shared" si="62"/>
        <v>0</v>
      </c>
      <c r="O63" s="8">
        <f t="shared" si="58"/>
        <v>0</v>
      </c>
      <c r="P63" s="8">
        <f t="shared" si="63"/>
        <v>0</v>
      </c>
      <c r="Q63" s="7">
        <f t="shared" si="64"/>
        <v>0</v>
      </c>
      <c r="R63" s="7">
        <f t="shared" si="65"/>
        <v>0</v>
      </c>
      <c r="S63" s="7">
        <f t="shared" si="65"/>
        <v>0</v>
      </c>
      <c r="T63" s="7">
        <f t="shared" si="65"/>
        <v>0</v>
      </c>
      <c r="U63" s="7">
        <f t="shared" si="65"/>
        <v>0</v>
      </c>
      <c r="V63" t="str">
        <f t="shared" si="66"/>
        <v/>
      </c>
      <c r="W63" t="str">
        <f t="shared" si="67"/>
        <v/>
      </c>
      <c r="X63" t="str">
        <f>IF(ADMIN2026!$G$8="Photo-finish timing",W63,V63)</f>
        <v/>
      </c>
      <c r="Y63" s="66" t="str">
        <f>IF(E63="","",IF(ADMIN2026!$G$8=ADMIN2026!$D$8,"",IF(P63&gt;0.5,"error 1/100th entry noted","")))</f>
        <v/>
      </c>
      <c r="AC63">
        <f t="shared" si="68"/>
        <v>0</v>
      </c>
      <c r="AD63">
        <f t="shared" si="59"/>
        <v>0</v>
      </c>
      <c r="AE63">
        <f t="shared" si="59"/>
        <v>0</v>
      </c>
      <c r="AF63">
        <f t="shared" si="59"/>
        <v>0</v>
      </c>
      <c r="AG63">
        <f t="shared" si="59"/>
        <v>0</v>
      </c>
      <c r="AH63">
        <f t="shared" si="59"/>
        <v>0</v>
      </c>
      <c r="AI63">
        <f t="shared" si="59"/>
        <v>0</v>
      </c>
      <c r="AJ63">
        <f t="shared" si="59"/>
        <v>0</v>
      </c>
    </row>
    <row r="66" spans="1:36">
      <c r="A66" s="62" t="s">
        <v>0</v>
      </c>
      <c r="B66" s="62" t="s">
        <v>0</v>
      </c>
      <c r="C66" s="68" t="str">
        <f>VLOOKUP(PRINTOUT!$B$3,ADMIN2026!$B$83:$D$87,3,FALSE)</f>
        <v>2000SC</v>
      </c>
      <c r="D66" s="62" t="s">
        <v>58</v>
      </c>
      <c r="E66" s="3"/>
      <c r="F66" s="3"/>
      <c r="G66" s="67"/>
      <c r="H66" s="3" t="s">
        <v>66</v>
      </c>
      <c r="I66" s="3" t="s">
        <v>67</v>
      </c>
      <c r="J66" s="3"/>
      <c r="K66" s="3"/>
      <c r="L66" s="3"/>
      <c r="M66" s="3"/>
      <c r="N66" s="3"/>
      <c r="O66" s="3"/>
      <c r="P66" s="3"/>
      <c r="Q66" s="3"/>
      <c r="R66" s="3"/>
      <c r="S66" s="3"/>
      <c r="T66" s="3"/>
      <c r="U66" s="3"/>
      <c r="V66" s="3"/>
      <c r="W66" s="3"/>
      <c r="X66" s="3"/>
      <c r="Y66" s="3"/>
      <c r="Z66" s="3"/>
      <c r="AA66" s="3"/>
    </row>
    <row r="67" spans="1:36">
      <c r="A67" s="3" t="str">
        <f>C66</f>
        <v>2000SC</v>
      </c>
      <c r="B67" s="37" t="s">
        <v>51</v>
      </c>
      <c r="C67" s="37"/>
      <c r="D67" s="37"/>
      <c r="E67" s="37"/>
      <c r="F67" s="37" t="s">
        <v>76</v>
      </c>
      <c r="G67" s="63" t="s">
        <v>77</v>
      </c>
      <c r="H67" s="37">
        <f>VLOOKUP(A67,ADMIN2026!$B$146:$M$166,12,FALSE)</f>
        <v>10</v>
      </c>
      <c r="I67" s="37">
        <f>$I$3</f>
        <v>24</v>
      </c>
      <c r="J67" s="37" t="s">
        <v>79</v>
      </c>
      <c r="K67" s="37" t="s">
        <v>59</v>
      </c>
      <c r="L67" s="37" t="s">
        <v>83</v>
      </c>
      <c r="M67" s="3" t="s">
        <v>132</v>
      </c>
      <c r="N67" s="3" t="s">
        <v>132</v>
      </c>
      <c r="O67" s="3" t="s">
        <v>133</v>
      </c>
      <c r="P67" s="3" t="s">
        <v>193</v>
      </c>
      <c r="Q67" s="3" t="s">
        <v>137</v>
      </c>
      <c r="R67" s="3" t="s">
        <v>192</v>
      </c>
      <c r="S67" s="3" t="s">
        <v>134</v>
      </c>
      <c r="T67" s="3" t="s">
        <v>135</v>
      </c>
      <c r="U67" s="3" t="s">
        <v>194</v>
      </c>
      <c r="V67" s="3" t="s">
        <v>195</v>
      </c>
      <c r="W67" s="3" t="s">
        <v>197</v>
      </c>
      <c r="X67" s="3" t="s">
        <v>136</v>
      </c>
      <c r="Y67" s="3" t="s">
        <v>236</v>
      </c>
      <c r="Z67" s="3"/>
      <c r="AA67" s="3"/>
    </row>
    <row r="68" spans="1:36">
      <c r="A68" s="64" t="s">
        <v>27</v>
      </c>
      <c r="B68" s="37" t="s">
        <v>59</v>
      </c>
      <c r="C68" s="37" t="s">
        <v>60</v>
      </c>
      <c r="D68" s="37" t="s">
        <v>61</v>
      </c>
      <c r="E68" s="37" t="s">
        <v>108</v>
      </c>
      <c r="F68" s="37" t="s">
        <v>78</v>
      </c>
      <c r="G68" s="63" t="s">
        <v>99</v>
      </c>
      <c r="H68" s="37" t="s">
        <v>65</v>
      </c>
      <c r="I68" s="37"/>
      <c r="J68" s="37" t="s">
        <v>80</v>
      </c>
      <c r="K68" s="37" t="s">
        <v>80</v>
      </c>
      <c r="L68" s="37" t="s">
        <v>80</v>
      </c>
      <c r="M68" s="3" t="s">
        <v>192</v>
      </c>
      <c r="N68" s="3" t="s">
        <v>130</v>
      </c>
      <c r="O68" s="3" t="s">
        <v>130</v>
      </c>
      <c r="P68" s="3" t="s">
        <v>130</v>
      </c>
      <c r="Q68" s="3" t="s">
        <v>131</v>
      </c>
      <c r="R68" s="3" t="s">
        <v>131</v>
      </c>
      <c r="S68" s="3" t="s">
        <v>131</v>
      </c>
      <c r="T68" s="3" t="s">
        <v>131</v>
      </c>
      <c r="U68" s="3" t="s">
        <v>131</v>
      </c>
      <c r="V68" s="3" t="s">
        <v>196</v>
      </c>
      <c r="W68" s="3" t="s">
        <v>196</v>
      </c>
      <c r="X68" s="3" t="s">
        <v>146</v>
      </c>
      <c r="Y68" s="3" t="s">
        <v>237</v>
      </c>
      <c r="Z68" s="3"/>
      <c r="AA68" s="3"/>
      <c r="AC68" t="str">
        <f>ADMIN2026!$D$12</f>
        <v>B&amp;R</v>
      </c>
      <c r="AD68" t="str">
        <f>ADMIN2026!$D$13</f>
        <v>Chelt</v>
      </c>
      <c r="AE68" t="str">
        <f>ADMIN2026!$D$14</f>
        <v>D&amp;S</v>
      </c>
      <c r="AF68" t="str">
        <f>ADMIN2026!$D$15</f>
        <v>HereF</v>
      </c>
      <c r="AG68" t="str">
        <f>ADMIN2026!$D$16</f>
        <v>K&amp;S</v>
      </c>
      <c r="AH68" t="str">
        <f>ADMIN2026!$D$17</f>
        <v>Tipton</v>
      </c>
      <c r="AI68" t="str">
        <f>ADMIN2026!$D$18</f>
        <v>Worc</v>
      </c>
      <c r="AJ68" t="str">
        <f>ADMIN2026!$D$19</f>
        <v>Yate</v>
      </c>
    </row>
    <row r="69" spans="1:36">
      <c r="B69" s="94">
        <v>1</v>
      </c>
      <c r="C69" s="38" t="str">
        <f>IF(D69="","",HLOOKUP(D69,ADMIN2026!$O$146:$Y$214,H69,FALSE))</f>
        <v/>
      </c>
      <c r="D69" s="38" t="str">
        <f>IF(E69="","",VLOOKUP(E69,ADMIN2026!$B$112:$D$141,2,FALSE))</f>
        <v/>
      </c>
      <c r="E69" s="4"/>
      <c r="F69" s="4"/>
      <c r="G69" s="6"/>
      <c r="H69" s="38" t="str">
        <f>IF(E69&gt;101,H67+2*I67,IF(E69&gt;10,H67+I67,IF(E69&gt;0,H67,"")))</f>
        <v/>
      </c>
      <c r="I69" s="38"/>
      <c r="J69" s="38">
        <f>VLOOKUP(B69,ADMIN2026!$B$64:$E$73,2,FALSE)*IF(G69="DQ",0,1)*IF(G69="DNF",0,1)*IF(G69="DNS",0,1)*IF(G69="",0,1)</f>
        <v>0</v>
      </c>
      <c r="K69" s="94">
        <f>J69</f>
        <v>0</v>
      </c>
      <c r="L69" s="38">
        <f>IF(D69="",0,IF(G69="NT",0,IF(G69="DQ",0,IF(G69="DNF",0,IF(G69="DNS",0,IF(F69+G69&lt;0.1,0,IF(60*F69+G69&gt;VLOOKUP(A67,ADMIN2026!$G$91:$I$109,3,FALSE),0,ADMIN2026!$D$89)))))))</f>
        <v>0</v>
      </c>
      <c r="M69">
        <f>INT(G69/10)</f>
        <v>0</v>
      </c>
      <c r="N69" s="8">
        <f>INT(G69)-10*M69</f>
        <v>0</v>
      </c>
      <c r="O69" s="8">
        <f t="shared" ref="O69:O76" si="69">INT((INT(10*(G69-N69-10*M69)+0.001))/1)</f>
        <v>0</v>
      </c>
      <c r="P69" s="8">
        <f>INT(100*(G69-N69-10*M69-O69/10)+0.5)</f>
        <v>0</v>
      </c>
      <c r="Q69" s="7">
        <f>F69</f>
        <v>0</v>
      </c>
      <c r="R69" s="7">
        <f>M69</f>
        <v>0</v>
      </c>
      <c r="S69" s="7">
        <f>N69</f>
        <v>0</v>
      </c>
      <c r="T69" s="7">
        <f>O69</f>
        <v>0</v>
      </c>
      <c r="U69" s="7">
        <f>P69</f>
        <v>0</v>
      </c>
      <c r="V69" t="str">
        <f>IF(G69="DQ","DQ",IF(G69="NT","NT",IF(G69="DNF","DNF",IF(G69="DNS","DNS",IF(D69="","",IF(F69="",IF(M69&gt;0,CONCATENATE(R69,S69,".",T69),CONCATENATE(S69,".",T69)),CONCATENATE(Q69,":",R69,S69,".",T69)))))))</f>
        <v/>
      </c>
      <c r="W69" t="str">
        <f>IF(G69="DQ","DQ",IF(G69="NT","NT",IF(G69="DNF","DNF",IF(G69="DNS","DNS",IF(D69="","",IF(F69="",IF(M69&gt;0,CONCATENATE(R69,S69,".",T69,U69),CONCATENATE(S69,".",T69,U69)),CONCATENATE(Q69,":",R69,S69,".",T69,U69)))))))</f>
        <v/>
      </c>
      <c r="X69" t="str">
        <f>IF(ADMIN2026!$G$8="Photo-finish timing",W69,V69)</f>
        <v/>
      </c>
      <c r="Y69" s="66" t="str">
        <f>IF(E69="","",IF(ADMIN2026!$G$8=ADMIN2026!$D$8,"",IF(P69&gt;0.5,"error 1/100th entry noted","")))</f>
        <v/>
      </c>
      <c r="AC69">
        <f>IF($D69=AC$1,$K69+$L69,0)</f>
        <v>0</v>
      </c>
      <c r="AD69">
        <f t="shared" ref="AD69:AJ76" si="70">IF($D69=AD$1,$K69+$L69,0)</f>
        <v>0</v>
      </c>
      <c r="AE69">
        <f t="shared" si="70"/>
        <v>0</v>
      </c>
      <c r="AF69">
        <f t="shared" si="70"/>
        <v>0</v>
      </c>
      <c r="AG69">
        <f t="shared" si="70"/>
        <v>0</v>
      </c>
      <c r="AH69">
        <f t="shared" si="70"/>
        <v>0</v>
      </c>
      <c r="AI69">
        <f t="shared" si="70"/>
        <v>0</v>
      </c>
      <c r="AJ69">
        <f t="shared" si="70"/>
        <v>0</v>
      </c>
    </row>
    <row r="70" spans="1:36">
      <c r="B70" s="94">
        <v>2</v>
      </c>
      <c r="C70" s="38" t="str">
        <f>IF(D70="","",HLOOKUP(D70,ADMIN2026!$O$146:$Y$214,H70,FALSE))</f>
        <v/>
      </c>
      <c r="D70" s="38" t="str">
        <f>IF(E70="","",VLOOKUP(E70,ADMIN2026!$B$112:$D$141,2,FALSE))</f>
        <v/>
      </c>
      <c r="E70" s="4"/>
      <c r="F70" s="4"/>
      <c r="G70" s="6"/>
      <c r="H70" s="38" t="str">
        <f>IF(E70&gt;101,H67+2*I67,IF(E70&gt;10,H67+I67,IF(E70&gt;0,H67,"")))</f>
        <v/>
      </c>
      <c r="I70" s="38"/>
      <c r="J70" s="38">
        <f>VLOOKUP(B70,ADMIN2026!$B$64:$E$73,2,FALSE)*IF(G70="DQ",0,1)*IF(G70="DNF",0,1)*IF(G70="DNS",0,1)*IF(G70="",0,1)</f>
        <v>0</v>
      </c>
      <c r="K70" s="94">
        <f t="shared" ref="K70:K76" si="71">J70</f>
        <v>0</v>
      </c>
      <c r="L70" s="38">
        <f>IF(D70="",0,IF(G70="NT",0,IF(G70="DQ",0,IF(G70="DNF",0,IF(G70="DNS",0,IF(F70+G70&lt;0.1,0,IF(60*F70+G70&gt;VLOOKUP(A67,ADMIN2026!$G$91:$I$109,3,FALSE),0,ADMIN2026!$D$89)))))))</f>
        <v>0</v>
      </c>
      <c r="M70">
        <f t="shared" ref="M70:M76" si="72">INT(G70/10)</f>
        <v>0</v>
      </c>
      <c r="N70" s="8">
        <f t="shared" ref="N70:N76" si="73">INT(G70)-10*M70</f>
        <v>0</v>
      </c>
      <c r="O70" s="8">
        <f t="shared" si="69"/>
        <v>0</v>
      </c>
      <c r="P70" s="8">
        <f t="shared" ref="P70:P76" si="74">INT(100*(G70-N70-10*M70-O70/10)+0.5)</f>
        <v>0</v>
      </c>
      <c r="Q70" s="7">
        <f t="shared" ref="Q70:Q76" si="75">F70</f>
        <v>0</v>
      </c>
      <c r="R70" s="7">
        <f t="shared" ref="R70:U76" si="76">M70</f>
        <v>0</v>
      </c>
      <c r="S70" s="7">
        <f t="shared" si="76"/>
        <v>0</v>
      </c>
      <c r="T70" s="7">
        <f t="shared" si="76"/>
        <v>0</v>
      </c>
      <c r="U70" s="7">
        <f t="shared" si="76"/>
        <v>0</v>
      </c>
      <c r="V70" t="str">
        <f t="shared" ref="V70:V76" si="77">IF(G70="DQ","DQ",IF(G70="NT","NT",IF(G70="DNF","DNF",IF(G70="DNS","DNS",IF(D70="","",IF(F70="",IF(M70&gt;0,CONCATENATE(R70,S70,".",T70),CONCATENATE(S70,".",T70)),CONCATENATE(Q70,":",R70,S70,".",T70)))))))</f>
        <v/>
      </c>
      <c r="W70" t="str">
        <f t="shared" ref="W70:W76" si="78">IF(G70="DQ","DQ",IF(G70="NT","NT",IF(G70="DNF","DNF",IF(G70="DNS","DNS",IF(D70="","",IF(F70="",IF(M70&gt;0,CONCATENATE(R70,S70,".",T70,U70),CONCATENATE(S70,".",T70,U70)),CONCATENATE(Q70,":",R70,S70,".",T70,U70)))))))</f>
        <v/>
      </c>
      <c r="X70" t="str">
        <f>IF(ADMIN2026!$G$8="Photo-finish timing",W70,V70)</f>
        <v/>
      </c>
      <c r="Y70" s="66" t="str">
        <f>IF(E70="","",IF(ADMIN2026!$G$8=ADMIN2026!$D$8,"",IF(P70&gt;0.5,"error 1/100th entry noted","")))</f>
        <v/>
      </c>
      <c r="AC70">
        <f t="shared" ref="AC70:AC76" si="79">IF($D70=AC$1,$K70+$L70,0)</f>
        <v>0</v>
      </c>
      <c r="AD70">
        <f t="shared" si="70"/>
        <v>0</v>
      </c>
      <c r="AE70">
        <f t="shared" si="70"/>
        <v>0</v>
      </c>
      <c r="AF70">
        <f t="shared" si="70"/>
        <v>0</v>
      </c>
      <c r="AG70">
        <f t="shared" si="70"/>
        <v>0</v>
      </c>
      <c r="AH70">
        <f t="shared" si="70"/>
        <v>0</v>
      </c>
      <c r="AI70">
        <f t="shared" si="70"/>
        <v>0</v>
      </c>
      <c r="AJ70">
        <f t="shared" si="70"/>
        <v>0</v>
      </c>
    </row>
    <row r="71" spans="1:36">
      <c r="B71" s="94">
        <v>3</v>
      </c>
      <c r="C71" s="38" t="str">
        <f>IF(D71="","",HLOOKUP(D71,ADMIN2026!$O$146:$Y$214,H71,FALSE))</f>
        <v/>
      </c>
      <c r="D71" s="38" t="str">
        <f>IF(E71="","",VLOOKUP(E71,ADMIN2026!$B$112:$D$141,2,FALSE))</f>
        <v/>
      </c>
      <c r="E71" s="4"/>
      <c r="F71" s="4"/>
      <c r="G71" s="6"/>
      <c r="H71" s="38" t="str">
        <f>IF(E71&gt;101,H67+2*I67,IF(E71&gt;10,H67+I67,IF(E71&gt;0,H67,"")))</f>
        <v/>
      </c>
      <c r="I71" s="38"/>
      <c r="J71" s="38">
        <f>VLOOKUP(B71,ADMIN2026!$B$64:$E$73,2,FALSE)*IF(G71="DQ",0,1)*IF(G71="DNF",0,1)*IF(G71="DNS",0,1)*IF(G71="",0,1)</f>
        <v>0</v>
      </c>
      <c r="K71" s="94">
        <f t="shared" si="71"/>
        <v>0</v>
      </c>
      <c r="L71" s="38">
        <f>IF(D71="",0,IF(G71="NT",0,IF(G71="DQ",0,IF(G71="DNF",0,IF(G71="DNS",0,IF(F71+G71&lt;0.1,0,IF(60*F71+G71&gt;VLOOKUP(A67,ADMIN2026!$G$91:$I$109,3,FALSE),0,ADMIN2026!$D$89)))))))</f>
        <v>0</v>
      </c>
      <c r="M71">
        <f t="shared" si="72"/>
        <v>0</v>
      </c>
      <c r="N71" s="8">
        <f t="shared" si="73"/>
        <v>0</v>
      </c>
      <c r="O71" s="8">
        <f t="shared" si="69"/>
        <v>0</v>
      </c>
      <c r="P71" s="8">
        <f t="shared" si="74"/>
        <v>0</v>
      </c>
      <c r="Q71" s="7">
        <f t="shared" si="75"/>
        <v>0</v>
      </c>
      <c r="R71" s="7">
        <f t="shared" si="76"/>
        <v>0</v>
      </c>
      <c r="S71" s="7">
        <f t="shared" si="76"/>
        <v>0</v>
      </c>
      <c r="T71" s="7">
        <f t="shared" si="76"/>
        <v>0</v>
      </c>
      <c r="U71" s="7">
        <f t="shared" si="76"/>
        <v>0</v>
      </c>
      <c r="V71" t="str">
        <f t="shared" si="77"/>
        <v/>
      </c>
      <c r="W71" t="str">
        <f t="shared" si="78"/>
        <v/>
      </c>
      <c r="X71" t="str">
        <f>IF(ADMIN2026!$G$8="Photo-finish timing",W71,V71)</f>
        <v/>
      </c>
      <c r="Y71" s="66" t="str">
        <f>IF(E71="","",IF(ADMIN2026!$G$8=ADMIN2026!$D$8,"",IF(P71&gt;0.5,"error 1/100th entry noted","")))</f>
        <v/>
      </c>
      <c r="AC71">
        <f t="shared" si="79"/>
        <v>0</v>
      </c>
      <c r="AD71">
        <f t="shared" si="70"/>
        <v>0</v>
      </c>
      <c r="AE71">
        <f t="shared" si="70"/>
        <v>0</v>
      </c>
      <c r="AF71">
        <f t="shared" si="70"/>
        <v>0</v>
      </c>
      <c r="AG71">
        <f t="shared" si="70"/>
        <v>0</v>
      </c>
      <c r="AH71">
        <f t="shared" si="70"/>
        <v>0</v>
      </c>
      <c r="AI71">
        <f t="shared" si="70"/>
        <v>0</v>
      </c>
      <c r="AJ71">
        <f t="shared" si="70"/>
        <v>0</v>
      </c>
    </row>
    <row r="72" spans="1:36">
      <c r="B72" s="94">
        <v>4</v>
      </c>
      <c r="C72" s="38" t="str">
        <f>IF(D72="","",HLOOKUP(D72,ADMIN2026!$O$146:$Y$214,H72,FALSE))</f>
        <v/>
      </c>
      <c r="D72" s="38" t="str">
        <f>IF(E72="","",VLOOKUP(E72,ADMIN2026!$B$112:$D$141,2,FALSE))</f>
        <v/>
      </c>
      <c r="E72" s="4"/>
      <c r="F72" s="4"/>
      <c r="G72" s="6"/>
      <c r="H72" s="38" t="str">
        <f>IF(E72&gt;101,H67+2*I67,IF(E72&gt;10,H67+I67,IF(E72&gt;0,H67,"")))</f>
        <v/>
      </c>
      <c r="I72" s="38"/>
      <c r="J72" s="38">
        <f>VLOOKUP(B72,ADMIN2026!$B$64:$E$73,2,FALSE)*IF(G72="DQ",0,1)*IF(G72="DNF",0,1)*IF(G72="DNS",0,1)*IF(G72="",0,1)</f>
        <v>0</v>
      </c>
      <c r="K72" s="94">
        <f t="shared" si="71"/>
        <v>0</v>
      </c>
      <c r="L72" s="38">
        <f>IF(D72="",0,IF(G72="NT",0,IF(G72="DQ",0,IF(G72="DNF",0,IF(G72="DNS",0,IF(F72+G72&lt;0.1,0,IF(60*F72+G72&gt;VLOOKUP(A67,ADMIN2026!$G$91:$I$109,3,FALSE),0,ADMIN2026!$D$89)))))))</f>
        <v>0</v>
      </c>
      <c r="M72">
        <f t="shared" si="72"/>
        <v>0</v>
      </c>
      <c r="N72" s="8">
        <f t="shared" si="73"/>
        <v>0</v>
      </c>
      <c r="O72" s="8">
        <f t="shared" si="69"/>
        <v>0</v>
      </c>
      <c r="P72" s="8">
        <f t="shared" si="74"/>
        <v>0</v>
      </c>
      <c r="Q72" s="7">
        <f t="shared" si="75"/>
        <v>0</v>
      </c>
      <c r="R72" s="7">
        <f t="shared" si="76"/>
        <v>0</v>
      </c>
      <c r="S72" s="7">
        <f t="shared" si="76"/>
        <v>0</v>
      </c>
      <c r="T72" s="7">
        <f t="shared" si="76"/>
        <v>0</v>
      </c>
      <c r="U72" s="7">
        <f t="shared" si="76"/>
        <v>0</v>
      </c>
      <c r="V72" t="str">
        <f t="shared" si="77"/>
        <v/>
      </c>
      <c r="W72" t="str">
        <f t="shared" si="78"/>
        <v/>
      </c>
      <c r="X72" t="str">
        <f>IF(ADMIN2026!$G$8="Photo-finish timing",W72,V72)</f>
        <v/>
      </c>
      <c r="Y72" s="66" t="str">
        <f>IF(E72="","",IF(ADMIN2026!$G$8=ADMIN2026!$D$8,"",IF(P72&gt;0.5,"error 1/100th entry noted","")))</f>
        <v/>
      </c>
      <c r="AC72">
        <f t="shared" si="79"/>
        <v>0</v>
      </c>
      <c r="AD72">
        <f t="shared" si="70"/>
        <v>0</v>
      </c>
      <c r="AE72">
        <f t="shared" si="70"/>
        <v>0</v>
      </c>
      <c r="AF72">
        <f t="shared" si="70"/>
        <v>0</v>
      </c>
      <c r="AG72">
        <f t="shared" si="70"/>
        <v>0</v>
      </c>
      <c r="AH72">
        <f t="shared" si="70"/>
        <v>0</v>
      </c>
      <c r="AI72">
        <f t="shared" si="70"/>
        <v>0</v>
      </c>
      <c r="AJ72">
        <f t="shared" si="70"/>
        <v>0</v>
      </c>
    </row>
    <row r="73" spans="1:36">
      <c r="B73" s="94">
        <v>5</v>
      </c>
      <c r="C73" s="38" t="str">
        <f>IF(D73="","",HLOOKUP(D73,ADMIN2026!$O$146:$Y$214,H73,FALSE))</f>
        <v/>
      </c>
      <c r="D73" s="38" t="str">
        <f>IF(E73="","",VLOOKUP(E73,ADMIN2026!$B$112:$D$141,2,FALSE))</f>
        <v/>
      </c>
      <c r="E73" s="4"/>
      <c r="F73" s="4"/>
      <c r="G73" s="6"/>
      <c r="H73" s="38" t="str">
        <f>IF(E73&gt;101,H67+2*I67,IF(E73&gt;10,H67+I67,IF(E73&gt;0,H67,"")))</f>
        <v/>
      </c>
      <c r="I73" s="38"/>
      <c r="J73" s="38">
        <f>VLOOKUP(B73,ADMIN2026!$B$64:$E$73,2,FALSE)*IF(G73="DQ",0,1)*IF(G73="DNF",0,1)*IF(G73="DNS",0,1)*IF(G73="",0,1)</f>
        <v>0</v>
      </c>
      <c r="K73" s="94">
        <f t="shared" si="71"/>
        <v>0</v>
      </c>
      <c r="L73" s="38">
        <f>IF(D73="",0,IF(G73="NT",0,IF(G73="DQ",0,IF(G73="DNF",0,IF(G73="DNS",0,IF(F73+G73&lt;0.1,0,IF(60*F73+G73&gt;VLOOKUP(A67,ADMIN2026!$G$91:$I$109,3,FALSE),0,ADMIN2026!$D$89)))))))</f>
        <v>0</v>
      </c>
      <c r="M73">
        <f t="shared" si="72"/>
        <v>0</v>
      </c>
      <c r="N73" s="8">
        <f t="shared" si="73"/>
        <v>0</v>
      </c>
      <c r="O73" s="8">
        <f t="shared" si="69"/>
        <v>0</v>
      </c>
      <c r="P73" s="8">
        <f t="shared" si="74"/>
        <v>0</v>
      </c>
      <c r="Q73" s="7">
        <f t="shared" si="75"/>
        <v>0</v>
      </c>
      <c r="R73" s="7">
        <f t="shared" si="76"/>
        <v>0</v>
      </c>
      <c r="S73" s="7">
        <f t="shared" si="76"/>
        <v>0</v>
      </c>
      <c r="T73" s="7">
        <f t="shared" si="76"/>
        <v>0</v>
      </c>
      <c r="U73" s="7">
        <f t="shared" si="76"/>
        <v>0</v>
      </c>
      <c r="V73" t="str">
        <f t="shared" si="77"/>
        <v/>
      </c>
      <c r="W73" t="str">
        <f t="shared" si="78"/>
        <v/>
      </c>
      <c r="X73" t="str">
        <f>IF(ADMIN2026!$G$8="Photo-finish timing",W73,V73)</f>
        <v/>
      </c>
      <c r="Y73" s="66" t="str">
        <f>IF(E73="","",IF(ADMIN2026!$G$8=ADMIN2026!$D$8,"",IF(P73&gt;0.5,"error 1/100th entry noted","")))</f>
        <v/>
      </c>
      <c r="AC73">
        <f t="shared" si="79"/>
        <v>0</v>
      </c>
      <c r="AD73">
        <f t="shared" si="70"/>
        <v>0</v>
      </c>
      <c r="AE73">
        <f t="shared" si="70"/>
        <v>0</v>
      </c>
      <c r="AF73">
        <f t="shared" si="70"/>
        <v>0</v>
      </c>
      <c r="AG73">
        <f t="shared" si="70"/>
        <v>0</v>
      </c>
      <c r="AH73">
        <f t="shared" si="70"/>
        <v>0</v>
      </c>
      <c r="AI73">
        <f t="shared" si="70"/>
        <v>0</v>
      </c>
      <c r="AJ73">
        <f t="shared" si="70"/>
        <v>0</v>
      </c>
    </row>
    <row r="74" spans="1:36">
      <c r="B74" s="94">
        <v>6</v>
      </c>
      <c r="C74" s="38" t="str">
        <f>IF(D74="","",HLOOKUP(D74,ADMIN2026!$O$146:$Y$214,H74,FALSE))</f>
        <v/>
      </c>
      <c r="D74" s="38" t="str">
        <f>IF(E74="","",VLOOKUP(E74,ADMIN2026!$B$112:$D$141,2,FALSE))</f>
        <v/>
      </c>
      <c r="E74" s="4"/>
      <c r="F74" s="4"/>
      <c r="G74" s="6"/>
      <c r="H74" s="38" t="str">
        <f>IF(E74&gt;101,H67+2*I67,IF(E74&gt;10,H67+I67,IF(E74&gt;0,H67,"")))</f>
        <v/>
      </c>
      <c r="I74" s="38"/>
      <c r="J74" s="38">
        <f>VLOOKUP(B74,ADMIN2026!$B$64:$E$73,2,FALSE)*IF(G74="DQ",0,1)*IF(G74="DNF",0,1)*IF(G74="DNS",0,1)*IF(G74="",0,1)</f>
        <v>0</v>
      </c>
      <c r="K74" s="94">
        <f t="shared" si="71"/>
        <v>0</v>
      </c>
      <c r="L74" s="38">
        <f>IF(D74="",0,IF(G74="NT",0,IF(G74="DQ",0,IF(G74="DNF",0,IF(G74="DNS",0,IF(F74+G74&lt;0.1,0,IF(60*F74+G74&gt;VLOOKUP(A67,ADMIN2026!$G$91:$I$109,3,FALSE),0,ADMIN2026!$D$89)))))))</f>
        <v>0</v>
      </c>
      <c r="M74">
        <f t="shared" si="72"/>
        <v>0</v>
      </c>
      <c r="N74" s="8">
        <f t="shared" si="73"/>
        <v>0</v>
      </c>
      <c r="O74" s="8">
        <f t="shared" si="69"/>
        <v>0</v>
      </c>
      <c r="P74" s="8">
        <f t="shared" si="74"/>
        <v>0</v>
      </c>
      <c r="Q74" s="7">
        <f t="shared" si="75"/>
        <v>0</v>
      </c>
      <c r="R74" s="7">
        <f t="shared" si="76"/>
        <v>0</v>
      </c>
      <c r="S74" s="7">
        <f t="shared" si="76"/>
        <v>0</v>
      </c>
      <c r="T74" s="7">
        <f t="shared" si="76"/>
        <v>0</v>
      </c>
      <c r="U74" s="7">
        <f t="shared" si="76"/>
        <v>0</v>
      </c>
      <c r="V74" t="str">
        <f t="shared" si="77"/>
        <v/>
      </c>
      <c r="W74" t="str">
        <f t="shared" si="78"/>
        <v/>
      </c>
      <c r="X74" t="str">
        <f>IF(ADMIN2026!$G$8="Photo-finish timing",W74,V74)</f>
        <v/>
      </c>
      <c r="Y74" s="66" t="str">
        <f>IF(E74="","",IF(ADMIN2026!$G$8=ADMIN2026!$D$8,"",IF(P74&gt;0.5,"error 1/100th entry noted","")))</f>
        <v/>
      </c>
      <c r="AC74">
        <f t="shared" si="79"/>
        <v>0</v>
      </c>
      <c r="AD74">
        <f t="shared" si="70"/>
        <v>0</v>
      </c>
      <c r="AE74">
        <f t="shared" si="70"/>
        <v>0</v>
      </c>
      <c r="AF74">
        <f t="shared" si="70"/>
        <v>0</v>
      </c>
      <c r="AG74">
        <f t="shared" si="70"/>
        <v>0</v>
      </c>
      <c r="AH74">
        <f t="shared" si="70"/>
        <v>0</v>
      </c>
      <c r="AI74">
        <f t="shared" si="70"/>
        <v>0</v>
      </c>
      <c r="AJ74">
        <f t="shared" si="70"/>
        <v>0</v>
      </c>
    </row>
    <row r="75" spans="1:36">
      <c r="B75" s="94">
        <v>7</v>
      </c>
      <c r="C75" s="38" t="str">
        <f>IF(D75="","",HLOOKUP(D75,ADMIN2026!$O$146:$Y$214,H75,FALSE))</f>
        <v/>
      </c>
      <c r="D75" s="38" t="str">
        <f>IF(E75="","",VLOOKUP(E75,ADMIN2026!$B$112:$D$141,2,FALSE))</f>
        <v/>
      </c>
      <c r="E75" s="4"/>
      <c r="F75" s="4"/>
      <c r="G75" s="6"/>
      <c r="H75" s="38" t="str">
        <f>IF(E75&gt;101,H67+2*I67,IF(E75&gt;10,H67+I67,IF(E75&gt;0,H67,"")))</f>
        <v/>
      </c>
      <c r="I75" s="38"/>
      <c r="J75" s="38">
        <f>VLOOKUP(B75,ADMIN2026!$B$64:$E$73,2,FALSE)*IF(G75="DQ",0,1)*IF(G75="DNF",0,1)*IF(G75="DNS",0,1)*IF(G75="",0,1)</f>
        <v>0</v>
      </c>
      <c r="K75" s="94">
        <f t="shared" si="71"/>
        <v>0</v>
      </c>
      <c r="L75" s="38">
        <f>IF(D75="",0,IF(G75="NT",0,IF(G75="DQ",0,IF(G75="DNF",0,IF(G75="DNS",0,IF(F75+G75&lt;0.1,0,IF(60*F75+G75&gt;VLOOKUP(A67,ADMIN2026!$G$91:$I$109,3,FALSE),0,ADMIN2026!$D$89)))))))</f>
        <v>0</v>
      </c>
      <c r="M75">
        <f t="shared" si="72"/>
        <v>0</v>
      </c>
      <c r="N75" s="8">
        <f t="shared" si="73"/>
        <v>0</v>
      </c>
      <c r="O75" s="8">
        <f t="shared" si="69"/>
        <v>0</v>
      </c>
      <c r="P75" s="8">
        <f t="shared" si="74"/>
        <v>0</v>
      </c>
      <c r="Q75" s="7">
        <f t="shared" si="75"/>
        <v>0</v>
      </c>
      <c r="R75" s="7">
        <f t="shared" si="76"/>
        <v>0</v>
      </c>
      <c r="S75" s="7">
        <f t="shared" si="76"/>
        <v>0</v>
      </c>
      <c r="T75" s="7">
        <f t="shared" si="76"/>
        <v>0</v>
      </c>
      <c r="U75" s="7">
        <f t="shared" si="76"/>
        <v>0</v>
      </c>
      <c r="V75" t="str">
        <f t="shared" si="77"/>
        <v/>
      </c>
      <c r="W75" t="str">
        <f t="shared" si="78"/>
        <v/>
      </c>
      <c r="X75" t="str">
        <f>IF(ADMIN2026!$G$8="Photo-finish timing",W75,V75)</f>
        <v/>
      </c>
      <c r="Y75" s="66" t="str">
        <f>IF(E75="","",IF(ADMIN2026!$G$8=ADMIN2026!$D$8,"",IF(P75&gt;0.5,"error 1/100th entry noted","")))</f>
        <v/>
      </c>
      <c r="AC75">
        <f t="shared" si="79"/>
        <v>0</v>
      </c>
      <c r="AD75">
        <f t="shared" si="70"/>
        <v>0</v>
      </c>
      <c r="AE75">
        <f t="shared" si="70"/>
        <v>0</v>
      </c>
      <c r="AF75">
        <f t="shared" si="70"/>
        <v>0</v>
      </c>
      <c r="AG75">
        <f t="shared" si="70"/>
        <v>0</v>
      </c>
      <c r="AH75">
        <f t="shared" si="70"/>
        <v>0</v>
      </c>
      <c r="AI75">
        <f t="shared" si="70"/>
        <v>0</v>
      </c>
      <c r="AJ75">
        <f t="shared" si="70"/>
        <v>0</v>
      </c>
    </row>
    <row r="76" spans="1:36">
      <c r="B76" s="94">
        <v>8</v>
      </c>
      <c r="C76" s="38" t="str">
        <f>IF(D76="","",HLOOKUP(D76,ADMIN2026!$O$146:$Y$214,H76,FALSE))</f>
        <v/>
      </c>
      <c r="D76" s="38" t="str">
        <f>IF(E76="","",VLOOKUP(E76,ADMIN2026!$B$112:$D$141,2,FALSE))</f>
        <v/>
      </c>
      <c r="E76" s="4"/>
      <c r="F76" s="4"/>
      <c r="G76" s="6"/>
      <c r="H76" s="38" t="str">
        <f>IF(E76&gt;101,H67+2*I67,IF(E76&gt;10,H67+I67,IF(E76&gt;0,H67,"")))</f>
        <v/>
      </c>
      <c r="I76" s="38"/>
      <c r="J76" s="38">
        <f>VLOOKUP(B76,ADMIN2026!$B$64:$E$73,2,FALSE)*IF(G76="DQ",0,1)*IF(G76="DNF",0,1)*IF(G76="DNS",0,1)*IF(G76="",0,1)</f>
        <v>0</v>
      </c>
      <c r="K76" s="94">
        <f t="shared" si="71"/>
        <v>0</v>
      </c>
      <c r="L76" s="38">
        <f>IF(D76="",0,IF(G76="NT",0,IF(G76="DQ",0,IF(G76="DNF",0,IF(G76="DNS",0,IF(F76+G76&lt;0.1,0,IF(60*F76+G76&gt;VLOOKUP(A67,ADMIN2026!$G$91:$I$109,3,FALSE),0,ADMIN2026!$D$89)))))))</f>
        <v>0</v>
      </c>
      <c r="M76">
        <f t="shared" si="72"/>
        <v>0</v>
      </c>
      <c r="N76" s="8">
        <f t="shared" si="73"/>
        <v>0</v>
      </c>
      <c r="O76" s="8">
        <f t="shared" si="69"/>
        <v>0</v>
      </c>
      <c r="P76" s="8">
        <f t="shared" si="74"/>
        <v>0</v>
      </c>
      <c r="Q76" s="7">
        <f t="shared" si="75"/>
        <v>0</v>
      </c>
      <c r="R76" s="7">
        <f t="shared" si="76"/>
        <v>0</v>
      </c>
      <c r="S76" s="7">
        <f t="shared" si="76"/>
        <v>0</v>
      </c>
      <c r="T76" s="7">
        <f t="shared" si="76"/>
        <v>0</v>
      </c>
      <c r="U76" s="7">
        <f t="shared" si="76"/>
        <v>0</v>
      </c>
      <c r="V76" t="str">
        <f t="shared" si="77"/>
        <v/>
      </c>
      <c r="W76" t="str">
        <f t="shared" si="78"/>
        <v/>
      </c>
      <c r="X76" t="str">
        <f>IF(ADMIN2026!$G$8="Photo-finish timing",W76,V76)</f>
        <v/>
      </c>
      <c r="Y76" s="66" t="str">
        <f>IF(E76="","",IF(ADMIN2026!$G$8=ADMIN2026!$D$8,"",IF(P76&gt;0.5,"error 1/100th entry noted","")))</f>
        <v/>
      </c>
      <c r="AC76">
        <f t="shared" si="79"/>
        <v>0</v>
      </c>
      <c r="AD76">
        <f t="shared" si="70"/>
        <v>0</v>
      </c>
      <c r="AE76">
        <f t="shared" si="70"/>
        <v>0</v>
      </c>
      <c r="AF76">
        <f t="shared" si="70"/>
        <v>0</v>
      </c>
      <c r="AG76">
        <f t="shared" si="70"/>
        <v>0</v>
      </c>
      <c r="AH76">
        <f t="shared" si="70"/>
        <v>0</v>
      </c>
      <c r="AI76">
        <f t="shared" si="70"/>
        <v>0</v>
      </c>
      <c r="AJ76">
        <f t="shared" si="70"/>
        <v>0</v>
      </c>
    </row>
    <row r="77" spans="1:36">
      <c r="A77" s="3" t="s">
        <v>0</v>
      </c>
      <c r="B77" s="3"/>
      <c r="C77" s="3"/>
      <c r="D77" s="3"/>
      <c r="E77" s="3"/>
      <c r="F77" s="3"/>
      <c r="G77" s="67"/>
      <c r="H77" s="3" t="str">
        <f>H66</f>
        <v>line base</v>
      </c>
      <c r="I77" s="3" t="str">
        <f>I66</f>
        <v>step</v>
      </c>
      <c r="J77" s="3"/>
      <c r="K77" s="3"/>
      <c r="L77" s="3"/>
      <c r="M77" s="3"/>
      <c r="N77" s="3"/>
      <c r="O77" s="3"/>
      <c r="P77" s="3"/>
      <c r="Q77" s="3"/>
      <c r="R77" s="3"/>
      <c r="S77" s="3"/>
      <c r="T77" s="3"/>
      <c r="U77" s="3"/>
      <c r="V77" s="3"/>
      <c r="W77" s="3"/>
      <c r="X77" s="3"/>
      <c r="Y77" s="3"/>
      <c r="Z77" s="3"/>
      <c r="AA77" s="3"/>
    </row>
    <row r="78" spans="1:36">
      <c r="A78" s="3" t="str">
        <f>C66</f>
        <v>2000SC</v>
      </c>
      <c r="B78" s="37" t="s">
        <v>286</v>
      </c>
      <c r="C78" s="37"/>
      <c r="D78" s="37"/>
      <c r="E78" s="37"/>
      <c r="F78" s="37" t="str">
        <f t="shared" ref="F78:G79" si="80">F67</f>
        <v>Perf. Minutes</v>
      </c>
      <c r="G78" s="63" t="str">
        <f t="shared" si="80"/>
        <v>Perf. Seconds</v>
      </c>
      <c r="H78" s="37">
        <f>VLOOKUP(A78,ADMIN2026!$B$146:$M$166,12,FALSE)</f>
        <v>10</v>
      </c>
      <c r="I78" s="37">
        <f>$I$3</f>
        <v>24</v>
      </c>
      <c r="J78" s="37" t="s">
        <v>79</v>
      </c>
      <c r="K78" s="37" t="s">
        <v>59</v>
      </c>
      <c r="L78" s="37" t="s">
        <v>83</v>
      </c>
      <c r="M78" s="3" t="s">
        <v>132</v>
      </c>
      <c r="N78" s="3" t="s">
        <v>132</v>
      </c>
      <c r="O78" s="3" t="s">
        <v>133</v>
      </c>
      <c r="P78" s="3" t="s">
        <v>193</v>
      </c>
      <c r="Q78" s="3" t="s">
        <v>137</v>
      </c>
      <c r="R78" s="3" t="s">
        <v>192</v>
      </c>
      <c r="S78" s="3" t="s">
        <v>134</v>
      </c>
      <c r="T78" s="3" t="s">
        <v>135</v>
      </c>
      <c r="U78" s="3" t="s">
        <v>194</v>
      </c>
      <c r="V78" s="3" t="s">
        <v>195</v>
      </c>
      <c r="W78" s="3" t="s">
        <v>197</v>
      </c>
      <c r="X78" s="3" t="s">
        <v>136</v>
      </c>
      <c r="Y78" s="3" t="s">
        <v>236</v>
      </c>
      <c r="Z78" s="3"/>
      <c r="AA78" s="3"/>
    </row>
    <row r="79" spans="1:36">
      <c r="A79" s="64" t="s">
        <v>27</v>
      </c>
      <c r="B79" s="37" t="s">
        <v>59</v>
      </c>
      <c r="C79" s="37" t="s">
        <v>60</v>
      </c>
      <c r="D79" s="37" t="s">
        <v>61</v>
      </c>
      <c r="E79" s="37" t="s">
        <v>108</v>
      </c>
      <c r="F79" s="37" t="str">
        <f t="shared" si="80"/>
        <v>Whole mins.</v>
      </c>
      <c r="G79" s="63" t="str">
        <f t="shared" si="80"/>
        <v>xx.yy or xx.y</v>
      </c>
      <c r="H79" s="37" t="str">
        <f>H68</f>
        <v>line to look up</v>
      </c>
      <c r="I79" s="37"/>
      <c r="J79" s="37" t="s">
        <v>80</v>
      </c>
      <c r="K79" s="37" t="s">
        <v>80</v>
      </c>
      <c r="L79" s="37" t="s">
        <v>80</v>
      </c>
      <c r="M79" s="3" t="s">
        <v>192</v>
      </c>
      <c r="N79" s="3" t="s">
        <v>130</v>
      </c>
      <c r="O79" s="3" t="s">
        <v>130</v>
      </c>
      <c r="P79" s="3" t="s">
        <v>130</v>
      </c>
      <c r="Q79" s="3" t="s">
        <v>131</v>
      </c>
      <c r="R79" s="3" t="s">
        <v>131</v>
      </c>
      <c r="S79" s="3" t="s">
        <v>131</v>
      </c>
      <c r="T79" s="3" t="s">
        <v>131</v>
      </c>
      <c r="U79" s="3" t="s">
        <v>131</v>
      </c>
      <c r="V79" s="3" t="s">
        <v>196</v>
      </c>
      <c r="W79" s="3" t="s">
        <v>196</v>
      </c>
      <c r="X79" s="3" t="s">
        <v>146</v>
      </c>
      <c r="Y79" s="3" t="s">
        <v>237</v>
      </c>
      <c r="Z79" s="3"/>
      <c r="AA79" s="3"/>
      <c r="AC79" t="str">
        <f>ADMIN2026!$D$12</f>
        <v>B&amp;R</v>
      </c>
      <c r="AD79" t="str">
        <f>ADMIN2026!$D$13</f>
        <v>Chelt</v>
      </c>
      <c r="AE79" t="str">
        <f>ADMIN2026!$D$14</f>
        <v>D&amp;S</v>
      </c>
      <c r="AF79" t="str">
        <f>ADMIN2026!$D$15</f>
        <v>HereF</v>
      </c>
      <c r="AG79" t="str">
        <f>ADMIN2026!$D$16</f>
        <v>K&amp;S</v>
      </c>
      <c r="AH79" t="str">
        <f>ADMIN2026!$D$17</f>
        <v>Tipton</v>
      </c>
      <c r="AI79" t="str">
        <f>ADMIN2026!$D$18</f>
        <v>Worc</v>
      </c>
      <c r="AJ79" t="str">
        <f>ADMIN2026!$D$19</f>
        <v>Yate</v>
      </c>
    </row>
    <row r="80" spans="1:36">
      <c r="B80" s="94">
        <v>1</v>
      </c>
      <c r="C80" s="38" t="str">
        <f>IF(D80="","",HLOOKUP(D80,ADMIN2026!$O$146:$Y$214,H80,FALSE))</f>
        <v/>
      </c>
      <c r="D80" s="38" t="str">
        <f>IF(E80="","",VLOOKUP(E80,ADMIN2026!$B$112:$D$141,2,FALSE))</f>
        <v/>
      </c>
      <c r="E80" s="4"/>
      <c r="F80" s="4"/>
      <c r="G80" s="6"/>
      <c r="H80" s="38" t="str">
        <f>IF(E80&gt;101,H78+2*I78,IF(E80&gt;10,H78+I78,IF(E80&gt;0,H78,"")))</f>
        <v/>
      </c>
      <c r="I80" s="38"/>
      <c r="J80" s="38">
        <f>VLOOKUP(B80,ADMIN2026!$B$64:$F$79,3,FALSE)*IF(G80="DQ",0,1)*IF(G80="DNF",0,1)*IF(G80="DNS",0,1)*IF(G80="",0,1)</f>
        <v>0</v>
      </c>
      <c r="K80" s="94">
        <f>J80</f>
        <v>0</v>
      </c>
      <c r="L80" s="38">
        <f>IF(D80="",0,IF(G80="NT",0,IF(G80="DQ",0,IF(G80="DNF",0,IF(G80="DNS",0,IF(F80+G80&lt;0.1,0,IF(60*F80+G80&gt;VLOOKUP(A78,ADMIN2026!$G$91:$I$109,3,FALSE),0,ADMIN2026!$D$89)))))))</f>
        <v>0</v>
      </c>
      <c r="M80">
        <f>INT(G80/10)</f>
        <v>0</v>
      </c>
      <c r="N80" s="8">
        <f>INT(G80)-10*M80</f>
        <v>0</v>
      </c>
      <c r="O80" s="8">
        <f t="shared" ref="O80:O87" si="81">INT((INT(10*(G80-N80-10*M80)+0.001))/1)</f>
        <v>0</v>
      </c>
      <c r="P80" s="8">
        <f>INT(100*(G80-N80-10*M80-O80/10)+0.5)</f>
        <v>0</v>
      </c>
      <c r="Q80" s="7">
        <f>F80</f>
        <v>0</v>
      </c>
      <c r="R80" s="7">
        <f>M80</f>
        <v>0</v>
      </c>
      <c r="S80" s="7">
        <f>N80</f>
        <v>0</v>
      </c>
      <c r="T80" s="7">
        <f>O80</f>
        <v>0</v>
      </c>
      <c r="U80" s="7">
        <f>P80</f>
        <v>0</v>
      </c>
      <c r="V80" t="str">
        <f>IF(G80="DQ","DQ",IF(G80="NT","NT",IF(G80="DNF","DNF",IF(G80="DNS","DNS",IF(D80="","",IF(F80="",IF(M80&gt;0,CONCATENATE(R80,S80,".",T80),CONCATENATE(S80,".",T80)),CONCATENATE(Q80,":",R80,S80,".",T80)))))))</f>
        <v/>
      </c>
      <c r="W80" t="str">
        <f>IF(G80="DQ","DQ",IF(G80="NT","NT",IF(G80="DNF","DNF",IF(G80="DNS","DNS",IF(D80="","",IF(F80="",IF(M80&gt;0,CONCATENATE(R80,S80,".",T80,U80),CONCATENATE(S80,".",T80,U80)),CONCATENATE(Q80,":",R80,S80,".",T80,U80)))))))</f>
        <v/>
      </c>
      <c r="X80" t="str">
        <f>IF(ADMIN2026!$G$8="Photo-finish timing",W80,V80)</f>
        <v/>
      </c>
      <c r="Y80" s="66" t="str">
        <f>IF(E80="","",IF(ADMIN2026!$G$8=ADMIN2026!$D$8,"",IF(P80&gt;0.5,"error 1/100th entry noted","")))</f>
        <v/>
      </c>
      <c r="AC80">
        <f>IF($D80=AC$1,$K80+$L80,0)</f>
        <v>0</v>
      </c>
      <c r="AD80">
        <f t="shared" ref="AD80:AJ87" si="82">IF($D80=AD$1,$K80+$L80,0)</f>
        <v>0</v>
      </c>
      <c r="AE80">
        <f t="shared" si="82"/>
        <v>0</v>
      </c>
      <c r="AF80">
        <f t="shared" si="82"/>
        <v>0</v>
      </c>
      <c r="AG80">
        <f t="shared" si="82"/>
        <v>0</v>
      </c>
      <c r="AH80">
        <f t="shared" si="82"/>
        <v>0</v>
      </c>
      <c r="AI80">
        <f t="shared" si="82"/>
        <v>0</v>
      </c>
      <c r="AJ80">
        <f t="shared" si="82"/>
        <v>0</v>
      </c>
    </row>
    <row r="81" spans="2:36">
      <c r="B81" s="94">
        <v>2</v>
      </c>
      <c r="C81" s="38" t="str">
        <f>IF(D81="","",HLOOKUP(D81,ADMIN2026!$O$146:$Y$214,H81,FALSE))</f>
        <v/>
      </c>
      <c r="D81" s="38" t="str">
        <f>IF(E81="","",VLOOKUP(E81,ADMIN2026!$B$112:$D$141,2,FALSE))</f>
        <v/>
      </c>
      <c r="E81" s="4"/>
      <c r="F81" s="4"/>
      <c r="G81" s="6"/>
      <c r="H81" s="38" t="str">
        <f>IF(E81&gt;101,H78+2*I78,IF(E81&gt;10,H78+I78,IF(E81&gt;0,H78,"")))</f>
        <v/>
      </c>
      <c r="I81" s="38"/>
      <c r="J81" s="38">
        <f>VLOOKUP(B81,ADMIN2026!$B$64:$F$79,3,FALSE)*IF(G81="DQ",0,1)*IF(G81="DNF",0,1)*IF(G81="DNS",0,1)*IF(G81="",0,1)</f>
        <v>0</v>
      </c>
      <c r="K81" s="94">
        <f t="shared" ref="K81:K87" si="83">J81</f>
        <v>0</v>
      </c>
      <c r="L81" s="38">
        <f>IF(D81="",0,IF(G81="NT",0,IF(G81="DQ",0,IF(G81="DNF",0,IF(G81="DNS",0,IF(F81+G81&lt;0.1,0,IF(60*F81+G81&gt;VLOOKUP(A78,ADMIN2026!$G$91:$I$109,3,FALSE),0,ADMIN2026!$D$89)))))))</f>
        <v>0</v>
      </c>
      <c r="M81">
        <f t="shared" ref="M81:M87" si="84">INT(G81/10)</f>
        <v>0</v>
      </c>
      <c r="N81" s="8">
        <f t="shared" ref="N81:N87" si="85">INT(G81)-10*M81</f>
        <v>0</v>
      </c>
      <c r="O81" s="8">
        <f t="shared" si="81"/>
        <v>0</v>
      </c>
      <c r="P81" s="8">
        <f t="shared" ref="P81:P87" si="86">INT(100*(G81-N81-10*M81-O81/10)+0.5)</f>
        <v>0</v>
      </c>
      <c r="Q81" s="7">
        <f t="shared" ref="Q81:Q87" si="87">F81</f>
        <v>0</v>
      </c>
      <c r="R81" s="7">
        <f t="shared" ref="R81:U87" si="88">M81</f>
        <v>0</v>
      </c>
      <c r="S81" s="7">
        <f t="shared" si="88"/>
        <v>0</v>
      </c>
      <c r="T81" s="7">
        <f t="shared" si="88"/>
        <v>0</v>
      </c>
      <c r="U81" s="7">
        <f t="shared" si="88"/>
        <v>0</v>
      </c>
      <c r="V81" t="str">
        <f t="shared" ref="V81:V87" si="89">IF(G81="DQ","DQ",IF(G81="NT","NT",IF(G81="DNF","DNF",IF(G81="DNS","DNS",IF(D81="","",IF(F81="",IF(M81&gt;0,CONCATENATE(R81,S81,".",T81),CONCATENATE(S81,".",T81)),CONCATENATE(Q81,":",R81,S81,".",T81)))))))</f>
        <v/>
      </c>
      <c r="W81" t="str">
        <f t="shared" ref="W81:W87" si="90">IF(G81="DQ","DQ",IF(G81="NT","NT",IF(G81="DNF","DNF",IF(G81="DNS","DNS",IF(D81="","",IF(F81="",IF(M81&gt;0,CONCATENATE(R81,S81,".",T81,U81),CONCATENATE(S81,".",T81,U81)),CONCATENATE(Q81,":",R81,S81,".",T81,U81)))))))</f>
        <v/>
      </c>
      <c r="X81" t="str">
        <f>IF(ADMIN2026!$G$8="Photo-finish timing",W81,V81)</f>
        <v/>
      </c>
      <c r="Y81" s="66" t="str">
        <f>IF(E81="","",IF(ADMIN2026!$G$8=ADMIN2026!$D$8,"",IF(P81&gt;0.5,"error 1/100th entry noted","")))</f>
        <v/>
      </c>
      <c r="AC81">
        <f t="shared" ref="AC81:AC87" si="91">IF($D81=AC$1,$K81+$L81,0)</f>
        <v>0</v>
      </c>
      <c r="AD81">
        <f t="shared" si="82"/>
        <v>0</v>
      </c>
      <c r="AE81">
        <f t="shared" si="82"/>
        <v>0</v>
      </c>
      <c r="AF81">
        <f t="shared" si="82"/>
        <v>0</v>
      </c>
      <c r="AG81">
        <f t="shared" si="82"/>
        <v>0</v>
      </c>
      <c r="AH81">
        <f t="shared" si="82"/>
        <v>0</v>
      </c>
      <c r="AI81">
        <f t="shared" si="82"/>
        <v>0</v>
      </c>
      <c r="AJ81">
        <f t="shared" si="82"/>
        <v>0</v>
      </c>
    </row>
    <row r="82" spans="2:36">
      <c r="B82" s="94">
        <v>3</v>
      </c>
      <c r="C82" s="38" t="str">
        <f>IF(D82="","",HLOOKUP(D82,ADMIN2026!$O$146:$Y$214,H82,FALSE))</f>
        <v/>
      </c>
      <c r="D82" s="38" t="str">
        <f>IF(E82="","",VLOOKUP(E82,ADMIN2026!$B$112:$D$141,2,FALSE))</f>
        <v/>
      </c>
      <c r="E82" s="4"/>
      <c r="F82" s="4"/>
      <c r="G82" s="6"/>
      <c r="H82" s="38" t="str">
        <f>IF(E82&gt;101,H78+2*I78,IF(E82&gt;10,H78+I78,IF(E82&gt;0,H78,"")))</f>
        <v/>
      </c>
      <c r="I82" s="38"/>
      <c r="J82" s="38">
        <f>VLOOKUP(B82,ADMIN2026!$B$64:$F$79,3,FALSE)*IF(G82="DQ",0,1)*IF(G82="DNF",0,1)*IF(G82="DNS",0,1)*IF(G82="",0,1)</f>
        <v>0</v>
      </c>
      <c r="K82" s="94">
        <f t="shared" si="83"/>
        <v>0</v>
      </c>
      <c r="L82" s="38">
        <f>IF(D82="",0,IF(G82="NT",0,IF(G82="DQ",0,IF(G82="DNF",0,IF(G82="DNS",0,IF(F82+G82&lt;0.1,0,IF(60*F82+G82&gt;VLOOKUP(A78,ADMIN2026!$G$91:$I$109,3,FALSE),0,ADMIN2026!$D$89)))))))</f>
        <v>0</v>
      </c>
      <c r="M82">
        <f t="shared" si="84"/>
        <v>0</v>
      </c>
      <c r="N82" s="8">
        <f t="shared" si="85"/>
        <v>0</v>
      </c>
      <c r="O82" s="8">
        <f t="shared" si="81"/>
        <v>0</v>
      </c>
      <c r="P82" s="8">
        <f t="shared" si="86"/>
        <v>0</v>
      </c>
      <c r="Q82" s="7">
        <f t="shared" si="87"/>
        <v>0</v>
      </c>
      <c r="R82" s="7">
        <f t="shared" si="88"/>
        <v>0</v>
      </c>
      <c r="S82" s="7">
        <f t="shared" si="88"/>
        <v>0</v>
      </c>
      <c r="T82" s="7">
        <f t="shared" si="88"/>
        <v>0</v>
      </c>
      <c r="U82" s="7">
        <f t="shared" si="88"/>
        <v>0</v>
      </c>
      <c r="V82" t="str">
        <f t="shared" si="89"/>
        <v/>
      </c>
      <c r="W82" t="str">
        <f t="shared" si="90"/>
        <v/>
      </c>
      <c r="X82" t="str">
        <f>IF(ADMIN2026!$G$8="Photo-finish timing",W82,V82)</f>
        <v/>
      </c>
      <c r="Y82" s="66" t="str">
        <f>IF(E82="","",IF(ADMIN2026!$G$8=ADMIN2026!$D$8,"",IF(P82&gt;0.5,"error 1/100th entry noted","")))</f>
        <v/>
      </c>
      <c r="AC82">
        <f t="shared" si="91"/>
        <v>0</v>
      </c>
      <c r="AD82">
        <f t="shared" si="82"/>
        <v>0</v>
      </c>
      <c r="AE82">
        <f t="shared" si="82"/>
        <v>0</v>
      </c>
      <c r="AF82">
        <f t="shared" si="82"/>
        <v>0</v>
      </c>
      <c r="AG82">
        <f t="shared" si="82"/>
        <v>0</v>
      </c>
      <c r="AH82">
        <f t="shared" si="82"/>
        <v>0</v>
      </c>
      <c r="AI82">
        <f t="shared" si="82"/>
        <v>0</v>
      </c>
      <c r="AJ82">
        <f t="shared" si="82"/>
        <v>0</v>
      </c>
    </row>
    <row r="83" spans="2:36">
      <c r="B83" s="94">
        <v>4</v>
      </c>
      <c r="C83" s="38" t="str">
        <f>IF(D83="","",HLOOKUP(D83,ADMIN2026!$O$146:$Y$214,H83,FALSE))</f>
        <v/>
      </c>
      <c r="D83" s="38" t="str">
        <f>IF(E83="","",VLOOKUP(E83,ADMIN2026!$B$112:$D$141,2,FALSE))</f>
        <v/>
      </c>
      <c r="E83" s="4"/>
      <c r="F83" s="4"/>
      <c r="G83" s="6"/>
      <c r="H83" s="38" t="str">
        <f>IF(E83&gt;101,H78+2*I78,IF(E83&gt;10,H78+I78,IF(E83&gt;0,H78,"")))</f>
        <v/>
      </c>
      <c r="I83" s="38"/>
      <c r="J83" s="38">
        <f>VLOOKUP(B83,ADMIN2026!$B$64:$F$79,3,FALSE)*IF(G83="DQ",0,1)*IF(G83="DNF",0,1)*IF(G83="DNS",0,1)*IF(G83="",0,1)</f>
        <v>0</v>
      </c>
      <c r="K83" s="94">
        <f t="shared" si="83"/>
        <v>0</v>
      </c>
      <c r="L83" s="38">
        <f>IF(D83="",0,IF(G83="NT",0,IF(G83="DQ",0,IF(G83="DNF",0,IF(G83="DNS",0,IF(F83+G83&lt;0.1,0,IF(60*F83+G83&gt;VLOOKUP(A78,ADMIN2026!$G$91:$I$109,3,FALSE),0,ADMIN2026!$D$89)))))))</f>
        <v>0</v>
      </c>
      <c r="M83">
        <f t="shared" si="84"/>
        <v>0</v>
      </c>
      <c r="N83" s="8">
        <f t="shared" si="85"/>
        <v>0</v>
      </c>
      <c r="O83" s="8">
        <f t="shared" si="81"/>
        <v>0</v>
      </c>
      <c r="P83" s="8">
        <f t="shared" si="86"/>
        <v>0</v>
      </c>
      <c r="Q83" s="7">
        <f t="shared" si="87"/>
        <v>0</v>
      </c>
      <c r="R83" s="7">
        <f t="shared" si="88"/>
        <v>0</v>
      </c>
      <c r="S83" s="7">
        <f t="shared" si="88"/>
        <v>0</v>
      </c>
      <c r="T83" s="7">
        <f t="shared" si="88"/>
        <v>0</v>
      </c>
      <c r="U83" s="7">
        <f t="shared" si="88"/>
        <v>0</v>
      </c>
      <c r="V83" t="str">
        <f t="shared" si="89"/>
        <v/>
      </c>
      <c r="W83" t="str">
        <f t="shared" si="90"/>
        <v/>
      </c>
      <c r="X83" t="str">
        <f>IF(ADMIN2026!$G$8="Photo-finish timing",W83,V83)</f>
        <v/>
      </c>
      <c r="Y83" s="66" t="str">
        <f>IF(E83="","",IF(ADMIN2026!$G$8=ADMIN2026!$D$8,"",IF(P83&gt;0.5,"error 1/100th entry noted","")))</f>
        <v/>
      </c>
      <c r="AC83">
        <f t="shared" si="91"/>
        <v>0</v>
      </c>
      <c r="AD83">
        <f t="shared" si="82"/>
        <v>0</v>
      </c>
      <c r="AE83">
        <f t="shared" si="82"/>
        <v>0</v>
      </c>
      <c r="AF83">
        <f t="shared" si="82"/>
        <v>0</v>
      </c>
      <c r="AG83">
        <f t="shared" si="82"/>
        <v>0</v>
      </c>
      <c r="AH83">
        <f t="shared" si="82"/>
        <v>0</v>
      </c>
      <c r="AI83">
        <f t="shared" si="82"/>
        <v>0</v>
      </c>
      <c r="AJ83">
        <f t="shared" si="82"/>
        <v>0</v>
      </c>
    </row>
    <row r="84" spans="2:36">
      <c r="B84" s="94">
        <v>5</v>
      </c>
      <c r="C84" s="38" t="str">
        <f>IF(D84="","",HLOOKUP(D84,ADMIN2026!$O$146:$Y$214,H84,FALSE))</f>
        <v/>
      </c>
      <c r="D84" s="38" t="str">
        <f>IF(E84="","",VLOOKUP(E84,ADMIN2026!$B$112:$D$141,2,FALSE))</f>
        <v/>
      </c>
      <c r="E84" s="4"/>
      <c r="F84" s="4"/>
      <c r="G84" s="6"/>
      <c r="H84" s="38" t="str">
        <f>IF(E84&gt;101,H78+2*I78,IF(E84&gt;10,H78+I78,IF(E84&gt;0,H78,"")))</f>
        <v/>
      </c>
      <c r="I84" s="38"/>
      <c r="J84" s="38">
        <f>VLOOKUP(B84,ADMIN2026!$B$64:$F$79,3,FALSE)*IF(G84="DQ",0,1)*IF(G84="DNF",0,1)*IF(G84="DNS",0,1)*IF(G84="",0,1)</f>
        <v>0</v>
      </c>
      <c r="K84" s="94">
        <f t="shared" si="83"/>
        <v>0</v>
      </c>
      <c r="L84" s="38">
        <f>IF(D84="",0,IF(G84="NT",0,IF(G84="DQ",0,IF(G84="DNF",0,IF(G84="DNS",0,IF(F84+G84&lt;0.1,0,IF(60*F84+G84&gt;VLOOKUP(A78,ADMIN2026!$G$91:$I$109,3,FALSE),0,ADMIN2026!$D$89)))))))</f>
        <v>0</v>
      </c>
      <c r="M84">
        <f t="shared" si="84"/>
        <v>0</v>
      </c>
      <c r="N84" s="8">
        <f t="shared" si="85"/>
        <v>0</v>
      </c>
      <c r="O84" s="8">
        <f t="shared" si="81"/>
        <v>0</v>
      </c>
      <c r="P84" s="8">
        <f t="shared" si="86"/>
        <v>0</v>
      </c>
      <c r="Q84" s="7">
        <f t="shared" si="87"/>
        <v>0</v>
      </c>
      <c r="R84" s="7">
        <f t="shared" si="88"/>
        <v>0</v>
      </c>
      <c r="S84" s="7">
        <f t="shared" si="88"/>
        <v>0</v>
      </c>
      <c r="T84" s="7">
        <f t="shared" si="88"/>
        <v>0</v>
      </c>
      <c r="U84" s="7">
        <f t="shared" si="88"/>
        <v>0</v>
      </c>
      <c r="V84" t="str">
        <f t="shared" si="89"/>
        <v/>
      </c>
      <c r="W84" t="str">
        <f t="shared" si="90"/>
        <v/>
      </c>
      <c r="X84" t="str">
        <f>IF(ADMIN2026!$G$8="Photo-finish timing",W84,V84)</f>
        <v/>
      </c>
      <c r="Y84" s="66" t="str">
        <f>IF(E84="","",IF(ADMIN2026!$G$8=ADMIN2026!$D$8,"",IF(P84&gt;0.5,"error 1/100th entry noted","")))</f>
        <v/>
      </c>
      <c r="AC84">
        <f t="shared" si="91"/>
        <v>0</v>
      </c>
      <c r="AD84">
        <f t="shared" si="82"/>
        <v>0</v>
      </c>
      <c r="AE84">
        <f t="shared" si="82"/>
        <v>0</v>
      </c>
      <c r="AF84">
        <f t="shared" si="82"/>
        <v>0</v>
      </c>
      <c r="AG84">
        <f t="shared" si="82"/>
        <v>0</v>
      </c>
      <c r="AH84">
        <f t="shared" si="82"/>
        <v>0</v>
      </c>
      <c r="AI84">
        <f t="shared" si="82"/>
        <v>0</v>
      </c>
      <c r="AJ84">
        <f t="shared" si="82"/>
        <v>0</v>
      </c>
    </row>
    <row r="85" spans="2:36">
      <c r="B85" s="94">
        <v>6</v>
      </c>
      <c r="C85" s="38" t="str">
        <f>IF(D85="","",HLOOKUP(D85,ADMIN2026!$O$146:$Y$214,H85,FALSE))</f>
        <v/>
      </c>
      <c r="D85" s="38" t="str">
        <f>IF(E85="","",VLOOKUP(E85,ADMIN2026!$B$112:$D$141,2,FALSE))</f>
        <v/>
      </c>
      <c r="E85" s="4"/>
      <c r="F85" s="4"/>
      <c r="G85" s="6"/>
      <c r="H85" s="38" t="str">
        <f>IF(E85&gt;101,H78+2*I78,IF(E85&gt;10,H78+I78,IF(E85&gt;0,H78,"")))</f>
        <v/>
      </c>
      <c r="I85" s="38"/>
      <c r="J85" s="38">
        <f>VLOOKUP(B85,ADMIN2026!$B$64:$F$79,3,FALSE)*IF(G85="DQ",0,1)*IF(G85="DNF",0,1)*IF(G85="DNS",0,1)*IF(G85="",0,1)</f>
        <v>0</v>
      </c>
      <c r="K85" s="94">
        <f t="shared" si="83"/>
        <v>0</v>
      </c>
      <c r="L85" s="38">
        <f>IF(D85="",0,IF(G85="NT",0,IF(G85="DQ",0,IF(G85="DNF",0,IF(G85="DNS",0,IF(F85+G85&lt;0.1,0,IF(60*F85+G85&gt;VLOOKUP(A78,ADMIN2026!$G$91:$I$109,3,FALSE),0,ADMIN2026!$D$89)))))))</f>
        <v>0</v>
      </c>
      <c r="M85">
        <f t="shared" si="84"/>
        <v>0</v>
      </c>
      <c r="N85" s="8">
        <f t="shared" si="85"/>
        <v>0</v>
      </c>
      <c r="O85" s="8">
        <f t="shared" si="81"/>
        <v>0</v>
      </c>
      <c r="P85" s="8">
        <f t="shared" si="86"/>
        <v>0</v>
      </c>
      <c r="Q85" s="7">
        <f t="shared" si="87"/>
        <v>0</v>
      </c>
      <c r="R85" s="7">
        <f t="shared" si="88"/>
        <v>0</v>
      </c>
      <c r="S85" s="7">
        <f t="shared" si="88"/>
        <v>0</v>
      </c>
      <c r="T85" s="7">
        <f t="shared" si="88"/>
        <v>0</v>
      </c>
      <c r="U85" s="7">
        <f t="shared" si="88"/>
        <v>0</v>
      </c>
      <c r="V85" t="str">
        <f t="shared" si="89"/>
        <v/>
      </c>
      <c r="W85" t="str">
        <f t="shared" si="90"/>
        <v/>
      </c>
      <c r="X85" t="str">
        <f>IF(ADMIN2026!$G$8="Photo-finish timing",W85,V85)</f>
        <v/>
      </c>
      <c r="Y85" s="66" t="str">
        <f>IF(E85="","",IF(ADMIN2026!$G$8=ADMIN2026!$D$8,"",IF(P85&gt;0.5,"error 1/100th entry noted","")))</f>
        <v/>
      </c>
      <c r="AC85">
        <f t="shared" si="91"/>
        <v>0</v>
      </c>
      <c r="AD85">
        <f t="shared" si="82"/>
        <v>0</v>
      </c>
      <c r="AE85">
        <f t="shared" si="82"/>
        <v>0</v>
      </c>
      <c r="AF85">
        <f t="shared" si="82"/>
        <v>0</v>
      </c>
      <c r="AG85">
        <f t="shared" si="82"/>
        <v>0</v>
      </c>
      <c r="AH85">
        <f t="shared" si="82"/>
        <v>0</v>
      </c>
      <c r="AI85">
        <f t="shared" si="82"/>
        <v>0</v>
      </c>
      <c r="AJ85">
        <f t="shared" si="82"/>
        <v>0</v>
      </c>
    </row>
    <row r="86" spans="2:36">
      <c r="B86" s="94">
        <v>7</v>
      </c>
      <c r="C86" s="38" t="str">
        <f>IF(D86="","",HLOOKUP(D86,ADMIN2026!$O$146:$Y$214,H86,FALSE))</f>
        <v/>
      </c>
      <c r="D86" s="38" t="str">
        <f>IF(E86="","",VLOOKUP(E86,ADMIN2026!$B$112:$D$141,2,FALSE))</f>
        <v/>
      </c>
      <c r="E86" s="4"/>
      <c r="F86" s="4"/>
      <c r="G86" s="6"/>
      <c r="H86" s="38" t="str">
        <f>IF(E86&gt;101,H78+2*I78,IF(E86&gt;10,H78+I78,IF(E86&gt;0,H78,"")))</f>
        <v/>
      </c>
      <c r="I86" s="38"/>
      <c r="J86" s="38">
        <f>VLOOKUP(B86,ADMIN2026!$B$64:$F$79,3,FALSE)*IF(G86="DQ",0,1)*IF(G86="DNF",0,1)*IF(G86="DNS",0,1)*IF(G86="",0,1)</f>
        <v>0</v>
      </c>
      <c r="K86" s="94">
        <f t="shared" si="83"/>
        <v>0</v>
      </c>
      <c r="L86" s="38">
        <f>IF(D86="",0,IF(G86="NT",0,IF(G86="DQ",0,IF(G86="DNF",0,IF(G86="DNS",0,IF(F86+G86&lt;0.1,0,IF(60*F86+G86&gt;VLOOKUP(A78,ADMIN2026!$G$91:$I$109,3,FALSE),0,ADMIN2026!$D$89)))))))</f>
        <v>0</v>
      </c>
      <c r="M86">
        <f t="shared" si="84"/>
        <v>0</v>
      </c>
      <c r="N86" s="8">
        <f t="shared" si="85"/>
        <v>0</v>
      </c>
      <c r="O86" s="8">
        <f t="shared" si="81"/>
        <v>0</v>
      </c>
      <c r="P86" s="8">
        <f t="shared" si="86"/>
        <v>0</v>
      </c>
      <c r="Q86" s="7">
        <f t="shared" si="87"/>
        <v>0</v>
      </c>
      <c r="R86" s="7">
        <f t="shared" si="88"/>
        <v>0</v>
      </c>
      <c r="S86" s="7">
        <f t="shared" si="88"/>
        <v>0</v>
      </c>
      <c r="T86" s="7">
        <f t="shared" si="88"/>
        <v>0</v>
      </c>
      <c r="U86" s="7">
        <f t="shared" si="88"/>
        <v>0</v>
      </c>
      <c r="V86" t="str">
        <f t="shared" si="89"/>
        <v/>
      </c>
      <c r="W86" t="str">
        <f t="shared" si="90"/>
        <v/>
      </c>
      <c r="X86" t="str">
        <f>IF(ADMIN2026!$G$8="Photo-finish timing",W86,V86)</f>
        <v/>
      </c>
      <c r="Y86" s="66" t="str">
        <f>IF(E86="","",IF(ADMIN2026!$G$8=ADMIN2026!$D$8,"",IF(P86&gt;0.5,"error 1/100th entry noted","")))</f>
        <v/>
      </c>
      <c r="AC86">
        <f t="shared" si="91"/>
        <v>0</v>
      </c>
      <c r="AD86">
        <f t="shared" si="82"/>
        <v>0</v>
      </c>
      <c r="AE86">
        <f t="shared" si="82"/>
        <v>0</v>
      </c>
      <c r="AF86">
        <f t="shared" si="82"/>
        <v>0</v>
      </c>
      <c r="AG86">
        <f t="shared" si="82"/>
        <v>0</v>
      </c>
      <c r="AH86">
        <f t="shared" si="82"/>
        <v>0</v>
      </c>
      <c r="AI86">
        <f t="shared" si="82"/>
        <v>0</v>
      </c>
      <c r="AJ86">
        <f t="shared" si="82"/>
        <v>0</v>
      </c>
    </row>
    <row r="87" spans="2:36">
      <c r="B87" s="94">
        <v>8</v>
      </c>
      <c r="C87" s="38" t="str">
        <f>IF(D87="","",HLOOKUP(D87,ADMIN2026!$O$146:$Y$214,H87,FALSE))</f>
        <v/>
      </c>
      <c r="D87" s="38" t="str">
        <f>IF(E87="","",VLOOKUP(E87,ADMIN2026!$B$112:$D$141,2,FALSE))</f>
        <v/>
      </c>
      <c r="E87" s="4"/>
      <c r="F87" s="4"/>
      <c r="G87" s="6"/>
      <c r="H87" s="38" t="str">
        <f>IF(E87&gt;101,H78+2*I78,IF(E87&gt;10,H78+I78,IF(E87&gt;0,H78,"")))</f>
        <v/>
      </c>
      <c r="I87" s="38"/>
      <c r="J87" s="38">
        <f>VLOOKUP(B87,ADMIN2026!$B$64:$F$79,3,FALSE)*IF(G87="DQ",0,1)*IF(G87="DNF",0,1)*IF(G87="DNS",0,1)*IF(G87="",0,1)</f>
        <v>0</v>
      </c>
      <c r="K87" s="94">
        <f t="shared" si="83"/>
        <v>0</v>
      </c>
      <c r="L87" s="38">
        <f>IF(D87="",0,IF(G87="NT",0,IF(G87="DQ",0,IF(G87="DNF",0,IF(G87="DNS",0,IF(F87+G87&lt;0.1,0,IF(60*F87+G87&gt;VLOOKUP(A78,ADMIN2026!$G$91:$I$109,3,FALSE),0,ADMIN2026!$D$89)))))))</f>
        <v>0</v>
      </c>
      <c r="M87">
        <f t="shared" si="84"/>
        <v>0</v>
      </c>
      <c r="N87" s="8">
        <f t="shared" si="85"/>
        <v>0</v>
      </c>
      <c r="O87" s="8">
        <f t="shared" si="81"/>
        <v>0</v>
      </c>
      <c r="P87" s="8">
        <f t="shared" si="86"/>
        <v>0</v>
      </c>
      <c r="Q87" s="7">
        <f t="shared" si="87"/>
        <v>0</v>
      </c>
      <c r="R87" s="7">
        <f t="shared" si="88"/>
        <v>0</v>
      </c>
      <c r="S87" s="7">
        <f t="shared" si="88"/>
        <v>0</v>
      </c>
      <c r="T87" s="7">
        <f t="shared" si="88"/>
        <v>0</v>
      </c>
      <c r="U87" s="7">
        <f t="shared" si="88"/>
        <v>0</v>
      </c>
      <c r="V87" t="str">
        <f t="shared" si="89"/>
        <v/>
      </c>
      <c r="W87" t="str">
        <f t="shared" si="90"/>
        <v/>
      </c>
      <c r="X87" t="str">
        <f>IF(ADMIN2026!$G$8="Photo-finish timing",W87,V87)</f>
        <v/>
      </c>
      <c r="Y87" s="66" t="str">
        <f>IF(E87="","",IF(ADMIN2026!$G$8=ADMIN2026!$D$8,"",IF(P87&gt;0.5,"error 1/100th entry noted","")))</f>
        <v/>
      </c>
      <c r="AC87">
        <f t="shared" si="91"/>
        <v>0</v>
      </c>
      <c r="AD87">
        <f t="shared" si="82"/>
        <v>0</v>
      </c>
      <c r="AE87">
        <f t="shared" si="82"/>
        <v>0</v>
      </c>
      <c r="AF87">
        <f t="shared" si="82"/>
        <v>0</v>
      </c>
      <c r="AG87">
        <f t="shared" si="82"/>
        <v>0</v>
      </c>
      <c r="AH87">
        <f t="shared" si="82"/>
        <v>0</v>
      </c>
      <c r="AI87">
        <f t="shared" si="82"/>
        <v>0</v>
      </c>
      <c r="AJ87">
        <f t="shared" si="82"/>
        <v>0</v>
      </c>
    </row>
    <row r="88" spans="2:36">
      <c r="B88" s="94">
        <v>9</v>
      </c>
      <c r="C88" s="38" t="str">
        <f>IF(D88="","",HLOOKUP(D88,ADMIN2026!$O$146:$Y$214,H88,FALSE))</f>
        <v/>
      </c>
      <c r="D88" s="38" t="str">
        <f>IF(E88="","",VLOOKUP(E88,ADMIN2026!$B$112:$D$141,2,FALSE))</f>
        <v/>
      </c>
      <c r="E88" s="4"/>
      <c r="F88" s="4"/>
      <c r="G88" s="6"/>
      <c r="H88" s="38" t="str">
        <f>IF(E88&gt;101,H78+2*I78,IF(E88&gt;10,H78+I78,IF(E88&gt;0,H78,"")))</f>
        <v/>
      </c>
      <c r="I88" s="38"/>
      <c r="J88" s="38">
        <f>VLOOKUP(B88,ADMIN2026!$B$64:$F$79,3,FALSE)*IF(G88="DQ",0,1)*IF(G88="DNF",0,1)*IF(G88="DNS",0,1)*IF(G88="",0,1)</f>
        <v>0</v>
      </c>
      <c r="K88" s="94">
        <f>J88</f>
        <v>0</v>
      </c>
      <c r="L88" s="38">
        <f>IF(D88="",0,IF(G88="NT",0,IF(G88="DQ",0,IF(G88="DNF",0,IF(G88="DNS",0,IF(F88+G88&lt;0.1,0,IF(60*F88+G88&gt;VLOOKUP(A78,ADMIN2026!$G$91:$I$109,3,FALSE),0,ADMIN2026!$D$89)))))))</f>
        <v>0</v>
      </c>
      <c r="M88">
        <f>INT(G88/10)</f>
        <v>0</v>
      </c>
      <c r="N88" s="8">
        <f>INT(G88)-10*M88</f>
        <v>0</v>
      </c>
      <c r="O88" s="8">
        <f t="shared" ref="O88:O95" si="92">INT((INT(10*(G88-N88-10*M88)+0.001))/1)</f>
        <v>0</v>
      </c>
      <c r="P88" s="8">
        <f>INT(100*(G88-N88-10*M88-O88/10)+0.5)</f>
        <v>0</v>
      </c>
      <c r="Q88" s="7">
        <f>F88</f>
        <v>0</v>
      </c>
      <c r="R88" s="7">
        <f>M88</f>
        <v>0</v>
      </c>
      <c r="S88" s="7">
        <f>N88</f>
        <v>0</v>
      </c>
      <c r="T88" s="7">
        <f>O88</f>
        <v>0</v>
      </c>
      <c r="U88" s="7">
        <f>P88</f>
        <v>0</v>
      </c>
      <c r="V88" t="str">
        <f>IF(G88="DQ","DQ",IF(G88="NT","NT",IF(G88="DNF","DNF",IF(G88="DNS","DNS",IF(D88="","",IF(F88="",IF(M88&gt;0,CONCATENATE(R88,S88,".",T88),CONCATENATE(S88,".",T88)),CONCATENATE(Q88,":",R88,S88,".",T88)))))))</f>
        <v/>
      </c>
      <c r="W88" t="str">
        <f>IF(G88="DQ","DQ",IF(G88="NT","NT",IF(G88="DNF","DNF",IF(G88="DNS","DNS",IF(D88="","",IF(F88="",IF(M88&gt;0,CONCATENATE(R88,S88,".",T88,U88),CONCATENATE(S88,".",T88,U88)),CONCATENATE(Q88,":",R88,S88,".",T88,U88)))))))</f>
        <v/>
      </c>
      <c r="X88" t="str">
        <f>IF(ADMIN2026!$G$8="Photo-finish timing",W88,V88)</f>
        <v/>
      </c>
      <c r="Y88" s="66" t="str">
        <f>IF(E88="","",IF(ADMIN2026!$G$8=ADMIN2026!$D$8,"",IF(P88&gt;0.5,"error 1/100th entry noted","")))</f>
        <v/>
      </c>
      <c r="AC88">
        <f>IF($D88=AC$1,$K88+$L88,0)</f>
        <v>0</v>
      </c>
      <c r="AD88">
        <f t="shared" ref="AD88:AJ95" si="93">IF($D88=AD$1,$K88+$L88,0)</f>
        <v>0</v>
      </c>
      <c r="AE88">
        <f t="shared" si="93"/>
        <v>0</v>
      </c>
      <c r="AF88">
        <f t="shared" si="93"/>
        <v>0</v>
      </c>
      <c r="AG88">
        <f t="shared" si="93"/>
        <v>0</v>
      </c>
      <c r="AH88">
        <f t="shared" si="93"/>
        <v>0</v>
      </c>
      <c r="AI88">
        <f t="shared" si="93"/>
        <v>0</v>
      </c>
      <c r="AJ88">
        <f t="shared" si="93"/>
        <v>0</v>
      </c>
    </row>
    <row r="89" spans="2:36">
      <c r="B89" s="94">
        <v>10</v>
      </c>
      <c r="C89" s="38" t="str">
        <f>IF(D89="","",HLOOKUP(D89,ADMIN2026!$O$146:$Y$214,H89,FALSE))</f>
        <v/>
      </c>
      <c r="D89" s="38" t="str">
        <f>IF(E89="","",VLOOKUP(E89,ADMIN2026!$B$112:$D$141,2,FALSE))</f>
        <v/>
      </c>
      <c r="E89" s="4"/>
      <c r="F89" s="4"/>
      <c r="G89" s="6"/>
      <c r="H89" s="38" t="str">
        <f>IF(E89&gt;101,H78+2*I78,IF(E89&gt;10,H78+I78,IF(E89&gt;0,H78,"")))</f>
        <v/>
      </c>
      <c r="I89" s="38"/>
      <c r="J89" s="38">
        <f>VLOOKUP(B89,ADMIN2026!$B$64:$F$79,3,FALSE)*IF(G89="DQ",0,1)*IF(G89="DNF",0,1)*IF(G89="DNS",0,1)*IF(G89="",0,1)</f>
        <v>0</v>
      </c>
      <c r="K89" s="94">
        <f t="shared" ref="K89:K95" si="94">J89</f>
        <v>0</v>
      </c>
      <c r="L89" s="38">
        <f>IF(D89="",0,IF(G89="NT",0,IF(G89="DQ",0,IF(G89="DNF",0,IF(G89="DNS",0,IF(F89+G89&lt;0.1,0,IF(60*F89+G89&gt;VLOOKUP(A78,ADMIN2026!$G$91:$I$109,3,FALSE),0,ADMIN2026!$D$89)))))))</f>
        <v>0</v>
      </c>
      <c r="M89">
        <f t="shared" ref="M89:M95" si="95">INT(G89/10)</f>
        <v>0</v>
      </c>
      <c r="N89" s="8">
        <f t="shared" ref="N89:N95" si="96">INT(G89)-10*M89</f>
        <v>0</v>
      </c>
      <c r="O89" s="8">
        <f t="shared" si="92"/>
        <v>0</v>
      </c>
      <c r="P89" s="8">
        <f t="shared" ref="P89:P95" si="97">INT(100*(G89-N89-10*M89-O89/10)+0.5)</f>
        <v>0</v>
      </c>
      <c r="Q89" s="7">
        <f t="shared" ref="Q89:Q95" si="98">F89</f>
        <v>0</v>
      </c>
      <c r="R89" s="7">
        <f t="shared" ref="R89:U95" si="99">M89</f>
        <v>0</v>
      </c>
      <c r="S89" s="7">
        <f t="shared" si="99"/>
        <v>0</v>
      </c>
      <c r="T89" s="7">
        <f t="shared" si="99"/>
        <v>0</v>
      </c>
      <c r="U89" s="7">
        <f t="shared" si="99"/>
        <v>0</v>
      </c>
      <c r="V89" t="str">
        <f t="shared" ref="V89:V95" si="100">IF(G89="DQ","DQ",IF(G89="NT","NT",IF(G89="DNF","DNF",IF(G89="DNS","DNS",IF(D89="","",IF(F89="",IF(M89&gt;0,CONCATENATE(R89,S89,".",T89),CONCATENATE(S89,".",T89)),CONCATENATE(Q89,":",R89,S89,".",T89)))))))</f>
        <v/>
      </c>
      <c r="W89" t="str">
        <f t="shared" ref="W89:W95" si="101">IF(G89="DQ","DQ",IF(G89="NT","NT",IF(G89="DNF","DNF",IF(G89="DNS","DNS",IF(D89="","",IF(F89="",IF(M89&gt;0,CONCATENATE(R89,S89,".",T89,U89),CONCATENATE(S89,".",T89,U89)),CONCATENATE(Q89,":",R89,S89,".",T89,U89)))))))</f>
        <v/>
      </c>
      <c r="X89" t="str">
        <f>IF(ADMIN2026!$G$8="Photo-finish timing",W89,V89)</f>
        <v/>
      </c>
      <c r="Y89" s="66" t="str">
        <f>IF(E89="","",IF(ADMIN2026!$G$8=ADMIN2026!$D$8,"",IF(P89&gt;0.5,"error 1/100th entry noted","")))</f>
        <v/>
      </c>
      <c r="AC89">
        <f t="shared" ref="AC89:AC95" si="102">IF($D89=AC$1,$K89+$L89,0)</f>
        <v>0</v>
      </c>
      <c r="AD89">
        <f t="shared" si="93"/>
        <v>0</v>
      </c>
      <c r="AE89">
        <f t="shared" si="93"/>
        <v>0</v>
      </c>
      <c r="AF89">
        <f t="shared" si="93"/>
        <v>0</v>
      </c>
      <c r="AG89">
        <f t="shared" si="93"/>
        <v>0</v>
      </c>
      <c r="AH89">
        <f t="shared" si="93"/>
        <v>0</v>
      </c>
      <c r="AI89">
        <f t="shared" si="93"/>
        <v>0</v>
      </c>
      <c r="AJ89">
        <f t="shared" si="93"/>
        <v>0</v>
      </c>
    </row>
    <row r="90" spans="2:36">
      <c r="B90" s="94">
        <v>11</v>
      </c>
      <c r="C90" s="38" t="str">
        <f>IF(D90="","",HLOOKUP(D90,ADMIN2026!$O$146:$Y$214,H90,FALSE))</f>
        <v/>
      </c>
      <c r="D90" s="38" t="str">
        <f>IF(E90="","",VLOOKUP(E90,ADMIN2026!$B$112:$D$141,2,FALSE))</f>
        <v/>
      </c>
      <c r="E90" s="4"/>
      <c r="F90" s="4"/>
      <c r="G90" s="6"/>
      <c r="H90" s="38" t="str">
        <f>IF(E90&gt;101,H78+2*I78,IF(E90&gt;10,H78+I78,IF(E90&gt;0,H78,"")))</f>
        <v/>
      </c>
      <c r="I90" s="38"/>
      <c r="J90" s="38">
        <f>VLOOKUP(B90,ADMIN2026!$B$64:$F$79,3,FALSE)*IF(G90="DQ",0,1)*IF(G90="DNF",0,1)*IF(G90="DNS",0,1)*IF(G90="",0,1)</f>
        <v>0</v>
      </c>
      <c r="K90" s="94">
        <f t="shared" si="94"/>
        <v>0</v>
      </c>
      <c r="L90" s="38">
        <f>IF(D90="",0,IF(G90="NT",0,IF(G90="DQ",0,IF(G90="DNF",0,IF(G90="DNS",0,IF(F90+G90&lt;0.1,0,IF(60*F90+G90&gt;VLOOKUP(A78,ADMIN2026!$G$91:$I$109,3,FALSE),0,ADMIN2026!$D$89)))))))</f>
        <v>0</v>
      </c>
      <c r="M90">
        <f t="shared" si="95"/>
        <v>0</v>
      </c>
      <c r="N90" s="8">
        <f t="shared" si="96"/>
        <v>0</v>
      </c>
      <c r="O90" s="8">
        <f t="shared" si="92"/>
        <v>0</v>
      </c>
      <c r="P90" s="8">
        <f t="shared" si="97"/>
        <v>0</v>
      </c>
      <c r="Q90" s="7">
        <f t="shared" si="98"/>
        <v>0</v>
      </c>
      <c r="R90" s="7">
        <f t="shared" si="99"/>
        <v>0</v>
      </c>
      <c r="S90" s="7">
        <f t="shared" si="99"/>
        <v>0</v>
      </c>
      <c r="T90" s="7">
        <f t="shared" si="99"/>
        <v>0</v>
      </c>
      <c r="U90" s="7">
        <f t="shared" si="99"/>
        <v>0</v>
      </c>
      <c r="V90" t="str">
        <f t="shared" si="100"/>
        <v/>
      </c>
      <c r="W90" t="str">
        <f t="shared" si="101"/>
        <v/>
      </c>
      <c r="X90" t="str">
        <f>IF(ADMIN2026!$G$8="Photo-finish timing",W90,V90)</f>
        <v/>
      </c>
      <c r="Y90" s="66" t="str">
        <f>IF(E90="","",IF(ADMIN2026!$G$8=ADMIN2026!$D$8,"",IF(P90&gt;0.5,"error 1/100th entry noted","")))</f>
        <v/>
      </c>
      <c r="AC90">
        <f t="shared" si="102"/>
        <v>0</v>
      </c>
      <c r="AD90">
        <f t="shared" si="93"/>
        <v>0</v>
      </c>
      <c r="AE90">
        <f t="shared" si="93"/>
        <v>0</v>
      </c>
      <c r="AF90">
        <f t="shared" si="93"/>
        <v>0</v>
      </c>
      <c r="AG90">
        <f t="shared" si="93"/>
        <v>0</v>
      </c>
      <c r="AH90">
        <f t="shared" si="93"/>
        <v>0</v>
      </c>
      <c r="AI90">
        <f t="shared" si="93"/>
        <v>0</v>
      </c>
      <c r="AJ90">
        <f t="shared" si="93"/>
        <v>0</v>
      </c>
    </row>
    <row r="91" spans="2:36">
      <c r="B91" s="94">
        <v>12</v>
      </c>
      <c r="C91" s="38" t="str">
        <f>IF(D91="","",HLOOKUP(D91,ADMIN2026!$O$146:$Y$214,H91,FALSE))</f>
        <v/>
      </c>
      <c r="D91" s="38" t="str">
        <f>IF(E91="","",VLOOKUP(E91,ADMIN2026!$B$112:$D$141,2,FALSE))</f>
        <v/>
      </c>
      <c r="E91" s="4"/>
      <c r="F91" s="4"/>
      <c r="G91" s="6"/>
      <c r="H91" s="38" t="str">
        <f>IF(E91&gt;101,H78+2*I78,IF(E91&gt;10,H78+I78,IF(E91&gt;0,H78,"")))</f>
        <v/>
      </c>
      <c r="I91" s="38"/>
      <c r="J91" s="38">
        <f>VLOOKUP(B91,ADMIN2026!$B$64:$F$79,3,FALSE)*IF(G91="DQ",0,1)*IF(G91="DNF",0,1)*IF(G91="DNS",0,1)*IF(G91="",0,1)</f>
        <v>0</v>
      </c>
      <c r="K91" s="94">
        <f t="shared" si="94"/>
        <v>0</v>
      </c>
      <c r="L91" s="38">
        <f>IF(D91="",0,IF(G91="NT",0,IF(G91="DQ",0,IF(G91="DNF",0,IF(G91="DNS",0,IF(F91+G91&lt;0.1,0,IF(60*F91+G91&gt;VLOOKUP(A78,ADMIN2026!$G$91:$I$109,3,FALSE),0,ADMIN2026!$D$89)))))))</f>
        <v>0</v>
      </c>
      <c r="M91">
        <f t="shared" si="95"/>
        <v>0</v>
      </c>
      <c r="N91" s="8">
        <f t="shared" si="96"/>
        <v>0</v>
      </c>
      <c r="O91" s="8">
        <f t="shared" si="92"/>
        <v>0</v>
      </c>
      <c r="P91" s="8">
        <f t="shared" si="97"/>
        <v>0</v>
      </c>
      <c r="Q91" s="7">
        <f t="shared" si="98"/>
        <v>0</v>
      </c>
      <c r="R91" s="7">
        <f t="shared" si="99"/>
        <v>0</v>
      </c>
      <c r="S91" s="7">
        <f t="shared" si="99"/>
        <v>0</v>
      </c>
      <c r="T91" s="7">
        <f t="shared" si="99"/>
        <v>0</v>
      </c>
      <c r="U91" s="7">
        <f t="shared" si="99"/>
        <v>0</v>
      </c>
      <c r="V91" t="str">
        <f>IF(G91="DQ","DQ",IF(G91="NT","NT",IF(G91="DNF","DNF",IF(G91="DNS","DNS",IF(D91="","",IF(F91="",IF(M91&gt;0,CONCATENATE(R91,S91,".",T91),CONCATENATE(S91,".",T91)),CONCATENATE(Q91,":",R91,S91,".",T91)))))))</f>
        <v/>
      </c>
      <c r="W91" t="str">
        <f>IF(G91="DQ","DQ",IF(G91="NT","NT",IF(G91="DNF","DNF",IF(G91="DNS","DNS",IF(D91="","",IF(F91="",IF(M91&gt;0,CONCATENATE(R91,S91,".",T91,U91),CONCATENATE(S91,".",T91,U91)),CONCATENATE(Q91,":",R91,S91,".",T91,U91)))))))</f>
        <v/>
      </c>
      <c r="X91" t="str">
        <f>IF(ADMIN2026!$G$8="Photo-finish timing",W91,V91)</f>
        <v/>
      </c>
      <c r="Y91" s="66" t="str">
        <f>IF(E91="","",IF(ADMIN2026!$G$8=ADMIN2026!$D$8,"",IF(P91&gt;0.5,"error 1/100th entry noted","")))</f>
        <v/>
      </c>
      <c r="AC91">
        <f t="shared" si="102"/>
        <v>0</v>
      </c>
      <c r="AD91">
        <f t="shared" si="93"/>
        <v>0</v>
      </c>
      <c r="AE91">
        <f t="shared" si="93"/>
        <v>0</v>
      </c>
      <c r="AF91">
        <f t="shared" si="93"/>
        <v>0</v>
      </c>
      <c r="AG91">
        <f t="shared" si="93"/>
        <v>0</v>
      </c>
      <c r="AH91">
        <f t="shared" si="93"/>
        <v>0</v>
      </c>
      <c r="AI91">
        <f t="shared" si="93"/>
        <v>0</v>
      </c>
      <c r="AJ91">
        <f t="shared" si="93"/>
        <v>0</v>
      </c>
    </row>
    <row r="92" spans="2:36">
      <c r="B92" s="94">
        <v>13</v>
      </c>
      <c r="C92" s="38" t="str">
        <f>IF(D92="","",HLOOKUP(D92,ADMIN2026!$O$146:$Y$214,H92,FALSE))</f>
        <v/>
      </c>
      <c r="D92" s="38" t="str">
        <f>IF(E92="","",VLOOKUP(E92,ADMIN2026!$B$112:$D$141,2,FALSE))</f>
        <v/>
      </c>
      <c r="E92" s="4"/>
      <c r="F92" s="4"/>
      <c r="G92" s="6"/>
      <c r="H92" s="38" t="str">
        <f>IF(E92&gt;101,H78+2*I78,IF(E92&gt;10,H78+I78,IF(E92&gt;0,H78,"")))</f>
        <v/>
      </c>
      <c r="I92" s="38"/>
      <c r="J92" s="38">
        <f>VLOOKUP(B92,ADMIN2026!$B$64:$F$79,3,FALSE)*IF(G92="DQ",0,1)*IF(G92="DNF",0,1)*IF(G92="DNS",0,1)*IF(G92="",0,1)</f>
        <v>0</v>
      </c>
      <c r="K92" s="94">
        <f t="shared" si="94"/>
        <v>0</v>
      </c>
      <c r="L92" s="38">
        <f>IF(D92="",0,IF(G92="NT",0,IF(G92="DQ",0,IF(G92="DNF",0,IF(G92="DNS",0,IF(F92+G92&lt;0.1,0,IF(60*F92+G92&gt;VLOOKUP(A78,ADMIN2026!$G$91:$I$109,3,FALSE),0,ADMIN2026!$D$89)))))))</f>
        <v>0</v>
      </c>
      <c r="M92">
        <f t="shared" si="95"/>
        <v>0</v>
      </c>
      <c r="N92" s="8">
        <f t="shared" si="96"/>
        <v>0</v>
      </c>
      <c r="O92" s="8">
        <f t="shared" si="92"/>
        <v>0</v>
      </c>
      <c r="P92" s="8">
        <f t="shared" si="97"/>
        <v>0</v>
      </c>
      <c r="Q92" s="7">
        <f t="shared" si="98"/>
        <v>0</v>
      </c>
      <c r="R92" s="7">
        <f t="shared" si="99"/>
        <v>0</v>
      </c>
      <c r="S92" s="7">
        <f t="shared" si="99"/>
        <v>0</v>
      </c>
      <c r="T92" s="7">
        <f t="shared" si="99"/>
        <v>0</v>
      </c>
      <c r="U92" s="7">
        <f t="shared" si="99"/>
        <v>0</v>
      </c>
      <c r="V92" t="str">
        <f>IF(G92="DQ","DQ",IF(G92="NT","NT",IF(G92="DNF","DNF",IF(G92="DNS","DNS",IF(D92="","",IF(F92="",IF(M92&gt;0,CONCATENATE(R92,S92,".",T92),CONCATENATE(S92,".",T92)),CONCATENATE(Q92,":",R92,S92,".",T92)))))))</f>
        <v/>
      </c>
      <c r="W92" t="str">
        <f>IF(G92="DQ","DQ",IF(G92="NT","NT",IF(G92="DNF","DNF",IF(G92="DNS","DNS",IF(D92="","",IF(F92="",IF(M92&gt;0,CONCATENATE(R92,S92,".",T92,U92),CONCATENATE(S92,".",T92,U92)),CONCATENATE(Q92,":",R92,S92,".",T92,U92)))))))</f>
        <v/>
      </c>
      <c r="X92" t="str">
        <f>IF(ADMIN2026!$G$8="Photo-finish timing",W92,V92)</f>
        <v/>
      </c>
      <c r="Y92" s="66" t="str">
        <f>IF(E92="","",IF(ADMIN2026!$G$8=ADMIN2026!$D$8,"",IF(P92&gt;0.5,"error 1/100th entry noted","")))</f>
        <v/>
      </c>
      <c r="AC92">
        <f t="shared" si="102"/>
        <v>0</v>
      </c>
      <c r="AD92">
        <f t="shared" si="93"/>
        <v>0</v>
      </c>
      <c r="AE92">
        <f t="shared" si="93"/>
        <v>0</v>
      </c>
      <c r="AF92">
        <f t="shared" si="93"/>
        <v>0</v>
      </c>
      <c r="AG92">
        <f t="shared" si="93"/>
        <v>0</v>
      </c>
      <c r="AH92">
        <f t="shared" si="93"/>
        <v>0</v>
      </c>
      <c r="AI92">
        <f t="shared" si="93"/>
        <v>0</v>
      </c>
      <c r="AJ92">
        <f t="shared" si="93"/>
        <v>0</v>
      </c>
    </row>
    <row r="93" spans="2:36">
      <c r="B93" s="94">
        <v>14</v>
      </c>
      <c r="C93" s="38" t="str">
        <f>IF(D93="","",HLOOKUP(D93,ADMIN2026!$O$146:$Y$214,H93,FALSE))</f>
        <v/>
      </c>
      <c r="D93" s="38" t="str">
        <f>IF(E93="","",VLOOKUP(E93,ADMIN2026!$B$112:$D$141,2,FALSE))</f>
        <v/>
      </c>
      <c r="E93" s="4"/>
      <c r="F93" s="4"/>
      <c r="G93" s="6"/>
      <c r="H93" s="38" t="str">
        <f>IF(E93&gt;101,H78+2*I78,IF(E93&gt;10,H78+I78,IF(E93&gt;0,H78,"")))</f>
        <v/>
      </c>
      <c r="I93" s="38"/>
      <c r="J93" s="38">
        <f>VLOOKUP(B93,ADMIN2026!$B$64:$F$79,3,FALSE)*IF(G93="DQ",0,1)*IF(G93="DNF",0,1)*IF(G93="DNS",0,1)*IF(G93="",0,1)</f>
        <v>0</v>
      </c>
      <c r="K93" s="94">
        <f t="shared" si="94"/>
        <v>0</v>
      </c>
      <c r="L93" s="38">
        <f>IF(D93="",0,IF(G93="NT",0,IF(G93="DQ",0,IF(G93="DNF",0,IF(G93="DNS",0,IF(F93+G93&lt;0.1,0,IF(60*F93+G93&gt;VLOOKUP(A78,ADMIN2026!$G$91:$I$109,3,FALSE),0,ADMIN2026!$D$89)))))))</f>
        <v>0</v>
      </c>
      <c r="M93">
        <f t="shared" si="95"/>
        <v>0</v>
      </c>
      <c r="N93" s="8">
        <f t="shared" si="96"/>
        <v>0</v>
      </c>
      <c r="O93" s="8">
        <f t="shared" si="92"/>
        <v>0</v>
      </c>
      <c r="P93" s="8">
        <f t="shared" si="97"/>
        <v>0</v>
      </c>
      <c r="Q93" s="7">
        <f t="shared" si="98"/>
        <v>0</v>
      </c>
      <c r="R93" s="7">
        <f t="shared" si="99"/>
        <v>0</v>
      </c>
      <c r="S93" s="7">
        <f t="shared" si="99"/>
        <v>0</v>
      </c>
      <c r="T93" s="7">
        <f t="shared" si="99"/>
        <v>0</v>
      </c>
      <c r="U93" s="7">
        <f t="shared" si="99"/>
        <v>0</v>
      </c>
      <c r="V93" t="str">
        <f t="shared" si="100"/>
        <v/>
      </c>
      <c r="W93" t="str">
        <f t="shared" si="101"/>
        <v/>
      </c>
      <c r="X93" t="str">
        <f>IF(ADMIN2026!$G$8="Photo-finish timing",W93,V93)</f>
        <v/>
      </c>
      <c r="Y93" s="66" t="str">
        <f>IF(E93="","",IF(ADMIN2026!$G$8=ADMIN2026!$D$8,"",IF(P93&gt;0.5,"error 1/100th entry noted","")))</f>
        <v/>
      </c>
      <c r="AC93">
        <f t="shared" si="102"/>
        <v>0</v>
      </c>
      <c r="AD93">
        <f t="shared" si="93"/>
        <v>0</v>
      </c>
      <c r="AE93">
        <f t="shared" si="93"/>
        <v>0</v>
      </c>
      <c r="AF93">
        <f t="shared" si="93"/>
        <v>0</v>
      </c>
      <c r="AG93">
        <f t="shared" si="93"/>
        <v>0</v>
      </c>
      <c r="AH93">
        <f t="shared" si="93"/>
        <v>0</v>
      </c>
      <c r="AI93">
        <f t="shared" si="93"/>
        <v>0</v>
      </c>
      <c r="AJ93">
        <f t="shared" si="93"/>
        <v>0</v>
      </c>
    </row>
    <row r="94" spans="2:36">
      <c r="B94" s="94">
        <v>15</v>
      </c>
      <c r="C94" s="38" t="str">
        <f>IF(D94="","",HLOOKUP(D94,ADMIN2026!$O$146:$Y$214,H94,FALSE))</f>
        <v/>
      </c>
      <c r="D94" s="38" t="str">
        <f>IF(E94="","",VLOOKUP(E94,ADMIN2026!$B$112:$D$141,2,FALSE))</f>
        <v/>
      </c>
      <c r="E94" s="4"/>
      <c r="F94" s="4"/>
      <c r="G94" s="6"/>
      <c r="H94" s="38" t="str">
        <f>IF(E94&gt;101,H78+2*I78,IF(E94&gt;10,H78+I78,IF(E94&gt;0,H78,"")))</f>
        <v/>
      </c>
      <c r="I94" s="38"/>
      <c r="J94" s="38">
        <f>VLOOKUP(B94,ADMIN2026!$B$64:$F$79,3,FALSE)*IF(G94="DQ",0,1)*IF(G94="DNF",0,1)*IF(G94="DNS",0,1)*IF(G94="",0,1)</f>
        <v>0</v>
      </c>
      <c r="K94" s="94">
        <f t="shared" si="94"/>
        <v>0</v>
      </c>
      <c r="L94" s="38">
        <f>IF(D94="",0,IF(G94="NT",0,IF(G94="DQ",0,IF(G94="DNF",0,IF(G94="DNS",0,IF(F94+G94&lt;0.1,0,IF(60*F94+G94&gt;VLOOKUP(A78,ADMIN2026!$G$91:$I$109,3,FALSE),0,ADMIN2026!$D$89)))))))</f>
        <v>0</v>
      </c>
      <c r="M94">
        <f t="shared" si="95"/>
        <v>0</v>
      </c>
      <c r="N94" s="8">
        <f t="shared" si="96"/>
        <v>0</v>
      </c>
      <c r="O94" s="8">
        <f t="shared" si="92"/>
        <v>0</v>
      </c>
      <c r="P94" s="8">
        <f t="shared" si="97"/>
        <v>0</v>
      </c>
      <c r="Q94" s="7">
        <f t="shared" si="98"/>
        <v>0</v>
      </c>
      <c r="R94" s="7">
        <f t="shared" si="99"/>
        <v>0</v>
      </c>
      <c r="S94" s="7">
        <f t="shared" si="99"/>
        <v>0</v>
      </c>
      <c r="T94" s="7">
        <f t="shared" si="99"/>
        <v>0</v>
      </c>
      <c r="U94" s="7">
        <f t="shared" si="99"/>
        <v>0</v>
      </c>
      <c r="V94" t="str">
        <f t="shared" si="100"/>
        <v/>
      </c>
      <c r="W94" t="str">
        <f t="shared" si="101"/>
        <v/>
      </c>
      <c r="X94" t="str">
        <f>IF(ADMIN2026!$G$8="Photo-finish timing",W94,V94)</f>
        <v/>
      </c>
      <c r="Y94" s="66" t="str">
        <f>IF(E94="","",IF(ADMIN2026!$G$8=ADMIN2026!$D$8,"",IF(P94&gt;0.5,"error 1/100th entry noted","")))</f>
        <v/>
      </c>
      <c r="AC94">
        <f t="shared" si="102"/>
        <v>0</v>
      </c>
      <c r="AD94">
        <f t="shared" si="93"/>
        <v>0</v>
      </c>
      <c r="AE94">
        <f t="shared" si="93"/>
        <v>0</v>
      </c>
      <c r="AF94">
        <f t="shared" si="93"/>
        <v>0</v>
      </c>
      <c r="AG94">
        <f t="shared" si="93"/>
        <v>0</v>
      </c>
      <c r="AH94">
        <f t="shared" si="93"/>
        <v>0</v>
      </c>
      <c r="AI94">
        <f t="shared" si="93"/>
        <v>0</v>
      </c>
      <c r="AJ94">
        <f t="shared" si="93"/>
        <v>0</v>
      </c>
    </row>
    <row r="95" spans="2:36">
      <c r="B95" s="94">
        <v>16</v>
      </c>
      <c r="C95" s="38" t="str">
        <f>IF(D95="","",HLOOKUP(D95,ADMIN2026!$O$146:$Y$214,H95,FALSE))</f>
        <v/>
      </c>
      <c r="D95" s="38" t="str">
        <f>IF(E95="","",VLOOKUP(E95,ADMIN2026!$B$112:$D$141,2,FALSE))</f>
        <v/>
      </c>
      <c r="E95" s="4"/>
      <c r="F95" s="4"/>
      <c r="G95" s="6"/>
      <c r="H95" s="38" t="str">
        <f>IF(E95&gt;101,H78+2*I78,IF(E95&gt;10,H78+I78,IF(E95&gt;0,H78,"")))</f>
        <v/>
      </c>
      <c r="I95" s="38"/>
      <c r="J95" s="38">
        <f>VLOOKUP(B95,ADMIN2026!$B$64:$F$79,3,FALSE)*IF(G95="DQ",0,1)*IF(G95="DNF",0,1)*IF(G95="DNS",0,1)*IF(G95="",0,1)</f>
        <v>0</v>
      </c>
      <c r="K95" s="94">
        <f t="shared" si="94"/>
        <v>0</v>
      </c>
      <c r="L95" s="38">
        <f>IF(D95="",0,IF(G95="NT",0,IF(G95="DQ",0,IF(G95="DNF",0,IF(G95="DNS",0,IF(F95+G95&lt;0.1,0,IF(60*F95+G95&gt;VLOOKUP(A78,ADMIN2026!$G$91:$I$109,3,FALSE),0,ADMIN2026!$D$89)))))))</f>
        <v>0</v>
      </c>
      <c r="M95">
        <f t="shared" si="95"/>
        <v>0</v>
      </c>
      <c r="N95" s="8">
        <f t="shared" si="96"/>
        <v>0</v>
      </c>
      <c r="O95" s="8">
        <f t="shared" si="92"/>
        <v>0</v>
      </c>
      <c r="P95" s="8">
        <f t="shared" si="97"/>
        <v>0</v>
      </c>
      <c r="Q95" s="7">
        <f t="shared" si="98"/>
        <v>0</v>
      </c>
      <c r="R95" s="7">
        <f t="shared" si="99"/>
        <v>0</v>
      </c>
      <c r="S95" s="7">
        <f t="shared" si="99"/>
        <v>0</v>
      </c>
      <c r="T95" s="7">
        <f t="shared" si="99"/>
        <v>0</v>
      </c>
      <c r="U95" s="7">
        <f t="shared" si="99"/>
        <v>0</v>
      </c>
      <c r="V95" t="str">
        <f t="shared" si="100"/>
        <v/>
      </c>
      <c r="W95" t="str">
        <f t="shared" si="101"/>
        <v/>
      </c>
      <c r="X95" t="str">
        <f>IF(ADMIN2026!$G$8="Photo-finish timing",W95,V95)</f>
        <v/>
      </c>
      <c r="Y95" s="66" t="str">
        <f>IF(E95="","",IF(ADMIN2026!$G$8=ADMIN2026!$D$8,"",IF(P95&gt;0.5,"error 1/100th entry noted","")))</f>
        <v/>
      </c>
      <c r="AC95">
        <f t="shared" si="102"/>
        <v>0</v>
      </c>
      <c r="AD95">
        <f t="shared" si="93"/>
        <v>0</v>
      </c>
      <c r="AE95">
        <f t="shared" si="93"/>
        <v>0</v>
      </c>
      <c r="AF95">
        <f t="shared" si="93"/>
        <v>0</v>
      </c>
      <c r="AG95">
        <f t="shared" si="93"/>
        <v>0</v>
      </c>
      <c r="AH95">
        <f t="shared" si="93"/>
        <v>0</v>
      </c>
      <c r="AI95">
        <f t="shared" si="93"/>
        <v>0</v>
      </c>
      <c r="AJ95">
        <f t="shared" si="93"/>
        <v>0</v>
      </c>
    </row>
    <row r="98" spans="1:36">
      <c r="A98" s="62" t="s">
        <v>0</v>
      </c>
      <c r="B98" s="62" t="s">
        <v>0</v>
      </c>
      <c r="C98" s="62" t="s">
        <v>103</v>
      </c>
      <c r="D98" s="62" t="s">
        <v>58</v>
      </c>
      <c r="E98" s="3"/>
      <c r="F98" s="3"/>
      <c r="G98" s="67"/>
      <c r="H98" s="3" t="s">
        <v>66</v>
      </c>
      <c r="I98" s="3" t="s">
        <v>67</v>
      </c>
      <c r="J98" s="3"/>
      <c r="K98" s="3"/>
      <c r="L98" s="3"/>
      <c r="M98" s="3"/>
      <c r="N98" s="3"/>
      <c r="O98" s="3"/>
      <c r="P98" s="3"/>
      <c r="Q98" s="3"/>
      <c r="R98" s="3"/>
      <c r="S98" s="3"/>
      <c r="T98" s="3"/>
      <c r="U98" s="3"/>
      <c r="V98" s="3"/>
      <c r="W98" s="3"/>
      <c r="X98" s="3"/>
      <c r="Y98" s="3"/>
      <c r="Z98" s="3"/>
      <c r="AA98" s="3"/>
    </row>
    <row r="99" spans="1:36">
      <c r="A99" s="3" t="str">
        <f>C98</f>
        <v>4x100</v>
      </c>
      <c r="B99" s="37" t="s">
        <v>51</v>
      </c>
      <c r="C99" s="37"/>
      <c r="D99" s="37"/>
      <c r="E99" s="37"/>
      <c r="F99" s="37" t="s">
        <v>76</v>
      </c>
      <c r="G99" s="63" t="s">
        <v>77</v>
      </c>
      <c r="H99" s="37"/>
      <c r="I99" s="37">
        <f>$I$3</f>
        <v>24</v>
      </c>
      <c r="J99" s="37" t="s">
        <v>79</v>
      </c>
      <c r="K99" s="37" t="s">
        <v>59</v>
      </c>
      <c r="L99" s="37"/>
      <c r="M99" s="3" t="s">
        <v>132</v>
      </c>
      <c r="N99" s="3" t="s">
        <v>132</v>
      </c>
      <c r="O99" s="3" t="s">
        <v>133</v>
      </c>
      <c r="P99" s="3" t="s">
        <v>193</v>
      </c>
      <c r="Q99" s="3" t="s">
        <v>137</v>
      </c>
      <c r="R99" s="3" t="s">
        <v>192</v>
      </c>
      <c r="S99" s="3" t="s">
        <v>134</v>
      </c>
      <c r="T99" s="3" t="s">
        <v>135</v>
      </c>
      <c r="U99" s="3" t="s">
        <v>194</v>
      </c>
      <c r="V99" s="3" t="s">
        <v>195</v>
      </c>
      <c r="W99" s="3" t="s">
        <v>197</v>
      </c>
      <c r="X99" s="3" t="s">
        <v>136</v>
      </c>
      <c r="Y99" s="3" t="s">
        <v>236</v>
      </c>
      <c r="Z99" s="3"/>
      <c r="AA99" s="3"/>
    </row>
    <row r="100" spans="1:36">
      <c r="A100" s="64" t="s">
        <v>27</v>
      </c>
      <c r="B100" s="37" t="s">
        <v>59</v>
      </c>
      <c r="C100" s="37" t="s">
        <v>60</v>
      </c>
      <c r="D100" s="37" t="s">
        <v>61</v>
      </c>
      <c r="E100" s="37" t="s">
        <v>108</v>
      </c>
      <c r="F100" s="37" t="s">
        <v>78</v>
      </c>
      <c r="G100" s="63" t="s">
        <v>99</v>
      </c>
      <c r="H100" s="37" t="s">
        <v>65</v>
      </c>
      <c r="I100" s="37"/>
      <c r="J100" s="37" t="s">
        <v>80</v>
      </c>
      <c r="K100" s="37" t="s">
        <v>80</v>
      </c>
      <c r="L100" s="37"/>
      <c r="M100" s="3" t="s">
        <v>192</v>
      </c>
      <c r="N100" s="3" t="s">
        <v>130</v>
      </c>
      <c r="O100" s="3" t="s">
        <v>130</v>
      </c>
      <c r="P100" s="3" t="s">
        <v>130</v>
      </c>
      <c r="Q100" s="3" t="s">
        <v>131</v>
      </c>
      <c r="R100" s="3" t="s">
        <v>131</v>
      </c>
      <c r="S100" s="3" t="s">
        <v>131</v>
      </c>
      <c r="T100" s="3" t="s">
        <v>131</v>
      </c>
      <c r="U100" s="3" t="s">
        <v>131</v>
      </c>
      <c r="V100" s="3" t="s">
        <v>196</v>
      </c>
      <c r="W100" s="3" t="s">
        <v>196</v>
      </c>
      <c r="X100" s="3" t="s">
        <v>146</v>
      </c>
      <c r="Y100" s="3" t="s">
        <v>237</v>
      </c>
      <c r="Z100" s="3"/>
      <c r="AA100" s="3"/>
      <c r="AC100" t="str">
        <f>ADMIN2026!$D$12</f>
        <v>B&amp;R</v>
      </c>
      <c r="AD100" t="str">
        <f>ADMIN2026!$D$13</f>
        <v>Chelt</v>
      </c>
      <c r="AE100" t="str">
        <f>ADMIN2026!$D$14</f>
        <v>D&amp;S</v>
      </c>
      <c r="AF100" t="str">
        <f>ADMIN2026!$D$15</f>
        <v>HereF</v>
      </c>
      <c r="AG100" t="str">
        <f>ADMIN2026!$D$16</f>
        <v>K&amp;S</v>
      </c>
      <c r="AH100" t="str">
        <f>ADMIN2026!$D$17</f>
        <v>Tipton</v>
      </c>
      <c r="AI100" t="str">
        <f>ADMIN2026!$D$18</f>
        <v>Worc</v>
      </c>
      <c r="AJ100" t="str">
        <f>ADMIN2026!$D$19</f>
        <v>Yate</v>
      </c>
    </row>
    <row r="101" spans="1:36">
      <c r="B101" s="94">
        <v>1</v>
      </c>
      <c r="C101" s="38" t="str">
        <f>IF(D101="","",VLOOKUP(D101,ADMIN2026!$D$12:$E$22,2,FALSE))</f>
        <v/>
      </c>
      <c r="D101" s="38" t="str">
        <f>IF(E101="","",VLOOKUP(E101,ADMIN2026!$B$112:$D$141,2,FALSE))</f>
        <v/>
      </c>
      <c r="E101" s="4"/>
      <c r="F101" s="4"/>
      <c r="G101" s="6"/>
      <c r="H101" s="38"/>
      <c r="I101" s="38"/>
      <c r="J101" s="38">
        <f>VLOOKUP(B101,ADMIN2026!$B$64:$E$73,2,FALSE)*IF(G101="DQ",0,1)*IF(G101="DNF",0,1)*IF(G101="DNS",0,1)*IF(G101="",0,1)</f>
        <v>0</v>
      </c>
      <c r="K101" s="94">
        <f>J101</f>
        <v>0</v>
      </c>
      <c r="L101" s="38"/>
      <c r="M101">
        <f>INT(G101/10)</f>
        <v>0</v>
      </c>
      <c r="N101" s="8">
        <f>INT(G101)-10*M101</f>
        <v>0</v>
      </c>
      <c r="O101" s="8">
        <f t="shared" ref="O101:O108" si="103">INT((INT(10*(G101-N101-10*M101)+0.001))/1)</f>
        <v>0</v>
      </c>
      <c r="P101" s="8">
        <f>INT(100*(G101-N101-10*M101-O101/10)+0.5)</f>
        <v>0</v>
      </c>
      <c r="Q101" s="7">
        <f>F101</f>
        <v>0</v>
      </c>
      <c r="R101" s="7">
        <f>M101</f>
        <v>0</v>
      </c>
      <c r="S101" s="7">
        <f>N101</f>
        <v>0</v>
      </c>
      <c r="T101" s="7">
        <f>O101</f>
        <v>0</v>
      </c>
      <c r="U101" s="7">
        <f>P101</f>
        <v>0</v>
      </c>
      <c r="V101" t="str">
        <f>IF(G101="DQ","DQ",IF(G101="NT","NT",IF(G101="DNF","DNF",IF(G101="DNS","DNS",IF(D101="","",IF(F101="",IF(M101&gt;0,CONCATENATE(R101,S101,".",T101),CONCATENATE(S101,".",T101)),CONCATENATE(Q101,":",R101,S101,".",T101)))))))</f>
        <v/>
      </c>
      <c r="W101" t="str">
        <f>IF(G101="DQ","DQ",IF(G101="NT","NT",IF(G101="DNF","DNF",IF(G101="DNS","DNS",IF(D101="","",IF(F101="",IF(M101&gt;0,CONCATENATE(R101,S101,".",T101,U101),CONCATENATE(S101,".",T101,U101)),CONCATENATE(Q101,":",R101,S101,".",T101,U101)))))))</f>
        <v/>
      </c>
      <c r="X101" t="str">
        <f>IF(ADMIN2026!$G$8="Photo-finish timing",W101,V101)</f>
        <v/>
      </c>
      <c r="Y101" s="66" t="str">
        <f>IF(E101="","",IF(ADMIN2026!$G$8=ADMIN2026!$D$8,"",IF(P101&gt;0.5,"error 1/100th entry noted","")))</f>
        <v/>
      </c>
      <c r="AC101">
        <f>IF($D101=AC$1,$K101+$L101,0)</f>
        <v>0</v>
      </c>
      <c r="AD101">
        <f t="shared" ref="AD101:AJ108" si="104">IF($D101=AD$1,$K101+$L101,0)</f>
        <v>0</v>
      </c>
      <c r="AE101">
        <f t="shared" si="104"/>
        <v>0</v>
      </c>
      <c r="AF101">
        <f t="shared" si="104"/>
        <v>0</v>
      </c>
      <c r="AG101">
        <f t="shared" si="104"/>
        <v>0</v>
      </c>
      <c r="AH101">
        <f t="shared" si="104"/>
        <v>0</v>
      </c>
      <c r="AI101">
        <f t="shared" si="104"/>
        <v>0</v>
      </c>
      <c r="AJ101">
        <f t="shared" si="104"/>
        <v>0</v>
      </c>
    </row>
    <row r="102" spans="1:36">
      <c r="B102" s="94">
        <v>2</v>
      </c>
      <c r="C102" s="38" t="str">
        <f>IF(D102="","",VLOOKUP(D102,ADMIN2026!$D$12:$E$22,2,FALSE))</f>
        <v/>
      </c>
      <c r="D102" s="38" t="str">
        <f>IF(E102="","",VLOOKUP(E102,ADMIN2026!$B$112:$D$141,2,FALSE))</f>
        <v/>
      </c>
      <c r="E102" s="4"/>
      <c r="F102" s="4"/>
      <c r="G102" s="6"/>
      <c r="H102" s="38"/>
      <c r="I102" s="38"/>
      <c r="J102" s="38">
        <f>VLOOKUP(B102,ADMIN2026!$B$64:$E$73,2,FALSE)*IF(G102="DQ",0,1)*IF(G102="DNF",0,1)*IF(G102="DNS",0,1)*IF(G102="",0,1)</f>
        <v>0</v>
      </c>
      <c r="K102" s="94">
        <f t="shared" ref="K102:K108" si="105">J102</f>
        <v>0</v>
      </c>
      <c r="L102" s="38"/>
      <c r="M102">
        <f t="shared" ref="M102:M108" si="106">INT(G102/10)</f>
        <v>0</v>
      </c>
      <c r="N102" s="8">
        <f t="shared" ref="N102:N108" si="107">INT(G102)-10*M102</f>
        <v>0</v>
      </c>
      <c r="O102" s="8">
        <f t="shared" si="103"/>
        <v>0</v>
      </c>
      <c r="P102" s="8">
        <f t="shared" ref="P102:P108" si="108">INT(100*(G102-N102-10*M102-O102/10)+0.5)</f>
        <v>0</v>
      </c>
      <c r="Q102" s="7">
        <f t="shared" ref="Q102:Q108" si="109">F102</f>
        <v>0</v>
      </c>
      <c r="R102" s="7">
        <f t="shared" ref="R102:U108" si="110">M102</f>
        <v>0</v>
      </c>
      <c r="S102" s="7">
        <f t="shared" si="110"/>
        <v>0</v>
      </c>
      <c r="T102" s="7">
        <f t="shared" si="110"/>
        <v>0</v>
      </c>
      <c r="U102" s="7">
        <f t="shared" si="110"/>
        <v>0</v>
      </c>
      <c r="V102" t="str">
        <f t="shared" ref="V102:V108" si="111">IF(G102="DQ","DQ",IF(G102="NT","NT",IF(G102="DNF","DNF",IF(G102="DNS","DNS",IF(D102="","",IF(F102="",IF(M102&gt;0,CONCATENATE(R102,S102,".",T102),CONCATENATE(S102,".",T102)),CONCATENATE(Q102,":",R102,S102,".",T102)))))))</f>
        <v/>
      </c>
      <c r="W102" t="str">
        <f t="shared" ref="W102:W108" si="112">IF(G102="DQ","DQ",IF(G102="NT","NT",IF(G102="DNF","DNF",IF(G102="DNS","DNS",IF(D102="","",IF(F102="",IF(M102&gt;0,CONCATENATE(R102,S102,".",T102,U102),CONCATENATE(S102,".",T102,U102)),CONCATENATE(Q102,":",R102,S102,".",T102,U102)))))))</f>
        <v/>
      </c>
      <c r="X102" t="str">
        <f>IF(ADMIN2026!$G$8="Photo-finish timing",W102,V102)</f>
        <v/>
      </c>
      <c r="Y102" s="66" t="str">
        <f>IF(E102="","",IF(ADMIN2026!$G$8=ADMIN2026!$D$8,"",IF(P102&gt;0.5,"error 1/100th entry noted","")))</f>
        <v/>
      </c>
      <c r="AC102">
        <f t="shared" ref="AC102:AC108" si="113">IF($D102=AC$1,$K102+$L102,0)</f>
        <v>0</v>
      </c>
      <c r="AD102">
        <f t="shared" si="104"/>
        <v>0</v>
      </c>
      <c r="AE102">
        <f t="shared" si="104"/>
        <v>0</v>
      </c>
      <c r="AF102">
        <f t="shared" si="104"/>
        <v>0</v>
      </c>
      <c r="AG102">
        <f t="shared" si="104"/>
        <v>0</v>
      </c>
      <c r="AH102">
        <f t="shared" si="104"/>
        <v>0</v>
      </c>
      <c r="AI102">
        <f t="shared" si="104"/>
        <v>0</v>
      </c>
      <c r="AJ102">
        <f t="shared" si="104"/>
        <v>0</v>
      </c>
    </row>
    <row r="103" spans="1:36">
      <c r="B103" s="94">
        <v>3</v>
      </c>
      <c r="C103" s="38" t="str">
        <f>IF(D103="","",VLOOKUP(D103,ADMIN2026!$D$12:$E$22,2,FALSE))</f>
        <v/>
      </c>
      <c r="D103" s="38" t="str">
        <f>IF(E103="","",VLOOKUP(E103,ADMIN2026!$B$112:$D$141,2,FALSE))</f>
        <v/>
      </c>
      <c r="E103" s="4"/>
      <c r="F103" s="4"/>
      <c r="G103" s="6"/>
      <c r="H103" s="38"/>
      <c r="I103" s="38"/>
      <c r="J103" s="38">
        <f>VLOOKUP(B103,ADMIN2026!$B$64:$E$73,2,FALSE)*IF(G103="DQ",0,1)*IF(G103="DNF",0,1)*IF(G103="DNS",0,1)*IF(G103="",0,1)</f>
        <v>0</v>
      </c>
      <c r="K103" s="94">
        <f t="shared" si="105"/>
        <v>0</v>
      </c>
      <c r="L103" s="38"/>
      <c r="M103">
        <f t="shared" si="106"/>
        <v>0</v>
      </c>
      <c r="N103" s="8">
        <f t="shared" si="107"/>
        <v>0</v>
      </c>
      <c r="O103" s="8">
        <f t="shared" si="103"/>
        <v>0</v>
      </c>
      <c r="P103" s="8">
        <f t="shared" si="108"/>
        <v>0</v>
      </c>
      <c r="Q103" s="7">
        <f t="shared" si="109"/>
        <v>0</v>
      </c>
      <c r="R103" s="7">
        <f t="shared" si="110"/>
        <v>0</v>
      </c>
      <c r="S103" s="7">
        <f t="shared" si="110"/>
        <v>0</v>
      </c>
      <c r="T103" s="7">
        <f t="shared" si="110"/>
        <v>0</v>
      </c>
      <c r="U103" s="7">
        <f t="shared" si="110"/>
        <v>0</v>
      </c>
      <c r="V103" t="str">
        <f t="shared" si="111"/>
        <v/>
      </c>
      <c r="W103" t="str">
        <f t="shared" si="112"/>
        <v/>
      </c>
      <c r="X103" t="str">
        <f>IF(ADMIN2026!$G$8="Photo-finish timing",W103,V103)</f>
        <v/>
      </c>
      <c r="Y103" s="66" t="str">
        <f>IF(E103="","",IF(ADMIN2026!$G$8=ADMIN2026!$D$8,"",IF(P103&gt;0.5,"error 1/100th entry noted","")))</f>
        <v/>
      </c>
      <c r="AC103">
        <f t="shared" si="113"/>
        <v>0</v>
      </c>
      <c r="AD103">
        <f t="shared" si="104"/>
        <v>0</v>
      </c>
      <c r="AE103">
        <f t="shared" si="104"/>
        <v>0</v>
      </c>
      <c r="AF103">
        <f t="shared" si="104"/>
        <v>0</v>
      </c>
      <c r="AG103">
        <f t="shared" si="104"/>
        <v>0</v>
      </c>
      <c r="AH103">
        <f t="shared" si="104"/>
        <v>0</v>
      </c>
      <c r="AI103">
        <f t="shared" si="104"/>
        <v>0</v>
      </c>
      <c r="AJ103">
        <f t="shared" si="104"/>
        <v>0</v>
      </c>
    </row>
    <row r="104" spans="1:36">
      <c r="B104" s="94">
        <v>4</v>
      </c>
      <c r="C104" s="38" t="str">
        <f>IF(D104="","",VLOOKUP(D104,ADMIN2026!$D$12:$E$22,2,FALSE))</f>
        <v/>
      </c>
      <c r="D104" s="38" t="str">
        <f>IF(E104="","",VLOOKUP(E104,ADMIN2026!$B$112:$D$141,2,FALSE))</f>
        <v/>
      </c>
      <c r="E104" s="4"/>
      <c r="F104" s="4"/>
      <c r="G104" s="6"/>
      <c r="H104" s="38"/>
      <c r="I104" s="38"/>
      <c r="J104" s="38">
        <f>VLOOKUP(B104,ADMIN2026!$B$64:$E$73,2,FALSE)*IF(G104="DQ",0,1)*IF(G104="DNF",0,1)*IF(G104="DNS",0,1)*IF(G104="",0,1)</f>
        <v>0</v>
      </c>
      <c r="K104" s="94">
        <f t="shared" si="105"/>
        <v>0</v>
      </c>
      <c r="L104" s="38"/>
      <c r="M104">
        <f t="shared" si="106"/>
        <v>0</v>
      </c>
      <c r="N104" s="8">
        <f t="shared" si="107"/>
        <v>0</v>
      </c>
      <c r="O104" s="8">
        <f t="shared" si="103"/>
        <v>0</v>
      </c>
      <c r="P104" s="8">
        <f t="shared" si="108"/>
        <v>0</v>
      </c>
      <c r="Q104" s="7">
        <f t="shared" si="109"/>
        <v>0</v>
      </c>
      <c r="R104" s="7">
        <f t="shared" si="110"/>
        <v>0</v>
      </c>
      <c r="S104" s="7">
        <f t="shared" si="110"/>
        <v>0</v>
      </c>
      <c r="T104" s="7">
        <f t="shared" si="110"/>
        <v>0</v>
      </c>
      <c r="U104" s="7">
        <f t="shared" si="110"/>
        <v>0</v>
      </c>
      <c r="V104" t="str">
        <f t="shared" si="111"/>
        <v/>
      </c>
      <c r="W104" t="str">
        <f t="shared" si="112"/>
        <v/>
      </c>
      <c r="X104" t="str">
        <f>IF(ADMIN2026!$G$8="Photo-finish timing",W104,V104)</f>
        <v/>
      </c>
      <c r="Y104" s="66" t="str">
        <f>IF(E104="","",IF(ADMIN2026!$G$8=ADMIN2026!$D$8,"",IF(P104&gt;0.5,"error 1/100th entry noted","")))</f>
        <v/>
      </c>
      <c r="AC104">
        <f t="shared" si="113"/>
        <v>0</v>
      </c>
      <c r="AD104">
        <f t="shared" si="104"/>
        <v>0</v>
      </c>
      <c r="AE104">
        <f t="shared" si="104"/>
        <v>0</v>
      </c>
      <c r="AF104">
        <f t="shared" si="104"/>
        <v>0</v>
      </c>
      <c r="AG104">
        <f t="shared" si="104"/>
        <v>0</v>
      </c>
      <c r="AH104">
        <f t="shared" si="104"/>
        <v>0</v>
      </c>
      <c r="AI104">
        <f t="shared" si="104"/>
        <v>0</v>
      </c>
      <c r="AJ104">
        <f t="shared" si="104"/>
        <v>0</v>
      </c>
    </row>
    <row r="105" spans="1:36">
      <c r="B105" s="94">
        <v>5</v>
      </c>
      <c r="C105" s="38" t="str">
        <f>IF(D105="","",VLOOKUP(D105,ADMIN2026!$D$12:$E$22,2,FALSE))</f>
        <v/>
      </c>
      <c r="D105" s="38" t="str">
        <f>IF(E105="","",VLOOKUP(E105,ADMIN2026!$B$112:$D$141,2,FALSE))</f>
        <v/>
      </c>
      <c r="E105" s="4"/>
      <c r="F105" s="4"/>
      <c r="G105" s="6"/>
      <c r="H105" s="38"/>
      <c r="I105" s="38"/>
      <c r="J105" s="38">
        <f>VLOOKUP(B105,ADMIN2026!$B$64:$E$73,2,FALSE)*IF(G105="DQ",0,1)*IF(G105="DNF",0,1)*IF(G105="DNS",0,1)*IF(G105="",0,1)</f>
        <v>0</v>
      </c>
      <c r="K105" s="94">
        <f t="shared" si="105"/>
        <v>0</v>
      </c>
      <c r="L105" s="38"/>
      <c r="M105">
        <f t="shared" si="106"/>
        <v>0</v>
      </c>
      <c r="N105" s="8">
        <f t="shared" si="107"/>
        <v>0</v>
      </c>
      <c r="O105" s="8">
        <f t="shared" si="103"/>
        <v>0</v>
      </c>
      <c r="P105" s="8">
        <f t="shared" si="108"/>
        <v>0</v>
      </c>
      <c r="Q105" s="7">
        <f t="shared" si="109"/>
        <v>0</v>
      </c>
      <c r="R105" s="7">
        <f t="shared" si="110"/>
        <v>0</v>
      </c>
      <c r="S105" s="7">
        <f t="shared" si="110"/>
        <v>0</v>
      </c>
      <c r="T105" s="7">
        <f t="shared" si="110"/>
        <v>0</v>
      </c>
      <c r="U105" s="7">
        <f t="shared" si="110"/>
        <v>0</v>
      </c>
      <c r="V105" t="str">
        <f>IF(G105="DQ","DQ",IF(G105="NT","NT",IF(G105="DNF","DNF",IF(G105="DNS","DNS",IF(D105="","",IF(F105="",IF(M105&gt;0,CONCATENATE(R105,S105,".",T105),CONCATENATE(S105,".",T105)),CONCATENATE(Q105,":",R105,S105,".",T105)))))))</f>
        <v/>
      </c>
      <c r="W105" t="str">
        <f>IF(G105="DQ","DQ",IF(G105="NT","NT",IF(G105="DNF","DNF",IF(G105="DNS","DNS",IF(D105="","",IF(F105="",IF(M105&gt;0,CONCATENATE(R105,S105,".",T105,U105),CONCATENATE(S105,".",T105,U105)),CONCATENATE(Q105,":",R105,S105,".",T105,U105)))))))</f>
        <v/>
      </c>
      <c r="X105" t="str">
        <f>IF(ADMIN2026!$G$8="Photo-finish timing",W105,V105)</f>
        <v/>
      </c>
      <c r="Y105" s="66" t="str">
        <f>IF(E105="","",IF(ADMIN2026!$G$8=ADMIN2026!$D$8,"",IF(P105&gt;0.5,"error 1/100th entry noted","")))</f>
        <v/>
      </c>
      <c r="AC105">
        <f t="shared" si="113"/>
        <v>0</v>
      </c>
      <c r="AD105">
        <f t="shared" si="104"/>
        <v>0</v>
      </c>
      <c r="AE105">
        <f t="shared" si="104"/>
        <v>0</v>
      </c>
      <c r="AF105">
        <f t="shared" si="104"/>
        <v>0</v>
      </c>
      <c r="AG105">
        <f t="shared" si="104"/>
        <v>0</v>
      </c>
      <c r="AH105">
        <f t="shared" si="104"/>
        <v>0</v>
      </c>
      <c r="AI105">
        <f t="shared" si="104"/>
        <v>0</v>
      </c>
      <c r="AJ105">
        <f t="shared" si="104"/>
        <v>0</v>
      </c>
    </row>
    <row r="106" spans="1:36">
      <c r="B106" s="94">
        <v>6</v>
      </c>
      <c r="C106" s="38" t="str">
        <f>IF(D106="","",VLOOKUP(D106,ADMIN2026!$D$12:$E$22,2,FALSE))</f>
        <v/>
      </c>
      <c r="D106" s="38" t="str">
        <f>IF(E106="","",VLOOKUP(E106,ADMIN2026!$B$112:$D$141,2,FALSE))</f>
        <v/>
      </c>
      <c r="E106" s="4"/>
      <c r="F106" s="4"/>
      <c r="G106" s="6"/>
      <c r="H106" s="38"/>
      <c r="I106" s="38"/>
      <c r="J106" s="38">
        <f>VLOOKUP(B106,ADMIN2026!$B$64:$E$73,2,FALSE)*IF(G106="DQ",0,1)*IF(G106="DNF",0,1)*IF(G106="DNS",0,1)*IF(G106="",0,1)</f>
        <v>0</v>
      </c>
      <c r="K106" s="94">
        <f t="shared" si="105"/>
        <v>0</v>
      </c>
      <c r="L106" s="38"/>
      <c r="M106">
        <f t="shared" si="106"/>
        <v>0</v>
      </c>
      <c r="N106" s="8">
        <f t="shared" si="107"/>
        <v>0</v>
      </c>
      <c r="O106" s="8">
        <f t="shared" si="103"/>
        <v>0</v>
      </c>
      <c r="P106" s="8">
        <f t="shared" si="108"/>
        <v>0</v>
      </c>
      <c r="Q106" s="7">
        <f t="shared" si="109"/>
        <v>0</v>
      </c>
      <c r="R106" s="7">
        <f t="shared" si="110"/>
        <v>0</v>
      </c>
      <c r="S106" s="7">
        <f t="shared" si="110"/>
        <v>0</v>
      </c>
      <c r="T106" s="7">
        <f t="shared" si="110"/>
        <v>0</v>
      </c>
      <c r="U106" s="7">
        <f t="shared" si="110"/>
        <v>0</v>
      </c>
      <c r="V106" t="str">
        <f t="shared" si="111"/>
        <v/>
      </c>
      <c r="W106" t="str">
        <f t="shared" si="112"/>
        <v/>
      </c>
      <c r="X106" t="str">
        <f>IF(ADMIN2026!$G$8="Photo-finish timing",W106,V106)</f>
        <v/>
      </c>
      <c r="Y106" s="66" t="str">
        <f>IF(E106="","",IF(ADMIN2026!$G$8=ADMIN2026!$D$8,"",IF(P106&gt;0.5,"error 1/100th entry noted","")))</f>
        <v/>
      </c>
      <c r="AC106">
        <f t="shared" si="113"/>
        <v>0</v>
      </c>
      <c r="AD106">
        <f t="shared" si="104"/>
        <v>0</v>
      </c>
      <c r="AE106">
        <f t="shared" si="104"/>
        <v>0</v>
      </c>
      <c r="AF106">
        <f t="shared" si="104"/>
        <v>0</v>
      </c>
      <c r="AG106">
        <f t="shared" si="104"/>
        <v>0</v>
      </c>
      <c r="AH106">
        <f t="shared" si="104"/>
        <v>0</v>
      </c>
      <c r="AI106">
        <f t="shared" si="104"/>
        <v>0</v>
      </c>
      <c r="AJ106">
        <f t="shared" si="104"/>
        <v>0</v>
      </c>
    </row>
    <row r="107" spans="1:36">
      <c r="B107" s="94">
        <v>7</v>
      </c>
      <c r="C107" s="38" t="str">
        <f>IF(D107="","",VLOOKUP(D107,ADMIN2026!$D$12:$E$22,2,FALSE))</f>
        <v/>
      </c>
      <c r="D107" s="38" t="str">
        <f>IF(E107="","",VLOOKUP(E107,ADMIN2026!$B$112:$D$141,2,FALSE))</f>
        <v/>
      </c>
      <c r="E107" s="4"/>
      <c r="F107" s="4"/>
      <c r="G107" s="6"/>
      <c r="H107" s="38"/>
      <c r="I107" s="38"/>
      <c r="J107" s="38">
        <f>VLOOKUP(B107,ADMIN2026!$B$64:$E$73,2,FALSE)*IF(G107="DQ",0,1)*IF(G107="DNF",0,1)*IF(G107="DNS",0,1)*IF(G107="",0,1)</f>
        <v>0</v>
      </c>
      <c r="K107" s="94">
        <f t="shared" si="105"/>
        <v>0</v>
      </c>
      <c r="L107" s="38"/>
      <c r="M107">
        <f t="shared" si="106"/>
        <v>0</v>
      </c>
      <c r="N107" s="8">
        <f t="shared" si="107"/>
        <v>0</v>
      </c>
      <c r="O107" s="8">
        <f t="shared" si="103"/>
        <v>0</v>
      </c>
      <c r="P107" s="8">
        <f t="shared" si="108"/>
        <v>0</v>
      </c>
      <c r="Q107" s="7">
        <f t="shared" si="109"/>
        <v>0</v>
      </c>
      <c r="R107" s="7">
        <f t="shared" si="110"/>
        <v>0</v>
      </c>
      <c r="S107" s="7">
        <f t="shared" si="110"/>
        <v>0</v>
      </c>
      <c r="T107" s="7">
        <f t="shared" si="110"/>
        <v>0</v>
      </c>
      <c r="U107" s="7">
        <f t="shared" si="110"/>
        <v>0</v>
      </c>
      <c r="V107" t="str">
        <f>IF(G107="DQ","DQ",IF(G107="NT","NT",IF(G107="DNF","DNF",IF(G107="DNS","DNS",IF(D107="","",IF(F107="",IF(M107&gt;0,CONCATENATE(R107,S107,".",T107),CONCATENATE(S107,".",T107)),CONCATENATE(Q107,":",R107,S107,".",T107)))))))</f>
        <v/>
      </c>
      <c r="W107" t="str">
        <f>IF(G107="DQ","DQ",IF(G107="NT","NT",IF(G107="DNF","DNF",IF(G107="DNS","DNS",IF(D107="","",IF(F107="",IF(M107&gt;0,CONCATENATE(R107,S107,".",T107,U107),CONCATENATE(S107,".",T107,U107)),CONCATENATE(Q107,":",R107,S107,".",T107,U107)))))))</f>
        <v/>
      </c>
      <c r="X107" t="str">
        <f>IF(ADMIN2026!$G$8="Photo-finish timing",W107,V107)</f>
        <v/>
      </c>
      <c r="Y107" s="66" t="str">
        <f>IF(E107="","",IF(ADMIN2026!$G$8=ADMIN2026!$D$8,"",IF(P107&gt;0.5,"error 1/100th entry noted","")))</f>
        <v/>
      </c>
      <c r="AC107">
        <f t="shared" si="113"/>
        <v>0</v>
      </c>
      <c r="AD107">
        <f t="shared" si="104"/>
        <v>0</v>
      </c>
      <c r="AE107">
        <f t="shared" si="104"/>
        <v>0</v>
      </c>
      <c r="AF107">
        <f t="shared" si="104"/>
        <v>0</v>
      </c>
      <c r="AG107">
        <f t="shared" si="104"/>
        <v>0</v>
      </c>
      <c r="AH107">
        <f t="shared" si="104"/>
        <v>0</v>
      </c>
      <c r="AI107">
        <f t="shared" si="104"/>
        <v>0</v>
      </c>
      <c r="AJ107">
        <f t="shared" si="104"/>
        <v>0</v>
      </c>
    </row>
    <row r="108" spans="1:36">
      <c r="B108" s="94">
        <v>8</v>
      </c>
      <c r="C108" s="38" t="str">
        <f>IF(D108="","",VLOOKUP(D108,ADMIN2026!$D$12:$E$22,2,FALSE))</f>
        <v/>
      </c>
      <c r="D108" s="38" t="str">
        <f>IF(E108="","",VLOOKUP(E108,ADMIN2026!$B$112:$D$141,2,FALSE))</f>
        <v/>
      </c>
      <c r="E108" s="4"/>
      <c r="F108" s="4"/>
      <c r="G108" s="6"/>
      <c r="H108" s="38"/>
      <c r="I108" s="38"/>
      <c r="J108" s="38">
        <f>VLOOKUP(B108,ADMIN2026!$B$64:$E$73,2,FALSE)*IF(G108="DQ",0,1)*IF(G108="DNF",0,1)*IF(G108="DNS",0,1)*IF(G108="",0,1)</f>
        <v>0</v>
      </c>
      <c r="K108" s="94">
        <f t="shared" si="105"/>
        <v>0</v>
      </c>
      <c r="L108" s="38"/>
      <c r="M108">
        <f t="shared" si="106"/>
        <v>0</v>
      </c>
      <c r="N108" s="8">
        <f t="shared" si="107"/>
        <v>0</v>
      </c>
      <c r="O108" s="8">
        <f t="shared" si="103"/>
        <v>0</v>
      </c>
      <c r="P108" s="8">
        <f t="shared" si="108"/>
        <v>0</v>
      </c>
      <c r="Q108" s="7">
        <f t="shared" si="109"/>
        <v>0</v>
      </c>
      <c r="R108" s="7">
        <f t="shared" si="110"/>
        <v>0</v>
      </c>
      <c r="S108" s="7">
        <f t="shared" si="110"/>
        <v>0</v>
      </c>
      <c r="T108" s="7">
        <f t="shared" si="110"/>
        <v>0</v>
      </c>
      <c r="U108" s="7">
        <f t="shared" si="110"/>
        <v>0</v>
      </c>
      <c r="V108" t="str">
        <f t="shared" si="111"/>
        <v/>
      </c>
      <c r="W108" t="str">
        <f t="shared" si="112"/>
        <v/>
      </c>
      <c r="X108" t="str">
        <f>IF(ADMIN2026!$G$8="Photo-finish timing",W108,V108)</f>
        <v/>
      </c>
      <c r="Y108" s="66" t="str">
        <f>IF(E108="","",IF(ADMIN2026!$G$8=ADMIN2026!$D$8,"",IF(P108&gt;0.5,"error 1/100th entry noted","")))</f>
        <v/>
      </c>
      <c r="AC108">
        <f t="shared" si="113"/>
        <v>0</v>
      </c>
      <c r="AD108">
        <f t="shared" si="104"/>
        <v>0</v>
      </c>
      <c r="AE108">
        <f t="shared" si="104"/>
        <v>0</v>
      </c>
      <c r="AF108">
        <f t="shared" si="104"/>
        <v>0</v>
      </c>
      <c r="AG108">
        <f t="shared" si="104"/>
        <v>0</v>
      </c>
      <c r="AH108">
        <f t="shared" si="104"/>
        <v>0</v>
      </c>
      <c r="AI108">
        <f t="shared" si="104"/>
        <v>0</v>
      </c>
      <c r="AJ108">
        <f t="shared" si="104"/>
        <v>0</v>
      </c>
    </row>
    <row r="109" spans="1:36">
      <c r="M109" s="3"/>
      <c r="N109" s="3"/>
      <c r="O109" s="3"/>
      <c r="P109" s="3"/>
      <c r="Q109" s="3"/>
      <c r="R109" s="3"/>
      <c r="S109" s="3"/>
      <c r="T109" s="3"/>
      <c r="U109" s="3"/>
      <c r="V109" s="3"/>
      <c r="W109" s="3"/>
      <c r="X109" s="3"/>
    </row>
    <row r="111" spans="1:36">
      <c r="A111" s="62" t="s">
        <v>0</v>
      </c>
      <c r="B111" s="62" t="s">
        <v>0</v>
      </c>
      <c r="C111" s="62" t="s">
        <v>104</v>
      </c>
      <c r="D111" s="62" t="s">
        <v>58</v>
      </c>
      <c r="E111" s="3"/>
      <c r="F111" s="3"/>
      <c r="G111" s="67"/>
      <c r="H111" s="3" t="s">
        <v>66</v>
      </c>
      <c r="I111" s="3" t="s">
        <v>67</v>
      </c>
      <c r="J111" s="3"/>
      <c r="K111" s="3"/>
      <c r="L111" s="3"/>
      <c r="Y111" s="3"/>
      <c r="Z111" s="3"/>
      <c r="AA111" s="3"/>
    </row>
    <row r="112" spans="1:36">
      <c r="A112" s="3" t="str">
        <f>C111</f>
        <v>4x400</v>
      </c>
      <c r="B112" s="64" t="str">
        <f>IF(PRINTOUT!B3=2,"Mx B String","A string")</f>
        <v>A string</v>
      </c>
      <c r="C112" s="69"/>
      <c r="D112" s="69"/>
      <c r="E112" s="69"/>
      <c r="F112" s="37" t="s">
        <v>76</v>
      </c>
      <c r="G112" s="63" t="s">
        <v>77</v>
      </c>
      <c r="H112" s="37"/>
      <c r="I112" s="37">
        <f>$I$3</f>
        <v>24</v>
      </c>
      <c r="J112" s="37" t="s">
        <v>79</v>
      </c>
      <c r="K112" s="37" t="s">
        <v>59</v>
      </c>
      <c r="L112" s="37"/>
      <c r="M112" s="3" t="s">
        <v>132</v>
      </c>
      <c r="N112" s="3" t="s">
        <v>132</v>
      </c>
      <c r="O112" s="3" t="s">
        <v>133</v>
      </c>
      <c r="P112" s="3" t="s">
        <v>193</v>
      </c>
      <c r="Q112" s="3" t="s">
        <v>137</v>
      </c>
      <c r="R112" s="3" t="s">
        <v>192</v>
      </c>
      <c r="S112" s="3" t="s">
        <v>134</v>
      </c>
      <c r="T112" s="3" t="s">
        <v>135</v>
      </c>
      <c r="U112" s="3" t="s">
        <v>194</v>
      </c>
      <c r="V112" s="3" t="s">
        <v>195</v>
      </c>
      <c r="W112" s="3" t="s">
        <v>197</v>
      </c>
      <c r="X112" s="3" t="s">
        <v>136</v>
      </c>
      <c r="Y112" s="3" t="s">
        <v>236</v>
      </c>
      <c r="Z112" s="3"/>
      <c r="AA112" s="3"/>
    </row>
    <row r="113" spans="1:36">
      <c r="A113" s="64" t="str">
        <f>IF(PRINTOUT!B3=2,"Mx B String",IF(PRINTOUT!B3=4,"Mx B String","WOMEN"))</f>
        <v>WOMEN</v>
      </c>
      <c r="B113" s="37" t="s">
        <v>59</v>
      </c>
      <c r="C113" s="37" t="s">
        <v>60</v>
      </c>
      <c r="D113" s="37" t="s">
        <v>61</v>
      </c>
      <c r="E113" s="37" t="s">
        <v>108</v>
      </c>
      <c r="F113" s="37" t="s">
        <v>78</v>
      </c>
      <c r="G113" s="63" t="s">
        <v>99</v>
      </c>
      <c r="H113" s="37" t="s">
        <v>65</v>
      </c>
      <c r="I113" s="37"/>
      <c r="J113" s="37" t="s">
        <v>80</v>
      </c>
      <c r="K113" s="37" t="s">
        <v>80</v>
      </c>
      <c r="L113" s="37"/>
      <c r="M113" s="3" t="s">
        <v>192</v>
      </c>
      <c r="N113" s="3" t="s">
        <v>130</v>
      </c>
      <c r="O113" s="3" t="s">
        <v>130</v>
      </c>
      <c r="P113" s="3" t="s">
        <v>130</v>
      </c>
      <c r="Q113" s="3" t="s">
        <v>131</v>
      </c>
      <c r="R113" s="3" t="s">
        <v>131</v>
      </c>
      <c r="S113" s="3" t="s">
        <v>131</v>
      </c>
      <c r="T113" s="3" t="s">
        <v>131</v>
      </c>
      <c r="U113" s="3" t="s">
        <v>131</v>
      </c>
      <c r="V113" s="3" t="s">
        <v>196</v>
      </c>
      <c r="W113" s="3" t="s">
        <v>196</v>
      </c>
      <c r="X113" s="3" t="s">
        <v>146</v>
      </c>
      <c r="Y113" s="3" t="s">
        <v>237</v>
      </c>
      <c r="Z113" s="3"/>
      <c r="AA113" s="3"/>
      <c r="AC113" t="str">
        <f>ADMIN2026!$D$12</f>
        <v>B&amp;R</v>
      </c>
      <c r="AD113" t="str">
        <f>ADMIN2026!$D$13</f>
        <v>Chelt</v>
      </c>
      <c r="AE113" t="str">
        <f>ADMIN2026!$D$14</f>
        <v>D&amp;S</v>
      </c>
      <c r="AF113" t="str">
        <f>ADMIN2026!$D$15</f>
        <v>HereF</v>
      </c>
      <c r="AG113" t="str">
        <f>ADMIN2026!$D$16</f>
        <v>K&amp;S</v>
      </c>
      <c r="AH113" t="str">
        <f>ADMIN2026!$D$17</f>
        <v>Tipton</v>
      </c>
      <c r="AI113" t="str">
        <f>ADMIN2026!$D$18</f>
        <v>Worc</v>
      </c>
      <c r="AJ113" t="str">
        <f>ADMIN2026!$D$19</f>
        <v>Yate</v>
      </c>
    </row>
    <row r="114" spans="1:36">
      <c r="B114" s="94">
        <v>1</v>
      </c>
      <c r="C114" s="38" t="str">
        <f>IF(D114="","",VLOOKUP(D114,ADMIN2026!$D$12:$E$22,2,FALSE))</f>
        <v/>
      </c>
      <c r="D114" s="38" t="str">
        <f>IF(E114="","",VLOOKUP(E114,ADMIN2026!$B$112:$D$141,2,FALSE))</f>
        <v/>
      </c>
      <c r="E114" s="4"/>
      <c r="F114" s="4"/>
      <c r="G114" s="6"/>
      <c r="H114" s="38"/>
      <c r="I114" s="38"/>
      <c r="J114" s="38">
        <f>VLOOKUP(B114,ADMIN2026!$B$64:$F$79,VLOOKUP(SUMMARY!$E$3,ADMIN2026!$B$83:$E$87,4,FALSE),FALSE)*IF(G114="DQ",0,1)*IF(G114="DNF",0,1)*IF(G114="DNS",0,1)*IF(G114="",0,1)</f>
        <v>0</v>
      </c>
      <c r="K114" s="94">
        <f>J114</f>
        <v>0</v>
      </c>
      <c r="L114" s="38"/>
      <c r="M114">
        <f>INT(G114/10)</f>
        <v>0</v>
      </c>
      <c r="N114" s="8">
        <f>INT(G114)-10*M114</f>
        <v>0</v>
      </c>
      <c r="O114" s="8">
        <f t="shared" ref="O114:O121" si="114">INT((INT(10*(G114-N114-10*M114)+0.001))/1)</f>
        <v>0</v>
      </c>
      <c r="P114" s="8">
        <f>INT(100*(G114-N114-10*M114-O114/10)+0.5)</f>
        <v>0</v>
      </c>
      <c r="Q114" s="7">
        <f>F114</f>
        <v>0</v>
      </c>
      <c r="R114" s="7">
        <f>M114</f>
        <v>0</v>
      </c>
      <c r="S114" s="7">
        <f>N114</f>
        <v>0</v>
      </c>
      <c r="T114" s="7">
        <f>O114</f>
        <v>0</v>
      </c>
      <c r="U114" s="7">
        <f>P114</f>
        <v>0</v>
      </c>
      <c r="V114" t="str">
        <f>IF(G114="DQ","DQ",IF(G114="NT","NT",IF(G114="DNF","DNF",IF(G114="DNS","DNS",IF(D114="","",IF(F114="",IF(M114&gt;0,CONCATENATE(R114,S114,".",T114),CONCATENATE(S114,".",T114)),CONCATENATE(Q114,":",R114,S114,".",T114)))))))</f>
        <v/>
      </c>
      <c r="W114" t="str">
        <f>IF(G114="DQ","DQ",IF(G114="NT","NT",IF(G114="DNF","DNF",IF(G114="DNS","DNS",IF(D114="","",IF(F114="",IF(M114&gt;0,CONCATENATE(R114,S114,".",T114,U114),CONCATENATE(S114,".",T114,U114)),CONCATENATE(Q114,":",R114,S114,".",T114,U114)))))))</f>
        <v/>
      </c>
      <c r="X114" t="str">
        <f>IF(ADMIN2026!$G$8="Photo-finish timing",W114,V114)</f>
        <v/>
      </c>
      <c r="Y114" s="66" t="str">
        <f>IF(E114="","",IF(ADMIN2026!$G$8=ADMIN2026!$D$8,"",IF(P114&gt;0.5,"error 1/100th entry noted","")))</f>
        <v/>
      </c>
      <c r="AC114">
        <f>IF($D114=AC$1,$K114+$L114,0)</f>
        <v>0</v>
      </c>
      <c r="AD114">
        <f t="shared" ref="AD114:AJ121" si="115">IF($D114=AD$1,$K114+$L114,0)</f>
        <v>0</v>
      </c>
      <c r="AE114">
        <f t="shared" si="115"/>
        <v>0</v>
      </c>
      <c r="AF114">
        <f t="shared" si="115"/>
        <v>0</v>
      </c>
      <c r="AG114">
        <f t="shared" si="115"/>
        <v>0</v>
      </c>
      <c r="AH114">
        <f t="shared" si="115"/>
        <v>0</v>
      </c>
      <c r="AI114">
        <f t="shared" si="115"/>
        <v>0</v>
      </c>
      <c r="AJ114">
        <f t="shared" si="115"/>
        <v>0</v>
      </c>
    </row>
    <row r="115" spans="1:36">
      <c r="B115" s="94">
        <v>2</v>
      </c>
      <c r="C115" s="38" t="str">
        <f>IF(D115="","",VLOOKUP(D115,ADMIN2026!$D$12:$E$22,2,FALSE))</f>
        <v/>
      </c>
      <c r="D115" s="38" t="str">
        <f>IF(E115="","",VLOOKUP(E115,ADMIN2026!$B$112:$D$141,2,FALSE))</f>
        <v/>
      </c>
      <c r="E115" s="4"/>
      <c r="F115" s="4"/>
      <c r="G115" s="6"/>
      <c r="H115" s="38"/>
      <c r="I115" s="38"/>
      <c r="J115" s="38">
        <f>VLOOKUP(B115,ADMIN2026!$B$64:$F$79,VLOOKUP(SUMMARY!$E$3,ADMIN2026!$B$83:$E$87,4,FALSE),FALSE)*IF(G115="DQ",0,1)*IF(G115="DNF",0,1)*IF(G115="DNS",0,1)*IF(G115="",0,1)</f>
        <v>0</v>
      </c>
      <c r="K115" s="94">
        <f t="shared" ref="K115:K121" si="116">J115</f>
        <v>0</v>
      </c>
      <c r="L115" s="38"/>
      <c r="M115">
        <f t="shared" ref="M115:M121" si="117">INT(G115/10)</f>
        <v>0</v>
      </c>
      <c r="N115" s="8">
        <f t="shared" ref="N115:N121" si="118">INT(G115)-10*M115</f>
        <v>0</v>
      </c>
      <c r="O115" s="8">
        <f t="shared" si="114"/>
        <v>0</v>
      </c>
      <c r="P115" s="8">
        <f t="shared" ref="P115:P121" si="119">INT(100*(G115-N115-10*M115-O115/10)+0.5)</f>
        <v>0</v>
      </c>
      <c r="Q115" s="7">
        <f t="shared" ref="Q115:Q121" si="120">F115</f>
        <v>0</v>
      </c>
      <c r="R115" s="7">
        <f t="shared" ref="R115:U121" si="121">M115</f>
        <v>0</v>
      </c>
      <c r="S115" s="7">
        <f t="shared" si="121"/>
        <v>0</v>
      </c>
      <c r="T115" s="7">
        <f t="shared" si="121"/>
        <v>0</v>
      </c>
      <c r="U115" s="7">
        <f t="shared" si="121"/>
        <v>0</v>
      </c>
      <c r="V115" t="str">
        <f t="shared" ref="V115:V121" si="122">IF(G115="DQ","DQ",IF(G115="NT","NT",IF(G115="DNF","DNF",IF(G115="DNS","DNS",IF(D115="","",IF(F115="",IF(M115&gt;0,CONCATENATE(R115,S115,".",T115),CONCATENATE(S115,".",T115)),CONCATENATE(Q115,":",R115,S115,".",T115)))))))</f>
        <v/>
      </c>
      <c r="W115" t="str">
        <f t="shared" ref="W115:W121" si="123">IF(G115="DQ","DQ",IF(G115="NT","NT",IF(G115="DNF","DNF",IF(G115="DNS","DNS",IF(D115="","",IF(F115="",IF(M115&gt;0,CONCATENATE(R115,S115,".",T115,U115),CONCATENATE(S115,".",T115,U115)),CONCATENATE(Q115,":",R115,S115,".",T115,U115)))))))</f>
        <v/>
      </c>
      <c r="X115" t="str">
        <f>IF(ADMIN2026!$G$8="Photo-finish timing",W115,V115)</f>
        <v/>
      </c>
      <c r="Y115" s="66" t="str">
        <f>IF(E115="","",IF(ADMIN2026!$G$8=ADMIN2026!$D$8,"",IF(P115&gt;0.5,"error 1/100th entry noted","")))</f>
        <v/>
      </c>
      <c r="AC115">
        <f t="shared" ref="AC115:AC121" si="124">IF($D115=AC$1,$K115+$L115,0)</f>
        <v>0</v>
      </c>
      <c r="AD115">
        <f t="shared" si="115"/>
        <v>0</v>
      </c>
      <c r="AE115">
        <f t="shared" si="115"/>
        <v>0</v>
      </c>
      <c r="AF115">
        <f t="shared" si="115"/>
        <v>0</v>
      </c>
      <c r="AG115">
        <f t="shared" si="115"/>
        <v>0</v>
      </c>
      <c r="AH115">
        <f t="shared" si="115"/>
        <v>0</v>
      </c>
      <c r="AI115">
        <f t="shared" si="115"/>
        <v>0</v>
      </c>
      <c r="AJ115">
        <f t="shared" si="115"/>
        <v>0</v>
      </c>
    </row>
    <row r="116" spans="1:36">
      <c r="B116" s="94">
        <v>3</v>
      </c>
      <c r="C116" s="38" t="str">
        <f>IF(D116="","",VLOOKUP(D116,ADMIN2026!$D$12:$E$22,2,FALSE))</f>
        <v/>
      </c>
      <c r="D116" s="38" t="str">
        <f>IF(E116="","",VLOOKUP(E116,ADMIN2026!$B$112:$D$141,2,FALSE))</f>
        <v/>
      </c>
      <c r="E116" s="4"/>
      <c r="F116" s="4"/>
      <c r="G116" s="6"/>
      <c r="H116" s="38"/>
      <c r="I116" s="38"/>
      <c r="J116" s="38">
        <f>VLOOKUP(B116,ADMIN2026!$B$64:$F$79,VLOOKUP(SUMMARY!$E$3,ADMIN2026!$B$83:$E$87,4,FALSE),FALSE)*IF(G116="DQ",0,1)*IF(G116="DNF",0,1)*IF(G116="DNS",0,1)*IF(G116="",0,1)</f>
        <v>0</v>
      </c>
      <c r="K116" s="94">
        <f t="shared" si="116"/>
        <v>0</v>
      </c>
      <c r="L116" s="38"/>
      <c r="M116">
        <f t="shared" si="117"/>
        <v>0</v>
      </c>
      <c r="N116" s="8">
        <f t="shared" si="118"/>
        <v>0</v>
      </c>
      <c r="O116" s="8">
        <f t="shared" si="114"/>
        <v>0</v>
      </c>
      <c r="P116" s="8">
        <f t="shared" si="119"/>
        <v>0</v>
      </c>
      <c r="Q116" s="7">
        <f t="shared" si="120"/>
        <v>0</v>
      </c>
      <c r="R116" s="7">
        <f t="shared" si="121"/>
        <v>0</v>
      </c>
      <c r="S116" s="7">
        <f t="shared" si="121"/>
        <v>0</v>
      </c>
      <c r="T116" s="7">
        <f t="shared" si="121"/>
        <v>0</v>
      </c>
      <c r="U116" s="7">
        <f t="shared" si="121"/>
        <v>0</v>
      </c>
      <c r="V116" t="str">
        <f t="shared" si="122"/>
        <v/>
      </c>
      <c r="W116" t="str">
        <f t="shared" si="123"/>
        <v/>
      </c>
      <c r="X116" t="str">
        <f>IF(ADMIN2026!$G$8="Photo-finish timing",W116,V116)</f>
        <v/>
      </c>
      <c r="Y116" s="66" t="str">
        <f>IF(E116="","",IF(ADMIN2026!$G$8=ADMIN2026!$D$8,"",IF(P116&gt;0.5,"error 1/100th entry noted","")))</f>
        <v/>
      </c>
      <c r="AC116">
        <f t="shared" si="124"/>
        <v>0</v>
      </c>
      <c r="AD116">
        <f t="shared" si="115"/>
        <v>0</v>
      </c>
      <c r="AE116">
        <f t="shared" si="115"/>
        <v>0</v>
      </c>
      <c r="AF116">
        <f t="shared" si="115"/>
        <v>0</v>
      </c>
      <c r="AG116">
        <f t="shared" si="115"/>
        <v>0</v>
      </c>
      <c r="AH116">
        <f t="shared" si="115"/>
        <v>0</v>
      </c>
      <c r="AI116">
        <f t="shared" si="115"/>
        <v>0</v>
      </c>
      <c r="AJ116">
        <f t="shared" si="115"/>
        <v>0</v>
      </c>
    </row>
    <row r="117" spans="1:36">
      <c r="B117" s="94">
        <v>4</v>
      </c>
      <c r="C117" s="38" t="str">
        <f>IF(D117="","",VLOOKUP(D117,ADMIN2026!$D$12:$E$22,2,FALSE))</f>
        <v/>
      </c>
      <c r="D117" s="38" t="str">
        <f>IF(E117="","",VLOOKUP(E117,ADMIN2026!$B$112:$D$141,2,FALSE))</f>
        <v/>
      </c>
      <c r="E117" s="4"/>
      <c r="F117" s="4"/>
      <c r="G117" s="6"/>
      <c r="H117" s="38"/>
      <c r="I117" s="38"/>
      <c r="J117" s="38">
        <f>VLOOKUP(B117,ADMIN2026!$B$64:$F$79,VLOOKUP(SUMMARY!$E$3,ADMIN2026!$B$83:$E$87,4,FALSE),FALSE)*IF(G117="DQ",0,1)*IF(G117="DNF",0,1)*IF(G117="DNS",0,1)*IF(G117="",0,1)</f>
        <v>0</v>
      </c>
      <c r="K117" s="94">
        <f t="shared" si="116"/>
        <v>0</v>
      </c>
      <c r="L117" s="38"/>
      <c r="M117">
        <f t="shared" si="117"/>
        <v>0</v>
      </c>
      <c r="N117" s="8">
        <f t="shared" si="118"/>
        <v>0</v>
      </c>
      <c r="O117" s="8">
        <f t="shared" si="114"/>
        <v>0</v>
      </c>
      <c r="P117" s="8">
        <f t="shared" si="119"/>
        <v>0</v>
      </c>
      <c r="Q117" s="7">
        <f t="shared" si="120"/>
        <v>0</v>
      </c>
      <c r="R117" s="7">
        <f t="shared" si="121"/>
        <v>0</v>
      </c>
      <c r="S117" s="7">
        <f t="shared" si="121"/>
        <v>0</v>
      </c>
      <c r="T117" s="7">
        <f t="shared" si="121"/>
        <v>0</v>
      </c>
      <c r="U117" s="7">
        <f t="shared" si="121"/>
        <v>0</v>
      </c>
      <c r="V117" t="str">
        <f t="shared" si="122"/>
        <v/>
      </c>
      <c r="W117" t="str">
        <f t="shared" si="123"/>
        <v/>
      </c>
      <c r="X117" t="str">
        <f>IF(ADMIN2026!$G$8="Photo-finish timing",W117,V117)</f>
        <v/>
      </c>
      <c r="Y117" s="66" t="str">
        <f>IF(E117="","",IF(ADMIN2026!$G$8=ADMIN2026!$D$8,"",IF(P117&gt;0.5,"error 1/100th entry noted","")))</f>
        <v/>
      </c>
      <c r="AC117">
        <f t="shared" si="124"/>
        <v>0</v>
      </c>
      <c r="AD117">
        <f t="shared" si="115"/>
        <v>0</v>
      </c>
      <c r="AE117">
        <f t="shared" si="115"/>
        <v>0</v>
      </c>
      <c r="AF117">
        <f t="shared" si="115"/>
        <v>0</v>
      </c>
      <c r="AG117">
        <f t="shared" si="115"/>
        <v>0</v>
      </c>
      <c r="AH117">
        <f t="shared" si="115"/>
        <v>0</v>
      </c>
      <c r="AI117">
        <f t="shared" si="115"/>
        <v>0</v>
      </c>
      <c r="AJ117">
        <f t="shared" si="115"/>
        <v>0</v>
      </c>
    </row>
    <row r="118" spans="1:36">
      <c r="B118" s="94">
        <v>5</v>
      </c>
      <c r="C118" s="38" t="str">
        <f>IF(D118="","",VLOOKUP(D118,ADMIN2026!$D$12:$E$22,2,FALSE))</f>
        <v/>
      </c>
      <c r="D118" s="38" t="str">
        <f>IF(E118="","",VLOOKUP(E118,ADMIN2026!$B$112:$D$141,2,FALSE))</f>
        <v/>
      </c>
      <c r="E118" s="4"/>
      <c r="F118" s="4"/>
      <c r="G118" s="6"/>
      <c r="H118" s="38"/>
      <c r="I118" s="38"/>
      <c r="J118" s="38">
        <f>VLOOKUP(B118,ADMIN2026!$B$64:$F$79,VLOOKUP(SUMMARY!$E$3,ADMIN2026!$B$83:$E$87,4,FALSE),FALSE)*IF(G118="DQ",0,1)*IF(G118="DNF",0,1)*IF(G118="DNS",0,1)*IF(G118="",0,1)</f>
        <v>0</v>
      </c>
      <c r="K118" s="94">
        <f t="shared" si="116"/>
        <v>0</v>
      </c>
      <c r="L118" s="38"/>
      <c r="M118">
        <f t="shared" si="117"/>
        <v>0</v>
      </c>
      <c r="N118" s="8">
        <f t="shared" si="118"/>
        <v>0</v>
      </c>
      <c r="O118" s="8">
        <f t="shared" si="114"/>
        <v>0</v>
      </c>
      <c r="P118" s="8">
        <f t="shared" si="119"/>
        <v>0</v>
      </c>
      <c r="Q118" s="7">
        <f t="shared" si="120"/>
        <v>0</v>
      </c>
      <c r="R118" s="7">
        <f t="shared" si="121"/>
        <v>0</v>
      </c>
      <c r="S118" s="7">
        <f t="shared" si="121"/>
        <v>0</v>
      </c>
      <c r="T118" s="7">
        <f t="shared" si="121"/>
        <v>0</v>
      </c>
      <c r="U118" s="7">
        <f t="shared" si="121"/>
        <v>0</v>
      </c>
      <c r="V118" t="str">
        <f>IF(G118="DQ","DQ",IF(G118="NT","NT",IF(G118="DNF","DNF",IF(G118="DNS","DNS",IF(D118="","",IF(F118="",IF(M118&gt;0,CONCATENATE(R118,S118,".",T118),CONCATENATE(S118,".",T118)),CONCATENATE(Q118,":",R118,S118,".",T118)))))))</f>
        <v/>
      </c>
      <c r="W118" t="str">
        <f>IF(G118="DQ","DQ",IF(G118="NT","NT",IF(G118="DNF","DNF",IF(G118="DNS","DNS",IF(D118="","",IF(F118="",IF(M118&gt;0,CONCATENATE(R118,S118,".",T118,U118),CONCATENATE(S118,".",T118,U118)),CONCATENATE(Q118,":",R118,S118,".",T118,U118)))))))</f>
        <v/>
      </c>
      <c r="X118" t="str">
        <f>IF(ADMIN2026!$G$8="Photo-finish timing",W118,V118)</f>
        <v/>
      </c>
      <c r="Y118" s="66" t="str">
        <f>IF(E118="","",IF(ADMIN2026!$G$8=ADMIN2026!$D$8,"",IF(P118&gt;0.5,"error 1/100th entry noted","")))</f>
        <v/>
      </c>
      <c r="AC118">
        <f t="shared" si="124"/>
        <v>0</v>
      </c>
      <c r="AD118">
        <f t="shared" si="115"/>
        <v>0</v>
      </c>
      <c r="AE118">
        <f t="shared" si="115"/>
        <v>0</v>
      </c>
      <c r="AF118">
        <f t="shared" si="115"/>
        <v>0</v>
      </c>
      <c r="AG118">
        <f t="shared" si="115"/>
        <v>0</v>
      </c>
      <c r="AH118">
        <f t="shared" si="115"/>
        <v>0</v>
      </c>
      <c r="AI118">
        <f t="shared" si="115"/>
        <v>0</v>
      </c>
      <c r="AJ118">
        <f t="shared" si="115"/>
        <v>0</v>
      </c>
    </row>
    <row r="119" spans="1:36">
      <c r="B119" s="94">
        <v>6</v>
      </c>
      <c r="C119" s="38" t="str">
        <f>IF(D119="","",VLOOKUP(D119,ADMIN2026!$D$12:$E$22,2,FALSE))</f>
        <v/>
      </c>
      <c r="D119" s="38" t="str">
        <f>IF(E119="","",VLOOKUP(E119,ADMIN2026!$B$112:$D$141,2,FALSE))</f>
        <v/>
      </c>
      <c r="E119" s="4"/>
      <c r="F119" s="4"/>
      <c r="G119" s="6"/>
      <c r="H119" s="38"/>
      <c r="I119" s="38"/>
      <c r="J119" s="38">
        <f>VLOOKUP(B119,ADMIN2026!$B$64:$F$79,VLOOKUP(SUMMARY!$E$3,ADMIN2026!$B$83:$E$87,4,FALSE),FALSE)*IF(G119="DQ",0,1)*IF(G119="DNF",0,1)*IF(G119="DNS",0,1)*IF(G119="",0,1)</f>
        <v>0</v>
      </c>
      <c r="K119" s="94">
        <f t="shared" si="116"/>
        <v>0</v>
      </c>
      <c r="L119" s="38"/>
      <c r="M119">
        <f t="shared" si="117"/>
        <v>0</v>
      </c>
      <c r="N119" s="8">
        <f t="shared" si="118"/>
        <v>0</v>
      </c>
      <c r="O119" s="8">
        <f t="shared" si="114"/>
        <v>0</v>
      </c>
      <c r="P119" s="8">
        <f t="shared" si="119"/>
        <v>0</v>
      </c>
      <c r="Q119" s="7">
        <f t="shared" si="120"/>
        <v>0</v>
      </c>
      <c r="R119" s="7">
        <f t="shared" si="121"/>
        <v>0</v>
      </c>
      <c r="S119" s="7">
        <f t="shared" si="121"/>
        <v>0</v>
      </c>
      <c r="T119" s="7">
        <f t="shared" si="121"/>
        <v>0</v>
      </c>
      <c r="U119" s="7">
        <f t="shared" si="121"/>
        <v>0</v>
      </c>
      <c r="V119" t="str">
        <f>IF(G119="DQ","DQ",IF(G119="NT","NT",IF(G119="DNF","DNF",IF(G119="DNS","DNS",IF(D119="","",IF(F119="",IF(M119&gt;0,CONCATENATE(R119,S119,".",T119),CONCATENATE(S119,".",T119)),CONCATENATE(Q119,":",R119,S119,".",T119)))))))</f>
        <v/>
      </c>
      <c r="W119" t="str">
        <f>IF(G119="DQ","DQ",IF(G119="NT","NT",IF(G119="DNF","DNF",IF(G119="DNS","DNS",IF(D119="","",IF(F119="",IF(M119&gt;0,CONCATENATE(R119,S119,".",T119,U119),CONCATENATE(S119,".",T119,U119)),CONCATENATE(Q119,":",R119,S119,".",T119,U119)))))))</f>
        <v/>
      </c>
      <c r="X119" t="str">
        <f>IF(ADMIN2026!$G$8="Photo-finish timing",W119,V119)</f>
        <v/>
      </c>
      <c r="Y119" s="66" t="str">
        <f>IF(E119="","",IF(ADMIN2026!$G$8=ADMIN2026!$D$8,"",IF(P119&gt;0.5,"error 1/100th entry noted","")))</f>
        <v/>
      </c>
      <c r="AC119">
        <f t="shared" si="124"/>
        <v>0</v>
      </c>
      <c r="AD119">
        <f t="shared" si="115"/>
        <v>0</v>
      </c>
      <c r="AE119">
        <f t="shared" si="115"/>
        <v>0</v>
      </c>
      <c r="AF119">
        <f t="shared" si="115"/>
        <v>0</v>
      </c>
      <c r="AG119">
        <f t="shared" si="115"/>
        <v>0</v>
      </c>
      <c r="AH119">
        <f t="shared" si="115"/>
        <v>0</v>
      </c>
      <c r="AI119">
        <f t="shared" si="115"/>
        <v>0</v>
      </c>
      <c r="AJ119">
        <f t="shared" si="115"/>
        <v>0</v>
      </c>
    </row>
    <row r="120" spans="1:36">
      <c r="B120" s="94">
        <v>7</v>
      </c>
      <c r="C120" s="38" t="str">
        <f>IF(D120="","",VLOOKUP(D120,ADMIN2026!$D$12:$E$22,2,FALSE))</f>
        <v/>
      </c>
      <c r="D120" s="38" t="str">
        <f>IF(E120="","",VLOOKUP(E120,ADMIN2026!$B$112:$D$141,2,FALSE))</f>
        <v/>
      </c>
      <c r="E120" s="4"/>
      <c r="F120" s="4"/>
      <c r="G120" s="6"/>
      <c r="H120" s="38"/>
      <c r="I120" s="38"/>
      <c r="J120" s="38">
        <f>VLOOKUP(B120,ADMIN2026!$B$64:$F$79,VLOOKUP(SUMMARY!$E$3,ADMIN2026!$B$83:$E$87,4,FALSE),FALSE)*IF(G120="DQ",0,1)*IF(G120="DNF",0,1)*IF(G120="DNS",0,1)*IF(G120="",0,1)</f>
        <v>0</v>
      </c>
      <c r="K120" s="94">
        <f t="shared" si="116"/>
        <v>0</v>
      </c>
      <c r="L120" s="38"/>
      <c r="M120">
        <f t="shared" si="117"/>
        <v>0</v>
      </c>
      <c r="N120" s="8">
        <f t="shared" si="118"/>
        <v>0</v>
      </c>
      <c r="O120" s="8">
        <f t="shared" si="114"/>
        <v>0</v>
      </c>
      <c r="P120" s="8">
        <f t="shared" si="119"/>
        <v>0</v>
      </c>
      <c r="Q120" s="7">
        <f t="shared" si="120"/>
        <v>0</v>
      </c>
      <c r="R120" s="7">
        <f t="shared" si="121"/>
        <v>0</v>
      </c>
      <c r="S120" s="7">
        <f t="shared" si="121"/>
        <v>0</v>
      </c>
      <c r="T120" s="7">
        <f t="shared" si="121"/>
        <v>0</v>
      </c>
      <c r="U120" s="7">
        <f t="shared" si="121"/>
        <v>0</v>
      </c>
      <c r="V120" t="str">
        <f t="shared" si="122"/>
        <v/>
      </c>
      <c r="W120" t="str">
        <f t="shared" si="123"/>
        <v/>
      </c>
      <c r="X120" t="str">
        <f>IF(ADMIN2026!$G$8="Photo-finish timing",W120,V120)</f>
        <v/>
      </c>
      <c r="Y120" s="66" t="str">
        <f>IF(E120="","",IF(ADMIN2026!$G$8=ADMIN2026!$D$8,"",IF(P120&gt;0.5,"error 1/100th entry noted","")))</f>
        <v/>
      </c>
      <c r="AC120">
        <f t="shared" si="124"/>
        <v>0</v>
      </c>
      <c r="AD120">
        <f t="shared" si="115"/>
        <v>0</v>
      </c>
      <c r="AE120">
        <f t="shared" si="115"/>
        <v>0</v>
      </c>
      <c r="AF120">
        <f t="shared" si="115"/>
        <v>0</v>
      </c>
      <c r="AG120">
        <f t="shared" si="115"/>
        <v>0</v>
      </c>
      <c r="AH120">
        <f t="shared" si="115"/>
        <v>0</v>
      </c>
      <c r="AI120">
        <f t="shared" si="115"/>
        <v>0</v>
      </c>
      <c r="AJ120">
        <f t="shared" si="115"/>
        <v>0</v>
      </c>
    </row>
    <row r="121" spans="1:36">
      <c r="B121" s="94">
        <v>8</v>
      </c>
      <c r="C121" s="38" t="str">
        <f>IF(D121="","",VLOOKUP(D121,ADMIN2026!$D$12:$E$22,2,FALSE))</f>
        <v/>
      </c>
      <c r="D121" s="38" t="str">
        <f>IF(E121="","",VLOOKUP(E121,ADMIN2026!$B$112:$D$141,2,FALSE))</f>
        <v/>
      </c>
      <c r="E121" s="4"/>
      <c r="F121" s="4"/>
      <c r="G121" s="6"/>
      <c r="H121" s="38"/>
      <c r="I121" s="38"/>
      <c r="J121" s="38">
        <f>VLOOKUP(B121,ADMIN2026!$B$64:$F$79,VLOOKUP(SUMMARY!$E$3,ADMIN2026!$B$83:$E$87,4,FALSE),FALSE)*IF(G121="DQ",0,1)*IF(G121="DNF",0,1)*IF(G121="DNS",0,1)*IF(G121="",0,1)</f>
        <v>0</v>
      </c>
      <c r="K121" s="94">
        <f t="shared" si="116"/>
        <v>0</v>
      </c>
      <c r="L121" s="38"/>
      <c r="M121">
        <f t="shared" si="117"/>
        <v>0</v>
      </c>
      <c r="N121" s="8">
        <f t="shared" si="118"/>
        <v>0</v>
      </c>
      <c r="O121" s="8">
        <f t="shared" si="114"/>
        <v>0</v>
      </c>
      <c r="P121" s="8">
        <f t="shared" si="119"/>
        <v>0</v>
      </c>
      <c r="Q121" s="7">
        <f t="shared" si="120"/>
        <v>0</v>
      </c>
      <c r="R121" s="7">
        <f t="shared" si="121"/>
        <v>0</v>
      </c>
      <c r="S121" s="7">
        <f t="shared" si="121"/>
        <v>0</v>
      </c>
      <c r="T121" s="7">
        <f t="shared" si="121"/>
        <v>0</v>
      </c>
      <c r="U121" s="7">
        <f t="shared" si="121"/>
        <v>0</v>
      </c>
      <c r="V121" t="str">
        <f t="shared" si="122"/>
        <v/>
      </c>
      <c r="W121" t="str">
        <f t="shared" si="123"/>
        <v/>
      </c>
      <c r="X121" t="str">
        <f>IF(ADMIN2026!$G$8="Photo-finish timing",W121,V121)</f>
        <v/>
      </c>
      <c r="Y121" s="66" t="str">
        <f>IF(E121="","",IF(ADMIN2026!$G$8=ADMIN2026!$D$8,"",IF(P121&gt;0.5,"error 1/100th entry noted","")))</f>
        <v/>
      </c>
      <c r="AC121">
        <f t="shared" si="124"/>
        <v>0</v>
      </c>
      <c r="AD121">
        <f t="shared" si="115"/>
        <v>0</v>
      </c>
      <c r="AE121">
        <f t="shared" si="115"/>
        <v>0</v>
      </c>
      <c r="AF121">
        <f t="shared" si="115"/>
        <v>0</v>
      </c>
      <c r="AG121">
        <f t="shared" si="115"/>
        <v>0</v>
      </c>
      <c r="AH121">
        <f t="shared" si="115"/>
        <v>0</v>
      </c>
      <c r="AI121">
        <f t="shared" si="115"/>
        <v>0</v>
      </c>
      <c r="AJ121">
        <f t="shared" si="115"/>
        <v>0</v>
      </c>
    </row>
    <row r="122" spans="1:36">
      <c r="M122" s="3"/>
      <c r="N122" s="3"/>
      <c r="O122" s="3"/>
      <c r="P122" s="3"/>
      <c r="Q122" s="3"/>
      <c r="R122" s="3"/>
      <c r="S122" s="3"/>
      <c r="T122" s="3"/>
      <c r="U122" s="3"/>
      <c r="V122" s="3"/>
      <c r="W122" s="3"/>
      <c r="X122" s="3"/>
    </row>
    <row r="123" spans="1:36">
      <c r="M123" s="8"/>
      <c r="N123" s="8"/>
      <c r="O123" s="8"/>
      <c r="P123" s="7"/>
      <c r="Q123" s="7"/>
      <c r="R123" s="7"/>
      <c r="S123" s="7"/>
    </row>
    <row r="124" spans="1:36">
      <c r="M124" s="8"/>
      <c r="N124" s="8"/>
      <c r="O124" s="8"/>
      <c r="P124" s="7"/>
      <c r="Q124" s="7"/>
      <c r="R124" s="7"/>
      <c r="S124" s="7"/>
    </row>
    <row r="125" spans="1:36">
      <c r="M125" s="8"/>
      <c r="N125" s="8"/>
      <c r="O125" s="8"/>
      <c r="P125" s="7"/>
      <c r="Q125" s="7"/>
      <c r="R125" s="7"/>
      <c r="S125" s="7"/>
    </row>
    <row r="126" spans="1:36">
      <c r="M126" s="8"/>
      <c r="N126" s="8"/>
      <c r="O126" s="8"/>
      <c r="P126" s="7"/>
      <c r="Q126" s="7"/>
      <c r="R126" s="7"/>
      <c r="S126" s="7"/>
    </row>
    <row r="127" spans="1:36">
      <c r="M127" s="8"/>
      <c r="N127" s="8"/>
      <c r="O127" s="8"/>
      <c r="P127" s="7"/>
      <c r="Q127" s="7"/>
      <c r="R127" s="7"/>
      <c r="S127" s="7"/>
    </row>
    <row r="128" spans="1:36">
      <c r="M128" s="8"/>
      <c r="N128" s="8"/>
      <c r="O128" s="8"/>
      <c r="P128" s="7"/>
      <c r="Q128" s="7"/>
      <c r="R128" s="7"/>
      <c r="S128" s="7"/>
    </row>
    <row r="129" spans="13:24">
      <c r="M129" s="8"/>
      <c r="N129" s="8"/>
      <c r="O129" s="8"/>
      <c r="P129" s="7"/>
      <c r="Q129" s="7"/>
      <c r="R129" s="7"/>
      <c r="S129" s="7"/>
    </row>
    <row r="130" spans="13:24">
      <c r="M130" s="8"/>
      <c r="N130" s="8"/>
      <c r="O130" s="8"/>
      <c r="P130" s="7"/>
      <c r="Q130" s="7"/>
      <c r="R130" s="7"/>
      <c r="S130" s="7"/>
    </row>
    <row r="133" spans="13:24">
      <c r="M133" s="3"/>
      <c r="N133" s="3"/>
      <c r="O133" s="3"/>
      <c r="P133" s="3"/>
      <c r="Q133" s="3"/>
      <c r="R133" s="3"/>
      <c r="S133" s="3"/>
      <c r="T133" s="3"/>
      <c r="U133" s="3"/>
      <c r="V133" s="3"/>
      <c r="W133" s="3"/>
      <c r="X133" s="3"/>
    </row>
    <row r="134" spans="13:24">
      <c r="M134" s="3"/>
      <c r="N134" s="3"/>
      <c r="O134" s="3"/>
      <c r="P134" s="3"/>
      <c r="Q134" s="3"/>
      <c r="R134" s="3"/>
      <c r="S134" s="3"/>
      <c r="T134" s="3"/>
      <c r="U134" s="3"/>
      <c r="V134" s="3"/>
      <c r="W134" s="3"/>
      <c r="X134" s="3"/>
    </row>
    <row r="135" spans="13:24">
      <c r="M135" s="3"/>
      <c r="N135" s="3"/>
      <c r="O135" s="3"/>
      <c r="P135" s="3"/>
      <c r="Q135" s="3"/>
      <c r="R135" s="3"/>
      <c r="S135" s="3"/>
      <c r="T135" s="3"/>
      <c r="U135" s="3"/>
      <c r="V135" s="3"/>
      <c r="W135" s="3"/>
      <c r="X135" s="3"/>
    </row>
    <row r="136" spans="13:24">
      <c r="M136" s="8"/>
      <c r="N136" s="8"/>
      <c r="O136" s="8"/>
      <c r="P136" s="7"/>
      <c r="Q136" s="7"/>
      <c r="R136" s="7"/>
      <c r="S136" s="7"/>
    </row>
    <row r="137" spans="13:24">
      <c r="M137" s="8"/>
      <c r="N137" s="8"/>
      <c r="O137" s="8"/>
      <c r="P137" s="7"/>
      <c r="Q137" s="7"/>
      <c r="R137" s="7"/>
      <c r="S137" s="7"/>
    </row>
    <row r="138" spans="13:24">
      <c r="M138" s="8"/>
      <c r="N138" s="8"/>
      <c r="O138" s="8"/>
      <c r="P138" s="7"/>
      <c r="Q138" s="7"/>
      <c r="R138" s="7"/>
      <c r="S138" s="7"/>
    </row>
    <row r="139" spans="13:24">
      <c r="M139" s="8"/>
      <c r="N139" s="8"/>
      <c r="O139" s="8"/>
      <c r="P139" s="7"/>
      <c r="Q139" s="7"/>
      <c r="R139" s="7"/>
      <c r="S139" s="7"/>
    </row>
    <row r="140" spans="13:24">
      <c r="M140" s="8"/>
      <c r="N140" s="8"/>
      <c r="O140" s="8"/>
      <c r="P140" s="7"/>
      <c r="Q140" s="7"/>
      <c r="R140" s="7"/>
      <c r="S140" s="7"/>
    </row>
    <row r="141" spans="13:24">
      <c r="M141" s="8"/>
      <c r="N141" s="8"/>
      <c r="O141" s="8"/>
      <c r="P141" s="7"/>
      <c r="Q141" s="7"/>
      <c r="R141" s="7"/>
      <c r="S141" s="7"/>
    </row>
    <row r="142" spans="13:24">
      <c r="M142" s="8"/>
      <c r="N142" s="8"/>
      <c r="O142" s="8"/>
      <c r="P142" s="7"/>
      <c r="Q142" s="7"/>
      <c r="R142" s="7"/>
      <c r="S142" s="7"/>
    </row>
    <row r="143" spans="13:24">
      <c r="M143" s="8"/>
      <c r="N143" s="8"/>
      <c r="O143" s="8"/>
      <c r="P143" s="7"/>
      <c r="Q143" s="7"/>
      <c r="R143" s="7"/>
      <c r="S143" s="7"/>
    </row>
    <row r="144" spans="13:24">
      <c r="M144" s="3"/>
      <c r="N144" s="3"/>
      <c r="O144" s="3"/>
      <c r="P144" s="3"/>
      <c r="Q144" s="3"/>
      <c r="R144" s="3"/>
      <c r="S144" s="3"/>
      <c r="T144" s="3"/>
      <c r="U144" s="3"/>
      <c r="V144" s="3"/>
      <c r="W144" s="3"/>
      <c r="X144" s="3"/>
    </row>
    <row r="145" spans="13:24">
      <c r="M145" s="3"/>
      <c r="N145" s="3"/>
      <c r="O145" s="3"/>
      <c r="P145" s="3"/>
      <c r="Q145" s="3"/>
      <c r="R145" s="3"/>
      <c r="S145" s="3"/>
      <c r="T145" s="3"/>
      <c r="U145" s="3"/>
      <c r="V145" s="3"/>
      <c r="W145" s="3"/>
      <c r="X145" s="3"/>
    </row>
    <row r="146" spans="13:24">
      <c r="M146" s="3"/>
      <c r="N146" s="3"/>
      <c r="O146" s="3"/>
      <c r="P146" s="3"/>
      <c r="Q146" s="3"/>
      <c r="R146" s="3"/>
      <c r="S146" s="3"/>
      <c r="T146" s="3"/>
      <c r="U146" s="3"/>
      <c r="V146" s="3"/>
      <c r="W146" s="3"/>
      <c r="X146" s="3"/>
    </row>
    <row r="147" spans="13:24">
      <c r="M147" s="8"/>
      <c r="N147" s="8"/>
      <c r="O147" s="8"/>
      <c r="P147" s="7"/>
      <c r="Q147" s="7"/>
      <c r="R147" s="7"/>
      <c r="S147" s="7"/>
    </row>
    <row r="148" spans="13:24">
      <c r="M148" s="8"/>
      <c r="N148" s="8"/>
      <c r="O148" s="8"/>
      <c r="P148" s="7"/>
      <c r="Q148" s="7"/>
      <c r="R148" s="7"/>
      <c r="S148" s="7"/>
    </row>
    <row r="149" spans="13:24">
      <c r="M149" s="8"/>
      <c r="N149" s="8"/>
      <c r="O149" s="8"/>
      <c r="P149" s="7"/>
      <c r="Q149" s="7"/>
      <c r="R149" s="7"/>
      <c r="S149" s="7"/>
    </row>
    <row r="150" spans="13:24">
      <c r="M150" s="8"/>
      <c r="N150" s="8"/>
      <c r="O150" s="8"/>
      <c r="P150" s="7"/>
      <c r="Q150" s="7"/>
      <c r="R150" s="7"/>
      <c r="S150" s="7"/>
    </row>
    <row r="151" spans="13:24">
      <c r="M151" s="8"/>
      <c r="N151" s="8"/>
      <c r="O151" s="8"/>
      <c r="P151" s="7"/>
      <c r="Q151" s="7"/>
      <c r="R151" s="7"/>
      <c r="S151" s="7"/>
    </row>
    <row r="152" spans="13:24">
      <c r="M152" s="8"/>
      <c r="N152" s="8"/>
      <c r="O152" s="8"/>
      <c r="P152" s="7"/>
      <c r="Q152" s="7"/>
      <c r="R152" s="7"/>
      <c r="S152" s="7"/>
    </row>
    <row r="153" spans="13:24">
      <c r="M153" s="8"/>
      <c r="N153" s="8"/>
      <c r="O153" s="8"/>
      <c r="P153" s="7"/>
      <c r="Q153" s="7"/>
      <c r="R153" s="7"/>
      <c r="S153" s="7"/>
    </row>
    <row r="154" spans="13:24">
      <c r="M154" s="8"/>
      <c r="N154" s="8"/>
      <c r="O154" s="8"/>
      <c r="P154" s="7"/>
      <c r="Q154" s="7"/>
      <c r="R154" s="7"/>
      <c r="S154" s="7"/>
    </row>
    <row r="155" spans="13:24">
      <c r="M155" s="3"/>
      <c r="N155" s="3"/>
      <c r="O155" s="3"/>
      <c r="P155" s="3"/>
      <c r="Q155" s="3"/>
      <c r="R155" s="3"/>
      <c r="S155" s="3"/>
      <c r="T155" s="3"/>
      <c r="U155" s="3"/>
      <c r="V155" s="3"/>
      <c r="W155" s="3"/>
      <c r="X155" s="3"/>
    </row>
    <row r="156" spans="13:24">
      <c r="M156" s="3"/>
      <c r="N156" s="3"/>
      <c r="O156" s="3"/>
      <c r="P156" s="3"/>
      <c r="Q156" s="3"/>
      <c r="R156" s="3"/>
      <c r="S156" s="3"/>
      <c r="T156" s="3"/>
      <c r="U156" s="3"/>
      <c r="V156" s="3"/>
      <c r="W156" s="3"/>
      <c r="X156" s="3"/>
    </row>
    <row r="157" spans="13:24">
      <c r="M157" s="3"/>
      <c r="N157" s="3"/>
      <c r="O157" s="3"/>
      <c r="P157" s="3"/>
      <c r="Q157" s="3"/>
      <c r="R157" s="3"/>
      <c r="S157" s="3"/>
      <c r="T157" s="3"/>
      <c r="U157" s="3"/>
      <c r="V157" s="3"/>
      <c r="W157" s="3"/>
      <c r="X157" s="3"/>
    </row>
    <row r="158" spans="13:24">
      <c r="M158" s="8"/>
      <c r="N158" s="8"/>
      <c r="O158" s="8"/>
      <c r="P158" s="7"/>
      <c r="Q158" s="7"/>
      <c r="R158" s="7"/>
      <c r="S158" s="7"/>
    </row>
    <row r="159" spans="13:24">
      <c r="M159" s="8"/>
      <c r="N159" s="8"/>
      <c r="O159" s="8"/>
      <c r="P159" s="7"/>
      <c r="Q159" s="7"/>
      <c r="R159" s="7"/>
      <c r="S159" s="7"/>
    </row>
    <row r="160" spans="13:24">
      <c r="M160" s="8"/>
      <c r="N160" s="8"/>
      <c r="O160" s="8"/>
      <c r="P160" s="7"/>
      <c r="Q160" s="7"/>
      <c r="R160" s="7"/>
      <c r="S160" s="7"/>
    </row>
    <row r="161" spans="13:24">
      <c r="M161" s="8"/>
      <c r="N161" s="8"/>
      <c r="O161" s="8"/>
      <c r="P161" s="7"/>
      <c r="Q161" s="7"/>
      <c r="R161" s="7"/>
      <c r="S161" s="7"/>
    </row>
    <row r="162" spans="13:24">
      <c r="M162" s="8"/>
      <c r="N162" s="8"/>
      <c r="O162" s="8"/>
      <c r="P162" s="7"/>
      <c r="Q162" s="7"/>
      <c r="R162" s="7"/>
      <c r="S162" s="7"/>
    </row>
    <row r="163" spans="13:24">
      <c r="M163" s="8"/>
      <c r="N163" s="8"/>
      <c r="O163" s="8"/>
      <c r="P163" s="7"/>
      <c r="Q163" s="7"/>
      <c r="R163" s="7"/>
      <c r="S163" s="7"/>
    </row>
    <row r="164" spans="13:24">
      <c r="M164" s="8"/>
      <c r="N164" s="8"/>
      <c r="O164" s="8"/>
      <c r="P164" s="7"/>
      <c r="Q164" s="7"/>
      <c r="R164" s="7"/>
      <c r="S164" s="7"/>
    </row>
    <row r="165" spans="13:24">
      <c r="M165" s="8"/>
      <c r="N165" s="8"/>
      <c r="O165" s="8"/>
      <c r="P165" s="7"/>
      <c r="Q165" s="7"/>
      <c r="R165" s="7"/>
      <c r="S165" s="7"/>
    </row>
    <row r="168" spans="13:24">
      <c r="M168" s="3"/>
      <c r="N168" s="3"/>
      <c r="O168" s="3"/>
      <c r="P168" s="3"/>
      <c r="Q168" s="3"/>
      <c r="R168" s="3"/>
      <c r="S168" s="3"/>
      <c r="T168" s="3"/>
      <c r="U168" s="3"/>
      <c r="V168" s="3"/>
      <c r="W168" s="3"/>
      <c r="X168" s="3"/>
    </row>
    <row r="169" spans="13:24">
      <c r="M169" s="3"/>
      <c r="N169" s="3"/>
      <c r="O169" s="3"/>
      <c r="P169" s="3"/>
      <c r="Q169" s="3"/>
      <c r="R169" s="3"/>
      <c r="S169" s="3"/>
      <c r="T169" s="3"/>
      <c r="U169" s="3"/>
      <c r="V169" s="3"/>
      <c r="W169" s="3"/>
      <c r="X169" s="3"/>
    </row>
    <row r="170" spans="13:24">
      <c r="M170" s="3"/>
      <c r="N170" s="3"/>
      <c r="O170" s="3"/>
      <c r="P170" s="3"/>
      <c r="Q170" s="3"/>
      <c r="R170" s="3"/>
      <c r="S170" s="3"/>
      <c r="T170" s="3"/>
      <c r="U170" s="3"/>
      <c r="V170" s="3"/>
      <c r="W170" s="3"/>
      <c r="X170" s="3"/>
    </row>
    <row r="171" spans="13:24">
      <c r="M171" s="8"/>
      <c r="N171" s="8"/>
      <c r="O171" s="8"/>
      <c r="P171" s="7"/>
      <c r="Q171" s="7"/>
      <c r="R171" s="7"/>
      <c r="S171" s="7"/>
    </row>
    <row r="172" spans="13:24">
      <c r="M172" s="8"/>
      <c r="N172" s="8"/>
      <c r="O172" s="8"/>
      <c r="P172" s="7"/>
      <c r="Q172" s="7"/>
      <c r="R172" s="7"/>
      <c r="S172" s="7"/>
    </row>
    <row r="173" spans="13:24">
      <c r="M173" s="8"/>
      <c r="N173" s="8"/>
      <c r="O173" s="8"/>
      <c r="P173" s="7"/>
      <c r="Q173" s="7"/>
      <c r="R173" s="7"/>
      <c r="S173" s="7"/>
    </row>
    <row r="174" spans="13:24">
      <c r="M174" s="8"/>
      <c r="N174" s="8"/>
      <c r="O174" s="8"/>
      <c r="P174" s="7"/>
      <c r="Q174" s="7"/>
      <c r="R174" s="7"/>
      <c r="S174" s="7"/>
    </row>
    <row r="175" spans="13:24">
      <c r="M175" s="8"/>
      <c r="N175" s="8"/>
      <c r="O175" s="8"/>
      <c r="P175" s="7"/>
      <c r="Q175" s="7"/>
      <c r="R175" s="7"/>
      <c r="S175" s="7"/>
    </row>
    <row r="176" spans="13:24">
      <c r="M176" s="8"/>
      <c r="N176" s="8"/>
      <c r="O176" s="8"/>
      <c r="P176" s="7"/>
      <c r="Q176" s="7"/>
      <c r="R176" s="7"/>
      <c r="S176" s="7"/>
    </row>
    <row r="177" spans="13:24">
      <c r="M177" s="8"/>
      <c r="N177" s="8"/>
      <c r="O177" s="8"/>
      <c r="P177" s="7"/>
      <c r="Q177" s="7"/>
      <c r="R177" s="7"/>
      <c r="S177" s="7"/>
    </row>
    <row r="178" spans="13:24">
      <c r="M178" s="8"/>
      <c r="N178" s="8"/>
      <c r="O178" s="8"/>
      <c r="P178" s="7"/>
      <c r="Q178" s="7"/>
      <c r="R178" s="7"/>
      <c r="S178" s="7"/>
    </row>
    <row r="179" spans="13:24">
      <c r="M179" s="3"/>
      <c r="N179" s="3"/>
      <c r="O179" s="3"/>
      <c r="P179" s="3"/>
      <c r="Q179" s="3"/>
      <c r="R179" s="3"/>
      <c r="S179" s="3"/>
      <c r="T179" s="3"/>
      <c r="U179" s="3"/>
      <c r="V179" s="3"/>
      <c r="W179" s="3"/>
      <c r="X179" s="3"/>
    </row>
    <row r="180" spans="13:24">
      <c r="M180" s="3"/>
      <c r="N180" s="3"/>
      <c r="O180" s="3"/>
      <c r="P180" s="3"/>
      <c r="Q180" s="3"/>
      <c r="R180" s="3"/>
      <c r="S180" s="3"/>
      <c r="T180" s="3"/>
      <c r="U180" s="3"/>
      <c r="V180" s="3"/>
      <c r="W180" s="3"/>
      <c r="X180" s="3"/>
    </row>
    <row r="181" spans="13:24">
      <c r="M181" s="3"/>
      <c r="N181" s="3"/>
      <c r="O181" s="3"/>
      <c r="P181" s="3"/>
      <c r="Q181" s="3"/>
      <c r="R181" s="3"/>
      <c r="S181" s="3"/>
      <c r="T181" s="3"/>
      <c r="U181" s="3"/>
      <c r="V181" s="3"/>
      <c r="W181" s="3"/>
      <c r="X181" s="3"/>
    </row>
    <row r="182" spans="13:24">
      <c r="M182" s="8"/>
      <c r="N182" s="8"/>
      <c r="O182" s="8"/>
      <c r="P182" s="7"/>
      <c r="Q182" s="7"/>
      <c r="R182" s="7"/>
      <c r="S182" s="7"/>
    </row>
    <row r="183" spans="13:24">
      <c r="M183" s="8"/>
      <c r="N183" s="8"/>
      <c r="O183" s="8"/>
      <c r="P183" s="7"/>
      <c r="Q183" s="7"/>
      <c r="R183" s="7"/>
      <c r="S183" s="7"/>
    </row>
    <row r="184" spans="13:24">
      <c r="M184" s="8"/>
      <c r="N184" s="8"/>
      <c r="O184" s="8"/>
      <c r="P184" s="7"/>
      <c r="Q184" s="7"/>
      <c r="R184" s="7"/>
      <c r="S184" s="7"/>
    </row>
    <row r="185" spans="13:24">
      <c r="M185" s="8"/>
      <c r="N185" s="8"/>
      <c r="O185" s="8"/>
      <c r="P185" s="7"/>
      <c r="Q185" s="7"/>
      <c r="R185" s="7"/>
      <c r="S185" s="7"/>
    </row>
    <row r="186" spans="13:24">
      <c r="M186" s="8"/>
      <c r="N186" s="8"/>
      <c r="O186" s="8"/>
      <c r="P186" s="7"/>
      <c r="Q186" s="7"/>
      <c r="R186" s="7"/>
      <c r="S186" s="7"/>
    </row>
    <row r="187" spans="13:24">
      <c r="M187" s="8"/>
      <c r="N187" s="8"/>
      <c r="O187" s="8"/>
      <c r="P187" s="7"/>
      <c r="Q187" s="7"/>
      <c r="R187" s="7"/>
      <c r="S187" s="7"/>
    </row>
    <row r="188" spans="13:24">
      <c r="M188" s="8"/>
      <c r="N188" s="8"/>
      <c r="O188" s="8"/>
      <c r="P188" s="7"/>
      <c r="Q188" s="7"/>
      <c r="R188" s="7"/>
      <c r="S188" s="7"/>
    </row>
    <row r="189" spans="13:24">
      <c r="M189" s="8"/>
      <c r="N189" s="8"/>
      <c r="O189" s="8"/>
      <c r="P189" s="7"/>
      <c r="Q189" s="7"/>
      <c r="R189" s="7"/>
      <c r="S189" s="7"/>
    </row>
    <row r="190" spans="13:24">
      <c r="M190" s="3"/>
      <c r="N190" s="3"/>
      <c r="O190" s="3"/>
      <c r="P190" s="3"/>
      <c r="Q190" s="3"/>
      <c r="R190" s="3"/>
      <c r="S190" s="3"/>
      <c r="T190" s="3"/>
      <c r="U190" s="3"/>
      <c r="V190" s="3"/>
      <c r="W190" s="3"/>
      <c r="X190" s="3"/>
    </row>
    <row r="191" spans="13:24">
      <c r="M191" s="3"/>
      <c r="N191" s="3"/>
      <c r="O191" s="3"/>
      <c r="P191" s="3"/>
      <c r="Q191" s="3"/>
      <c r="R191" s="3"/>
      <c r="S191" s="3"/>
      <c r="T191" s="3"/>
      <c r="U191" s="3"/>
      <c r="V191" s="3"/>
      <c r="W191" s="3"/>
      <c r="X191" s="3"/>
    </row>
    <row r="192" spans="13:24">
      <c r="M192" s="3"/>
      <c r="N192" s="3"/>
      <c r="O192" s="3"/>
      <c r="P192" s="3"/>
      <c r="Q192" s="3"/>
      <c r="R192" s="3"/>
      <c r="S192" s="3"/>
      <c r="T192" s="3"/>
      <c r="U192" s="3"/>
      <c r="V192" s="3"/>
      <c r="W192" s="3"/>
      <c r="X192" s="3"/>
    </row>
    <row r="193" spans="13:19">
      <c r="M193" s="8"/>
      <c r="N193" s="8"/>
      <c r="O193" s="8"/>
      <c r="P193" s="7"/>
      <c r="Q193" s="7"/>
      <c r="R193" s="7"/>
      <c r="S193" s="7"/>
    </row>
    <row r="194" spans="13:19">
      <c r="M194" s="8"/>
      <c r="N194" s="8"/>
      <c r="O194" s="8"/>
      <c r="P194" s="7"/>
      <c r="Q194" s="7"/>
      <c r="R194" s="7"/>
      <c r="S194" s="7"/>
    </row>
    <row r="195" spans="13:19">
      <c r="M195" s="8"/>
      <c r="N195" s="8"/>
      <c r="O195" s="8"/>
      <c r="P195" s="7"/>
      <c r="Q195" s="7"/>
      <c r="R195" s="7"/>
      <c r="S195" s="7"/>
    </row>
    <row r="196" spans="13:19">
      <c r="M196" s="8"/>
      <c r="N196" s="8"/>
      <c r="O196" s="8"/>
      <c r="P196" s="7"/>
      <c r="Q196" s="7"/>
      <c r="R196" s="7"/>
      <c r="S196" s="7"/>
    </row>
    <row r="197" spans="13:19">
      <c r="M197" s="8"/>
      <c r="N197" s="8"/>
      <c r="O197" s="8"/>
      <c r="P197" s="7"/>
      <c r="Q197" s="7"/>
      <c r="R197" s="7"/>
      <c r="S197" s="7"/>
    </row>
    <row r="198" spans="13:19">
      <c r="M198" s="8"/>
      <c r="N198" s="8"/>
      <c r="O198" s="8"/>
      <c r="P198" s="7"/>
      <c r="Q198" s="7"/>
      <c r="R198" s="7"/>
      <c r="S198" s="7"/>
    </row>
    <row r="199" spans="13:19">
      <c r="M199" s="8"/>
      <c r="N199" s="8"/>
      <c r="O199" s="8"/>
      <c r="P199" s="7"/>
      <c r="Q199" s="7"/>
      <c r="R199" s="7"/>
      <c r="S199" s="7"/>
    </row>
    <row r="200" spans="13:19">
      <c r="M200" s="8"/>
      <c r="N200" s="8"/>
      <c r="O200" s="8"/>
      <c r="P200" s="7"/>
      <c r="Q200" s="7"/>
      <c r="R200" s="7"/>
      <c r="S200" s="7"/>
    </row>
  </sheetData>
  <sheetProtection algorithmName="SHA-512" hashValue="0iTyAF/7mDk/P/QY5Fk5bgu1VIu7br+7xKBU09s2rjE1D98Xgb0DzsnE94w3hEs4wMxNZXJaPehjr2B5bs6QJw==" saltValue="DBhejzJkNEop2WmipSg4ow=="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28</vt:i4>
      </vt:variant>
    </vt:vector>
  </HeadingPairs>
  <TitlesOfParts>
    <vt:vector size="89" baseType="lpstr">
      <vt:lpstr>INSTRUCTIONS &amp; SETUP</vt:lpstr>
      <vt:lpstr>SUMMARY</vt:lpstr>
      <vt:lpstr>OFFICIALS POINTS</vt:lpstr>
      <vt:lpstr>PRINTOUT</vt:lpstr>
      <vt:lpstr>Export for virtual</vt:lpstr>
      <vt:lpstr>Men Track input 1</vt:lpstr>
      <vt:lpstr>Women Track input 1</vt:lpstr>
      <vt:lpstr>Men Track input 2</vt:lpstr>
      <vt:lpstr>Women Track input 2</vt:lpstr>
      <vt:lpstr>Men Field input</vt:lpstr>
      <vt:lpstr>Women Field input</vt:lpstr>
      <vt:lpstr>Men D string input</vt:lpstr>
      <vt:lpstr>Women D string input</vt:lpstr>
      <vt:lpstr>RAZA field Params</vt:lpstr>
      <vt:lpstr>RAZA track Params</vt:lpstr>
      <vt:lpstr>Guests and Para</vt:lpstr>
      <vt:lpstr>Declarations Team 1</vt:lpstr>
      <vt:lpstr>Declarations Team 2</vt:lpstr>
      <vt:lpstr>Declarations Team 3</vt:lpstr>
      <vt:lpstr>Declarations Team 4</vt:lpstr>
      <vt:lpstr>Declarations Team 5</vt:lpstr>
      <vt:lpstr>Declarations Team 6</vt:lpstr>
      <vt:lpstr>Declarations Team 7</vt:lpstr>
      <vt:lpstr>Declarations Team 8</vt:lpstr>
      <vt:lpstr>Declarations Team 9</vt:lpstr>
      <vt:lpstr>Declarations Team 10</vt:lpstr>
      <vt:lpstr>ADMIN2026</vt:lpstr>
      <vt:lpstr>Club and ADMIN lookup</vt:lpstr>
      <vt:lpstr>League and Div records</vt:lpstr>
      <vt:lpstr>Height field card A and B+C</vt:lpstr>
      <vt:lpstr>Height field card D</vt:lpstr>
      <vt:lpstr>Distance field card A and B+C</vt:lpstr>
      <vt:lpstr>Distance field card D</vt:lpstr>
      <vt:lpstr>HJ Men ABC string</vt:lpstr>
      <vt:lpstr>HJ Men D string</vt:lpstr>
      <vt:lpstr>HJ Women ABC string</vt:lpstr>
      <vt:lpstr>HJ Women D string</vt:lpstr>
      <vt:lpstr>PV Men ABC string</vt:lpstr>
      <vt:lpstr>PV Women ABC string</vt:lpstr>
      <vt:lpstr>PV M and W ABC string</vt:lpstr>
      <vt:lpstr>LJ Men ABC string</vt:lpstr>
      <vt:lpstr>LJ Men D string</vt:lpstr>
      <vt:lpstr>LJ Women ABC string</vt:lpstr>
      <vt:lpstr>LJ Women D string</vt:lpstr>
      <vt:lpstr>TJ Men ABC string</vt:lpstr>
      <vt:lpstr>TJ Women ABC string</vt:lpstr>
      <vt:lpstr>SP Men ABC string</vt:lpstr>
      <vt:lpstr>SP Men D string</vt:lpstr>
      <vt:lpstr>SP Women ABC string</vt:lpstr>
      <vt:lpstr>SP Women D string</vt:lpstr>
      <vt:lpstr>DT Men ABC string</vt:lpstr>
      <vt:lpstr>DT Men D string</vt:lpstr>
      <vt:lpstr>DT Women ABC string</vt:lpstr>
      <vt:lpstr>DT Women D string</vt:lpstr>
      <vt:lpstr>JT Men ABC string</vt:lpstr>
      <vt:lpstr>JT Men D string</vt:lpstr>
      <vt:lpstr>JT Women ABC string</vt:lpstr>
      <vt:lpstr>JT Women D string</vt:lpstr>
      <vt:lpstr>HT Men ABC string</vt:lpstr>
      <vt:lpstr>HT Women ABC string</vt:lpstr>
      <vt:lpstr>DESIGN NOTES</vt:lpstr>
      <vt:lpstr>'Distance field card A and B+C'!Print_Area</vt:lpstr>
      <vt:lpstr>'Distance field card D'!Print_Area</vt:lpstr>
      <vt:lpstr>'DT Men ABC string'!Print_Area</vt:lpstr>
      <vt:lpstr>'DT Men D string'!Print_Area</vt:lpstr>
      <vt:lpstr>'DT Women ABC string'!Print_Area</vt:lpstr>
      <vt:lpstr>'DT Women D string'!Print_Area</vt:lpstr>
      <vt:lpstr>'Height field card A and B+C'!Print_Area</vt:lpstr>
      <vt:lpstr>'HJ Men ABC string'!Print_Area</vt:lpstr>
      <vt:lpstr>'HJ Women ABC string'!Print_Area</vt:lpstr>
      <vt:lpstr>'HT Men ABC string'!Print_Area</vt:lpstr>
      <vt:lpstr>'HT Women ABC string'!Print_Area</vt:lpstr>
      <vt:lpstr>'JT Men ABC string'!Print_Area</vt:lpstr>
      <vt:lpstr>'JT Men D string'!Print_Area</vt:lpstr>
      <vt:lpstr>'JT Women ABC string'!Print_Area</vt:lpstr>
      <vt:lpstr>'JT Women D string'!Print_Area</vt:lpstr>
      <vt:lpstr>'LJ Men ABC string'!Print_Area</vt:lpstr>
      <vt:lpstr>'LJ Men D string'!Print_Area</vt:lpstr>
      <vt:lpstr>'LJ Women ABC string'!Print_Area</vt:lpstr>
      <vt:lpstr>'LJ Women D string'!Print_Area</vt:lpstr>
      <vt:lpstr>'PV M and W ABC string'!Print_Area</vt:lpstr>
      <vt:lpstr>'PV Men ABC string'!Print_Area</vt:lpstr>
      <vt:lpstr>'PV Women ABC string'!Print_Area</vt:lpstr>
      <vt:lpstr>'SP Men ABC string'!Print_Area</vt:lpstr>
      <vt:lpstr>'SP Men D string'!Print_Area</vt:lpstr>
      <vt:lpstr>'SP Women ABC string'!Print_Area</vt:lpstr>
      <vt:lpstr>'SP Women D string'!Print_Area</vt:lpstr>
      <vt:lpstr>'TJ Men ABC string'!Print_Area</vt:lpstr>
      <vt:lpstr>'TJ Women ABC string'!Print_Area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White</dc:creator>
  <cp:lastModifiedBy>Richard White</cp:lastModifiedBy>
  <cp:lastPrinted>2026-07-05T17:37:37Z</cp:lastPrinted>
  <dcterms:created xsi:type="dcterms:W3CDTF">2023-04-09T13:55:11Z</dcterms:created>
  <dcterms:modified xsi:type="dcterms:W3CDTF">2026-07-21T14:12:57Z</dcterms:modified>
</cp:coreProperties>
</file>